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mc:AlternateContent xmlns:mc="http://schemas.openxmlformats.org/markup-compatibility/2006">
    <mc:Choice Requires="x15">
      <x15ac:absPath xmlns:x15ac="http://schemas.microsoft.com/office/spreadsheetml/2010/11/ac" url="D:\将要出货\000------------将要出货\JP\9-23 JP WM (13532） 28483 28481  2280件-星辉仓-截9.22-9.24-（货已下）丰盈永旺 已约车未提交ASN\"/>
    </mc:Choice>
  </mc:AlternateContent>
  <xr:revisionPtr revIDLastSave="0" documentId="13_ncr:1_{90370FBA-5749-4F4D-A6F7-6B04DDB1068B}" xr6:coauthVersionLast="47" xr6:coauthVersionMax="47" xr10:uidLastSave="{00000000-0000-0000-0000-000000000000}"/>
  <bookViews>
    <workbookView xWindow="-105" yWindow="0" windowWidth="14610" windowHeight="15585" tabRatio="731" activeTab="1" xr2:uid="{00000000-000D-0000-FFFF-FFFF00000000}"/>
  </bookViews>
  <sheets>
    <sheet name="ASN填写指引" sheetId="41" r:id="rId1"/>
    <sheet name="报关资料与ASN" sheetId="35" r:id="rId2"/>
    <sheet name="报关资料录入" sheetId="19" state="hidden" r:id="rId3"/>
    <sheet name="报关资料录入2" sheetId="54" state="hidden" r:id="rId4"/>
    <sheet name="报关资料录入3" sheetId="55" state="hidden" r:id="rId5"/>
    <sheet name="报关单 附1" sheetId="20" r:id="rId6"/>
    <sheet name="报关单 附2" sheetId="51" r:id="rId7"/>
    <sheet name="报关单 附3" sheetId="56" r:id="rId8"/>
    <sheet name="报关单 附4" sheetId="57" r:id="rId9"/>
    <sheet name="报关单 附5" sheetId="58" r:id="rId10"/>
    <sheet name="装箱单" sheetId="22" r:id="rId11"/>
    <sheet name="发票" sheetId="23" r:id="rId12"/>
    <sheet name="合同" sheetId="21" r:id="rId13"/>
    <sheet name="存仓委托书" sheetId="24" r:id="rId14"/>
    <sheet name="申报要素" sheetId="42" state="hidden" r:id="rId15"/>
    <sheet name="Version" sheetId="43" state="hidden" r:id="rId16"/>
    <sheet name="HSCODE参考信息" sheetId="59" r:id="rId17"/>
  </sheets>
  <definedNames>
    <definedName name="_xlnm._FilterDatabase" localSheetId="16" hidden="1">HSCODE参考信息!#REF!</definedName>
    <definedName name="_xlnm.Print_Area" localSheetId="0">ASN填写指引!$A$1:$R$41</definedName>
    <definedName name="_xlnm.Print_Area" localSheetId="5">'报关单 附1'!$A$3:$AL$49</definedName>
    <definedName name="_xlnm.Print_Area" localSheetId="6">'报关单 附2'!$A$3:$AL$46</definedName>
    <definedName name="_xlnm.Print_Area" localSheetId="7">'报关单 附3'!$A$3:$AL$46</definedName>
    <definedName name="_xlnm.Print_Area" localSheetId="8">'报关单 附4'!$A$3:$AL$46</definedName>
    <definedName name="_xlnm.Print_Area" localSheetId="9">'报关单 附5'!$A$3:$AL$46</definedName>
    <definedName name="_xlnm.Print_Area" localSheetId="2">报关资料录入!$A$1:$AA$88</definedName>
    <definedName name="_xlnm.Print_Area" localSheetId="3">报关资料录入2!$A$1:$AA$47</definedName>
    <definedName name="_xlnm.Print_Area" localSheetId="4">报关资料录入3!$A$1:$AA$47</definedName>
    <definedName name="_xlnm.Print_Area" localSheetId="1">报关资料与ASN!$A$1:$J$22</definedName>
    <definedName name="_xlnm.Print_Area" localSheetId="11">发票!$A$1:$H$110</definedName>
    <definedName name="_xlnm.Print_Area" localSheetId="12">合同!$A$1:$H$90</definedName>
    <definedName name="_xlnm.Print_Area" localSheetId="14">申报要素!$A$1:$I$51</definedName>
    <definedName name="_xlnm.Print_Area" localSheetId="10">装箱单!$A$1:$G$133</definedName>
    <definedName name="_xlnm.Print_Titles" localSheetId="11">发票!$1:$6</definedName>
    <definedName name="_xlnm.Print_Titles" localSheetId="12">合同!$1:$18</definedName>
    <definedName name="_xlnm.Print_Titles" localSheetId="14">申报要素!$1:$1</definedName>
    <definedName name="_xlnm.Print_Titles" localSheetId="10">装箱单!$1:$8</definedName>
  </definedNames>
  <calcPr calcId="191029"/>
</workbook>
</file>

<file path=xl/calcChain.xml><?xml version="1.0" encoding="utf-8"?>
<calcChain xmlns="http://schemas.openxmlformats.org/spreadsheetml/2006/main">
  <c r="H51" i="42" l="1"/>
  <c r="H50" i="42"/>
  <c r="H49" i="42"/>
  <c r="H48" i="42"/>
  <c r="H47" i="42"/>
  <c r="H46" i="42"/>
  <c r="H45" i="42"/>
  <c r="H44" i="42"/>
  <c r="H43" i="42"/>
  <c r="H42" i="42"/>
  <c r="H41" i="42"/>
  <c r="H40" i="42"/>
  <c r="H39" i="42"/>
  <c r="H38" i="42"/>
  <c r="H37" i="42"/>
  <c r="H36" i="42"/>
  <c r="H35" i="42"/>
  <c r="H34" i="42"/>
  <c r="H33" i="42"/>
  <c r="H32" i="42"/>
  <c r="H31" i="42"/>
  <c r="H30" i="42"/>
  <c r="H29" i="42"/>
  <c r="H28" i="42"/>
  <c r="H27" i="42"/>
  <c r="H26" i="42"/>
  <c r="H25" i="42"/>
  <c r="H24" i="42"/>
  <c r="H23" i="42"/>
  <c r="H22" i="42"/>
  <c r="H21" i="42"/>
  <c r="H20" i="42"/>
  <c r="H19" i="42"/>
  <c r="H18" i="42"/>
  <c r="H17" i="42"/>
  <c r="H16" i="42"/>
  <c r="H15" i="42"/>
  <c r="H14" i="42"/>
  <c r="H13" i="42"/>
  <c r="H12" i="42"/>
  <c r="H11" i="42"/>
  <c r="H10" i="42"/>
  <c r="H9" i="42"/>
  <c r="H8" i="42"/>
  <c r="H7" i="42"/>
  <c r="H6" i="42"/>
  <c r="H5" i="42"/>
  <c r="H4" i="42"/>
  <c r="H3" i="42"/>
  <c r="H2" i="42"/>
  <c r="B20" i="24"/>
  <c r="B12" i="24"/>
  <c r="B10" i="24"/>
  <c r="B6" i="24"/>
  <c r="D82" i="21"/>
  <c r="D13" i="21"/>
  <c r="B13" i="21"/>
  <c r="G107" i="23"/>
  <c r="A107" i="23"/>
  <c r="G2" i="23"/>
  <c r="C7" i="22"/>
  <c r="G4" i="22"/>
  <c r="AC1" i="58"/>
  <c r="AC1" i="57"/>
  <c r="AC1" i="56"/>
  <c r="N47" i="20"/>
  <c r="AA45" i="20"/>
  <c r="P45" i="20"/>
  <c r="N45" i="20"/>
  <c r="F45" i="20"/>
  <c r="AC41" i="20"/>
  <c r="G18" i="20"/>
  <c r="A17" i="20"/>
  <c r="N16" i="20"/>
  <c r="AI15" i="20"/>
  <c r="AE15" i="20"/>
  <c r="AC15" i="20"/>
  <c r="AE13" i="20"/>
  <c r="AC13" i="20"/>
  <c r="V11" i="20"/>
  <c r="P11" i="20"/>
  <c r="A11" i="20"/>
  <c r="O10" i="20"/>
  <c r="E10" i="20"/>
  <c r="AA9" i="20"/>
  <c r="V9" i="20"/>
  <c r="P9" i="20"/>
  <c r="AG7" i="20"/>
  <c r="P7" i="20"/>
  <c r="O6" i="20"/>
  <c r="E6" i="20"/>
  <c r="J5" i="20"/>
  <c r="T21" i="55"/>
  <c r="AE20" i="55"/>
  <c r="W20" i="55"/>
  <c r="T20" i="55"/>
  <c r="P10" i="58" s="1"/>
  <c r="R20" i="55"/>
  <c r="P20" i="55"/>
  <c r="N20" i="55"/>
  <c r="A20" i="55"/>
  <c r="Z20" i="55" s="1"/>
  <c r="V8" i="58" s="1"/>
  <c r="T19" i="55"/>
  <c r="AE18" i="55"/>
  <c r="W18" i="55"/>
  <c r="T18" i="55"/>
  <c r="P7" i="58" s="1"/>
  <c r="R18" i="55"/>
  <c r="P18" i="55"/>
  <c r="N18" i="55"/>
  <c r="A18" i="55"/>
  <c r="T17" i="55"/>
  <c r="AE16" i="55"/>
  <c r="W16" i="55"/>
  <c r="T16" i="55"/>
  <c r="P46" i="57" s="1"/>
  <c r="R16" i="55"/>
  <c r="P16" i="55"/>
  <c r="N16" i="55"/>
  <c r="A16" i="55"/>
  <c r="A44" i="57" s="1"/>
  <c r="T15" i="55"/>
  <c r="AE14" i="55"/>
  <c r="W14" i="55"/>
  <c r="T14" i="55"/>
  <c r="P43" i="57" s="1"/>
  <c r="R14" i="55"/>
  <c r="P14" i="55"/>
  <c r="AB42" i="57" s="1"/>
  <c r="N14" i="55"/>
  <c r="A14" i="55"/>
  <c r="AG15" i="55" s="1"/>
  <c r="AK43" i="57" s="1"/>
  <c r="T13" i="55"/>
  <c r="AE12" i="55"/>
  <c r="W12" i="55"/>
  <c r="T12" i="55"/>
  <c r="P40" i="57" s="1"/>
  <c r="R12" i="55"/>
  <c r="P12" i="55"/>
  <c r="N12" i="55"/>
  <c r="C99" i="22" s="1"/>
  <c r="A12" i="55"/>
  <c r="AG13" i="55" s="1"/>
  <c r="AK40" i="57" s="1"/>
  <c r="T11" i="55"/>
  <c r="AE10" i="55"/>
  <c r="W10" i="55"/>
  <c r="T10" i="55"/>
  <c r="P37" i="57" s="1"/>
  <c r="R10" i="55"/>
  <c r="P10" i="55"/>
  <c r="N10" i="55"/>
  <c r="A10" i="55"/>
  <c r="T9" i="55"/>
  <c r="AE8" i="55"/>
  <c r="W8" i="55"/>
  <c r="T8" i="55"/>
  <c r="P34" i="57" s="1"/>
  <c r="R8" i="55"/>
  <c r="P8" i="55"/>
  <c r="N8" i="55"/>
  <c r="A8" i="55"/>
  <c r="Z8" i="55" s="1"/>
  <c r="V32" i="57" s="1"/>
  <c r="T7" i="55"/>
  <c r="AE6" i="55"/>
  <c r="W6" i="55"/>
  <c r="T6" i="55"/>
  <c r="P31" i="57" s="1"/>
  <c r="R6" i="55"/>
  <c r="P6" i="55"/>
  <c r="N6" i="55"/>
  <c r="A6" i="55"/>
  <c r="AG7" i="55" s="1"/>
  <c r="AK31" i="57" s="1"/>
  <c r="T5" i="55"/>
  <c r="AE4" i="55"/>
  <c r="W4" i="55"/>
  <c r="T4" i="55"/>
  <c r="P28" i="57" s="1"/>
  <c r="R4" i="55"/>
  <c r="P4" i="55"/>
  <c r="N4" i="55"/>
  <c r="A4" i="55"/>
  <c r="AG5" i="55" s="1"/>
  <c r="AK28" i="57" s="1"/>
  <c r="T3" i="55"/>
  <c r="AE2" i="55"/>
  <c r="W2" i="55"/>
  <c r="T2" i="55"/>
  <c r="P25" i="57" s="1"/>
  <c r="R2" i="55"/>
  <c r="P2" i="55"/>
  <c r="N2" i="55"/>
  <c r="A2" i="55"/>
  <c r="T41" i="54"/>
  <c r="AE40" i="54"/>
  <c r="W40" i="54"/>
  <c r="T40" i="54"/>
  <c r="P22" i="57" s="1"/>
  <c r="R40" i="54"/>
  <c r="P40" i="54"/>
  <c r="N40" i="54"/>
  <c r="A40" i="54"/>
  <c r="Z40" i="54" s="1"/>
  <c r="V20" i="57" s="1"/>
  <c r="T39" i="54"/>
  <c r="AE38" i="54"/>
  <c r="W38" i="54"/>
  <c r="T38" i="54"/>
  <c r="P19" i="57" s="1"/>
  <c r="R38" i="54"/>
  <c r="P38" i="54"/>
  <c r="N38" i="54"/>
  <c r="A38" i="54"/>
  <c r="Z38" i="54" s="1"/>
  <c r="V17" i="57" s="1"/>
  <c r="T37" i="54"/>
  <c r="AE36" i="54"/>
  <c r="W36" i="54"/>
  <c r="T36" i="54"/>
  <c r="P16" i="57" s="1"/>
  <c r="R36" i="54"/>
  <c r="G83" i="22" s="1"/>
  <c r="P36" i="54"/>
  <c r="N36" i="54"/>
  <c r="A36" i="54"/>
  <c r="AG37" i="54" s="1"/>
  <c r="AK16" i="57" s="1"/>
  <c r="T35" i="54"/>
  <c r="AE34" i="54"/>
  <c r="W34" i="54"/>
  <c r="T34" i="54"/>
  <c r="P13" i="57" s="1"/>
  <c r="R34" i="54"/>
  <c r="P34" i="54"/>
  <c r="N34" i="54"/>
  <c r="A34" i="54"/>
  <c r="T33" i="54"/>
  <c r="AE32" i="54"/>
  <c r="W32" i="54"/>
  <c r="T32" i="54"/>
  <c r="P10" i="57" s="1"/>
  <c r="R32" i="54"/>
  <c r="P32" i="54"/>
  <c r="F79" i="22" s="1"/>
  <c r="N32" i="54"/>
  <c r="A32" i="54"/>
  <c r="Z32" i="54" s="1"/>
  <c r="V8" i="57" s="1"/>
  <c r="T31" i="54"/>
  <c r="AE30" i="54"/>
  <c r="W30" i="54"/>
  <c r="T30" i="54"/>
  <c r="P7" i="57" s="1"/>
  <c r="R30" i="54"/>
  <c r="P30" i="54"/>
  <c r="N30" i="54"/>
  <c r="C77" i="22" s="1"/>
  <c r="A30" i="54"/>
  <c r="Z30" i="54" s="1"/>
  <c r="V5" i="57" s="1"/>
  <c r="T29" i="54"/>
  <c r="AE28" i="54"/>
  <c r="D75" i="22" s="1"/>
  <c r="W28" i="54"/>
  <c r="T28" i="54"/>
  <c r="P46" i="56" s="1"/>
  <c r="R28" i="54"/>
  <c r="P28" i="54"/>
  <c r="N28" i="54"/>
  <c r="A28" i="54"/>
  <c r="AG29" i="54" s="1"/>
  <c r="AK46" i="56" s="1"/>
  <c r="T27" i="54"/>
  <c r="AE26" i="54"/>
  <c r="W26" i="54"/>
  <c r="T26" i="54"/>
  <c r="P43" i="56" s="1"/>
  <c r="R26" i="54"/>
  <c r="P26" i="54"/>
  <c r="N26" i="54"/>
  <c r="A26" i="54"/>
  <c r="T25" i="54"/>
  <c r="AE24" i="54"/>
  <c r="W24" i="54"/>
  <c r="T24" i="54"/>
  <c r="P40" i="56" s="1"/>
  <c r="R24" i="54"/>
  <c r="P24" i="54"/>
  <c r="N24" i="54"/>
  <c r="A24" i="54"/>
  <c r="AG25" i="54" s="1"/>
  <c r="AK40" i="56" s="1"/>
  <c r="T23" i="54"/>
  <c r="AE22" i="54"/>
  <c r="W22" i="54"/>
  <c r="T22" i="54"/>
  <c r="P37" i="56" s="1"/>
  <c r="R22" i="54"/>
  <c r="P22" i="54"/>
  <c r="N22" i="54"/>
  <c r="A22" i="54"/>
  <c r="Z22" i="54" s="1"/>
  <c r="V35" i="56" s="1"/>
  <c r="T21" i="54"/>
  <c r="AE20" i="54"/>
  <c r="W20" i="54"/>
  <c r="T20" i="54"/>
  <c r="P34" i="56" s="1"/>
  <c r="R20" i="54"/>
  <c r="P20" i="54"/>
  <c r="N20" i="54"/>
  <c r="A20" i="54"/>
  <c r="AG21" i="54" s="1"/>
  <c r="AK34" i="56" s="1"/>
  <c r="T19" i="54"/>
  <c r="AE18" i="54"/>
  <c r="W18" i="54"/>
  <c r="T18" i="54"/>
  <c r="P31" i="56" s="1"/>
  <c r="R18" i="54"/>
  <c r="P18" i="54"/>
  <c r="N18" i="54"/>
  <c r="A18" i="54"/>
  <c r="T17" i="54"/>
  <c r="AE16" i="54"/>
  <c r="W16" i="54"/>
  <c r="T16" i="54"/>
  <c r="P28" i="56" s="1"/>
  <c r="R16" i="54"/>
  <c r="P16" i="54"/>
  <c r="N16" i="54"/>
  <c r="A16" i="54"/>
  <c r="AG17" i="54" s="1"/>
  <c r="AK28" i="56" s="1"/>
  <c r="T15" i="54"/>
  <c r="AE14" i="54"/>
  <c r="W14" i="54"/>
  <c r="T14" i="54"/>
  <c r="P25" i="56" s="1"/>
  <c r="R14" i="54"/>
  <c r="P14" i="54"/>
  <c r="N14" i="54"/>
  <c r="A14" i="54"/>
  <c r="Z14" i="54" s="1"/>
  <c r="V23" i="56" s="1"/>
  <c r="T13" i="54"/>
  <c r="AE12" i="54"/>
  <c r="W12" i="54"/>
  <c r="T12" i="54"/>
  <c r="P22" i="56" s="1"/>
  <c r="R12" i="54"/>
  <c r="P12" i="54"/>
  <c r="N12" i="54"/>
  <c r="A12" i="54"/>
  <c r="AG13" i="54" s="1"/>
  <c r="AK22" i="56" s="1"/>
  <c r="T11" i="54"/>
  <c r="AE10" i="54"/>
  <c r="W10" i="54"/>
  <c r="T10" i="54"/>
  <c r="P19" i="56" s="1"/>
  <c r="R10" i="54"/>
  <c r="P10" i="54"/>
  <c r="N10" i="54"/>
  <c r="A10" i="54"/>
  <c r="AF10" i="54" s="1"/>
  <c r="T9" i="54"/>
  <c r="AE8" i="54"/>
  <c r="W8" i="54"/>
  <c r="T8" i="54"/>
  <c r="P16" i="56" s="1"/>
  <c r="R8" i="54"/>
  <c r="P8" i="54"/>
  <c r="N8" i="54"/>
  <c r="A8" i="54"/>
  <c r="AG9" i="54" s="1"/>
  <c r="AK16" i="56" s="1"/>
  <c r="T7" i="54"/>
  <c r="AE6" i="54"/>
  <c r="W6" i="54"/>
  <c r="T6" i="54"/>
  <c r="P13" i="56" s="1"/>
  <c r="R6" i="54"/>
  <c r="P6" i="54"/>
  <c r="N6" i="54"/>
  <c r="A6" i="54"/>
  <c r="AG6" i="54" s="1"/>
  <c r="AK11" i="56" s="1"/>
  <c r="T5" i="54"/>
  <c r="AE4" i="54"/>
  <c r="W4" i="54"/>
  <c r="T4" i="54"/>
  <c r="P10" i="56" s="1"/>
  <c r="R4" i="54"/>
  <c r="P4" i="54"/>
  <c r="N4" i="54"/>
  <c r="A4" i="54"/>
  <c r="AG5" i="54" s="1"/>
  <c r="AK10" i="56" s="1"/>
  <c r="T3" i="54"/>
  <c r="AE2" i="54"/>
  <c r="W2" i="54"/>
  <c r="T2" i="54"/>
  <c r="P7" i="56" s="1"/>
  <c r="R2" i="54"/>
  <c r="P2" i="54"/>
  <c r="N2" i="54"/>
  <c r="A2" i="54"/>
  <c r="AG2" i="54" s="1"/>
  <c r="AK5" i="56" s="1"/>
  <c r="N160" i="19"/>
  <c r="N159" i="19"/>
  <c r="T82" i="19"/>
  <c r="AE81" i="19"/>
  <c r="W81" i="19"/>
  <c r="T81" i="19"/>
  <c r="P46" i="51" s="1"/>
  <c r="R81" i="19"/>
  <c r="P81" i="19"/>
  <c r="AB45" i="51" s="1"/>
  <c r="N81" i="19"/>
  <c r="A81" i="19"/>
  <c r="AF81" i="19" s="1"/>
  <c r="T80" i="19"/>
  <c r="AE79" i="19"/>
  <c r="W79" i="19"/>
  <c r="T79" i="19"/>
  <c r="P43" i="51" s="1"/>
  <c r="R79" i="19"/>
  <c r="P79" i="19"/>
  <c r="N79" i="19"/>
  <c r="A79" i="19"/>
  <c r="V79" i="19" s="1"/>
  <c r="AD79" i="19" s="1"/>
  <c r="T78" i="19"/>
  <c r="AE77" i="19"/>
  <c r="W77" i="19"/>
  <c r="T77" i="19"/>
  <c r="P40" i="51" s="1"/>
  <c r="R77" i="19"/>
  <c r="P77" i="19"/>
  <c r="N77" i="19"/>
  <c r="A77" i="19"/>
  <c r="Z77" i="19" s="1"/>
  <c r="V38" i="51" s="1"/>
  <c r="T76" i="19"/>
  <c r="AE75" i="19"/>
  <c r="W75" i="19"/>
  <c r="T75" i="19"/>
  <c r="P37" i="51" s="1"/>
  <c r="R75" i="19"/>
  <c r="G41" i="22" s="1"/>
  <c r="P75" i="19"/>
  <c r="N75" i="19"/>
  <c r="A75" i="19"/>
  <c r="E76" i="19" s="1"/>
  <c r="T74" i="19"/>
  <c r="AE73" i="19"/>
  <c r="W73" i="19"/>
  <c r="T73" i="19"/>
  <c r="P34" i="51" s="1"/>
  <c r="R73" i="19"/>
  <c r="P73" i="19"/>
  <c r="N73" i="19"/>
  <c r="A73" i="19"/>
  <c r="W33" i="51" s="1"/>
  <c r="T72" i="19"/>
  <c r="AE71" i="19"/>
  <c r="W71" i="19"/>
  <c r="T71" i="19"/>
  <c r="P31" i="51" s="1"/>
  <c r="R71" i="19"/>
  <c r="P71" i="19"/>
  <c r="N71" i="19"/>
  <c r="A71" i="19"/>
  <c r="AA29" i="51" s="1"/>
  <c r="T70" i="19"/>
  <c r="AE69" i="19"/>
  <c r="W69" i="19"/>
  <c r="T69" i="19"/>
  <c r="AB69" i="19" s="1"/>
  <c r="R69" i="19"/>
  <c r="G35" i="22" s="1"/>
  <c r="P69" i="19"/>
  <c r="N69" i="19"/>
  <c r="A69" i="19"/>
  <c r="Z69" i="19" s="1"/>
  <c r="V26" i="51" s="1"/>
  <c r="T68" i="19"/>
  <c r="AE67" i="19"/>
  <c r="W67" i="19"/>
  <c r="T67" i="19"/>
  <c r="P25" i="51" s="1"/>
  <c r="R67" i="19"/>
  <c r="P67" i="19"/>
  <c r="N67" i="19"/>
  <c r="A67" i="19"/>
  <c r="B68" i="19" s="1"/>
  <c r="B25" i="51" s="1"/>
  <c r="T66" i="19"/>
  <c r="AE65" i="19"/>
  <c r="W65" i="19"/>
  <c r="T65" i="19"/>
  <c r="AB65" i="19" s="1"/>
  <c r="R65" i="19"/>
  <c r="G31" i="22" s="1"/>
  <c r="P65" i="19"/>
  <c r="N65" i="19"/>
  <c r="A65" i="19"/>
  <c r="AG65" i="19" s="1"/>
  <c r="AK20" i="51" s="1"/>
  <c r="T64" i="19"/>
  <c r="AE63" i="19"/>
  <c r="P17" i="51" s="1"/>
  <c r="W63" i="19"/>
  <c r="T63" i="19"/>
  <c r="P19" i="51" s="1"/>
  <c r="R63" i="19"/>
  <c r="P63" i="19"/>
  <c r="N63" i="19"/>
  <c r="A63" i="19"/>
  <c r="AA19" i="51" s="1"/>
  <c r="T62" i="19"/>
  <c r="AE61" i="19"/>
  <c r="W61" i="19"/>
  <c r="T61" i="19"/>
  <c r="P16" i="51" s="1"/>
  <c r="R61" i="19"/>
  <c r="P61" i="19"/>
  <c r="N61" i="19"/>
  <c r="A61" i="19"/>
  <c r="W15" i="51" s="1"/>
  <c r="T60" i="19"/>
  <c r="AE59" i="19"/>
  <c r="W59" i="19"/>
  <c r="T59" i="19"/>
  <c r="P13" i="51" s="1"/>
  <c r="R59" i="19"/>
  <c r="P59" i="19"/>
  <c r="N59" i="19"/>
  <c r="A59" i="19"/>
  <c r="T58" i="19"/>
  <c r="AE57" i="19"/>
  <c r="W57" i="19"/>
  <c r="AD8" i="51" s="1"/>
  <c r="T57" i="19"/>
  <c r="P10" i="51" s="1"/>
  <c r="R57" i="19"/>
  <c r="G23" i="22" s="1"/>
  <c r="P57" i="19"/>
  <c r="F23" i="22" s="1"/>
  <c r="N57" i="19"/>
  <c r="C23" i="22" s="1"/>
  <c r="A57" i="19"/>
  <c r="AA8" i="51" s="1"/>
  <c r="T56" i="19"/>
  <c r="AE55" i="19"/>
  <c r="W55" i="19"/>
  <c r="T55" i="19"/>
  <c r="P7" i="51" s="1"/>
  <c r="R55" i="19"/>
  <c r="P55" i="19"/>
  <c r="N55" i="19"/>
  <c r="A55" i="19"/>
  <c r="V55" i="19" s="1"/>
  <c r="AD55" i="19" s="1"/>
  <c r="T54" i="19"/>
  <c r="AE53" i="19"/>
  <c r="W53" i="19"/>
  <c r="T53" i="19"/>
  <c r="P40" i="20" s="1"/>
  <c r="R53" i="19"/>
  <c r="P53" i="19"/>
  <c r="N53" i="19"/>
  <c r="A53" i="19"/>
  <c r="AA40" i="20" s="1"/>
  <c r="T52" i="19"/>
  <c r="AE51" i="19"/>
  <c r="W51" i="19"/>
  <c r="T51" i="19"/>
  <c r="P37" i="20" s="1"/>
  <c r="R51" i="19"/>
  <c r="G17" i="22" s="1"/>
  <c r="P51" i="19"/>
  <c r="N51" i="19"/>
  <c r="C17" i="22" s="1"/>
  <c r="A51" i="19"/>
  <c r="E52" i="19" s="1"/>
  <c r="T50" i="19"/>
  <c r="AE49" i="19"/>
  <c r="W49" i="19"/>
  <c r="T49" i="19"/>
  <c r="P34" i="20" s="1"/>
  <c r="R49" i="19"/>
  <c r="G15" i="22" s="1"/>
  <c r="P49" i="19"/>
  <c r="N49" i="19"/>
  <c r="A49" i="19"/>
  <c r="T48" i="19"/>
  <c r="AE47" i="19"/>
  <c r="W47" i="19"/>
  <c r="T47" i="19"/>
  <c r="AB47" i="19" s="1"/>
  <c r="R47" i="19"/>
  <c r="G13" i="22" s="1"/>
  <c r="P47" i="19"/>
  <c r="F13" i="22" s="1"/>
  <c r="N47" i="19"/>
  <c r="A47" i="19"/>
  <c r="A29" i="20" s="1"/>
  <c r="T46" i="19"/>
  <c r="AE45" i="19"/>
  <c r="P26" i="20" s="1"/>
  <c r="W45" i="19"/>
  <c r="AD26" i="20" s="1"/>
  <c r="T45" i="19"/>
  <c r="AB45" i="19" s="1"/>
  <c r="R45" i="19"/>
  <c r="P45" i="19"/>
  <c r="F11" i="22" s="1"/>
  <c r="N45" i="19"/>
  <c r="A45" i="19"/>
  <c r="Z45" i="19" s="1"/>
  <c r="V26" i="20" s="1"/>
  <c r="T44" i="19"/>
  <c r="AE43" i="19"/>
  <c r="W43" i="19"/>
  <c r="AD23" i="20" s="1"/>
  <c r="T43" i="19"/>
  <c r="P25" i="20" s="1"/>
  <c r="R43" i="19"/>
  <c r="P43" i="19"/>
  <c r="F9" i="22" s="1"/>
  <c r="N43" i="19"/>
  <c r="C9" i="22" s="1"/>
  <c r="A43" i="19"/>
  <c r="AG44" i="19" s="1"/>
  <c r="AK25" i="20" s="1"/>
  <c r="E35" i="19"/>
  <c r="S33" i="19"/>
  <c r="L33" i="19"/>
  <c r="E33" i="19"/>
  <c r="U31" i="19"/>
  <c r="M31" i="19"/>
  <c r="A15" i="20" s="1"/>
  <c r="E31" i="19"/>
  <c r="U29" i="19"/>
  <c r="M29" i="19"/>
  <c r="B11" i="24" s="1"/>
  <c r="E29" i="19"/>
  <c r="U27" i="19"/>
  <c r="M27" i="19"/>
  <c r="U25" i="19"/>
  <c r="M25" i="19"/>
  <c r="E25" i="19"/>
  <c r="U23" i="19"/>
  <c r="E23" i="19"/>
  <c r="U21" i="19"/>
  <c r="B77" i="21" s="1"/>
  <c r="M21" i="19"/>
  <c r="F6" i="22" s="1"/>
  <c r="E21" i="19"/>
  <c r="U19" i="19"/>
  <c r="F11" i="21" s="1"/>
  <c r="M19" i="19"/>
  <c r="E19" i="19"/>
  <c r="P13" i="20" s="1"/>
  <c r="U17" i="19"/>
  <c r="F9" i="21" s="1"/>
  <c r="M17" i="19"/>
  <c r="E17" i="19"/>
  <c r="U15" i="19"/>
  <c r="A13" i="20" s="1"/>
  <c r="M15" i="19"/>
  <c r="E15" i="19"/>
  <c r="O13" i="19"/>
  <c r="E13" i="19"/>
  <c r="O11" i="19"/>
  <c r="A9" i="20" s="1"/>
  <c r="E11" i="19"/>
  <c r="E8" i="20" s="1"/>
  <c r="O9" i="19"/>
  <c r="D7" i="21" s="1"/>
  <c r="E9" i="19"/>
  <c r="B19" i="24" s="1"/>
  <c r="O7" i="19"/>
  <c r="B18" i="24" s="1"/>
  <c r="E7" i="19"/>
  <c r="A7" i="20" s="1"/>
  <c r="T6" i="19"/>
  <c r="O47" i="20" s="1"/>
  <c r="M6" i="19"/>
  <c r="E6" i="19"/>
  <c r="G3" i="23" s="1"/>
  <c r="U997" i="35"/>
  <c r="M997" i="35"/>
  <c r="L997" i="35"/>
  <c r="I997" i="35"/>
  <c r="AG81" i="19" l="1"/>
  <c r="AK44" i="51" s="1"/>
  <c r="E47" i="19"/>
  <c r="I29" i="20" s="1"/>
  <c r="AF20" i="54"/>
  <c r="E65" i="23" s="1"/>
  <c r="AG62" i="19"/>
  <c r="AK16" i="51" s="1"/>
  <c r="E66" i="19"/>
  <c r="B32" i="22" s="1"/>
  <c r="AG66" i="19"/>
  <c r="AK22" i="51" s="1"/>
  <c r="Z16" i="54"/>
  <c r="V26" i="56" s="1"/>
  <c r="AF49" i="19"/>
  <c r="D22" i="21" s="1"/>
  <c r="V72" i="19"/>
  <c r="A48" i="19"/>
  <c r="A30" i="20" s="1"/>
  <c r="AG50" i="19"/>
  <c r="AK34" i="20" s="1"/>
  <c r="E65" i="19"/>
  <c r="I20" i="51" s="1"/>
  <c r="B23" i="54"/>
  <c r="B37" i="56" s="1"/>
  <c r="V61" i="19"/>
  <c r="AD61" i="19" s="1"/>
  <c r="E48" i="19"/>
  <c r="I30" i="20" s="1"/>
  <c r="Z81" i="19"/>
  <c r="V44" i="51" s="1"/>
  <c r="AG54" i="19"/>
  <c r="AK40" i="20" s="1"/>
  <c r="E57" i="19"/>
  <c r="A26" i="21" s="1"/>
  <c r="E26" i="21" s="1"/>
  <c r="V57" i="19"/>
  <c r="AD57" i="19" s="1"/>
  <c r="E46" i="19"/>
  <c r="B3" i="42" s="1"/>
  <c r="Z4" i="54"/>
  <c r="V8" i="56" s="1"/>
  <c r="AG45" i="19"/>
  <c r="AK26" i="20" s="1"/>
  <c r="Z57" i="19"/>
  <c r="V8" i="51" s="1"/>
  <c r="AB67" i="19"/>
  <c r="V70" i="19"/>
  <c r="E49" i="19"/>
  <c r="I32" i="20" s="1"/>
  <c r="A56" i="19"/>
  <c r="A6" i="51" s="1"/>
  <c r="AF57" i="19"/>
  <c r="S8" i="51" s="1"/>
  <c r="Z65" i="19"/>
  <c r="V20" i="51" s="1"/>
  <c r="AF4" i="54"/>
  <c r="E51" i="22" s="1"/>
  <c r="B55" i="19"/>
  <c r="B6" i="51" s="1"/>
  <c r="AG82" i="19"/>
  <c r="AK46" i="51" s="1"/>
  <c r="Z12" i="55"/>
  <c r="V38" i="57" s="1"/>
  <c r="V45" i="19"/>
  <c r="AD45" i="19" s="1"/>
  <c r="Z49" i="19"/>
  <c r="V32" i="20" s="1"/>
  <c r="V77" i="19"/>
  <c r="AD77" i="19" s="1"/>
  <c r="AG80" i="19"/>
  <c r="AK43" i="51" s="1"/>
  <c r="AG58" i="19"/>
  <c r="AK10" i="51" s="1"/>
  <c r="AG69" i="19"/>
  <c r="AK26" i="51" s="1"/>
  <c r="A13" i="54"/>
  <c r="A21" i="56" s="1"/>
  <c r="B39" i="54"/>
  <c r="B19" i="57" s="1"/>
  <c r="G20" i="24"/>
  <c r="AF79" i="19"/>
  <c r="E43" i="23" s="1"/>
  <c r="V17" i="54"/>
  <c r="Z24" i="54"/>
  <c r="V38" i="56" s="1"/>
  <c r="B28" i="54"/>
  <c r="B44" i="56" s="1"/>
  <c r="Z55" i="19"/>
  <c r="V5" i="51" s="1"/>
  <c r="B70" i="19"/>
  <c r="B28" i="51" s="1"/>
  <c r="V49" i="19"/>
  <c r="S34" i="20" s="1"/>
  <c r="AG53" i="19"/>
  <c r="AK38" i="20" s="1"/>
  <c r="V66" i="19"/>
  <c r="B69" i="19"/>
  <c r="B26" i="51" s="1"/>
  <c r="E70" i="19"/>
  <c r="C34" i="23" s="1"/>
  <c r="A80" i="19"/>
  <c r="A42" i="51" s="1"/>
  <c r="V81" i="19"/>
  <c r="AD81" i="19" s="1"/>
  <c r="B7" i="54"/>
  <c r="B13" i="56" s="1"/>
  <c r="AF12" i="55"/>
  <c r="D64" i="21" s="1"/>
  <c r="AF55" i="19"/>
  <c r="E19" i="23" s="1"/>
  <c r="E69" i="19"/>
  <c r="I26" i="51" s="1"/>
  <c r="E80" i="19"/>
  <c r="B20" i="42" s="1"/>
  <c r="Z20" i="54"/>
  <c r="V32" i="56" s="1"/>
  <c r="B56" i="19"/>
  <c r="B7" i="51" s="1"/>
  <c r="B79" i="19"/>
  <c r="B41" i="51" s="1"/>
  <c r="V80" i="19"/>
  <c r="S42" i="51" s="1"/>
  <c r="Z36" i="54"/>
  <c r="V14" i="57" s="1"/>
  <c r="E50" i="19"/>
  <c r="C14" i="23" s="1"/>
  <c r="E61" i="19"/>
  <c r="C25" i="23" s="1"/>
  <c r="F25" i="23" s="1"/>
  <c r="E82" i="19"/>
  <c r="B48" i="22" s="1"/>
  <c r="AB10" i="54"/>
  <c r="A21" i="54"/>
  <c r="A33" i="56" s="1"/>
  <c r="AF36" i="54"/>
  <c r="E83" i="22" s="1"/>
  <c r="V46" i="19"/>
  <c r="E55" i="19"/>
  <c r="A25" i="21" s="1"/>
  <c r="E25" i="21" s="1"/>
  <c r="AG56" i="19"/>
  <c r="AK7" i="51" s="1"/>
  <c r="E45" i="19"/>
  <c r="C9" i="23" s="1"/>
  <c r="B49" i="19"/>
  <c r="B33" i="20" s="1"/>
  <c r="V58" i="19"/>
  <c r="V65" i="19"/>
  <c r="AD65" i="19" s="1"/>
  <c r="V69" i="19"/>
  <c r="AD69" i="19" s="1"/>
  <c r="AB73" i="19"/>
  <c r="B81" i="19"/>
  <c r="B45" i="51" s="1"/>
  <c r="A29" i="54"/>
  <c r="A45" i="56" s="1"/>
  <c r="AB34" i="54"/>
  <c r="V17" i="55"/>
  <c r="E81" i="19"/>
  <c r="C45" i="23" s="1"/>
  <c r="F45" i="23" s="1"/>
  <c r="V82" i="19"/>
  <c r="V8" i="54"/>
  <c r="AD8" i="54" s="1"/>
  <c r="V53" i="19"/>
  <c r="S40" i="20" s="1"/>
  <c r="Z63" i="19"/>
  <c r="V17" i="51" s="1"/>
  <c r="AF69" i="19"/>
  <c r="D32" i="21" s="1"/>
  <c r="Z79" i="19"/>
  <c r="V41" i="51" s="1"/>
  <c r="B12" i="54"/>
  <c r="B20" i="56" s="1"/>
  <c r="V24" i="54"/>
  <c r="S40" i="56" s="1"/>
  <c r="V47" i="19"/>
  <c r="S31" i="20" s="1"/>
  <c r="E53" i="19"/>
  <c r="B19" i="22" s="1"/>
  <c r="A62" i="19"/>
  <c r="A15" i="51" s="1"/>
  <c r="V63" i="19"/>
  <c r="AD63" i="19" s="1"/>
  <c r="AF65" i="19"/>
  <c r="D30" i="21" s="1"/>
  <c r="E72" i="19"/>
  <c r="B16" i="42" s="1"/>
  <c r="AG78" i="19"/>
  <c r="AK40" i="51" s="1"/>
  <c r="A17" i="54"/>
  <c r="A27" i="56" s="1"/>
  <c r="V33" i="54"/>
  <c r="V40" i="54"/>
  <c r="A5" i="55"/>
  <c r="A27" i="57" s="1"/>
  <c r="AB51" i="19"/>
  <c r="AG47" i="19"/>
  <c r="AK29" i="20" s="1"/>
  <c r="V54" i="19"/>
  <c r="B61" i="19"/>
  <c r="B14" i="51" s="1"/>
  <c r="E62" i="19"/>
  <c r="B28" i="22" s="1"/>
  <c r="B65" i="19"/>
  <c r="B21" i="51" s="1"/>
  <c r="Z73" i="19"/>
  <c r="V32" i="51" s="1"/>
  <c r="AG79" i="19"/>
  <c r="AK41" i="51" s="1"/>
  <c r="B4" i="54"/>
  <c r="B8" i="56" s="1"/>
  <c r="Z12" i="54"/>
  <c r="V20" i="56" s="1"/>
  <c r="B15" i="54"/>
  <c r="B25" i="56" s="1"/>
  <c r="B20" i="54"/>
  <c r="B32" i="56" s="1"/>
  <c r="Z28" i="54"/>
  <c r="V44" i="56" s="1"/>
  <c r="B31" i="54"/>
  <c r="B7" i="57" s="1"/>
  <c r="Z14" i="55"/>
  <c r="V41" i="57" s="1"/>
  <c r="B20" i="55"/>
  <c r="B8" i="58" s="1"/>
  <c r="P22" i="51"/>
  <c r="B48" i="19"/>
  <c r="B31" i="20" s="1"/>
  <c r="AG55" i="19"/>
  <c r="AK5" i="51" s="1"/>
  <c r="V62" i="19"/>
  <c r="A70" i="19"/>
  <c r="A27" i="51" s="1"/>
  <c r="AG72" i="19"/>
  <c r="AK31" i="51" s="1"/>
  <c r="E79" i="19"/>
  <c r="B45" i="22" s="1"/>
  <c r="B80" i="19"/>
  <c r="B43" i="51" s="1"/>
  <c r="AF12" i="54"/>
  <c r="E59" i="22" s="1"/>
  <c r="AB26" i="54"/>
  <c r="AF28" i="54"/>
  <c r="D52" i="21" s="1"/>
  <c r="B4" i="55"/>
  <c r="B26" i="57" s="1"/>
  <c r="B15" i="55"/>
  <c r="B43" i="57" s="1"/>
  <c r="AF63" i="19"/>
  <c r="E29" i="22" s="1"/>
  <c r="V71" i="19"/>
  <c r="AD71" i="19" s="1"/>
  <c r="AF73" i="19"/>
  <c r="E39" i="22" s="1"/>
  <c r="AB75" i="19"/>
  <c r="Z8" i="54"/>
  <c r="V14" i="56" s="1"/>
  <c r="V41" i="54"/>
  <c r="AB10" i="55"/>
  <c r="B73" i="19"/>
  <c r="B32" i="51" s="1"/>
  <c r="AG73" i="19"/>
  <c r="AK32" i="51" s="1"/>
  <c r="AF77" i="19"/>
  <c r="E41" i="23" s="1"/>
  <c r="V8" i="55"/>
  <c r="AD8" i="55" s="1"/>
  <c r="A13" i="55"/>
  <c r="A39" i="57" s="1"/>
  <c r="AG63" i="19"/>
  <c r="AK17" i="51" s="1"/>
  <c r="V48" i="19"/>
  <c r="E56" i="19"/>
  <c r="B22" i="22" s="1"/>
  <c r="B63" i="19"/>
  <c r="B17" i="51" s="1"/>
  <c r="A64" i="19"/>
  <c r="A18" i="51" s="1"/>
  <c r="Z71" i="19"/>
  <c r="V29" i="51" s="1"/>
  <c r="E73" i="19"/>
  <c r="I32" i="51" s="1"/>
  <c r="E74" i="19"/>
  <c r="B17" i="42" s="1"/>
  <c r="AG77" i="19"/>
  <c r="AK38" i="51" s="1"/>
  <c r="AB81" i="19"/>
  <c r="A9" i="54"/>
  <c r="A15" i="56" s="1"/>
  <c r="A25" i="54"/>
  <c r="A39" i="56" s="1"/>
  <c r="AG48" i="19"/>
  <c r="AK31" i="20" s="1"/>
  <c r="A78" i="19"/>
  <c r="A39" i="51" s="1"/>
  <c r="AF45" i="19"/>
  <c r="D20" i="21" s="1"/>
  <c r="AG49" i="19"/>
  <c r="AK32" i="20" s="1"/>
  <c r="AF53" i="19"/>
  <c r="E17" i="23" s="1"/>
  <c r="V56" i="19"/>
  <c r="P6" i="51" s="1"/>
  <c r="E64" i="19"/>
  <c r="C28" i="23" s="1"/>
  <c r="AG70" i="19"/>
  <c r="AK28" i="51" s="1"/>
  <c r="AF71" i="19"/>
  <c r="S29" i="51" s="1"/>
  <c r="V74" i="19"/>
  <c r="B77" i="19"/>
  <c r="B38" i="51" s="1"/>
  <c r="B78" i="19"/>
  <c r="B40" i="51" s="1"/>
  <c r="V9" i="54"/>
  <c r="V16" i="54"/>
  <c r="AD16" i="54" s="1"/>
  <c r="V25" i="54"/>
  <c r="V32" i="54"/>
  <c r="AD32" i="54" s="1"/>
  <c r="A37" i="54"/>
  <c r="A15" i="57" s="1"/>
  <c r="Z6" i="55"/>
  <c r="V29" i="57" s="1"/>
  <c r="B12" i="55"/>
  <c r="B38" i="57" s="1"/>
  <c r="AF20" i="55"/>
  <c r="E105" i="23" s="1"/>
  <c r="F47" i="22"/>
  <c r="V15" i="20"/>
  <c r="AB18" i="54"/>
  <c r="Z4" i="55"/>
  <c r="V26" i="57" s="1"/>
  <c r="V9" i="55"/>
  <c r="AB18" i="55"/>
  <c r="E63" i="19"/>
  <c r="C27" i="23" s="1"/>
  <c r="F27" i="23" s="1"/>
  <c r="B64" i="19"/>
  <c r="B19" i="51" s="1"/>
  <c r="AB59" i="19"/>
  <c r="A54" i="19"/>
  <c r="A39" i="20" s="1"/>
  <c r="AF61" i="19"/>
  <c r="E27" i="22" s="1"/>
  <c r="A5" i="54"/>
  <c r="A9" i="56" s="1"/>
  <c r="B7" i="55"/>
  <c r="B31" i="57" s="1"/>
  <c r="V16" i="55"/>
  <c r="AD16" i="55" s="1"/>
  <c r="AB43" i="19"/>
  <c r="AG71" i="19"/>
  <c r="AK29" i="51" s="1"/>
  <c r="AG74" i="19"/>
  <c r="AK34" i="51" s="1"/>
  <c r="E77" i="19"/>
  <c r="A36" i="21" s="1"/>
  <c r="E36" i="21" s="1"/>
  <c r="E78" i="19"/>
  <c r="I39" i="51" s="1"/>
  <c r="A46" i="19"/>
  <c r="A27" i="20" s="1"/>
  <c r="AG57" i="19"/>
  <c r="AK8" i="51" s="1"/>
  <c r="V64" i="19"/>
  <c r="B71" i="19"/>
  <c r="B29" i="51" s="1"/>
  <c r="A72" i="19"/>
  <c r="A30" i="51" s="1"/>
  <c r="B45" i="19"/>
  <c r="B26" i="20" s="1"/>
  <c r="B46" i="19"/>
  <c r="B28" i="20" s="1"/>
  <c r="Z47" i="19"/>
  <c r="V29" i="20" s="1"/>
  <c r="V50" i="19"/>
  <c r="B53" i="19"/>
  <c r="B38" i="20" s="1"/>
  <c r="E54" i="19"/>
  <c r="B7" i="42" s="1"/>
  <c r="B57" i="19"/>
  <c r="B9" i="51" s="1"/>
  <c r="E58" i="19"/>
  <c r="I9" i="51" s="1"/>
  <c r="AG61" i="19"/>
  <c r="AK14" i="51" s="1"/>
  <c r="AG64" i="19"/>
  <c r="AK19" i="51" s="1"/>
  <c r="E71" i="19"/>
  <c r="C35" i="23" s="1"/>
  <c r="F35" i="23" s="1"/>
  <c r="B72" i="19"/>
  <c r="B31" i="51" s="1"/>
  <c r="V73" i="19"/>
  <c r="AD73" i="19" s="1"/>
  <c r="V78" i="19"/>
  <c r="B36" i="54"/>
  <c r="B15" i="57" s="1"/>
  <c r="AB2" i="55"/>
  <c r="AF4" i="55"/>
  <c r="S26" i="57" s="1"/>
  <c r="AL44" i="57"/>
  <c r="AI44" i="57"/>
  <c r="B18" i="42"/>
  <c r="B42" i="22"/>
  <c r="C40" i="23"/>
  <c r="I36" i="51"/>
  <c r="E57" i="22"/>
  <c r="D43" i="21"/>
  <c r="S17" i="56"/>
  <c r="E55" i="23"/>
  <c r="B6" i="42"/>
  <c r="C16" i="23"/>
  <c r="B18" i="22"/>
  <c r="I36" i="20"/>
  <c r="AI29" i="20"/>
  <c r="F21" i="21" s="1"/>
  <c r="AL29" i="20"/>
  <c r="C11" i="22"/>
  <c r="V27" i="20"/>
  <c r="C23" i="21"/>
  <c r="D15" i="23"/>
  <c r="D17" i="22"/>
  <c r="AB30" i="57"/>
  <c r="F93" i="22"/>
  <c r="R15" i="20"/>
  <c r="AB27" i="20"/>
  <c r="D7" i="23"/>
  <c r="C19" i="21"/>
  <c r="D9" i="22"/>
  <c r="A10" i="42"/>
  <c r="AD12" i="51"/>
  <c r="AA12" i="51"/>
  <c r="AA11" i="51"/>
  <c r="W12" i="51"/>
  <c r="AD13" i="51"/>
  <c r="D31" i="23"/>
  <c r="C31" i="21"/>
  <c r="D33" i="22"/>
  <c r="C35" i="21"/>
  <c r="D39" i="23"/>
  <c r="D41" i="22"/>
  <c r="P35" i="51"/>
  <c r="AB36" i="56"/>
  <c r="F69" i="22"/>
  <c r="F77" i="22"/>
  <c r="AB6" i="57"/>
  <c r="F85" i="22"/>
  <c r="AB18" i="57"/>
  <c r="B43" i="19"/>
  <c r="AF43" i="19"/>
  <c r="AB49" i="19"/>
  <c r="B51" i="19"/>
  <c r="AF51" i="19"/>
  <c r="AB39" i="20"/>
  <c r="F19" i="22"/>
  <c r="B54" i="19"/>
  <c r="B40" i="20" s="1"/>
  <c r="AB57" i="19"/>
  <c r="B59" i="19"/>
  <c r="AF59" i="19"/>
  <c r="F27" i="22"/>
  <c r="AB15" i="51"/>
  <c r="B62" i="19"/>
  <c r="B16" i="51" s="1"/>
  <c r="B67" i="19"/>
  <c r="AF67" i="19"/>
  <c r="F35" i="22"/>
  <c r="AB27" i="51"/>
  <c r="B75" i="19"/>
  <c r="AF75" i="19"/>
  <c r="F43" i="22"/>
  <c r="AB39" i="51"/>
  <c r="S43" i="51"/>
  <c r="E4" i="54"/>
  <c r="AG4" i="54"/>
  <c r="AK8" i="56" s="1"/>
  <c r="G53" i="22"/>
  <c r="AB13" i="56"/>
  <c r="E7" i="54"/>
  <c r="H53" i="23"/>
  <c r="G42" i="21"/>
  <c r="AD14" i="56"/>
  <c r="E12" i="54"/>
  <c r="AG12" i="54"/>
  <c r="AK20" i="56" s="1"/>
  <c r="G61" i="22"/>
  <c r="AB25" i="56"/>
  <c r="E15" i="54"/>
  <c r="G46" i="21"/>
  <c r="H61" i="23"/>
  <c r="AD26" i="56"/>
  <c r="E20" i="54"/>
  <c r="AG20" i="54"/>
  <c r="AK32" i="56" s="1"/>
  <c r="G69" i="22"/>
  <c r="AB37" i="56"/>
  <c r="E23" i="54"/>
  <c r="H69" i="23"/>
  <c r="G50" i="21"/>
  <c r="AD38" i="56"/>
  <c r="E28" i="54"/>
  <c r="AG28" i="54"/>
  <c r="AK44" i="56" s="1"/>
  <c r="G77" i="22"/>
  <c r="AB7" i="57"/>
  <c r="E31" i="54"/>
  <c r="H77" i="23"/>
  <c r="G54" i="21"/>
  <c r="AD8" i="57"/>
  <c r="AG33" i="54"/>
  <c r="AK10" i="57" s="1"/>
  <c r="E36" i="54"/>
  <c r="AG36" i="54"/>
  <c r="AK14" i="57" s="1"/>
  <c r="G85" i="22"/>
  <c r="AB19" i="57"/>
  <c r="E39" i="54"/>
  <c r="G58" i="21"/>
  <c r="H85" i="23"/>
  <c r="AD20" i="57"/>
  <c r="AG41" i="54"/>
  <c r="AK22" i="57" s="1"/>
  <c r="E4" i="55"/>
  <c r="AG4" i="55"/>
  <c r="AK26" i="57" s="1"/>
  <c r="AB31" i="57"/>
  <c r="G93" i="22"/>
  <c r="E7" i="55"/>
  <c r="H93" i="23"/>
  <c r="G62" i="21"/>
  <c r="AD32" i="57"/>
  <c r="AG9" i="55"/>
  <c r="AK34" i="57" s="1"/>
  <c r="E12" i="55"/>
  <c r="AG12" i="55"/>
  <c r="AK38" i="57" s="1"/>
  <c r="G101" i="22"/>
  <c r="AB43" i="57"/>
  <c r="E15" i="55"/>
  <c r="H101" i="23"/>
  <c r="G66" i="21"/>
  <c r="AD44" i="57"/>
  <c r="AG17" i="55"/>
  <c r="AK46" i="57" s="1"/>
  <c r="E20" i="55"/>
  <c r="AG20" i="55"/>
  <c r="AK8" i="58" s="1"/>
  <c r="A26" i="20"/>
  <c r="AD27" i="20"/>
  <c r="AA17" i="51"/>
  <c r="AB22" i="51"/>
  <c r="W27" i="51"/>
  <c r="AA35" i="56"/>
  <c r="C35" i="22"/>
  <c r="V27" i="51"/>
  <c r="AB2" i="54"/>
  <c r="A30" i="42"/>
  <c r="AD30" i="56"/>
  <c r="AA29" i="56"/>
  <c r="AD31" i="56"/>
  <c r="A29" i="56"/>
  <c r="AA31" i="56"/>
  <c r="AA30" i="56"/>
  <c r="W30" i="56"/>
  <c r="C47" i="21"/>
  <c r="D63" i="23"/>
  <c r="D65" i="22"/>
  <c r="C67" i="22"/>
  <c r="V33" i="56"/>
  <c r="A34" i="42"/>
  <c r="AA41" i="56"/>
  <c r="AA42" i="56"/>
  <c r="W42" i="56"/>
  <c r="A41" i="56"/>
  <c r="AD43" i="56"/>
  <c r="AA43" i="56"/>
  <c r="AD42" i="56"/>
  <c r="D71" i="23"/>
  <c r="D73" i="22"/>
  <c r="P41" i="56"/>
  <c r="C51" i="21"/>
  <c r="C75" i="22"/>
  <c r="V45" i="56"/>
  <c r="A38" i="42"/>
  <c r="AD13" i="57"/>
  <c r="A11" i="57"/>
  <c r="AD12" i="57"/>
  <c r="AA11" i="57"/>
  <c r="AA12" i="57"/>
  <c r="W12" i="57"/>
  <c r="AA13" i="57"/>
  <c r="D79" i="23"/>
  <c r="C55" i="21"/>
  <c r="P11" i="57"/>
  <c r="D81" i="22"/>
  <c r="C83" i="22"/>
  <c r="V15" i="57"/>
  <c r="A42" i="42"/>
  <c r="AD24" i="57"/>
  <c r="AA25" i="57"/>
  <c r="AA24" i="57"/>
  <c r="W24" i="57"/>
  <c r="AA23" i="57"/>
  <c r="A23" i="57"/>
  <c r="AD25" i="57"/>
  <c r="C59" i="21"/>
  <c r="D87" i="23"/>
  <c r="D89" i="22"/>
  <c r="P23" i="57"/>
  <c r="C91" i="22"/>
  <c r="V27" i="57"/>
  <c r="A46" i="42"/>
  <c r="W36" i="57"/>
  <c r="AA35" i="57"/>
  <c r="AA36" i="57"/>
  <c r="A35" i="57"/>
  <c r="AD37" i="57"/>
  <c r="AA37" i="57"/>
  <c r="AD36" i="57"/>
  <c r="D95" i="23"/>
  <c r="P35" i="57"/>
  <c r="D97" i="22"/>
  <c r="C63" i="21"/>
  <c r="Z16" i="55"/>
  <c r="V44" i="57" s="1"/>
  <c r="A50" i="42"/>
  <c r="W6" i="58"/>
  <c r="AA6" i="58"/>
  <c r="AD7" i="58"/>
  <c r="AA5" i="58"/>
  <c r="A5" i="58"/>
  <c r="AA7" i="58"/>
  <c r="AD6" i="58"/>
  <c r="D103" i="23"/>
  <c r="C67" i="21"/>
  <c r="P5" i="58"/>
  <c r="D105" i="22"/>
  <c r="C107" i="22"/>
  <c r="V9" i="58"/>
  <c r="A21" i="55"/>
  <c r="A9" i="58" s="1"/>
  <c r="P28" i="20"/>
  <c r="AC1" i="51"/>
  <c r="P23" i="51"/>
  <c r="P28" i="51"/>
  <c r="F101" i="22"/>
  <c r="G25" i="21"/>
  <c r="H19" i="23"/>
  <c r="AD5" i="51"/>
  <c r="AG59" i="19"/>
  <c r="AK11" i="51" s="1"/>
  <c r="A44" i="19"/>
  <c r="A24" i="20" s="1"/>
  <c r="A5" i="42"/>
  <c r="W33" i="20"/>
  <c r="AA34" i="20"/>
  <c r="A32" i="20"/>
  <c r="C22" i="21"/>
  <c r="D13" i="23"/>
  <c r="D15" i="22"/>
  <c r="A52" i="19"/>
  <c r="A36" i="20" s="1"/>
  <c r="A9" i="42"/>
  <c r="AD10" i="51"/>
  <c r="AA10" i="51"/>
  <c r="A8" i="51"/>
  <c r="AD9" i="51"/>
  <c r="W9" i="51"/>
  <c r="D21" i="23"/>
  <c r="C26" i="21"/>
  <c r="D23" i="22"/>
  <c r="P8" i="51"/>
  <c r="C25" i="22"/>
  <c r="V12" i="51"/>
  <c r="A60" i="19"/>
  <c r="A12" i="51" s="1"/>
  <c r="A13" i="42"/>
  <c r="AA21" i="51"/>
  <c r="AA20" i="51"/>
  <c r="W21" i="51"/>
  <c r="AD22" i="51"/>
  <c r="AA22" i="51"/>
  <c r="A20" i="51"/>
  <c r="D31" i="22"/>
  <c r="D29" i="23"/>
  <c r="C30" i="21"/>
  <c r="P20" i="51"/>
  <c r="C33" i="22"/>
  <c r="V24" i="51"/>
  <c r="A68" i="19"/>
  <c r="A24" i="51" s="1"/>
  <c r="A17" i="42"/>
  <c r="AD34" i="51"/>
  <c r="AA34" i="51"/>
  <c r="A32" i="51"/>
  <c r="AD33" i="51"/>
  <c r="AA33" i="51"/>
  <c r="AA32" i="51"/>
  <c r="C34" i="21"/>
  <c r="D37" i="23"/>
  <c r="D39" i="22"/>
  <c r="P32" i="51"/>
  <c r="C41" i="22"/>
  <c r="V36" i="51"/>
  <c r="A76" i="19"/>
  <c r="A36" i="51" s="1"/>
  <c r="A21" i="42"/>
  <c r="AD46" i="51"/>
  <c r="A44" i="51"/>
  <c r="AA46" i="51"/>
  <c r="AD45" i="51"/>
  <c r="AA44" i="51"/>
  <c r="AA45" i="51"/>
  <c r="W45" i="51"/>
  <c r="D47" i="22"/>
  <c r="D45" i="23"/>
  <c r="C38" i="21"/>
  <c r="P44" i="51"/>
  <c r="B2" i="54"/>
  <c r="AF2" i="54"/>
  <c r="F51" i="22"/>
  <c r="AB9" i="56"/>
  <c r="B5" i="54"/>
  <c r="B10" i="56" s="1"/>
  <c r="V6" i="54"/>
  <c r="V7" i="54"/>
  <c r="AB8" i="54"/>
  <c r="B10" i="54"/>
  <c r="F59" i="22"/>
  <c r="AB21" i="56"/>
  <c r="B13" i="54"/>
  <c r="B22" i="56" s="1"/>
  <c r="V14" i="54"/>
  <c r="V15" i="54"/>
  <c r="AB16" i="54"/>
  <c r="B18" i="54"/>
  <c r="AF18" i="54"/>
  <c r="F67" i="22"/>
  <c r="AB33" i="56"/>
  <c r="B21" i="54"/>
  <c r="B34" i="56" s="1"/>
  <c r="V22" i="54"/>
  <c r="V23" i="54"/>
  <c r="AB24" i="54"/>
  <c r="B26" i="54"/>
  <c r="AF26" i="54"/>
  <c r="F75" i="22"/>
  <c r="AB45" i="56"/>
  <c r="B29" i="54"/>
  <c r="B46" i="56" s="1"/>
  <c r="V30" i="54"/>
  <c r="V31" i="54"/>
  <c r="AB32" i="54"/>
  <c r="B34" i="54"/>
  <c r="AF34" i="54"/>
  <c r="F83" i="22"/>
  <c r="AB15" i="57"/>
  <c r="B37" i="54"/>
  <c r="B16" i="57" s="1"/>
  <c r="V38" i="54"/>
  <c r="V39" i="54"/>
  <c r="AB40" i="54"/>
  <c r="B2" i="55"/>
  <c r="AF2" i="55"/>
  <c r="F91" i="22"/>
  <c r="AB27" i="57"/>
  <c r="B5" i="55"/>
  <c r="B28" i="57" s="1"/>
  <c r="V6" i="55"/>
  <c r="V7" i="55"/>
  <c r="AB8" i="55"/>
  <c r="B10" i="55"/>
  <c r="AF10" i="55"/>
  <c r="F99" i="22"/>
  <c r="AB39" i="57"/>
  <c r="B13" i="55"/>
  <c r="B40" i="57" s="1"/>
  <c r="V14" i="55"/>
  <c r="V15" i="55"/>
  <c r="AB16" i="55"/>
  <c r="B18" i="55"/>
  <c r="AF18" i="55"/>
  <c r="AB9" i="58"/>
  <c r="F107" i="22"/>
  <c r="B21" i="55"/>
  <c r="B10" i="58" s="1"/>
  <c r="AA39" i="20"/>
  <c r="AA13" i="51"/>
  <c r="AA23" i="51"/>
  <c r="AB28" i="51"/>
  <c r="V39" i="57"/>
  <c r="C19" i="22"/>
  <c r="V39" i="20"/>
  <c r="C43" i="22"/>
  <c r="V39" i="51"/>
  <c r="G11" i="22"/>
  <c r="AB28" i="20"/>
  <c r="G27" i="22"/>
  <c r="AB16" i="51"/>
  <c r="H35" i="23"/>
  <c r="G33" i="21"/>
  <c r="AD29" i="51"/>
  <c r="E75" i="19"/>
  <c r="AG75" i="19"/>
  <c r="AK35" i="51" s="1"/>
  <c r="C51" i="22"/>
  <c r="V9" i="56"/>
  <c r="A26" i="42"/>
  <c r="AD18" i="56"/>
  <c r="W18" i="56"/>
  <c r="AD19" i="56"/>
  <c r="AA19" i="56"/>
  <c r="AA17" i="56"/>
  <c r="AA18" i="56"/>
  <c r="A17" i="56"/>
  <c r="AB63" i="19"/>
  <c r="F33" i="22"/>
  <c r="AB24" i="51"/>
  <c r="AB71" i="19"/>
  <c r="F41" i="22"/>
  <c r="AB36" i="51"/>
  <c r="B76" i="19"/>
  <c r="B37" i="51" s="1"/>
  <c r="AB79" i="19"/>
  <c r="E47" i="22"/>
  <c r="D38" i="21"/>
  <c r="E45" i="23"/>
  <c r="S44" i="51"/>
  <c r="E2" i="54"/>
  <c r="AB10" i="56"/>
  <c r="G51" i="22"/>
  <c r="E5" i="54"/>
  <c r="G41" i="21"/>
  <c r="H51" i="23"/>
  <c r="AD11" i="56"/>
  <c r="AG7" i="54"/>
  <c r="AK13" i="56" s="1"/>
  <c r="E10" i="54"/>
  <c r="AG10" i="54"/>
  <c r="AK17" i="56" s="1"/>
  <c r="G59" i="22"/>
  <c r="AB22" i="56"/>
  <c r="E13" i="54"/>
  <c r="H59" i="23"/>
  <c r="G45" i="21"/>
  <c r="AD23" i="56"/>
  <c r="AG15" i="54"/>
  <c r="AK25" i="56" s="1"/>
  <c r="E18" i="54"/>
  <c r="AG18" i="54"/>
  <c r="AK29" i="56" s="1"/>
  <c r="G67" i="22"/>
  <c r="AB34" i="56"/>
  <c r="E21" i="54"/>
  <c r="G49" i="21"/>
  <c r="AD35" i="56"/>
  <c r="H67" i="23"/>
  <c r="AG23" i="54"/>
  <c r="AK37" i="56" s="1"/>
  <c r="E26" i="54"/>
  <c r="AG26" i="54"/>
  <c r="AK41" i="56" s="1"/>
  <c r="G75" i="22"/>
  <c r="AB46" i="56"/>
  <c r="E29" i="54"/>
  <c r="G53" i="21"/>
  <c r="H75" i="23"/>
  <c r="AD5" i="57"/>
  <c r="AG31" i="54"/>
  <c r="AK7" i="57" s="1"/>
  <c r="E34" i="54"/>
  <c r="AG34" i="54"/>
  <c r="AK11" i="57" s="1"/>
  <c r="E37" i="54"/>
  <c r="G57" i="21"/>
  <c r="H83" i="23"/>
  <c r="AD17" i="57"/>
  <c r="AG39" i="54"/>
  <c r="AK19" i="57" s="1"/>
  <c r="E2" i="55"/>
  <c r="AG2" i="55"/>
  <c r="AK23" i="57" s="1"/>
  <c r="G91" i="22"/>
  <c r="AB28" i="57"/>
  <c r="E5" i="55"/>
  <c r="G61" i="21"/>
  <c r="AD29" i="57"/>
  <c r="H91" i="23"/>
  <c r="E10" i="55"/>
  <c r="AG10" i="55"/>
  <c r="AK35" i="57" s="1"/>
  <c r="AB40" i="57"/>
  <c r="G99" i="22"/>
  <c r="E13" i="55"/>
  <c r="G65" i="21"/>
  <c r="AD41" i="57"/>
  <c r="H99" i="23"/>
  <c r="E18" i="55"/>
  <c r="AG18" i="55"/>
  <c r="AK5" i="58" s="1"/>
  <c r="G107" i="22"/>
  <c r="AB10" i="58"/>
  <c r="E21" i="55"/>
  <c r="AA26" i="20"/>
  <c r="AD28" i="20"/>
  <c r="AA30" i="20"/>
  <c r="V9" i="51"/>
  <c r="AA18" i="51"/>
  <c r="A29" i="51"/>
  <c r="AB37" i="51"/>
  <c r="AA45" i="56"/>
  <c r="G9" i="22"/>
  <c r="AB25" i="20"/>
  <c r="E44" i="19"/>
  <c r="H17" i="23"/>
  <c r="G24" i="21"/>
  <c r="AD38" i="20"/>
  <c r="H25" i="23"/>
  <c r="G28" i="21"/>
  <c r="AD14" i="51"/>
  <c r="G32" i="21"/>
  <c r="H33" i="23"/>
  <c r="AD26" i="51"/>
  <c r="Z6" i="54"/>
  <c r="V11" i="56" s="1"/>
  <c r="C46" i="21"/>
  <c r="D61" i="23"/>
  <c r="P26" i="56"/>
  <c r="D63" i="22"/>
  <c r="A33" i="42"/>
  <c r="AD40" i="56"/>
  <c r="AA40" i="56"/>
  <c r="AD39" i="56"/>
  <c r="AA38" i="56"/>
  <c r="AA39" i="56"/>
  <c r="A38" i="56"/>
  <c r="W39" i="56"/>
  <c r="A37" i="42"/>
  <c r="AD9" i="57"/>
  <c r="AA10" i="57"/>
  <c r="AA9" i="57"/>
  <c r="W9" i="57"/>
  <c r="AA8" i="57"/>
  <c r="A8" i="57"/>
  <c r="AD10" i="57"/>
  <c r="D79" i="22"/>
  <c r="D77" i="23"/>
  <c r="C54" i="21"/>
  <c r="P8" i="57"/>
  <c r="C81" i="22"/>
  <c r="V12" i="57"/>
  <c r="A35" i="54"/>
  <c r="A12" i="57" s="1"/>
  <c r="A41" i="42"/>
  <c r="AA22" i="57"/>
  <c r="AD21" i="57"/>
  <c r="AA20" i="57"/>
  <c r="AA21" i="57"/>
  <c r="W21" i="57"/>
  <c r="AD22" i="57"/>
  <c r="C58" i="21"/>
  <c r="D85" i="23"/>
  <c r="D87" i="22"/>
  <c r="P20" i="57"/>
  <c r="V24" i="57"/>
  <c r="C89" i="22"/>
  <c r="A3" i="55"/>
  <c r="A24" i="57" s="1"/>
  <c r="A45" i="42"/>
  <c r="AD33" i="57"/>
  <c r="AA33" i="57"/>
  <c r="W33" i="57"/>
  <c r="AD34" i="57"/>
  <c r="AA34" i="57"/>
  <c r="AA32" i="57"/>
  <c r="A32" i="57"/>
  <c r="D95" i="22"/>
  <c r="D93" i="23"/>
  <c r="C62" i="21"/>
  <c r="P32" i="57"/>
  <c r="C97" i="22"/>
  <c r="V36" i="57"/>
  <c r="A11" i="55"/>
  <c r="A36" i="57" s="1"/>
  <c r="A49" i="42"/>
  <c r="W45" i="57"/>
  <c r="AA45" i="57"/>
  <c r="AD46" i="57"/>
  <c r="AA46" i="57"/>
  <c r="AA44" i="57"/>
  <c r="AD45" i="57"/>
  <c r="D103" i="22"/>
  <c r="D101" i="23"/>
  <c r="C66" i="21"/>
  <c r="P44" i="57"/>
  <c r="C105" i="22"/>
  <c r="V6" i="58"/>
  <c r="A19" i="55"/>
  <c r="A6" i="58" s="1"/>
  <c r="AB30" i="20"/>
  <c r="AA33" i="20"/>
  <c r="V36" i="20"/>
  <c r="AA9" i="51"/>
  <c r="A6" i="42"/>
  <c r="AA37" i="20"/>
  <c r="A35" i="20"/>
  <c r="AD36" i="20"/>
  <c r="AA36" i="20"/>
  <c r="AA35" i="20"/>
  <c r="W36" i="20"/>
  <c r="AD37" i="20"/>
  <c r="D23" i="23"/>
  <c r="D25" i="22"/>
  <c r="C27" i="21"/>
  <c r="A14" i="42"/>
  <c r="W24" i="51"/>
  <c r="AD25" i="51"/>
  <c r="AA25" i="51"/>
  <c r="A23" i="51"/>
  <c r="AD24" i="51"/>
  <c r="A18" i="42"/>
  <c r="AA37" i="51"/>
  <c r="A35" i="51"/>
  <c r="AD36" i="51"/>
  <c r="AA36" i="51"/>
  <c r="AA35" i="51"/>
  <c r="W36" i="51"/>
  <c r="AD37" i="51"/>
  <c r="F53" i="22"/>
  <c r="AB12" i="56"/>
  <c r="E43" i="19"/>
  <c r="AG43" i="19"/>
  <c r="AK23" i="20" s="1"/>
  <c r="G19" i="22"/>
  <c r="AB40" i="20"/>
  <c r="E59" i="19"/>
  <c r="G37" i="21"/>
  <c r="H43" i="23"/>
  <c r="AD41" i="51"/>
  <c r="A22" i="42"/>
  <c r="AD7" i="56"/>
  <c r="AA7" i="56"/>
  <c r="AD6" i="56"/>
  <c r="AA5" i="56"/>
  <c r="AA6" i="56"/>
  <c r="W6" i="56"/>
  <c r="A5" i="56"/>
  <c r="V21" i="56"/>
  <c r="C59" i="22"/>
  <c r="B44" i="19"/>
  <c r="B25" i="20" s="1"/>
  <c r="G25" i="22"/>
  <c r="AB13" i="51"/>
  <c r="E60" i="19"/>
  <c r="AB25" i="51"/>
  <c r="G33" i="22"/>
  <c r="E68" i="19"/>
  <c r="H41" i="23"/>
  <c r="G36" i="21"/>
  <c r="AD38" i="51"/>
  <c r="A25" i="42"/>
  <c r="AA16" i="56"/>
  <c r="A14" i="56"/>
  <c r="AD15" i="56"/>
  <c r="AA15" i="56"/>
  <c r="W15" i="56"/>
  <c r="AD16" i="56"/>
  <c r="AA14" i="56"/>
  <c r="C57" i="22"/>
  <c r="V18" i="56"/>
  <c r="A11" i="54"/>
  <c r="A18" i="56" s="1"/>
  <c r="A29" i="42"/>
  <c r="AD27" i="56"/>
  <c r="W27" i="56"/>
  <c r="AA28" i="56"/>
  <c r="AD28" i="56"/>
  <c r="AA27" i="56"/>
  <c r="AA26" i="56"/>
  <c r="D71" i="22"/>
  <c r="D69" i="23"/>
  <c r="C50" i="21"/>
  <c r="P38" i="56"/>
  <c r="A4" i="42"/>
  <c r="AD30" i="20"/>
  <c r="W30" i="20"/>
  <c r="D11" i="23"/>
  <c r="C21" i="21"/>
  <c r="D13" i="22"/>
  <c r="V33" i="20"/>
  <c r="C15" i="22"/>
  <c r="A50" i="19"/>
  <c r="A33" i="20" s="1"/>
  <c r="Z53" i="19"/>
  <c r="V38" i="20" s="1"/>
  <c r="A8" i="42"/>
  <c r="AA6" i="51"/>
  <c r="AA5" i="51"/>
  <c r="AD7" i="51"/>
  <c r="AA7" i="51"/>
  <c r="A5" i="51"/>
  <c r="C25" i="21"/>
  <c r="D19" i="23"/>
  <c r="D21" i="22"/>
  <c r="P5" i="51"/>
  <c r="A58" i="19"/>
  <c r="A9" i="51" s="1"/>
  <c r="Z61" i="19"/>
  <c r="V14" i="51" s="1"/>
  <c r="A12" i="42"/>
  <c r="AD19" i="51"/>
  <c r="AD18" i="51"/>
  <c r="W18" i="51"/>
  <c r="D27" i="23"/>
  <c r="C29" i="21"/>
  <c r="D29" i="22"/>
  <c r="C31" i="22"/>
  <c r="V21" i="51"/>
  <c r="A66" i="19"/>
  <c r="A21" i="51" s="1"/>
  <c r="A16" i="42"/>
  <c r="AD30" i="51"/>
  <c r="W30" i="51"/>
  <c r="AD31" i="51"/>
  <c r="D35" i="23"/>
  <c r="D37" i="22"/>
  <c r="C33" i="21"/>
  <c r="P29" i="51"/>
  <c r="C39" i="22"/>
  <c r="V33" i="51"/>
  <c r="A74" i="19"/>
  <c r="A33" i="51" s="1"/>
  <c r="A20" i="42"/>
  <c r="AD43" i="51"/>
  <c r="AA43" i="51"/>
  <c r="A41" i="51"/>
  <c r="AD42" i="51"/>
  <c r="AA42" i="51"/>
  <c r="AA41" i="51"/>
  <c r="C37" i="21"/>
  <c r="D43" i="23"/>
  <c r="D45" i="22"/>
  <c r="P41" i="51"/>
  <c r="C47" i="22"/>
  <c r="V45" i="51"/>
  <c r="A82" i="19"/>
  <c r="A45" i="51" s="1"/>
  <c r="F49" i="22"/>
  <c r="AB6" i="56"/>
  <c r="B3" i="54"/>
  <c r="B7" i="56" s="1"/>
  <c r="V4" i="54"/>
  <c r="V5" i="54"/>
  <c r="AB6" i="54"/>
  <c r="B8" i="54"/>
  <c r="AF8" i="54"/>
  <c r="F57" i="22"/>
  <c r="AB18" i="56"/>
  <c r="B11" i="54"/>
  <c r="B19" i="56" s="1"/>
  <c r="V12" i="54"/>
  <c r="V13" i="54"/>
  <c r="AB14" i="54"/>
  <c r="B16" i="54"/>
  <c r="AF16" i="54"/>
  <c r="F65" i="22"/>
  <c r="AB30" i="56"/>
  <c r="B19" i="54"/>
  <c r="B31" i="56" s="1"/>
  <c r="V20" i="54"/>
  <c r="V21" i="54"/>
  <c r="AB22" i="54"/>
  <c r="B24" i="54"/>
  <c r="AF24" i="54"/>
  <c r="F73" i="22"/>
  <c r="AB42" i="56"/>
  <c r="B27" i="54"/>
  <c r="B43" i="56" s="1"/>
  <c r="V28" i="54"/>
  <c r="V29" i="54"/>
  <c r="AB30" i="54"/>
  <c r="B32" i="54"/>
  <c r="AF32" i="54"/>
  <c r="F81" i="22"/>
  <c r="AB12" i="57"/>
  <c r="B35" i="54"/>
  <c r="B13" i="57" s="1"/>
  <c r="V36" i="54"/>
  <c r="V37" i="54"/>
  <c r="AB38" i="54"/>
  <c r="B40" i="54"/>
  <c r="AF40" i="54"/>
  <c r="F89" i="22"/>
  <c r="AB24" i="57"/>
  <c r="B3" i="55"/>
  <c r="B25" i="57" s="1"/>
  <c r="V4" i="55"/>
  <c r="V5" i="55"/>
  <c r="AB6" i="55"/>
  <c r="B8" i="55"/>
  <c r="AF8" i="55"/>
  <c r="F97" i="22"/>
  <c r="AB36" i="57"/>
  <c r="B11" i="55"/>
  <c r="B37" i="57" s="1"/>
  <c r="V12" i="55"/>
  <c r="V13" i="55"/>
  <c r="AB14" i="55"/>
  <c r="B16" i="55"/>
  <c r="AF16" i="55"/>
  <c r="F105" i="22"/>
  <c r="AB6" i="58"/>
  <c r="B19" i="55"/>
  <c r="B7" i="58" s="1"/>
  <c r="V20" i="55"/>
  <c r="V21" i="55"/>
  <c r="V24" i="20"/>
  <c r="P31" i="20"/>
  <c r="AD33" i="20"/>
  <c r="AB9" i="51"/>
  <c r="AA24" i="51"/>
  <c r="V6" i="57"/>
  <c r="C27" i="22"/>
  <c r="V15" i="51"/>
  <c r="F61" i="22"/>
  <c r="AB24" i="56"/>
  <c r="H11" i="23"/>
  <c r="G21" i="21"/>
  <c r="E51" i="19"/>
  <c r="AG51" i="19"/>
  <c r="AK35" i="20" s="1"/>
  <c r="G29" i="21"/>
  <c r="H27" i="23"/>
  <c r="AD17" i="51"/>
  <c r="E67" i="19"/>
  <c r="AG67" i="19"/>
  <c r="AK23" i="51" s="1"/>
  <c r="G43" i="22"/>
  <c r="AB40" i="51"/>
  <c r="D47" i="23"/>
  <c r="D49" i="22"/>
  <c r="C39" i="21"/>
  <c r="P5" i="56"/>
  <c r="D55" i="23"/>
  <c r="C43" i="21"/>
  <c r="D57" i="22"/>
  <c r="P17" i="56"/>
  <c r="F17" i="22"/>
  <c r="AB36" i="20"/>
  <c r="B52" i="19"/>
  <c r="B37" i="20" s="1"/>
  <c r="AB55" i="19"/>
  <c r="F25" i="22"/>
  <c r="AB12" i="51"/>
  <c r="B60" i="19"/>
  <c r="B13" i="51" s="1"/>
  <c r="G20" i="21"/>
  <c r="H9" i="23"/>
  <c r="AG46" i="19"/>
  <c r="AK28" i="20" s="1"/>
  <c r="C49" i="22"/>
  <c r="V6" i="56"/>
  <c r="A3" i="54"/>
  <c r="A6" i="56" s="1"/>
  <c r="D55" i="22"/>
  <c r="D53" i="23"/>
  <c r="P14" i="56"/>
  <c r="C42" i="21"/>
  <c r="V30" i="56"/>
  <c r="C65" i="22"/>
  <c r="A19" i="54"/>
  <c r="A30" i="56" s="1"/>
  <c r="C73" i="22"/>
  <c r="V42" i="56"/>
  <c r="A27" i="54"/>
  <c r="A42" i="56" s="1"/>
  <c r="V43" i="19"/>
  <c r="V44" i="19"/>
  <c r="B47" i="19"/>
  <c r="AF47" i="19"/>
  <c r="F15" i="22"/>
  <c r="AB33" i="20"/>
  <c r="B50" i="19"/>
  <c r="B34" i="20" s="1"/>
  <c r="V51" i="19"/>
  <c r="V52" i="19"/>
  <c r="AB53" i="19"/>
  <c r="B58" i="19"/>
  <c r="B10" i="51" s="1"/>
  <c r="V59" i="19"/>
  <c r="V60" i="19"/>
  <c r="AB61" i="19"/>
  <c r="F31" i="22"/>
  <c r="AB21" i="51"/>
  <c r="B66" i="19"/>
  <c r="B22" i="51" s="1"/>
  <c r="V67" i="19"/>
  <c r="V68" i="19"/>
  <c r="F39" i="22"/>
  <c r="AB33" i="51"/>
  <c r="B74" i="19"/>
  <c r="B34" i="51" s="1"/>
  <c r="V75" i="19"/>
  <c r="V76" i="19"/>
  <c r="AB77" i="19"/>
  <c r="B82" i="19"/>
  <c r="B46" i="51" s="1"/>
  <c r="G49" i="22"/>
  <c r="AB7" i="56"/>
  <c r="E3" i="54"/>
  <c r="H49" i="23"/>
  <c r="G40" i="21"/>
  <c r="AD8" i="56"/>
  <c r="E8" i="54"/>
  <c r="AG8" i="54"/>
  <c r="AK14" i="56" s="1"/>
  <c r="AB19" i="56"/>
  <c r="G57" i="22"/>
  <c r="E11" i="54"/>
  <c r="G44" i="21"/>
  <c r="H57" i="23"/>
  <c r="AD20" i="56"/>
  <c r="E16" i="54"/>
  <c r="AG16" i="54"/>
  <c r="AK26" i="56" s="1"/>
  <c r="G65" i="22"/>
  <c r="AB31" i="56"/>
  <c r="E19" i="54"/>
  <c r="H65" i="23"/>
  <c r="G48" i="21"/>
  <c r="AD32" i="56"/>
  <c r="E24" i="54"/>
  <c r="AG24" i="54"/>
  <c r="AK38" i="56" s="1"/>
  <c r="G73" i="22"/>
  <c r="AB43" i="56"/>
  <c r="E27" i="54"/>
  <c r="H73" i="23"/>
  <c r="G52" i="21"/>
  <c r="AD44" i="56"/>
  <c r="E32" i="54"/>
  <c r="AG32" i="54"/>
  <c r="AK8" i="57" s="1"/>
  <c r="G81" i="22"/>
  <c r="AB13" i="57"/>
  <c r="E35" i="54"/>
  <c r="G56" i="21"/>
  <c r="H81" i="23"/>
  <c r="AD14" i="57"/>
  <c r="E40" i="54"/>
  <c r="AG40" i="54"/>
  <c r="AK20" i="57" s="1"/>
  <c r="G89" i="22"/>
  <c r="AB25" i="57"/>
  <c r="E3" i="55"/>
  <c r="H89" i="23"/>
  <c r="G60" i="21"/>
  <c r="AD26" i="57"/>
  <c r="E8" i="55"/>
  <c r="AG8" i="55"/>
  <c r="AK32" i="57" s="1"/>
  <c r="G97" i="22"/>
  <c r="AB37" i="57"/>
  <c r="E11" i="55"/>
  <c r="H97" i="23"/>
  <c r="G64" i="21"/>
  <c r="AD38" i="57"/>
  <c r="E16" i="55"/>
  <c r="AG16" i="55"/>
  <c r="AK44" i="57" s="1"/>
  <c r="G105" i="22"/>
  <c r="AB7" i="58"/>
  <c r="E19" i="55"/>
  <c r="G68" i="21"/>
  <c r="H105" i="23"/>
  <c r="AD8" i="58"/>
  <c r="AG21" i="55"/>
  <c r="AK10" i="58" s="1"/>
  <c r="AB24" i="20"/>
  <c r="AA31" i="20"/>
  <c r="W6" i="51"/>
  <c r="AB10" i="51"/>
  <c r="AB9" i="57"/>
  <c r="G23" i="21"/>
  <c r="H15" i="23"/>
  <c r="AD35" i="20"/>
  <c r="AG52" i="19"/>
  <c r="AK37" i="20" s="1"/>
  <c r="AG68" i="19"/>
  <c r="AK25" i="51" s="1"/>
  <c r="A32" i="42"/>
  <c r="AD37" i="56"/>
  <c r="W36" i="56"/>
  <c r="A35" i="56"/>
  <c r="AA37" i="56"/>
  <c r="AD36" i="56"/>
  <c r="AA36" i="56"/>
  <c r="C49" i="21"/>
  <c r="D67" i="23"/>
  <c r="D69" i="22"/>
  <c r="P35" i="56"/>
  <c r="C71" i="22"/>
  <c r="V39" i="56"/>
  <c r="A36" i="42"/>
  <c r="AA7" i="57"/>
  <c r="A5" i="57"/>
  <c r="AA6" i="57"/>
  <c r="W6" i="57"/>
  <c r="AD7" i="57"/>
  <c r="AD6" i="57"/>
  <c r="AA5" i="57"/>
  <c r="D75" i="23"/>
  <c r="C53" i="21"/>
  <c r="D77" i="22"/>
  <c r="P5" i="57"/>
  <c r="C79" i="22"/>
  <c r="V9" i="57"/>
  <c r="A33" i="54"/>
  <c r="A9" i="57" s="1"/>
  <c r="A40" i="42"/>
  <c r="AA18" i="57"/>
  <c r="AA17" i="57"/>
  <c r="W18" i="57"/>
  <c r="AA19" i="57"/>
  <c r="AD18" i="57"/>
  <c r="AD19" i="57"/>
  <c r="A17" i="57"/>
  <c r="D83" i="23"/>
  <c r="D85" i="22"/>
  <c r="C57" i="21"/>
  <c r="P17" i="57"/>
  <c r="C87" i="22"/>
  <c r="V21" i="57"/>
  <c r="A41" i="54"/>
  <c r="A21" i="57" s="1"/>
  <c r="A44" i="42"/>
  <c r="AA31" i="57"/>
  <c r="A29" i="57"/>
  <c r="AD31" i="57"/>
  <c r="AA29" i="57"/>
  <c r="W30" i="57"/>
  <c r="AD30" i="57"/>
  <c r="AA30" i="57"/>
  <c r="C61" i="21"/>
  <c r="D91" i="23"/>
  <c r="D93" i="22"/>
  <c r="P29" i="57"/>
  <c r="C95" i="22"/>
  <c r="V33" i="57"/>
  <c r="A9" i="55"/>
  <c r="A33" i="57" s="1"/>
  <c r="A48" i="42"/>
  <c r="AD42" i="57"/>
  <c r="AA43" i="57"/>
  <c r="AA41" i="57"/>
  <c r="W42" i="57"/>
  <c r="AD43" i="57"/>
  <c r="AA42" i="57"/>
  <c r="A41" i="57"/>
  <c r="D99" i="23"/>
  <c r="C65" i="21"/>
  <c r="D101" i="22"/>
  <c r="P41" i="57"/>
  <c r="C103" i="22"/>
  <c r="V45" i="57"/>
  <c r="A17" i="55"/>
  <c r="A45" i="57" s="1"/>
  <c r="P29" i="20"/>
  <c r="AB31" i="20"/>
  <c r="AB34" i="20"/>
  <c r="AB37" i="20"/>
  <c r="AD6" i="51"/>
  <c r="A11" i="51"/>
  <c r="AA30" i="51"/>
  <c r="W42" i="51"/>
  <c r="A28" i="42"/>
  <c r="AA25" i="56"/>
  <c r="A23" i="56"/>
  <c r="AD24" i="56"/>
  <c r="AA24" i="56"/>
  <c r="AA23" i="56"/>
  <c r="AD25" i="56"/>
  <c r="W24" i="56"/>
  <c r="D59" i="23"/>
  <c r="D61" i="22"/>
  <c r="C45" i="21"/>
  <c r="P23" i="56"/>
  <c r="V27" i="56"/>
  <c r="C63" i="22"/>
  <c r="Z43" i="19"/>
  <c r="A3" i="42"/>
  <c r="E5" i="24"/>
  <c r="AA28" i="20"/>
  <c r="C20" i="21"/>
  <c r="D9" i="23"/>
  <c r="D11" i="22"/>
  <c r="C13" i="22"/>
  <c r="V30" i="20"/>
  <c r="Z51" i="19"/>
  <c r="V35" i="20" s="1"/>
  <c r="A7" i="42"/>
  <c r="AD39" i="20"/>
  <c r="W39" i="20"/>
  <c r="AD40" i="20"/>
  <c r="D17" i="23"/>
  <c r="D19" i="22"/>
  <c r="C24" i="21"/>
  <c r="P38" i="20"/>
  <c r="C21" i="22"/>
  <c r="V6" i="51"/>
  <c r="Z59" i="19"/>
  <c r="V11" i="51" s="1"/>
  <c r="A11" i="42"/>
  <c r="AA15" i="51"/>
  <c r="AA14" i="51"/>
  <c r="AD16" i="51"/>
  <c r="AA16" i="51"/>
  <c r="A14" i="51"/>
  <c r="D25" i="23"/>
  <c r="C28" i="21"/>
  <c r="P14" i="51"/>
  <c r="C29" i="22"/>
  <c r="V18" i="51"/>
  <c r="Z67" i="19"/>
  <c r="V23" i="51" s="1"/>
  <c r="A15" i="42"/>
  <c r="AA28" i="51"/>
  <c r="A26" i="51"/>
  <c r="AD27" i="51"/>
  <c r="AA27" i="51"/>
  <c r="AA26" i="51"/>
  <c r="AD28" i="51"/>
  <c r="C32" i="21"/>
  <c r="D33" i="23"/>
  <c r="D35" i="22"/>
  <c r="P26" i="51"/>
  <c r="C37" i="22"/>
  <c r="V30" i="51"/>
  <c r="Z75" i="19"/>
  <c r="V35" i="51" s="1"/>
  <c r="A19" i="42"/>
  <c r="AD39" i="51"/>
  <c r="AA39" i="51"/>
  <c r="AA38" i="51"/>
  <c r="W39" i="51"/>
  <c r="AD40" i="51"/>
  <c r="AA40" i="51"/>
  <c r="A38" i="51"/>
  <c r="D41" i="23"/>
  <c r="D43" i="22"/>
  <c r="C36" i="21"/>
  <c r="P38" i="51"/>
  <c r="C45" i="22"/>
  <c r="V42" i="51"/>
  <c r="V2" i="54"/>
  <c r="V3" i="54"/>
  <c r="AB4" i="54"/>
  <c r="B6" i="54"/>
  <c r="AF6" i="54"/>
  <c r="F55" i="22"/>
  <c r="AB15" i="56"/>
  <c r="B9" i="54"/>
  <c r="B16" i="56" s="1"/>
  <c r="V10" i="54"/>
  <c r="V11" i="54"/>
  <c r="AB12" i="54"/>
  <c r="B14" i="54"/>
  <c r="AF14" i="54"/>
  <c r="F63" i="22"/>
  <c r="AB27" i="56"/>
  <c r="B17" i="54"/>
  <c r="B28" i="56" s="1"/>
  <c r="V18" i="54"/>
  <c r="V19" i="54"/>
  <c r="AB20" i="54"/>
  <c r="B22" i="54"/>
  <c r="AF22" i="54"/>
  <c r="F71" i="22"/>
  <c r="AB39" i="56"/>
  <c r="B25" i="54"/>
  <c r="B40" i="56" s="1"/>
  <c r="V26" i="54"/>
  <c r="V27" i="54"/>
  <c r="AB28" i="54"/>
  <c r="B30" i="54"/>
  <c r="AF30" i="54"/>
  <c r="B33" i="54"/>
  <c r="B10" i="57" s="1"/>
  <c r="V34" i="54"/>
  <c r="V35" i="54"/>
  <c r="AB36" i="54"/>
  <c r="B38" i="54"/>
  <c r="AF38" i="54"/>
  <c r="F87" i="22"/>
  <c r="AB21" i="57"/>
  <c r="B41" i="54"/>
  <c r="B22" i="57" s="1"/>
  <c r="V2" i="55"/>
  <c r="V3" i="55"/>
  <c r="AB4" i="55"/>
  <c r="B6" i="55"/>
  <c r="AF6" i="55"/>
  <c r="F95" i="22"/>
  <c r="AB33" i="57"/>
  <c r="B9" i="55"/>
  <c r="B34" i="57" s="1"/>
  <c r="V10" i="55"/>
  <c r="V11" i="55"/>
  <c r="AB12" i="55"/>
  <c r="B14" i="55"/>
  <c r="AF14" i="55"/>
  <c r="F103" i="22"/>
  <c r="AB45" i="57"/>
  <c r="B17" i="55"/>
  <c r="B46" i="57" s="1"/>
  <c r="V18" i="55"/>
  <c r="V19" i="55"/>
  <c r="AB20" i="55"/>
  <c r="AD31" i="20"/>
  <c r="AD34" i="20"/>
  <c r="AD15" i="51"/>
  <c r="AB16" i="57"/>
  <c r="G19" i="21"/>
  <c r="H7" i="23"/>
  <c r="G39" i="22"/>
  <c r="AB34" i="51"/>
  <c r="G47" i="22"/>
  <c r="AB46" i="51"/>
  <c r="D51" i="23"/>
  <c r="C41" i="21"/>
  <c r="D53" i="22"/>
  <c r="P11" i="56"/>
  <c r="AB6" i="51"/>
  <c r="F21" i="22"/>
  <c r="AB18" i="51"/>
  <c r="F29" i="22"/>
  <c r="F37" i="22"/>
  <c r="AB30" i="51"/>
  <c r="F45" i="22"/>
  <c r="AB42" i="51"/>
  <c r="G39" i="21"/>
  <c r="AD5" i="56"/>
  <c r="H47" i="23"/>
  <c r="AG3" i="54"/>
  <c r="AK7" i="56" s="1"/>
  <c r="E6" i="54"/>
  <c r="AB16" i="56"/>
  <c r="G55" i="22"/>
  <c r="E9" i="54"/>
  <c r="G43" i="21"/>
  <c r="H55" i="23"/>
  <c r="AD17" i="56"/>
  <c r="AG11" i="54"/>
  <c r="AK19" i="56" s="1"/>
  <c r="E14" i="54"/>
  <c r="AG14" i="54"/>
  <c r="AK23" i="56" s="1"/>
  <c r="G63" i="22"/>
  <c r="AB28" i="56"/>
  <c r="E17" i="54"/>
  <c r="G47" i="21"/>
  <c r="AD29" i="56"/>
  <c r="H63" i="23"/>
  <c r="AG19" i="54"/>
  <c r="AK31" i="56" s="1"/>
  <c r="E22" i="54"/>
  <c r="AG22" i="54"/>
  <c r="AK35" i="56" s="1"/>
  <c r="G71" i="22"/>
  <c r="AB40" i="56"/>
  <c r="E25" i="54"/>
  <c r="AD41" i="56"/>
  <c r="G51" i="21"/>
  <c r="H71" i="23"/>
  <c r="AG27" i="54"/>
  <c r="AK43" i="56" s="1"/>
  <c r="E30" i="54"/>
  <c r="AG30" i="54"/>
  <c r="AK5" i="57" s="1"/>
  <c r="G79" i="22"/>
  <c r="AB10" i="57"/>
  <c r="E33" i="54"/>
  <c r="G55" i="21"/>
  <c r="H79" i="23"/>
  <c r="AD11" i="57"/>
  <c r="AG35" i="54"/>
  <c r="AK13" i="57" s="1"/>
  <c r="E38" i="54"/>
  <c r="AG38" i="54"/>
  <c r="AK17" i="57" s="1"/>
  <c r="AB22" i="57"/>
  <c r="G87" i="22"/>
  <c r="E41" i="54"/>
  <c r="G59" i="21"/>
  <c r="H87" i="23"/>
  <c r="AG3" i="55"/>
  <c r="AK25" i="57" s="1"/>
  <c r="E6" i="55"/>
  <c r="AG6" i="55"/>
  <c r="AK29" i="57" s="1"/>
  <c r="G95" i="22"/>
  <c r="AB34" i="57"/>
  <c r="E9" i="55"/>
  <c r="AD35" i="57"/>
  <c r="G63" i="21"/>
  <c r="H95" i="23"/>
  <c r="AG11" i="55"/>
  <c r="AK37" i="57" s="1"/>
  <c r="E14" i="55"/>
  <c r="AG14" i="55"/>
  <c r="AK41" i="57" s="1"/>
  <c r="AB46" i="57"/>
  <c r="G103" i="22"/>
  <c r="E17" i="55"/>
  <c r="G67" i="21"/>
  <c r="H103" i="23"/>
  <c r="AD5" i="58"/>
  <c r="AG19" i="55"/>
  <c r="AK7" i="58" s="1"/>
  <c r="P23" i="20"/>
  <c r="AA23" i="20" s="1"/>
  <c r="W27" i="20"/>
  <c r="AD29" i="20"/>
  <c r="A38" i="20"/>
  <c r="S7" i="51"/>
  <c r="P11" i="51"/>
  <c r="AA31" i="51"/>
  <c r="A26" i="56"/>
  <c r="A20" i="57"/>
  <c r="A2" i="42"/>
  <c r="AA24" i="20"/>
  <c r="W24" i="20"/>
  <c r="AD25" i="20"/>
  <c r="A23" i="20"/>
  <c r="AI23" i="20" s="1"/>
  <c r="AD24" i="20"/>
  <c r="G27" i="21"/>
  <c r="H23" i="23"/>
  <c r="AD11" i="51"/>
  <c r="AG60" i="19"/>
  <c r="AK13" i="51" s="1"/>
  <c r="G31" i="21"/>
  <c r="H31" i="23"/>
  <c r="AD23" i="51"/>
  <c r="G35" i="21"/>
  <c r="H39" i="23"/>
  <c r="AD35" i="51"/>
  <c r="AG76" i="19"/>
  <c r="AK37" i="51" s="1"/>
  <c r="A24" i="42"/>
  <c r="W12" i="56"/>
  <c r="AA13" i="56"/>
  <c r="AD13" i="56"/>
  <c r="AA11" i="56"/>
  <c r="AD12" i="56"/>
  <c r="AA12" i="56"/>
  <c r="A11" i="56"/>
  <c r="C55" i="22"/>
  <c r="V15" i="56"/>
  <c r="G22" i="21"/>
  <c r="H13" i="23"/>
  <c r="AD32" i="20"/>
  <c r="G21" i="22"/>
  <c r="AB7" i="51"/>
  <c r="H21" i="23"/>
  <c r="G26" i="21"/>
  <c r="G29" i="22"/>
  <c r="AB19" i="51"/>
  <c r="H29" i="23"/>
  <c r="G30" i="21"/>
  <c r="AD20" i="51"/>
  <c r="G37" i="22"/>
  <c r="AB31" i="51"/>
  <c r="G34" i="21"/>
  <c r="H37" i="23"/>
  <c r="AD32" i="51"/>
  <c r="G45" i="22"/>
  <c r="AB43" i="51"/>
  <c r="H45" i="23"/>
  <c r="G38" i="21"/>
  <c r="AD44" i="51"/>
  <c r="Z2" i="54"/>
  <c r="V5" i="56" s="1"/>
  <c r="A23" i="42"/>
  <c r="W9" i="56"/>
  <c r="AD10" i="56"/>
  <c r="AA10" i="56"/>
  <c r="AD9" i="56"/>
  <c r="AA8" i="56"/>
  <c r="AA9" i="56"/>
  <c r="A8" i="56"/>
  <c r="D49" i="23"/>
  <c r="C40" i="21"/>
  <c r="D51" i="22"/>
  <c r="P8" i="56"/>
  <c r="C53" i="22"/>
  <c r="V12" i="56"/>
  <c r="A7" i="54"/>
  <c r="A12" i="56" s="1"/>
  <c r="Z10" i="54"/>
  <c r="V17" i="56" s="1"/>
  <c r="A27" i="42"/>
  <c r="W21" i="56"/>
  <c r="AA22" i="56"/>
  <c r="A20" i="56"/>
  <c r="AD22" i="56"/>
  <c r="AD21" i="56"/>
  <c r="AA21" i="56"/>
  <c r="AA20" i="56"/>
  <c r="D59" i="22"/>
  <c r="C44" i="21"/>
  <c r="D57" i="23"/>
  <c r="P20" i="56"/>
  <c r="C61" i="22"/>
  <c r="V24" i="56"/>
  <c r="A15" i="54"/>
  <c r="A24" i="56" s="1"/>
  <c r="Z18" i="54"/>
  <c r="V29" i="56" s="1"/>
  <c r="A31" i="42"/>
  <c r="W33" i="56"/>
  <c r="AD34" i="56"/>
  <c r="A32" i="56"/>
  <c r="AA34" i="56"/>
  <c r="AA32" i="56"/>
  <c r="AD33" i="56"/>
  <c r="AA33" i="56"/>
  <c r="D65" i="23"/>
  <c r="D67" i="22"/>
  <c r="P32" i="56"/>
  <c r="C48" i="21"/>
  <c r="C69" i="22"/>
  <c r="V36" i="56"/>
  <c r="A23" i="54"/>
  <c r="A36" i="56" s="1"/>
  <c r="Z26" i="54"/>
  <c r="V41" i="56" s="1"/>
  <c r="A35" i="42"/>
  <c r="W45" i="56"/>
  <c r="AD45" i="56"/>
  <c r="AD46" i="56"/>
  <c r="A44" i="56"/>
  <c r="AA44" i="56"/>
  <c r="AA46" i="56"/>
  <c r="D73" i="23"/>
  <c r="C52" i="21"/>
  <c r="P44" i="56"/>
  <c r="A31" i="54"/>
  <c r="A6" i="57" s="1"/>
  <c r="Z34" i="54"/>
  <c r="V11" i="57" s="1"/>
  <c r="A39" i="42"/>
  <c r="AA16" i="57"/>
  <c r="AD15" i="57"/>
  <c r="AA14" i="57"/>
  <c r="AA15" i="57"/>
  <c r="W15" i="57"/>
  <c r="AD16" i="57"/>
  <c r="A14" i="57"/>
  <c r="D83" i="22"/>
  <c r="C56" i="21"/>
  <c r="D81" i="23"/>
  <c r="P14" i="57"/>
  <c r="C85" i="22"/>
  <c r="V18" i="57"/>
  <c r="A39" i="54"/>
  <c r="A18" i="57" s="1"/>
  <c r="Z2" i="55"/>
  <c r="V23" i="57" s="1"/>
  <c r="A43" i="42"/>
  <c r="W27" i="57"/>
  <c r="AD28" i="57"/>
  <c r="AD27" i="57"/>
  <c r="AA26" i="57"/>
  <c r="AA27" i="57"/>
  <c r="A26" i="57"/>
  <c r="AA28" i="57"/>
  <c r="D89" i="23"/>
  <c r="D91" i="22"/>
  <c r="C60" i="21"/>
  <c r="P26" i="57"/>
  <c r="C93" i="22"/>
  <c r="V30" i="57"/>
  <c r="A7" i="55"/>
  <c r="A30" i="57" s="1"/>
  <c r="Z10" i="55"/>
  <c r="V35" i="57" s="1"/>
  <c r="A47" i="42"/>
  <c r="AA40" i="57"/>
  <c r="A38" i="57"/>
  <c r="AD40" i="57"/>
  <c r="AD39" i="57"/>
  <c r="AA39" i="57"/>
  <c r="W39" i="57"/>
  <c r="AA38" i="57"/>
  <c r="D97" i="23"/>
  <c r="C64" i="21"/>
  <c r="D99" i="22"/>
  <c r="P38" i="57"/>
  <c r="C101" i="22"/>
  <c r="V42" i="57"/>
  <c r="A15" i="55"/>
  <c r="A42" i="57" s="1"/>
  <c r="Z18" i="55"/>
  <c r="V5" i="58" s="1"/>
  <c r="A51" i="42"/>
  <c r="AA9" i="58"/>
  <c r="AA8" i="58"/>
  <c r="W9" i="58"/>
  <c r="A8" i="58"/>
  <c r="AD10" i="58"/>
  <c r="AA10" i="58"/>
  <c r="AD9" i="58"/>
  <c r="D107" i="22"/>
  <c r="C68" i="21"/>
  <c r="D105" i="23"/>
  <c r="P8" i="58"/>
  <c r="P15" i="20"/>
  <c r="AA25" i="20"/>
  <c r="AA27" i="20"/>
  <c r="P32" i="20"/>
  <c r="P35" i="20"/>
  <c r="AA38" i="20"/>
  <c r="A17" i="51"/>
  <c r="AD21" i="51"/>
  <c r="P29" i="56"/>
  <c r="AD23" i="57"/>
  <c r="D27" i="22"/>
  <c r="G5" i="22"/>
  <c r="F6" i="21"/>
  <c r="B82" i="21"/>
  <c r="F70" i="21"/>
  <c r="C72" i="21" s="1"/>
  <c r="B7" i="24"/>
  <c r="AA15" i="20"/>
  <c r="B74" i="21"/>
  <c r="B9" i="21"/>
  <c r="C3" i="23"/>
  <c r="B4" i="22"/>
  <c r="B7" i="21"/>
  <c r="B5" i="21"/>
  <c r="B3" i="21"/>
  <c r="O49" i="20"/>
  <c r="Z7" i="20"/>
  <c r="G3" i="22"/>
  <c r="A21" i="21" l="1"/>
  <c r="B13" i="22"/>
  <c r="C11" i="23"/>
  <c r="E67" i="22"/>
  <c r="S32" i="56"/>
  <c r="D48" i="21"/>
  <c r="AA32" i="20"/>
  <c r="AA29" i="20"/>
  <c r="F11" i="23"/>
  <c r="S33" i="20"/>
  <c r="B13" i="42"/>
  <c r="I21" i="51"/>
  <c r="C30" i="23"/>
  <c r="E13" i="23"/>
  <c r="S32" i="20"/>
  <c r="E15" i="22"/>
  <c r="E45" i="22"/>
  <c r="E21" i="22"/>
  <c r="S5" i="51"/>
  <c r="S10" i="51"/>
  <c r="B5" i="51"/>
  <c r="S9" i="51"/>
  <c r="A28" i="21"/>
  <c r="E28" i="21" s="1"/>
  <c r="D25" i="21"/>
  <c r="S40" i="51"/>
  <c r="B31" i="22"/>
  <c r="C29" i="23"/>
  <c r="F29" i="23" s="1"/>
  <c r="A30" i="21"/>
  <c r="E30" i="21" s="1"/>
  <c r="S39" i="51"/>
  <c r="C33" i="23"/>
  <c r="F33" i="23" s="1"/>
  <c r="B35" i="22"/>
  <c r="I27" i="20"/>
  <c r="C10" i="23"/>
  <c r="B12" i="22"/>
  <c r="S41" i="51"/>
  <c r="D37" i="21"/>
  <c r="S27" i="20"/>
  <c r="S28" i="20"/>
  <c r="C17" i="23"/>
  <c r="F17" i="23" s="1"/>
  <c r="B14" i="22"/>
  <c r="C12" i="23"/>
  <c r="C13" i="23"/>
  <c r="F13" i="23" s="1"/>
  <c r="B4" i="42"/>
  <c r="A22" i="21"/>
  <c r="E22" i="21" s="1"/>
  <c r="S15" i="51"/>
  <c r="S16" i="51"/>
  <c r="E49" i="23"/>
  <c r="E21" i="23"/>
  <c r="E23" i="22"/>
  <c r="S8" i="56"/>
  <c r="B23" i="22"/>
  <c r="C21" i="23"/>
  <c r="F21" i="23" s="1"/>
  <c r="I8" i="51"/>
  <c r="D40" i="21"/>
  <c r="E99" i="22"/>
  <c r="B15" i="22"/>
  <c r="D26" i="21"/>
  <c r="AD53" i="19"/>
  <c r="A24" i="21"/>
  <c r="E24" i="21" s="1"/>
  <c r="B45" i="56"/>
  <c r="S38" i="51"/>
  <c r="B27" i="22"/>
  <c r="D36" i="21"/>
  <c r="E21" i="21"/>
  <c r="P39" i="56"/>
  <c r="I5" i="51"/>
  <c r="AD49" i="19"/>
  <c r="P27" i="20"/>
  <c r="S45" i="51"/>
  <c r="B32" i="20"/>
  <c r="E43" i="22"/>
  <c r="D56" i="21"/>
  <c r="E97" i="23"/>
  <c r="B27" i="57"/>
  <c r="E81" i="23"/>
  <c r="P27" i="51"/>
  <c r="B27" i="51"/>
  <c r="P39" i="20"/>
  <c r="S39" i="20"/>
  <c r="AD24" i="54"/>
  <c r="P42" i="51"/>
  <c r="S14" i="57"/>
  <c r="I38" i="20"/>
  <c r="I44" i="51"/>
  <c r="E73" i="23"/>
  <c r="S38" i="57"/>
  <c r="C41" i="23"/>
  <c r="F41" i="23" s="1"/>
  <c r="A38" i="21"/>
  <c r="E38" i="21" s="1"/>
  <c r="A32" i="21"/>
  <c r="E32" i="21" s="1"/>
  <c r="I27" i="51"/>
  <c r="B39" i="51"/>
  <c r="B9" i="58"/>
  <c r="B15" i="42"/>
  <c r="C44" i="23"/>
  <c r="B44" i="51"/>
  <c r="S18" i="51"/>
  <c r="P45" i="51"/>
  <c r="B30" i="22"/>
  <c r="B40" i="22"/>
  <c r="P39" i="51"/>
  <c r="I14" i="51"/>
  <c r="E27" i="23"/>
  <c r="I15" i="51"/>
  <c r="S44" i="56"/>
  <c r="A34" i="21"/>
  <c r="E34" i="21" s="1"/>
  <c r="S46" i="51"/>
  <c r="D29" i="21"/>
  <c r="AD47" i="19"/>
  <c r="C26" i="23"/>
  <c r="B11" i="42"/>
  <c r="B8" i="42"/>
  <c r="P30" i="51"/>
  <c r="C19" i="23"/>
  <c r="F19" i="23" s="1"/>
  <c r="D44" i="21"/>
  <c r="B47" i="22"/>
  <c r="E29" i="23"/>
  <c r="B21" i="22"/>
  <c r="E31" i="22"/>
  <c r="I45" i="51"/>
  <c r="B21" i="56"/>
  <c r="C46" i="23"/>
  <c r="B21" i="42"/>
  <c r="E37" i="22"/>
  <c r="P33" i="20"/>
  <c r="B39" i="20"/>
  <c r="S30" i="20"/>
  <c r="E75" i="22"/>
  <c r="I17" i="51"/>
  <c r="E11" i="22"/>
  <c r="B30" i="51"/>
  <c r="S33" i="51"/>
  <c r="S17" i="51"/>
  <c r="B39" i="22"/>
  <c r="E57" i="23"/>
  <c r="E37" i="23"/>
  <c r="B44" i="22"/>
  <c r="S20" i="56"/>
  <c r="B33" i="51"/>
  <c r="B19" i="42"/>
  <c r="S19" i="51"/>
  <c r="A29" i="21"/>
  <c r="E29" i="21" s="1"/>
  <c r="B29" i="22"/>
  <c r="S8" i="58"/>
  <c r="D68" i="21"/>
  <c r="B8" i="51"/>
  <c r="S26" i="20"/>
  <c r="I33" i="51"/>
  <c r="S39" i="56"/>
  <c r="I6" i="51"/>
  <c r="C38" i="23"/>
  <c r="C20" i="23"/>
  <c r="I38" i="51"/>
  <c r="P33" i="51"/>
  <c r="E9" i="23"/>
  <c r="S27" i="56"/>
  <c r="B20" i="51"/>
  <c r="S45" i="57"/>
  <c r="C18" i="23"/>
  <c r="S32" i="51"/>
  <c r="P15" i="51"/>
  <c r="D34" i="21"/>
  <c r="P33" i="57"/>
  <c r="C42" i="23"/>
  <c r="P30" i="20"/>
  <c r="S46" i="57"/>
  <c r="S22" i="51"/>
  <c r="B43" i="22"/>
  <c r="S20" i="51"/>
  <c r="A20" i="21"/>
  <c r="E20" i="21" s="1"/>
  <c r="I26" i="20"/>
  <c r="P45" i="57"/>
  <c r="I30" i="51"/>
  <c r="B11" i="22"/>
  <c r="E19" i="22"/>
  <c r="S38" i="20"/>
  <c r="E91" i="22"/>
  <c r="S28" i="56"/>
  <c r="S16" i="56"/>
  <c r="E107" i="22"/>
  <c r="E89" i="23"/>
  <c r="B16" i="22"/>
  <c r="P27" i="56"/>
  <c r="D60" i="21"/>
  <c r="S9" i="57"/>
  <c r="I33" i="20"/>
  <c r="D24" i="21"/>
  <c r="B36" i="22"/>
  <c r="S31" i="51"/>
  <c r="B5" i="42"/>
  <c r="B15" i="51"/>
  <c r="B42" i="51"/>
  <c r="P15" i="56"/>
  <c r="S30" i="51"/>
  <c r="S6" i="51"/>
  <c r="S34" i="57"/>
  <c r="I42" i="51"/>
  <c r="I39" i="20"/>
  <c r="S15" i="56"/>
  <c r="S33" i="57"/>
  <c r="B46" i="22"/>
  <c r="B38" i="22"/>
  <c r="E33" i="23"/>
  <c r="P9" i="51"/>
  <c r="C22" i="23"/>
  <c r="B20" i="22"/>
  <c r="B9" i="56"/>
  <c r="B14" i="57"/>
  <c r="C36" i="23"/>
  <c r="E35" i="22"/>
  <c r="B9" i="42"/>
  <c r="S27" i="51"/>
  <c r="S21" i="51"/>
  <c r="S26" i="51"/>
  <c r="B24" i="22"/>
  <c r="S28" i="51"/>
  <c r="P21" i="51"/>
  <c r="B18" i="51"/>
  <c r="P21" i="57"/>
  <c r="B33" i="56"/>
  <c r="G11" i="23"/>
  <c r="B12" i="42"/>
  <c r="S34" i="51"/>
  <c r="D33" i="21"/>
  <c r="C37" i="23"/>
  <c r="F37" i="23" s="1"/>
  <c r="I41" i="51"/>
  <c r="D28" i="21"/>
  <c r="P18" i="51"/>
  <c r="S14" i="51"/>
  <c r="C129" i="22"/>
  <c r="B8" i="24" s="1"/>
  <c r="I29" i="51"/>
  <c r="B39" i="57"/>
  <c r="C43" i="23"/>
  <c r="F43" i="23" s="1"/>
  <c r="E25" i="23"/>
  <c r="B37" i="22"/>
  <c r="A37" i="21"/>
  <c r="E37" i="21" s="1"/>
  <c r="A33" i="21"/>
  <c r="E33" i="21" s="1"/>
  <c r="AI30" i="20"/>
  <c r="AD40" i="54"/>
  <c r="P9" i="57"/>
  <c r="S21" i="57"/>
  <c r="S10" i="57"/>
  <c r="I18" i="51"/>
  <c r="E35" i="23"/>
  <c r="S22" i="57"/>
  <c r="F129" i="22"/>
  <c r="B9" i="24" s="1"/>
  <c r="AL23" i="20"/>
  <c r="B27" i="20"/>
  <c r="F9" i="23"/>
  <c r="AD41" i="20"/>
  <c r="F19" i="21"/>
  <c r="R44" i="20"/>
  <c r="G7" i="23"/>
  <c r="AI24" i="20"/>
  <c r="AL17" i="51"/>
  <c r="AI17" i="51"/>
  <c r="AL14" i="57"/>
  <c r="AI14" i="57"/>
  <c r="AL20" i="56"/>
  <c r="AI20" i="56"/>
  <c r="AL8" i="56"/>
  <c r="AI8" i="56"/>
  <c r="C75" i="23"/>
  <c r="F75" i="23" s="1"/>
  <c r="B77" i="22"/>
  <c r="I5" i="57"/>
  <c r="A53" i="21"/>
  <c r="E53" i="21" s="1"/>
  <c r="B6" i="57"/>
  <c r="B5" i="57"/>
  <c r="B11" i="56"/>
  <c r="B12" i="56"/>
  <c r="B44" i="57"/>
  <c r="B45" i="57"/>
  <c r="B9" i="57"/>
  <c r="B8" i="57"/>
  <c r="B14" i="56"/>
  <c r="B15" i="56"/>
  <c r="AL5" i="51"/>
  <c r="AI5" i="51"/>
  <c r="C23" i="23"/>
  <c r="F23" i="23" s="1"/>
  <c r="A27" i="21"/>
  <c r="E27" i="21" s="1"/>
  <c r="B25" i="22"/>
  <c r="I11" i="51"/>
  <c r="C7" i="23"/>
  <c r="F7" i="23" s="1"/>
  <c r="A19" i="21"/>
  <c r="E19" i="21" s="1"/>
  <c r="B9" i="22"/>
  <c r="B5" i="24"/>
  <c r="I23" i="20"/>
  <c r="AI8" i="57"/>
  <c r="AL8" i="57"/>
  <c r="B2" i="42"/>
  <c r="C8" i="23"/>
  <c r="B10" i="22"/>
  <c r="I24" i="20"/>
  <c r="B100" i="22"/>
  <c r="B47" i="42"/>
  <c r="I39" i="57"/>
  <c r="C98" i="23"/>
  <c r="B48" i="42"/>
  <c r="B102" i="22"/>
  <c r="I42" i="57"/>
  <c r="C100" i="23"/>
  <c r="B36" i="20"/>
  <c r="B35" i="20"/>
  <c r="D65" i="21"/>
  <c r="E101" i="22"/>
  <c r="E99" i="23"/>
  <c r="S41" i="57"/>
  <c r="S25" i="57"/>
  <c r="S24" i="57"/>
  <c r="P24" i="57"/>
  <c r="AD2" i="55"/>
  <c r="AL5" i="57"/>
  <c r="AI5" i="57"/>
  <c r="AL35" i="56"/>
  <c r="AI35" i="56"/>
  <c r="AL23" i="51"/>
  <c r="AI23" i="51"/>
  <c r="C87" i="23"/>
  <c r="F87" i="23" s="1"/>
  <c r="B89" i="22"/>
  <c r="A59" i="21"/>
  <c r="E59" i="21" s="1"/>
  <c r="I23" i="57"/>
  <c r="B31" i="42"/>
  <c r="C66" i="23"/>
  <c r="I33" i="56"/>
  <c r="B68" i="22"/>
  <c r="S13" i="56"/>
  <c r="S12" i="56"/>
  <c r="AD6" i="54"/>
  <c r="P12" i="56"/>
  <c r="AL5" i="58"/>
  <c r="AI5" i="58"/>
  <c r="A60" i="21"/>
  <c r="E60" i="21" s="1"/>
  <c r="C89" i="23"/>
  <c r="F89" i="23" s="1"/>
  <c r="I26" i="57"/>
  <c r="B91" i="22"/>
  <c r="E41" i="22"/>
  <c r="D35" i="21"/>
  <c r="E39" i="23"/>
  <c r="S35" i="51"/>
  <c r="AL20" i="57"/>
  <c r="AI20" i="57"/>
  <c r="B64" i="22"/>
  <c r="B29" i="42"/>
  <c r="C62" i="23"/>
  <c r="I27" i="56"/>
  <c r="C51" i="23"/>
  <c r="F51" i="23" s="1"/>
  <c r="A41" i="21"/>
  <c r="E41" i="21" s="1"/>
  <c r="B53" i="22"/>
  <c r="I11" i="56"/>
  <c r="B41" i="57"/>
  <c r="B42" i="57"/>
  <c r="AL14" i="51"/>
  <c r="AI14" i="51"/>
  <c r="C15" i="23"/>
  <c r="F15" i="23" s="1"/>
  <c r="A23" i="21"/>
  <c r="E23" i="21" s="1"/>
  <c r="B17" i="22"/>
  <c r="I35" i="20"/>
  <c r="AI35" i="20"/>
  <c r="AL35" i="20"/>
  <c r="G129" i="22"/>
  <c r="C55" i="23"/>
  <c r="F55" i="23" s="1"/>
  <c r="A43" i="21"/>
  <c r="E43" i="21" s="1"/>
  <c r="B57" i="22"/>
  <c r="I17" i="56"/>
  <c r="S42" i="57"/>
  <c r="P42" i="57"/>
  <c r="S43" i="57"/>
  <c r="AD14" i="55"/>
  <c r="E89" i="22"/>
  <c r="D59" i="21"/>
  <c r="E87" i="23"/>
  <c r="S23" i="57"/>
  <c r="P6" i="57"/>
  <c r="S7" i="57"/>
  <c r="S6" i="57"/>
  <c r="AD30" i="54"/>
  <c r="E65" i="22"/>
  <c r="D47" i="21"/>
  <c r="S29" i="56"/>
  <c r="E63" i="23"/>
  <c r="B36" i="51"/>
  <c r="B35" i="51"/>
  <c r="E7" i="23"/>
  <c r="E9" i="22"/>
  <c r="D19" i="21"/>
  <c r="S23" i="20"/>
  <c r="AI26" i="56"/>
  <c r="AL26" i="56"/>
  <c r="B96" i="22"/>
  <c r="B45" i="42"/>
  <c r="C94" i="23"/>
  <c r="I33" i="57"/>
  <c r="C83" i="23"/>
  <c r="F83" i="23" s="1"/>
  <c r="A57" i="21"/>
  <c r="E57" i="21" s="1"/>
  <c r="I17" i="57"/>
  <c r="B85" i="22"/>
  <c r="S43" i="56"/>
  <c r="S42" i="56"/>
  <c r="P42" i="56"/>
  <c r="AD26" i="54"/>
  <c r="D45" i="21"/>
  <c r="E61" i="22"/>
  <c r="E59" i="23"/>
  <c r="S23" i="56"/>
  <c r="P6" i="56"/>
  <c r="S7" i="56"/>
  <c r="S6" i="56"/>
  <c r="AD2" i="54"/>
  <c r="B106" i="22"/>
  <c r="B50" i="42"/>
  <c r="C104" i="23"/>
  <c r="I6" i="58"/>
  <c r="B95" i="22"/>
  <c r="C93" i="23"/>
  <c r="F93" i="23" s="1"/>
  <c r="I32" i="57"/>
  <c r="A62" i="21"/>
  <c r="E62" i="21" s="1"/>
  <c r="B82" i="22"/>
  <c r="B38" i="42"/>
  <c r="I12" i="57"/>
  <c r="C80" i="23"/>
  <c r="B71" i="22"/>
  <c r="C69" i="23"/>
  <c r="F69" i="23" s="1"/>
  <c r="I38" i="56"/>
  <c r="A50" i="21"/>
  <c r="E50" i="21" s="1"/>
  <c r="B58" i="22"/>
  <c r="B26" i="42"/>
  <c r="C56" i="23"/>
  <c r="I18" i="56"/>
  <c r="P39" i="57"/>
  <c r="S39" i="57"/>
  <c r="S40" i="57"/>
  <c r="AD12" i="55"/>
  <c r="E87" i="22"/>
  <c r="S20" i="57"/>
  <c r="E85" i="23"/>
  <c r="D58" i="21"/>
  <c r="S45" i="56"/>
  <c r="P45" i="56"/>
  <c r="S46" i="56"/>
  <c r="AD28" i="54"/>
  <c r="E63" i="22"/>
  <c r="D46" i="21"/>
  <c r="E61" i="23"/>
  <c r="S26" i="56"/>
  <c r="S10" i="56"/>
  <c r="S9" i="56"/>
  <c r="P9" i="56"/>
  <c r="AD4" i="54"/>
  <c r="B51" i="42"/>
  <c r="B108" i="22"/>
  <c r="C106" i="23"/>
  <c r="I9" i="58"/>
  <c r="B76" i="22"/>
  <c r="B35" i="42"/>
  <c r="C74" i="23"/>
  <c r="I45" i="56"/>
  <c r="B23" i="57"/>
  <c r="B24" i="57"/>
  <c r="B29" i="56"/>
  <c r="B30" i="56"/>
  <c r="AL35" i="57"/>
  <c r="AI35" i="57"/>
  <c r="AI23" i="57"/>
  <c r="AL23" i="57"/>
  <c r="B36" i="42"/>
  <c r="B78" i="22"/>
  <c r="I6" i="57"/>
  <c r="C76" i="23"/>
  <c r="A48" i="21"/>
  <c r="E48" i="21" s="1"/>
  <c r="C65" i="23"/>
  <c r="F65" i="23" s="1"/>
  <c r="I32" i="56"/>
  <c r="B67" i="22"/>
  <c r="B24" i="42"/>
  <c r="B54" i="22"/>
  <c r="C52" i="23"/>
  <c r="I12" i="56"/>
  <c r="D27" i="21"/>
  <c r="E23" i="23"/>
  <c r="E25" i="22"/>
  <c r="S11" i="51"/>
  <c r="B23" i="20"/>
  <c r="B24" i="20"/>
  <c r="AI44" i="56"/>
  <c r="AL44" i="56"/>
  <c r="B23" i="56"/>
  <c r="B24" i="56"/>
  <c r="C78" i="21"/>
  <c r="V23" i="20"/>
  <c r="AI23" i="56"/>
  <c r="AL23" i="56"/>
  <c r="S37" i="20"/>
  <c r="P36" i="20"/>
  <c r="AD51" i="19"/>
  <c r="S36" i="20"/>
  <c r="B20" i="57"/>
  <c r="B21" i="57"/>
  <c r="B27" i="56"/>
  <c r="B26" i="56"/>
  <c r="C95" i="23"/>
  <c r="F95" i="23" s="1"/>
  <c r="A63" i="21"/>
  <c r="E63" i="21" s="1"/>
  <c r="B97" i="22"/>
  <c r="I35" i="57"/>
  <c r="AL44" i="51"/>
  <c r="AI44" i="51"/>
  <c r="AL20" i="51"/>
  <c r="AI20" i="51"/>
  <c r="AL32" i="20"/>
  <c r="AI32" i="20"/>
  <c r="A64" i="21"/>
  <c r="E64" i="21" s="1"/>
  <c r="B99" i="22"/>
  <c r="C97" i="23"/>
  <c r="F97" i="23" s="1"/>
  <c r="I38" i="57"/>
  <c r="B11" i="51"/>
  <c r="B12" i="51"/>
  <c r="B72" i="22"/>
  <c r="B33" i="42"/>
  <c r="C70" i="23"/>
  <c r="I39" i="56"/>
  <c r="S37" i="57"/>
  <c r="S36" i="57"/>
  <c r="P36" i="57"/>
  <c r="AD10" i="55"/>
  <c r="D57" i="21"/>
  <c r="S17" i="57"/>
  <c r="E83" i="23"/>
  <c r="E85" i="22"/>
  <c r="AL26" i="51"/>
  <c r="AI26" i="51"/>
  <c r="AL17" i="57"/>
  <c r="AI17" i="57"/>
  <c r="AL41" i="51"/>
  <c r="AI41" i="51"/>
  <c r="C63" i="23"/>
  <c r="F63" i="23" s="1"/>
  <c r="B65" i="22"/>
  <c r="A47" i="21"/>
  <c r="E47" i="21" s="1"/>
  <c r="I29" i="56"/>
  <c r="D39" i="21"/>
  <c r="E47" i="23"/>
  <c r="E49" i="22"/>
  <c r="S5" i="56"/>
  <c r="AL32" i="51"/>
  <c r="AI32" i="51"/>
  <c r="AL26" i="20"/>
  <c r="AI26" i="20"/>
  <c r="B49" i="42"/>
  <c r="B104" i="22"/>
  <c r="I45" i="57"/>
  <c r="C102" i="23"/>
  <c r="C59" i="23"/>
  <c r="F59" i="23" s="1"/>
  <c r="A45" i="21"/>
  <c r="E45" i="21" s="1"/>
  <c r="B61" i="22"/>
  <c r="I23" i="56"/>
  <c r="B17" i="57"/>
  <c r="B18" i="57"/>
  <c r="S13" i="51"/>
  <c r="P12" i="51"/>
  <c r="AD59" i="19"/>
  <c r="S12" i="51"/>
  <c r="AI32" i="57"/>
  <c r="AL32" i="57"/>
  <c r="C39" i="23"/>
  <c r="F39" i="23" s="1"/>
  <c r="B41" i="22"/>
  <c r="A35" i="21"/>
  <c r="E35" i="21" s="1"/>
  <c r="I35" i="51"/>
  <c r="D63" i="21"/>
  <c r="E97" i="22"/>
  <c r="S35" i="57"/>
  <c r="E95" i="23"/>
  <c r="S19" i="57"/>
  <c r="S18" i="57"/>
  <c r="P18" i="57"/>
  <c r="AD38" i="54"/>
  <c r="D51" i="21"/>
  <c r="E73" i="22"/>
  <c r="S41" i="56"/>
  <c r="E71" i="23"/>
  <c r="S24" i="56"/>
  <c r="S25" i="56"/>
  <c r="P24" i="56"/>
  <c r="AD14" i="54"/>
  <c r="B6" i="56"/>
  <c r="B5" i="56"/>
  <c r="B40" i="42"/>
  <c r="C84" i="23"/>
  <c r="B86" i="22"/>
  <c r="I18" i="57"/>
  <c r="A61" i="21"/>
  <c r="E61" i="21" s="1"/>
  <c r="C91" i="23"/>
  <c r="F91" i="23" s="1"/>
  <c r="B93" i="22"/>
  <c r="I29" i="57"/>
  <c r="E69" i="22"/>
  <c r="D49" i="21"/>
  <c r="S35" i="56"/>
  <c r="E67" i="23"/>
  <c r="S19" i="56"/>
  <c r="S18" i="56"/>
  <c r="P18" i="56"/>
  <c r="AD10" i="54"/>
  <c r="AI29" i="57"/>
  <c r="AL29" i="57"/>
  <c r="A66" i="21"/>
  <c r="E66" i="21" s="1"/>
  <c r="C101" i="23"/>
  <c r="F101" i="23" s="1"/>
  <c r="B103" i="22"/>
  <c r="I44" i="57"/>
  <c r="B42" i="42"/>
  <c r="B90" i="22"/>
  <c r="C88" i="23"/>
  <c r="I24" i="57"/>
  <c r="A54" i="21"/>
  <c r="E54" i="21" s="1"/>
  <c r="C77" i="23"/>
  <c r="F77" i="23" s="1"/>
  <c r="I8" i="57"/>
  <c r="B79" i="22"/>
  <c r="B30" i="42"/>
  <c r="B66" i="22"/>
  <c r="C64" i="23"/>
  <c r="I30" i="56"/>
  <c r="A42" i="21"/>
  <c r="E42" i="21" s="1"/>
  <c r="C53" i="23"/>
  <c r="F53" i="23" s="1"/>
  <c r="B55" i="22"/>
  <c r="I14" i="56"/>
  <c r="S10" i="58"/>
  <c r="S9" i="58"/>
  <c r="P9" i="58"/>
  <c r="AD20" i="55"/>
  <c r="E95" i="22"/>
  <c r="D62" i="21"/>
  <c r="E93" i="23"/>
  <c r="S32" i="57"/>
  <c r="S16" i="57"/>
  <c r="P15" i="57"/>
  <c r="S15" i="57"/>
  <c r="AD36" i="54"/>
  <c r="E71" i="22"/>
  <c r="D50" i="21"/>
  <c r="E69" i="23"/>
  <c r="S38" i="56"/>
  <c r="S22" i="56"/>
  <c r="S21" i="56"/>
  <c r="P21" i="56"/>
  <c r="AD12" i="54"/>
  <c r="C103" i="23"/>
  <c r="F103" i="23" s="1"/>
  <c r="A67" i="21"/>
  <c r="E67" i="21" s="1"/>
  <c r="B105" i="22"/>
  <c r="I5" i="58"/>
  <c r="B39" i="42"/>
  <c r="B84" i="22"/>
  <c r="I15" i="57"/>
  <c r="C82" i="23"/>
  <c r="C71" i="23"/>
  <c r="F71" i="23" s="1"/>
  <c r="A51" i="21"/>
  <c r="E51" i="21" s="1"/>
  <c r="B73" i="22"/>
  <c r="I41" i="56"/>
  <c r="B52" i="22"/>
  <c r="B23" i="42"/>
  <c r="C50" i="23"/>
  <c r="I9" i="56"/>
  <c r="AI17" i="56"/>
  <c r="AL17" i="56"/>
  <c r="B35" i="57"/>
  <c r="B36" i="57"/>
  <c r="B42" i="56"/>
  <c r="B41" i="56"/>
  <c r="B107" i="22"/>
  <c r="C105" i="23"/>
  <c r="F105" i="23" s="1"/>
  <c r="A68" i="21"/>
  <c r="E68" i="21" s="1"/>
  <c r="I8" i="58"/>
  <c r="A52" i="21"/>
  <c r="E52" i="21" s="1"/>
  <c r="B75" i="22"/>
  <c r="C73" i="23"/>
  <c r="F73" i="23" s="1"/>
  <c r="I44" i="56"/>
  <c r="B28" i="42"/>
  <c r="C60" i="23"/>
  <c r="I24" i="56"/>
  <c r="B62" i="22"/>
  <c r="A40" i="21"/>
  <c r="E40" i="21" s="1"/>
  <c r="B51" i="22"/>
  <c r="C49" i="23"/>
  <c r="F49" i="23" s="1"/>
  <c r="I8" i="56"/>
  <c r="B37" i="42"/>
  <c r="B80" i="22"/>
  <c r="I9" i="57"/>
  <c r="C78" i="23"/>
  <c r="B35" i="56"/>
  <c r="B36" i="56"/>
  <c r="P24" i="51"/>
  <c r="S25" i="51"/>
  <c r="AD67" i="19"/>
  <c r="S24" i="51"/>
  <c r="D21" i="21"/>
  <c r="E13" i="22"/>
  <c r="E11" i="23"/>
  <c r="S29" i="20"/>
  <c r="B32" i="57"/>
  <c r="B33" i="57"/>
  <c r="B39" i="56"/>
  <c r="B38" i="56"/>
  <c r="B34" i="22"/>
  <c r="B14" i="42"/>
  <c r="C32" i="23"/>
  <c r="I24" i="51"/>
  <c r="AI38" i="56"/>
  <c r="AL38" i="56"/>
  <c r="AI29" i="51"/>
  <c r="AL29" i="51"/>
  <c r="AL8" i="51"/>
  <c r="AI8" i="51"/>
  <c r="E33" i="22"/>
  <c r="E31" i="23"/>
  <c r="S23" i="51"/>
  <c r="D31" i="21"/>
  <c r="W44" i="20"/>
  <c r="AL38" i="57"/>
  <c r="AI38" i="57"/>
  <c r="AI38" i="20"/>
  <c r="AL38" i="20"/>
  <c r="A49" i="21"/>
  <c r="E49" i="21" s="1"/>
  <c r="C67" i="23"/>
  <c r="F67" i="23" s="1"/>
  <c r="B69" i="22"/>
  <c r="I35" i="56"/>
  <c r="S7" i="58"/>
  <c r="P6" i="58"/>
  <c r="S6" i="58"/>
  <c r="AD18" i="55"/>
  <c r="E93" i="22"/>
  <c r="D61" i="21"/>
  <c r="E91" i="23"/>
  <c r="S29" i="57"/>
  <c r="S12" i="57"/>
  <c r="P12" i="57"/>
  <c r="S13" i="57"/>
  <c r="AD34" i="54"/>
  <c r="AL11" i="51"/>
  <c r="AI11" i="51"/>
  <c r="B29" i="20"/>
  <c r="B30" i="20"/>
  <c r="C31" i="23"/>
  <c r="F31" i="23" s="1"/>
  <c r="A31" i="21"/>
  <c r="E31" i="21" s="1"/>
  <c r="B33" i="22"/>
  <c r="I23" i="51"/>
  <c r="AL35" i="51"/>
  <c r="AI35" i="51"/>
  <c r="B43" i="42"/>
  <c r="C90" i="23"/>
  <c r="B92" i="22"/>
  <c r="I27" i="57"/>
  <c r="C79" i="23"/>
  <c r="F79" i="23" s="1"/>
  <c r="A55" i="21"/>
  <c r="E55" i="21" s="1"/>
  <c r="B81" i="22"/>
  <c r="I11" i="57"/>
  <c r="AI11" i="57"/>
  <c r="AL11" i="57"/>
  <c r="AL41" i="56"/>
  <c r="AI41" i="56"/>
  <c r="B44" i="42"/>
  <c r="B94" i="22"/>
  <c r="I30" i="57"/>
  <c r="C92" i="23"/>
  <c r="B23" i="51"/>
  <c r="B24" i="51"/>
  <c r="AI8" i="58"/>
  <c r="AL8" i="58"/>
  <c r="AL32" i="56"/>
  <c r="AI32" i="56"/>
  <c r="AL26" i="57"/>
  <c r="AI26" i="57"/>
  <c r="C99" i="23"/>
  <c r="F99" i="23" s="1"/>
  <c r="A65" i="21"/>
  <c r="E65" i="21" s="1"/>
  <c r="B101" i="22"/>
  <c r="I41" i="57"/>
  <c r="H107" i="23"/>
  <c r="B29" i="57"/>
  <c r="B30" i="57"/>
  <c r="AI38" i="51"/>
  <c r="AL38" i="51"/>
  <c r="AL5" i="56"/>
  <c r="AI5" i="56"/>
  <c r="B27" i="42"/>
  <c r="B60" i="22"/>
  <c r="C58" i="23"/>
  <c r="I21" i="56"/>
  <c r="C47" i="23"/>
  <c r="F47" i="23" s="1"/>
  <c r="A39" i="21"/>
  <c r="E39" i="21" s="1"/>
  <c r="I5" i="56"/>
  <c r="B49" i="22"/>
  <c r="E105" i="22"/>
  <c r="D67" i="21"/>
  <c r="E103" i="23"/>
  <c r="S5" i="58"/>
  <c r="S30" i="57"/>
  <c r="P30" i="57"/>
  <c r="S31" i="57"/>
  <c r="AD6" i="55"/>
  <c r="E81" i="22"/>
  <c r="E79" i="23"/>
  <c r="D55" i="21"/>
  <c r="S11" i="57"/>
  <c r="S36" i="56"/>
  <c r="P36" i="56"/>
  <c r="S37" i="56"/>
  <c r="AD22" i="54"/>
  <c r="B17" i="56"/>
  <c r="B18" i="56"/>
  <c r="AL29" i="56"/>
  <c r="AI29" i="56"/>
  <c r="B83" i="22"/>
  <c r="C81" i="23"/>
  <c r="F81" i="23" s="1"/>
  <c r="A56" i="21"/>
  <c r="E56" i="21" s="1"/>
  <c r="I14" i="57"/>
  <c r="F66" i="21"/>
  <c r="AI45" i="57"/>
  <c r="AL11" i="56"/>
  <c r="AI11" i="56"/>
  <c r="B88" i="22"/>
  <c r="B41" i="42"/>
  <c r="I21" i="57"/>
  <c r="C86" i="23"/>
  <c r="B25" i="42"/>
  <c r="B56" i="22"/>
  <c r="I15" i="56"/>
  <c r="C54" i="23"/>
  <c r="G70" i="21"/>
  <c r="D72" i="21" s="1"/>
  <c r="D53" i="21"/>
  <c r="E77" i="22"/>
  <c r="E75" i="23"/>
  <c r="S5" i="57"/>
  <c r="S30" i="56"/>
  <c r="P30" i="56"/>
  <c r="S31" i="56"/>
  <c r="AD18" i="54"/>
  <c r="D41" i="21"/>
  <c r="E53" i="22"/>
  <c r="E51" i="23"/>
  <c r="S11" i="56"/>
  <c r="AI41" i="57"/>
  <c r="AL41" i="57"/>
  <c r="B46" i="42"/>
  <c r="B98" i="22"/>
  <c r="C96" i="23"/>
  <c r="I36" i="57"/>
  <c r="B87" i="22"/>
  <c r="A58" i="21"/>
  <c r="E58" i="21" s="1"/>
  <c r="C85" i="23"/>
  <c r="F85" i="23" s="1"/>
  <c r="I20" i="57"/>
  <c r="B34" i="42"/>
  <c r="C72" i="23"/>
  <c r="I42" i="56"/>
  <c r="B74" i="22"/>
  <c r="B63" i="22"/>
  <c r="A46" i="21"/>
  <c r="E46" i="21" s="1"/>
  <c r="C61" i="23"/>
  <c r="F61" i="23" s="1"/>
  <c r="I26" i="56"/>
  <c r="B22" i="42"/>
  <c r="C48" i="23"/>
  <c r="B50" i="22"/>
  <c r="I6" i="56"/>
  <c r="S37" i="51"/>
  <c r="S36" i="51"/>
  <c r="P36" i="51"/>
  <c r="AD75" i="19"/>
  <c r="P24" i="20"/>
  <c r="AD43" i="19"/>
  <c r="S25" i="20"/>
  <c r="S24" i="20"/>
  <c r="D66" i="21"/>
  <c r="S44" i="57"/>
  <c r="E101" i="23"/>
  <c r="E103" i="22"/>
  <c r="S28" i="57"/>
  <c r="S27" i="57"/>
  <c r="AD4" i="55"/>
  <c r="P27" i="57"/>
  <c r="D54" i="21"/>
  <c r="E77" i="23"/>
  <c r="S8" i="57"/>
  <c r="E79" i="22"/>
  <c r="S34" i="56"/>
  <c r="S33" i="56"/>
  <c r="P33" i="56"/>
  <c r="AD20" i="54"/>
  <c r="D42" i="21"/>
  <c r="E53" i="23"/>
  <c r="E55" i="22"/>
  <c r="S14" i="56"/>
  <c r="AI14" i="56"/>
  <c r="AL14" i="56"/>
  <c r="B10" i="42"/>
  <c r="B26" i="22"/>
  <c r="C24" i="23"/>
  <c r="I12" i="51"/>
  <c r="B6" i="58"/>
  <c r="B5" i="58"/>
  <c r="B12" i="57"/>
  <c r="B11" i="57"/>
  <c r="B32" i="42"/>
  <c r="B70" i="22"/>
  <c r="C68" i="23"/>
  <c r="I36" i="56"/>
  <c r="B59" i="22"/>
  <c r="C57" i="23"/>
  <c r="F57" i="23" s="1"/>
  <c r="A44" i="21"/>
  <c r="E44" i="21" s="1"/>
  <c r="I20" i="56"/>
  <c r="D23" i="21"/>
  <c r="E17" i="22"/>
  <c r="E15" i="23"/>
  <c r="S35" i="20"/>
  <c r="G21" i="23" l="1"/>
  <c r="AI9" i="51"/>
  <c r="F26" i="21"/>
  <c r="F23" i="21"/>
  <c r="AI36" i="20"/>
  <c r="G15" i="23"/>
  <c r="F40" i="21"/>
  <c r="G49" i="23"/>
  <c r="AI9" i="56"/>
  <c r="F51" i="21"/>
  <c r="AI42" i="56"/>
  <c r="G99" i="23"/>
  <c r="G71" i="23"/>
  <c r="F35" i="21"/>
  <c r="AI36" i="51"/>
  <c r="G39" i="23"/>
  <c r="G55" i="23"/>
  <c r="F43" i="21"/>
  <c r="AI18" i="56"/>
  <c r="AI24" i="56"/>
  <c r="G59" i="23"/>
  <c r="G87" i="23"/>
  <c r="F45" i="21"/>
  <c r="AI27" i="57"/>
  <c r="F60" i="21"/>
  <c r="F42" i="21"/>
  <c r="AI15" i="56"/>
  <c r="G53" i="23"/>
  <c r="F41" i="21"/>
  <c r="G51" i="23"/>
  <c r="AI12" i="56"/>
  <c r="F39" i="21"/>
  <c r="AI6" i="56"/>
  <c r="G47" i="23"/>
  <c r="AI21" i="56"/>
  <c r="G57" i="23"/>
  <c r="F44" i="21"/>
  <c r="G93" i="23"/>
  <c r="G65" i="23"/>
  <c r="F48" i="21"/>
  <c r="AI33" i="56"/>
  <c r="F33" i="21"/>
  <c r="AI30" i="51"/>
  <c r="G35" i="23"/>
  <c r="AI33" i="57"/>
  <c r="F62" i="21"/>
  <c r="AI24" i="57"/>
  <c r="F59" i="21"/>
  <c r="G103" i="23"/>
  <c r="F67" i="21"/>
  <c r="AI6" i="58"/>
  <c r="F65" i="21"/>
  <c r="AI42" i="57"/>
  <c r="G79" i="23"/>
  <c r="F55" i="21"/>
  <c r="AI12" i="57"/>
  <c r="G17" i="23"/>
  <c r="AI39" i="20"/>
  <c r="F24" i="21"/>
  <c r="AI36" i="57"/>
  <c r="F63" i="21"/>
  <c r="G81" i="23"/>
  <c r="AI15" i="57"/>
  <c r="F56" i="21"/>
  <c r="G41" i="23"/>
  <c r="F36" i="21"/>
  <c r="AI39" i="51"/>
  <c r="F64" i="21"/>
  <c r="AI39" i="57"/>
  <c r="G69" i="23"/>
  <c r="G97" i="23"/>
  <c r="AI39" i="56"/>
  <c r="F50" i="21"/>
  <c r="F28" i="21"/>
  <c r="AI15" i="51"/>
  <c r="G25" i="23"/>
  <c r="G85" i="23"/>
  <c r="AI21" i="57"/>
  <c r="F58" i="21"/>
  <c r="G31" i="23"/>
  <c r="F31" i="21"/>
  <c r="AI24" i="51"/>
  <c r="G105" i="23"/>
  <c r="AI9" i="58"/>
  <c r="F68" i="21"/>
  <c r="G9" i="23"/>
  <c r="AI27" i="20"/>
  <c r="F20" i="21"/>
  <c r="AI42" i="51"/>
  <c r="F37" i="21"/>
  <c r="G43" i="23"/>
  <c r="G13" i="23"/>
  <c r="AI33" i="20"/>
  <c r="F22" i="21"/>
  <c r="F29" i="21"/>
  <c r="G27" i="23"/>
  <c r="AI18" i="51"/>
  <c r="AI45" i="56"/>
  <c r="G73" i="23"/>
  <c r="G101" i="23"/>
  <c r="F52" i="21"/>
  <c r="G89" i="23"/>
  <c r="G61" i="23"/>
  <c r="F46" i="21"/>
  <c r="AI27" i="56"/>
  <c r="F49" i="21"/>
  <c r="AI36" i="56"/>
  <c r="G95" i="23"/>
  <c r="G67" i="23"/>
  <c r="G37" i="23"/>
  <c r="AI33" i="51"/>
  <c r="F34" i="21"/>
  <c r="F57" i="21"/>
  <c r="AI18" i="57"/>
  <c r="G83" i="23"/>
  <c r="F30" i="21"/>
  <c r="AI21" i="51"/>
  <c r="G29" i="23"/>
  <c r="AI6" i="51"/>
  <c r="G19" i="23"/>
  <c r="F25" i="21"/>
  <c r="F27" i="21"/>
  <c r="G23" i="23"/>
  <c r="AI12" i="51"/>
  <c r="F53" i="21"/>
  <c r="G75" i="23"/>
  <c r="AI6" i="57"/>
  <c r="C107" i="23"/>
  <c r="C10" i="24"/>
  <c r="F47" i="21"/>
  <c r="AI30" i="56"/>
  <c r="G91" i="23"/>
  <c r="G63" i="23"/>
  <c r="G33" i="23"/>
  <c r="AI27" i="51"/>
  <c r="F32" i="21"/>
  <c r="G45" i="23"/>
  <c r="AI45" i="51"/>
  <c r="F38" i="21"/>
  <c r="F54" i="21"/>
  <c r="AI9" i="57"/>
  <c r="G77" i="23"/>
  <c r="F61" i="21"/>
  <c r="AI30" i="5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yantiangang</author>
    <author>Administrator</author>
    <author>Sky123.Org</author>
  </authors>
  <commentList>
    <comment ref="D13" authorId="0" shapeId="0" xr:uid="{00000000-0006-0000-0100-000001000000}">
      <text>
        <r>
          <rPr>
            <sz val="12"/>
            <rFont val="宋体"/>
            <family val="3"/>
            <charset val="134"/>
          </rPr>
          <t>如果为涉美重点标识,请填写海关专用备案号</t>
        </r>
      </text>
    </comment>
    <comment ref="A25" authorId="1" shapeId="0" xr:uid="{00000000-0006-0000-0100-000002000000}">
      <text>
        <r>
          <rPr>
            <b/>
            <sz val="12"/>
            <rFont val="宋体"/>
            <family val="3"/>
            <charset val="134"/>
          </rPr>
          <t>第一种申报方式</t>
        </r>
        <r>
          <rPr>
            <b/>
            <sz val="12"/>
            <rFont val="Tahoma"/>
            <family val="2"/>
          </rPr>
          <t>:</t>
        </r>
        <r>
          <rPr>
            <b/>
            <sz val="12"/>
            <rFont val="宋体"/>
            <family val="3"/>
            <charset val="134"/>
          </rPr>
          <t>每箱数量</t>
        </r>
        <r>
          <rPr>
            <b/>
            <sz val="12"/>
            <rFont val="Tahoma"/>
            <family val="2"/>
          </rPr>
          <t>,</t>
        </r>
        <r>
          <rPr>
            <b/>
            <sz val="12"/>
            <rFont val="宋体"/>
            <family val="3"/>
            <charset val="134"/>
          </rPr>
          <t>商品编码，货物名称，品牌，申报要素</t>
        </r>
        <r>
          <rPr>
            <b/>
            <sz val="12"/>
            <rFont val="Tahoma"/>
            <family val="2"/>
          </rPr>
          <t>,</t>
        </r>
        <r>
          <rPr>
            <b/>
            <sz val="12"/>
            <rFont val="宋体"/>
            <family val="3"/>
            <charset val="134"/>
          </rPr>
          <t>申报单位，法定单位，第二单位</t>
        </r>
        <r>
          <rPr>
            <b/>
            <sz val="12"/>
            <rFont val="Tahoma"/>
            <family val="2"/>
          </rPr>
          <t xml:space="preserve"> ,</t>
        </r>
        <r>
          <rPr>
            <b/>
            <sz val="12"/>
            <rFont val="宋体"/>
            <family val="3"/>
            <charset val="134"/>
          </rPr>
          <t>出口国别</t>
        </r>
        <r>
          <rPr>
            <b/>
            <sz val="12"/>
            <rFont val="Tahoma"/>
            <family val="2"/>
          </rPr>
          <t>,</t>
        </r>
        <r>
          <rPr>
            <b/>
            <sz val="12"/>
            <rFont val="宋体"/>
            <family val="3"/>
            <charset val="134"/>
          </rPr>
          <t>手册备案序号</t>
        </r>
        <r>
          <rPr>
            <b/>
            <sz val="12"/>
            <rFont val="Tahoma"/>
            <family val="2"/>
          </rPr>
          <t>,</t>
        </r>
        <r>
          <rPr>
            <b/>
            <sz val="12"/>
            <rFont val="宋体"/>
            <family val="3"/>
            <charset val="134"/>
          </rPr>
          <t>申报单价</t>
        </r>
        <r>
          <rPr>
            <b/>
            <sz val="12"/>
            <rFont val="Tahoma"/>
            <family val="2"/>
          </rPr>
          <t>,</t>
        </r>
        <r>
          <rPr>
            <b/>
            <sz val="12"/>
            <rFont val="宋体"/>
            <family val="3"/>
            <charset val="134"/>
          </rPr>
          <t>申报币制</t>
        </r>
        <r>
          <rPr>
            <b/>
            <sz val="12"/>
            <rFont val="Tahoma"/>
            <family val="2"/>
          </rPr>
          <t xml:space="preserve"> </t>
        </r>
        <r>
          <rPr>
            <b/>
            <sz val="12"/>
            <rFont val="宋体"/>
            <family val="3"/>
            <charset val="134"/>
          </rPr>
          <t>一样才能有相同的报关单行号</t>
        </r>
        <r>
          <rPr>
            <b/>
            <sz val="12"/>
            <rFont val="Tahoma"/>
            <family val="2"/>
          </rPr>
          <t xml:space="preserve"> 
</t>
        </r>
        <r>
          <rPr>
            <b/>
            <sz val="12"/>
            <rFont val="宋体"/>
            <family val="3"/>
            <charset val="134"/>
          </rPr>
          <t>第二种申报方式</t>
        </r>
        <r>
          <rPr>
            <b/>
            <sz val="12"/>
            <rFont val="Tahoma"/>
            <family val="2"/>
          </rPr>
          <t xml:space="preserve">:  </t>
        </r>
        <r>
          <rPr>
            <b/>
            <sz val="12"/>
            <rFont val="宋体"/>
            <family val="3"/>
            <charset val="134"/>
          </rPr>
          <t>商品编码，货物名称，品牌，申报要素</t>
        </r>
        <r>
          <rPr>
            <b/>
            <sz val="12"/>
            <rFont val="Tahoma"/>
            <family val="2"/>
          </rPr>
          <t>,</t>
        </r>
        <r>
          <rPr>
            <b/>
            <sz val="12"/>
            <rFont val="宋体"/>
            <family val="3"/>
            <charset val="134"/>
          </rPr>
          <t>申报单位，法定单位，第二单位</t>
        </r>
        <r>
          <rPr>
            <b/>
            <sz val="12"/>
            <rFont val="Tahoma"/>
            <family val="2"/>
          </rPr>
          <t xml:space="preserve"> ,</t>
        </r>
        <r>
          <rPr>
            <b/>
            <sz val="12"/>
            <rFont val="宋体"/>
            <family val="3"/>
            <charset val="134"/>
          </rPr>
          <t>出口国别</t>
        </r>
        <r>
          <rPr>
            <b/>
            <sz val="12"/>
            <rFont val="Tahoma"/>
            <family val="2"/>
          </rPr>
          <t>,</t>
        </r>
        <r>
          <rPr>
            <b/>
            <sz val="12"/>
            <rFont val="宋体"/>
            <family val="3"/>
            <charset val="134"/>
          </rPr>
          <t>手册备案序号</t>
        </r>
        <r>
          <rPr>
            <b/>
            <sz val="12"/>
            <rFont val="Tahoma"/>
            <family val="2"/>
          </rPr>
          <t>,</t>
        </r>
        <r>
          <rPr>
            <b/>
            <sz val="12"/>
            <rFont val="宋体"/>
            <family val="3"/>
            <charset val="134"/>
          </rPr>
          <t>申报单价</t>
        </r>
        <r>
          <rPr>
            <b/>
            <sz val="12"/>
            <rFont val="Tahoma"/>
            <family val="2"/>
          </rPr>
          <t>,</t>
        </r>
        <r>
          <rPr>
            <b/>
            <sz val="12"/>
            <rFont val="宋体"/>
            <family val="3"/>
            <charset val="134"/>
          </rPr>
          <t>申报币制</t>
        </r>
        <r>
          <rPr>
            <b/>
            <sz val="12"/>
            <rFont val="Tahoma"/>
            <family val="2"/>
          </rPr>
          <t xml:space="preserve"> ,S/O,P/O, ITEM </t>
        </r>
        <r>
          <rPr>
            <b/>
            <sz val="12"/>
            <rFont val="宋体"/>
            <family val="3"/>
            <charset val="134"/>
          </rPr>
          <t>一样才能有相同的报关单行号</t>
        </r>
        <r>
          <rPr>
            <b/>
            <sz val="12"/>
            <rFont val="Tahoma"/>
            <family val="2"/>
          </rPr>
          <t xml:space="preserve"> 
</t>
        </r>
      </text>
    </comment>
    <comment ref="C25" authorId="2" shapeId="0" xr:uid="{00000000-0006-0000-0100-000003000000}">
      <text>
        <r>
          <rPr>
            <b/>
            <sz val="9"/>
            <rFont val="Tahoma"/>
            <family val="2"/>
          </rPr>
          <t>WMS</t>
        </r>
        <r>
          <rPr>
            <b/>
            <sz val="9"/>
            <rFont val="宋体"/>
            <family val="3"/>
            <charset val="134"/>
          </rPr>
          <t>系统体现在“自定义</t>
        </r>
        <r>
          <rPr>
            <b/>
            <sz val="9"/>
            <rFont val="Tahoma"/>
            <family val="2"/>
          </rPr>
          <t>6</t>
        </r>
        <r>
          <rPr>
            <b/>
            <sz val="9"/>
            <rFont val="宋体"/>
            <family val="3"/>
            <charset val="134"/>
          </rPr>
          <t>”栏</t>
        </r>
      </text>
    </comment>
    <comment ref="D25" authorId="3" shapeId="0" xr:uid="{00000000-0006-0000-0100-000004000000}">
      <text>
        <r>
          <rPr>
            <b/>
            <sz val="9"/>
            <rFont val="Tahoma"/>
            <family val="2"/>
          </rPr>
          <t>PO#</t>
        </r>
        <r>
          <rPr>
            <b/>
            <sz val="9"/>
            <rFont val="宋体"/>
            <family val="3"/>
            <charset val="134"/>
          </rPr>
          <t>即订单号</t>
        </r>
      </text>
    </comment>
    <comment ref="E25" authorId="3" shapeId="0" xr:uid="{00000000-0006-0000-0100-000005000000}">
      <text>
        <r>
          <rPr>
            <b/>
            <sz val="12"/>
            <rFont val="Tahoma"/>
            <family val="2"/>
          </rPr>
          <t>ITEM#</t>
        </r>
        <r>
          <rPr>
            <b/>
            <sz val="12"/>
            <rFont val="宋体"/>
            <family val="3"/>
            <charset val="134"/>
          </rPr>
          <t>即料号</t>
        </r>
      </text>
    </comment>
    <comment ref="F25" authorId="2" shapeId="0" xr:uid="{00000000-0006-0000-0100-000006000000}">
      <text>
        <r>
          <rPr>
            <b/>
            <sz val="9"/>
            <rFont val="Tahoma"/>
            <family val="2"/>
          </rPr>
          <t>WMS</t>
        </r>
        <r>
          <rPr>
            <b/>
            <sz val="9"/>
            <rFont val="宋体"/>
            <family val="3"/>
            <charset val="134"/>
          </rPr>
          <t>体现在“客户料号”栏</t>
        </r>
      </text>
    </comment>
    <comment ref="G25" authorId="2" shapeId="0" xr:uid="{00000000-0006-0000-0100-000007000000}">
      <text>
        <r>
          <rPr>
            <b/>
            <sz val="9"/>
            <rFont val="Tahoma"/>
            <family val="2"/>
          </rPr>
          <t>WMS</t>
        </r>
        <r>
          <rPr>
            <b/>
            <sz val="9"/>
            <rFont val="宋体"/>
            <family val="3"/>
            <charset val="134"/>
          </rPr>
          <t>体现在“供应商参考”栏</t>
        </r>
      </text>
    </comment>
    <comment ref="H25" authorId="2" shapeId="0" xr:uid="{00000000-0006-0000-0100-000008000000}">
      <text>
        <r>
          <rPr>
            <b/>
            <sz val="9"/>
            <rFont val="Tahoma"/>
            <family val="2"/>
          </rPr>
          <t>WMS</t>
        </r>
        <r>
          <rPr>
            <b/>
            <sz val="9"/>
            <rFont val="宋体"/>
            <family val="3"/>
            <charset val="134"/>
          </rPr>
          <t>体现在“海关货号”栏</t>
        </r>
      </text>
    </comment>
    <comment ref="I25" authorId="1" shapeId="0" xr:uid="{00000000-0006-0000-0100-000009000000}">
      <text>
        <r>
          <rPr>
            <b/>
            <sz val="12"/>
            <rFont val="宋体"/>
            <family val="3"/>
            <charset val="134"/>
          </rPr>
          <t>对应落货纸上的</t>
        </r>
        <r>
          <rPr>
            <b/>
            <sz val="12"/>
            <rFont val="Tahoma"/>
            <family val="2"/>
          </rPr>
          <t>pcs</t>
        </r>
        <r>
          <rPr>
            <b/>
            <sz val="12"/>
            <rFont val="宋体"/>
            <family val="3"/>
            <charset val="134"/>
          </rPr>
          <t>数</t>
        </r>
        <r>
          <rPr>
            <sz val="12"/>
            <rFont val="Tahoma"/>
            <family val="2"/>
          </rPr>
          <t xml:space="preserve">
</t>
        </r>
      </text>
    </comment>
    <comment ref="J25" authorId="1" shapeId="0" xr:uid="{00000000-0006-0000-0100-00000A000000}">
      <text>
        <r>
          <rPr>
            <b/>
            <sz val="9"/>
            <rFont val="宋体"/>
            <family val="3"/>
            <charset val="134"/>
          </rPr>
          <t>如</t>
        </r>
        <r>
          <rPr>
            <b/>
            <sz val="9"/>
            <rFont val="Tahoma"/>
            <family val="2"/>
          </rPr>
          <t>:</t>
        </r>
        <r>
          <rPr>
            <b/>
            <sz val="9"/>
            <rFont val="宋体"/>
            <family val="3"/>
            <charset val="134"/>
          </rPr>
          <t>千克</t>
        </r>
        <r>
          <rPr>
            <b/>
            <sz val="9"/>
            <rFont val="Tahoma"/>
            <family val="2"/>
          </rPr>
          <t>,</t>
        </r>
        <r>
          <rPr>
            <b/>
            <sz val="9"/>
            <rFont val="宋体"/>
            <family val="3"/>
            <charset val="134"/>
          </rPr>
          <t>个</t>
        </r>
        <r>
          <rPr>
            <b/>
            <sz val="9"/>
            <rFont val="Tahoma"/>
            <family val="2"/>
          </rPr>
          <t>,</t>
        </r>
        <r>
          <rPr>
            <b/>
            <sz val="9"/>
            <rFont val="宋体"/>
            <family val="3"/>
            <charset val="134"/>
          </rPr>
          <t>套</t>
        </r>
        <r>
          <rPr>
            <b/>
            <sz val="9"/>
            <rFont val="Tahoma"/>
            <family val="2"/>
          </rPr>
          <t>,</t>
        </r>
        <r>
          <rPr>
            <b/>
            <sz val="9"/>
            <rFont val="宋体"/>
            <family val="3"/>
            <charset val="134"/>
          </rPr>
          <t>双</t>
        </r>
        <r>
          <rPr>
            <b/>
            <sz val="9"/>
            <rFont val="Tahoma"/>
            <family val="2"/>
          </rPr>
          <t xml:space="preserve"> </t>
        </r>
        <r>
          <rPr>
            <b/>
            <sz val="9"/>
            <rFont val="宋体"/>
            <family val="3"/>
            <charset val="134"/>
          </rPr>
          <t>等</t>
        </r>
        <r>
          <rPr>
            <sz val="9"/>
            <rFont val="Tahoma"/>
            <family val="2"/>
          </rPr>
          <t xml:space="preserve">
</t>
        </r>
      </text>
    </comment>
    <comment ref="O25" authorId="0" shapeId="0" xr:uid="{00000000-0006-0000-0100-00000B000000}">
      <text>
        <r>
          <rPr>
            <sz val="12"/>
            <rFont val="宋体"/>
            <family val="3"/>
            <charset val="134"/>
          </rPr>
          <t>输入“海关编码”并保存，会自动弹出“申报要素参考”、“第一法定单位”和“第二法定单位”，请参照自动弹出的信息填写申报要素，不同要素用“|”分割。例如:4202220000，3|2|背包|100%PU|TAYLOR MADE牌58965款</t>
        </r>
      </text>
    </comment>
    <comment ref="P25" authorId="0" shapeId="0" xr:uid="{00000000-0006-0000-0100-00000C000000}">
      <text>
        <r>
          <rPr>
            <b/>
            <sz val="9"/>
            <rFont val="宋体"/>
            <family val="3"/>
            <charset val="134"/>
          </rPr>
          <t>HP:</t>
        </r>
        <r>
          <rPr>
            <sz val="9"/>
            <rFont val="宋体"/>
            <family val="3"/>
            <charset val="134"/>
          </rPr>
          <t xml:space="preserve">
</t>
        </r>
      </text>
    </comment>
    <comment ref="Q25" authorId="0" shapeId="0" xr:uid="{00000000-0006-0000-0100-00000D000000}">
      <text>
        <r>
          <rPr>
            <sz val="11"/>
            <rFont val="宋体"/>
            <family val="3"/>
            <charset val="134"/>
          </rPr>
          <t>请参照自动弹出的信息填写申报要素，不同要素用“|”分割。例如:4202220000，3|2|背包|100%PU|TAYLOR MADE牌58965款
品牌类型和出口享惠情况，请参考填写指引第18条。</t>
        </r>
      </text>
    </comment>
    <comment ref="S25" authorId="1" shapeId="0" xr:uid="{00000000-0006-0000-0100-00000E000000}">
      <text>
        <r>
          <rPr>
            <b/>
            <sz val="9"/>
            <rFont val="宋体"/>
            <family val="3"/>
            <charset val="134"/>
          </rPr>
          <t>如</t>
        </r>
        <r>
          <rPr>
            <b/>
            <sz val="9"/>
            <rFont val="Tahoma"/>
            <family val="2"/>
          </rPr>
          <t>:</t>
        </r>
        <r>
          <rPr>
            <b/>
            <sz val="9"/>
            <rFont val="宋体"/>
            <family val="3"/>
            <charset val="134"/>
          </rPr>
          <t>千克</t>
        </r>
        <r>
          <rPr>
            <b/>
            <sz val="9"/>
            <rFont val="Tahoma"/>
            <family val="2"/>
          </rPr>
          <t>,</t>
        </r>
        <r>
          <rPr>
            <b/>
            <sz val="9"/>
            <rFont val="宋体"/>
            <family val="3"/>
            <charset val="134"/>
          </rPr>
          <t>个</t>
        </r>
        <r>
          <rPr>
            <b/>
            <sz val="9"/>
            <rFont val="Tahoma"/>
            <family val="2"/>
          </rPr>
          <t>,</t>
        </r>
        <r>
          <rPr>
            <b/>
            <sz val="9"/>
            <rFont val="宋体"/>
            <family val="3"/>
            <charset val="134"/>
          </rPr>
          <t>套</t>
        </r>
        <r>
          <rPr>
            <b/>
            <sz val="9"/>
            <rFont val="Tahoma"/>
            <family val="2"/>
          </rPr>
          <t>,</t>
        </r>
        <r>
          <rPr>
            <b/>
            <sz val="9"/>
            <rFont val="宋体"/>
            <family val="3"/>
            <charset val="134"/>
          </rPr>
          <t>双</t>
        </r>
        <r>
          <rPr>
            <b/>
            <sz val="9"/>
            <rFont val="Tahoma"/>
            <family val="2"/>
          </rPr>
          <t xml:space="preserve"> </t>
        </r>
        <r>
          <rPr>
            <b/>
            <sz val="9"/>
            <rFont val="宋体"/>
            <family val="3"/>
            <charset val="134"/>
          </rPr>
          <t>等</t>
        </r>
        <r>
          <rPr>
            <sz val="9"/>
            <rFont val="Tahoma"/>
            <family val="2"/>
          </rPr>
          <t xml:space="preserve">
</t>
        </r>
      </text>
    </comment>
    <comment ref="V25" authorId="1" shapeId="0" xr:uid="{00000000-0006-0000-0100-00000F000000}">
      <text>
        <r>
          <rPr>
            <b/>
            <sz val="9"/>
            <rFont val="Tahoma"/>
            <family val="2"/>
          </rPr>
          <t>USD,HKD,CNY,EUR,AUD</t>
        </r>
      </text>
    </comment>
    <comment ref="X25" authorId="1" shapeId="0" xr:uid="{00000000-0006-0000-0100-000010000000}">
      <text>
        <r>
          <rPr>
            <b/>
            <sz val="9"/>
            <rFont val="宋体"/>
            <family val="3"/>
            <charset val="134"/>
          </rPr>
          <t>如</t>
        </r>
        <r>
          <rPr>
            <b/>
            <sz val="9"/>
            <rFont val="Tahoma"/>
            <family val="2"/>
          </rPr>
          <t>:</t>
        </r>
        <r>
          <rPr>
            <b/>
            <sz val="9"/>
            <rFont val="宋体"/>
            <family val="3"/>
            <charset val="134"/>
          </rPr>
          <t>千克</t>
        </r>
        <r>
          <rPr>
            <b/>
            <sz val="9"/>
            <rFont val="Tahoma"/>
            <family val="2"/>
          </rPr>
          <t>,</t>
        </r>
        <r>
          <rPr>
            <b/>
            <sz val="9"/>
            <rFont val="宋体"/>
            <family val="3"/>
            <charset val="134"/>
          </rPr>
          <t>个</t>
        </r>
        <r>
          <rPr>
            <b/>
            <sz val="9"/>
            <rFont val="Tahoma"/>
            <family val="2"/>
          </rPr>
          <t>,</t>
        </r>
        <r>
          <rPr>
            <b/>
            <sz val="9"/>
            <rFont val="宋体"/>
            <family val="3"/>
            <charset val="134"/>
          </rPr>
          <t>套</t>
        </r>
        <r>
          <rPr>
            <b/>
            <sz val="9"/>
            <rFont val="Tahoma"/>
            <family val="2"/>
          </rPr>
          <t>,</t>
        </r>
        <r>
          <rPr>
            <b/>
            <sz val="9"/>
            <rFont val="宋体"/>
            <family val="3"/>
            <charset val="134"/>
          </rPr>
          <t>双</t>
        </r>
        <r>
          <rPr>
            <b/>
            <sz val="9"/>
            <rFont val="Tahoma"/>
            <family val="2"/>
          </rPr>
          <t xml:space="preserve"> </t>
        </r>
        <r>
          <rPr>
            <b/>
            <sz val="9"/>
            <rFont val="宋体"/>
            <family val="3"/>
            <charset val="134"/>
          </rPr>
          <t>等</t>
        </r>
      </text>
    </comment>
    <comment ref="Z25" authorId="1" shapeId="0" xr:uid="{00000000-0006-0000-0100-000011000000}">
      <text>
        <r>
          <rPr>
            <b/>
            <sz val="9"/>
            <rFont val="宋体"/>
            <family val="3"/>
            <charset val="134"/>
          </rPr>
          <t>如</t>
        </r>
        <r>
          <rPr>
            <b/>
            <sz val="9"/>
            <rFont val="Tahoma"/>
            <family val="2"/>
          </rPr>
          <t>:</t>
        </r>
        <r>
          <rPr>
            <b/>
            <sz val="9"/>
            <rFont val="宋体"/>
            <family val="3"/>
            <charset val="134"/>
          </rPr>
          <t>千克</t>
        </r>
        <r>
          <rPr>
            <b/>
            <sz val="9"/>
            <rFont val="Tahoma"/>
            <family val="2"/>
          </rPr>
          <t>,</t>
        </r>
        <r>
          <rPr>
            <b/>
            <sz val="9"/>
            <rFont val="宋体"/>
            <family val="3"/>
            <charset val="134"/>
          </rPr>
          <t>个</t>
        </r>
        <r>
          <rPr>
            <b/>
            <sz val="9"/>
            <rFont val="Tahoma"/>
            <family val="2"/>
          </rPr>
          <t>,</t>
        </r>
        <r>
          <rPr>
            <b/>
            <sz val="9"/>
            <rFont val="宋体"/>
            <family val="3"/>
            <charset val="134"/>
          </rPr>
          <t>套</t>
        </r>
        <r>
          <rPr>
            <b/>
            <sz val="9"/>
            <rFont val="Tahoma"/>
            <family val="2"/>
          </rPr>
          <t>,</t>
        </r>
        <r>
          <rPr>
            <b/>
            <sz val="9"/>
            <rFont val="宋体"/>
            <family val="3"/>
            <charset val="134"/>
          </rPr>
          <t>双</t>
        </r>
        <r>
          <rPr>
            <b/>
            <sz val="9"/>
            <rFont val="Tahoma"/>
            <family val="2"/>
          </rPr>
          <t xml:space="preserve"> </t>
        </r>
        <r>
          <rPr>
            <b/>
            <sz val="9"/>
            <rFont val="宋体"/>
            <family val="3"/>
            <charset val="134"/>
          </rPr>
          <t>等</t>
        </r>
      </text>
    </comment>
    <comment ref="AA25" authorId="2" shapeId="0" xr:uid="{00000000-0006-0000-0100-000012000000}">
      <text>
        <r>
          <rPr>
            <b/>
            <sz val="9"/>
            <rFont val="Tahoma"/>
            <family val="2"/>
          </rPr>
          <t>WMS</t>
        </r>
        <r>
          <rPr>
            <b/>
            <sz val="9"/>
            <rFont val="宋体"/>
            <family val="3"/>
            <charset val="134"/>
          </rPr>
          <t>体现在“自定义</t>
        </r>
        <r>
          <rPr>
            <b/>
            <sz val="9"/>
            <rFont val="Tahoma"/>
            <family val="2"/>
          </rPr>
          <t>1</t>
        </r>
        <r>
          <rPr>
            <b/>
            <sz val="9"/>
            <rFont val="宋体"/>
            <family val="3"/>
            <charset val="134"/>
          </rPr>
          <t>”栏</t>
        </r>
      </text>
    </comment>
    <comment ref="AC25" authorId="2" shapeId="0" xr:uid="{00000000-0006-0000-0100-000013000000}">
      <text>
        <r>
          <rPr>
            <b/>
            <sz val="9"/>
            <rFont val="Tahoma"/>
            <family val="2"/>
          </rPr>
          <t>WMS</t>
        </r>
        <r>
          <rPr>
            <b/>
            <sz val="9"/>
            <rFont val="宋体"/>
            <family val="3"/>
            <charset val="134"/>
          </rPr>
          <t>体现在“</t>
        </r>
        <r>
          <rPr>
            <b/>
            <sz val="9"/>
            <rFont val="Tahoma"/>
            <family val="2"/>
          </rPr>
          <t>Datecode</t>
        </r>
        <r>
          <rPr>
            <b/>
            <sz val="9"/>
            <rFont val="宋体"/>
            <family val="3"/>
            <charset val="134"/>
          </rPr>
          <t>”栏</t>
        </r>
      </text>
    </comment>
    <comment ref="AE25" authorId="1" shapeId="0" xr:uid="{00000000-0006-0000-0100-000014000000}">
      <text>
        <r>
          <rPr>
            <b/>
            <sz val="9"/>
            <rFont val="宋体"/>
            <family val="3"/>
            <charset val="134"/>
          </rPr>
          <t>如果是板货交仓</t>
        </r>
        <r>
          <rPr>
            <b/>
            <sz val="9"/>
            <rFont val="Tahoma"/>
            <family val="2"/>
          </rPr>
          <t>,</t>
        </r>
        <r>
          <rPr>
            <b/>
            <sz val="9"/>
            <rFont val="宋体"/>
            <family val="3"/>
            <charset val="134"/>
          </rPr>
          <t>此列录入每板的箱数</t>
        </r>
      </text>
    </comment>
    <comment ref="AU25" authorId="0" shapeId="0" xr:uid="{00000000-0006-0000-0100-000015000000}">
      <text>
        <r>
          <rPr>
            <sz val="9"/>
            <rFont val="宋体"/>
            <family val="3"/>
            <charset val="134"/>
          </rPr>
          <t>1:境外重点料件
2.境外普通料件
3.国内采购料件
4.专帐成品转入料件</t>
        </r>
      </text>
    </comment>
  </commentList>
</comments>
</file>

<file path=xl/sharedStrings.xml><?xml version="1.0" encoding="utf-8"?>
<sst xmlns="http://schemas.openxmlformats.org/spreadsheetml/2006/main" count="51286" uniqueCount="18487">
  <si>
    <t>AAAABABBBBB`</t>
  </si>
  <si>
    <t>供应商ASN填写指引</t>
  </si>
  <si>
    <r>
      <rPr>
        <sz val="11"/>
        <rFont val="Arial Unicode MS"/>
        <family val="2"/>
      </rPr>
      <t>请不要改动ASN表格结构，不要增加或删除数据列，</t>
    </r>
    <r>
      <rPr>
        <b/>
        <sz val="11"/>
        <color indexed="10"/>
        <rFont val="Arial Unicode MS"/>
        <family val="2"/>
      </rPr>
      <t>粉色列为必填项</t>
    </r>
    <r>
      <rPr>
        <sz val="11"/>
        <rFont val="Arial Unicode MS"/>
        <family val="2"/>
      </rPr>
      <t xml:space="preserve">，有疑问请致电对应客服窗口！谢谢  </t>
    </r>
  </si>
  <si>
    <t>S/O（货代提供的入仓SO#）、P/O（订单号）、ITEM（料号）均为落货纸及实际货物箱唛上对应内容。请按相应客户的ASN表格样版，提供给送货商便于参考填写内容及方式。</t>
  </si>
  <si>
    <t>每份ASN对应一份入仓报关单,每份报关单最多不能超过50项申报品名；ASN表格的报关单行号、品名及数量与报关单行号、品名及数量必须相符，此ASN包含货物信息</t>
  </si>
  <si>
    <r>
      <rPr>
        <sz val="11"/>
        <rFont val="Arial Unicode MS"/>
        <family val="2"/>
      </rPr>
      <t>及报关申报信息,报关单的行数必须与装箱单的行数一一对应。</t>
    </r>
    <r>
      <rPr>
        <b/>
        <sz val="11"/>
        <color indexed="10"/>
        <rFont val="Arial Unicode MS"/>
        <family val="2"/>
      </rPr>
      <t>录入完毕整份ASN资料时，将自动生形报关单、装箱单、发票、合同、存仓委托书及申报要素。</t>
    </r>
  </si>
  <si>
    <t>如为转关入仓,报关单与装箱单不是一一对应的,请在纸质装箱单上标注每一行装箱货物对应的报关单行号</t>
  </si>
  <si>
    <t>导入ASN后，系统会生成一个12位长度的识别码,请打印出一份ASN交仓单随附报关单证一起交单</t>
  </si>
  <si>
    <r>
      <rPr>
        <b/>
        <sz val="11"/>
        <color rgb="FFFF0000"/>
        <rFont val="Arial Unicode MS"/>
        <family val="2"/>
      </rPr>
      <t>供应商送货入仓时，请打印ASN清单并加盖公章，入仓SO(一式3份）及其他海关要求单据（如货物涉及许可证条件等）</t>
    </r>
    <r>
      <rPr>
        <b/>
        <sz val="11"/>
        <color indexed="10"/>
        <rFont val="Arial Unicode MS"/>
        <family val="2"/>
      </rPr>
      <t>作为交仓纸质文件</t>
    </r>
  </si>
  <si>
    <t xml:space="preserve">供应商交仓纸质随附报关文件与ASN清单资料必须100%一致，避免任何申报数据的错误。  </t>
  </si>
  <si>
    <r>
      <rPr>
        <sz val="11"/>
        <rFont val="Arial Unicode MS"/>
        <family val="2"/>
      </rPr>
      <t>申报要素请根据相应商品申报品名要素填写</t>
    </r>
    <r>
      <rPr>
        <sz val="11"/>
        <color indexed="10"/>
        <rFont val="Arial Unicode MS"/>
        <family val="2"/>
      </rPr>
      <t>(务必按照顺序填写)</t>
    </r>
    <r>
      <rPr>
        <sz val="11"/>
        <rFont val="Arial Unicode MS"/>
        <family val="2"/>
      </rPr>
      <t>，通过以下网站用十位商品编码查询。</t>
    </r>
    <r>
      <rPr>
        <b/>
        <sz val="11"/>
        <color indexed="10"/>
        <rFont val="Arial Unicode MS"/>
        <family val="2"/>
      </rPr>
      <t>并用“｜”字符</t>
    </r>
    <r>
      <rPr>
        <sz val="11"/>
        <rFont val="Arial Unicode MS"/>
        <family val="2"/>
      </rPr>
      <t>为申报要素做为分隔。</t>
    </r>
  </si>
  <si>
    <t>http://www.hscode.net/IntegrateQueries/QueryYS</t>
  </si>
  <si>
    <t>•  有无品牌都需要申报在品牌栏或其它栏，品牌后面要加上“牌”、 “型”字；</t>
  </si>
  <si>
    <t xml:space="preserve">   无品牌无型号的，请注明无牌、无型号。如果申报要素不需要品牌，请在其他栏注明“无牌</t>
  </si>
  <si>
    <t>•  用途请写“用于***”或者“***用”，如灯罩用途填“LED 灯用”或“用</t>
  </si>
  <si>
    <t xml:space="preserve">   于 LED 灯”，不要写“LED 灯配件”，需要注明具体用途。</t>
  </si>
  <si>
    <t>备注：ASN更新版本于2018年7月，期间如有更新请及时通知相应的供应商更新此ASN版本。供应商可以在网页上随时下载最新版本的ASN表格</t>
  </si>
  <si>
    <t>如果同一箱货物有不同申报品名混装申报的情况，请在混装编号备注清楚。如：某两项申报品名都属于混装或者某个箱号混装，请在混装编号备注上：“混装+箱号”</t>
  </si>
  <si>
    <t>把混装的申报信息单独分开体现在ASN上。</t>
  </si>
  <si>
    <t>如果是手册报关方式的，请在ASN表格上，把手册备案项号填上去（AP列）。</t>
  </si>
  <si>
    <t>申报过程中如有配件（包括赠品），请按配件（或赠品）相关申报品名的申报行号填写SO,PO,ITEM，数量，箱数，毛净重。同时，将此信息备注在“标记唛头”处。</t>
  </si>
  <si>
    <t>如果为EDI单证需要录入版本号, 请在表体最后AR列录入版本号</t>
  </si>
  <si>
    <t>如果有EDI清单编号需要提供,请在第15行D列录入</t>
  </si>
  <si>
    <t>如果是板货交仓，请在 AD列 录入对应货物的交仓板数,并在AI列 选择”PLT”录入对应的板数</t>
  </si>
  <si>
    <t>因报关单填制要求 “SO/PO/ITEM/包装规格/箱数”等与报关数据的关联，故在报关单及ASN内的申报皆须按包装规格分行处理。即各交货单位必须将不同包装规格的货物分行录入并上传</t>
  </si>
  <si>
    <t>ASN上传地址:</t>
  </si>
  <si>
    <t>http://asn.star-shine.com.cn:9097/Admin_Areas/AdminIndex/Index</t>
  </si>
  <si>
    <t>如果您在填写或者上传ASN过程中遇到问题,您可以发送邮件到 ASN@star-shine.com.cn邮箱,请您务必在邮箱中写清楚您的问题,并附上您填写的ASN文件以便我们能尽快答复您。</t>
  </si>
  <si>
    <t>请注意,此邮箱只用作问题反馈,不用作ASN文件提交。</t>
  </si>
  <si>
    <t>品牌类型</t>
  </si>
  <si>
    <t>无品牌</t>
  </si>
  <si>
    <t>境内自主品牌</t>
  </si>
  <si>
    <t>境内收购品牌</t>
  </si>
  <si>
    <t>境外品牌（贴牌生产）</t>
  </si>
  <si>
    <t>境外品牌</t>
  </si>
  <si>
    <t>左图中的品牌类型和出口享惠情况在申报要素填写可以用代码形式填写</t>
  </si>
  <si>
    <t>出口享惠情况</t>
  </si>
  <si>
    <t>出口货物在最终目的国不享惠</t>
  </si>
  <si>
    <t>例如：无品牌|出口货物在最终目的国不享惠，可以填写为：0|0</t>
  </si>
  <si>
    <t>出口货物在最终目的国享受优惠关税</t>
  </si>
  <si>
    <t>生产销售单位尚未确定货物享惠情况</t>
  </si>
  <si>
    <t>不适用于进口报关单</t>
  </si>
  <si>
    <t>报关信息</t>
  </si>
  <si>
    <t>公司资料</t>
  </si>
  <si>
    <t>申报日期</t>
  </si>
  <si>
    <t>联系人</t>
  </si>
  <si>
    <t>电话号码</t>
  </si>
  <si>
    <t>境内发货人</t>
  </si>
  <si>
    <t>公司地址</t>
  </si>
  <si>
    <t>传真号码</t>
  </si>
  <si>
    <t>经营单位海关代码</t>
  </si>
  <si>
    <t>经营单位信用代码</t>
  </si>
  <si>
    <t>境外收货人编码</t>
  </si>
  <si>
    <t>境外收货人名称</t>
  </si>
  <si>
    <t>生产销售单位</t>
  </si>
  <si>
    <t>生产销售单位海关代码</t>
  </si>
  <si>
    <t>生产销售单位信用代码</t>
  </si>
  <si>
    <t>海关资料</t>
  </si>
  <si>
    <t>出口口岸</t>
  </si>
  <si>
    <t>梅沙海关</t>
  </si>
  <si>
    <t>征免性质</t>
  </si>
  <si>
    <t>合同协议号</t>
  </si>
  <si>
    <t>海关代码</t>
  </si>
  <si>
    <t>贸易方式</t>
  </si>
  <si>
    <t>合同签约时间</t>
  </si>
  <si>
    <t>备 案 号</t>
  </si>
  <si>
    <t>成交方式</t>
  </si>
  <si>
    <t>合同签约地点</t>
  </si>
  <si>
    <t>贸易国</t>
  </si>
  <si>
    <t>征免方式</t>
  </si>
  <si>
    <t>交仓日期</t>
  </si>
  <si>
    <t>EDI清单编号</t>
  </si>
  <si>
    <t>外汇币制</t>
  </si>
  <si>
    <t>发  票  号</t>
  </si>
  <si>
    <t>是否有板货</t>
  </si>
  <si>
    <t>否</t>
  </si>
  <si>
    <t>运输工具</t>
  </si>
  <si>
    <t>是否含锂电池</t>
  </si>
  <si>
    <t>UN Number</t>
  </si>
  <si>
    <t>指 运 港</t>
  </si>
  <si>
    <t>中国境内</t>
  </si>
  <si>
    <t>包装种类</t>
  </si>
  <si>
    <t>纸制或纤维板制盒/箱</t>
  </si>
  <si>
    <t>其它包装</t>
  </si>
  <si>
    <t>生产厂家</t>
  </si>
  <si>
    <t>运输方式</t>
  </si>
  <si>
    <t>监管仓库</t>
  </si>
  <si>
    <t>通关单编号</t>
  </si>
  <si>
    <t>随附单据</t>
  </si>
  <si>
    <t>重点标识</t>
  </si>
  <si>
    <t>运   费</t>
  </si>
  <si>
    <t>备注</t>
  </si>
  <si>
    <t>标记
唛头</t>
  </si>
  <si>
    <t>保 险 费</t>
  </si>
  <si>
    <t>杂    费</t>
  </si>
  <si>
    <t>特殊关系确认</t>
  </si>
  <si>
    <t>价格影响确认</t>
  </si>
  <si>
    <t>支付特许权使用费确认</t>
  </si>
  <si>
    <t>自报自缴</t>
  </si>
  <si>
    <t xml:space="preserve"> </t>
  </si>
  <si>
    <t>报关单行号</t>
  </si>
  <si>
    <t>S/O</t>
  </si>
  <si>
    <t>Territory code / Destination</t>
  </si>
  <si>
    <t>P/O#</t>
  </si>
  <si>
    <t>ITEM#</t>
  </si>
  <si>
    <t>Supplier Item#/ Color / Pack ID/ Lot #</t>
  </si>
  <si>
    <t>Size / Child PO</t>
  </si>
  <si>
    <t>Supplier Pack</t>
  </si>
  <si>
    <t>数量</t>
  </si>
  <si>
    <t>单位</t>
  </si>
  <si>
    <t>每箱数量</t>
  </si>
  <si>
    <t>箱/板数</t>
  </si>
  <si>
    <t>总毛重</t>
  </si>
  <si>
    <t>总净重</t>
  </si>
  <si>
    <t>商品编码</t>
  </si>
  <si>
    <r>
      <rPr>
        <b/>
        <sz val="11"/>
        <rFont val="宋体"/>
        <family val="3"/>
        <charset val="134"/>
      </rPr>
      <t>报关品名</t>
    </r>
    <r>
      <rPr>
        <b/>
        <sz val="11"/>
        <rFont val="Arial"/>
        <family val="2"/>
      </rPr>
      <t>(</t>
    </r>
    <r>
      <rPr>
        <b/>
        <sz val="11"/>
        <rFont val="宋体"/>
        <family val="3"/>
        <charset val="134"/>
      </rPr>
      <t>必须与报关单一致）</t>
    </r>
  </si>
  <si>
    <t>申报要素</t>
  </si>
  <si>
    <t xml:space="preserve">申报数量
(计价数量) </t>
  </si>
  <si>
    <t>申报单位</t>
  </si>
  <si>
    <t>申报单价</t>
  </si>
  <si>
    <t>申报价值</t>
  </si>
  <si>
    <t>申报币种</t>
  </si>
  <si>
    <t>法定数量
(法定第一数量)</t>
  </si>
  <si>
    <t>法定单位
(法定第一单位)</t>
  </si>
  <si>
    <t>第二数量</t>
  </si>
  <si>
    <t>第二单位</t>
  </si>
  <si>
    <t xml:space="preserve">
品牌</t>
  </si>
  <si>
    <t>最终目的国</t>
  </si>
  <si>
    <t>混装编号</t>
  </si>
  <si>
    <t>板数</t>
  </si>
  <si>
    <t>箱/板</t>
  </si>
  <si>
    <r>
      <rPr>
        <b/>
        <sz val="11"/>
        <rFont val="宋体"/>
        <family val="3"/>
        <charset val="134"/>
      </rPr>
      <t>长</t>
    </r>
    <r>
      <rPr>
        <b/>
        <sz val="11"/>
        <rFont val="Arial"/>
        <family val="2"/>
      </rPr>
      <t>(cm)</t>
    </r>
  </si>
  <si>
    <t>宽(cm)</t>
  </si>
  <si>
    <t>高(cm)</t>
  </si>
  <si>
    <r>
      <rPr>
        <b/>
        <sz val="11"/>
        <rFont val="宋体"/>
        <family val="3"/>
        <charset val="134"/>
      </rPr>
      <t>体积计算单位</t>
    </r>
    <r>
      <rPr>
        <b/>
        <sz val="11"/>
        <rFont val="Arial"/>
        <family val="2"/>
      </rPr>
      <t>(PLT/CTN)</t>
    </r>
  </si>
  <si>
    <t>体积</t>
  </si>
  <si>
    <t>车 牌</t>
  </si>
  <si>
    <t>原产国</t>
  </si>
  <si>
    <t>重量单位</t>
  </si>
  <si>
    <t>体积单位</t>
  </si>
  <si>
    <t>手册备案序号</t>
  </si>
  <si>
    <t>商品料号</t>
  </si>
  <si>
    <t>单耗版本号</t>
  </si>
  <si>
    <t>境内货源地</t>
  </si>
  <si>
    <t>产地</t>
  </si>
  <si>
    <t>来源标识</t>
  </si>
  <si>
    <t>套</t>
  </si>
  <si>
    <t>1:品牌类型|2:出口享惠情况|3:是否改良种用|4:品种|5:GTIN|6:CAS|7:其他</t>
  </si>
  <si>
    <t>USD</t>
  </si>
  <si>
    <t>千克</t>
  </si>
  <si>
    <t>头</t>
  </si>
  <si>
    <t>美国</t>
  </si>
  <si>
    <t>国家</t>
  </si>
  <si>
    <t>阿坝</t>
  </si>
  <si>
    <t>阿鲁巴</t>
  </si>
  <si>
    <t>阿城</t>
  </si>
  <si>
    <t>阿富汗</t>
  </si>
  <si>
    <t>阿克苏</t>
  </si>
  <si>
    <t>安哥拉</t>
  </si>
  <si>
    <t>阿拉山口综合保税区</t>
  </si>
  <si>
    <t>安圭拉</t>
  </si>
  <si>
    <t>阿拉善盟</t>
  </si>
  <si>
    <t>阿兰群岛（波罗的海中芬兰所属群岛）</t>
  </si>
  <si>
    <t>阿勒泰</t>
  </si>
  <si>
    <t>阿尔巴尼亚</t>
  </si>
  <si>
    <t>阿里</t>
  </si>
  <si>
    <t>安道尔</t>
  </si>
  <si>
    <t>安徽合肥出口加工区</t>
  </si>
  <si>
    <t>阿联酋</t>
  </si>
  <si>
    <t>安徽淮南经济技术开发区</t>
  </si>
  <si>
    <t>阿根廷</t>
  </si>
  <si>
    <t>安徽六安经济技术开发区</t>
  </si>
  <si>
    <t>亚美尼亚</t>
  </si>
  <si>
    <t>安徽其他</t>
  </si>
  <si>
    <t>美属萨摩亚</t>
  </si>
  <si>
    <t>安徽芜湖出口加工区</t>
  </si>
  <si>
    <t>南极洲</t>
  </si>
  <si>
    <t>安康</t>
  </si>
  <si>
    <t>法属南部领地</t>
  </si>
  <si>
    <t>安庆</t>
  </si>
  <si>
    <t>安提瓜和巴布达</t>
  </si>
  <si>
    <t>安庆（皖西南）保税物流中心（B型）</t>
  </si>
  <si>
    <t>澳大利亚</t>
  </si>
  <si>
    <t>安庆桐城经济技术开发区</t>
  </si>
  <si>
    <t>奥地利</t>
  </si>
  <si>
    <t>安顺</t>
  </si>
  <si>
    <t>阿塞拜疆</t>
  </si>
  <si>
    <t>安阳</t>
  </si>
  <si>
    <t>布隆迪</t>
  </si>
  <si>
    <t>鞍山高新技术产业开发区</t>
  </si>
  <si>
    <t>比利时</t>
  </si>
  <si>
    <t>鞍山其他</t>
  </si>
  <si>
    <t>贝宁</t>
  </si>
  <si>
    <t>巴南区</t>
  </si>
  <si>
    <t>博内尔岛、圣尤斯特歇斯岛和萨巴岛</t>
  </si>
  <si>
    <t>巴彦淖尔市</t>
  </si>
  <si>
    <t>布基纳法索</t>
  </si>
  <si>
    <t>巴音</t>
  </si>
  <si>
    <t>孟加拉</t>
  </si>
  <si>
    <t>巴中</t>
  </si>
  <si>
    <t>保加利亚</t>
  </si>
  <si>
    <t>白城</t>
  </si>
  <si>
    <t>巴林</t>
  </si>
  <si>
    <t>白沙</t>
  </si>
  <si>
    <t>巴哈马</t>
  </si>
  <si>
    <t>白山</t>
  </si>
  <si>
    <t>波斯尼亚和黑塞哥维那</t>
  </si>
  <si>
    <t>白银</t>
  </si>
  <si>
    <t>加勒比海圣巴特岛</t>
  </si>
  <si>
    <t>百色</t>
  </si>
  <si>
    <t>白俄罗斯</t>
  </si>
  <si>
    <t>蚌埠</t>
  </si>
  <si>
    <t>伯利兹</t>
  </si>
  <si>
    <t>蚌埠（皖北）保税物流中心</t>
  </si>
  <si>
    <t>百慕大</t>
  </si>
  <si>
    <t>蚌埠高新技术产业开发区</t>
  </si>
  <si>
    <t>玻利维亚</t>
  </si>
  <si>
    <t>包头高新技术产业开发区</t>
  </si>
  <si>
    <t>巴西</t>
  </si>
  <si>
    <t>包头其他</t>
  </si>
  <si>
    <t>巴巴多斯</t>
  </si>
  <si>
    <t>宝坻县</t>
  </si>
  <si>
    <t>文莱</t>
  </si>
  <si>
    <t>宝鸡高新技术产业开发区</t>
  </si>
  <si>
    <t>不丹</t>
  </si>
  <si>
    <t>宝鸡其他</t>
  </si>
  <si>
    <t>布维岛</t>
  </si>
  <si>
    <t>宝山</t>
  </si>
  <si>
    <t>博茨瓦纳</t>
  </si>
  <si>
    <t>保定高新技术产业开发区</t>
  </si>
  <si>
    <t>中非</t>
  </si>
  <si>
    <t>保定其他</t>
  </si>
  <si>
    <t>加那利群岛</t>
  </si>
  <si>
    <t>保山</t>
  </si>
  <si>
    <t>加拿大</t>
  </si>
  <si>
    <t>保亭</t>
  </si>
  <si>
    <t>科科斯（基林）群岛</t>
  </si>
  <si>
    <t>北碚区</t>
  </si>
  <si>
    <t>休达</t>
  </si>
  <si>
    <t>北辰区</t>
  </si>
  <si>
    <t>瑞士</t>
  </si>
  <si>
    <t>北海</t>
  </si>
  <si>
    <t>智利</t>
  </si>
  <si>
    <t>北京经济技术开发区</t>
  </si>
  <si>
    <t>中国</t>
  </si>
  <si>
    <t>北京其他</t>
  </si>
  <si>
    <t>科特迪瓦</t>
  </si>
  <si>
    <t>北京天竺出口加工区</t>
  </si>
  <si>
    <t>喀麦隆</t>
  </si>
  <si>
    <t>北京天竺综合保税区</t>
  </si>
  <si>
    <t>刚果（金）</t>
  </si>
  <si>
    <t>北京亦庄保税物流中心</t>
  </si>
  <si>
    <t>刚果（布）</t>
  </si>
  <si>
    <t>安阳县</t>
  </si>
  <si>
    <t>北票</t>
  </si>
  <si>
    <t>库克群岛</t>
  </si>
  <si>
    <t>安义县</t>
  </si>
  <si>
    <t>本溪</t>
  </si>
  <si>
    <t>哥伦比亚</t>
  </si>
  <si>
    <t>安源区</t>
  </si>
  <si>
    <t>毕节</t>
  </si>
  <si>
    <t>科摩罗</t>
  </si>
  <si>
    <t>安远县</t>
  </si>
  <si>
    <t>滨海新区(大港)</t>
  </si>
  <si>
    <t>佛得角</t>
  </si>
  <si>
    <t>安岳县</t>
  </si>
  <si>
    <t>滨海新区(汉沽)</t>
  </si>
  <si>
    <t>哥斯达黎加</t>
  </si>
  <si>
    <t>安泽县</t>
  </si>
  <si>
    <t>滨海新区(塘沽其他)</t>
  </si>
  <si>
    <t>古巴</t>
  </si>
  <si>
    <t>安州区</t>
  </si>
  <si>
    <t>亳州</t>
  </si>
  <si>
    <t>库腊索岛</t>
  </si>
  <si>
    <t>鞍山市</t>
  </si>
  <si>
    <t>博乐</t>
  </si>
  <si>
    <t>圣诞岛</t>
  </si>
  <si>
    <t>昂昂溪区</t>
  </si>
  <si>
    <t>沧州</t>
  </si>
  <si>
    <t>开曼群岛</t>
  </si>
  <si>
    <t>昂仁县</t>
  </si>
  <si>
    <t>曹妃甸经济技术开发区</t>
  </si>
  <si>
    <t>塞浦路斯</t>
  </si>
  <si>
    <t>敖汉旗</t>
  </si>
  <si>
    <t>曹妃甸综合保税区</t>
  </si>
  <si>
    <t>捷克</t>
  </si>
  <si>
    <t>澳门特别行政区</t>
  </si>
  <si>
    <t>昌都</t>
  </si>
  <si>
    <t>德国</t>
  </si>
  <si>
    <t>八步区</t>
  </si>
  <si>
    <t>昌吉回族自治州</t>
  </si>
  <si>
    <t>吉布提</t>
  </si>
  <si>
    <t>八公山区</t>
  </si>
  <si>
    <t>昌江</t>
  </si>
  <si>
    <t>多米尼克</t>
  </si>
  <si>
    <t>八宿县</t>
  </si>
  <si>
    <t>昌平</t>
  </si>
  <si>
    <t>丹麦</t>
  </si>
  <si>
    <t>巴楚县</t>
  </si>
  <si>
    <t>常德</t>
  </si>
  <si>
    <t>多米尼加</t>
  </si>
  <si>
    <t>巴东县</t>
  </si>
  <si>
    <t>常德经济技术开发区</t>
  </si>
  <si>
    <t>阿尔及利亚</t>
  </si>
  <si>
    <t>巴里坤哈萨克自治县</t>
  </si>
  <si>
    <t>常熟</t>
  </si>
  <si>
    <t>厄瓜多尔</t>
  </si>
  <si>
    <t>巴林右旗</t>
  </si>
  <si>
    <t>常熟综合保税区</t>
  </si>
  <si>
    <t>埃及</t>
  </si>
  <si>
    <t>巴林左旗</t>
  </si>
  <si>
    <t>常州高新技术产业开发区</t>
  </si>
  <si>
    <t>厄立特里亚</t>
  </si>
  <si>
    <t>巴马瑶族自治县</t>
  </si>
  <si>
    <t>常州其他</t>
  </si>
  <si>
    <t>西撒哈拉</t>
  </si>
  <si>
    <t>常州综合保税区</t>
  </si>
  <si>
    <t>西班牙</t>
  </si>
  <si>
    <t xml:space="preserve">巴青县 </t>
  </si>
  <si>
    <t>巢湖</t>
  </si>
  <si>
    <t>爱沙尼亚</t>
  </si>
  <si>
    <t>巴塘县</t>
  </si>
  <si>
    <t>朝阳</t>
  </si>
  <si>
    <t>埃塞俄比亚</t>
  </si>
  <si>
    <t>朝阳区</t>
  </si>
  <si>
    <t>芬兰</t>
  </si>
  <si>
    <t>巴彦县</t>
  </si>
  <si>
    <t>潮州</t>
  </si>
  <si>
    <t>斐济</t>
  </si>
  <si>
    <t>巴宜区</t>
  </si>
  <si>
    <t>郴州</t>
  </si>
  <si>
    <t>福克兰群岛(马尔维纳斯)</t>
  </si>
  <si>
    <t>巴音郭楞蒙古自治州</t>
  </si>
  <si>
    <t>成都高新技术产业开发区</t>
  </si>
  <si>
    <t>法国</t>
  </si>
  <si>
    <t>巴中市</t>
  </si>
  <si>
    <t>成都高新综合保税区</t>
  </si>
  <si>
    <t>法罗群岛</t>
  </si>
  <si>
    <t>巴州区</t>
  </si>
  <si>
    <t>成都经济技术开发区</t>
  </si>
  <si>
    <t>密克罗尼西亚(联邦)</t>
  </si>
  <si>
    <t>鲅鱼圈区</t>
  </si>
  <si>
    <t>成都空港保税物流中心</t>
  </si>
  <si>
    <t>加蓬</t>
  </si>
  <si>
    <t>霸州市</t>
  </si>
  <si>
    <t>成都其他</t>
  </si>
  <si>
    <t>盖比群岛</t>
  </si>
  <si>
    <t>灞桥区</t>
  </si>
  <si>
    <t>成都铁路保税物流中心（B型）</t>
  </si>
  <si>
    <t>英国</t>
  </si>
  <si>
    <t>白城市</t>
  </si>
  <si>
    <t>承德</t>
  </si>
  <si>
    <t>格鲁吉亚</t>
  </si>
  <si>
    <t>白河县</t>
  </si>
  <si>
    <t>城口县</t>
  </si>
  <si>
    <t>根西岛</t>
  </si>
  <si>
    <t>白碱滩区</t>
  </si>
  <si>
    <t>澄迈</t>
  </si>
  <si>
    <t>加纳</t>
  </si>
  <si>
    <t>白朗县</t>
  </si>
  <si>
    <t>池州</t>
  </si>
  <si>
    <t>直布罗陀</t>
  </si>
  <si>
    <t>白沙黎族自治县</t>
  </si>
  <si>
    <t>池州经济技术开发区</t>
  </si>
  <si>
    <t>几内亚</t>
  </si>
  <si>
    <t>白山市</t>
  </si>
  <si>
    <t>赤峰</t>
  </si>
  <si>
    <t>瓜德罗普</t>
  </si>
  <si>
    <t>白水县</t>
  </si>
  <si>
    <t>赤峰保税物流中心</t>
  </si>
  <si>
    <t>冈比亚</t>
  </si>
  <si>
    <t>白塔区</t>
  </si>
  <si>
    <t>崇明</t>
  </si>
  <si>
    <t>几内亚比绍</t>
  </si>
  <si>
    <t>白银区</t>
  </si>
  <si>
    <t>崇文区</t>
  </si>
  <si>
    <t>赤道几内亚</t>
  </si>
  <si>
    <t>白银市</t>
  </si>
  <si>
    <t>崇左</t>
  </si>
  <si>
    <t>希腊</t>
  </si>
  <si>
    <t>白玉县</t>
  </si>
  <si>
    <t>滁州</t>
  </si>
  <si>
    <t>格林纳达</t>
  </si>
  <si>
    <t>白云鄂博矿区</t>
  </si>
  <si>
    <t>滁州经济技术开发区</t>
  </si>
  <si>
    <t>格陵兰</t>
  </si>
  <si>
    <t>白云区</t>
  </si>
  <si>
    <t>楚雄</t>
  </si>
  <si>
    <t>危地马拉</t>
  </si>
  <si>
    <t>川沙</t>
  </si>
  <si>
    <t>法属圭亚那</t>
  </si>
  <si>
    <t>百色市</t>
  </si>
  <si>
    <t>慈溪</t>
  </si>
  <si>
    <t>关岛</t>
  </si>
  <si>
    <t>柏乡县</t>
  </si>
  <si>
    <t>达县</t>
  </si>
  <si>
    <t>圭亚那</t>
  </si>
  <si>
    <t>拜城县</t>
  </si>
  <si>
    <t>大渡口区</t>
  </si>
  <si>
    <t>香港</t>
  </si>
  <si>
    <t>拜泉县</t>
  </si>
  <si>
    <t>大丰港保税物流中心（B型）</t>
  </si>
  <si>
    <t>赫德岛和麦克唐纳岛</t>
  </si>
  <si>
    <t xml:space="preserve">班戈县 </t>
  </si>
  <si>
    <t>大理</t>
  </si>
  <si>
    <t>洪都拉斯</t>
  </si>
  <si>
    <t>班玛县</t>
  </si>
  <si>
    <t>大连保税物流园区</t>
  </si>
  <si>
    <t>克罗地亚</t>
  </si>
  <si>
    <t>蚌埠市</t>
  </si>
  <si>
    <t>大连大窑湾保税区</t>
  </si>
  <si>
    <t>海地</t>
  </si>
  <si>
    <t>蚌山区</t>
  </si>
  <si>
    <t>大连高新技术产业园区</t>
  </si>
  <si>
    <t>匈牙利</t>
  </si>
  <si>
    <t>包河区</t>
  </si>
  <si>
    <t>大连经济技术开发区</t>
  </si>
  <si>
    <t>印度尼西亚</t>
  </si>
  <si>
    <t>包头市</t>
  </si>
  <si>
    <t>大连其他</t>
  </si>
  <si>
    <t>马恩岛</t>
  </si>
  <si>
    <t>宝安区</t>
  </si>
  <si>
    <t>大庆高新技术产业开发区</t>
  </si>
  <si>
    <t>印度</t>
  </si>
  <si>
    <t>宝坻区</t>
  </si>
  <si>
    <t>大庆其他</t>
  </si>
  <si>
    <t>英属印度洋领地</t>
  </si>
  <si>
    <t>宝丰县</t>
  </si>
  <si>
    <t>大同</t>
  </si>
  <si>
    <t>爱尔兰</t>
  </si>
  <si>
    <t>宝鸡市</t>
  </si>
  <si>
    <t>大同经济技术开发区</t>
  </si>
  <si>
    <t>伊朗</t>
  </si>
  <si>
    <t>宝清县</t>
  </si>
  <si>
    <t>大兴安岭</t>
  </si>
  <si>
    <t>伊拉克</t>
  </si>
  <si>
    <t>宝山区</t>
  </si>
  <si>
    <t>大兴其他</t>
  </si>
  <si>
    <t>冰岛</t>
  </si>
  <si>
    <t>大窑湾保税港区</t>
  </si>
  <si>
    <t>以色列</t>
  </si>
  <si>
    <t>宝塔区</t>
  </si>
  <si>
    <t>大足区</t>
  </si>
  <si>
    <t>意大利</t>
  </si>
  <si>
    <t>宝兴县</t>
  </si>
  <si>
    <t>丹东</t>
  </si>
  <si>
    <t>牙买加</t>
  </si>
  <si>
    <t>宝应县</t>
  </si>
  <si>
    <t>丹阳</t>
  </si>
  <si>
    <t>泽西岛</t>
  </si>
  <si>
    <t>保德县</t>
  </si>
  <si>
    <t>儋州</t>
  </si>
  <si>
    <t>约旦</t>
  </si>
  <si>
    <t>保定市</t>
  </si>
  <si>
    <t>德宏</t>
  </si>
  <si>
    <t>日本</t>
  </si>
  <si>
    <t>保靖县</t>
  </si>
  <si>
    <t>德阳</t>
  </si>
  <si>
    <t>哈萨克斯坦</t>
  </si>
  <si>
    <t>保康县</t>
  </si>
  <si>
    <t>德州</t>
  </si>
  <si>
    <t>肯尼亚</t>
  </si>
  <si>
    <t>保山市</t>
  </si>
  <si>
    <t>迪庆</t>
  </si>
  <si>
    <t>吉尔吉斯斯坦</t>
  </si>
  <si>
    <t>保亭黎族苗族自治县</t>
  </si>
  <si>
    <t>垫江县</t>
  </si>
  <si>
    <t>柬埔寨</t>
  </si>
  <si>
    <t>碑林区</t>
  </si>
  <si>
    <t>定安</t>
  </si>
  <si>
    <t>基里巴斯</t>
  </si>
  <si>
    <t>北安市</t>
  </si>
  <si>
    <t>定西</t>
  </si>
  <si>
    <t>圣基茨和尼维斯</t>
  </si>
  <si>
    <t>东城区</t>
  </si>
  <si>
    <t>韩国</t>
  </si>
  <si>
    <t>东川</t>
  </si>
  <si>
    <t>科威特</t>
  </si>
  <si>
    <t>北川羌族自治县</t>
  </si>
  <si>
    <t>东方</t>
  </si>
  <si>
    <t>老挝</t>
  </si>
  <si>
    <t>北戴河区</t>
  </si>
  <si>
    <t>东莞</t>
  </si>
  <si>
    <t>黎巴嫩</t>
  </si>
  <si>
    <t>北关区</t>
  </si>
  <si>
    <t>东莞保税物流中心</t>
  </si>
  <si>
    <t>利比里亚</t>
  </si>
  <si>
    <t>北海市</t>
  </si>
  <si>
    <t>东莞清溪保税物流中心（B型）</t>
  </si>
  <si>
    <t>利比亚</t>
  </si>
  <si>
    <t>北湖区</t>
  </si>
  <si>
    <t>东莞松山湖高新技术产业开发区</t>
  </si>
  <si>
    <t>圣卢西亚</t>
  </si>
  <si>
    <t>北京市</t>
  </si>
  <si>
    <t>东丽区</t>
  </si>
  <si>
    <t>列支敦士登</t>
  </si>
  <si>
    <t>北林区</t>
  </si>
  <si>
    <t>东台</t>
  </si>
  <si>
    <t>斯里兰卡</t>
  </si>
  <si>
    <t>北流市</t>
  </si>
  <si>
    <t>东兴</t>
  </si>
  <si>
    <t>莱索托</t>
  </si>
  <si>
    <t>北仑区</t>
  </si>
  <si>
    <t>东阳</t>
  </si>
  <si>
    <t>立陶宛</t>
  </si>
  <si>
    <t>北票市</t>
  </si>
  <si>
    <t>东营</t>
  </si>
  <si>
    <t>卢森堡</t>
  </si>
  <si>
    <t>北塔区</t>
  </si>
  <si>
    <t>东营综合保税区</t>
  </si>
  <si>
    <t>拉脱维亚</t>
  </si>
  <si>
    <t>北屯市</t>
  </si>
  <si>
    <t>都江堰</t>
  </si>
  <si>
    <t>澳门</t>
  </si>
  <si>
    <t>北镇市</t>
  </si>
  <si>
    <t>峨眉山</t>
  </si>
  <si>
    <t>圣马丁(法国)</t>
  </si>
  <si>
    <t>本溪满族自治县</t>
  </si>
  <si>
    <t>鄂西</t>
  </si>
  <si>
    <t>马克萨斯群岛</t>
  </si>
  <si>
    <t>本溪市</t>
  </si>
  <si>
    <t>鄂州</t>
  </si>
  <si>
    <t>摩洛哥</t>
  </si>
  <si>
    <t xml:space="preserve">比如县 </t>
  </si>
  <si>
    <t>二连</t>
  </si>
  <si>
    <t>摩纳哥</t>
  </si>
  <si>
    <t>毕节市</t>
  </si>
  <si>
    <t>番禺</t>
  </si>
  <si>
    <t>摩尔多瓦</t>
  </si>
  <si>
    <t>碧江区</t>
  </si>
  <si>
    <t>防城港市</t>
  </si>
  <si>
    <t>马达加斯加</t>
  </si>
  <si>
    <t>璧山区</t>
  </si>
  <si>
    <t>房山</t>
  </si>
  <si>
    <t>马尔代夫</t>
  </si>
  <si>
    <t>边坝县</t>
  </si>
  <si>
    <t>丰都县</t>
  </si>
  <si>
    <t>梅利利亚</t>
  </si>
  <si>
    <t>宾川县</t>
  </si>
  <si>
    <t>丰台区</t>
  </si>
  <si>
    <t>墨西哥</t>
  </si>
  <si>
    <t>宾县</t>
  </si>
  <si>
    <t>奉化</t>
  </si>
  <si>
    <t>马绍尔群岛</t>
  </si>
  <si>
    <t>宾阳县</t>
  </si>
  <si>
    <t>奉节县</t>
  </si>
  <si>
    <t>马其顿</t>
  </si>
  <si>
    <t>彬县</t>
  </si>
  <si>
    <t>奉贤</t>
  </si>
  <si>
    <t>马里</t>
  </si>
  <si>
    <t>滨城区</t>
  </si>
  <si>
    <t>佛山高新技术产业开发区</t>
  </si>
  <si>
    <t>马耳他</t>
  </si>
  <si>
    <t>滨海县</t>
  </si>
  <si>
    <t>佛山国通保税物流中心（B型）</t>
  </si>
  <si>
    <t>缅甸</t>
  </si>
  <si>
    <t>滨海新区</t>
  </si>
  <si>
    <t>佛山其他</t>
  </si>
  <si>
    <t>黑山共和国</t>
  </si>
  <si>
    <t>滨湖区</t>
  </si>
  <si>
    <t>涪陵区</t>
  </si>
  <si>
    <t>蒙古</t>
  </si>
  <si>
    <t>滨江区</t>
  </si>
  <si>
    <t>福建福州、福清出口加工区</t>
  </si>
  <si>
    <t>北马里亚纳自由联邦</t>
  </si>
  <si>
    <t>滨州市</t>
  </si>
  <si>
    <t>福建马尾保税区</t>
  </si>
  <si>
    <t>莫桑比克</t>
  </si>
  <si>
    <t>波密县</t>
  </si>
  <si>
    <t>福建其他</t>
  </si>
  <si>
    <t>毛里塔尼亚</t>
  </si>
  <si>
    <t>播州区</t>
  </si>
  <si>
    <t>福建泉州出口加工区</t>
  </si>
  <si>
    <t>蒙特塞拉特</t>
  </si>
  <si>
    <t>泊头市</t>
  </si>
  <si>
    <t>福建厦门出口加工区</t>
  </si>
  <si>
    <t>马提尼克</t>
  </si>
  <si>
    <t>勃利县</t>
  </si>
  <si>
    <t>福田盐田沙头角保税区</t>
  </si>
  <si>
    <t>毛里求斯</t>
  </si>
  <si>
    <t>亳州市</t>
  </si>
  <si>
    <t>福州保税港区</t>
  </si>
  <si>
    <t>马拉维</t>
  </si>
  <si>
    <t>博爱县</t>
  </si>
  <si>
    <t>福州保税物流园区</t>
  </si>
  <si>
    <t>马来西亚</t>
  </si>
  <si>
    <t>博白县</t>
  </si>
  <si>
    <t>福州经济技术开发区</t>
  </si>
  <si>
    <t>马约特</t>
  </si>
  <si>
    <t>博尔塔拉蒙古自治州</t>
  </si>
  <si>
    <t>福州科技园区</t>
  </si>
  <si>
    <t>纳米比亚</t>
  </si>
  <si>
    <t>博湖县</t>
  </si>
  <si>
    <t>福州其他</t>
  </si>
  <si>
    <t>新喀里多尼亚</t>
  </si>
  <si>
    <t>博乐市</t>
  </si>
  <si>
    <t>抚顺</t>
  </si>
  <si>
    <t>尼日尔</t>
  </si>
  <si>
    <t>博罗县</t>
  </si>
  <si>
    <t>抚州</t>
  </si>
  <si>
    <t>诺福克岛</t>
  </si>
  <si>
    <t>博山区</t>
  </si>
  <si>
    <t>阜新</t>
  </si>
  <si>
    <t>尼日利亚</t>
  </si>
  <si>
    <t>博望区</t>
  </si>
  <si>
    <t>阜阳</t>
  </si>
  <si>
    <t>尼加拉瓜</t>
  </si>
  <si>
    <t>博兴县</t>
  </si>
  <si>
    <t>富锦</t>
  </si>
  <si>
    <t>纽埃</t>
  </si>
  <si>
    <t>博野县</t>
  </si>
  <si>
    <t>甘南</t>
  </si>
  <si>
    <t>荷兰</t>
  </si>
  <si>
    <t>布尔津县</t>
  </si>
  <si>
    <t>甘肃其他</t>
  </si>
  <si>
    <t>挪威</t>
  </si>
  <si>
    <t>布拖县</t>
  </si>
  <si>
    <t>甘孜</t>
  </si>
  <si>
    <t>尼泊尔</t>
  </si>
  <si>
    <t>蔡甸区</t>
  </si>
  <si>
    <t>赣州</t>
  </si>
  <si>
    <t>瑙鲁</t>
  </si>
  <si>
    <t>仓山区</t>
  </si>
  <si>
    <t>赣州经济技术开发区</t>
  </si>
  <si>
    <t>新西兰</t>
  </si>
  <si>
    <t>苍南县</t>
  </si>
  <si>
    <t>赣州综合保税区</t>
  </si>
  <si>
    <t>阿曼</t>
  </si>
  <si>
    <t>苍梧县</t>
  </si>
  <si>
    <t>公主岭</t>
  </si>
  <si>
    <t>巴基斯坦</t>
  </si>
  <si>
    <t>苍溪县</t>
  </si>
  <si>
    <t>古交</t>
  </si>
  <si>
    <t>巴拿马</t>
  </si>
  <si>
    <t>沧县</t>
  </si>
  <si>
    <t>汩罗</t>
  </si>
  <si>
    <t>皮特凯恩</t>
  </si>
  <si>
    <t>沧源佤族自治县</t>
  </si>
  <si>
    <t>固原</t>
  </si>
  <si>
    <t>秘鲁</t>
  </si>
  <si>
    <t>沧州市</t>
  </si>
  <si>
    <t>广安</t>
  </si>
  <si>
    <t>菲律宾</t>
  </si>
  <si>
    <t>曹妃甸区</t>
  </si>
  <si>
    <t>广东广州出口加工区</t>
  </si>
  <si>
    <t>帕劳</t>
  </si>
  <si>
    <t>曹县</t>
  </si>
  <si>
    <t>广东南沙出口加工区</t>
  </si>
  <si>
    <t>巴布亚新几内亚</t>
  </si>
  <si>
    <t>册亨县</t>
  </si>
  <si>
    <t>广东其他</t>
  </si>
  <si>
    <t>波兰</t>
  </si>
  <si>
    <t>策勒县</t>
  </si>
  <si>
    <t>广东深圳出口加工区</t>
  </si>
  <si>
    <t>波多黎各</t>
  </si>
  <si>
    <t>岑巩县</t>
  </si>
  <si>
    <t>广汉</t>
  </si>
  <si>
    <t>朝鲜</t>
  </si>
  <si>
    <t>岑溪市</t>
  </si>
  <si>
    <t>广西北海出口加工区</t>
  </si>
  <si>
    <t>葡萄牙</t>
  </si>
  <si>
    <t>曾都区</t>
  </si>
  <si>
    <t>广西凭祥综合保税区</t>
  </si>
  <si>
    <t>巴拉圭</t>
  </si>
  <si>
    <t>茶陵县</t>
  </si>
  <si>
    <t>广西其他</t>
  </si>
  <si>
    <t>巴勒斯坦</t>
  </si>
  <si>
    <t>察布查尔锡伯自治县</t>
  </si>
  <si>
    <t>广西钦州保税港区</t>
  </si>
  <si>
    <t>法属波利尼西亚</t>
  </si>
  <si>
    <t>察哈尔右翼后旗</t>
  </si>
  <si>
    <t>广元</t>
  </si>
  <si>
    <t>卡塔尔</t>
  </si>
  <si>
    <t>察哈尔右翼前旗</t>
  </si>
  <si>
    <t>广元经济技术开发区</t>
  </si>
  <si>
    <t>留尼汪</t>
  </si>
  <si>
    <t>察哈尔右翼中旗</t>
  </si>
  <si>
    <t>广州白云机场综合保税区</t>
  </si>
  <si>
    <t>罗马尼亚</t>
  </si>
  <si>
    <t>察雅县</t>
  </si>
  <si>
    <t>广州保税区</t>
  </si>
  <si>
    <t>俄罗斯联邦</t>
  </si>
  <si>
    <t>察隅县</t>
  </si>
  <si>
    <t>广州保税物流园区</t>
  </si>
  <si>
    <t>卢旺达</t>
  </si>
  <si>
    <t>柴桑区</t>
  </si>
  <si>
    <t>广州经济技术开发区</t>
  </si>
  <si>
    <t>沙特阿拉伯</t>
  </si>
  <si>
    <t>禅城区</t>
  </si>
  <si>
    <t>广州南沙保税港区</t>
  </si>
  <si>
    <t>苏丹</t>
  </si>
  <si>
    <t>瀍河回族区</t>
  </si>
  <si>
    <t>塞内加尔</t>
  </si>
  <si>
    <t>昌都市</t>
  </si>
  <si>
    <t>广州其他</t>
  </si>
  <si>
    <t>新加坡</t>
  </si>
  <si>
    <t>广州天河高新技术产业开发区</t>
  </si>
  <si>
    <t>南乔治亚岛和南桑德韦奇岛</t>
  </si>
  <si>
    <t>昌吉市</t>
  </si>
  <si>
    <t>贵安综合保税区</t>
  </si>
  <si>
    <t>圣赫勒拿</t>
  </si>
  <si>
    <t>昌江黎族自治县</t>
  </si>
  <si>
    <t>贵港市</t>
  </si>
  <si>
    <t>斯瓦尔巴岛和扬马延岛</t>
  </si>
  <si>
    <t>昌江区</t>
  </si>
  <si>
    <t>贵阳高新技术产业开发区</t>
  </si>
  <si>
    <t>所罗门群岛</t>
  </si>
  <si>
    <t>昌乐县</t>
  </si>
  <si>
    <t>贵阳贵安新区</t>
  </si>
  <si>
    <t>塞拉利昂</t>
  </si>
  <si>
    <t>昌黎县</t>
  </si>
  <si>
    <t>贵阳其他</t>
  </si>
  <si>
    <t>萨尔瓦多</t>
  </si>
  <si>
    <t>昌宁县</t>
  </si>
  <si>
    <t>贵阳综合保税区</t>
  </si>
  <si>
    <t>圣马力诺</t>
  </si>
  <si>
    <t>昌平区</t>
  </si>
  <si>
    <t>贵州其他</t>
  </si>
  <si>
    <t>社会群岛</t>
  </si>
  <si>
    <t>昌图县</t>
  </si>
  <si>
    <t>桂林高新技术产业开发区</t>
  </si>
  <si>
    <t>索马里</t>
  </si>
  <si>
    <t>昌邑区</t>
  </si>
  <si>
    <t>桂林其他</t>
  </si>
  <si>
    <t>圣皮埃尔和密克隆</t>
  </si>
  <si>
    <t>昌邑市</t>
  </si>
  <si>
    <t>果洛</t>
  </si>
  <si>
    <t>塞尔维亚共和国</t>
  </si>
  <si>
    <t>常德市</t>
  </si>
  <si>
    <t>哈尔滨高技术开发区</t>
  </si>
  <si>
    <t>南苏丹</t>
  </si>
  <si>
    <t>常宁市</t>
  </si>
  <si>
    <t>哈尔滨经济技术开发区</t>
  </si>
  <si>
    <t>圣多美和普林西比</t>
  </si>
  <si>
    <t>常山县</t>
  </si>
  <si>
    <t>哈尔滨其他</t>
  </si>
  <si>
    <t>苏里南</t>
  </si>
  <si>
    <t>常熟市</t>
  </si>
  <si>
    <t>哈尔滨综合保税区</t>
  </si>
  <si>
    <t>斯洛伐克</t>
  </si>
  <si>
    <t>常州市</t>
  </si>
  <si>
    <t>哈密</t>
  </si>
  <si>
    <t>斯洛文尼亚</t>
  </si>
  <si>
    <t>巢湖市</t>
  </si>
  <si>
    <t>海北</t>
  </si>
  <si>
    <t>瑞典</t>
  </si>
  <si>
    <t>朝天区</t>
  </si>
  <si>
    <t>海城</t>
  </si>
  <si>
    <t>斯威士兰</t>
  </si>
  <si>
    <t>海淀区其他</t>
  </si>
  <si>
    <t>荷属圣马丁岛</t>
  </si>
  <si>
    <t>海东</t>
  </si>
  <si>
    <t>塞舌尔</t>
  </si>
  <si>
    <t>朝阳市</t>
  </si>
  <si>
    <t>海口</t>
  </si>
  <si>
    <t>叙利亚</t>
  </si>
  <si>
    <t>朝阳县</t>
  </si>
  <si>
    <t>海口综合保税区</t>
  </si>
  <si>
    <t>特克斯和凯科斯群岛</t>
  </si>
  <si>
    <t>潮安区</t>
  </si>
  <si>
    <t>海南</t>
  </si>
  <si>
    <t>乍得</t>
  </si>
  <si>
    <t>潮南区</t>
  </si>
  <si>
    <t>海南国际科技园区</t>
  </si>
  <si>
    <t>多哥</t>
  </si>
  <si>
    <t>潮阳区</t>
  </si>
  <si>
    <t>海南海口保税区</t>
  </si>
  <si>
    <t>泰国</t>
  </si>
  <si>
    <t>潮州市</t>
  </si>
  <si>
    <t>海南其他</t>
  </si>
  <si>
    <t>塔吉克斯坦</t>
  </si>
  <si>
    <t>郴州市</t>
  </si>
  <si>
    <t>海南洋浦保税港区</t>
  </si>
  <si>
    <t>托克劳</t>
  </si>
  <si>
    <t>辰溪县</t>
  </si>
  <si>
    <t>海南洋浦经济技术开发区</t>
  </si>
  <si>
    <t>土库曼斯坦</t>
  </si>
  <si>
    <t>陈巴尔虎旗</t>
  </si>
  <si>
    <t>海宁</t>
  </si>
  <si>
    <t>东帝汶</t>
  </si>
  <si>
    <t>陈仓区</t>
  </si>
  <si>
    <t>海西</t>
  </si>
  <si>
    <t>汤加</t>
  </si>
  <si>
    <t>称多县</t>
  </si>
  <si>
    <t>邯郸</t>
  </si>
  <si>
    <t>特立尼达和多巴哥</t>
  </si>
  <si>
    <t>成安县</t>
  </si>
  <si>
    <t>汉中</t>
  </si>
  <si>
    <t>土阿莫土群岛</t>
  </si>
  <si>
    <t>成都市</t>
  </si>
  <si>
    <t>汉中经济技术开发区</t>
  </si>
  <si>
    <t>土布艾群岛</t>
  </si>
  <si>
    <t>成华区</t>
  </si>
  <si>
    <t>杭州保税物流中心</t>
  </si>
  <si>
    <t>突尼斯</t>
  </si>
  <si>
    <t>成武县</t>
  </si>
  <si>
    <t>杭州高新技术产业开发区</t>
  </si>
  <si>
    <t>土耳其</t>
  </si>
  <si>
    <t>成县</t>
  </si>
  <si>
    <t>杭州经济技术开发区</t>
  </si>
  <si>
    <t>图瓦卢</t>
  </si>
  <si>
    <t>呈贡区</t>
  </si>
  <si>
    <t>杭州其他</t>
  </si>
  <si>
    <t>台湾</t>
  </si>
  <si>
    <t>承德市</t>
  </si>
  <si>
    <t>合川区</t>
  </si>
  <si>
    <t>坦桑尼亚</t>
  </si>
  <si>
    <t>承德县</t>
  </si>
  <si>
    <t>合肥经济技术开发区</t>
  </si>
  <si>
    <t>乌干达</t>
  </si>
  <si>
    <t>城北区</t>
  </si>
  <si>
    <t>合肥科技工业园区</t>
  </si>
  <si>
    <t>乌克兰</t>
  </si>
  <si>
    <t>城步苗族自治县</t>
  </si>
  <si>
    <t>合肥其他</t>
  </si>
  <si>
    <t>美国本土外小岛屿</t>
  </si>
  <si>
    <t>城东区</t>
  </si>
  <si>
    <t>合肥综合保税区</t>
  </si>
  <si>
    <t>乌拉圭</t>
  </si>
  <si>
    <t>城固县</t>
  </si>
  <si>
    <t>和平区</t>
  </si>
  <si>
    <t>城关区</t>
  </si>
  <si>
    <t>和田</t>
  </si>
  <si>
    <t>乌兹别克斯坦</t>
  </si>
  <si>
    <t>河北廊坊出口加工区</t>
  </si>
  <si>
    <t>梵蒂冈</t>
  </si>
  <si>
    <t>河北其他</t>
  </si>
  <si>
    <t>圣文森特和格林纳丁斯</t>
  </si>
  <si>
    <t>城区</t>
  </si>
  <si>
    <t>河北秦皇岛出口加工区</t>
  </si>
  <si>
    <t>委内瑞拉</t>
  </si>
  <si>
    <t>河北区</t>
  </si>
  <si>
    <t>英属维尔京群岛</t>
  </si>
  <si>
    <t>河北武安保税物流中心（B型）</t>
  </si>
  <si>
    <t>美属维尔京群岛</t>
  </si>
  <si>
    <t>河池</t>
  </si>
  <si>
    <t>越南</t>
  </si>
  <si>
    <t>河东区</t>
  </si>
  <si>
    <t>瓦努阿图</t>
  </si>
  <si>
    <t>城西区</t>
  </si>
  <si>
    <t>河口</t>
  </si>
  <si>
    <t>瓦利斯和富图纳</t>
  </si>
  <si>
    <t>城厢区</t>
  </si>
  <si>
    <t>河南保税物流中心</t>
  </si>
  <si>
    <t>萨摩亚</t>
  </si>
  <si>
    <t>城阳区</t>
  </si>
  <si>
    <t>河南德众保税物流中心</t>
  </si>
  <si>
    <t>也门</t>
  </si>
  <si>
    <t>城中区</t>
  </si>
  <si>
    <t>河南其他</t>
  </si>
  <si>
    <t>南非</t>
  </si>
  <si>
    <t>河南商丘保税物流中心（B型）</t>
  </si>
  <si>
    <t>亚洲其他国家(地区)</t>
  </si>
  <si>
    <t>城子河区</t>
  </si>
  <si>
    <t>河南郑州出口加工区</t>
  </si>
  <si>
    <t>欧洲其他国家(地区)</t>
  </si>
  <si>
    <t>澄城县</t>
  </si>
  <si>
    <t>河西区</t>
  </si>
  <si>
    <t>赞比亚</t>
  </si>
  <si>
    <t>澄海区</t>
  </si>
  <si>
    <t>河源</t>
  </si>
  <si>
    <t>北美洲其他国家(地区)</t>
  </si>
  <si>
    <t>澄江县</t>
  </si>
  <si>
    <t>菏泽</t>
  </si>
  <si>
    <t>大洋洲其他国家(地区)</t>
  </si>
  <si>
    <t>澄迈县</t>
  </si>
  <si>
    <t>贺州</t>
  </si>
  <si>
    <t>拉丁美洲其他国家(地区)</t>
  </si>
  <si>
    <t>池州市</t>
  </si>
  <si>
    <t>鹤壁</t>
  </si>
  <si>
    <t>联合国及机构和国际组织</t>
  </si>
  <si>
    <t>茌平县</t>
  </si>
  <si>
    <t>鹤岗</t>
  </si>
  <si>
    <t>津巴布韦</t>
  </si>
  <si>
    <t>赤壁市</t>
  </si>
  <si>
    <t>黑河</t>
  </si>
  <si>
    <t>赤城县</t>
  </si>
  <si>
    <t>黑龙江其他</t>
  </si>
  <si>
    <t>赤峰市</t>
  </si>
  <si>
    <t>衡水</t>
  </si>
  <si>
    <t>赤坎区</t>
  </si>
  <si>
    <t>衡阳</t>
  </si>
  <si>
    <t>赤水市</t>
  </si>
  <si>
    <t>衡阳高新技术产业开发区</t>
  </si>
  <si>
    <t>崇川区</t>
  </si>
  <si>
    <t>衡阳综合保税区</t>
  </si>
  <si>
    <t>崇礼区</t>
  </si>
  <si>
    <t>红河</t>
  </si>
  <si>
    <t>崇明区</t>
  </si>
  <si>
    <t>红桥区</t>
  </si>
  <si>
    <t>崇仁县</t>
  </si>
  <si>
    <t>虹口</t>
  </si>
  <si>
    <t>崇信县</t>
  </si>
  <si>
    <t>呼和浩特</t>
  </si>
  <si>
    <t>崇阳县</t>
  </si>
  <si>
    <t>呼伦贝尔盟</t>
  </si>
  <si>
    <t>崇义县</t>
  </si>
  <si>
    <t>葫芦岛市</t>
  </si>
  <si>
    <t>崇州市</t>
  </si>
  <si>
    <t>湖北其他</t>
  </si>
  <si>
    <t>崇左市</t>
  </si>
  <si>
    <t>湖北武汉出口加工区</t>
  </si>
  <si>
    <t>滁州市</t>
  </si>
  <si>
    <t>湖南郴州出口加工区</t>
  </si>
  <si>
    <t>楚雄市</t>
  </si>
  <si>
    <t>湖南其他</t>
  </si>
  <si>
    <t>楚雄彝族自治州</t>
  </si>
  <si>
    <t>湖州</t>
  </si>
  <si>
    <t>川汇区</t>
  </si>
  <si>
    <t>桦甸</t>
  </si>
  <si>
    <t>船山区</t>
  </si>
  <si>
    <t>怀化</t>
  </si>
  <si>
    <t>船营区</t>
  </si>
  <si>
    <t>怀柔</t>
  </si>
  <si>
    <t>淳安县</t>
  </si>
  <si>
    <t>淮安市</t>
  </si>
  <si>
    <t>淳化县</t>
  </si>
  <si>
    <t>淮安综合保税区</t>
  </si>
  <si>
    <t>慈利县</t>
  </si>
  <si>
    <t>淮北</t>
  </si>
  <si>
    <t>慈溪市</t>
  </si>
  <si>
    <t>淮南</t>
  </si>
  <si>
    <t>磁县</t>
  </si>
  <si>
    <t>黄冈</t>
  </si>
  <si>
    <t>枞阳县</t>
  </si>
  <si>
    <t>黄南</t>
  </si>
  <si>
    <t>从化区</t>
  </si>
  <si>
    <t>黄浦</t>
  </si>
  <si>
    <t>从江县</t>
  </si>
  <si>
    <t>黄山</t>
  </si>
  <si>
    <t>丛台区</t>
  </si>
  <si>
    <t>黄石</t>
  </si>
  <si>
    <t>翠峦区</t>
  </si>
  <si>
    <t>黄石经济技术开发区</t>
  </si>
  <si>
    <t>翠屏区</t>
  </si>
  <si>
    <t>黄石棋盘洲保税物流中心</t>
  </si>
  <si>
    <t>措美县</t>
  </si>
  <si>
    <t>黄岩</t>
  </si>
  <si>
    <t>措勤县</t>
  </si>
  <si>
    <t>珲春</t>
  </si>
  <si>
    <t>错那县</t>
  </si>
  <si>
    <t>辉县</t>
  </si>
  <si>
    <t>达坂城区</t>
  </si>
  <si>
    <t>惠州高新技术产业开发区</t>
  </si>
  <si>
    <t>达川区</t>
  </si>
  <si>
    <t>惠州其他</t>
  </si>
  <si>
    <t>达尔罕茂明安联合旗</t>
  </si>
  <si>
    <t>鸡西</t>
  </si>
  <si>
    <t>达拉特旗</t>
  </si>
  <si>
    <t>吉安</t>
  </si>
  <si>
    <t>达日县</t>
  </si>
  <si>
    <t>吉林高新技术产业开发区</t>
  </si>
  <si>
    <t>达州市</t>
  </si>
  <si>
    <t>吉林珲春出口加工区</t>
  </si>
  <si>
    <t>达孜区</t>
  </si>
  <si>
    <t>吉林其他</t>
  </si>
  <si>
    <t>大安区</t>
  </si>
  <si>
    <t>大安市</t>
  </si>
  <si>
    <t>吉林市保税物流中心（B型）</t>
  </si>
  <si>
    <t>大厂回族自治县</t>
  </si>
  <si>
    <t>即墨</t>
  </si>
  <si>
    <t>大城县</t>
  </si>
  <si>
    <t>集安</t>
  </si>
  <si>
    <t>大东区</t>
  </si>
  <si>
    <t>济南高技术产业开发区</t>
  </si>
  <si>
    <t>济南其他</t>
  </si>
  <si>
    <t>大方县</t>
  </si>
  <si>
    <t>济南综合保税区</t>
  </si>
  <si>
    <t>大丰区</t>
  </si>
  <si>
    <t>济宁</t>
  </si>
  <si>
    <t>大关县</t>
  </si>
  <si>
    <t>济源</t>
  </si>
  <si>
    <t>大观区</t>
  </si>
  <si>
    <t>蓟县</t>
  </si>
  <si>
    <t>大化瑶族自治县</t>
  </si>
  <si>
    <t>佳木斯</t>
  </si>
  <si>
    <t>大理白族自治州</t>
  </si>
  <si>
    <t>嘉定</t>
  </si>
  <si>
    <t>大理市</t>
  </si>
  <si>
    <t>嘉兴</t>
  </si>
  <si>
    <t>大荔县</t>
  </si>
  <si>
    <t>嘉兴综合保税区</t>
  </si>
  <si>
    <t>大连市</t>
  </si>
  <si>
    <t>嘉峪关</t>
  </si>
  <si>
    <t>大名县</t>
  </si>
  <si>
    <t>江北区</t>
  </si>
  <si>
    <t>大宁县</t>
  </si>
  <si>
    <t>江津区</t>
  </si>
  <si>
    <t>大埔县</t>
  </si>
  <si>
    <t>江门</t>
  </si>
  <si>
    <t>大庆市</t>
  </si>
  <si>
    <t>江山</t>
  </si>
  <si>
    <t>大石桥市</t>
  </si>
  <si>
    <t>江苏常熟出口加工区</t>
  </si>
  <si>
    <t>大田县</t>
  </si>
  <si>
    <t>江苏常州出口加工区</t>
  </si>
  <si>
    <t>大通回族土族自治县</t>
  </si>
  <si>
    <t>江苏昆山出口加工区</t>
  </si>
  <si>
    <t>大通区</t>
  </si>
  <si>
    <t>江苏连云港出口加工区</t>
  </si>
  <si>
    <t>大同区</t>
  </si>
  <si>
    <t>江苏南京出口加工区</t>
  </si>
  <si>
    <t>大同市</t>
  </si>
  <si>
    <t>江苏南通出口加工区</t>
  </si>
  <si>
    <t>大同县</t>
  </si>
  <si>
    <t>江苏其他</t>
  </si>
  <si>
    <t>大洼区</t>
  </si>
  <si>
    <t>江苏省淮安出口加工区</t>
  </si>
  <si>
    <t>大武口区</t>
  </si>
  <si>
    <t>江苏苏州工业园区加工区</t>
  </si>
  <si>
    <t>大悟县</t>
  </si>
  <si>
    <t>江苏泰州出口加工区</t>
  </si>
  <si>
    <t>大祥区</t>
  </si>
  <si>
    <t>江苏无锡出口加工区</t>
  </si>
  <si>
    <t>大新县</t>
  </si>
  <si>
    <t>江苏吴江出口加工区</t>
  </si>
  <si>
    <t>大兴安岭地区</t>
  </si>
  <si>
    <t>江苏扬州出口加工区</t>
  </si>
  <si>
    <t>大兴区</t>
  </si>
  <si>
    <t>江苏张家港保税区</t>
  </si>
  <si>
    <t>大姚县</t>
  </si>
  <si>
    <t>江苏镇江出口加工区</t>
  </si>
  <si>
    <t>大冶市</t>
  </si>
  <si>
    <t>江西赣州出口加工区</t>
  </si>
  <si>
    <t>大邑县</t>
  </si>
  <si>
    <t>江西九江出口加工区</t>
  </si>
  <si>
    <t>大英县</t>
  </si>
  <si>
    <t>江西南昌出口加工区</t>
  </si>
  <si>
    <t>大余县</t>
  </si>
  <si>
    <t>江西其他</t>
  </si>
  <si>
    <t>大竹县</t>
  </si>
  <si>
    <t>江阴</t>
  </si>
  <si>
    <t>江阴保税物流中心</t>
  </si>
  <si>
    <t>代县</t>
  </si>
  <si>
    <t>江油</t>
  </si>
  <si>
    <t>岱山县</t>
  </si>
  <si>
    <t>胶州</t>
  </si>
  <si>
    <t>岱岳区</t>
  </si>
  <si>
    <t>蛟河</t>
  </si>
  <si>
    <t>带岭区</t>
  </si>
  <si>
    <t>焦作</t>
  </si>
  <si>
    <t>丹巴县</t>
  </si>
  <si>
    <t>揭阳</t>
  </si>
  <si>
    <t>丹东市</t>
  </si>
  <si>
    <t>金昌</t>
  </si>
  <si>
    <t>丹凤县</t>
  </si>
  <si>
    <t>金华</t>
  </si>
  <si>
    <t>丹江口市</t>
  </si>
  <si>
    <t>金华经济技术开发区</t>
  </si>
  <si>
    <t>丹棱县</t>
  </si>
  <si>
    <t>金山</t>
  </si>
  <si>
    <t>丹徒区</t>
  </si>
  <si>
    <t>金义综合保税区（一期）</t>
  </si>
  <si>
    <t>丹阳市</t>
  </si>
  <si>
    <t>津南区</t>
  </si>
  <si>
    <t>丹寨县</t>
  </si>
  <si>
    <t>津市</t>
  </si>
  <si>
    <t>单县</t>
  </si>
  <si>
    <t>锦州</t>
  </si>
  <si>
    <t>郸城县</t>
  </si>
  <si>
    <t>晋城</t>
  </si>
  <si>
    <t>儋州市</t>
  </si>
  <si>
    <t>晋中</t>
  </si>
  <si>
    <t>当涂县</t>
  </si>
  <si>
    <t>晋中经济技术开发区</t>
  </si>
  <si>
    <t>当雄县</t>
  </si>
  <si>
    <t>荆门</t>
  </si>
  <si>
    <t>当阳市</t>
  </si>
  <si>
    <t>荆州</t>
  </si>
  <si>
    <t>砀山县</t>
  </si>
  <si>
    <t>荆州经济技术开发区</t>
  </si>
  <si>
    <t>宕昌县</t>
  </si>
  <si>
    <t>井冈山出口加工区</t>
  </si>
  <si>
    <t>道孚县</t>
  </si>
  <si>
    <t>井冈山经济技术开发区</t>
  </si>
  <si>
    <t>道里区</t>
  </si>
  <si>
    <t>景德镇</t>
  </si>
  <si>
    <t>道外区</t>
  </si>
  <si>
    <t>景德镇高新技术产业开发区</t>
  </si>
  <si>
    <t>道县</t>
  </si>
  <si>
    <t>静安</t>
  </si>
  <si>
    <t>道真仡佬族苗族自治县</t>
  </si>
  <si>
    <t>静海县</t>
  </si>
  <si>
    <t>稻城县</t>
  </si>
  <si>
    <t>九江</t>
  </si>
  <si>
    <t>得荣县</t>
  </si>
  <si>
    <t>九江经济技术开发区</t>
  </si>
  <si>
    <t>德安县</t>
  </si>
  <si>
    <t>九龙坡区</t>
  </si>
  <si>
    <t>德保县</t>
  </si>
  <si>
    <t>九台</t>
  </si>
  <si>
    <t>德昌县</t>
  </si>
  <si>
    <t>酒泉</t>
  </si>
  <si>
    <t>德城区</t>
  </si>
  <si>
    <t>喀什</t>
  </si>
  <si>
    <t>德格县</t>
  </si>
  <si>
    <t>喀什综合保税区</t>
  </si>
  <si>
    <t>德宏傣族景颇族自治州</t>
  </si>
  <si>
    <t>开封</t>
  </si>
  <si>
    <t>德化县</t>
  </si>
  <si>
    <t>开县</t>
  </si>
  <si>
    <t>德惠市</t>
  </si>
  <si>
    <t>开源</t>
  </si>
  <si>
    <t>德江县</t>
  </si>
  <si>
    <t>克拉玛依</t>
  </si>
  <si>
    <t>德令哈市</t>
  </si>
  <si>
    <t>克孜</t>
  </si>
  <si>
    <t>德钦县</t>
  </si>
  <si>
    <t>奎屯保税物流中心</t>
  </si>
  <si>
    <t>德清县</t>
  </si>
  <si>
    <t>昆明高新保税物流中心（B型）</t>
  </si>
  <si>
    <t>德庆县</t>
  </si>
  <si>
    <t>昆明高新技术产业开发区</t>
  </si>
  <si>
    <t>德兴市</t>
  </si>
  <si>
    <t>昆明经济技术开发区</t>
  </si>
  <si>
    <t>德阳市</t>
  </si>
  <si>
    <t>昆明其他</t>
  </si>
  <si>
    <t>德州市</t>
  </si>
  <si>
    <t>昆明综合保税区</t>
  </si>
  <si>
    <t>灯塔市</t>
  </si>
  <si>
    <t>昆山</t>
  </si>
  <si>
    <t>登封市</t>
  </si>
  <si>
    <t>昆山综合保税区</t>
  </si>
  <si>
    <t>邓州市</t>
  </si>
  <si>
    <t>拉萨</t>
  </si>
  <si>
    <t>磴口县</t>
  </si>
  <si>
    <t>拉萨经济技术开发区</t>
  </si>
  <si>
    <t>滴道区</t>
  </si>
  <si>
    <t>来宾</t>
  </si>
  <si>
    <t>迪庆藏族自治州</t>
  </si>
  <si>
    <t>莱芜</t>
  </si>
  <si>
    <t>点军区</t>
  </si>
  <si>
    <t>莱阳</t>
  </si>
  <si>
    <t>电白区</t>
  </si>
  <si>
    <t>兰溪</t>
  </si>
  <si>
    <t>兰州宁卧庄新技术产业开发区</t>
  </si>
  <si>
    <t>迭部县</t>
  </si>
  <si>
    <t>兰州其他</t>
  </si>
  <si>
    <t>叠彩区</t>
  </si>
  <si>
    <t>兰州新区综合保税区</t>
  </si>
  <si>
    <t>丁青县</t>
  </si>
  <si>
    <t>廊坊</t>
  </si>
  <si>
    <t>鼎城区</t>
  </si>
  <si>
    <t>老河口</t>
  </si>
  <si>
    <t>鼎湖区</t>
  </si>
  <si>
    <t>乐东</t>
  </si>
  <si>
    <t>定安县</t>
  </si>
  <si>
    <t>乐山</t>
  </si>
  <si>
    <t>定边县</t>
  </si>
  <si>
    <t>乐山高新技术产业开发区</t>
  </si>
  <si>
    <t>定海区</t>
  </si>
  <si>
    <t>耒阳</t>
  </si>
  <si>
    <t>定结县</t>
  </si>
  <si>
    <t>醴陵</t>
  </si>
  <si>
    <t>定南县</t>
  </si>
  <si>
    <t>丽江</t>
  </si>
  <si>
    <t>定日县</t>
  </si>
  <si>
    <t>丽水</t>
  </si>
  <si>
    <t>定陶区</t>
  </si>
  <si>
    <t>连云港保税物流中心</t>
  </si>
  <si>
    <t>定西市</t>
  </si>
  <si>
    <t>连云港经济技术开发区</t>
  </si>
  <si>
    <t>定襄县</t>
  </si>
  <si>
    <t>连云港其他</t>
  </si>
  <si>
    <t>定兴县</t>
  </si>
  <si>
    <t>凉山</t>
  </si>
  <si>
    <t>定远县</t>
  </si>
  <si>
    <t>梁平县</t>
  </si>
  <si>
    <t>定州市</t>
  </si>
  <si>
    <t>辽宁大连出口加工区</t>
  </si>
  <si>
    <t>东阿县</t>
  </si>
  <si>
    <t>辽宁其他</t>
  </si>
  <si>
    <t>东安区</t>
  </si>
  <si>
    <t>辽宁沈阳、张士出口加工区</t>
  </si>
  <si>
    <t>东安县</t>
  </si>
  <si>
    <t>辽阳</t>
  </si>
  <si>
    <t>东宝区</t>
  </si>
  <si>
    <t>辽源</t>
  </si>
  <si>
    <t>东昌府区</t>
  </si>
  <si>
    <t>聊城</t>
  </si>
  <si>
    <t>东昌区</t>
  </si>
  <si>
    <t>林芝</t>
  </si>
  <si>
    <t>临沧</t>
  </si>
  <si>
    <t>东川区</t>
  </si>
  <si>
    <t>临汾</t>
  </si>
  <si>
    <t>东方市</t>
  </si>
  <si>
    <t>临高</t>
  </si>
  <si>
    <t>东丰县</t>
  </si>
  <si>
    <t>临夏</t>
  </si>
  <si>
    <t>东风区</t>
  </si>
  <si>
    <t>临沂</t>
  </si>
  <si>
    <t>东港区</t>
  </si>
  <si>
    <t>临沂综合保税区</t>
  </si>
  <si>
    <t>东港市</t>
  </si>
  <si>
    <t>陵水</t>
  </si>
  <si>
    <t>东莞市</t>
  </si>
  <si>
    <t>浏阳经济技术开发区</t>
  </si>
  <si>
    <t>东光县</t>
  </si>
  <si>
    <t>浏阳其他</t>
  </si>
  <si>
    <t>东海县</t>
  </si>
  <si>
    <t>柳州</t>
  </si>
  <si>
    <t>东河区</t>
  </si>
  <si>
    <t>六安</t>
  </si>
  <si>
    <t>东湖区</t>
  </si>
  <si>
    <t>六盘水</t>
  </si>
  <si>
    <t>东兰县</t>
  </si>
  <si>
    <t>龙口</t>
  </si>
  <si>
    <t>龙岩</t>
  </si>
  <si>
    <t>东辽县</t>
  </si>
  <si>
    <t>陇南</t>
  </si>
  <si>
    <t>东明县</t>
  </si>
  <si>
    <t>娄底</t>
  </si>
  <si>
    <t>东宁市</t>
  </si>
  <si>
    <t>卢湾</t>
  </si>
  <si>
    <t>东平县</t>
  </si>
  <si>
    <t>泸州</t>
  </si>
  <si>
    <t>东坡区</t>
  </si>
  <si>
    <t>泸州港保税物流中心（Ｂ型）</t>
  </si>
  <si>
    <t>东区</t>
  </si>
  <si>
    <t>泸州高新技术产业开发区</t>
  </si>
  <si>
    <t>东山区</t>
  </si>
  <si>
    <t>鲁中运达保税物流中心</t>
  </si>
  <si>
    <t>东山县</t>
  </si>
  <si>
    <t>洛阳高新技术产业开发区</t>
  </si>
  <si>
    <t>东胜区</t>
  </si>
  <si>
    <t>洛阳其他</t>
  </si>
  <si>
    <t>东台市</t>
  </si>
  <si>
    <t>漯河</t>
  </si>
  <si>
    <t>东乌珠穆沁旗</t>
  </si>
  <si>
    <t>吕梁</t>
  </si>
  <si>
    <t>东西湖区</t>
  </si>
  <si>
    <t>马鞍山</t>
  </si>
  <si>
    <t>东乡区</t>
  </si>
  <si>
    <t>马鞍山慈湖高新技术产业开发区</t>
  </si>
  <si>
    <t>东乡族自治县</t>
  </si>
  <si>
    <t>马鞍山经济技术开发区</t>
  </si>
  <si>
    <t>东兴区</t>
  </si>
  <si>
    <t>满洲里</t>
  </si>
  <si>
    <t>东兴市</t>
  </si>
  <si>
    <t>满洲里综合保税区</t>
  </si>
  <si>
    <t>东阳市</t>
  </si>
  <si>
    <t>茂名</t>
  </si>
  <si>
    <t>东营区</t>
  </si>
  <si>
    <t>眉山</t>
  </si>
  <si>
    <t>东营市</t>
  </si>
  <si>
    <t>梅河口</t>
  </si>
  <si>
    <t>东源县</t>
  </si>
  <si>
    <t>梅州</t>
  </si>
  <si>
    <t>东至县</t>
  </si>
  <si>
    <t>门头沟</t>
  </si>
  <si>
    <t>东洲区</t>
  </si>
  <si>
    <t>泌阳</t>
  </si>
  <si>
    <t>洞口县</t>
  </si>
  <si>
    <t>密山</t>
  </si>
  <si>
    <t>洞头区</t>
  </si>
  <si>
    <t>密云</t>
  </si>
  <si>
    <t>都安瑶族自治县</t>
  </si>
  <si>
    <t>绵阳高新技术产业开发区</t>
  </si>
  <si>
    <t>都昌县</t>
  </si>
  <si>
    <t>绵阳经济技术开发区</t>
  </si>
  <si>
    <t>都江堰市</t>
  </si>
  <si>
    <t>绵阳其他</t>
  </si>
  <si>
    <t>都兰县</t>
  </si>
  <si>
    <t>闵行其他</t>
  </si>
  <si>
    <t>都匀市</t>
  </si>
  <si>
    <t>牡丹江</t>
  </si>
  <si>
    <t>斗门区</t>
  </si>
  <si>
    <t>那曲</t>
  </si>
  <si>
    <t>独山县</t>
  </si>
  <si>
    <t>南岸区</t>
  </si>
  <si>
    <t>独山子区</t>
  </si>
  <si>
    <t>南昌保税物流中心</t>
  </si>
  <si>
    <t>杜尔伯特蒙古族自治县</t>
  </si>
  <si>
    <t>南昌高新技术产业开发区</t>
  </si>
  <si>
    <t>杜集区</t>
  </si>
  <si>
    <t>南昌经济技术开发区</t>
  </si>
  <si>
    <t>端州区</t>
  </si>
  <si>
    <t>南昌其他</t>
  </si>
  <si>
    <t>堆龙德庆区</t>
  </si>
  <si>
    <t>南昌综合保税区</t>
  </si>
  <si>
    <t>敦化市</t>
  </si>
  <si>
    <t>南充</t>
  </si>
  <si>
    <t>敦煌市</t>
  </si>
  <si>
    <t>南川区</t>
  </si>
  <si>
    <t>多伦县</t>
  </si>
  <si>
    <t>南海</t>
  </si>
  <si>
    <t>掇刀区</t>
  </si>
  <si>
    <t>南汇</t>
  </si>
  <si>
    <t>峨边彝族自治县</t>
  </si>
  <si>
    <t>南京龙潭港保税物流中心</t>
  </si>
  <si>
    <t>峨眉山市</t>
  </si>
  <si>
    <t>南京浦口高新技术外向型开发区</t>
  </si>
  <si>
    <t>峨山彝族自治县</t>
  </si>
  <si>
    <t>南京其他</t>
  </si>
  <si>
    <t>额尔古纳市</t>
  </si>
  <si>
    <t>南京综合保税区</t>
  </si>
  <si>
    <t>额济纳旗</t>
  </si>
  <si>
    <t>南开区其他</t>
  </si>
  <si>
    <t>额敏县</t>
  </si>
  <si>
    <t>南宁保税物流中心</t>
  </si>
  <si>
    <t>鄂城区</t>
  </si>
  <si>
    <t>南宁高新技术产业开发区</t>
  </si>
  <si>
    <t>鄂尔多斯市</t>
  </si>
  <si>
    <t>南宁其他</t>
  </si>
  <si>
    <t>鄂伦春自治旗</t>
  </si>
  <si>
    <t>南宁综合保税区</t>
  </si>
  <si>
    <t>鄂托克旗</t>
  </si>
  <si>
    <t>南平</t>
  </si>
  <si>
    <t>鄂托克前旗</t>
  </si>
  <si>
    <t>南沙其他</t>
  </si>
  <si>
    <t>鄂温克族自治旗</t>
  </si>
  <si>
    <t>南市</t>
  </si>
  <si>
    <t>鄂州市</t>
  </si>
  <si>
    <t>南通经济技术开发区</t>
  </si>
  <si>
    <t>恩平市</t>
  </si>
  <si>
    <t>南通其他</t>
  </si>
  <si>
    <t>恩施市</t>
  </si>
  <si>
    <t>南通综合保税区</t>
  </si>
  <si>
    <t>恩施土家族苗族自治州</t>
  </si>
  <si>
    <t>南阳</t>
  </si>
  <si>
    <t>恩阳区</t>
  </si>
  <si>
    <t>南阳卧龙综合保税区</t>
  </si>
  <si>
    <t>洱源县</t>
  </si>
  <si>
    <t>内江</t>
  </si>
  <si>
    <t>二道江区</t>
  </si>
  <si>
    <t>内蒙古呼和浩特出口加工区</t>
  </si>
  <si>
    <t>二道区</t>
  </si>
  <si>
    <t>内蒙古其他</t>
  </si>
  <si>
    <t>二连浩特市</t>
  </si>
  <si>
    <t>宁波保税物流园</t>
  </si>
  <si>
    <t>二七区</t>
  </si>
  <si>
    <t>宁波北仑港保税区</t>
  </si>
  <si>
    <t>法库县</t>
  </si>
  <si>
    <t>宁波高新技术产业开发区</t>
  </si>
  <si>
    <t>番禺区</t>
  </si>
  <si>
    <t>宁波经济技术开发区</t>
  </si>
  <si>
    <t>樊城区</t>
  </si>
  <si>
    <t>宁波栎社保税物流中心</t>
  </si>
  <si>
    <t>繁昌县</t>
  </si>
  <si>
    <t>宁波梅山保税港区</t>
  </si>
  <si>
    <t>繁峙县</t>
  </si>
  <si>
    <t>宁波其他</t>
  </si>
  <si>
    <t>范县</t>
  </si>
  <si>
    <t>宁波镇海保税物流中心（B型）</t>
  </si>
  <si>
    <t>方城县</t>
  </si>
  <si>
    <t>宁德</t>
  </si>
  <si>
    <t>方山县</t>
  </si>
  <si>
    <t>宁河县</t>
  </si>
  <si>
    <t>方正县</t>
  </si>
  <si>
    <t>宁夏其他</t>
  </si>
  <si>
    <t>坊子区</t>
  </si>
  <si>
    <t>怒江</t>
  </si>
  <si>
    <t>攀枝花</t>
  </si>
  <si>
    <t>防城区</t>
  </si>
  <si>
    <t>盘锦</t>
  </si>
  <si>
    <t>房山区</t>
  </si>
  <si>
    <t>盘锦港保税物流中心（B型）</t>
  </si>
  <si>
    <t>房县</t>
  </si>
  <si>
    <t>彭水苗族土家族自治县</t>
  </si>
  <si>
    <t>肥城市</t>
  </si>
  <si>
    <t>平顶山</t>
  </si>
  <si>
    <t>肥东县</t>
  </si>
  <si>
    <t>平度</t>
  </si>
  <si>
    <t>肥西县</t>
  </si>
  <si>
    <t>平谷</t>
  </si>
  <si>
    <t>肥乡区</t>
  </si>
  <si>
    <t>平凉</t>
  </si>
  <si>
    <t>费县</t>
  </si>
  <si>
    <t>平潭</t>
  </si>
  <si>
    <t>分宜县</t>
  </si>
  <si>
    <t>平潭综合试验区</t>
  </si>
  <si>
    <t>汾西县</t>
  </si>
  <si>
    <t>凭祥</t>
  </si>
  <si>
    <t>汾阳市</t>
  </si>
  <si>
    <t>萍乡</t>
  </si>
  <si>
    <t>丰城市</t>
  </si>
  <si>
    <t>萍乡经济技术开发区</t>
  </si>
  <si>
    <t>莆田</t>
  </si>
  <si>
    <t>丰满区</t>
  </si>
  <si>
    <t>濮阳</t>
  </si>
  <si>
    <t>丰南区</t>
  </si>
  <si>
    <t>浦东其他</t>
  </si>
  <si>
    <t>丰宁满族自治县</t>
  </si>
  <si>
    <t>普洱</t>
  </si>
  <si>
    <t>丰润区</t>
  </si>
  <si>
    <t>普陀</t>
  </si>
  <si>
    <t>丰顺县</t>
  </si>
  <si>
    <t>七台河</t>
  </si>
  <si>
    <t>齐齐哈尔</t>
  </si>
  <si>
    <t>丰县</t>
  </si>
  <si>
    <t>綦江区</t>
  </si>
  <si>
    <t>丰泽区</t>
  </si>
  <si>
    <t>启东</t>
  </si>
  <si>
    <t>丰镇市</t>
  </si>
  <si>
    <t>黔东南</t>
  </si>
  <si>
    <t>封开县</t>
  </si>
  <si>
    <t>黔江</t>
  </si>
  <si>
    <t>封丘县</t>
  </si>
  <si>
    <t>黔南</t>
  </si>
  <si>
    <t>峰峰矿区</t>
  </si>
  <si>
    <t>黔西南</t>
  </si>
  <si>
    <t>凤城市</t>
  </si>
  <si>
    <t>钦州</t>
  </si>
  <si>
    <t>凤冈县</t>
  </si>
  <si>
    <t>秦皇岛经济技术开发区</t>
  </si>
  <si>
    <t>凤凰县</t>
  </si>
  <si>
    <t>秦皇岛其他</t>
  </si>
  <si>
    <t>凤庆县</t>
  </si>
  <si>
    <t>青岛保税港区诸城功能区保税物流中心（B型）</t>
  </si>
  <si>
    <t>凤泉区</t>
  </si>
  <si>
    <t>青岛保税区</t>
  </si>
  <si>
    <t>凤山县</t>
  </si>
  <si>
    <t>青岛保税物流园</t>
  </si>
  <si>
    <t>凤台县</t>
  </si>
  <si>
    <t>青岛保税物流中心</t>
  </si>
  <si>
    <t>凤县</t>
  </si>
  <si>
    <t>青岛高新技术产业开发区</t>
  </si>
  <si>
    <t>凤翔县</t>
  </si>
  <si>
    <t>青岛经济技术开发区</t>
  </si>
  <si>
    <t>凤阳县</t>
  </si>
  <si>
    <t>青岛其他</t>
  </si>
  <si>
    <t>奉化区</t>
  </si>
  <si>
    <t>青岛前湾保税港区</t>
  </si>
  <si>
    <t>青海曹家堡保税物流中心（B型）</t>
  </si>
  <si>
    <t>奉贤区</t>
  </si>
  <si>
    <t>青海高新技术产业开发区</t>
  </si>
  <si>
    <t>奉新县</t>
  </si>
  <si>
    <t>青海其他</t>
  </si>
  <si>
    <t>佛冈县</t>
  </si>
  <si>
    <t>青浦</t>
  </si>
  <si>
    <t>佛坪县</t>
  </si>
  <si>
    <t>青州</t>
  </si>
  <si>
    <t>佛山市</t>
  </si>
  <si>
    <t>清远</t>
  </si>
  <si>
    <t>扶风县</t>
  </si>
  <si>
    <t>庆阳</t>
  </si>
  <si>
    <t>扶沟县</t>
  </si>
  <si>
    <t>琼海</t>
  </si>
  <si>
    <t>扶绥县</t>
  </si>
  <si>
    <t>琼中</t>
  </si>
  <si>
    <t>扶余市</t>
  </si>
  <si>
    <t>衢州</t>
  </si>
  <si>
    <t>芙蓉区</t>
  </si>
  <si>
    <t>曲阜</t>
  </si>
  <si>
    <t>浮梁县</t>
  </si>
  <si>
    <t>曲靖</t>
  </si>
  <si>
    <t>浮山县</t>
  </si>
  <si>
    <t>曲靖经济技术开发区</t>
  </si>
  <si>
    <t>涪城区</t>
  </si>
  <si>
    <t>泉州</t>
  </si>
  <si>
    <t>泉州综合保税区</t>
  </si>
  <si>
    <t>福安市</t>
  </si>
  <si>
    <t>日喀则</t>
  </si>
  <si>
    <t>福鼎市</t>
  </si>
  <si>
    <t>日照</t>
  </si>
  <si>
    <t>福贡县</t>
  </si>
  <si>
    <t>日照保税物流中心</t>
  </si>
  <si>
    <t>福海县</t>
  </si>
  <si>
    <t>荣昌县</t>
  </si>
  <si>
    <t>福建省</t>
  </si>
  <si>
    <t>荣城</t>
  </si>
  <si>
    <t>福绵区</t>
  </si>
  <si>
    <t>如皋港保税物流中心（B型）</t>
  </si>
  <si>
    <t>福清市</t>
  </si>
  <si>
    <t>汝州</t>
  </si>
  <si>
    <t>福泉市</t>
  </si>
  <si>
    <t>瑞安</t>
  </si>
  <si>
    <t>福山区</t>
  </si>
  <si>
    <t>瑞昌</t>
  </si>
  <si>
    <t>福田区</t>
  </si>
  <si>
    <t>瑞丽</t>
  </si>
  <si>
    <t>福州市</t>
  </si>
  <si>
    <t>三门峡</t>
  </si>
  <si>
    <t>抚宁区</t>
  </si>
  <si>
    <t>三明</t>
  </si>
  <si>
    <t>抚顺市</t>
  </si>
  <si>
    <t>三沙</t>
  </si>
  <si>
    <t>抚顺县</t>
  </si>
  <si>
    <t>三亚</t>
  </si>
  <si>
    <t>抚松县</t>
  </si>
  <si>
    <t>沙坪坝区</t>
  </si>
  <si>
    <t>抚远市</t>
  </si>
  <si>
    <t>沙市</t>
  </si>
  <si>
    <t>抚州市</t>
  </si>
  <si>
    <t>厦门海沧保税港区</t>
  </si>
  <si>
    <t>府谷县</t>
  </si>
  <si>
    <t>厦门火炬（翔安）保税物流中心</t>
  </si>
  <si>
    <t>阜城县</t>
  </si>
  <si>
    <t>厦门火炬高技术产业开发区</t>
  </si>
  <si>
    <t>阜康市</t>
  </si>
  <si>
    <t>厦门其他</t>
  </si>
  <si>
    <t>阜南县</t>
  </si>
  <si>
    <t>厦门特区</t>
  </si>
  <si>
    <t>阜宁县</t>
  </si>
  <si>
    <t>厦门象屿保税区</t>
  </si>
  <si>
    <t>阜平县</t>
  </si>
  <si>
    <t>厦门象屿保税物流园</t>
  </si>
  <si>
    <t>阜新蒙古族自治县</t>
  </si>
  <si>
    <t>山东济南出口加工区</t>
  </si>
  <si>
    <t>阜新市</t>
  </si>
  <si>
    <t>山东其他</t>
  </si>
  <si>
    <t>阜阳市</t>
  </si>
  <si>
    <t>山东青岛出口加工区</t>
  </si>
  <si>
    <t>复兴区</t>
  </si>
  <si>
    <t>山东省滨州其他</t>
  </si>
  <si>
    <t>富川瑶族自治县</t>
  </si>
  <si>
    <t>山东威海出口加工区</t>
  </si>
  <si>
    <t>富锦市</t>
  </si>
  <si>
    <t>山东潍坊出口加工区</t>
  </si>
  <si>
    <t>富拉尔基区</t>
  </si>
  <si>
    <t>山东烟台出口加工区</t>
  </si>
  <si>
    <t>富民县</t>
  </si>
  <si>
    <t>山南</t>
  </si>
  <si>
    <t>富宁县</t>
  </si>
  <si>
    <t>山西方略保税物流中心</t>
  </si>
  <si>
    <t>富平县</t>
  </si>
  <si>
    <t>山西兰花保税物流中心（B型）</t>
  </si>
  <si>
    <t>富顺县</t>
  </si>
  <si>
    <t>山西其他</t>
  </si>
  <si>
    <t>富县</t>
  </si>
  <si>
    <t>山西太原经济技术开发区</t>
  </si>
  <si>
    <t>富阳区</t>
  </si>
  <si>
    <t>陕西航天经济技术开发区</t>
  </si>
  <si>
    <t>富裕县</t>
  </si>
  <si>
    <t>陕西其他</t>
  </si>
  <si>
    <t>富源县</t>
  </si>
  <si>
    <t>陕西西安出口加工区</t>
  </si>
  <si>
    <t>富蕴县</t>
  </si>
  <si>
    <t>陕西西咸保税物流中心</t>
  </si>
  <si>
    <t>伽师县</t>
  </si>
  <si>
    <t>汕头保税区</t>
  </si>
  <si>
    <t>噶尔县</t>
  </si>
  <si>
    <t>汕头其他</t>
  </si>
  <si>
    <t>改则县</t>
  </si>
  <si>
    <t>汕头特区</t>
  </si>
  <si>
    <t>盖州市</t>
  </si>
  <si>
    <t>汕尾</t>
  </si>
  <si>
    <t>甘德县</t>
  </si>
  <si>
    <t>商洛</t>
  </si>
  <si>
    <t>甘谷县</t>
  </si>
  <si>
    <t>商丘</t>
  </si>
  <si>
    <t>甘井子区</t>
  </si>
  <si>
    <t>上海保税物流园区</t>
  </si>
  <si>
    <t>甘洛县</t>
  </si>
  <si>
    <t>上海漕河泾出口加工区</t>
  </si>
  <si>
    <t>甘南藏族自治州</t>
  </si>
  <si>
    <t>上海漕河泾新技术开发区</t>
  </si>
  <si>
    <t>甘南县</t>
  </si>
  <si>
    <t>上海嘉定出口加工区</t>
  </si>
  <si>
    <t>甘泉县</t>
  </si>
  <si>
    <t>上海金桥出口加工区南区</t>
  </si>
  <si>
    <t>甘肃省</t>
  </si>
  <si>
    <t>上海经济技术开发区</t>
  </si>
  <si>
    <t>甘州区</t>
  </si>
  <si>
    <t>上海闵行出口加工区</t>
  </si>
  <si>
    <t>甘孜藏族自治州</t>
  </si>
  <si>
    <t>上海闵行经济技术开发区</t>
  </si>
  <si>
    <t>甘孜县</t>
  </si>
  <si>
    <t>上海闵行经济技术开发区（临港新城）</t>
  </si>
  <si>
    <t>赣县区</t>
  </si>
  <si>
    <t>上海浦东机场综合保税区</t>
  </si>
  <si>
    <t>赣榆区</t>
  </si>
  <si>
    <t>上海浦东新区</t>
  </si>
  <si>
    <t>赣州市</t>
  </si>
  <si>
    <t>上海浦江高科技园区</t>
  </si>
  <si>
    <t>刚察县</t>
  </si>
  <si>
    <t>上海其他</t>
  </si>
  <si>
    <t>钢城区</t>
  </si>
  <si>
    <t>上海青浦出口加工区</t>
  </si>
  <si>
    <t>岗巴县</t>
  </si>
  <si>
    <t>上海松江出口加工区</t>
  </si>
  <si>
    <t>港北区</t>
  </si>
  <si>
    <t>上海外高桥保税区</t>
  </si>
  <si>
    <t>港口区</t>
  </si>
  <si>
    <t>上海西北物流园区保税物流中心</t>
  </si>
  <si>
    <t>港南区</t>
  </si>
  <si>
    <t>上饶</t>
  </si>
  <si>
    <t>港闸区</t>
  </si>
  <si>
    <t>上饶经济技术开发区</t>
  </si>
  <si>
    <t>皋兰县</t>
  </si>
  <si>
    <t>韶关</t>
  </si>
  <si>
    <t>高安市</t>
  </si>
  <si>
    <t>邵阳</t>
  </si>
  <si>
    <t>高碑店市</t>
  </si>
  <si>
    <t>绍兴</t>
  </si>
  <si>
    <t>高昌区</t>
  </si>
  <si>
    <t>深圳机场保税物流中心</t>
  </si>
  <si>
    <t>高淳区</t>
  </si>
  <si>
    <t>深圳科技工业园</t>
  </si>
  <si>
    <t>高港区</t>
  </si>
  <si>
    <t>深圳其他</t>
  </si>
  <si>
    <t>高陵区</t>
  </si>
  <si>
    <t>深圳前海湾保税港区</t>
  </si>
  <si>
    <t>高密市</t>
  </si>
  <si>
    <t>深圳特区</t>
  </si>
  <si>
    <t>高明区</t>
  </si>
  <si>
    <t>深圳盐田保税物流园</t>
  </si>
  <si>
    <t>高平市</t>
  </si>
  <si>
    <t>深圳盐田综合保税区（一期）</t>
  </si>
  <si>
    <t>高坪区</t>
  </si>
  <si>
    <t>神农架</t>
  </si>
  <si>
    <t>高青县</t>
  </si>
  <si>
    <t>沈阳经济技术开发区</t>
  </si>
  <si>
    <t>高台县</t>
  </si>
  <si>
    <t>沈阳南湖科技开发区</t>
  </si>
  <si>
    <t>高唐县</t>
  </si>
  <si>
    <t>沈阳其他</t>
  </si>
  <si>
    <t>高县</t>
  </si>
  <si>
    <t>沈阳综合保税区</t>
  </si>
  <si>
    <t>高阳县</t>
  </si>
  <si>
    <t>十堰</t>
  </si>
  <si>
    <t>高要区</t>
  </si>
  <si>
    <t>石河子</t>
  </si>
  <si>
    <t>高邑县</t>
  </si>
  <si>
    <t>石河子经济技术开发区</t>
  </si>
  <si>
    <t>高邮市</t>
  </si>
  <si>
    <t>石家庄高新技术产业开发实验区</t>
  </si>
  <si>
    <t>高州市</t>
  </si>
  <si>
    <t>石家庄其他</t>
  </si>
  <si>
    <t>藁城区</t>
  </si>
  <si>
    <t>石家庄综合保税区</t>
  </si>
  <si>
    <t>革吉县</t>
  </si>
  <si>
    <t>石景山</t>
  </si>
  <si>
    <t>格尔木市</t>
  </si>
  <si>
    <t>石狮</t>
  </si>
  <si>
    <t>个旧市</t>
  </si>
  <si>
    <t>石柱土家族自治县</t>
  </si>
  <si>
    <t>根河市</t>
  </si>
  <si>
    <t>石嘴山</t>
  </si>
  <si>
    <t>耿马傣族佤族自治县</t>
  </si>
  <si>
    <t>双桥区</t>
  </si>
  <si>
    <t>工布江达县</t>
  </si>
  <si>
    <t>双鸭山</t>
  </si>
  <si>
    <t>工农区</t>
  </si>
  <si>
    <t>顺德</t>
  </si>
  <si>
    <t>弓长岭区</t>
  </si>
  <si>
    <t>顺义</t>
  </si>
  <si>
    <t>公安县</t>
  </si>
  <si>
    <t>朔州</t>
  </si>
  <si>
    <t>公主岭市</t>
  </si>
  <si>
    <t>四川成都出口加工区</t>
  </si>
  <si>
    <t>恭城瑶族自治县</t>
  </si>
  <si>
    <t>四川绵阳出口加工区</t>
  </si>
  <si>
    <t>巩留县</t>
  </si>
  <si>
    <t>四川其他</t>
  </si>
  <si>
    <t>巩义市</t>
  </si>
  <si>
    <t>四平</t>
  </si>
  <si>
    <t>拱墅区</t>
  </si>
  <si>
    <t>松花江</t>
  </si>
  <si>
    <t>珙县</t>
  </si>
  <si>
    <t>松江</t>
  </si>
  <si>
    <t>共和县</t>
  </si>
  <si>
    <t>松原</t>
  </si>
  <si>
    <t>共青城市</t>
  </si>
  <si>
    <t>苏州高新技术产业开发区</t>
  </si>
  <si>
    <t>贡嘎县</t>
  </si>
  <si>
    <t>苏州工业园区</t>
  </si>
  <si>
    <t>贡觉县</t>
  </si>
  <si>
    <t>苏州工业园综合保税区、苏州高新综保区</t>
  </si>
  <si>
    <t>贡井区</t>
  </si>
  <si>
    <t>苏州其他</t>
  </si>
  <si>
    <t>贡山独龙族怒族自治县</t>
  </si>
  <si>
    <t>绥芬河</t>
  </si>
  <si>
    <t>沽源县</t>
  </si>
  <si>
    <t>绥芬河综合保税区</t>
  </si>
  <si>
    <t>姑苏区</t>
  </si>
  <si>
    <t>绥化</t>
  </si>
  <si>
    <t>古城区</t>
  </si>
  <si>
    <t>随州</t>
  </si>
  <si>
    <t>古交市</t>
  </si>
  <si>
    <t>遂宁</t>
  </si>
  <si>
    <t>古浪县</t>
  </si>
  <si>
    <t>塔城</t>
  </si>
  <si>
    <t>古蔺县</t>
  </si>
  <si>
    <t>台州</t>
  </si>
  <si>
    <t>古塔区</t>
  </si>
  <si>
    <t>太仓保税物流中心</t>
  </si>
  <si>
    <t>古田县</t>
  </si>
  <si>
    <t>太仓港综合保税区</t>
  </si>
  <si>
    <t>古县</t>
  </si>
  <si>
    <t>太仓市</t>
  </si>
  <si>
    <t>古冶区</t>
  </si>
  <si>
    <t>太原高新技术产业开发区</t>
  </si>
  <si>
    <t>古丈县</t>
  </si>
  <si>
    <t>太原其他</t>
  </si>
  <si>
    <t>谷城县</t>
  </si>
  <si>
    <t>太原武宿综合保税区</t>
  </si>
  <si>
    <t>鼓楼区</t>
  </si>
  <si>
    <t>泰安</t>
  </si>
  <si>
    <t>泰州</t>
  </si>
  <si>
    <t>泰州综合保税区</t>
  </si>
  <si>
    <t>唐山</t>
  </si>
  <si>
    <t>固安县</t>
  </si>
  <si>
    <t>滕州</t>
  </si>
  <si>
    <t>固始县</t>
  </si>
  <si>
    <t>天津保税物流园</t>
  </si>
  <si>
    <t>固阳县</t>
  </si>
  <si>
    <t>天津滨海新区综合保税区</t>
  </si>
  <si>
    <t>固原市</t>
  </si>
  <si>
    <t>天津出口加工区</t>
  </si>
  <si>
    <t>固镇县</t>
  </si>
  <si>
    <t>天津东疆保税港区</t>
  </si>
  <si>
    <t>故城县</t>
  </si>
  <si>
    <t>天津港保税区</t>
  </si>
  <si>
    <t>瓜州县</t>
  </si>
  <si>
    <t>天津经济技术开发区</t>
  </si>
  <si>
    <t>关岭布依族苗族自治县</t>
  </si>
  <si>
    <t>天津经济技术开发区保税物流中心</t>
  </si>
  <si>
    <t>观山湖区</t>
  </si>
  <si>
    <t>天津其他</t>
  </si>
  <si>
    <t>官渡区</t>
  </si>
  <si>
    <t>天津新技术产业园区</t>
  </si>
  <si>
    <t>馆陶县</t>
  </si>
  <si>
    <t>天水</t>
  </si>
  <si>
    <t>管城回族区</t>
  </si>
  <si>
    <t>铁法</t>
  </si>
  <si>
    <t>冠县</t>
  </si>
  <si>
    <t>铁力</t>
  </si>
  <si>
    <t>灌南县</t>
  </si>
  <si>
    <t>铁岭</t>
  </si>
  <si>
    <t>灌阳县</t>
  </si>
  <si>
    <t>通化</t>
  </si>
  <si>
    <t>灌云县</t>
  </si>
  <si>
    <t>通县</t>
  </si>
  <si>
    <t>光山县</t>
  </si>
  <si>
    <t>同江</t>
  </si>
  <si>
    <t>光泽县</t>
  </si>
  <si>
    <t>铜川</t>
  </si>
  <si>
    <t>广安区</t>
  </si>
  <si>
    <t>铜陵</t>
  </si>
  <si>
    <t>广安市</t>
  </si>
  <si>
    <t>铜陵经济技术开发区</t>
  </si>
  <si>
    <t>广昌县</t>
  </si>
  <si>
    <t>铜仁</t>
  </si>
  <si>
    <t>广德县</t>
  </si>
  <si>
    <t>潼南县</t>
  </si>
  <si>
    <t>广东省</t>
  </si>
  <si>
    <t>图们</t>
  </si>
  <si>
    <t>广丰区</t>
  </si>
  <si>
    <t>吐鲁番</t>
  </si>
  <si>
    <t>广汉市</t>
  </si>
  <si>
    <t>屯昌</t>
  </si>
  <si>
    <t>广河县</t>
  </si>
  <si>
    <t>瓦房店</t>
  </si>
  <si>
    <t>广灵县</t>
  </si>
  <si>
    <t>畹町</t>
  </si>
  <si>
    <t>广陵区</t>
  </si>
  <si>
    <t>万宁</t>
  </si>
  <si>
    <t>广南县</t>
  </si>
  <si>
    <t>万盛区</t>
  </si>
  <si>
    <t>广宁县</t>
  </si>
  <si>
    <t>万州经济技术开发区</t>
  </si>
  <si>
    <t>广平县</t>
  </si>
  <si>
    <t>万州区</t>
  </si>
  <si>
    <t>广饶县</t>
  </si>
  <si>
    <t>威海火炬高技术产业开发区</t>
  </si>
  <si>
    <t>广水市</t>
  </si>
  <si>
    <t>威海其他</t>
  </si>
  <si>
    <t>广西壮族自治区</t>
  </si>
  <si>
    <t>潍坊高新技术产业开发区</t>
  </si>
  <si>
    <t>广阳区</t>
  </si>
  <si>
    <t>潍坊其他</t>
  </si>
  <si>
    <t>广元市</t>
  </si>
  <si>
    <t>潍坊综合保税区</t>
  </si>
  <si>
    <t>广州市</t>
  </si>
  <si>
    <t>卫辉</t>
  </si>
  <si>
    <t>广宗县</t>
  </si>
  <si>
    <t>渭南</t>
  </si>
  <si>
    <t>贵池区</t>
  </si>
  <si>
    <t>温州保税物流中心（B型）</t>
  </si>
  <si>
    <t>贵德县</t>
  </si>
  <si>
    <t>温州经济技术开发区</t>
  </si>
  <si>
    <t>贵定县</t>
  </si>
  <si>
    <t>温州其他</t>
  </si>
  <si>
    <t>文昌</t>
  </si>
  <si>
    <t>贵南县</t>
  </si>
  <si>
    <t>文登</t>
  </si>
  <si>
    <t>贵溪市</t>
  </si>
  <si>
    <t>文山</t>
  </si>
  <si>
    <t>贵阳市</t>
  </si>
  <si>
    <t>乌海</t>
  </si>
  <si>
    <t>贵州省</t>
  </si>
  <si>
    <t>乌兰察布盟</t>
  </si>
  <si>
    <t>桂东县</t>
  </si>
  <si>
    <t>乌鲁木齐高新技术产业开发区</t>
  </si>
  <si>
    <t>桂林市</t>
  </si>
  <si>
    <t>乌鲁木齐经济技术开发区</t>
  </si>
  <si>
    <t>桂平市</t>
  </si>
  <si>
    <t>乌鲁木齐其他</t>
  </si>
  <si>
    <t>桂阳县</t>
  </si>
  <si>
    <t>乌鲁木齐综合保税区</t>
  </si>
  <si>
    <t>果洛藏族自治州</t>
  </si>
  <si>
    <t>巫山县</t>
  </si>
  <si>
    <t>哈巴河县</t>
  </si>
  <si>
    <t>巫溪县</t>
  </si>
  <si>
    <t>哈尔滨市</t>
  </si>
  <si>
    <t>无锡高新技术产业开发区</t>
  </si>
  <si>
    <t>哈密市</t>
  </si>
  <si>
    <t>无锡高新区综合保税区</t>
  </si>
  <si>
    <t>海安县</t>
  </si>
  <si>
    <t>无锡其他</t>
  </si>
  <si>
    <t>海北藏族自治州</t>
  </si>
  <si>
    <t>芜湖高新技术产业开发区</t>
  </si>
  <si>
    <t>海勃湾区</t>
  </si>
  <si>
    <t>芜湖经济技术开发区</t>
  </si>
  <si>
    <t>海沧区</t>
  </si>
  <si>
    <t>芜湖其他</t>
  </si>
  <si>
    <t>海城区</t>
  </si>
  <si>
    <t>芜湖综合保税区</t>
  </si>
  <si>
    <t>海城市</t>
  </si>
  <si>
    <t>吴江市</t>
  </si>
  <si>
    <t>海淀区</t>
  </si>
  <si>
    <t>吴江综合保税区</t>
  </si>
  <si>
    <t>海东市</t>
  </si>
  <si>
    <t>吴中</t>
  </si>
  <si>
    <t>海丰县</t>
  </si>
  <si>
    <t>梧州</t>
  </si>
  <si>
    <t>海港区</t>
  </si>
  <si>
    <t>五指山</t>
  </si>
  <si>
    <t>海口市</t>
  </si>
  <si>
    <t>武安</t>
  </si>
  <si>
    <t>海拉尔区</t>
  </si>
  <si>
    <t>武汉东湖新技术开发区</t>
  </si>
  <si>
    <t>海林市</t>
  </si>
  <si>
    <t>武汉东湖综合保税区</t>
  </si>
  <si>
    <t>海陵区</t>
  </si>
  <si>
    <t>武汉东西湖保税物流中心</t>
  </si>
  <si>
    <t>海伦市</t>
  </si>
  <si>
    <t>武汉经济技术开发区</t>
  </si>
  <si>
    <t>海门市</t>
  </si>
  <si>
    <t>武汉其他</t>
  </si>
  <si>
    <t>海南藏族自治州</t>
  </si>
  <si>
    <t>武汉新港空港</t>
  </si>
  <si>
    <t>海南区</t>
  </si>
  <si>
    <t>武进综合保税区</t>
  </si>
  <si>
    <t>海南省</t>
  </si>
  <si>
    <t>武隆县</t>
  </si>
  <si>
    <t>海宁市</t>
  </si>
  <si>
    <t>武清县</t>
  </si>
  <si>
    <t>海曙区</t>
  </si>
  <si>
    <t>武威</t>
  </si>
  <si>
    <t>海棠区</t>
  </si>
  <si>
    <t>武威保税物流中心</t>
  </si>
  <si>
    <t>海西蒙古族藏族自治州</t>
  </si>
  <si>
    <t>西安其他</t>
  </si>
  <si>
    <t>海兴县</t>
  </si>
  <si>
    <t>西安新技术产业开发区</t>
  </si>
  <si>
    <t>海盐县</t>
  </si>
  <si>
    <t>西安综合保税区和西安高新综合保税区</t>
  </si>
  <si>
    <t>海晏县</t>
  </si>
  <si>
    <t>西藏其他</t>
  </si>
  <si>
    <t>海阳市</t>
  </si>
  <si>
    <t>西城区</t>
  </si>
  <si>
    <t>海原县</t>
  </si>
  <si>
    <t>西宁</t>
  </si>
  <si>
    <t>海州区</t>
  </si>
  <si>
    <t>西宁经济技术开发区</t>
  </si>
  <si>
    <t>西青区</t>
  </si>
  <si>
    <t>海珠区</t>
  </si>
  <si>
    <t>西双版纳</t>
  </si>
  <si>
    <t>邗江区</t>
  </si>
  <si>
    <t>锡林郭勒盟</t>
  </si>
  <si>
    <t>邯郸市</t>
  </si>
  <si>
    <t>咸宁</t>
  </si>
  <si>
    <t>邯山区</t>
  </si>
  <si>
    <t>咸阳</t>
  </si>
  <si>
    <t>含山县</t>
  </si>
  <si>
    <t>湘潭</t>
  </si>
  <si>
    <t>涵江区</t>
  </si>
  <si>
    <t>湘潭高新技术产业开发区</t>
  </si>
  <si>
    <t>韩城市</t>
  </si>
  <si>
    <t>湘潭经济技术开发区</t>
  </si>
  <si>
    <t>寒亭区</t>
  </si>
  <si>
    <t>湘潭综合保税区</t>
  </si>
  <si>
    <t>汉滨区</t>
  </si>
  <si>
    <t>湘西</t>
  </si>
  <si>
    <t>汉川市</t>
  </si>
  <si>
    <t>湘乡</t>
  </si>
  <si>
    <t>汉南区</t>
  </si>
  <si>
    <t>襄阳保税物流中心（B型）</t>
  </si>
  <si>
    <t>汉寿县</t>
  </si>
  <si>
    <t>汉台区</t>
  </si>
  <si>
    <t>襄阳高新技术产业开发区</t>
  </si>
  <si>
    <t>汉阳区</t>
  </si>
  <si>
    <t>襄阳经济技术开发区</t>
  </si>
  <si>
    <t>汉阴县</t>
  </si>
  <si>
    <t>襄阳其他</t>
  </si>
  <si>
    <t>汉源县</t>
  </si>
  <si>
    <t>萧山</t>
  </si>
  <si>
    <t>汉中市</t>
  </si>
  <si>
    <t>孝感</t>
  </si>
  <si>
    <t>行唐县</t>
  </si>
  <si>
    <t>忻州</t>
  </si>
  <si>
    <t>杭锦后旗</t>
  </si>
  <si>
    <t>新疆其他</t>
  </si>
  <si>
    <t>杭锦旗</t>
  </si>
  <si>
    <t>新疆乌鲁木齐出口加工区</t>
  </si>
  <si>
    <t>杭州市</t>
  </si>
  <si>
    <t>新泰</t>
  </si>
  <si>
    <t>濠江区</t>
  </si>
  <si>
    <t>新乡</t>
  </si>
  <si>
    <t>新余</t>
  </si>
  <si>
    <t>合肥市</t>
  </si>
  <si>
    <t>新余高新技术产业开发区</t>
  </si>
  <si>
    <t>合江县</t>
  </si>
  <si>
    <t>新郑综合保税区</t>
  </si>
  <si>
    <t>合浦县</t>
  </si>
  <si>
    <t>信阳</t>
  </si>
  <si>
    <t>合山市</t>
  </si>
  <si>
    <t>邢台</t>
  </si>
  <si>
    <t>合水县</t>
  </si>
  <si>
    <t>兴安盟</t>
  </si>
  <si>
    <t>合阳县</t>
  </si>
  <si>
    <t>兴城</t>
  </si>
  <si>
    <t>合作市</t>
  </si>
  <si>
    <t>兴化</t>
  </si>
  <si>
    <t>和布克赛尔蒙古自治县</t>
  </si>
  <si>
    <t>宿迁</t>
  </si>
  <si>
    <t>和静县</t>
  </si>
  <si>
    <t>宿州</t>
  </si>
  <si>
    <t>和林格尔县</t>
  </si>
  <si>
    <t>秀山土家族苗族自治县</t>
  </si>
  <si>
    <t>和龙市</t>
  </si>
  <si>
    <t>徐汇其他</t>
  </si>
  <si>
    <t>徐州</t>
  </si>
  <si>
    <t>徐州保税物流中心（B型）</t>
  </si>
  <si>
    <t>和平县</t>
  </si>
  <si>
    <t>许昌</t>
  </si>
  <si>
    <t>和顺县</t>
  </si>
  <si>
    <t>宣城</t>
  </si>
  <si>
    <t>和硕县</t>
  </si>
  <si>
    <t>宣城宁国经济技术开发区</t>
  </si>
  <si>
    <t>和田地区</t>
  </si>
  <si>
    <t>宣武区</t>
  </si>
  <si>
    <t>和田市</t>
  </si>
  <si>
    <t>雅安</t>
  </si>
  <si>
    <t>和田县</t>
  </si>
  <si>
    <t>烟台经济技术开发区</t>
  </si>
  <si>
    <t>和县</t>
  </si>
  <si>
    <t>烟台其他</t>
  </si>
  <si>
    <t>和政县</t>
  </si>
  <si>
    <t>延安</t>
  </si>
  <si>
    <t>延边</t>
  </si>
  <si>
    <t>河北省</t>
  </si>
  <si>
    <t>延吉市</t>
  </si>
  <si>
    <t>河池市</t>
  </si>
  <si>
    <t>延庆</t>
  </si>
  <si>
    <t>盐城</t>
  </si>
  <si>
    <t>盐城综合保税区</t>
  </si>
  <si>
    <t>河间市</t>
  </si>
  <si>
    <t>雁北</t>
  </si>
  <si>
    <t>河津市</t>
  </si>
  <si>
    <t>扬州</t>
  </si>
  <si>
    <t>河口区</t>
  </si>
  <si>
    <t>阳江</t>
  </si>
  <si>
    <t>河口瑶族自治县</t>
  </si>
  <si>
    <t>阳泉</t>
  </si>
  <si>
    <t>河南蒙古族自治县</t>
  </si>
  <si>
    <t>杨浦</t>
  </si>
  <si>
    <t>河南省</t>
  </si>
  <si>
    <t>洋浦保税港区</t>
  </si>
  <si>
    <t>河曲县</t>
  </si>
  <si>
    <t>洋浦经济开发区</t>
  </si>
  <si>
    <t>洋山保税港区</t>
  </si>
  <si>
    <t>河源市</t>
  </si>
  <si>
    <t>伊春</t>
  </si>
  <si>
    <t>荷塘区</t>
  </si>
  <si>
    <t>伊克昭盟</t>
  </si>
  <si>
    <t>菏泽市</t>
  </si>
  <si>
    <t>伊宁</t>
  </si>
  <si>
    <t>贺兰县</t>
  </si>
  <si>
    <t>仪征</t>
  </si>
  <si>
    <t>贺州市</t>
  </si>
  <si>
    <t>宜宾</t>
  </si>
  <si>
    <t>赫山区</t>
  </si>
  <si>
    <t>宜宾港保税物流中心（B型）</t>
  </si>
  <si>
    <t>赫章县</t>
  </si>
  <si>
    <t>宜宾临港经济开发区</t>
  </si>
  <si>
    <t>鹤壁市</t>
  </si>
  <si>
    <t>宜昌</t>
  </si>
  <si>
    <t>鹤城区</t>
  </si>
  <si>
    <t>宜昌三峡保税物流中心（B型）</t>
  </si>
  <si>
    <t>鹤峰县</t>
  </si>
  <si>
    <t>宜春</t>
  </si>
  <si>
    <t>鹤岗市</t>
  </si>
  <si>
    <t>宜春经济技术开发区</t>
  </si>
  <si>
    <t>鹤庆县</t>
  </si>
  <si>
    <t>宜兴</t>
  </si>
  <si>
    <t>鹤山区</t>
  </si>
  <si>
    <t>义马</t>
  </si>
  <si>
    <t>鹤山市</t>
  </si>
  <si>
    <t>义乌</t>
  </si>
  <si>
    <t>黑河市</t>
  </si>
  <si>
    <t>义乌保税物流中心</t>
  </si>
  <si>
    <t>黑龙江省</t>
  </si>
  <si>
    <t>益阳</t>
  </si>
  <si>
    <t>黑山县</t>
  </si>
  <si>
    <t>益阳高新技术产业开发区</t>
  </si>
  <si>
    <t>黑水县</t>
  </si>
  <si>
    <t>银川</t>
  </si>
  <si>
    <t>恒山区</t>
  </si>
  <si>
    <t>银川经济技术开发区</t>
  </si>
  <si>
    <t>横峰县</t>
  </si>
  <si>
    <t>银川综合保税区</t>
  </si>
  <si>
    <t>横山区</t>
  </si>
  <si>
    <t>鹰潭</t>
  </si>
  <si>
    <t>横县</t>
  </si>
  <si>
    <t>鹰潭高新技术产业开发区</t>
  </si>
  <si>
    <t>衡东县</t>
  </si>
  <si>
    <t>营口</t>
  </si>
  <si>
    <t>衡南县</t>
  </si>
  <si>
    <t>营口港保税物流中心</t>
  </si>
  <si>
    <t>衡山县</t>
  </si>
  <si>
    <t>永安</t>
  </si>
  <si>
    <t>衡水市</t>
  </si>
  <si>
    <t>永川区</t>
  </si>
  <si>
    <t>衡阳市</t>
  </si>
  <si>
    <t>永州</t>
  </si>
  <si>
    <t>衡阳县</t>
  </si>
  <si>
    <t>酉阳土家族苗族自治县</t>
  </si>
  <si>
    <t>红安县</t>
  </si>
  <si>
    <t>余姚</t>
  </si>
  <si>
    <t>红岗区</t>
  </si>
  <si>
    <t>渝北区</t>
  </si>
  <si>
    <t>红古区</t>
  </si>
  <si>
    <t>渝中区</t>
  </si>
  <si>
    <t>红河哈尼族彝族自治州</t>
  </si>
  <si>
    <t>榆林</t>
  </si>
  <si>
    <t>红河县</t>
  </si>
  <si>
    <t>禹州</t>
  </si>
  <si>
    <t>红花岗区</t>
  </si>
  <si>
    <t>玉林</t>
  </si>
  <si>
    <t>红旗区</t>
  </si>
  <si>
    <t>玉树</t>
  </si>
  <si>
    <t>玉溪</t>
  </si>
  <si>
    <t>红山区</t>
  </si>
  <si>
    <t>岳阳</t>
  </si>
  <si>
    <t>红寺堡区</t>
  </si>
  <si>
    <t>岳阳城陵矶综合保税区</t>
  </si>
  <si>
    <t>红塔区</t>
  </si>
  <si>
    <t>云浮市</t>
  </si>
  <si>
    <t>红星区</t>
  </si>
  <si>
    <t>云南红河综合保税区</t>
  </si>
  <si>
    <t>红原县</t>
  </si>
  <si>
    <t>云南昆明出口加工区</t>
  </si>
  <si>
    <t>宏伟区</t>
  </si>
  <si>
    <t>云南其他</t>
  </si>
  <si>
    <t>虹口区</t>
  </si>
  <si>
    <t>云南省蒙自经济技术开发区</t>
  </si>
  <si>
    <t>洪洞县</t>
  </si>
  <si>
    <t>云阳县</t>
  </si>
  <si>
    <t>洪湖市</t>
  </si>
  <si>
    <t>郧阳</t>
  </si>
  <si>
    <t>洪江市</t>
  </si>
  <si>
    <t>运城</t>
  </si>
  <si>
    <t>洪山区</t>
  </si>
  <si>
    <t>枣阳</t>
  </si>
  <si>
    <t>洪雅县</t>
  </si>
  <si>
    <t>枣庄</t>
  </si>
  <si>
    <t>洪泽区</t>
  </si>
  <si>
    <t>闸北</t>
  </si>
  <si>
    <t>侯马市</t>
  </si>
  <si>
    <t>湛江保税物流中心（B型）</t>
  </si>
  <si>
    <t>呼和浩特市</t>
  </si>
  <si>
    <t>湛江经济技术开发区</t>
  </si>
  <si>
    <t>呼兰区</t>
  </si>
  <si>
    <t>湛江其他</t>
  </si>
  <si>
    <t>呼伦贝尔市</t>
  </si>
  <si>
    <t>张家港保税港区</t>
  </si>
  <si>
    <t>呼玛县</t>
  </si>
  <si>
    <t>张家港保税物流园</t>
  </si>
  <si>
    <t>呼图壁县</t>
  </si>
  <si>
    <t>张家港其他</t>
  </si>
  <si>
    <t>壶关县</t>
  </si>
  <si>
    <t>张家界</t>
  </si>
  <si>
    <t>张家口</t>
  </si>
  <si>
    <t>湖北省</t>
  </si>
  <si>
    <t>张掖</t>
  </si>
  <si>
    <t>湖滨区</t>
  </si>
  <si>
    <t>漳州</t>
  </si>
  <si>
    <t>湖口县</t>
  </si>
  <si>
    <t>长春经济技术开发区</t>
  </si>
  <si>
    <t>湖里区</t>
  </si>
  <si>
    <t>长春南湖-南岭新技术产业园区</t>
  </si>
  <si>
    <t>湖南省</t>
  </si>
  <si>
    <t>长春其他</t>
  </si>
  <si>
    <t>湖州市</t>
  </si>
  <si>
    <t>长春兴隆综合保税区</t>
  </si>
  <si>
    <t>虎林市</t>
  </si>
  <si>
    <t>长宁</t>
  </si>
  <si>
    <t>虎丘区</t>
  </si>
  <si>
    <t>长沙黄花综合保税区</t>
  </si>
  <si>
    <t>互助土族自治县</t>
  </si>
  <si>
    <t>长沙金霞保税物流中心</t>
  </si>
  <si>
    <t>鄠邑区</t>
  </si>
  <si>
    <t>长沙经济技术开发区</t>
  </si>
  <si>
    <t>花都区</t>
  </si>
  <si>
    <t>长沙科技开发区</t>
  </si>
  <si>
    <t>花山区</t>
  </si>
  <si>
    <t>长沙其他</t>
  </si>
  <si>
    <t>花溪区</t>
  </si>
  <si>
    <t>长寿经济技术开发区</t>
  </si>
  <si>
    <t>花垣县</t>
  </si>
  <si>
    <t>长寿县</t>
  </si>
  <si>
    <t>华安县</t>
  </si>
  <si>
    <t>长治</t>
  </si>
  <si>
    <t>华池县</t>
  </si>
  <si>
    <t>昭通</t>
  </si>
  <si>
    <t>华龙区</t>
  </si>
  <si>
    <t>肇庆</t>
  </si>
  <si>
    <t>华宁县</t>
  </si>
  <si>
    <t>哲里木盟</t>
  </si>
  <si>
    <t>华坪县</t>
  </si>
  <si>
    <t>浙江慈溪出口加工区</t>
  </si>
  <si>
    <t>华容区</t>
  </si>
  <si>
    <t>浙江杭州出口加工区</t>
  </si>
  <si>
    <t>华容县</t>
  </si>
  <si>
    <t>浙江嘉兴出口加工区</t>
  </si>
  <si>
    <t>华亭县</t>
  </si>
  <si>
    <t>浙江宁波出口加工区</t>
  </si>
  <si>
    <t>华阴市</t>
  </si>
  <si>
    <t>浙江其他</t>
  </si>
  <si>
    <t>华蓥市</t>
  </si>
  <si>
    <t>镇江</t>
  </si>
  <si>
    <t>华州区</t>
  </si>
  <si>
    <t>镇江综合保税区</t>
  </si>
  <si>
    <t>滑县</t>
  </si>
  <si>
    <t>郑州高新技术开发区</t>
  </si>
  <si>
    <t>化德县</t>
  </si>
  <si>
    <t>郑州航空港经济综合实验区</t>
  </si>
  <si>
    <t>化隆回族自治县</t>
  </si>
  <si>
    <t>郑州经济技术开发区</t>
  </si>
  <si>
    <t>化州市</t>
  </si>
  <si>
    <t>郑州其他</t>
  </si>
  <si>
    <t>桦川县</t>
  </si>
  <si>
    <t>中关村国家自主创新示范区（昌平园）</t>
  </si>
  <si>
    <t>桦甸市</t>
  </si>
  <si>
    <t>中关村国家自主创新示范区（朝阳园）</t>
  </si>
  <si>
    <t>桦南县</t>
  </si>
  <si>
    <t>中关村国家自主创新示范区（大兴-亦庄园）</t>
  </si>
  <si>
    <t>怀安县</t>
  </si>
  <si>
    <t>中关村国家自主创新示范区（东城园）</t>
  </si>
  <si>
    <t>怀化市</t>
  </si>
  <si>
    <t>中关村国家自主创新示范区（房山园）</t>
  </si>
  <si>
    <t>怀集县</t>
  </si>
  <si>
    <t>中关村国家自主创新示范区（丰台园）</t>
  </si>
  <si>
    <t>怀来县</t>
  </si>
  <si>
    <t>中关村国家自主创新示范区（海淀园）</t>
  </si>
  <si>
    <t>怀宁县</t>
  </si>
  <si>
    <t>中关村国家自主创新示范区（怀柔园）</t>
  </si>
  <si>
    <t>怀仁县</t>
  </si>
  <si>
    <t>中关村国家自主创新示范区（门头沟园）</t>
  </si>
  <si>
    <t>怀柔区</t>
  </si>
  <si>
    <t>中关村国家自主创新示范区（密云园）</t>
  </si>
  <si>
    <t>怀远县</t>
  </si>
  <si>
    <t>中关村国家自主创新示范区（平谷园）</t>
  </si>
  <si>
    <t>淮安区</t>
  </si>
  <si>
    <t>中关村国家自主创新示范区（石景山园）</t>
  </si>
  <si>
    <t>中关村国家自主创新示范区（顺义园）</t>
  </si>
  <si>
    <t>淮北市</t>
  </si>
  <si>
    <t>中关村国家自主创新示范区（通州园）</t>
  </si>
  <si>
    <t>淮滨县</t>
  </si>
  <si>
    <t>中关村国家自主创新示范区（西城园）</t>
  </si>
  <si>
    <t>淮南市</t>
  </si>
  <si>
    <t>中关村国家自主创新示范区（延庆园）</t>
  </si>
  <si>
    <t>淮上区</t>
  </si>
  <si>
    <t>中哈霍尔果斯国际边境合作中心中方配套区（一期）</t>
  </si>
  <si>
    <t>淮阳县</t>
  </si>
  <si>
    <t>淮阴区</t>
  </si>
  <si>
    <t>中山保税物流中心</t>
  </si>
  <si>
    <t>槐荫区</t>
  </si>
  <si>
    <t>中山火炬高技术产业开发区</t>
  </si>
  <si>
    <t>环翠区</t>
  </si>
  <si>
    <t>中山其他</t>
  </si>
  <si>
    <t>环江毛南族自治县</t>
  </si>
  <si>
    <t>中卫</t>
  </si>
  <si>
    <t>环县</t>
  </si>
  <si>
    <t>忠县</t>
  </si>
  <si>
    <t>桓仁满族自治县</t>
  </si>
  <si>
    <t>重庆出口加工区</t>
  </si>
  <si>
    <t>桓台县</t>
  </si>
  <si>
    <t>重庆高新技术产业开发区</t>
  </si>
  <si>
    <t>皇姑区</t>
  </si>
  <si>
    <t>重庆经济技术开发区</t>
  </si>
  <si>
    <t>黄陂区</t>
  </si>
  <si>
    <t>重庆两江新区北碚区</t>
  </si>
  <si>
    <t>黄岛区</t>
  </si>
  <si>
    <t>重庆两江新区江北区</t>
  </si>
  <si>
    <t>黄冈市</t>
  </si>
  <si>
    <t>重庆两江新区渝北区</t>
  </si>
  <si>
    <t>黄骅市</t>
  </si>
  <si>
    <t>重庆两路寸滩保税港区（空港）</t>
  </si>
  <si>
    <t>黄陵县</t>
  </si>
  <si>
    <t>重庆两路寸滩保税港区（水港）</t>
  </si>
  <si>
    <t>黄龙县</t>
  </si>
  <si>
    <t>重庆南彭公路保税物流中心（B型）</t>
  </si>
  <si>
    <t>黄梅县</t>
  </si>
  <si>
    <t>重庆市璧山区</t>
  </si>
  <si>
    <t>黄南藏族自治州</t>
  </si>
  <si>
    <t>重庆市铜梁区</t>
  </si>
  <si>
    <t>黄平县</t>
  </si>
  <si>
    <t>重庆铁路保税物流中心</t>
  </si>
  <si>
    <t>黄埔区</t>
  </si>
  <si>
    <t>重庆西永综合保税区</t>
  </si>
  <si>
    <t>黄浦区</t>
  </si>
  <si>
    <t>舟山</t>
  </si>
  <si>
    <t>黄山区</t>
  </si>
  <si>
    <t>舟山港综合保税区</t>
  </si>
  <si>
    <t>黄山市</t>
  </si>
  <si>
    <t>周口</t>
  </si>
  <si>
    <t>黄石港区</t>
  </si>
  <si>
    <t>珠澳跨境工业区珠海园区</t>
  </si>
  <si>
    <t>黄石市</t>
  </si>
  <si>
    <t>珠海保税区</t>
  </si>
  <si>
    <t>黄岩区</t>
  </si>
  <si>
    <t>珠海高新技术产业开发区</t>
  </si>
  <si>
    <t>黄州区</t>
  </si>
  <si>
    <t>珠海横琴新区</t>
  </si>
  <si>
    <t>湟源县</t>
  </si>
  <si>
    <t>珠海其他</t>
  </si>
  <si>
    <t>湟中县</t>
  </si>
  <si>
    <t>珠海特区</t>
  </si>
  <si>
    <t>潢川县</t>
  </si>
  <si>
    <t>株州高新技术产业开发区</t>
  </si>
  <si>
    <t>珲春市</t>
  </si>
  <si>
    <t>株州其他</t>
  </si>
  <si>
    <t>辉南县</t>
  </si>
  <si>
    <t>诸城</t>
  </si>
  <si>
    <t>辉县市</t>
  </si>
  <si>
    <t>诸暨</t>
  </si>
  <si>
    <t>徽县</t>
  </si>
  <si>
    <t>驻马店</t>
  </si>
  <si>
    <t>徽州区</t>
  </si>
  <si>
    <t>资阳</t>
  </si>
  <si>
    <t>回民区</t>
  </si>
  <si>
    <t>淄博</t>
  </si>
  <si>
    <t>汇川区</t>
  </si>
  <si>
    <t>淄博保税物流中心</t>
  </si>
  <si>
    <t>会昌县</t>
  </si>
  <si>
    <t>淄博高新技术产业开发区</t>
  </si>
  <si>
    <t>会东县</t>
  </si>
  <si>
    <t>自贡</t>
  </si>
  <si>
    <t>会理县</t>
  </si>
  <si>
    <t>遵义</t>
  </si>
  <si>
    <t>会宁县</t>
  </si>
  <si>
    <t>会同县</t>
  </si>
  <si>
    <t>会泽县</t>
  </si>
  <si>
    <t>惠安县</t>
  </si>
  <si>
    <t>惠城区</t>
  </si>
  <si>
    <t>惠东县</t>
  </si>
  <si>
    <t>惠济区</t>
  </si>
  <si>
    <t>惠来县</t>
  </si>
  <si>
    <t>惠民县</t>
  </si>
  <si>
    <t>惠农区</t>
  </si>
  <si>
    <t>惠山区</t>
  </si>
  <si>
    <t>惠水县</t>
  </si>
  <si>
    <t>惠阳区</t>
  </si>
  <si>
    <t>惠州市</t>
  </si>
  <si>
    <t>浑江区</t>
  </si>
  <si>
    <t>浑南区</t>
  </si>
  <si>
    <t>浑源县</t>
  </si>
  <si>
    <t>获嘉县</t>
  </si>
  <si>
    <t>霍城县</t>
  </si>
  <si>
    <t>霍尔果斯市</t>
  </si>
  <si>
    <t>霍林郭勒市</t>
  </si>
  <si>
    <t>霍邱县</t>
  </si>
  <si>
    <t>霍山县</t>
  </si>
  <si>
    <t>霍州市</t>
  </si>
  <si>
    <t>鸡东县</t>
  </si>
  <si>
    <t>鸡冠区</t>
  </si>
  <si>
    <t>鸡西市</t>
  </si>
  <si>
    <t>鸡泽县</t>
  </si>
  <si>
    <t>积石山保安族东乡族撒拉族自治县</t>
  </si>
  <si>
    <t>吉安市</t>
  </si>
  <si>
    <t>吉安县</t>
  </si>
  <si>
    <t>吉利区</t>
  </si>
  <si>
    <t>吉林省</t>
  </si>
  <si>
    <t>吉林市</t>
  </si>
  <si>
    <t>吉隆县</t>
  </si>
  <si>
    <t>吉木乃县</t>
  </si>
  <si>
    <t>吉木萨尔县</t>
  </si>
  <si>
    <t>吉首市</t>
  </si>
  <si>
    <t>吉水县</t>
  </si>
  <si>
    <t>吉县</t>
  </si>
  <si>
    <t>吉阳区</t>
  </si>
  <si>
    <t>吉州区</t>
  </si>
  <si>
    <t>即墨区</t>
  </si>
  <si>
    <t>集安市</t>
  </si>
  <si>
    <t>集美区</t>
  </si>
  <si>
    <t>集宁区</t>
  </si>
  <si>
    <t>集贤县</t>
  </si>
  <si>
    <t>济南市</t>
  </si>
  <si>
    <t>济宁市</t>
  </si>
  <si>
    <t>济阳县</t>
  </si>
  <si>
    <t>济源市</t>
  </si>
  <si>
    <t>绩溪县</t>
  </si>
  <si>
    <t>蓟州区</t>
  </si>
  <si>
    <t>稷山县</t>
  </si>
  <si>
    <t>冀州区</t>
  </si>
  <si>
    <t>加查县</t>
  </si>
  <si>
    <t>佳木斯市</t>
  </si>
  <si>
    <t>佳县</t>
  </si>
  <si>
    <t>嘉定区</t>
  </si>
  <si>
    <t>嘉禾县</t>
  </si>
  <si>
    <t xml:space="preserve">嘉黎县 </t>
  </si>
  <si>
    <t>嘉陵区</t>
  </si>
  <si>
    <t>嘉善县</t>
  </si>
  <si>
    <t>嘉祥县</t>
  </si>
  <si>
    <t>嘉兴市</t>
  </si>
  <si>
    <t>嘉荫县</t>
  </si>
  <si>
    <t>嘉鱼县</t>
  </si>
  <si>
    <t>嘉峪关市</t>
  </si>
  <si>
    <t>夹江县</t>
  </si>
  <si>
    <t>郏县</t>
  </si>
  <si>
    <t>贾汪区</t>
  </si>
  <si>
    <t>尖草坪区</t>
  </si>
  <si>
    <t>尖山区</t>
  </si>
  <si>
    <t>尖扎县</t>
  </si>
  <si>
    <t>监利县</t>
  </si>
  <si>
    <t>犍为县</t>
  </si>
  <si>
    <t>简阳市</t>
  </si>
  <si>
    <t>建安区</t>
  </si>
  <si>
    <t>建昌县</t>
  </si>
  <si>
    <t>建德市</t>
  </si>
  <si>
    <t>建湖县</t>
  </si>
  <si>
    <t>建华区</t>
  </si>
  <si>
    <t>建宁县</t>
  </si>
  <si>
    <t>建瓯市</t>
  </si>
  <si>
    <t>建平县</t>
  </si>
  <si>
    <t>建始县</t>
  </si>
  <si>
    <t>建水县</t>
  </si>
  <si>
    <t>建阳区</t>
  </si>
  <si>
    <t>建邺区</t>
  </si>
  <si>
    <t>剑川县</t>
  </si>
  <si>
    <t>剑阁县</t>
  </si>
  <si>
    <t>剑河县</t>
  </si>
  <si>
    <t>涧西区</t>
  </si>
  <si>
    <t>江安县</t>
  </si>
  <si>
    <t>江岸区</t>
  </si>
  <si>
    <t>江城哈尼族彝族自治县</t>
  </si>
  <si>
    <t>江城区</t>
  </si>
  <si>
    <t>江川区</t>
  </si>
  <si>
    <t>江达县</t>
  </si>
  <si>
    <t>江都区</t>
  </si>
  <si>
    <t>江干区</t>
  </si>
  <si>
    <t>江海区</t>
  </si>
  <si>
    <t>江汉区</t>
  </si>
  <si>
    <t>江华瑶族自治县</t>
  </si>
  <si>
    <t>江口县</t>
  </si>
  <si>
    <t>江陵县</t>
  </si>
  <si>
    <t>江门市</t>
  </si>
  <si>
    <t>江南区</t>
  </si>
  <si>
    <t>江宁区</t>
  </si>
  <si>
    <t>江山市</t>
  </si>
  <si>
    <t>江苏省</t>
  </si>
  <si>
    <t>江西省</t>
  </si>
  <si>
    <t>江夏区</t>
  </si>
  <si>
    <t>江阳区</t>
  </si>
  <si>
    <t>江阴市</t>
  </si>
  <si>
    <t>江永县</t>
  </si>
  <si>
    <t>江油市</t>
  </si>
  <si>
    <t>江源区</t>
  </si>
  <si>
    <t>江州区</t>
  </si>
  <si>
    <t>江孜县</t>
  </si>
  <si>
    <t>将乐县</t>
  </si>
  <si>
    <t>姜堰区</t>
  </si>
  <si>
    <t>绛县</t>
  </si>
  <si>
    <t>交城县</t>
  </si>
  <si>
    <t>交口县</t>
  </si>
  <si>
    <t>郊区</t>
  </si>
  <si>
    <t>胶州市</t>
  </si>
  <si>
    <t>椒江区</t>
  </si>
  <si>
    <t>蛟河市</t>
  </si>
  <si>
    <t>焦作市</t>
  </si>
  <si>
    <t>蕉城区</t>
  </si>
  <si>
    <t>蕉岭县</t>
  </si>
  <si>
    <t>揭东区</t>
  </si>
  <si>
    <t>揭西县</t>
  </si>
  <si>
    <t>揭阳市</t>
  </si>
  <si>
    <t>解放区</t>
  </si>
  <si>
    <t>介休市</t>
  </si>
  <si>
    <t>界首市</t>
  </si>
  <si>
    <t>金安区</t>
  </si>
  <si>
    <t>金昌市</t>
  </si>
  <si>
    <t>金城江区</t>
  </si>
  <si>
    <t>金川区</t>
  </si>
  <si>
    <t>金川县</t>
  </si>
  <si>
    <t>金东区</t>
  </si>
  <si>
    <t>金凤区</t>
  </si>
  <si>
    <t>金湖县</t>
  </si>
  <si>
    <t>金华市</t>
  </si>
  <si>
    <t>金口河区</t>
  </si>
  <si>
    <t>金门县</t>
  </si>
  <si>
    <t>金牛区</t>
  </si>
  <si>
    <t>金平苗族瑶族傣族自治县</t>
  </si>
  <si>
    <t>金平区</t>
  </si>
  <si>
    <t>金沙县</t>
  </si>
  <si>
    <t>金山区</t>
  </si>
  <si>
    <t>金山屯区</t>
  </si>
  <si>
    <t>金水区</t>
  </si>
  <si>
    <t>金塔县</t>
  </si>
  <si>
    <t>金台区</t>
  </si>
  <si>
    <t>金坛区</t>
  </si>
  <si>
    <t>金堂县</t>
  </si>
  <si>
    <t>金湾区</t>
  </si>
  <si>
    <t>金溪县</t>
  </si>
  <si>
    <t>金乡县</t>
  </si>
  <si>
    <t>金秀瑶族自治县</t>
  </si>
  <si>
    <t>金阳县</t>
  </si>
  <si>
    <t>金寨县</t>
  </si>
  <si>
    <t>金州区</t>
  </si>
  <si>
    <t>津市市</t>
  </si>
  <si>
    <t>锦江区</t>
  </si>
  <si>
    <t>锦屏县</t>
  </si>
  <si>
    <t>锦州市</t>
  </si>
  <si>
    <t>进贤县</t>
  </si>
  <si>
    <t>晋安区</t>
  </si>
  <si>
    <t>晋城市</t>
  </si>
  <si>
    <t>晋江市</t>
  </si>
  <si>
    <t>晋宁区</t>
  </si>
  <si>
    <t>晋源区</t>
  </si>
  <si>
    <t>晋中市</t>
  </si>
  <si>
    <t>晋州市</t>
  </si>
  <si>
    <t>缙云县</t>
  </si>
  <si>
    <t>京口区</t>
  </si>
  <si>
    <t>京山县</t>
  </si>
  <si>
    <t>泾川县</t>
  </si>
  <si>
    <t>泾县</t>
  </si>
  <si>
    <t>泾阳县</t>
  </si>
  <si>
    <t>泾源县</t>
  </si>
  <si>
    <t>荆门市</t>
  </si>
  <si>
    <t>荆州区</t>
  </si>
  <si>
    <t>荆州市</t>
  </si>
  <si>
    <t>旌德县</t>
  </si>
  <si>
    <t>旌阳区</t>
  </si>
  <si>
    <t>精河县</t>
  </si>
  <si>
    <t>井冈山市</t>
  </si>
  <si>
    <t>井陉矿区</t>
  </si>
  <si>
    <t>井陉县</t>
  </si>
  <si>
    <t>井研县</t>
  </si>
  <si>
    <t>景德镇市</t>
  </si>
  <si>
    <t>景东彝族自治县</t>
  </si>
  <si>
    <t>景谷傣族彝族自治县</t>
  </si>
  <si>
    <t>景洪市</t>
  </si>
  <si>
    <t>景宁畲族自治县</t>
  </si>
  <si>
    <t>景泰县</t>
  </si>
  <si>
    <t>景县</t>
  </si>
  <si>
    <t>竞秀区</t>
  </si>
  <si>
    <t>靖安县</t>
  </si>
  <si>
    <t>靖边县</t>
  </si>
  <si>
    <t>靖江市</t>
  </si>
  <si>
    <t>靖西市</t>
  </si>
  <si>
    <t>靖宇县</t>
  </si>
  <si>
    <t>靖远县</t>
  </si>
  <si>
    <t>靖州苗族侗族自治县</t>
  </si>
  <si>
    <t>静安区</t>
  </si>
  <si>
    <t>静海区</t>
  </si>
  <si>
    <t>静乐县</t>
  </si>
  <si>
    <t>静宁县</t>
  </si>
  <si>
    <t>镜湖区</t>
  </si>
  <si>
    <t>鸠江区</t>
  </si>
  <si>
    <t>九江市</t>
  </si>
  <si>
    <t>九龙县</t>
  </si>
  <si>
    <t>九台区</t>
  </si>
  <si>
    <t>九原区</t>
  </si>
  <si>
    <t>九寨沟县</t>
  </si>
  <si>
    <t>久治县</t>
  </si>
  <si>
    <t>酒泉市</t>
  </si>
  <si>
    <t>莒南县</t>
  </si>
  <si>
    <t>莒县</t>
  </si>
  <si>
    <t>巨鹿县</t>
  </si>
  <si>
    <t>巨野县</t>
  </si>
  <si>
    <t>句容市</t>
  </si>
  <si>
    <t>鄄城县</t>
  </si>
  <si>
    <t>君山区</t>
  </si>
  <si>
    <t>筠连县</t>
  </si>
  <si>
    <t>浚县</t>
  </si>
  <si>
    <t>喀喇沁旗</t>
  </si>
  <si>
    <t>喀喇沁左翼蒙古族自治县</t>
  </si>
  <si>
    <t>喀什地区</t>
  </si>
  <si>
    <t>喀什市</t>
  </si>
  <si>
    <t>卡若区</t>
  </si>
  <si>
    <t>开封市</t>
  </si>
  <si>
    <t>开福区</t>
  </si>
  <si>
    <t>开化县</t>
  </si>
  <si>
    <t>开江县</t>
  </si>
  <si>
    <t>开鲁县</t>
  </si>
  <si>
    <t>开平区</t>
  </si>
  <si>
    <t>开平市</t>
  </si>
  <si>
    <t>开阳县</t>
  </si>
  <si>
    <t>开原市</t>
  </si>
  <si>
    <t>开远市</t>
  </si>
  <si>
    <t>开州区</t>
  </si>
  <si>
    <t>凯里市</t>
  </si>
  <si>
    <t>康巴什区</t>
  </si>
  <si>
    <t>康保县</t>
  </si>
  <si>
    <t>康定市</t>
  </si>
  <si>
    <t>康乐县</t>
  </si>
  <si>
    <t>康马县</t>
  </si>
  <si>
    <t>康平县</t>
  </si>
  <si>
    <t>康县</t>
  </si>
  <si>
    <t>柯城区</t>
  </si>
  <si>
    <t>柯坪县</t>
  </si>
  <si>
    <t>柯桥区</t>
  </si>
  <si>
    <t>科尔沁区</t>
  </si>
  <si>
    <t>科尔沁右翼前旗</t>
  </si>
  <si>
    <t>科尔沁右翼中旗</t>
  </si>
  <si>
    <t>科尔沁左翼后旗</t>
  </si>
  <si>
    <t>科尔沁左翼中旗</t>
  </si>
  <si>
    <t>可克达拉市</t>
  </si>
  <si>
    <t>岢岚县</t>
  </si>
  <si>
    <t>克东县</t>
  </si>
  <si>
    <t>克拉玛依区</t>
  </si>
  <si>
    <t>克拉玛依市</t>
  </si>
  <si>
    <t>克山县</t>
  </si>
  <si>
    <t>克什克腾旗</t>
  </si>
  <si>
    <t>克孜勒苏柯尔克孜自治州</t>
  </si>
  <si>
    <t>垦利区</t>
  </si>
  <si>
    <t>崆峒区</t>
  </si>
  <si>
    <t>库车县</t>
  </si>
  <si>
    <t>库尔勒市</t>
  </si>
  <si>
    <t>库伦旗</t>
  </si>
  <si>
    <t>宽城满族自治县</t>
  </si>
  <si>
    <t>宽城区</t>
  </si>
  <si>
    <t>宽甸满族自治县</t>
  </si>
  <si>
    <t>矿区</t>
  </si>
  <si>
    <t>奎屯市</t>
  </si>
  <si>
    <t>奎文区</t>
  </si>
  <si>
    <t>昆都仑区</t>
  </si>
  <si>
    <t>昆明市</t>
  </si>
  <si>
    <t>昆山市</t>
  </si>
  <si>
    <t>昆玉市</t>
  </si>
  <si>
    <t>拉萨市</t>
  </si>
  <si>
    <t>拉孜县</t>
  </si>
  <si>
    <t>来安县</t>
  </si>
  <si>
    <t>来宾市</t>
  </si>
  <si>
    <t>来凤县</t>
  </si>
  <si>
    <t>莱城区</t>
  </si>
  <si>
    <t>莱山区</t>
  </si>
  <si>
    <t>莱芜市</t>
  </si>
  <si>
    <t>莱西市</t>
  </si>
  <si>
    <t>莱阳市</t>
  </si>
  <si>
    <t>莱州市</t>
  </si>
  <si>
    <t>涞水县</t>
  </si>
  <si>
    <t>涞源县</t>
  </si>
  <si>
    <t>兰考县</t>
  </si>
  <si>
    <t>兰陵县</t>
  </si>
  <si>
    <t>兰坪白族普米族自治县</t>
  </si>
  <si>
    <t>兰山区</t>
  </si>
  <si>
    <t>兰西县</t>
  </si>
  <si>
    <t>兰溪市</t>
  </si>
  <si>
    <t>兰州市</t>
  </si>
  <si>
    <t>岚皋县</t>
  </si>
  <si>
    <t>岚山区</t>
  </si>
  <si>
    <t>岚县</t>
  </si>
  <si>
    <t>蓝山县</t>
  </si>
  <si>
    <t>蓝田县</t>
  </si>
  <si>
    <t>澜沧拉祜族自治县</t>
  </si>
  <si>
    <t>郎溪县</t>
  </si>
  <si>
    <t>阆中市</t>
  </si>
  <si>
    <t>琅琊区</t>
  </si>
  <si>
    <t>廊坊市</t>
  </si>
  <si>
    <t>朗县</t>
  </si>
  <si>
    <t>浪卡子县</t>
  </si>
  <si>
    <t>崂山区</t>
  </si>
  <si>
    <t>老边区</t>
  </si>
  <si>
    <t>老城区</t>
  </si>
  <si>
    <t>老河口市</t>
  </si>
  <si>
    <t>乐安县</t>
  </si>
  <si>
    <t>乐昌市</t>
  </si>
  <si>
    <t>乐东黎族自治县</t>
  </si>
  <si>
    <t>乐都区</t>
  </si>
  <si>
    <t>乐陵市</t>
  </si>
  <si>
    <t>乐平市</t>
  </si>
  <si>
    <t>乐清市</t>
  </si>
  <si>
    <t>乐山市</t>
  </si>
  <si>
    <t>乐亭县</t>
  </si>
  <si>
    <t>乐业县</t>
  </si>
  <si>
    <t>乐至县</t>
  </si>
  <si>
    <t>雷波县</t>
  </si>
  <si>
    <t>雷山县</t>
  </si>
  <si>
    <t>雷州市</t>
  </si>
  <si>
    <t>耒阳市</t>
  </si>
  <si>
    <t>类乌齐县</t>
  </si>
  <si>
    <t>冷水江市</t>
  </si>
  <si>
    <t>冷水滩区</t>
  </si>
  <si>
    <t>离石区</t>
  </si>
  <si>
    <t>梨树区</t>
  </si>
  <si>
    <t>梨树县</t>
  </si>
  <si>
    <t>黎城县</t>
  </si>
  <si>
    <t>黎川县</t>
  </si>
  <si>
    <t>黎平县</t>
  </si>
  <si>
    <t>蠡县</t>
  </si>
  <si>
    <t>礼泉县</t>
  </si>
  <si>
    <t>礼县</t>
  </si>
  <si>
    <t>李沧区</t>
  </si>
  <si>
    <t>理塘县</t>
  </si>
  <si>
    <t>理县</t>
  </si>
  <si>
    <t>鲤城区</t>
  </si>
  <si>
    <t>澧县</t>
  </si>
  <si>
    <t>醴陵市</t>
  </si>
  <si>
    <t>历城区</t>
  </si>
  <si>
    <t>历下区</t>
  </si>
  <si>
    <t>立山区</t>
  </si>
  <si>
    <t>丽江市</t>
  </si>
  <si>
    <t>丽水市</t>
  </si>
  <si>
    <t>利川市</t>
  </si>
  <si>
    <t>利津县</t>
  </si>
  <si>
    <t>利通区</t>
  </si>
  <si>
    <t>利辛县</t>
  </si>
  <si>
    <t>利州区</t>
  </si>
  <si>
    <t>荔波县</t>
  </si>
  <si>
    <t>荔城区</t>
  </si>
  <si>
    <t>荔浦县</t>
  </si>
  <si>
    <t>荔湾区</t>
  </si>
  <si>
    <t>溧水区</t>
  </si>
  <si>
    <t>溧阳市</t>
  </si>
  <si>
    <t>连城县</t>
  </si>
  <si>
    <t>连江县</t>
  </si>
  <si>
    <t>连南瑶族自治县</t>
  </si>
  <si>
    <t>连平县</t>
  </si>
  <si>
    <t>连山区</t>
  </si>
  <si>
    <t>连山壮族瑶族自治县</t>
  </si>
  <si>
    <t>连云港市</t>
  </si>
  <si>
    <t>连云区</t>
  </si>
  <si>
    <t>连州市</t>
  </si>
  <si>
    <t>莲池区</t>
  </si>
  <si>
    <t>莲都区</t>
  </si>
  <si>
    <t>莲湖区</t>
  </si>
  <si>
    <t>莲花县</t>
  </si>
  <si>
    <t>涟水县</t>
  </si>
  <si>
    <t>涟源市</t>
  </si>
  <si>
    <t>廉江市</t>
  </si>
  <si>
    <t>濂溪区</t>
  </si>
  <si>
    <t>良庆区</t>
  </si>
  <si>
    <t>凉城县</t>
  </si>
  <si>
    <t>凉山彝族自治州</t>
  </si>
  <si>
    <t>凉州区</t>
  </si>
  <si>
    <t>梁河县</t>
  </si>
  <si>
    <t>梁平区</t>
  </si>
  <si>
    <t>梁山县</t>
  </si>
  <si>
    <t>梁溪区</t>
  </si>
  <si>
    <t>梁园区</t>
  </si>
  <si>
    <t>梁子湖区</t>
  </si>
  <si>
    <t>两当县</t>
  </si>
  <si>
    <t>辽宁省</t>
  </si>
  <si>
    <t>辽阳市</t>
  </si>
  <si>
    <t>辽阳县</t>
  </si>
  <si>
    <t>辽源市</t>
  </si>
  <si>
    <t>辽中区</t>
  </si>
  <si>
    <t>聊城市</t>
  </si>
  <si>
    <t>烈山区</t>
  </si>
  <si>
    <t>邻水县</t>
  </si>
  <si>
    <t>林甸县</t>
  </si>
  <si>
    <t>林口县</t>
  </si>
  <si>
    <t>林西县</t>
  </si>
  <si>
    <t>林芝市</t>
  </si>
  <si>
    <t>林州市</t>
  </si>
  <si>
    <t>林周县</t>
  </si>
  <si>
    <t>临安区</t>
  </si>
  <si>
    <t>临沧市</t>
  </si>
  <si>
    <t>临城县</t>
  </si>
  <si>
    <t>临川区</t>
  </si>
  <si>
    <t>临汾市</t>
  </si>
  <si>
    <t>临高县</t>
  </si>
  <si>
    <t>临桂区</t>
  </si>
  <si>
    <t>临海市</t>
  </si>
  <si>
    <t>临河区</t>
  </si>
  <si>
    <t>临江市</t>
  </si>
  <si>
    <t>临澧县</t>
  </si>
  <si>
    <t>临清市</t>
  </si>
  <si>
    <t>临朐县</t>
  </si>
  <si>
    <t>临泉县</t>
  </si>
  <si>
    <t>临沭县</t>
  </si>
  <si>
    <t>临潭县</t>
  </si>
  <si>
    <t>临洮县</t>
  </si>
  <si>
    <t>临潼区</t>
  </si>
  <si>
    <t>临渭区</t>
  </si>
  <si>
    <t>临武县</t>
  </si>
  <si>
    <t>临西县</t>
  </si>
  <si>
    <t>临夏回族自治州</t>
  </si>
  <si>
    <t>临夏市</t>
  </si>
  <si>
    <t>临夏县</t>
  </si>
  <si>
    <t>临县</t>
  </si>
  <si>
    <t>临湘市</t>
  </si>
  <si>
    <t>临翔区</t>
  </si>
  <si>
    <t>临猗县</t>
  </si>
  <si>
    <t>临沂市</t>
  </si>
  <si>
    <t>临邑县</t>
  </si>
  <si>
    <t>临颍县</t>
  </si>
  <si>
    <t>临泽县</t>
  </si>
  <si>
    <t>临漳县</t>
  </si>
  <si>
    <t>临淄区</t>
  </si>
  <si>
    <t>麟游县</t>
  </si>
  <si>
    <t>灵宝市</t>
  </si>
  <si>
    <t>灵璧县</t>
  </si>
  <si>
    <t>灵川县</t>
  </si>
  <si>
    <t>灵丘县</t>
  </si>
  <si>
    <t>灵山县</t>
  </si>
  <si>
    <t>灵石县</t>
  </si>
  <si>
    <t>灵寿县</t>
  </si>
  <si>
    <t>灵台县</t>
  </si>
  <si>
    <t>灵武市</t>
  </si>
  <si>
    <t>凌海市</t>
  </si>
  <si>
    <t>凌河区</t>
  </si>
  <si>
    <t>凌源市</t>
  </si>
  <si>
    <t>凌云县</t>
  </si>
  <si>
    <t>陵城区</t>
  </si>
  <si>
    <t>陵川县</t>
  </si>
  <si>
    <t>陵水黎族自治县</t>
  </si>
  <si>
    <t>零陵区</t>
  </si>
  <si>
    <t>岭东区</t>
  </si>
  <si>
    <t>浏阳市</t>
  </si>
  <si>
    <t>留坝县</t>
  </si>
  <si>
    <t>柳北区</t>
  </si>
  <si>
    <t>柳城县</t>
  </si>
  <si>
    <t>柳河县</t>
  </si>
  <si>
    <t>柳江区</t>
  </si>
  <si>
    <t>柳林县</t>
  </si>
  <si>
    <t>柳南区</t>
  </si>
  <si>
    <t>柳州市</t>
  </si>
  <si>
    <t>六安市</t>
  </si>
  <si>
    <t>六合区</t>
  </si>
  <si>
    <t>六盘水市</t>
  </si>
  <si>
    <t>六枝特区</t>
  </si>
  <si>
    <t>龙安区</t>
  </si>
  <si>
    <t>龙城区</t>
  </si>
  <si>
    <t>龙川县</t>
  </si>
  <si>
    <t>龙凤区</t>
  </si>
  <si>
    <t>龙岗区</t>
  </si>
  <si>
    <t>龙港区</t>
  </si>
  <si>
    <t>龙海市</t>
  </si>
  <si>
    <t>龙湖区</t>
  </si>
  <si>
    <t>龙华区</t>
  </si>
  <si>
    <t>龙江县</t>
  </si>
  <si>
    <t>龙井市</t>
  </si>
  <si>
    <t>龙口市</t>
  </si>
  <si>
    <t>龙里县</t>
  </si>
  <si>
    <t>龙陵县</t>
  </si>
  <si>
    <t>龙马潭区</t>
  </si>
  <si>
    <t>龙门县</t>
  </si>
  <si>
    <t>龙南县</t>
  </si>
  <si>
    <t>龙泉市</t>
  </si>
  <si>
    <t>龙泉驿区</t>
  </si>
  <si>
    <t>龙沙区</t>
  </si>
  <si>
    <t>龙山区</t>
  </si>
  <si>
    <t>龙山县</t>
  </si>
  <si>
    <t>龙胜各族自治县</t>
  </si>
  <si>
    <t>龙潭区</t>
  </si>
  <si>
    <t>龙亭区</t>
  </si>
  <si>
    <t>龙湾区</t>
  </si>
  <si>
    <t>龙圩区</t>
  </si>
  <si>
    <t>龙文区</t>
  </si>
  <si>
    <t>龙岩市</t>
  </si>
  <si>
    <t>龙游县</t>
  </si>
  <si>
    <t>龙州县</t>
  </si>
  <si>
    <t>龙子湖区</t>
  </si>
  <si>
    <t>隆安县</t>
  </si>
  <si>
    <t>隆昌市</t>
  </si>
  <si>
    <t>隆德县</t>
  </si>
  <si>
    <t>隆化县</t>
  </si>
  <si>
    <t>隆回县</t>
  </si>
  <si>
    <t>隆林各族自治县</t>
  </si>
  <si>
    <t>隆阳区</t>
  </si>
  <si>
    <t>隆尧县</t>
  </si>
  <si>
    <t>隆子县</t>
  </si>
  <si>
    <t>陇川县</t>
  </si>
  <si>
    <t>陇南市</t>
  </si>
  <si>
    <t>陇西县</t>
  </si>
  <si>
    <t>陇县</t>
  </si>
  <si>
    <t>娄底市</t>
  </si>
  <si>
    <t>娄烦县</t>
  </si>
  <si>
    <t>娄星区</t>
  </si>
  <si>
    <t>卢龙县</t>
  </si>
  <si>
    <t>卢氏县</t>
  </si>
  <si>
    <t>芦山县</t>
  </si>
  <si>
    <t>芦淞区</t>
  </si>
  <si>
    <t>芦溪县</t>
  </si>
  <si>
    <t>庐江县</t>
  </si>
  <si>
    <t>庐山市</t>
  </si>
  <si>
    <t>庐阳区</t>
  </si>
  <si>
    <t>炉霍县</t>
  </si>
  <si>
    <t>泸定县</t>
  </si>
  <si>
    <t>泸水市</t>
  </si>
  <si>
    <t>泸西县</t>
  </si>
  <si>
    <t>泸溪县</t>
  </si>
  <si>
    <t>泸县</t>
  </si>
  <si>
    <t>泸州市</t>
  </si>
  <si>
    <t>鲁甸县</t>
  </si>
  <si>
    <t>鲁山县</t>
  </si>
  <si>
    <t>陆川县</t>
  </si>
  <si>
    <t>陆丰市</t>
  </si>
  <si>
    <t>陆河县</t>
  </si>
  <si>
    <t>陆良县</t>
  </si>
  <si>
    <t>鹿城区</t>
  </si>
  <si>
    <t>鹿泉区</t>
  </si>
  <si>
    <t>鹿邑县</t>
  </si>
  <si>
    <t>鹿寨县</t>
  </si>
  <si>
    <t>禄丰县</t>
  </si>
  <si>
    <t>禄劝彝族苗族自治县</t>
  </si>
  <si>
    <t>碌曲县</t>
  </si>
  <si>
    <t>路北区</t>
  </si>
  <si>
    <t>路南区</t>
  </si>
  <si>
    <t>路桥区</t>
  </si>
  <si>
    <t>潞城市</t>
  </si>
  <si>
    <t>栾城区</t>
  </si>
  <si>
    <t>栾川县</t>
  </si>
  <si>
    <t>滦南县</t>
  </si>
  <si>
    <t>滦平县</t>
  </si>
  <si>
    <t>滦县</t>
  </si>
  <si>
    <t>轮台县</t>
  </si>
  <si>
    <t>罗城仫佬族自治县</t>
  </si>
  <si>
    <t>罗甸县</t>
  </si>
  <si>
    <t>罗定市</t>
  </si>
  <si>
    <t>罗湖区</t>
  </si>
  <si>
    <t>罗江区</t>
  </si>
  <si>
    <t>罗平县</t>
  </si>
  <si>
    <t>罗山县</t>
  </si>
  <si>
    <t>罗田县</t>
  </si>
  <si>
    <t>罗源县</t>
  </si>
  <si>
    <t>罗庄区</t>
  </si>
  <si>
    <t>萝北县</t>
  </si>
  <si>
    <t>洛川县</t>
  </si>
  <si>
    <t>洛江区</t>
  </si>
  <si>
    <t>洛龙区</t>
  </si>
  <si>
    <t>洛隆县</t>
  </si>
  <si>
    <t>洛南县</t>
  </si>
  <si>
    <t>洛宁县</t>
  </si>
  <si>
    <t>洛浦县</t>
  </si>
  <si>
    <t>洛阳市</t>
  </si>
  <si>
    <t>洛扎县</t>
  </si>
  <si>
    <t>漯河市</t>
  </si>
  <si>
    <t>吕梁市</t>
  </si>
  <si>
    <t>旅顺口区</t>
  </si>
  <si>
    <t>绿春县</t>
  </si>
  <si>
    <t>绿园区</t>
  </si>
  <si>
    <t>略阳县</t>
  </si>
  <si>
    <t>麻城市</t>
  </si>
  <si>
    <t>麻江县</t>
  </si>
  <si>
    <t>麻栗坡县</t>
  </si>
  <si>
    <t>麻山区</t>
  </si>
  <si>
    <t>麻阳苗族自治县</t>
  </si>
  <si>
    <t>麻章区</t>
  </si>
  <si>
    <t>马鞍山市</t>
  </si>
  <si>
    <t>马边彝族自治县</t>
  </si>
  <si>
    <t>马村区</t>
  </si>
  <si>
    <t>马尔康市</t>
  </si>
  <si>
    <t>马关县</t>
  </si>
  <si>
    <t>马龙县</t>
  </si>
  <si>
    <t>马山县</t>
  </si>
  <si>
    <t>马尾区</t>
  </si>
  <si>
    <t>玛多县</t>
  </si>
  <si>
    <t>玛纳斯县</t>
  </si>
  <si>
    <t>玛沁县</t>
  </si>
  <si>
    <t>玛曲县</t>
  </si>
  <si>
    <t>麦盖提县</t>
  </si>
  <si>
    <t>麦积区</t>
  </si>
  <si>
    <t>满城区</t>
  </si>
  <si>
    <t>满洲里市</t>
  </si>
  <si>
    <t>芒康县</t>
  </si>
  <si>
    <t>芒市</t>
  </si>
  <si>
    <t>茅箭区</t>
  </si>
  <si>
    <t>茂名市</t>
  </si>
  <si>
    <t>茂南区</t>
  </si>
  <si>
    <t>茂县</t>
  </si>
  <si>
    <t>眉山市</t>
  </si>
  <si>
    <t>眉县</t>
  </si>
  <si>
    <t>梅河口市</t>
  </si>
  <si>
    <t>梅江区</t>
  </si>
  <si>
    <t>梅里斯达斡尔族区</t>
  </si>
  <si>
    <t>梅列区</t>
  </si>
  <si>
    <t>梅县区</t>
  </si>
  <si>
    <t>梅州市</t>
  </si>
  <si>
    <t>湄潭县</t>
  </si>
  <si>
    <t>美姑县</t>
  </si>
  <si>
    <t>美兰区</t>
  </si>
  <si>
    <t>美溪区</t>
  </si>
  <si>
    <t>门头沟区</t>
  </si>
  <si>
    <t>门源回族自治县</t>
  </si>
  <si>
    <t>蒙城县</t>
  </si>
  <si>
    <t>蒙山县</t>
  </si>
  <si>
    <t>蒙阴县</t>
  </si>
  <si>
    <t>蒙自市</t>
  </si>
  <si>
    <t>勐海县</t>
  </si>
  <si>
    <t>勐腊县</t>
  </si>
  <si>
    <t>孟村回族自治县</t>
  </si>
  <si>
    <t>孟津县</t>
  </si>
  <si>
    <t>孟连傣族拉祜族佤族自治县</t>
  </si>
  <si>
    <t>孟州市</t>
  </si>
  <si>
    <t>弥渡县</t>
  </si>
  <si>
    <t>弥勒市</t>
  </si>
  <si>
    <t>米东区</t>
  </si>
  <si>
    <t>米林县</t>
  </si>
  <si>
    <t>米易县</t>
  </si>
  <si>
    <t>米脂县</t>
  </si>
  <si>
    <t>汨罗市</t>
  </si>
  <si>
    <t>泌阳县</t>
  </si>
  <si>
    <t>密山市</t>
  </si>
  <si>
    <t>密云区</t>
  </si>
  <si>
    <t>绵阳市</t>
  </si>
  <si>
    <t>绵竹市</t>
  </si>
  <si>
    <t>勉县</t>
  </si>
  <si>
    <t>冕宁县</t>
  </si>
  <si>
    <t>渑池县</t>
  </si>
  <si>
    <t>民丰县</t>
  </si>
  <si>
    <t>民和回族土族自治县</t>
  </si>
  <si>
    <t>民乐县</t>
  </si>
  <si>
    <t>民勤县</t>
  </si>
  <si>
    <t>民权县</t>
  </si>
  <si>
    <t>岷县</t>
  </si>
  <si>
    <t>闵行区</t>
  </si>
  <si>
    <t>闽侯县</t>
  </si>
  <si>
    <t>闽清县</t>
  </si>
  <si>
    <t>名山区</t>
  </si>
  <si>
    <t>明光市</t>
  </si>
  <si>
    <t>明山区</t>
  </si>
  <si>
    <t>明水县</t>
  </si>
  <si>
    <t>明溪县</t>
  </si>
  <si>
    <t>莫力达瓦达斡尔族自治旗</t>
  </si>
  <si>
    <t>漠河县</t>
  </si>
  <si>
    <t>墨江哈尼族自治县</t>
  </si>
  <si>
    <t>墨脱县</t>
  </si>
  <si>
    <t>墨玉县</t>
  </si>
  <si>
    <t>墨竹工卡县</t>
  </si>
  <si>
    <t>牟定县</t>
  </si>
  <si>
    <t>牟平区</t>
  </si>
  <si>
    <t>牡丹江市</t>
  </si>
  <si>
    <t>牡丹区</t>
  </si>
  <si>
    <t>木兰县</t>
  </si>
  <si>
    <t>木垒哈萨克自治县</t>
  </si>
  <si>
    <t>木里藏族自治县</t>
  </si>
  <si>
    <t>沐川县</t>
  </si>
  <si>
    <t>牧野区</t>
  </si>
  <si>
    <t>穆棱市</t>
  </si>
  <si>
    <t>那坡县</t>
  </si>
  <si>
    <t>那曲市</t>
  </si>
  <si>
    <t>纳溪区</t>
  </si>
  <si>
    <t>纳雍县</t>
  </si>
  <si>
    <t>乃东区</t>
  </si>
  <si>
    <t>奈曼旗</t>
  </si>
  <si>
    <t>南安市</t>
  </si>
  <si>
    <t>南澳县</t>
  </si>
  <si>
    <t>南部县</t>
  </si>
  <si>
    <t>南岔区</t>
  </si>
  <si>
    <t>南昌市</t>
  </si>
  <si>
    <t>南昌县</t>
  </si>
  <si>
    <t>南城县</t>
  </si>
  <si>
    <t>南充市</t>
  </si>
  <si>
    <t>南丹县</t>
  </si>
  <si>
    <t>南芬区</t>
  </si>
  <si>
    <t>南丰县</t>
  </si>
  <si>
    <t>南岗区</t>
  </si>
  <si>
    <t>南宫市</t>
  </si>
  <si>
    <t>南关区</t>
  </si>
  <si>
    <t>南海区</t>
  </si>
  <si>
    <t>南和县</t>
  </si>
  <si>
    <t>南湖区</t>
  </si>
  <si>
    <t>南华县</t>
  </si>
  <si>
    <t>南涧彝族自治县</t>
  </si>
  <si>
    <t>南江县</t>
  </si>
  <si>
    <t>南郊区</t>
  </si>
  <si>
    <t>南京市</t>
  </si>
  <si>
    <t>南靖县</t>
  </si>
  <si>
    <t>南开区</t>
  </si>
  <si>
    <t>南康区</t>
  </si>
  <si>
    <t>南乐县</t>
  </si>
  <si>
    <t>南陵县</t>
  </si>
  <si>
    <t>南明区</t>
  </si>
  <si>
    <t>南木林县</t>
  </si>
  <si>
    <t>南宁市</t>
  </si>
  <si>
    <t>南皮县</t>
  </si>
  <si>
    <t>南票区</t>
  </si>
  <si>
    <t>南平市</t>
  </si>
  <si>
    <t>南谯区</t>
  </si>
  <si>
    <t>南沙区</t>
  </si>
  <si>
    <t>南山区</t>
  </si>
  <si>
    <t>南通市</t>
  </si>
  <si>
    <t>南溪区</t>
  </si>
  <si>
    <t>南县</t>
  </si>
  <si>
    <t>南雄市</t>
  </si>
  <si>
    <t>南浔区</t>
  </si>
  <si>
    <t>南阳市</t>
  </si>
  <si>
    <t>南岳区</t>
  </si>
  <si>
    <t>南漳县</t>
  </si>
  <si>
    <t>南召县</t>
  </si>
  <si>
    <t>南郑区</t>
  </si>
  <si>
    <t>囊谦县</t>
  </si>
  <si>
    <t>讷河市</t>
  </si>
  <si>
    <t>内黄县</t>
  </si>
  <si>
    <t>内江市</t>
  </si>
  <si>
    <t>内蒙古自治区</t>
  </si>
  <si>
    <t>内丘县</t>
  </si>
  <si>
    <t>内乡县</t>
  </si>
  <si>
    <t>嫩江县</t>
  </si>
  <si>
    <t>尼勒克县</t>
  </si>
  <si>
    <t xml:space="preserve">尼玛县 </t>
  </si>
  <si>
    <t>尼木县</t>
  </si>
  <si>
    <t>碾子山区</t>
  </si>
  <si>
    <t>聂拉木县</t>
  </si>
  <si>
    <t xml:space="preserve">聂荣县 </t>
  </si>
  <si>
    <t>宁安市</t>
  </si>
  <si>
    <t>宁波市</t>
  </si>
  <si>
    <t>宁城县</t>
  </si>
  <si>
    <t>宁德市</t>
  </si>
  <si>
    <t>宁都县</t>
  </si>
  <si>
    <t>宁洱哈尼族彝族自治县</t>
  </si>
  <si>
    <t>宁国市</t>
  </si>
  <si>
    <t>宁海县</t>
  </si>
  <si>
    <t>宁河区</t>
  </si>
  <si>
    <t>宁化县</t>
  </si>
  <si>
    <t>宁江区</t>
  </si>
  <si>
    <t>宁津县</t>
  </si>
  <si>
    <t>宁晋县</t>
  </si>
  <si>
    <t>宁蒗彝族自治县</t>
  </si>
  <si>
    <t>宁陵县</t>
  </si>
  <si>
    <t>宁明县</t>
  </si>
  <si>
    <t>宁南县</t>
  </si>
  <si>
    <t>宁强县</t>
  </si>
  <si>
    <t>宁陕县</t>
  </si>
  <si>
    <t>宁武县</t>
  </si>
  <si>
    <t>宁夏回族自治区</t>
  </si>
  <si>
    <t>宁县</t>
  </si>
  <si>
    <t>宁乡市</t>
  </si>
  <si>
    <t>宁阳县</t>
  </si>
  <si>
    <t>宁远县</t>
  </si>
  <si>
    <t>农安县</t>
  </si>
  <si>
    <t>怒江傈僳族自治州</t>
  </si>
  <si>
    <t>瓯海区</t>
  </si>
  <si>
    <t>潘集区</t>
  </si>
  <si>
    <t>攀枝花市</t>
  </si>
  <si>
    <t>盘锦市</t>
  </si>
  <si>
    <t>盘龙区</t>
  </si>
  <si>
    <t>盘山县</t>
  </si>
  <si>
    <t>盘州市</t>
  </si>
  <si>
    <t>磐安县</t>
  </si>
  <si>
    <t>磐石市</t>
  </si>
  <si>
    <t>沛县</t>
  </si>
  <si>
    <t>彭山区</t>
  </si>
  <si>
    <t>彭阳县</t>
  </si>
  <si>
    <t>彭泽县</t>
  </si>
  <si>
    <t>彭州市</t>
  </si>
  <si>
    <t>蓬安县</t>
  </si>
  <si>
    <t>蓬江区</t>
  </si>
  <si>
    <t>蓬莱市</t>
  </si>
  <si>
    <t>蓬溪县</t>
  </si>
  <si>
    <t>邳州市</t>
  </si>
  <si>
    <t>皮山县</t>
  </si>
  <si>
    <t>郫都区</t>
  </si>
  <si>
    <t>偏关县</t>
  </si>
  <si>
    <t>平安区</t>
  </si>
  <si>
    <t>平坝区</t>
  </si>
  <si>
    <t>平昌县</t>
  </si>
  <si>
    <t>平川区</t>
  </si>
  <si>
    <t>平顶山市</t>
  </si>
  <si>
    <t>平定县</t>
  </si>
  <si>
    <t>平度市</t>
  </si>
  <si>
    <t>平房区</t>
  </si>
  <si>
    <t>平谷区</t>
  </si>
  <si>
    <t>平桂区</t>
  </si>
  <si>
    <t>平果县</t>
  </si>
  <si>
    <t>平和县</t>
  </si>
  <si>
    <t>平湖市</t>
  </si>
  <si>
    <t>平江县</t>
  </si>
  <si>
    <t>平乐县</t>
  </si>
  <si>
    <t>平利县</t>
  </si>
  <si>
    <t>平凉市</t>
  </si>
  <si>
    <t>平鲁区</t>
  </si>
  <si>
    <t>平陆县</t>
  </si>
  <si>
    <t>平罗县</t>
  </si>
  <si>
    <t>平南县</t>
  </si>
  <si>
    <t>平桥区</t>
  </si>
  <si>
    <t>平泉市</t>
  </si>
  <si>
    <t>平山区</t>
  </si>
  <si>
    <t>平山县</t>
  </si>
  <si>
    <t>平顺县</t>
  </si>
  <si>
    <t>平潭县</t>
  </si>
  <si>
    <t>平塘县</t>
  </si>
  <si>
    <t>平武县</t>
  </si>
  <si>
    <t>平乡县</t>
  </si>
  <si>
    <t>平阳县</t>
  </si>
  <si>
    <t>平遥县</t>
  </si>
  <si>
    <t>平邑县</t>
  </si>
  <si>
    <t>平阴县</t>
  </si>
  <si>
    <t>平舆县</t>
  </si>
  <si>
    <t>平原县</t>
  </si>
  <si>
    <t>平远县</t>
  </si>
  <si>
    <t>坪山区</t>
  </si>
  <si>
    <t>凭祥市</t>
  </si>
  <si>
    <t>屏边苗族自治县</t>
  </si>
  <si>
    <t>屏南县</t>
  </si>
  <si>
    <t>屏山县</t>
  </si>
  <si>
    <t>萍乡市</t>
  </si>
  <si>
    <t>坡头区</t>
  </si>
  <si>
    <t>鄱阳县</t>
  </si>
  <si>
    <t>莆田市</t>
  </si>
  <si>
    <t>蒲城县</t>
  </si>
  <si>
    <t>蒲江县</t>
  </si>
  <si>
    <t>蒲县</t>
  </si>
  <si>
    <t>濮阳市</t>
  </si>
  <si>
    <t>濮阳县</t>
  </si>
  <si>
    <t>浦北县</t>
  </si>
  <si>
    <t>浦城县</t>
  </si>
  <si>
    <t>浦东新区</t>
  </si>
  <si>
    <t>浦江县</t>
  </si>
  <si>
    <t>浦口区</t>
  </si>
  <si>
    <t>普安县</t>
  </si>
  <si>
    <t>普定县</t>
  </si>
  <si>
    <t>普洱市</t>
  </si>
  <si>
    <t>普格县</t>
  </si>
  <si>
    <t>普兰店区</t>
  </si>
  <si>
    <t>普兰县</t>
  </si>
  <si>
    <t>普宁市</t>
  </si>
  <si>
    <t>普陀区</t>
  </si>
  <si>
    <t>七里河区</t>
  </si>
  <si>
    <t>七台河市</t>
  </si>
  <si>
    <t>七星关区</t>
  </si>
  <si>
    <t>七星区</t>
  </si>
  <si>
    <t>栖霞区</t>
  </si>
  <si>
    <t>栖霞市</t>
  </si>
  <si>
    <t>齐河县</t>
  </si>
  <si>
    <t>齐齐哈尔市</t>
  </si>
  <si>
    <t>祁东县</t>
  </si>
  <si>
    <t>祁连县</t>
  </si>
  <si>
    <t>祁门县</t>
  </si>
  <si>
    <t>祁县</t>
  </si>
  <si>
    <t>祁阳县</t>
  </si>
  <si>
    <t>岐山县</t>
  </si>
  <si>
    <t>奇台县</t>
  </si>
  <si>
    <t>淇滨区</t>
  </si>
  <si>
    <t>淇县</t>
  </si>
  <si>
    <t>蕲春县</t>
  </si>
  <si>
    <t>麒麟区</t>
  </si>
  <si>
    <t>杞县</t>
  </si>
  <si>
    <t>启东市</t>
  </si>
  <si>
    <t>千山区</t>
  </si>
  <si>
    <t>千阳县</t>
  </si>
  <si>
    <t>迁安市</t>
  </si>
  <si>
    <t>迁西县</t>
  </si>
  <si>
    <t>铅山县</t>
  </si>
  <si>
    <t>前锋区</t>
  </si>
  <si>
    <t>前郭尔罗斯蒙古族自治县</t>
  </si>
  <si>
    <t>前进区</t>
  </si>
  <si>
    <t>乾安县</t>
  </si>
  <si>
    <t>乾县</t>
  </si>
  <si>
    <t>潜江市</t>
  </si>
  <si>
    <t>潜山县</t>
  </si>
  <si>
    <t>黔东南苗族侗族自治州</t>
  </si>
  <si>
    <t>黔江区</t>
  </si>
  <si>
    <t>黔南布依族苗族自治州</t>
  </si>
  <si>
    <t>黔西南布依族苗族自治州</t>
  </si>
  <si>
    <t>黔西县</t>
  </si>
  <si>
    <t>桥东区</t>
  </si>
  <si>
    <t>桥西区</t>
  </si>
  <si>
    <t>硚口区</t>
  </si>
  <si>
    <t>谯城区</t>
  </si>
  <si>
    <t>巧家县</t>
  </si>
  <si>
    <t>茄子河区</t>
  </si>
  <si>
    <t>且末县</t>
  </si>
  <si>
    <t>钦北区</t>
  </si>
  <si>
    <t>钦南区</t>
  </si>
  <si>
    <t>钦州市</t>
  </si>
  <si>
    <t>秦安县</t>
  </si>
  <si>
    <t>秦都区</t>
  </si>
  <si>
    <t>秦淮区</t>
  </si>
  <si>
    <t>秦皇岛市</t>
  </si>
  <si>
    <t>秦州区</t>
  </si>
  <si>
    <t>沁水县</t>
  </si>
  <si>
    <t>沁县</t>
  </si>
  <si>
    <t>沁阳市</t>
  </si>
  <si>
    <t>沁源县</t>
  </si>
  <si>
    <t>青白江区</t>
  </si>
  <si>
    <t>青川县</t>
  </si>
  <si>
    <t>青岛市</t>
  </si>
  <si>
    <t>青冈县</t>
  </si>
  <si>
    <t>青海省</t>
  </si>
  <si>
    <t>青河县</t>
  </si>
  <si>
    <t>青龙满族自治县</t>
  </si>
  <si>
    <t>青浦区</t>
  </si>
  <si>
    <t>青山湖区</t>
  </si>
  <si>
    <t>青山区</t>
  </si>
  <si>
    <t>青神县</t>
  </si>
  <si>
    <t>青田县</t>
  </si>
  <si>
    <t>青铜峡市</t>
  </si>
  <si>
    <t>青县</t>
  </si>
  <si>
    <t>青秀区</t>
  </si>
  <si>
    <t>青羊区</t>
  </si>
  <si>
    <t>青阳县</t>
  </si>
  <si>
    <t>青原区</t>
  </si>
  <si>
    <t>青云谱区</t>
  </si>
  <si>
    <t>青州市</t>
  </si>
  <si>
    <t>清城区</t>
  </si>
  <si>
    <t>清丰县</t>
  </si>
  <si>
    <t>清河门区</t>
  </si>
  <si>
    <t>清河区</t>
  </si>
  <si>
    <t>清河县</t>
  </si>
  <si>
    <t>清涧县</t>
  </si>
  <si>
    <t>清江浦区</t>
  </si>
  <si>
    <t>清流县</t>
  </si>
  <si>
    <t>清水河县</t>
  </si>
  <si>
    <t>清水县</t>
  </si>
  <si>
    <t>清新区</t>
  </si>
  <si>
    <t>清徐县</t>
  </si>
  <si>
    <t>清原满族自治县</t>
  </si>
  <si>
    <t>清远市</t>
  </si>
  <si>
    <t>清苑区</t>
  </si>
  <si>
    <t>清镇市</t>
  </si>
  <si>
    <t>晴隆县</t>
  </si>
  <si>
    <t>庆安县</t>
  </si>
  <si>
    <t>庆城县</t>
  </si>
  <si>
    <t>庆阳市</t>
  </si>
  <si>
    <t>庆元县</t>
  </si>
  <si>
    <t>庆云县</t>
  </si>
  <si>
    <t>邛崃市</t>
  </si>
  <si>
    <t>琼海市</t>
  </si>
  <si>
    <t>琼结县</t>
  </si>
  <si>
    <t>琼山区</t>
  </si>
  <si>
    <t>琼中黎族苗族自治县</t>
  </si>
  <si>
    <t>丘北县</t>
  </si>
  <si>
    <t>邱县</t>
  </si>
  <si>
    <t>渠县</t>
  </si>
  <si>
    <t>衢江区</t>
  </si>
  <si>
    <t>衢州市</t>
  </si>
  <si>
    <t>曲阜市</t>
  </si>
  <si>
    <t>曲江区</t>
  </si>
  <si>
    <t>曲靖市</t>
  </si>
  <si>
    <t>曲麻莱县</t>
  </si>
  <si>
    <t>曲水县</t>
  </si>
  <si>
    <t>曲松县</t>
  </si>
  <si>
    <t>曲沃县</t>
  </si>
  <si>
    <t>曲阳县</t>
  </si>
  <si>
    <t>曲周县</t>
  </si>
  <si>
    <t>全椒县</t>
  </si>
  <si>
    <t>全南县</t>
  </si>
  <si>
    <t>全州县</t>
  </si>
  <si>
    <t>泉港区</t>
  </si>
  <si>
    <t>泉山区</t>
  </si>
  <si>
    <t>泉州市</t>
  </si>
  <si>
    <t>确山县</t>
  </si>
  <si>
    <t>壤塘县</t>
  </si>
  <si>
    <t>让胡路区</t>
  </si>
  <si>
    <t>饶河县</t>
  </si>
  <si>
    <t>饶平县</t>
  </si>
  <si>
    <t>饶阳县</t>
  </si>
  <si>
    <t>仁布县</t>
  </si>
  <si>
    <t>仁和区</t>
  </si>
  <si>
    <t>仁化县</t>
  </si>
  <si>
    <t>仁怀市</t>
  </si>
  <si>
    <t>仁寿县</t>
  </si>
  <si>
    <t>任城区</t>
  </si>
  <si>
    <t>任丘市</t>
  </si>
  <si>
    <t>任县</t>
  </si>
  <si>
    <t>日喀则市</t>
  </si>
  <si>
    <t>日土县</t>
  </si>
  <si>
    <t>日照市</t>
  </si>
  <si>
    <t>荣昌区</t>
  </si>
  <si>
    <t>荣成市</t>
  </si>
  <si>
    <t>荣县</t>
  </si>
  <si>
    <t>容城县</t>
  </si>
  <si>
    <t>容县</t>
  </si>
  <si>
    <t>榕城区</t>
  </si>
  <si>
    <t>榕江县</t>
  </si>
  <si>
    <t>融安县</t>
  </si>
  <si>
    <t>融水苗族自治县</t>
  </si>
  <si>
    <t>如东县</t>
  </si>
  <si>
    <t>如皋市</t>
  </si>
  <si>
    <t>汝城县</t>
  </si>
  <si>
    <t>汝南县</t>
  </si>
  <si>
    <t>汝阳县</t>
  </si>
  <si>
    <t>汝州市</t>
  </si>
  <si>
    <t>乳山市</t>
  </si>
  <si>
    <t>乳源瑶族自治县</t>
  </si>
  <si>
    <t>芮城县</t>
  </si>
  <si>
    <t>瑞安市</t>
  </si>
  <si>
    <t>瑞昌市</t>
  </si>
  <si>
    <t>瑞金市</t>
  </si>
  <si>
    <t>瑞丽市</t>
  </si>
  <si>
    <t>润州区</t>
  </si>
  <si>
    <t>若尔盖县</t>
  </si>
  <si>
    <t>若羌县</t>
  </si>
  <si>
    <t>萨尔图区</t>
  </si>
  <si>
    <t>萨嘎县</t>
  </si>
  <si>
    <t>萨迦县</t>
  </si>
  <si>
    <t>赛罕区</t>
  </si>
  <si>
    <t>三都水族自治县</t>
  </si>
  <si>
    <t>三河市</t>
  </si>
  <si>
    <t>三江侗族自治县</t>
  </si>
  <si>
    <t>三门峡市</t>
  </si>
  <si>
    <t>三门县</t>
  </si>
  <si>
    <t>三明市</t>
  </si>
  <si>
    <t>三沙市</t>
  </si>
  <si>
    <t>三山区</t>
  </si>
  <si>
    <t>三水区</t>
  </si>
  <si>
    <t>三穗县</t>
  </si>
  <si>
    <t>三台县</t>
  </si>
  <si>
    <t>三亚市</t>
  </si>
  <si>
    <t>三元区</t>
  </si>
  <si>
    <t>三原县</t>
  </si>
  <si>
    <t>桑日县</t>
  </si>
  <si>
    <t>桑植县</t>
  </si>
  <si>
    <t>桑珠孜区</t>
  </si>
  <si>
    <t>色达县</t>
  </si>
  <si>
    <t>色尼区</t>
  </si>
  <si>
    <t>沙河口区</t>
  </si>
  <si>
    <t>沙河市</t>
  </si>
  <si>
    <t>沙坡头区</t>
  </si>
  <si>
    <t>沙市区</t>
  </si>
  <si>
    <t>沙湾区</t>
  </si>
  <si>
    <t>沙湾县</t>
  </si>
  <si>
    <t>沙县</t>
  </si>
  <si>
    <t>沙雅县</t>
  </si>
  <si>
    <t>沙洋县</t>
  </si>
  <si>
    <t>沙依巴克区</t>
  </si>
  <si>
    <t>莎车县</t>
  </si>
  <si>
    <t>厦门市</t>
  </si>
  <si>
    <t>山城区</t>
  </si>
  <si>
    <t>山丹县</t>
  </si>
  <si>
    <t>山东省</t>
  </si>
  <si>
    <t>山海关区</t>
  </si>
  <si>
    <t>山南市</t>
  </si>
  <si>
    <t>山亭区</t>
  </si>
  <si>
    <t>山西省</t>
  </si>
  <si>
    <t>山阳区</t>
  </si>
  <si>
    <t>山阳县</t>
  </si>
  <si>
    <t>山阴县</t>
  </si>
  <si>
    <t>陕西省</t>
  </si>
  <si>
    <t>陕州区</t>
  </si>
  <si>
    <t>汕头市</t>
  </si>
  <si>
    <t>汕尾市</t>
  </si>
  <si>
    <t>鄯善县</t>
  </si>
  <si>
    <t>商城县</t>
  </si>
  <si>
    <t>商都县</t>
  </si>
  <si>
    <t>商河县</t>
  </si>
  <si>
    <t>商洛市</t>
  </si>
  <si>
    <t>商南县</t>
  </si>
  <si>
    <t>商丘市</t>
  </si>
  <si>
    <t>商水县</t>
  </si>
  <si>
    <t>商州区</t>
  </si>
  <si>
    <t>上蔡县</t>
  </si>
  <si>
    <t>上城区</t>
  </si>
  <si>
    <t>上甘岭区</t>
  </si>
  <si>
    <t>上高县</t>
  </si>
  <si>
    <t>上海市</t>
  </si>
  <si>
    <t>上杭县</t>
  </si>
  <si>
    <t>上街区</t>
  </si>
  <si>
    <t>上栗县</t>
  </si>
  <si>
    <t>上林县</t>
  </si>
  <si>
    <t>上饶市</t>
  </si>
  <si>
    <t>上饶县</t>
  </si>
  <si>
    <t>上思县</t>
  </si>
  <si>
    <t>上犹县</t>
  </si>
  <si>
    <t>上虞区</t>
  </si>
  <si>
    <t>尚义县</t>
  </si>
  <si>
    <t>尚志市</t>
  </si>
  <si>
    <t>韶关市</t>
  </si>
  <si>
    <t>韶山市</t>
  </si>
  <si>
    <t>邵东县</t>
  </si>
  <si>
    <t>邵武市</t>
  </si>
  <si>
    <t>邵阳市</t>
  </si>
  <si>
    <t>邵阳县</t>
  </si>
  <si>
    <t>绍兴市</t>
  </si>
  <si>
    <t>社旗县</t>
  </si>
  <si>
    <t>射洪县</t>
  </si>
  <si>
    <t>射阳县</t>
  </si>
  <si>
    <t>涉县</t>
  </si>
  <si>
    <t xml:space="preserve">申扎县 </t>
  </si>
  <si>
    <t>莘县</t>
  </si>
  <si>
    <t>深泽县</t>
  </si>
  <si>
    <t>深圳市</t>
  </si>
  <si>
    <t>深州市</t>
  </si>
  <si>
    <t>什邡市</t>
  </si>
  <si>
    <t>神池县</t>
  </si>
  <si>
    <t>神木市</t>
  </si>
  <si>
    <t>神农架林区</t>
  </si>
  <si>
    <t>沈北新区</t>
  </si>
  <si>
    <t>沈河区</t>
  </si>
  <si>
    <t>沈丘县</t>
  </si>
  <si>
    <t>沈阳市</t>
  </si>
  <si>
    <t>嵊泗县</t>
  </si>
  <si>
    <t>嵊州市</t>
  </si>
  <si>
    <t>师宗县</t>
  </si>
  <si>
    <t>施秉县</t>
  </si>
  <si>
    <t>施甸县</t>
  </si>
  <si>
    <t>浉河区</t>
  </si>
  <si>
    <t>十堰市</t>
  </si>
  <si>
    <t>石城县</t>
  </si>
  <si>
    <t>石峰区</t>
  </si>
  <si>
    <t>石鼓区</t>
  </si>
  <si>
    <t>石拐区</t>
  </si>
  <si>
    <t>石河子市</t>
  </si>
  <si>
    <t>石家庄市</t>
  </si>
  <si>
    <t>石景山区</t>
  </si>
  <si>
    <t>石林彝族自治县</t>
  </si>
  <si>
    <t>石龙区</t>
  </si>
  <si>
    <t>石楼县</t>
  </si>
  <si>
    <t>石门县</t>
  </si>
  <si>
    <t>石棉县</t>
  </si>
  <si>
    <t>石屏县</t>
  </si>
  <si>
    <t>石阡县</t>
  </si>
  <si>
    <t>石渠县</t>
  </si>
  <si>
    <t>石泉县</t>
  </si>
  <si>
    <t>石狮市</t>
  </si>
  <si>
    <t>石首市</t>
  </si>
  <si>
    <t>石台县</t>
  </si>
  <si>
    <t>石嘴山市</t>
  </si>
  <si>
    <t>始兴县</t>
  </si>
  <si>
    <t>市北区</t>
  </si>
  <si>
    <t>市南区</t>
  </si>
  <si>
    <t>市中区</t>
  </si>
  <si>
    <t>寿光市</t>
  </si>
  <si>
    <t>寿宁县</t>
  </si>
  <si>
    <t>寿县</t>
  </si>
  <si>
    <t>寿阳县</t>
  </si>
  <si>
    <t>舒城县</t>
  </si>
  <si>
    <t>舒兰市</t>
  </si>
  <si>
    <t>疏附县</t>
  </si>
  <si>
    <t>疏勒县</t>
  </si>
  <si>
    <t>蜀山区</t>
  </si>
  <si>
    <t>沭阳县</t>
  </si>
  <si>
    <t>双柏县</t>
  </si>
  <si>
    <t>双城区</t>
  </si>
  <si>
    <t>双峰县</t>
  </si>
  <si>
    <t>双河市</t>
  </si>
  <si>
    <t xml:space="preserve">双湖县 </t>
  </si>
  <si>
    <t>双江拉祜族佤族布朗族傣族自治县</t>
  </si>
  <si>
    <t>双辽市</t>
  </si>
  <si>
    <t>双流区</t>
  </si>
  <si>
    <t>双滦区</t>
  </si>
  <si>
    <t>双牌县</t>
  </si>
  <si>
    <t>双清区</t>
  </si>
  <si>
    <t>双塔区</t>
  </si>
  <si>
    <t>双台子区</t>
  </si>
  <si>
    <t>双鸭山市</t>
  </si>
  <si>
    <t>双阳区</t>
  </si>
  <si>
    <t>水城县</t>
  </si>
  <si>
    <t>水富县</t>
  </si>
  <si>
    <t>水磨沟区</t>
  </si>
  <si>
    <t>顺昌县</t>
  </si>
  <si>
    <t>顺城区</t>
  </si>
  <si>
    <t>顺德区</t>
  </si>
  <si>
    <t>顺河回族区</t>
  </si>
  <si>
    <t>顺平县</t>
  </si>
  <si>
    <t>顺庆区</t>
  </si>
  <si>
    <t>顺义区</t>
  </si>
  <si>
    <t>朔城区</t>
  </si>
  <si>
    <t>朔州市</t>
  </si>
  <si>
    <t>思茅区</t>
  </si>
  <si>
    <t>思明区</t>
  </si>
  <si>
    <t>思南县</t>
  </si>
  <si>
    <t>四川省</t>
  </si>
  <si>
    <t>四方台区</t>
  </si>
  <si>
    <t>四会市</t>
  </si>
  <si>
    <t>四平市</t>
  </si>
  <si>
    <t>四子王旗</t>
  </si>
  <si>
    <t>泗洪县</t>
  </si>
  <si>
    <t>泗水县</t>
  </si>
  <si>
    <t>泗县</t>
  </si>
  <si>
    <t>泗阳县</t>
  </si>
  <si>
    <t>松北区</t>
  </si>
  <si>
    <t>松江区</t>
  </si>
  <si>
    <t>松潘县</t>
  </si>
  <si>
    <t>松山区</t>
  </si>
  <si>
    <t>松桃苗族自治县</t>
  </si>
  <si>
    <t>松溪县</t>
  </si>
  <si>
    <t>松阳县</t>
  </si>
  <si>
    <t>松原市</t>
  </si>
  <si>
    <t>松滋市</t>
  </si>
  <si>
    <t>嵩明县</t>
  </si>
  <si>
    <t>嵩县</t>
  </si>
  <si>
    <t>苏家屯区</t>
  </si>
  <si>
    <t>苏尼特右旗</t>
  </si>
  <si>
    <t>苏尼特左旗</t>
  </si>
  <si>
    <t>苏仙区</t>
  </si>
  <si>
    <t>苏州市</t>
  </si>
  <si>
    <t>肃北蒙古族自治县</t>
  </si>
  <si>
    <t>肃南裕固族自治县</t>
  </si>
  <si>
    <t>肃宁县</t>
  </si>
  <si>
    <t>肃州区</t>
  </si>
  <si>
    <t>睢宁县</t>
  </si>
  <si>
    <t>睢县</t>
  </si>
  <si>
    <t>睢阳区</t>
  </si>
  <si>
    <t>濉溪县</t>
  </si>
  <si>
    <t>绥滨县</t>
  </si>
  <si>
    <t>绥德县</t>
  </si>
  <si>
    <t>绥芬河市</t>
  </si>
  <si>
    <t>绥化市</t>
  </si>
  <si>
    <t>绥江县</t>
  </si>
  <si>
    <t>绥棱县</t>
  </si>
  <si>
    <t>绥宁县</t>
  </si>
  <si>
    <t>绥阳县</t>
  </si>
  <si>
    <t>绥中县</t>
  </si>
  <si>
    <t>随县</t>
  </si>
  <si>
    <t>随州市</t>
  </si>
  <si>
    <t>遂昌县</t>
  </si>
  <si>
    <t>遂川县</t>
  </si>
  <si>
    <t>遂宁市</t>
  </si>
  <si>
    <t>遂平县</t>
  </si>
  <si>
    <t>遂溪县</t>
  </si>
  <si>
    <t>孙吴县</t>
  </si>
  <si>
    <t xml:space="preserve">索县   </t>
  </si>
  <si>
    <t>塔城地区</t>
  </si>
  <si>
    <t>塔城市</t>
  </si>
  <si>
    <t>塔河县</t>
  </si>
  <si>
    <t>塔什库尔干塔吉克自治县</t>
  </si>
  <si>
    <t>台安县</t>
  </si>
  <si>
    <t>台儿庄区</t>
  </si>
  <si>
    <t>台江区</t>
  </si>
  <si>
    <t>台江县</t>
  </si>
  <si>
    <t>台前县</t>
  </si>
  <si>
    <t>台山市</t>
  </si>
  <si>
    <t>台湾省</t>
  </si>
  <si>
    <t>台州市</t>
  </si>
  <si>
    <t>太白县</t>
  </si>
  <si>
    <t>太谷县</t>
  </si>
  <si>
    <t>太和区</t>
  </si>
  <si>
    <t>太和县</t>
  </si>
  <si>
    <t>太湖县</t>
  </si>
  <si>
    <t>太康县</t>
  </si>
  <si>
    <t>太平区</t>
  </si>
  <si>
    <t>太仆寺旗</t>
  </si>
  <si>
    <t>太原市</t>
  </si>
  <si>
    <t>太子河区</t>
  </si>
  <si>
    <t>泰安市</t>
  </si>
  <si>
    <t>泰和县</t>
  </si>
  <si>
    <t>泰来县</t>
  </si>
  <si>
    <t>泰宁县</t>
  </si>
  <si>
    <t>泰山区</t>
  </si>
  <si>
    <t>泰顺县</t>
  </si>
  <si>
    <t>泰兴市</t>
  </si>
  <si>
    <t>泰州市</t>
  </si>
  <si>
    <t>郯城县</t>
  </si>
  <si>
    <t>覃塘区</t>
  </si>
  <si>
    <t>汤旺河区</t>
  </si>
  <si>
    <t>汤阴县</t>
  </si>
  <si>
    <t>汤原县</t>
  </si>
  <si>
    <t>唐河县</t>
  </si>
  <si>
    <t>唐山市</t>
  </si>
  <si>
    <t>唐县</t>
  </si>
  <si>
    <t>洮北区</t>
  </si>
  <si>
    <t>洮南市</t>
  </si>
  <si>
    <t>桃城区</t>
  </si>
  <si>
    <t>桃江县</t>
  </si>
  <si>
    <t>桃山区</t>
  </si>
  <si>
    <t>桃源县</t>
  </si>
  <si>
    <t>特克斯县</t>
  </si>
  <si>
    <t>腾冲市</t>
  </si>
  <si>
    <t>滕州市</t>
  </si>
  <si>
    <t>藤县</t>
  </si>
  <si>
    <t>天等县</t>
  </si>
  <si>
    <t>天峨县</t>
  </si>
  <si>
    <t>天河区</t>
  </si>
  <si>
    <t>天津市</t>
  </si>
  <si>
    <t>天峻县</t>
  </si>
  <si>
    <t>天门市</t>
  </si>
  <si>
    <t>天宁区</t>
  </si>
  <si>
    <t>天桥区</t>
  </si>
  <si>
    <t>天全县</t>
  </si>
  <si>
    <t>天山区</t>
  </si>
  <si>
    <t>天水市</t>
  </si>
  <si>
    <t>天台县</t>
  </si>
  <si>
    <t>天心区</t>
  </si>
  <si>
    <t>天涯区</t>
  </si>
  <si>
    <t>天元区</t>
  </si>
  <si>
    <t>天长市</t>
  </si>
  <si>
    <t>天镇县</t>
  </si>
  <si>
    <t>天柱县</t>
  </si>
  <si>
    <t>天祝藏族自治县</t>
  </si>
  <si>
    <t>田东县</t>
  </si>
  <si>
    <t>田家庵区</t>
  </si>
  <si>
    <t>田林县</t>
  </si>
  <si>
    <t>田阳县</t>
  </si>
  <si>
    <t>调兵山市</t>
  </si>
  <si>
    <t>铁东区</t>
  </si>
  <si>
    <t>铁锋区</t>
  </si>
  <si>
    <t>铁力市</t>
  </si>
  <si>
    <t>铁岭市</t>
  </si>
  <si>
    <t>铁岭县</t>
  </si>
  <si>
    <t>铁门关市</t>
  </si>
  <si>
    <t>铁山港区</t>
  </si>
  <si>
    <t>铁山区</t>
  </si>
  <si>
    <t>铁西区</t>
  </si>
  <si>
    <t>亭湖区</t>
  </si>
  <si>
    <t>通城县</t>
  </si>
  <si>
    <t>通川区</t>
  </si>
  <si>
    <t>通道侗族自治县</t>
  </si>
  <si>
    <t>通海县</t>
  </si>
  <si>
    <t>通河县</t>
  </si>
  <si>
    <t>通化市</t>
  </si>
  <si>
    <t>通化县</t>
  </si>
  <si>
    <t>通江县</t>
  </si>
  <si>
    <t>通辽市</t>
  </si>
  <si>
    <t>通山县</t>
  </si>
  <si>
    <t>通渭县</t>
  </si>
  <si>
    <t>通许县</t>
  </si>
  <si>
    <t>通榆县</t>
  </si>
  <si>
    <t>通州区</t>
  </si>
  <si>
    <t>同安区</t>
  </si>
  <si>
    <t>同德县</t>
  </si>
  <si>
    <t>同江市</t>
  </si>
  <si>
    <t>同仁县</t>
  </si>
  <si>
    <t>同心县</t>
  </si>
  <si>
    <t>桐柏县</t>
  </si>
  <si>
    <t>桐城市</t>
  </si>
  <si>
    <t>桐庐县</t>
  </si>
  <si>
    <t>桐乡市</t>
  </si>
  <si>
    <t>桐梓县</t>
  </si>
  <si>
    <t>铜川市</t>
  </si>
  <si>
    <t>铜鼓县</t>
  </si>
  <si>
    <t>铜官区</t>
  </si>
  <si>
    <t>铜梁区</t>
  </si>
  <si>
    <t>铜陵市</t>
  </si>
  <si>
    <t>铜仁市</t>
  </si>
  <si>
    <t>铜山区</t>
  </si>
  <si>
    <t>潼关县</t>
  </si>
  <si>
    <t>潼南区</t>
  </si>
  <si>
    <t>头屯河区</t>
  </si>
  <si>
    <t>突泉县</t>
  </si>
  <si>
    <t>图们市</t>
  </si>
  <si>
    <t>图木舒克市</t>
  </si>
  <si>
    <t>土默特右旗</t>
  </si>
  <si>
    <t>土默特左旗</t>
  </si>
  <si>
    <t>吐鲁番市</t>
  </si>
  <si>
    <t>团风县</t>
  </si>
  <si>
    <t>屯昌县</t>
  </si>
  <si>
    <t>屯留县</t>
  </si>
  <si>
    <t>屯溪区</t>
  </si>
  <si>
    <t>托克托县</t>
  </si>
  <si>
    <t>托克逊县</t>
  </si>
  <si>
    <t>托里县</t>
  </si>
  <si>
    <t>瓦房店市</t>
  </si>
  <si>
    <t>湾里区</t>
  </si>
  <si>
    <t>宛城区</t>
  </si>
  <si>
    <t>万安县</t>
  </si>
  <si>
    <t>万柏林区</t>
  </si>
  <si>
    <t>万年县</t>
  </si>
  <si>
    <t>万宁市</t>
  </si>
  <si>
    <t>万全区</t>
  </si>
  <si>
    <t>万荣县</t>
  </si>
  <si>
    <t>万山区</t>
  </si>
  <si>
    <t>万秀区</t>
  </si>
  <si>
    <t>万源市</t>
  </si>
  <si>
    <t>万载县</t>
  </si>
  <si>
    <t>汪清县</t>
  </si>
  <si>
    <t>王益区</t>
  </si>
  <si>
    <t>旺苍县</t>
  </si>
  <si>
    <t>望城区</t>
  </si>
  <si>
    <t>望都县</t>
  </si>
  <si>
    <t>望花区</t>
  </si>
  <si>
    <t>望江县</t>
  </si>
  <si>
    <t>望奎县</t>
  </si>
  <si>
    <t>望谟县</t>
  </si>
  <si>
    <t>威海市</t>
  </si>
  <si>
    <t>威宁彝族回族苗族自治县</t>
  </si>
  <si>
    <t>威县</t>
  </si>
  <si>
    <t>威信县</t>
  </si>
  <si>
    <t>威远县</t>
  </si>
  <si>
    <t>微山县</t>
  </si>
  <si>
    <t>巍山彝族回族自治县</t>
  </si>
  <si>
    <t>围场满族蒙古族自治县</t>
  </si>
  <si>
    <t>维西傈僳族自治县</t>
  </si>
  <si>
    <t>潍城区</t>
  </si>
  <si>
    <t>潍坊市</t>
  </si>
  <si>
    <t>卫滨区</t>
  </si>
  <si>
    <t>卫东区</t>
  </si>
  <si>
    <t>卫辉市</t>
  </si>
  <si>
    <t>未央区</t>
  </si>
  <si>
    <t>尉犁县</t>
  </si>
  <si>
    <t>尉氏县</t>
  </si>
  <si>
    <t>渭滨区</t>
  </si>
  <si>
    <t>渭城区</t>
  </si>
  <si>
    <t>渭南市</t>
  </si>
  <si>
    <t>渭源县</t>
  </si>
  <si>
    <t>蔚县</t>
  </si>
  <si>
    <t>魏都区</t>
  </si>
  <si>
    <t>魏县</t>
  </si>
  <si>
    <t>温江区</t>
  </si>
  <si>
    <t>温岭市</t>
  </si>
  <si>
    <t>温泉县</t>
  </si>
  <si>
    <t>温县</t>
  </si>
  <si>
    <t>温宿县</t>
  </si>
  <si>
    <t>温州市</t>
  </si>
  <si>
    <t>文安县</t>
  </si>
  <si>
    <t>文昌市</t>
  </si>
  <si>
    <t>文成县</t>
  </si>
  <si>
    <t>文登区</t>
  </si>
  <si>
    <t>文峰区</t>
  </si>
  <si>
    <t>文山市</t>
  </si>
  <si>
    <t>文山壮族苗族自治州</t>
  </si>
  <si>
    <t>文圣区</t>
  </si>
  <si>
    <t>文水县</t>
  </si>
  <si>
    <t>文县</t>
  </si>
  <si>
    <t>闻喜县</t>
  </si>
  <si>
    <t>汶川县</t>
  </si>
  <si>
    <t>汶上县</t>
  </si>
  <si>
    <t>翁牛特旗</t>
  </si>
  <si>
    <t>翁源县</t>
  </si>
  <si>
    <t>瓮安县</t>
  </si>
  <si>
    <t>涡阳县</t>
  </si>
  <si>
    <t>卧龙区</t>
  </si>
  <si>
    <t>乌达区</t>
  </si>
  <si>
    <t>乌当区</t>
  </si>
  <si>
    <t>乌尔禾区</t>
  </si>
  <si>
    <t>乌海市</t>
  </si>
  <si>
    <t>乌拉特后旗</t>
  </si>
  <si>
    <t>乌拉特前旗</t>
  </si>
  <si>
    <t>乌拉特中旗</t>
  </si>
  <si>
    <t>乌兰察布市</t>
  </si>
  <si>
    <t>乌兰浩特市</t>
  </si>
  <si>
    <t>乌兰县</t>
  </si>
  <si>
    <t>乌鲁木齐市</t>
  </si>
  <si>
    <t>乌鲁木齐县</t>
  </si>
  <si>
    <t>乌马河区</t>
  </si>
  <si>
    <t>乌恰县</t>
  </si>
  <si>
    <t>乌什县</t>
  </si>
  <si>
    <t>乌审旗</t>
  </si>
  <si>
    <t>乌苏市</t>
  </si>
  <si>
    <t>乌伊岭区</t>
  </si>
  <si>
    <t>无棣县</t>
  </si>
  <si>
    <t>无极县</t>
  </si>
  <si>
    <t>无为县</t>
  </si>
  <si>
    <t>无锡市</t>
  </si>
  <si>
    <t>芜湖市</t>
  </si>
  <si>
    <t>芜湖县</t>
  </si>
  <si>
    <t>吴堡县</t>
  </si>
  <si>
    <t>吴川市</t>
  </si>
  <si>
    <t>吴江区</t>
  </si>
  <si>
    <t>吴起县</t>
  </si>
  <si>
    <t>吴桥县</t>
  </si>
  <si>
    <t>吴兴区</t>
  </si>
  <si>
    <t>吴中区</t>
  </si>
  <si>
    <t>吴忠市</t>
  </si>
  <si>
    <t>梧州市</t>
  </si>
  <si>
    <t>五常市</t>
  </si>
  <si>
    <t>五大连池市</t>
  </si>
  <si>
    <t>五峰土家族自治县</t>
  </si>
  <si>
    <t>五河县</t>
  </si>
  <si>
    <t>五华区</t>
  </si>
  <si>
    <t>五华县</t>
  </si>
  <si>
    <t>五家渠市</t>
  </si>
  <si>
    <t>五莲县</t>
  </si>
  <si>
    <t>五台县</t>
  </si>
  <si>
    <t>五通桥区</t>
  </si>
  <si>
    <t>五营区</t>
  </si>
  <si>
    <t>五原县</t>
  </si>
  <si>
    <t>五寨县</t>
  </si>
  <si>
    <t>五指山市</t>
  </si>
  <si>
    <t>伍家岗区</t>
  </si>
  <si>
    <t>武安市</t>
  </si>
  <si>
    <t>武昌区</t>
  </si>
  <si>
    <t>武城县</t>
  </si>
  <si>
    <t>武川县</t>
  </si>
  <si>
    <t>武定县</t>
  </si>
  <si>
    <t>武都区</t>
  </si>
  <si>
    <t>武冈市</t>
  </si>
  <si>
    <t>武功县</t>
  </si>
  <si>
    <t>武汉市</t>
  </si>
  <si>
    <t>武侯区</t>
  </si>
  <si>
    <t>武江区</t>
  </si>
  <si>
    <t>武进区</t>
  </si>
  <si>
    <t>武陵区</t>
  </si>
  <si>
    <t>武陵源区</t>
  </si>
  <si>
    <t>武隆区</t>
  </si>
  <si>
    <t>武鸣区</t>
  </si>
  <si>
    <t>武宁县</t>
  </si>
  <si>
    <t>武平县</t>
  </si>
  <si>
    <t>武强县</t>
  </si>
  <si>
    <t>武清区</t>
  </si>
  <si>
    <t>武山县</t>
  </si>
  <si>
    <t>武胜县</t>
  </si>
  <si>
    <t>武威市</t>
  </si>
  <si>
    <t>武乡县</t>
  </si>
  <si>
    <t>武宣县</t>
  </si>
  <si>
    <t>武穴市</t>
  </si>
  <si>
    <t>武夷山市</t>
  </si>
  <si>
    <t>武义县</t>
  </si>
  <si>
    <t>武邑县</t>
  </si>
  <si>
    <t>武陟县</t>
  </si>
  <si>
    <t>舞钢市</t>
  </si>
  <si>
    <t>舞阳县</t>
  </si>
  <si>
    <t>务川仡佬族苗族自治县</t>
  </si>
  <si>
    <t>婺城区</t>
  </si>
  <si>
    <t>婺源县</t>
  </si>
  <si>
    <t>西安区</t>
  </si>
  <si>
    <t>西安市</t>
  </si>
  <si>
    <t>西藏自治区</t>
  </si>
  <si>
    <t>西昌市</t>
  </si>
  <si>
    <t>西充县</t>
  </si>
  <si>
    <t>西畴县</t>
  </si>
  <si>
    <t>西丰县</t>
  </si>
  <si>
    <t>西峰区</t>
  </si>
  <si>
    <t>西岗区</t>
  </si>
  <si>
    <t>西工区</t>
  </si>
  <si>
    <t>西固区</t>
  </si>
  <si>
    <t>西和县</t>
  </si>
  <si>
    <t>西湖区</t>
  </si>
  <si>
    <t>西华县</t>
  </si>
  <si>
    <t>西吉县</t>
  </si>
  <si>
    <t>西林区</t>
  </si>
  <si>
    <t>西林县</t>
  </si>
  <si>
    <t>西陵区</t>
  </si>
  <si>
    <t>西盟佤族自治县</t>
  </si>
  <si>
    <t>西宁市</t>
  </si>
  <si>
    <t>西平县</t>
  </si>
  <si>
    <t>西区</t>
  </si>
  <si>
    <t>西塞山区</t>
  </si>
  <si>
    <t>西山区</t>
  </si>
  <si>
    <t>西市区</t>
  </si>
  <si>
    <t>西双版纳傣族自治州</t>
  </si>
  <si>
    <t>西乌珠穆沁旗</t>
  </si>
  <si>
    <t>西峡县</t>
  </si>
  <si>
    <t>西夏区</t>
  </si>
  <si>
    <t>西乡塘区</t>
  </si>
  <si>
    <t>西乡县</t>
  </si>
  <si>
    <t>西秀区</t>
  </si>
  <si>
    <t>昔阳县</t>
  </si>
  <si>
    <t>息烽县</t>
  </si>
  <si>
    <t>息县</t>
  </si>
  <si>
    <t>浠水县</t>
  </si>
  <si>
    <t>淅川县</t>
  </si>
  <si>
    <t>锡林浩特市</t>
  </si>
  <si>
    <t>锡山区</t>
  </si>
  <si>
    <t>溪湖区</t>
  </si>
  <si>
    <t>歙县</t>
  </si>
  <si>
    <t>习水县</t>
  </si>
  <si>
    <t>隰县</t>
  </si>
  <si>
    <t>喜德县</t>
  </si>
  <si>
    <t>细河区</t>
  </si>
  <si>
    <t>峡江县</t>
  </si>
  <si>
    <t>霞浦县</t>
  </si>
  <si>
    <t>霞山区</t>
  </si>
  <si>
    <t>下城区</t>
  </si>
  <si>
    <t>下花园区</t>
  </si>
  <si>
    <t>下陆区</t>
  </si>
  <si>
    <t>夏河县</t>
  </si>
  <si>
    <t>夏津县</t>
  </si>
  <si>
    <t>夏县</t>
  </si>
  <si>
    <t>夏邑县</t>
  </si>
  <si>
    <t>仙居县</t>
  </si>
  <si>
    <t>仙桃市</t>
  </si>
  <si>
    <t>仙游县</t>
  </si>
  <si>
    <t>咸安区</t>
  </si>
  <si>
    <t>咸丰县</t>
  </si>
  <si>
    <t>咸宁市</t>
  </si>
  <si>
    <t>咸阳市</t>
  </si>
  <si>
    <t>献县</t>
  </si>
  <si>
    <t>乡城县</t>
  </si>
  <si>
    <t>乡宁县</t>
  </si>
  <si>
    <t>芗城区</t>
  </si>
  <si>
    <t>相城区</t>
  </si>
  <si>
    <t>相山区</t>
  </si>
  <si>
    <t>香坊区</t>
  </si>
  <si>
    <t>香港特别行政区</t>
  </si>
  <si>
    <t>香格里拉市</t>
  </si>
  <si>
    <t>香河县</t>
  </si>
  <si>
    <t>香洲区</t>
  </si>
  <si>
    <t>湘东区</t>
  </si>
  <si>
    <t>湘桥区</t>
  </si>
  <si>
    <t>湘潭市</t>
  </si>
  <si>
    <t>湘潭县</t>
  </si>
  <si>
    <t>湘西土家族苗族自治州</t>
  </si>
  <si>
    <t>湘乡市</t>
  </si>
  <si>
    <t>湘阴县</t>
  </si>
  <si>
    <t>襄城区</t>
  </si>
  <si>
    <t>襄城县</t>
  </si>
  <si>
    <t>襄汾县</t>
  </si>
  <si>
    <t>襄阳市</t>
  </si>
  <si>
    <t>襄垣县</t>
  </si>
  <si>
    <t>襄州区</t>
  </si>
  <si>
    <t>镶黄旗</t>
  </si>
  <si>
    <t>祥符区</t>
  </si>
  <si>
    <t>祥云县</t>
  </si>
  <si>
    <t>翔安区</t>
  </si>
  <si>
    <t>响水县</t>
  </si>
  <si>
    <t>向阳区</t>
  </si>
  <si>
    <t>项城市</t>
  </si>
  <si>
    <t>象山区</t>
  </si>
  <si>
    <t>象山县</t>
  </si>
  <si>
    <t>象州县</t>
  </si>
  <si>
    <t>萧山区</t>
  </si>
  <si>
    <t>萧县</t>
  </si>
  <si>
    <t>猇亭区</t>
  </si>
  <si>
    <t>小店区</t>
  </si>
  <si>
    <t>小金县</t>
  </si>
  <si>
    <t>孝昌县</t>
  </si>
  <si>
    <t>孝感市</t>
  </si>
  <si>
    <t>孝南区</t>
  </si>
  <si>
    <t>孝义市</t>
  </si>
  <si>
    <t>谢家集区</t>
  </si>
  <si>
    <t>谢通门县</t>
  </si>
  <si>
    <t>辛集市</t>
  </si>
  <si>
    <t>忻城县</t>
  </si>
  <si>
    <t>忻府区</t>
  </si>
  <si>
    <t>忻州市</t>
  </si>
  <si>
    <t>新安县</t>
  </si>
  <si>
    <t>新巴尔虎右旗</t>
  </si>
  <si>
    <t>新巴尔虎左旗</t>
  </si>
  <si>
    <t>新北区</t>
  </si>
  <si>
    <t>新宾满族自治县</t>
  </si>
  <si>
    <t>新蔡县</t>
  </si>
  <si>
    <t>新昌县</t>
  </si>
  <si>
    <t>新城区</t>
  </si>
  <si>
    <t>新都区</t>
  </si>
  <si>
    <t>新丰县</t>
  </si>
  <si>
    <t>新抚区</t>
  </si>
  <si>
    <t>新干县</t>
  </si>
  <si>
    <t>新和县</t>
  </si>
  <si>
    <t>新河县</t>
  </si>
  <si>
    <t>新华区</t>
  </si>
  <si>
    <t>新化县</t>
  </si>
  <si>
    <t>新晃侗族自治县</t>
  </si>
  <si>
    <t>新会区</t>
  </si>
  <si>
    <t>新建区</t>
  </si>
  <si>
    <t>新疆维吾尔自治区</t>
  </si>
  <si>
    <t>新绛县</t>
  </si>
  <si>
    <t>新津县</t>
  </si>
  <si>
    <t>新乐市</t>
  </si>
  <si>
    <t>新龙县</t>
  </si>
  <si>
    <t>新罗区</t>
  </si>
  <si>
    <t>新密市</t>
  </si>
  <si>
    <t>新民市</t>
  </si>
  <si>
    <t>新宁县</t>
  </si>
  <si>
    <t>新平彝族傣族自治县</t>
  </si>
  <si>
    <t>新青区</t>
  </si>
  <si>
    <t>新邱区</t>
  </si>
  <si>
    <t>新荣区</t>
  </si>
  <si>
    <t>新邵县</t>
  </si>
  <si>
    <t>新市区</t>
  </si>
  <si>
    <t>新泰市</t>
  </si>
  <si>
    <t>新田县</t>
  </si>
  <si>
    <t>新吴区</t>
  </si>
  <si>
    <t>新县</t>
  </si>
  <si>
    <t>新乡市</t>
  </si>
  <si>
    <t>新乡县</t>
  </si>
  <si>
    <t>新兴区</t>
  </si>
  <si>
    <t>新兴县</t>
  </si>
  <si>
    <t>新野县</t>
  </si>
  <si>
    <t>新沂市</t>
  </si>
  <si>
    <t>新余市</t>
  </si>
  <si>
    <t>新源县</t>
  </si>
  <si>
    <t>新郑市</t>
  </si>
  <si>
    <t>新洲区</t>
  </si>
  <si>
    <t>信丰县</t>
  </si>
  <si>
    <t>信阳市</t>
  </si>
  <si>
    <t>信宜市</t>
  </si>
  <si>
    <t>信州区</t>
  </si>
  <si>
    <t>邢台市</t>
  </si>
  <si>
    <t>邢台县</t>
  </si>
  <si>
    <t>兴安区</t>
  </si>
  <si>
    <t>兴安县</t>
  </si>
  <si>
    <t>兴宾区</t>
  </si>
  <si>
    <t>兴城市</t>
  </si>
  <si>
    <t>兴国县</t>
  </si>
  <si>
    <t>兴海县</t>
  </si>
  <si>
    <t>兴和县</t>
  </si>
  <si>
    <t>兴化市</t>
  </si>
  <si>
    <t>兴隆台区</t>
  </si>
  <si>
    <t>兴隆县</t>
  </si>
  <si>
    <t>兴宁区</t>
  </si>
  <si>
    <t>兴宁市</t>
  </si>
  <si>
    <t>兴平市</t>
  </si>
  <si>
    <t>兴庆区</t>
  </si>
  <si>
    <t>兴仁县</t>
  </si>
  <si>
    <t>兴山区</t>
  </si>
  <si>
    <t>兴山县</t>
  </si>
  <si>
    <t>兴文县</t>
  </si>
  <si>
    <t>兴县</t>
  </si>
  <si>
    <t>兴业县</t>
  </si>
  <si>
    <t>兴义市</t>
  </si>
  <si>
    <t>杏花岭区</t>
  </si>
  <si>
    <t>雄县</t>
  </si>
  <si>
    <t>休宁县</t>
  </si>
  <si>
    <t>修水县</t>
  </si>
  <si>
    <t>修文县</t>
  </si>
  <si>
    <t>修武县</t>
  </si>
  <si>
    <t>宿城区</t>
  </si>
  <si>
    <t>宿迁市</t>
  </si>
  <si>
    <t>宿松县</t>
  </si>
  <si>
    <t>宿豫区</t>
  </si>
  <si>
    <t>宿州市</t>
  </si>
  <si>
    <t>秀峰区</t>
  </si>
  <si>
    <t>秀英区</t>
  </si>
  <si>
    <t>秀屿区</t>
  </si>
  <si>
    <t>秀洲区</t>
  </si>
  <si>
    <t>岫岩满族自治县</t>
  </si>
  <si>
    <t>盱眙县</t>
  </si>
  <si>
    <t>徐汇区</t>
  </si>
  <si>
    <t>徐水区</t>
  </si>
  <si>
    <t>徐闻县</t>
  </si>
  <si>
    <t>徐州市</t>
  </si>
  <si>
    <t>许昌市</t>
  </si>
  <si>
    <t>叙永县</t>
  </si>
  <si>
    <t>溆浦县</t>
  </si>
  <si>
    <t>宣城市</t>
  </si>
  <si>
    <t>宣恩县</t>
  </si>
  <si>
    <t>宣汉县</t>
  </si>
  <si>
    <t>宣化区</t>
  </si>
  <si>
    <t>宣威市</t>
  </si>
  <si>
    <t>宣州区</t>
  </si>
  <si>
    <t>玄武区</t>
  </si>
  <si>
    <t>薛城区</t>
  </si>
  <si>
    <t>旬阳县</t>
  </si>
  <si>
    <t>旬邑县</t>
  </si>
  <si>
    <t>寻甸回族彝族自治县</t>
  </si>
  <si>
    <t>寻乌县</t>
  </si>
  <si>
    <t>浔阳区</t>
  </si>
  <si>
    <t>循化撒拉族自治县</t>
  </si>
  <si>
    <t>逊克县</t>
  </si>
  <si>
    <t>牙克石市</t>
  </si>
  <si>
    <t>崖州区</t>
  </si>
  <si>
    <t>雅安市</t>
  </si>
  <si>
    <t>雅江县</t>
  </si>
  <si>
    <t>亚东县</t>
  </si>
  <si>
    <t>烟台市</t>
  </si>
  <si>
    <t>焉耆回族自治县</t>
  </si>
  <si>
    <t>鄢陵县</t>
  </si>
  <si>
    <t>延安市</t>
  </si>
  <si>
    <t>延边朝鲜族自治州</t>
  </si>
  <si>
    <t>延川县</t>
  </si>
  <si>
    <t>延津县</t>
  </si>
  <si>
    <t>延平区</t>
  </si>
  <si>
    <t>延庆区</t>
  </si>
  <si>
    <t>延寿县</t>
  </si>
  <si>
    <t>延长县</t>
  </si>
  <si>
    <t>炎陵县</t>
  </si>
  <si>
    <t>沿河土家族自治县</t>
  </si>
  <si>
    <t>沿滩区</t>
  </si>
  <si>
    <t>盐边县</t>
  </si>
  <si>
    <t>盐城市</t>
  </si>
  <si>
    <t>盐池县</t>
  </si>
  <si>
    <t>盐都区</t>
  </si>
  <si>
    <t>盐湖区</t>
  </si>
  <si>
    <t>盐津县</t>
  </si>
  <si>
    <t>盐山县</t>
  </si>
  <si>
    <t>盐田区</t>
  </si>
  <si>
    <t>盐亭县</t>
  </si>
  <si>
    <t>盐源县</t>
  </si>
  <si>
    <t>阎良区</t>
  </si>
  <si>
    <t>兖州区</t>
  </si>
  <si>
    <t>郾城区</t>
  </si>
  <si>
    <t>偃师市</t>
  </si>
  <si>
    <t>砚山县</t>
  </si>
  <si>
    <t>雁峰区</t>
  </si>
  <si>
    <t>雁江区</t>
  </si>
  <si>
    <t>雁山区</t>
  </si>
  <si>
    <t>雁塔区</t>
  </si>
  <si>
    <t>扬中市</t>
  </si>
  <si>
    <t>扬州市</t>
  </si>
  <si>
    <t>阳城县</t>
  </si>
  <si>
    <t>阳春市</t>
  </si>
  <si>
    <t>阳东区</t>
  </si>
  <si>
    <t>阳高县</t>
  </si>
  <si>
    <t>阳谷县</t>
  </si>
  <si>
    <t>阳江市</t>
  </si>
  <si>
    <t>阳明区</t>
  </si>
  <si>
    <t>阳曲县</t>
  </si>
  <si>
    <t>阳泉市</t>
  </si>
  <si>
    <t>阳山县</t>
  </si>
  <si>
    <t>阳朔县</t>
  </si>
  <si>
    <t>阳西县</t>
  </si>
  <si>
    <t>阳新县</t>
  </si>
  <si>
    <t>阳信县</t>
  </si>
  <si>
    <t>阳原县</t>
  </si>
  <si>
    <t>杨陵区</t>
  </si>
  <si>
    <t>杨浦区</t>
  </si>
  <si>
    <t>洋县</t>
  </si>
  <si>
    <t>漾濞彝族自治县</t>
  </si>
  <si>
    <t>尧都区</t>
  </si>
  <si>
    <t>姚安县</t>
  </si>
  <si>
    <t>瑶海区</t>
  </si>
  <si>
    <t>耀州区</t>
  </si>
  <si>
    <t>叶城县</t>
  </si>
  <si>
    <t>叶集区</t>
  </si>
  <si>
    <t>叶县</t>
  </si>
  <si>
    <t>伊川县</t>
  </si>
  <si>
    <t>伊春区</t>
  </si>
  <si>
    <t>伊春市</t>
  </si>
  <si>
    <t>伊金霍洛旗</t>
  </si>
  <si>
    <t>伊犁哈萨克自治州</t>
  </si>
  <si>
    <t>伊宁市</t>
  </si>
  <si>
    <t>伊宁县</t>
  </si>
  <si>
    <t>伊通满族自治县</t>
  </si>
  <si>
    <t>伊吾县</t>
  </si>
  <si>
    <t>伊州区</t>
  </si>
  <si>
    <t>依安县</t>
  </si>
  <si>
    <t>依兰县</t>
  </si>
  <si>
    <t>黟县</t>
  </si>
  <si>
    <t>仪陇县</t>
  </si>
  <si>
    <t>仪征市</t>
  </si>
  <si>
    <t>夷陵区</t>
  </si>
  <si>
    <t>沂南县</t>
  </si>
  <si>
    <t>沂水县</t>
  </si>
  <si>
    <t>沂源县</t>
  </si>
  <si>
    <t>宜宾市</t>
  </si>
  <si>
    <t>宜宾县</t>
  </si>
  <si>
    <t>宜昌市</t>
  </si>
  <si>
    <t>宜城市</t>
  </si>
  <si>
    <t>宜川县</t>
  </si>
  <si>
    <t>宜春市</t>
  </si>
  <si>
    <t>宜都市</t>
  </si>
  <si>
    <t>宜丰县</t>
  </si>
  <si>
    <t>宜黄县</t>
  </si>
  <si>
    <t>宜君县</t>
  </si>
  <si>
    <t>宜良县</t>
  </si>
  <si>
    <t>宜兴市</t>
  </si>
  <si>
    <t>宜秀区</t>
  </si>
  <si>
    <t>宜阳县</t>
  </si>
  <si>
    <t>宜章县</t>
  </si>
  <si>
    <t>宜州区</t>
  </si>
  <si>
    <t>彝良县</t>
  </si>
  <si>
    <t>弋江区</t>
  </si>
  <si>
    <t>弋阳县</t>
  </si>
  <si>
    <t>义安区</t>
  </si>
  <si>
    <t>义马市</t>
  </si>
  <si>
    <t>义乌市</t>
  </si>
  <si>
    <t>义县</t>
  </si>
  <si>
    <t>易门县</t>
  </si>
  <si>
    <t>易县</t>
  </si>
  <si>
    <t>峄城区</t>
  </si>
  <si>
    <t>驿城区</t>
  </si>
  <si>
    <t>益阳市</t>
  </si>
  <si>
    <t>翼城县</t>
  </si>
  <si>
    <t>殷都区</t>
  </si>
  <si>
    <t>银川市</t>
  </si>
  <si>
    <t>银海区</t>
  </si>
  <si>
    <t>银州区</t>
  </si>
  <si>
    <t>鄞州区</t>
  </si>
  <si>
    <t>印江土家族苗族自治县</t>
  </si>
  <si>
    <t>印台区</t>
  </si>
  <si>
    <t>英德市</t>
  </si>
  <si>
    <t>英吉沙县</t>
  </si>
  <si>
    <t>英山县</t>
  </si>
  <si>
    <t>鹰手营子矿区</t>
  </si>
  <si>
    <t>鹰潭市</t>
  </si>
  <si>
    <t>迎江区</t>
  </si>
  <si>
    <t>迎泽区</t>
  </si>
  <si>
    <t>荥经县</t>
  </si>
  <si>
    <t>荥阳市</t>
  </si>
  <si>
    <t>盈江县</t>
  </si>
  <si>
    <t>营口市</t>
  </si>
  <si>
    <t>营山县</t>
  </si>
  <si>
    <t>颍东区</t>
  </si>
  <si>
    <t>颍泉区</t>
  </si>
  <si>
    <t>颍上县</t>
  </si>
  <si>
    <t>颍州区</t>
  </si>
  <si>
    <t>应城市</t>
  </si>
  <si>
    <t>应县</t>
  </si>
  <si>
    <t>邕宁区</t>
  </si>
  <si>
    <t>永安市</t>
  </si>
  <si>
    <t>永昌县</t>
  </si>
  <si>
    <t>永城市</t>
  </si>
  <si>
    <t>永春县</t>
  </si>
  <si>
    <t>永德县</t>
  </si>
  <si>
    <t>永登县</t>
  </si>
  <si>
    <t>永定区</t>
  </si>
  <si>
    <t>永丰县</t>
  </si>
  <si>
    <t>永福县</t>
  </si>
  <si>
    <t>永和县</t>
  </si>
  <si>
    <t>永吉县</t>
  </si>
  <si>
    <t>永济市</t>
  </si>
  <si>
    <t>永嘉县</t>
  </si>
  <si>
    <t>永靖县</t>
  </si>
  <si>
    <t>永康市</t>
  </si>
  <si>
    <t>永年区</t>
  </si>
  <si>
    <t>永宁县</t>
  </si>
  <si>
    <t>永平县</t>
  </si>
  <si>
    <t>永清县</t>
  </si>
  <si>
    <t>永仁县</t>
  </si>
  <si>
    <t>永善县</t>
  </si>
  <si>
    <t>永胜县</t>
  </si>
  <si>
    <t>永寿县</t>
  </si>
  <si>
    <t>永顺县</t>
  </si>
  <si>
    <t>永泰县</t>
  </si>
  <si>
    <t>永新县</t>
  </si>
  <si>
    <t>永兴县</t>
  </si>
  <si>
    <t>永修县</t>
  </si>
  <si>
    <t>永州市</t>
  </si>
  <si>
    <t>埇桥区</t>
  </si>
  <si>
    <t>攸县</t>
  </si>
  <si>
    <t>尤溪县</t>
  </si>
  <si>
    <t>游仙区</t>
  </si>
  <si>
    <t>友好区</t>
  </si>
  <si>
    <t>友谊县</t>
  </si>
  <si>
    <t>右江区</t>
  </si>
  <si>
    <t>右玉县</t>
  </si>
  <si>
    <t>于都县</t>
  </si>
  <si>
    <t>于洪区</t>
  </si>
  <si>
    <t>于田县</t>
  </si>
  <si>
    <t>余干县</t>
  </si>
  <si>
    <t>余杭区</t>
  </si>
  <si>
    <t>余江县</t>
  </si>
  <si>
    <t>余庆县</t>
  </si>
  <si>
    <t>余姚市</t>
  </si>
  <si>
    <t>盂县</t>
  </si>
  <si>
    <t>鱼峰区</t>
  </si>
  <si>
    <t>鱼台县</t>
  </si>
  <si>
    <t>渝水区</t>
  </si>
  <si>
    <t>榆次区</t>
  </si>
  <si>
    <t>榆林市</t>
  </si>
  <si>
    <t>榆社县</t>
  </si>
  <si>
    <t>榆树市</t>
  </si>
  <si>
    <t>榆阳区</t>
  </si>
  <si>
    <t>榆中县</t>
  </si>
  <si>
    <t>虞城县</t>
  </si>
  <si>
    <t>雨城区</t>
  </si>
  <si>
    <t>雨湖区</t>
  </si>
  <si>
    <t>雨花区</t>
  </si>
  <si>
    <t>雨花台区</t>
  </si>
  <si>
    <t>雨山区</t>
  </si>
  <si>
    <t>禹城市</t>
  </si>
  <si>
    <t>禹会区</t>
  </si>
  <si>
    <t>禹王台区</t>
  </si>
  <si>
    <t>禹州市</t>
  </si>
  <si>
    <t>玉环市</t>
  </si>
  <si>
    <t>玉林市</t>
  </si>
  <si>
    <t>玉龙纳西族自治县</t>
  </si>
  <si>
    <t>玉门市</t>
  </si>
  <si>
    <t>玉屏侗族自治县</t>
  </si>
  <si>
    <t>玉泉区</t>
  </si>
  <si>
    <t>玉山县</t>
  </si>
  <si>
    <t>玉树藏族自治州</t>
  </si>
  <si>
    <t>玉树市</t>
  </si>
  <si>
    <t>玉田县</t>
  </si>
  <si>
    <t>玉溪市</t>
  </si>
  <si>
    <t>玉州区</t>
  </si>
  <si>
    <t>郁南县</t>
  </si>
  <si>
    <t>裕安区</t>
  </si>
  <si>
    <t>裕华区</t>
  </si>
  <si>
    <t>裕民县</t>
  </si>
  <si>
    <t>元宝区</t>
  </si>
  <si>
    <t>元宝山区</t>
  </si>
  <si>
    <t>元江哈尼族彝族傣族自治县</t>
  </si>
  <si>
    <t>元谋县</t>
  </si>
  <si>
    <t>元氏县</t>
  </si>
  <si>
    <t>元阳县</t>
  </si>
  <si>
    <t>沅江市</t>
  </si>
  <si>
    <t>沅陵县</t>
  </si>
  <si>
    <t>垣曲县</t>
  </si>
  <si>
    <t>袁州区</t>
  </si>
  <si>
    <t>原平市</t>
  </si>
  <si>
    <t>原阳县</t>
  </si>
  <si>
    <t>原州区</t>
  </si>
  <si>
    <t>源城区</t>
  </si>
  <si>
    <t>源汇区</t>
  </si>
  <si>
    <t>远安县</t>
  </si>
  <si>
    <t>月湖区</t>
  </si>
  <si>
    <t>岳池县</t>
  </si>
  <si>
    <t>岳麓区</t>
  </si>
  <si>
    <t>岳普湖县</t>
  </si>
  <si>
    <t>岳塘区</t>
  </si>
  <si>
    <t>岳西县</t>
  </si>
  <si>
    <t>岳阳楼区</t>
  </si>
  <si>
    <t>岳阳市</t>
  </si>
  <si>
    <t>岳阳县</t>
  </si>
  <si>
    <t>越城区</t>
  </si>
  <si>
    <t>越西县</t>
  </si>
  <si>
    <t>越秀区</t>
  </si>
  <si>
    <t>云安区</t>
  </si>
  <si>
    <t>云城区</t>
  </si>
  <si>
    <t>云和县</t>
  </si>
  <si>
    <t>云龙区</t>
  </si>
  <si>
    <t>云龙县</t>
  </si>
  <si>
    <t>云梦县</t>
  </si>
  <si>
    <t>云南省</t>
  </si>
  <si>
    <t>云溪区</t>
  </si>
  <si>
    <t>云县</t>
  </si>
  <si>
    <t>云霄县</t>
  </si>
  <si>
    <t>云岩区</t>
  </si>
  <si>
    <t>郧西县</t>
  </si>
  <si>
    <t>郧阳区</t>
  </si>
  <si>
    <t>运城市</t>
  </si>
  <si>
    <t>运河区</t>
  </si>
  <si>
    <t>郓城县</t>
  </si>
  <si>
    <t>杂多县</t>
  </si>
  <si>
    <t>赞皇县</t>
  </si>
  <si>
    <t>枣强县</t>
  </si>
  <si>
    <t>枣阳市</t>
  </si>
  <si>
    <t>枣庄市</t>
  </si>
  <si>
    <t>泽库县</t>
  </si>
  <si>
    <t>泽普县</t>
  </si>
  <si>
    <t>泽州县</t>
  </si>
  <si>
    <t>增城区</t>
  </si>
  <si>
    <t>扎赉诺尔区</t>
  </si>
  <si>
    <t>扎赉特旗</t>
  </si>
  <si>
    <t>扎兰屯市</t>
  </si>
  <si>
    <t>扎鲁特旗</t>
  </si>
  <si>
    <t>扎囊县</t>
  </si>
  <si>
    <t>札达县</t>
  </si>
  <si>
    <t>柞水县</t>
  </si>
  <si>
    <t>沾化区</t>
  </si>
  <si>
    <t>沾益区</t>
  </si>
  <si>
    <t>站前区</t>
  </si>
  <si>
    <t>湛河区</t>
  </si>
  <si>
    <t>湛江市</t>
  </si>
  <si>
    <t>张北县</t>
  </si>
  <si>
    <t>张店区</t>
  </si>
  <si>
    <t>张家川回族自治县</t>
  </si>
  <si>
    <t>张家港市</t>
  </si>
  <si>
    <t>张家界市</t>
  </si>
  <si>
    <t>张家口市</t>
  </si>
  <si>
    <t>张湾区</t>
  </si>
  <si>
    <t>张掖市</t>
  </si>
  <si>
    <t>章贡区</t>
  </si>
  <si>
    <t>章丘区</t>
  </si>
  <si>
    <t>彰武县</t>
  </si>
  <si>
    <t>漳平市</t>
  </si>
  <si>
    <t>漳浦县</t>
  </si>
  <si>
    <t>漳县</t>
  </si>
  <si>
    <t>漳州市</t>
  </si>
  <si>
    <t>樟树市</t>
  </si>
  <si>
    <t>长安区</t>
  </si>
  <si>
    <t>长白朝鲜族自治县</t>
  </si>
  <si>
    <t>长春市</t>
  </si>
  <si>
    <t>长岛县</t>
  </si>
  <si>
    <t>长丰县</t>
  </si>
  <si>
    <t>长葛市</t>
  </si>
  <si>
    <t>长海县</t>
  </si>
  <si>
    <t>长乐区</t>
  </si>
  <si>
    <t>长岭县</t>
  </si>
  <si>
    <t>长宁区</t>
  </si>
  <si>
    <t>长宁县</t>
  </si>
  <si>
    <t>长清区</t>
  </si>
  <si>
    <t>长沙市</t>
  </si>
  <si>
    <t>长沙县</t>
  </si>
  <si>
    <t>长寿区</t>
  </si>
  <si>
    <t>长顺县</t>
  </si>
  <si>
    <t>长泰县</t>
  </si>
  <si>
    <t>长汀县</t>
  </si>
  <si>
    <t>长武县</t>
  </si>
  <si>
    <t>长兴县</t>
  </si>
  <si>
    <t>长阳土家族自治县</t>
  </si>
  <si>
    <t>长垣县</t>
  </si>
  <si>
    <t>长治市</t>
  </si>
  <si>
    <t>长治县</t>
  </si>
  <si>
    <t>长洲区</t>
  </si>
  <si>
    <t>长子县</t>
  </si>
  <si>
    <t>招远市</t>
  </si>
  <si>
    <t>昭化区</t>
  </si>
  <si>
    <t>昭觉县</t>
  </si>
  <si>
    <t>昭平县</t>
  </si>
  <si>
    <t>昭苏县</t>
  </si>
  <si>
    <t>昭通市</t>
  </si>
  <si>
    <t>昭阳区</t>
  </si>
  <si>
    <t>召陵区</t>
  </si>
  <si>
    <t>诏安县</t>
  </si>
  <si>
    <t>赵县</t>
  </si>
  <si>
    <t>肇东市</t>
  </si>
  <si>
    <t>肇庆市</t>
  </si>
  <si>
    <t>肇源县</t>
  </si>
  <si>
    <t>肇州县</t>
  </si>
  <si>
    <t>柘城县</t>
  </si>
  <si>
    <t>柘荣县</t>
  </si>
  <si>
    <t>浙江省</t>
  </si>
  <si>
    <t>贞丰县</t>
  </si>
  <si>
    <t>浈江区</t>
  </si>
  <si>
    <t>振安区</t>
  </si>
  <si>
    <t>振兴区</t>
  </si>
  <si>
    <t>镇安县</t>
  </si>
  <si>
    <t>镇巴县</t>
  </si>
  <si>
    <t>镇海区</t>
  </si>
  <si>
    <t>镇江市</t>
  </si>
  <si>
    <t>镇康县</t>
  </si>
  <si>
    <t>镇赉县</t>
  </si>
  <si>
    <t>镇宁布依族苗族自治县</t>
  </si>
  <si>
    <t>镇平县</t>
  </si>
  <si>
    <t>镇坪县</t>
  </si>
  <si>
    <t>镇雄县</t>
  </si>
  <si>
    <t>镇沅彝族哈尼族拉祜族自治县</t>
  </si>
  <si>
    <t>镇原县</t>
  </si>
  <si>
    <t>镇远县</t>
  </si>
  <si>
    <t>蒸湘区</t>
  </si>
  <si>
    <t>正安县</t>
  </si>
  <si>
    <t>正定县</t>
  </si>
  <si>
    <t>正蓝旗</t>
  </si>
  <si>
    <t>正宁县</t>
  </si>
  <si>
    <t>正镶白旗</t>
  </si>
  <si>
    <t>正阳县</t>
  </si>
  <si>
    <t>郑州市</t>
  </si>
  <si>
    <t>政和县</t>
  </si>
  <si>
    <t>芝罘区</t>
  </si>
  <si>
    <t>枝江市</t>
  </si>
  <si>
    <t>织金县</t>
  </si>
  <si>
    <t>芷江侗族自治县</t>
  </si>
  <si>
    <t>志丹县</t>
  </si>
  <si>
    <t>治多县</t>
  </si>
  <si>
    <t>中方县</t>
  </si>
  <si>
    <t>中江县</t>
  </si>
  <si>
    <t>中牟县</t>
  </si>
  <si>
    <t>中宁县</t>
  </si>
  <si>
    <t>中山区</t>
  </si>
  <si>
    <t>中山市</t>
  </si>
  <si>
    <t>中卫市</t>
  </si>
  <si>
    <t>中阳县</t>
  </si>
  <si>
    <t>中原区</t>
  </si>
  <si>
    <t>中站区</t>
  </si>
  <si>
    <t>钟楼区</t>
  </si>
  <si>
    <t>钟山区</t>
  </si>
  <si>
    <t>钟山县</t>
  </si>
  <si>
    <t>钟祥市</t>
  </si>
  <si>
    <t>仲巴县</t>
  </si>
  <si>
    <t>重庆市</t>
  </si>
  <si>
    <t>舟曲县</t>
  </si>
  <si>
    <t>舟山市</t>
  </si>
  <si>
    <t>周村区</t>
  </si>
  <si>
    <t>周口市</t>
  </si>
  <si>
    <t>周宁县</t>
  </si>
  <si>
    <t>周至县</t>
  </si>
  <si>
    <t>珠海市</t>
  </si>
  <si>
    <t>珠晖区</t>
  </si>
  <si>
    <t>珠山区</t>
  </si>
  <si>
    <t>株洲市</t>
  </si>
  <si>
    <t>株洲县</t>
  </si>
  <si>
    <t>诸城市</t>
  </si>
  <si>
    <t>诸暨市</t>
  </si>
  <si>
    <t>竹山县</t>
  </si>
  <si>
    <t>竹溪县</t>
  </si>
  <si>
    <t>驻马店市</t>
  </si>
  <si>
    <t>庄河市</t>
  </si>
  <si>
    <t>庄浪县</t>
  </si>
  <si>
    <t>准格尔旗</t>
  </si>
  <si>
    <t>涿鹿县</t>
  </si>
  <si>
    <t>涿州市</t>
  </si>
  <si>
    <t>卓尼县</t>
  </si>
  <si>
    <t>卓资县</t>
  </si>
  <si>
    <t>资溪县</t>
  </si>
  <si>
    <t>资兴市</t>
  </si>
  <si>
    <t>资阳区</t>
  </si>
  <si>
    <t>资阳市</t>
  </si>
  <si>
    <t>资源县</t>
  </si>
  <si>
    <t>资中县</t>
  </si>
  <si>
    <t>淄博市</t>
  </si>
  <si>
    <t>淄川区</t>
  </si>
  <si>
    <t>子长县</t>
  </si>
  <si>
    <t>子洲县</t>
  </si>
  <si>
    <t>秭归县</t>
  </si>
  <si>
    <t>梓潼县</t>
  </si>
  <si>
    <t>紫金县</t>
  </si>
  <si>
    <t>紫阳县</t>
  </si>
  <si>
    <t>紫云苗族布依族自治县</t>
  </si>
  <si>
    <t>自贡市</t>
  </si>
  <si>
    <t>自流井区</t>
  </si>
  <si>
    <t>邹城市</t>
  </si>
  <si>
    <t>邹平县</t>
  </si>
  <si>
    <t>遵化市</t>
  </si>
  <si>
    <t>遵义市</t>
  </si>
  <si>
    <t>左贡县</t>
  </si>
  <si>
    <t>左权县</t>
  </si>
  <si>
    <t>左云县</t>
  </si>
  <si>
    <t>报关单证录入</t>
  </si>
  <si>
    <t>录入资料后,自动生成报关单、合同、装箱单、发票等报关资料</t>
  </si>
  <si>
    <t>收发货人</t>
  </si>
  <si>
    <t>外方单位</t>
  </si>
  <si>
    <t>海关编号</t>
  </si>
  <si>
    <t>许可证号</t>
  </si>
  <si>
    <t>批准文号</t>
  </si>
  <si>
    <t>装 运 期</t>
  </si>
  <si>
    <t>之前</t>
  </si>
  <si>
    <t>集装箱号</t>
  </si>
  <si>
    <t>提运单号</t>
  </si>
  <si>
    <t>浅蓝的单元格</t>
  </si>
  <si>
    <t>设有下拉菜单</t>
  </si>
  <si>
    <t>商品逐项填写，空白的项号要清空</t>
  </si>
  <si>
    <t>出口货物资料</t>
  </si>
  <si>
    <t>录入后自动生成相应的数字</t>
  </si>
  <si>
    <t>项号</t>
  </si>
  <si>
    <t>商品编号</t>
  </si>
  <si>
    <t>商 品 名 称</t>
  </si>
  <si>
    <t>件 数</t>
  </si>
  <si>
    <t>毛重(KG)</t>
  </si>
  <si>
    <t>净重(KG)</t>
  </si>
  <si>
    <t>数量及单位</t>
  </si>
  <si>
    <t>目的国</t>
  </si>
  <si>
    <t>总数量</t>
  </si>
  <si>
    <t>成交数量</t>
  </si>
  <si>
    <t>→</t>
  </si>
  <si>
    <t xml:space="preserve">            中华人民共和国海关出口货物报关单                 ASN</t>
  </si>
  <si>
    <t>海关编号：</t>
  </si>
  <si>
    <t>预录入编号：</t>
  </si>
  <si>
    <t>境内收发货人</t>
  </si>
  <si>
    <t>出境关别</t>
  </si>
  <si>
    <t>出口日期</t>
  </si>
  <si>
    <t>备案号</t>
  </si>
  <si>
    <t>境外收货人</t>
  </si>
  <si>
    <t>运输工具名称</t>
  </si>
  <si>
    <t>生产销售单位代码</t>
  </si>
  <si>
    <t>监管方式</t>
  </si>
  <si>
    <t>运抵国（地区）</t>
  </si>
  <si>
    <t>指运港</t>
  </si>
  <si>
    <t>通关单号</t>
  </si>
  <si>
    <t>件数</t>
  </si>
  <si>
    <t>毛重</t>
  </si>
  <si>
    <t>净重</t>
  </si>
  <si>
    <t>运费</t>
  </si>
  <si>
    <t>保费</t>
  </si>
  <si>
    <t>杂费</t>
  </si>
  <si>
    <t>随附单证</t>
  </si>
  <si>
    <t>标记唛码及备注</t>
  </si>
  <si>
    <t>商品名称、规格型号</t>
  </si>
  <si>
    <t>最终目的国（地区）单价</t>
  </si>
  <si>
    <t>总 价</t>
  </si>
  <si>
    <t>币制</t>
  </si>
  <si>
    <t>境内货源地/原产国</t>
  </si>
  <si>
    <t>征免</t>
  </si>
  <si>
    <t>税费征收情况</t>
  </si>
  <si>
    <t>特殊关系确认：</t>
  </si>
  <si>
    <t>价格影响确认：</t>
  </si>
  <si>
    <t>支付特许权使用费确认：</t>
  </si>
  <si>
    <t>录入员</t>
  </si>
  <si>
    <t>录入单位</t>
  </si>
  <si>
    <t>报关员</t>
  </si>
  <si>
    <t>兹声明以上申报无讹并承担法律责任</t>
  </si>
  <si>
    <t>海关审单批注及放行日期（签章）</t>
  </si>
  <si>
    <t>电话</t>
  </si>
  <si>
    <t>审单</t>
  </si>
  <si>
    <t>审价</t>
  </si>
  <si>
    <t>单位地址</t>
  </si>
  <si>
    <t>申报单位（签章）</t>
  </si>
  <si>
    <t>征税</t>
  </si>
  <si>
    <t>统计</t>
  </si>
  <si>
    <t>填制日期</t>
  </si>
  <si>
    <t>查验</t>
  </si>
  <si>
    <t>放行</t>
  </si>
  <si>
    <t xml:space="preserve">            中华人民共和国海关出口货物报关单                 ASN  第二页</t>
  </si>
  <si>
    <t xml:space="preserve">            中华人民共和国海关出口货物报关单                 ASN  第三页</t>
  </si>
  <si>
    <t xml:space="preserve">            中华人民共和国海关出口货物报关单                 ASN  第四页</t>
  </si>
  <si>
    <t xml:space="preserve">            中华人民共和国海关出口货物报关单                 ASN  第五页</t>
  </si>
  <si>
    <r>
      <rPr>
        <sz val="22"/>
        <rFont val="宋体"/>
        <family val="3"/>
        <charset val="134"/>
      </rPr>
      <t>装</t>
    </r>
    <r>
      <rPr>
        <sz val="22"/>
        <rFont val="Times New Roman"/>
        <family val="1"/>
      </rPr>
      <t xml:space="preserve">  </t>
    </r>
    <r>
      <rPr>
        <sz val="22"/>
        <rFont val="宋体"/>
        <family val="3"/>
        <charset val="134"/>
      </rPr>
      <t>箱</t>
    </r>
    <r>
      <rPr>
        <sz val="22"/>
        <rFont val="Times New Roman"/>
        <family val="1"/>
      </rPr>
      <t xml:space="preserve">  </t>
    </r>
    <r>
      <rPr>
        <sz val="22"/>
        <rFont val="宋体"/>
        <family val="3"/>
        <charset val="134"/>
      </rPr>
      <t>单</t>
    </r>
  </si>
  <si>
    <t xml:space="preserve">PACKING LIST </t>
  </si>
  <si>
    <r>
      <rPr>
        <sz val="10"/>
        <rFont val="Times New Roman"/>
        <family val="1"/>
      </rPr>
      <t xml:space="preserve">   </t>
    </r>
    <r>
      <rPr>
        <sz val="10"/>
        <rFont val="宋体"/>
        <family val="3"/>
        <charset val="134"/>
      </rPr>
      <t xml:space="preserve">日期
</t>
    </r>
    <r>
      <rPr>
        <sz val="10"/>
        <rFont val="Times New Roman"/>
        <family val="1"/>
      </rPr>
      <t xml:space="preserve">   Date:</t>
    </r>
  </si>
  <si>
    <r>
      <rPr>
        <sz val="11"/>
        <rFont val="宋体"/>
        <family val="3"/>
        <charset val="134"/>
      </rPr>
      <t>客</t>
    </r>
    <r>
      <rPr>
        <sz val="11"/>
        <rFont val="Times New Roman"/>
        <family val="1"/>
      </rPr>
      <t xml:space="preserve">  </t>
    </r>
    <r>
      <rPr>
        <sz val="11"/>
        <rFont val="宋体"/>
        <family val="3"/>
        <charset val="134"/>
      </rPr>
      <t xml:space="preserve">户
</t>
    </r>
    <r>
      <rPr>
        <sz val="11"/>
        <rFont val="Times New Roman"/>
        <family val="1"/>
      </rPr>
      <t>To Messrs:</t>
    </r>
  </si>
  <si>
    <r>
      <rPr>
        <sz val="10"/>
        <rFont val="Times New Roman"/>
        <family val="1"/>
      </rPr>
      <t xml:space="preserve">   </t>
    </r>
    <r>
      <rPr>
        <sz val="10"/>
        <rFont val="宋体"/>
        <family val="3"/>
        <charset val="134"/>
      </rPr>
      <t xml:space="preserve">发票编号
</t>
    </r>
    <r>
      <rPr>
        <sz val="10"/>
        <rFont val="Times New Roman"/>
        <family val="1"/>
      </rPr>
      <t xml:space="preserve">  Invoice No:</t>
    </r>
  </si>
  <si>
    <r>
      <rPr>
        <sz val="10"/>
        <rFont val="Times New Roman"/>
        <family val="1"/>
      </rPr>
      <t xml:space="preserve">     </t>
    </r>
    <r>
      <rPr>
        <sz val="10"/>
        <rFont val="宋体"/>
        <family val="3"/>
        <charset val="134"/>
      </rPr>
      <t>合约号</t>
    </r>
    <r>
      <rPr>
        <sz val="10"/>
        <rFont val="Times New Roman"/>
        <family val="1"/>
      </rPr>
      <t xml:space="preserve">
  Contract No:</t>
    </r>
  </si>
  <si>
    <t>船名</t>
  </si>
  <si>
    <r>
      <rPr>
        <sz val="12"/>
        <rFont val="Times New Roman"/>
        <family val="1"/>
      </rPr>
      <t xml:space="preserve">  </t>
    </r>
    <r>
      <rPr>
        <sz val="12"/>
        <rFont val="宋体"/>
        <family val="3"/>
        <charset val="134"/>
      </rPr>
      <t>由</t>
    </r>
    <r>
      <rPr>
        <sz val="12"/>
        <rFont val="Times New Roman"/>
        <family val="1"/>
      </rPr>
      <t xml:space="preserve">                      </t>
    </r>
    <r>
      <rPr>
        <sz val="12"/>
        <rFont val="宋体"/>
        <family val="3"/>
        <charset val="134"/>
      </rPr>
      <t>至</t>
    </r>
  </si>
  <si>
    <t xml:space="preserve">
</t>
  </si>
  <si>
    <t>付款条件</t>
  </si>
  <si>
    <t>Shipped by</t>
  </si>
  <si>
    <r>
      <rPr>
        <sz val="12"/>
        <rFont val="Times New Roman"/>
        <family val="1"/>
      </rPr>
      <t xml:space="preserve">  From     </t>
    </r>
    <r>
      <rPr>
        <sz val="12"/>
        <rFont val="宋体"/>
        <family val="3"/>
        <charset val="134"/>
      </rPr>
      <t>深圳</t>
    </r>
    <r>
      <rPr>
        <sz val="12"/>
        <rFont val="Times New Roman"/>
        <family val="1"/>
      </rPr>
      <t xml:space="preserve">     TO</t>
    </r>
  </si>
  <si>
    <t>Terms of Payment:</t>
  </si>
  <si>
    <r>
      <rPr>
        <sz val="12"/>
        <rFont val="宋体"/>
        <family val="3"/>
        <charset val="134"/>
      </rPr>
      <t xml:space="preserve">箱号
</t>
    </r>
    <r>
      <rPr>
        <sz val="12"/>
        <rFont val="Times New Roman"/>
        <family val="1"/>
      </rPr>
      <t>Ctn.No.</t>
    </r>
  </si>
  <si>
    <r>
      <rPr>
        <sz val="12"/>
        <rFont val="宋体"/>
        <family val="3"/>
        <charset val="134"/>
      </rPr>
      <t xml:space="preserve">货物名称及规格
</t>
    </r>
    <r>
      <rPr>
        <sz val="12"/>
        <rFont val="Times New Roman"/>
        <family val="1"/>
      </rPr>
      <t>Description</t>
    </r>
  </si>
  <si>
    <r>
      <rPr>
        <sz val="11"/>
        <rFont val="宋体"/>
        <family val="3"/>
        <charset val="134"/>
      </rPr>
      <t>总数</t>
    </r>
    <r>
      <rPr>
        <sz val="11"/>
        <rFont val="Times New Roman"/>
        <family val="1"/>
      </rPr>
      <t>(</t>
    </r>
    <r>
      <rPr>
        <sz val="11"/>
        <rFont val="宋体"/>
        <family val="3"/>
        <charset val="134"/>
      </rPr>
      <t>件</t>
    </r>
    <r>
      <rPr>
        <sz val="11"/>
        <rFont val="Times New Roman"/>
        <family val="1"/>
      </rPr>
      <t>)</t>
    </r>
    <r>
      <rPr>
        <sz val="11"/>
        <rFont val="宋体"/>
        <family val="3"/>
        <charset val="134"/>
      </rPr>
      <t xml:space="preserve">
</t>
    </r>
    <r>
      <rPr>
        <sz val="11"/>
        <rFont val="Times New Roman"/>
        <family val="1"/>
      </rPr>
      <t>Ge.Crate(CTNS)</t>
    </r>
  </si>
  <si>
    <r>
      <rPr>
        <sz val="12"/>
        <rFont val="宋体"/>
        <family val="3"/>
        <charset val="134"/>
      </rPr>
      <t xml:space="preserve">总数量
</t>
    </r>
    <r>
      <rPr>
        <sz val="12"/>
        <rFont val="Times New Roman"/>
        <family val="1"/>
      </rPr>
      <t>Ge.Quantity</t>
    </r>
  </si>
  <si>
    <r>
      <rPr>
        <sz val="12"/>
        <rFont val="宋体"/>
        <family val="3"/>
        <charset val="134"/>
      </rPr>
      <t>总毛重</t>
    </r>
    <r>
      <rPr>
        <sz val="12"/>
        <rFont val="Times New Roman"/>
        <family val="1"/>
      </rPr>
      <t>(</t>
    </r>
    <r>
      <rPr>
        <sz val="12"/>
        <rFont val="宋体"/>
        <family val="3"/>
        <charset val="134"/>
      </rPr>
      <t>千克</t>
    </r>
    <r>
      <rPr>
        <sz val="12"/>
        <rFont val="Times New Roman"/>
        <family val="1"/>
      </rPr>
      <t>)</t>
    </r>
    <r>
      <rPr>
        <sz val="12"/>
        <rFont val="宋体"/>
        <family val="3"/>
        <charset val="134"/>
      </rPr>
      <t xml:space="preserve">
</t>
    </r>
    <r>
      <rPr>
        <sz val="12"/>
        <rFont val="Times New Roman"/>
        <family val="1"/>
      </rPr>
      <t>G.W.: (KG)</t>
    </r>
  </si>
  <si>
    <r>
      <rPr>
        <sz val="12"/>
        <rFont val="宋体"/>
        <family val="3"/>
        <charset val="134"/>
      </rPr>
      <t>总净重</t>
    </r>
    <r>
      <rPr>
        <sz val="12"/>
        <rFont val="Times New Roman"/>
        <family val="1"/>
      </rPr>
      <t>(</t>
    </r>
    <r>
      <rPr>
        <sz val="12"/>
        <rFont val="宋体"/>
        <family val="3"/>
        <charset val="134"/>
      </rPr>
      <t>千克</t>
    </r>
    <r>
      <rPr>
        <sz val="12"/>
        <rFont val="Times New Roman"/>
        <family val="1"/>
      </rPr>
      <t>)</t>
    </r>
    <r>
      <rPr>
        <sz val="12"/>
        <rFont val="宋体"/>
        <family val="3"/>
        <charset val="134"/>
      </rPr>
      <t xml:space="preserve">
</t>
    </r>
    <r>
      <rPr>
        <sz val="12"/>
        <rFont val="Times New Roman"/>
        <family val="1"/>
      </rPr>
      <t>N.W.: (KG)</t>
    </r>
  </si>
  <si>
    <r>
      <rPr>
        <b/>
        <sz val="12"/>
        <rFont val="宋体"/>
        <family val="3"/>
        <charset val="134"/>
      </rPr>
      <t>合计</t>
    </r>
    <r>
      <rPr>
        <b/>
        <sz val="12"/>
        <rFont val="Times New Roman"/>
        <family val="1"/>
      </rPr>
      <t xml:space="preserve"> TOTAL</t>
    </r>
  </si>
  <si>
    <t>酊要求</t>
  </si>
  <si>
    <r>
      <rPr>
        <sz val="12"/>
        <rFont val="宋体"/>
        <family val="3"/>
        <charset val="134"/>
      </rPr>
      <t xml:space="preserve">唛头
</t>
    </r>
    <r>
      <rPr>
        <sz val="12"/>
        <rFont val="Times New Roman"/>
        <family val="1"/>
      </rPr>
      <t>Marks</t>
    </r>
  </si>
  <si>
    <r>
      <rPr>
        <sz val="24"/>
        <rFont val="宋体"/>
        <family val="3"/>
        <charset val="134"/>
      </rPr>
      <t xml:space="preserve"> 发     票</t>
    </r>
    <r>
      <rPr>
        <sz val="22"/>
        <rFont val="宋体"/>
        <family val="3"/>
        <charset val="134"/>
      </rPr>
      <t xml:space="preserve">
INVOICE</t>
    </r>
  </si>
  <si>
    <t xml:space="preserve">编  号:
    NO：   </t>
  </si>
  <si>
    <t xml:space="preserve">   商号
  Sold to     
  Massers:</t>
  </si>
  <si>
    <t>日  期
  DATE：</t>
  </si>
  <si>
    <t>标记号码
Mark &amp; No</t>
  </si>
  <si>
    <t>货物名称、型号规格
Description</t>
  </si>
  <si>
    <t>数量
Quantity</t>
  </si>
  <si>
    <t xml:space="preserve">单位
Unit </t>
  </si>
  <si>
    <t>单  价
Unit price</t>
  </si>
  <si>
    <t>总金额
Amount</t>
  </si>
  <si>
    <t>TOTAL:</t>
  </si>
  <si>
    <t>唛头
Marks</t>
  </si>
  <si>
    <r>
      <rPr>
        <sz val="24"/>
        <rFont val="宋体"/>
        <family val="3"/>
        <charset val="134"/>
      </rPr>
      <t>合</t>
    </r>
    <r>
      <rPr>
        <sz val="24"/>
        <rFont val="Times New Roman"/>
        <family val="1"/>
      </rPr>
      <t xml:space="preserve">       </t>
    </r>
    <r>
      <rPr>
        <sz val="24"/>
        <rFont val="宋体"/>
        <family val="3"/>
        <charset val="134"/>
      </rPr>
      <t>同</t>
    </r>
    <r>
      <rPr>
        <sz val="22"/>
        <rFont val="宋体"/>
        <family val="3"/>
        <charset val="134"/>
      </rPr>
      <t xml:space="preserve">
</t>
    </r>
    <r>
      <rPr>
        <sz val="20"/>
        <rFont val="Times New Roman"/>
        <family val="1"/>
      </rPr>
      <t>CONTRACT</t>
    </r>
  </si>
  <si>
    <r>
      <rPr>
        <sz val="11"/>
        <rFont val="Times New Roman"/>
        <family val="1"/>
      </rPr>
      <t xml:space="preserve"> </t>
    </r>
    <r>
      <rPr>
        <sz val="11"/>
        <rFont val="宋体"/>
        <family val="3"/>
        <charset val="134"/>
      </rPr>
      <t>卖</t>
    </r>
    <r>
      <rPr>
        <sz val="11"/>
        <rFont val="Times New Roman"/>
        <family val="1"/>
      </rPr>
      <t xml:space="preserve">    </t>
    </r>
    <r>
      <rPr>
        <sz val="11"/>
        <rFont val="宋体"/>
        <family val="3"/>
        <charset val="134"/>
      </rPr>
      <t>方</t>
    </r>
  </si>
  <si>
    <t xml:space="preserve">    Sellers:</t>
  </si>
  <si>
    <r>
      <rPr>
        <sz val="11"/>
        <rFont val="Times New Roman"/>
        <family val="1"/>
      </rPr>
      <t xml:space="preserve">  </t>
    </r>
    <r>
      <rPr>
        <sz val="11"/>
        <rFont val="宋体"/>
        <family val="3"/>
        <charset val="134"/>
      </rPr>
      <t>地</t>
    </r>
    <r>
      <rPr>
        <sz val="11"/>
        <rFont val="Times New Roman"/>
        <family val="1"/>
      </rPr>
      <t xml:space="preserve">    </t>
    </r>
    <r>
      <rPr>
        <sz val="11"/>
        <rFont val="宋体"/>
        <family val="3"/>
        <charset val="134"/>
      </rPr>
      <t>址</t>
    </r>
  </si>
  <si>
    <t xml:space="preserve"> Address:  </t>
  </si>
  <si>
    <r>
      <rPr>
        <sz val="11"/>
        <rFont val="Times New Roman"/>
        <family val="1"/>
      </rPr>
      <t xml:space="preserve">    </t>
    </r>
    <r>
      <rPr>
        <sz val="11"/>
        <rFont val="宋体"/>
        <family val="3"/>
        <charset val="134"/>
      </rPr>
      <t>合同号码</t>
    </r>
  </si>
  <si>
    <r>
      <rPr>
        <sz val="11"/>
        <rFont val="Times New Roman"/>
        <family val="1"/>
      </rPr>
      <t xml:space="preserve">  </t>
    </r>
    <r>
      <rPr>
        <sz val="11"/>
        <rFont val="宋体"/>
        <family val="3"/>
        <charset val="134"/>
      </rPr>
      <t>电</t>
    </r>
    <r>
      <rPr>
        <sz val="11"/>
        <rFont val="Times New Roman"/>
        <family val="1"/>
      </rPr>
      <t xml:space="preserve">    </t>
    </r>
    <r>
      <rPr>
        <sz val="11"/>
        <rFont val="宋体"/>
        <family val="3"/>
        <charset val="134"/>
      </rPr>
      <t>话</t>
    </r>
    <r>
      <rPr>
        <sz val="11"/>
        <rFont val="Times New Roman"/>
        <family val="1"/>
      </rPr>
      <t xml:space="preserve">     </t>
    </r>
  </si>
  <si>
    <t>传  真</t>
  </si>
  <si>
    <t xml:space="preserve">  Contract No:</t>
  </si>
  <si>
    <t xml:space="preserve">    TEL:</t>
  </si>
  <si>
    <t>FAX:</t>
  </si>
  <si>
    <r>
      <rPr>
        <sz val="11"/>
        <rFont val="Times New Roman"/>
        <family val="1"/>
      </rPr>
      <t xml:space="preserve">    </t>
    </r>
    <r>
      <rPr>
        <sz val="11"/>
        <rFont val="宋体"/>
        <family val="3"/>
        <charset val="134"/>
      </rPr>
      <t>日</t>
    </r>
    <r>
      <rPr>
        <sz val="11"/>
        <rFont val="Times New Roman"/>
        <family val="1"/>
      </rPr>
      <t xml:space="preserve">     </t>
    </r>
    <r>
      <rPr>
        <sz val="11"/>
        <rFont val="宋体"/>
        <family val="3"/>
        <charset val="134"/>
      </rPr>
      <t>期</t>
    </r>
  </si>
  <si>
    <r>
      <rPr>
        <sz val="11"/>
        <rFont val="宋体"/>
        <family val="3"/>
        <charset val="134"/>
      </rPr>
      <t>买</t>
    </r>
    <r>
      <rPr>
        <sz val="11"/>
        <rFont val="Times New Roman"/>
        <family val="1"/>
      </rPr>
      <t xml:space="preserve">  </t>
    </r>
    <r>
      <rPr>
        <sz val="11"/>
        <rFont val="宋体"/>
        <family val="3"/>
        <charset val="134"/>
      </rPr>
      <t>方</t>
    </r>
  </si>
  <si>
    <t xml:space="preserve">    Date:</t>
  </si>
  <si>
    <t xml:space="preserve">  Buyers:</t>
  </si>
  <si>
    <t>签约地点</t>
  </si>
  <si>
    <r>
      <rPr>
        <sz val="11"/>
        <rFont val="Times New Roman"/>
        <family val="1"/>
      </rPr>
      <t xml:space="preserve"> </t>
    </r>
    <r>
      <rPr>
        <sz val="11"/>
        <rFont val="宋体"/>
        <family val="3"/>
        <charset val="134"/>
      </rPr>
      <t>地</t>
    </r>
    <r>
      <rPr>
        <sz val="11"/>
        <rFont val="Times New Roman"/>
        <family val="1"/>
      </rPr>
      <t xml:space="preserve">   </t>
    </r>
    <r>
      <rPr>
        <sz val="11"/>
        <rFont val="宋体"/>
        <family val="3"/>
        <charset val="134"/>
      </rPr>
      <t>址</t>
    </r>
  </si>
  <si>
    <t xml:space="preserve">  Signed at:</t>
  </si>
  <si>
    <t xml:space="preserve">      Address:</t>
  </si>
  <si>
    <r>
      <rPr>
        <sz val="11"/>
        <rFont val="Times New Roman"/>
        <family val="1"/>
      </rPr>
      <t xml:space="preserve"> </t>
    </r>
    <r>
      <rPr>
        <sz val="11"/>
        <rFont val="宋体"/>
        <family val="3"/>
        <charset val="134"/>
      </rPr>
      <t>电</t>
    </r>
    <r>
      <rPr>
        <sz val="11"/>
        <rFont val="Times New Roman"/>
        <family val="1"/>
      </rPr>
      <t xml:space="preserve">   </t>
    </r>
    <r>
      <rPr>
        <sz val="11"/>
        <rFont val="宋体"/>
        <family val="3"/>
        <charset val="134"/>
      </rPr>
      <t>话</t>
    </r>
    <r>
      <rPr>
        <sz val="11"/>
        <rFont val="Times New Roman"/>
        <family val="1"/>
      </rPr>
      <t xml:space="preserve"> </t>
    </r>
  </si>
  <si>
    <r>
      <rPr>
        <sz val="10"/>
        <rFont val="Times New Roman"/>
        <family val="1"/>
      </rPr>
      <t xml:space="preserve">  </t>
    </r>
    <r>
      <rPr>
        <sz val="10"/>
        <rFont val="宋体"/>
        <family val="3"/>
        <charset val="134"/>
      </rPr>
      <t>传</t>
    </r>
    <r>
      <rPr>
        <sz val="10"/>
        <rFont val="Times New Roman"/>
        <family val="1"/>
      </rPr>
      <t xml:space="preserve">  </t>
    </r>
    <r>
      <rPr>
        <sz val="10"/>
        <rFont val="宋体"/>
        <family val="3"/>
        <charset val="134"/>
      </rPr>
      <t>真</t>
    </r>
    <r>
      <rPr>
        <sz val="10"/>
        <rFont val="Times New Roman"/>
        <family val="1"/>
      </rPr>
      <t xml:space="preserve">  </t>
    </r>
  </si>
  <si>
    <t xml:space="preserve"> TEL:</t>
  </si>
  <si>
    <t>经买卖双方确认根据下列条款订立本合同</t>
  </si>
  <si>
    <t>This contract is made out by the Selers and Buyers as per the following terms and conditions mutuilly confirmed:</t>
  </si>
  <si>
    <r>
      <rPr>
        <sz val="11"/>
        <rFont val="Times New Roman"/>
        <family val="1"/>
      </rPr>
      <t>(1)</t>
    </r>
    <r>
      <rPr>
        <sz val="11"/>
        <rFont val="宋体"/>
        <family val="3"/>
        <charset val="134"/>
      </rPr>
      <t>货物名称及规格</t>
    </r>
  </si>
  <si>
    <r>
      <rPr>
        <sz val="11"/>
        <rFont val="Times New Roman"/>
        <family val="1"/>
      </rPr>
      <t xml:space="preserve">(2) </t>
    </r>
    <r>
      <rPr>
        <sz val="11"/>
        <rFont val="宋体"/>
        <family val="3"/>
        <charset val="134"/>
      </rPr>
      <t>数</t>
    </r>
    <r>
      <rPr>
        <sz val="11"/>
        <rFont val="Times New Roman"/>
        <family val="1"/>
      </rPr>
      <t xml:space="preserve"> </t>
    </r>
    <r>
      <rPr>
        <sz val="11"/>
        <rFont val="宋体"/>
        <family val="3"/>
        <charset val="134"/>
      </rPr>
      <t>量</t>
    </r>
  </si>
  <si>
    <r>
      <rPr>
        <sz val="11"/>
        <rFont val="Times New Roman"/>
        <family val="1"/>
      </rPr>
      <t>(3)</t>
    </r>
    <r>
      <rPr>
        <sz val="11"/>
        <rFont val="宋体"/>
        <family val="3"/>
        <charset val="134"/>
      </rPr>
      <t>单</t>
    </r>
    <r>
      <rPr>
        <sz val="11"/>
        <rFont val="Times New Roman"/>
        <family val="1"/>
      </rPr>
      <t xml:space="preserve"> </t>
    </r>
    <r>
      <rPr>
        <sz val="11"/>
        <rFont val="宋体"/>
        <family val="3"/>
        <charset val="134"/>
      </rPr>
      <t>位</t>
    </r>
  </si>
  <si>
    <r>
      <rPr>
        <sz val="11"/>
        <rFont val="Times New Roman"/>
        <family val="1"/>
      </rPr>
      <t>(4)</t>
    </r>
    <r>
      <rPr>
        <sz val="11"/>
        <rFont val="宋体"/>
        <family val="3"/>
        <charset val="134"/>
      </rPr>
      <t>单价</t>
    </r>
  </si>
  <si>
    <r>
      <rPr>
        <sz val="11"/>
        <rFont val="Times New Roman"/>
        <family val="1"/>
      </rPr>
      <t xml:space="preserve"> (5)   </t>
    </r>
    <r>
      <rPr>
        <sz val="11"/>
        <rFont val="宋体"/>
        <family val="3"/>
        <charset val="134"/>
      </rPr>
      <t>金</t>
    </r>
    <r>
      <rPr>
        <sz val="11"/>
        <rFont val="Times New Roman"/>
        <family val="1"/>
      </rPr>
      <t xml:space="preserve">  </t>
    </r>
    <r>
      <rPr>
        <sz val="11"/>
        <rFont val="宋体"/>
        <family val="3"/>
        <charset val="134"/>
      </rPr>
      <t>额</t>
    </r>
  </si>
  <si>
    <t xml:space="preserve">Name of commodity </t>
  </si>
  <si>
    <t>Quantity</t>
  </si>
  <si>
    <t>Unit</t>
  </si>
  <si>
    <t>Unit Price</t>
  </si>
  <si>
    <t>Amount</t>
  </si>
  <si>
    <r>
      <rPr>
        <sz val="10"/>
        <rFont val="宋体"/>
        <family val="3"/>
        <charset val="134"/>
      </rPr>
      <t>数量及总值允许有</t>
    </r>
    <r>
      <rPr>
        <sz val="10"/>
        <rFont val="Times New Roman"/>
        <family val="1"/>
      </rPr>
      <t xml:space="preserve">  2    %</t>
    </r>
    <r>
      <rPr>
        <sz val="10"/>
        <rFont val="宋体"/>
        <family val="3"/>
        <charset val="134"/>
      </rPr>
      <t>的增减。</t>
    </r>
  </si>
  <si>
    <r>
      <rPr>
        <b/>
        <sz val="12"/>
        <rFont val="Times New Roman"/>
        <family val="1"/>
      </rPr>
      <t xml:space="preserve">   </t>
    </r>
    <r>
      <rPr>
        <b/>
        <sz val="12"/>
        <rFont val="宋体"/>
        <family val="3"/>
        <charset val="134"/>
      </rPr>
      <t>总</t>
    </r>
    <r>
      <rPr>
        <b/>
        <sz val="12"/>
        <rFont val="Times New Roman"/>
        <family val="1"/>
      </rPr>
      <t xml:space="preserve">      </t>
    </r>
    <r>
      <rPr>
        <b/>
        <sz val="12"/>
        <rFont val="宋体"/>
        <family val="3"/>
        <charset val="134"/>
      </rPr>
      <t>值</t>
    </r>
  </si>
  <si>
    <t xml:space="preserve">        % more or less both in amount and quantity allowed.                    </t>
  </si>
  <si>
    <t>Total Amount:</t>
  </si>
  <si>
    <r>
      <rPr>
        <sz val="12"/>
        <rFont val="宋体"/>
        <family val="3"/>
        <charset val="134"/>
      </rPr>
      <t>（</t>
    </r>
    <r>
      <rPr>
        <sz val="12"/>
        <rFont val="Times New Roman"/>
        <family val="1"/>
      </rPr>
      <t>6</t>
    </r>
    <r>
      <rPr>
        <sz val="12"/>
        <rFont val="宋体"/>
        <family val="3"/>
        <charset val="134"/>
      </rPr>
      <t>）合同总值（大写）</t>
    </r>
  </si>
  <si>
    <t xml:space="preserve">Total Value in Word:   </t>
  </si>
  <si>
    <r>
      <rPr>
        <sz val="12"/>
        <rFont val="Times New Roman"/>
        <family val="1"/>
      </rPr>
      <t>(7)</t>
    </r>
    <r>
      <rPr>
        <sz val="12"/>
        <rFont val="宋体"/>
        <family val="3"/>
        <charset val="134"/>
      </rPr>
      <t>包装及唛头</t>
    </r>
  </si>
  <si>
    <r>
      <rPr>
        <sz val="10"/>
        <rFont val="Times New Roman"/>
        <family val="1"/>
      </rPr>
      <t xml:space="preserve">Packing and shipping Marks:  </t>
    </r>
    <r>
      <rPr>
        <sz val="12"/>
        <rFont val="Times New Roman"/>
        <family val="1"/>
      </rPr>
      <t xml:space="preserve"> </t>
    </r>
  </si>
  <si>
    <r>
      <rPr>
        <sz val="12"/>
        <rFont val="Times New Roman"/>
        <family val="1"/>
      </rPr>
      <t>(8)</t>
    </r>
    <r>
      <rPr>
        <sz val="12"/>
        <rFont val="宋体"/>
        <family val="3"/>
        <charset val="134"/>
      </rPr>
      <t>装运期</t>
    </r>
  </si>
  <si>
    <t xml:space="preserve">Time of Shipment:    </t>
  </si>
  <si>
    <r>
      <rPr>
        <sz val="12"/>
        <rFont val="Times New Roman"/>
        <family val="1"/>
      </rPr>
      <t>(9)</t>
    </r>
    <r>
      <rPr>
        <sz val="12"/>
        <rFont val="宋体"/>
        <family val="3"/>
        <charset val="134"/>
      </rPr>
      <t>装运口岸和目的地</t>
    </r>
    <r>
      <rPr>
        <sz val="12"/>
        <rFont val="Times New Roman"/>
        <family val="1"/>
      </rPr>
      <t xml:space="preserve">      </t>
    </r>
    <r>
      <rPr>
        <sz val="12"/>
        <rFont val="宋体"/>
        <family val="3"/>
        <charset val="134"/>
      </rPr>
      <t>深圳</t>
    </r>
    <r>
      <rPr>
        <sz val="12"/>
        <rFont val="Times New Roman"/>
        <family val="1"/>
      </rPr>
      <t>---</t>
    </r>
  </si>
  <si>
    <t>准许分批与转船。</t>
  </si>
  <si>
    <t>Loading Port &amp; Destination:From      --      with transhipment and partial ship ments allowed</t>
  </si>
  <si>
    <r>
      <rPr>
        <sz val="10"/>
        <rFont val="Times New Roman"/>
        <family val="1"/>
      </rPr>
      <t>(10)</t>
    </r>
    <r>
      <rPr>
        <sz val="10"/>
        <rFont val="宋体"/>
        <family val="3"/>
        <charset val="134"/>
      </rPr>
      <t>保险：由卖方按发票全部金额</t>
    </r>
    <r>
      <rPr>
        <sz val="10"/>
        <rFont val="Times New Roman"/>
        <family val="1"/>
      </rPr>
      <t>110%</t>
    </r>
    <r>
      <rPr>
        <sz val="10"/>
        <rFont val="宋体"/>
        <family val="3"/>
        <charset val="134"/>
      </rPr>
      <t>投保至</t>
    </r>
    <r>
      <rPr>
        <sz val="10"/>
        <rFont val="Times New Roman"/>
        <family val="1"/>
      </rPr>
      <t xml:space="preserve">   </t>
    </r>
    <r>
      <rPr>
        <sz val="10"/>
        <rFont val="宋体"/>
        <family val="3"/>
        <charset val="134"/>
      </rPr>
      <t>为止的</t>
    </r>
    <r>
      <rPr>
        <sz val="10"/>
        <rFont val="Times New Roman"/>
        <family val="1"/>
      </rPr>
      <t xml:space="preserve">    </t>
    </r>
    <r>
      <rPr>
        <sz val="10"/>
        <rFont val="宋体"/>
        <family val="3"/>
        <charset val="134"/>
      </rPr>
      <t>险。按中国海洋运输保险条款为理。</t>
    </r>
  </si>
  <si>
    <t>Insurance:To be effeetted by Seller for 110% of full invoice value covering   up  to only,subject to C.I.C.</t>
  </si>
  <si>
    <r>
      <rPr>
        <sz val="12"/>
        <rFont val="Times New Roman"/>
        <family val="1"/>
      </rPr>
      <t>(11)</t>
    </r>
    <r>
      <rPr>
        <sz val="12"/>
        <rFont val="宋体"/>
        <family val="3"/>
        <charset val="134"/>
      </rPr>
      <t>付款条件</t>
    </r>
    <r>
      <rPr>
        <sz val="12"/>
        <rFont val="Times New Roman"/>
        <family val="1"/>
      </rPr>
      <t xml:space="preserve">     </t>
    </r>
  </si>
  <si>
    <t>Terms of Payment</t>
  </si>
  <si>
    <r>
      <rPr>
        <sz val="12"/>
        <rFont val="Times New Roman"/>
        <family val="1"/>
      </rPr>
      <t>(12)</t>
    </r>
    <r>
      <rPr>
        <sz val="12"/>
        <rFont val="宋体"/>
        <family val="3"/>
        <charset val="134"/>
      </rPr>
      <t>装运标记</t>
    </r>
  </si>
  <si>
    <t>Shipping Marks:</t>
  </si>
  <si>
    <r>
      <rPr>
        <sz val="12"/>
        <rFont val="Times New Roman"/>
        <family val="1"/>
      </rPr>
      <t xml:space="preserve">                        </t>
    </r>
    <r>
      <rPr>
        <sz val="12"/>
        <rFont val="宋体"/>
        <family val="3"/>
        <charset val="134"/>
      </rPr>
      <t>卖</t>
    </r>
    <r>
      <rPr>
        <sz val="12"/>
        <rFont val="Times New Roman"/>
        <family val="1"/>
      </rPr>
      <t xml:space="preserve">  </t>
    </r>
    <r>
      <rPr>
        <sz val="12"/>
        <rFont val="宋体"/>
        <family val="3"/>
        <charset val="134"/>
      </rPr>
      <t>方</t>
    </r>
  </si>
  <si>
    <r>
      <rPr>
        <sz val="12"/>
        <rFont val="Times New Roman"/>
        <family val="1"/>
      </rPr>
      <t xml:space="preserve">                </t>
    </r>
    <r>
      <rPr>
        <sz val="12"/>
        <rFont val="宋体"/>
        <family val="3"/>
        <charset val="134"/>
      </rPr>
      <t>买</t>
    </r>
    <r>
      <rPr>
        <sz val="12"/>
        <rFont val="Times New Roman"/>
        <family val="1"/>
      </rPr>
      <t xml:space="preserve">  </t>
    </r>
    <r>
      <rPr>
        <sz val="12"/>
        <rFont val="宋体"/>
        <family val="3"/>
        <charset val="134"/>
      </rPr>
      <t>方</t>
    </r>
  </si>
  <si>
    <t xml:space="preserve">                        THE SELLERS</t>
  </si>
  <si>
    <t xml:space="preserve">                THE BUYERS</t>
  </si>
  <si>
    <t>存 仓 委 托 书</t>
  </si>
  <si>
    <t xml:space="preserve">                     </t>
  </si>
  <si>
    <t xml:space="preserve"> 公  司:</t>
  </si>
  <si>
    <r>
      <rPr>
        <sz val="12"/>
        <rFont val="宋体"/>
        <family val="3"/>
        <charset val="134"/>
      </rPr>
      <t xml:space="preserve">     我</t>
    </r>
    <r>
      <rPr>
        <sz val="12"/>
        <rFont val="宋体"/>
        <family val="3"/>
        <charset val="134"/>
      </rPr>
      <t xml:space="preserve"> </t>
    </r>
    <r>
      <rPr>
        <sz val="12"/>
        <rFont val="宋体"/>
        <family val="3"/>
        <charset val="134"/>
      </rPr>
      <t>公</t>
    </r>
    <r>
      <rPr>
        <sz val="12"/>
        <rFont val="宋体"/>
        <family val="3"/>
        <charset val="134"/>
      </rPr>
      <t xml:space="preserve"> </t>
    </r>
    <r>
      <rPr>
        <sz val="12"/>
        <rFont val="宋体"/>
        <family val="3"/>
        <charset val="134"/>
      </rPr>
      <t>司</t>
    </r>
    <r>
      <rPr>
        <sz val="12"/>
        <rFont val="宋体"/>
        <family val="3"/>
        <charset val="134"/>
      </rPr>
      <t xml:space="preserve"> </t>
    </r>
    <r>
      <rPr>
        <sz val="12"/>
        <rFont val="宋体"/>
        <family val="3"/>
        <charset val="134"/>
      </rPr>
      <t>拟</t>
    </r>
    <r>
      <rPr>
        <sz val="12"/>
        <rFont val="宋体"/>
        <family val="3"/>
        <charset val="134"/>
      </rPr>
      <t xml:space="preserve"> </t>
    </r>
    <r>
      <rPr>
        <sz val="12"/>
        <rFont val="宋体"/>
        <family val="3"/>
        <charset val="134"/>
      </rPr>
      <t>将</t>
    </r>
    <r>
      <rPr>
        <sz val="12"/>
        <rFont val="宋体"/>
        <family val="3"/>
        <charset val="134"/>
      </rPr>
      <t xml:space="preserve"> </t>
    </r>
    <r>
      <rPr>
        <sz val="12"/>
        <rFont val="宋体"/>
        <family val="3"/>
        <charset val="134"/>
      </rPr>
      <t>下</t>
    </r>
    <r>
      <rPr>
        <sz val="12"/>
        <rFont val="宋体"/>
        <family val="3"/>
        <charset val="134"/>
      </rPr>
      <t xml:space="preserve"> </t>
    </r>
    <r>
      <rPr>
        <sz val="12"/>
        <rFont val="宋体"/>
        <family val="3"/>
        <charset val="134"/>
      </rPr>
      <t>列</t>
    </r>
    <r>
      <rPr>
        <sz val="12"/>
        <rFont val="宋体"/>
        <family val="3"/>
        <charset val="134"/>
      </rPr>
      <t xml:space="preserve"> </t>
    </r>
    <r>
      <rPr>
        <sz val="12"/>
        <rFont val="宋体"/>
        <family val="3"/>
        <charset val="134"/>
      </rPr>
      <t>货</t>
    </r>
    <r>
      <rPr>
        <sz val="12"/>
        <rFont val="宋体"/>
        <family val="3"/>
        <charset val="134"/>
      </rPr>
      <t xml:space="preserve"> </t>
    </r>
    <r>
      <rPr>
        <sz val="12"/>
        <rFont val="宋体"/>
        <family val="3"/>
        <charset val="134"/>
      </rPr>
      <t>物</t>
    </r>
    <r>
      <rPr>
        <sz val="12"/>
        <rFont val="宋体"/>
        <family val="3"/>
        <charset val="134"/>
      </rPr>
      <t xml:space="preserve"> </t>
    </r>
    <r>
      <rPr>
        <sz val="12"/>
        <rFont val="宋体"/>
        <family val="3"/>
        <charset val="134"/>
      </rPr>
      <t>存</t>
    </r>
    <r>
      <rPr>
        <sz val="12"/>
        <rFont val="宋体"/>
        <family val="3"/>
        <charset val="134"/>
      </rPr>
      <t xml:space="preserve"> </t>
    </r>
    <r>
      <rPr>
        <sz val="12"/>
        <rFont val="宋体"/>
        <family val="3"/>
        <charset val="134"/>
      </rPr>
      <t>入</t>
    </r>
    <r>
      <rPr>
        <sz val="12"/>
        <rFont val="宋体"/>
        <family val="3"/>
        <charset val="134"/>
      </rPr>
      <t xml:space="preserve"> </t>
    </r>
    <r>
      <rPr>
        <sz val="12"/>
        <rFont val="宋体"/>
        <family val="3"/>
        <charset val="134"/>
      </rPr>
      <t>贵</t>
    </r>
    <r>
      <rPr>
        <sz val="12"/>
        <rFont val="宋体"/>
        <family val="3"/>
        <charset val="134"/>
      </rPr>
      <t xml:space="preserve"> </t>
    </r>
    <r>
      <rPr>
        <sz val="12"/>
        <rFont val="宋体"/>
        <family val="3"/>
        <charset val="134"/>
      </rPr>
      <t>公</t>
    </r>
    <r>
      <rPr>
        <sz val="12"/>
        <rFont val="宋体"/>
        <family val="3"/>
        <charset val="134"/>
      </rPr>
      <t xml:space="preserve"> </t>
    </r>
    <r>
      <rPr>
        <sz val="12"/>
        <rFont val="宋体"/>
        <family val="3"/>
        <charset val="134"/>
      </rPr>
      <t>司</t>
    </r>
    <r>
      <rPr>
        <sz val="12"/>
        <rFont val="宋体"/>
        <family val="3"/>
        <charset val="134"/>
      </rPr>
      <t xml:space="preserve"> </t>
    </r>
    <r>
      <rPr>
        <sz val="12"/>
        <rFont val="宋体"/>
        <family val="3"/>
        <charset val="134"/>
      </rPr>
      <t>出</t>
    </r>
    <r>
      <rPr>
        <sz val="12"/>
        <rFont val="宋体"/>
        <family val="3"/>
        <charset val="134"/>
      </rPr>
      <t xml:space="preserve"> </t>
    </r>
    <r>
      <rPr>
        <sz val="12"/>
        <rFont val="宋体"/>
        <family val="3"/>
        <charset val="134"/>
      </rPr>
      <t>口</t>
    </r>
    <r>
      <rPr>
        <sz val="12"/>
        <rFont val="宋体"/>
        <family val="3"/>
        <charset val="134"/>
      </rPr>
      <t xml:space="preserve"> </t>
    </r>
    <r>
      <rPr>
        <sz val="12"/>
        <rFont val="宋体"/>
        <family val="3"/>
        <charset val="134"/>
      </rPr>
      <t>监</t>
    </r>
    <r>
      <rPr>
        <sz val="12"/>
        <rFont val="宋体"/>
        <family val="3"/>
        <charset val="134"/>
      </rPr>
      <t xml:space="preserve"> </t>
    </r>
    <r>
      <rPr>
        <sz val="12"/>
        <rFont val="宋体"/>
        <family val="3"/>
        <charset val="134"/>
      </rPr>
      <t>管</t>
    </r>
    <r>
      <rPr>
        <sz val="12"/>
        <rFont val="宋体"/>
        <family val="3"/>
        <charset val="134"/>
      </rPr>
      <t xml:space="preserve"> </t>
    </r>
    <r>
      <rPr>
        <sz val="12"/>
        <rFont val="宋体"/>
        <family val="3"/>
        <charset val="134"/>
      </rPr>
      <t>仓</t>
    </r>
    <r>
      <rPr>
        <sz val="12"/>
        <rFont val="宋体"/>
        <family val="3"/>
        <charset val="134"/>
      </rPr>
      <t xml:space="preserve"> </t>
    </r>
    <r>
      <rPr>
        <sz val="12"/>
        <rFont val="宋体"/>
        <family val="3"/>
        <charset val="134"/>
      </rPr>
      <t>库.这</t>
    </r>
    <r>
      <rPr>
        <sz val="12"/>
        <rFont val="宋体"/>
        <family val="3"/>
        <charset val="134"/>
      </rPr>
      <t xml:space="preserve"> </t>
    </r>
    <r>
      <rPr>
        <sz val="12"/>
        <rFont val="宋体"/>
        <family val="3"/>
        <charset val="134"/>
      </rPr>
      <t>批</t>
    </r>
    <r>
      <rPr>
        <sz val="12"/>
        <rFont val="宋体"/>
        <family val="3"/>
        <charset val="134"/>
      </rPr>
      <t xml:space="preserve"> </t>
    </r>
    <r>
      <rPr>
        <sz val="12"/>
        <rFont val="宋体"/>
        <family val="3"/>
        <charset val="134"/>
      </rPr>
      <t>货</t>
    </r>
    <r>
      <rPr>
        <sz val="12"/>
        <rFont val="宋体"/>
        <family val="3"/>
        <charset val="134"/>
      </rPr>
      <t xml:space="preserve"> </t>
    </r>
    <r>
      <rPr>
        <sz val="12"/>
        <rFont val="宋体"/>
        <family val="3"/>
        <charset val="134"/>
      </rPr>
      <t>物</t>
    </r>
    <r>
      <rPr>
        <sz val="12"/>
        <rFont val="宋体"/>
        <family val="3"/>
        <charset val="134"/>
      </rPr>
      <t xml:space="preserve"> </t>
    </r>
    <r>
      <rPr>
        <sz val="12"/>
        <rFont val="宋体"/>
        <family val="3"/>
        <charset val="134"/>
      </rPr>
      <t>属:</t>
    </r>
  </si>
  <si>
    <r>
      <rPr>
        <sz val="12"/>
        <rFont val="宋体"/>
        <family val="3"/>
        <charset val="134"/>
      </rPr>
      <t xml:space="preserve">     </t>
    </r>
    <r>
      <rPr>
        <sz val="12"/>
        <rFont val="宋体"/>
        <family val="3"/>
        <charset val="134"/>
      </rPr>
      <t xml:space="preserve"> </t>
    </r>
    <r>
      <rPr>
        <sz val="18"/>
        <rFont val="宋体"/>
        <family val="3"/>
        <charset val="134"/>
      </rPr>
      <t xml:space="preserve"> 口 </t>
    </r>
    <r>
      <rPr>
        <sz val="12"/>
        <rFont val="宋体"/>
        <family val="3"/>
        <charset val="134"/>
      </rPr>
      <t xml:space="preserve"> </t>
    </r>
    <r>
      <rPr>
        <sz val="12"/>
        <rFont val="宋体"/>
        <family val="3"/>
        <charset val="134"/>
      </rPr>
      <t xml:space="preserve">一般贸易出口             </t>
    </r>
    <r>
      <rPr>
        <sz val="12"/>
        <rFont val="宋体"/>
        <family val="3"/>
        <charset val="134"/>
      </rPr>
      <t xml:space="preserve">    </t>
    </r>
    <r>
      <rPr>
        <sz val="18"/>
        <rFont val="宋体"/>
        <family val="3"/>
        <charset val="134"/>
      </rPr>
      <t>口</t>
    </r>
    <r>
      <rPr>
        <sz val="12"/>
        <rFont val="宋体"/>
        <family val="3"/>
        <charset val="134"/>
      </rPr>
      <t xml:space="preserve">   </t>
    </r>
    <r>
      <rPr>
        <sz val="12"/>
        <rFont val="宋体"/>
        <family val="3"/>
        <charset val="134"/>
      </rPr>
      <t>加工贸易企业出口</t>
    </r>
  </si>
  <si>
    <r>
      <rPr>
        <sz val="12"/>
        <rFont val="宋体"/>
        <family val="3"/>
        <charset val="134"/>
      </rPr>
      <t xml:space="preserve">    货</t>
    </r>
    <r>
      <rPr>
        <sz val="12"/>
        <rFont val="宋体"/>
        <family val="3"/>
        <charset val="134"/>
      </rPr>
      <t xml:space="preserve"> </t>
    </r>
    <r>
      <rPr>
        <sz val="12"/>
        <rFont val="宋体"/>
        <family val="3"/>
        <charset val="134"/>
      </rPr>
      <t xml:space="preserve"> 物</t>
    </r>
    <r>
      <rPr>
        <sz val="12"/>
        <rFont val="宋体"/>
        <family val="3"/>
        <charset val="134"/>
      </rPr>
      <t xml:space="preserve">  </t>
    </r>
    <r>
      <rPr>
        <sz val="12"/>
        <rFont val="宋体"/>
        <family val="3"/>
        <charset val="134"/>
      </rPr>
      <t>名</t>
    </r>
    <r>
      <rPr>
        <sz val="12"/>
        <rFont val="宋体"/>
        <family val="3"/>
        <charset val="134"/>
      </rPr>
      <t xml:space="preserve"> </t>
    </r>
    <r>
      <rPr>
        <sz val="12"/>
        <rFont val="宋体"/>
        <family val="3"/>
        <charset val="134"/>
      </rPr>
      <t xml:space="preserve"> 称:</t>
    </r>
  </si>
  <si>
    <r>
      <rPr>
        <sz val="12"/>
        <rFont val="宋体"/>
        <family val="3"/>
        <charset val="134"/>
      </rPr>
      <t xml:space="preserve">    境</t>
    </r>
    <r>
      <rPr>
        <sz val="12"/>
        <rFont val="宋体"/>
        <family val="3"/>
        <charset val="134"/>
      </rPr>
      <t xml:space="preserve"> </t>
    </r>
    <r>
      <rPr>
        <sz val="12"/>
        <rFont val="宋体"/>
        <family val="3"/>
        <charset val="134"/>
      </rPr>
      <t>内</t>
    </r>
    <r>
      <rPr>
        <sz val="12"/>
        <rFont val="宋体"/>
        <family val="3"/>
        <charset val="134"/>
      </rPr>
      <t xml:space="preserve"> </t>
    </r>
    <r>
      <rPr>
        <sz val="12"/>
        <rFont val="宋体"/>
        <family val="3"/>
        <charset val="134"/>
      </rPr>
      <t>货</t>
    </r>
    <r>
      <rPr>
        <sz val="12"/>
        <rFont val="宋体"/>
        <family val="3"/>
        <charset val="134"/>
      </rPr>
      <t xml:space="preserve"> </t>
    </r>
    <r>
      <rPr>
        <sz val="12"/>
        <rFont val="宋体"/>
        <family val="3"/>
        <charset val="134"/>
      </rPr>
      <t>源</t>
    </r>
    <r>
      <rPr>
        <sz val="12"/>
        <rFont val="宋体"/>
        <family val="3"/>
        <charset val="134"/>
      </rPr>
      <t xml:space="preserve"> </t>
    </r>
    <r>
      <rPr>
        <sz val="12"/>
        <rFont val="宋体"/>
        <family val="3"/>
        <charset val="134"/>
      </rPr>
      <t>地:</t>
    </r>
  </si>
  <si>
    <r>
      <rPr>
        <sz val="12"/>
        <rFont val="宋体"/>
        <family val="3"/>
        <charset val="134"/>
      </rPr>
      <t xml:space="preserve">    规</t>
    </r>
    <r>
      <rPr>
        <sz val="12"/>
        <rFont val="宋体"/>
        <family val="3"/>
        <charset val="134"/>
      </rPr>
      <t xml:space="preserve"> </t>
    </r>
    <r>
      <rPr>
        <sz val="12"/>
        <rFont val="宋体"/>
        <family val="3"/>
        <charset val="134"/>
      </rPr>
      <t>格</t>
    </r>
    <r>
      <rPr>
        <sz val="12"/>
        <rFont val="宋体"/>
        <family val="3"/>
        <charset val="134"/>
      </rPr>
      <t xml:space="preserve"> </t>
    </r>
    <r>
      <rPr>
        <sz val="12"/>
        <rFont val="宋体"/>
        <family val="3"/>
        <charset val="134"/>
      </rPr>
      <t>及</t>
    </r>
    <r>
      <rPr>
        <sz val="12"/>
        <rFont val="宋体"/>
        <family val="3"/>
        <charset val="134"/>
      </rPr>
      <t xml:space="preserve"> </t>
    </r>
    <r>
      <rPr>
        <sz val="12"/>
        <rFont val="宋体"/>
        <family val="3"/>
        <charset val="134"/>
      </rPr>
      <t>包</t>
    </r>
    <r>
      <rPr>
        <sz val="12"/>
        <rFont val="宋体"/>
        <family val="3"/>
        <charset val="134"/>
      </rPr>
      <t xml:space="preserve"> </t>
    </r>
    <r>
      <rPr>
        <sz val="12"/>
        <rFont val="宋体"/>
        <family val="3"/>
        <charset val="134"/>
      </rPr>
      <t>装:</t>
    </r>
  </si>
  <si>
    <r>
      <rPr>
        <sz val="12"/>
        <rFont val="宋体"/>
        <family val="3"/>
        <charset val="134"/>
      </rPr>
      <t xml:space="preserve">    数     </t>
    </r>
    <r>
      <rPr>
        <sz val="12"/>
        <rFont val="宋体"/>
        <family val="3"/>
        <charset val="134"/>
      </rPr>
      <t xml:space="preserve">    </t>
    </r>
    <r>
      <rPr>
        <sz val="12"/>
        <rFont val="宋体"/>
        <family val="3"/>
        <charset val="134"/>
      </rPr>
      <t xml:space="preserve"> 量:</t>
    </r>
  </si>
  <si>
    <t>箱</t>
  </si>
  <si>
    <r>
      <rPr>
        <sz val="12"/>
        <rFont val="宋体"/>
        <family val="3"/>
        <charset val="134"/>
      </rPr>
      <t xml:space="preserve">    重   </t>
    </r>
    <r>
      <rPr>
        <sz val="12"/>
        <rFont val="宋体"/>
        <family val="3"/>
        <charset val="134"/>
      </rPr>
      <t xml:space="preserve">    </t>
    </r>
    <r>
      <rPr>
        <sz val="12"/>
        <rFont val="宋体"/>
        <family val="3"/>
        <charset val="134"/>
      </rPr>
      <t xml:space="preserve">   量:</t>
    </r>
  </si>
  <si>
    <r>
      <rPr>
        <sz val="12"/>
        <rFont val="宋体"/>
        <family val="3"/>
        <charset val="134"/>
      </rPr>
      <t xml:space="preserve">    价     </t>
    </r>
    <r>
      <rPr>
        <sz val="12"/>
        <rFont val="宋体"/>
        <family val="3"/>
        <charset val="134"/>
      </rPr>
      <t xml:space="preserve">    </t>
    </r>
    <r>
      <rPr>
        <sz val="12"/>
        <rFont val="宋体"/>
        <family val="3"/>
        <charset val="134"/>
      </rPr>
      <t xml:space="preserve"> 值:</t>
    </r>
  </si>
  <si>
    <r>
      <rPr>
        <sz val="12"/>
        <rFont val="宋体"/>
        <family val="3"/>
        <charset val="134"/>
      </rPr>
      <t xml:space="preserve">    运</t>
    </r>
    <r>
      <rPr>
        <sz val="12"/>
        <rFont val="宋体"/>
        <family val="3"/>
        <charset val="134"/>
      </rPr>
      <t xml:space="preserve"> </t>
    </r>
    <r>
      <rPr>
        <sz val="12"/>
        <rFont val="宋体"/>
        <family val="3"/>
        <charset val="134"/>
      </rPr>
      <t xml:space="preserve"> 输</t>
    </r>
    <r>
      <rPr>
        <sz val="12"/>
        <rFont val="宋体"/>
        <family val="3"/>
        <charset val="134"/>
      </rPr>
      <t xml:space="preserve">  </t>
    </r>
    <r>
      <rPr>
        <sz val="12"/>
        <rFont val="宋体"/>
        <family val="3"/>
        <charset val="134"/>
      </rPr>
      <t xml:space="preserve">工 </t>
    </r>
    <r>
      <rPr>
        <sz val="12"/>
        <rFont val="宋体"/>
        <family val="3"/>
        <charset val="134"/>
      </rPr>
      <t xml:space="preserve"> </t>
    </r>
    <r>
      <rPr>
        <sz val="12"/>
        <rFont val="宋体"/>
        <family val="3"/>
        <charset val="134"/>
      </rPr>
      <t>具:</t>
    </r>
  </si>
  <si>
    <r>
      <rPr>
        <sz val="12"/>
        <rFont val="宋体"/>
        <family val="3"/>
        <charset val="134"/>
      </rPr>
      <t xml:space="preserve">    出</t>
    </r>
    <r>
      <rPr>
        <sz val="12"/>
        <rFont val="宋体"/>
        <family val="3"/>
        <charset val="134"/>
      </rPr>
      <t xml:space="preserve"> </t>
    </r>
    <r>
      <rPr>
        <sz val="12"/>
        <rFont val="宋体"/>
        <family val="3"/>
        <charset val="134"/>
      </rPr>
      <t xml:space="preserve"> 境</t>
    </r>
    <r>
      <rPr>
        <sz val="12"/>
        <rFont val="宋体"/>
        <family val="3"/>
        <charset val="134"/>
      </rPr>
      <t xml:space="preserve">  </t>
    </r>
    <r>
      <rPr>
        <sz val="12"/>
        <rFont val="宋体"/>
        <family val="3"/>
        <charset val="134"/>
      </rPr>
      <t>口</t>
    </r>
    <r>
      <rPr>
        <sz val="12"/>
        <rFont val="宋体"/>
        <family val="3"/>
        <charset val="134"/>
      </rPr>
      <t xml:space="preserve"> </t>
    </r>
    <r>
      <rPr>
        <sz val="12"/>
        <rFont val="宋体"/>
        <family val="3"/>
        <charset val="134"/>
      </rPr>
      <t xml:space="preserve"> 岸:</t>
    </r>
  </si>
  <si>
    <r>
      <rPr>
        <sz val="12"/>
        <rFont val="宋体"/>
        <family val="3"/>
        <charset val="134"/>
      </rPr>
      <t xml:space="preserve">    存  </t>
    </r>
    <r>
      <rPr>
        <sz val="12"/>
        <rFont val="宋体"/>
        <family val="3"/>
        <charset val="134"/>
      </rPr>
      <t xml:space="preserve">  </t>
    </r>
    <r>
      <rPr>
        <sz val="12"/>
        <rFont val="宋体"/>
        <family val="3"/>
        <charset val="134"/>
      </rPr>
      <t xml:space="preserve">放 </t>
    </r>
    <r>
      <rPr>
        <sz val="12"/>
        <rFont val="宋体"/>
        <family val="3"/>
        <charset val="134"/>
      </rPr>
      <t xml:space="preserve">  </t>
    </r>
    <r>
      <rPr>
        <sz val="12"/>
        <rFont val="宋体"/>
        <family val="3"/>
        <charset val="134"/>
      </rPr>
      <t xml:space="preserve"> 期:</t>
    </r>
  </si>
  <si>
    <t>一个月</t>
  </si>
  <si>
    <t xml:space="preserve">    请即与海关联系,准予办理货物入仓手续。</t>
  </si>
  <si>
    <t xml:space="preserve">    特此委托</t>
  </si>
  <si>
    <t xml:space="preserve">  申请人地址：   </t>
  </si>
  <si>
    <t>申请人签署:</t>
  </si>
  <si>
    <t xml:space="preserve">  电      话：</t>
  </si>
  <si>
    <t>(公章)</t>
  </si>
  <si>
    <t xml:space="preserve">  传      真：</t>
  </si>
  <si>
    <t>报关项号</t>
  </si>
  <si>
    <t>品牌</t>
  </si>
  <si>
    <t>1.1.9</t>
  </si>
  <si>
    <t>商品名称</t>
  </si>
  <si>
    <t>法定单位</t>
  </si>
  <si>
    <t>法二单位</t>
  </si>
  <si>
    <t>监管证件</t>
  </si>
  <si>
    <t>改良种用濒危野马</t>
  </si>
  <si>
    <t>AFEB</t>
  </si>
  <si>
    <t>改良种用马（濒危野马除外）</t>
  </si>
  <si>
    <t>AB</t>
  </si>
  <si>
    <t>非改良种用濒危野马</t>
  </si>
  <si>
    <t>非改良种用其他马</t>
  </si>
  <si>
    <t>改良种用的濒危野驴</t>
  </si>
  <si>
    <t>改良种用驴（濒危野驴除外）</t>
  </si>
  <si>
    <t>非改良种用濒危野驴</t>
  </si>
  <si>
    <t>非改良种用其他驴</t>
  </si>
  <si>
    <t>骡</t>
  </si>
  <si>
    <t>改良种用家牛</t>
  </si>
  <si>
    <t>1:品牌类型|2:出口享惠情况|3:是否改良种用|4:GTIN|5:CAS|6:其他</t>
  </si>
  <si>
    <t>非改良种用家牛</t>
  </si>
  <si>
    <t>4xAB</t>
  </si>
  <si>
    <t>改良种用濒危水牛</t>
  </si>
  <si>
    <t>ABEF</t>
  </si>
  <si>
    <t>改良种用水牛（濒危水牛除外）</t>
  </si>
  <si>
    <t>非改良种用濒危水牛</t>
  </si>
  <si>
    <t>4ABEFx</t>
  </si>
  <si>
    <t>非改良种用其他水牛</t>
  </si>
  <si>
    <t>4ABx</t>
  </si>
  <si>
    <t>改良种用濒危野牛</t>
  </si>
  <si>
    <t>其他改良种用牛</t>
  </si>
  <si>
    <t>非改良种用濒危野牛</t>
  </si>
  <si>
    <t>4xABFE</t>
  </si>
  <si>
    <t>非改良种用其他牛</t>
  </si>
  <si>
    <t>改良种用的鹿豚、姬猪</t>
  </si>
  <si>
    <t>改良种用猪（鹿豚、姬猪除外）</t>
  </si>
  <si>
    <t>重量在10千克以下的非改良种用濒危猪</t>
  </si>
  <si>
    <t>1:品牌类型|2:出口享惠情况|3:个体重量|4:GTIN|5:CAS|6:其他</t>
  </si>
  <si>
    <t>重量在10千克以下的其他猪</t>
  </si>
  <si>
    <t>10≤重量&lt;50千克的非改良种用濒危猪</t>
  </si>
  <si>
    <t>10≤重量&lt;50千克的其他猪</t>
  </si>
  <si>
    <t>重量在50千克及以上的非改良种用濒危猪</t>
  </si>
  <si>
    <t>重量在50千克及以上的其他猪</t>
  </si>
  <si>
    <t>改良种用绵羊</t>
  </si>
  <si>
    <t>其他绵羊</t>
  </si>
  <si>
    <t>改良种用山羊</t>
  </si>
  <si>
    <t>非改良种用山羊</t>
  </si>
  <si>
    <t>重量不超过185克的改良种用鸡</t>
  </si>
  <si>
    <t>1:品牌类型|2:出口享惠情况|3:是否改良种用|4:个体重量|5:GTIN|6:CAS|7:其他</t>
  </si>
  <si>
    <t>只</t>
  </si>
  <si>
    <t>不超过185克的其他鸡</t>
  </si>
  <si>
    <t>重量不超过185克的改良种用火鸡</t>
  </si>
  <si>
    <t>不超过185克的其他火鸡</t>
  </si>
  <si>
    <t>重量不超过185克的改良种用鸭</t>
  </si>
  <si>
    <t>不超过185克的其他鸭</t>
  </si>
  <si>
    <t>重量不超过185克的改良种用鹅</t>
  </si>
  <si>
    <t>不超过185克的其他鹅</t>
  </si>
  <si>
    <t>重量不超过185克的改良种用珍珠鸡</t>
  </si>
  <si>
    <t>不超过185克的其他珍珠鸡</t>
  </si>
  <si>
    <t>重量大于185克的改良种用鸡</t>
  </si>
  <si>
    <t>超过185克其他鸡</t>
  </si>
  <si>
    <t>重量大于185克的改良种用其他家禽</t>
  </si>
  <si>
    <t>超过185克的非改良种用鸭</t>
  </si>
  <si>
    <t>超过185克的非改良种用鹅</t>
  </si>
  <si>
    <t>超过185克的非改良种用珍珠鸡</t>
  </si>
  <si>
    <t>超过185克的非改良种用火鸡</t>
  </si>
  <si>
    <t>改良种用灵长目哺乳动物</t>
  </si>
  <si>
    <t>其他灵长目哺乳动物</t>
  </si>
  <si>
    <t>改良种用鲸、海豚及鼠海豚（鲸目哺乳动物）；改良种用海牛及儒艮（海牛目哺乳动物）</t>
  </si>
  <si>
    <t>非改良种用鲸、海豚及鼠海豚（鲸目哺乳动物）；非改良种用海牛及儒艮（海牛目哺乳动物）</t>
  </si>
  <si>
    <t>改良种用濒危海豹、海狮及海象（鳍足亚目哺乳动物）</t>
  </si>
  <si>
    <t>改良种用非濒危海豹、海狮及海象（鳍足亚目哺乳动物）</t>
  </si>
  <si>
    <t>非改良种用濒危海豹、海狮及海象（鳍足亚目哺乳动物）</t>
  </si>
  <si>
    <t>非改良种用非濒危海豹、海狮及海象（鳍足亚目哺乳动物）</t>
  </si>
  <si>
    <t>改良种用濒危骆驼及其他濒危骆驼科动物</t>
  </si>
  <si>
    <t>ABFE</t>
  </si>
  <si>
    <t>改良种用骆驼及其他骆驼科动物（濒危骆驼及其他濒危骆驼科动物除外）</t>
  </si>
  <si>
    <t>其他濒危骆驼及其他濒危骆驼科动物</t>
  </si>
  <si>
    <t>其他骆驼及其他骆驼科动物</t>
  </si>
  <si>
    <t>改良种用濒危野兔</t>
  </si>
  <si>
    <t>改良种用家兔及野兔（濒危除外）</t>
  </si>
  <si>
    <t>其他濒危野兔</t>
  </si>
  <si>
    <t>其他家兔及野兔</t>
  </si>
  <si>
    <t>其他改良种用濒危哺乳动物</t>
  </si>
  <si>
    <t>改良种用梅花鹿、马鹿、驯鹿、水貂、银狐、北极狐、貉（濒危除外）</t>
  </si>
  <si>
    <t>其他改良种用哺乳动物</t>
  </si>
  <si>
    <t>其他濒危哺乳动物</t>
  </si>
  <si>
    <t>其他哺乳动物</t>
  </si>
  <si>
    <t>改良种用鳄鱼苗</t>
  </si>
  <si>
    <t>其他改良种用濒危爬行动物</t>
  </si>
  <si>
    <t>FEAB</t>
  </si>
  <si>
    <t>其他改良种用非濒危爬行动物</t>
  </si>
  <si>
    <t>食用濒危蛇</t>
  </si>
  <si>
    <t>1:品牌类型|2:出口享惠情况|3:用途（食用）|4:GTIN|5:CAS|6:其他</t>
  </si>
  <si>
    <t>食用非濒危蛇</t>
  </si>
  <si>
    <t>食用濒危龟鳖</t>
  </si>
  <si>
    <t>其他食用龟鳖</t>
  </si>
  <si>
    <t>其他食用濒危爬行动物</t>
  </si>
  <si>
    <t>其他食用爬行动物</t>
  </si>
  <si>
    <t>其他濒危爬行动物</t>
  </si>
  <si>
    <t>1:品牌类型|2:出口享惠情况|3:GTIN|4:CAS|5:其他</t>
  </si>
  <si>
    <t>其他爬行动物</t>
  </si>
  <si>
    <t>改良种用猛禽</t>
  </si>
  <si>
    <t>其他猛禽</t>
  </si>
  <si>
    <t>改良种用濒危鹦形目的鸟</t>
  </si>
  <si>
    <t>改良种用非濒危鹦形目的鸟</t>
  </si>
  <si>
    <t>非改良种用濒危鹦形目的鸟</t>
  </si>
  <si>
    <t>非改良种用非濒危鹦形目的鸟</t>
  </si>
  <si>
    <t>改良种用濒危鸵鸟</t>
  </si>
  <si>
    <r>
      <rPr>
        <sz val="12"/>
        <rFont val="宋体"/>
        <family val="3"/>
        <charset val="134"/>
      </rPr>
      <t>改良种用鸵乌；鸸鹋（濒危鸵鸟除外）</t>
    </r>
    <r>
      <rPr>
        <sz val="12"/>
        <rFont val="宋体"/>
        <family val="3"/>
        <charset val="134"/>
      </rPr>
      <t xml:space="preserve"> </t>
    </r>
  </si>
  <si>
    <t>其他濒危鸵鸟</t>
  </si>
  <si>
    <t>其他鸵鸟、鸸鹋</t>
  </si>
  <si>
    <t>其他改良种用濒危鸟</t>
  </si>
  <si>
    <t>1:品牌类型|2:出口享惠情况|3:是否改良种用|4:如为信鸽请注明足环号|5:GTIN|6:CAS|7:其他</t>
  </si>
  <si>
    <t>改良种用鸽、鹌鹑</t>
  </si>
  <si>
    <t>其他改良种用的鸟</t>
  </si>
  <si>
    <t>食用乳鸽</t>
  </si>
  <si>
    <t>食用濒危野鸭</t>
  </si>
  <si>
    <t>食用非濒危野鸭</t>
  </si>
  <si>
    <t>其他食用濒危鸟</t>
  </si>
  <si>
    <t>其他食用鸟</t>
  </si>
  <si>
    <t>其他濒危鸟</t>
  </si>
  <si>
    <t>1:品牌类型|2:出口享惠情况|3:如为信鸽请注明足环号|4:GTIN|5:CAS|6:其他</t>
  </si>
  <si>
    <t>其他鸟</t>
  </si>
  <si>
    <r>
      <rPr>
        <sz val="12"/>
        <rFont val="宋体"/>
        <family val="3"/>
        <charset val="134"/>
      </rPr>
      <t>改良种用蜂</t>
    </r>
    <r>
      <rPr>
        <sz val="12"/>
        <rFont val="宋体"/>
        <family val="3"/>
        <charset val="134"/>
      </rPr>
      <t xml:space="preserve"> </t>
    </r>
  </si>
  <si>
    <t>其他蜂</t>
  </si>
  <si>
    <t>其他改良种用濒危昆虫</t>
  </si>
  <si>
    <t>其他改良种用非濒危昆虫</t>
  </si>
  <si>
    <t>其他濒危昆虫</t>
  </si>
  <si>
    <t>其他非濒危昆虫</t>
  </si>
  <si>
    <t>改良种用濒危蛙苗</t>
  </si>
  <si>
    <t>其他改良种用蛙苗</t>
  </si>
  <si>
    <t>其他改良种用濒危动物</t>
  </si>
  <si>
    <t>其他改良种用动物</t>
  </si>
  <si>
    <t>其他濒危动物</t>
  </si>
  <si>
    <t>其他动物</t>
  </si>
  <si>
    <t>整头及半头鲜或冷藏的濒危野牛肉</t>
  </si>
  <si>
    <t>1:品牌类型|2:出口享惠情况|3:制作或保存方法（鲜、冷）|4:状态（整头、半头）|5:牛肉部位（如眼肉、腱子肉等）|6:包装规格|7:英文品名|8:品牌（中文或外文名称）|9:厂号|10:级别（A级、B级等）|11:饲养方式（草饲、谷饲等）|12:签约日期|13:加工程度（精修、粗修等）|14:GTIN|15:CAS|16:其他</t>
  </si>
  <si>
    <t>其他整头及半头鲜或冷藏的牛肉</t>
  </si>
  <si>
    <t>鲜或冷藏的带骨濒危野牛肉</t>
  </si>
  <si>
    <t>1:品牌类型|2:出口享惠情况|3:制作或保存方法（鲜、冷）|4:加工方法（带骨、去骨）|5:牛肉部位（如眼肉、腱子肉等）|6:包装规格|7:英文品名|8:品牌（中文或外文名称）|9:厂号|10:级别（A级、B级等）|11:饲养方式（草饲、谷饲等）|12:签约日期|13:加工程度（精修、粗修等）|14:GTIN|15:CAS|16:其他</t>
  </si>
  <si>
    <t>47ABEFx</t>
  </si>
  <si>
    <t>其他鲜或冷藏的带骨牛肉</t>
  </si>
  <si>
    <t>47ABx</t>
  </si>
  <si>
    <t>鲜或冷藏的去骨濒危野牛肉</t>
  </si>
  <si>
    <t>其他鲜或冷藏的去骨牛肉</t>
  </si>
  <si>
    <t>冻藏的整头及半头濒危野牛肉</t>
  </si>
  <si>
    <t>1:品牌类型|2:出口享惠情况|3:制作或保存方法（冻）|4:状态（整头、半头）|5:牛肉部位（如眼肉、腱子肉等）|6:包装规格|7:英文品名|8:品牌（中文或外文名称）|9:厂号|10:级别（A级、B级等）|11:饲养方式（草饲、谷饲等）|12:签约日期|13:加工程度（精修、粗修等）|14:GTIN|15:CAS|16:其他</t>
  </si>
  <si>
    <t>其他冻藏的整头及半头牛肉</t>
  </si>
  <si>
    <t>冻藏的带骨濒危野牛肉</t>
  </si>
  <si>
    <t>1:品牌类型|2:出口享惠情况|3:制作或保存方法（冻）|4:加工方法（带骨、去骨）|5:牛肉部位（如眼肉、腱子肉等）|6:包装规格|7:英文品名|8:品牌（中文或外文名称）|9:厂号|10:级别（A级、B级等）|11:饲养方式（草饲、谷饲等）|12:签约日期|13:加工程度（精修、粗修等）|14:GTIN|15:CAS|16:其他</t>
  </si>
  <si>
    <t>其他冻藏的带骨牛肉</t>
  </si>
  <si>
    <t>冻藏的去骨濒危野牛肉</t>
  </si>
  <si>
    <t>其他冻藏的去骨牛肉</t>
  </si>
  <si>
    <t>鲜或冷藏整头及半头濒危乳猪肉</t>
  </si>
  <si>
    <t>1:品牌类型|2:出口享惠情况|3:制作或保存方法（鲜、冷、冻）|4:状态（整头、半头）|5:包装规格|6:厂号|7:GTIN|8:CAS|9:其他</t>
  </si>
  <si>
    <t>鲜或冷藏整头及半头其他乳猪肉</t>
  </si>
  <si>
    <t>鲜或冷藏整头及半头濒危其他猪肉</t>
  </si>
  <si>
    <t>鲜或冷藏整头及半头其他猪肉</t>
  </si>
  <si>
    <t>鲜或冷藏带骨濒危猪前腿、后腿及肉块</t>
  </si>
  <si>
    <t>1:品牌类型|2:出口享惠情况|3:制作或保存方法（鲜、冷、冻）|4:加工方法（带骨、去骨）|5:包装规格|6:厂号|7:GTIN|8:CAS|9:其他</t>
  </si>
  <si>
    <t>鲜或冷藏带骨其他猪前腿、后腿及肉块</t>
  </si>
  <si>
    <t>其他鲜或冷藏濒危猪肉</t>
  </si>
  <si>
    <t>其他鲜或冷藏的猪肉</t>
  </si>
  <si>
    <t>冻藏整头及半头濒危乳猪肉</t>
  </si>
  <si>
    <t>冻藏整头及半头其他乳猪肉</t>
  </si>
  <si>
    <t>冻藏整头及半头濒危其他猪肉</t>
  </si>
  <si>
    <t>冻藏整头及半头其他猪肉</t>
  </si>
  <si>
    <t>冻藏带骨濒危猪前腿、后腿及肉块</t>
  </si>
  <si>
    <t>冻藏带骨其他猪前腿、后腿及肉块</t>
  </si>
  <si>
    <t>其他冻藏濒危猪肉</t>
  </si>
  <si>
    <t>其他冻藏猪肉</t>
  </si>
  <si>
    <t>鲜或冷藏的整头及半头羔羊肉</t>
  </si>
  <si>
    <t>7AB</t>
  </si>
  <si>
    <t>鲜或冷藏的整头及半头绵羊肉</t>
  </si>
  <si>
    <t>鲜或冷藏的带骨绵羊肉</t>
  </si>
  <si>
    <t>鲜或冷藏的去骨绵羊肉</t>
  </si>
  <si>
    <t>冻藏的整头及半头羔羊肉</t>
  </si>
  <si>
    <t>冻藏的整头及半头绵羊肉</t>
  </si>
  <si>
    <t>冻藏的其他带骨绵羊肉</t>
  </si>
  <si>
    <t>冻藏的其他去骨绵羊肉</t>
  </si>
  <si>
    <t>鲜或冷藏、冻藏的山羊肉</t>
  </si>
  <si>
    <t>1:品牌类型|2:出口享惠情况|3:制作或保存方法（鲜、冷、冻）|4:包装规格|5:厂号|6:GTIN|7:CAS|8:其他</t>
  </si>
  <si>
    <t>鲜、冷或冻的濒危野马、野驴肉</t>
  </si>
  <si>
    <t>鲜、冷或冻的马、驴、骡肉</t>
  </si>
  <si>
    <t>鲜或冷藏的牛杂碎</t>
  </si>
  <si>
    <t>1:品牌类型|2:出口享惠情况|3:制作或保存方法（鲜、冷、冻）|4:种类（舌、肝、心管、板筋等）|5:包装规格|6:厂号|7:GTIN|8:CAS|9:其他</t>
  </si>
  <si>
    <t>冻牛舌</t>
  </si>
  <si>
    <t>冻牛肝</t>
  </si>
  <si>
    <t>其他冻牛杂碎</t>
  </si>
  <si>
    <t>鲜或冷藏的猪杂碎</t>
  </si>
  <si>
    <t>冻猪肝</t>
  </si>
  <si>
    <t>其他冻猪杂碎</t>
  </si>
  <si>
    <t>鲜或冷的羊杂碎</t>
  </si>
  <si>
    <t>鲜或冷的马、驴、骡杂碎</t>
  </si>
  <si>
    <t>冻藏的羊杂碎</t>
  </si>
  <si>
    <t>冻藏的马、驴、骡杂碎</t>
  </si>
  <si>
    <t>鲜或冷藏的整只鸡</t>
  </si>
  <si>
    <t>1:品牌类型|2:出口享惠情况|3:制作或保存方法（鲜、冷）|4:加工方法（整只、带骨或去骨等）|5:厂号|6:品牌（中文或外文名称）|7:GTIN|8:CAS|9:其他</t>
  </si>
  <si>
    <t>冻的整只鸡</t>
  </si>
  <si>
    <t>1:品牌类型|2:出口享惠情况|3:制作或保存方法（冻）|4:加工方法（整只、带骨或去骨等）|5:厂号|6:品牌（中文或外文名称）|7:GTIN|8:CAS|9:其他</t>
  </si>
  <si>
    <t>4x7AB</t>
  </si>
  <si>
    <t>鲜或冷的带骨的鸡块</t>
  </si>
  <si>
    <t>1:品牌类型|2:出口享惠情况|3:制作或保存方法（鲜、冷）|4:加工方法（带骨、去骨）|5:厂号|6:品牌（中文或外文名称）|7:GTIN|8:CAS|9:其他</t>
  </si>
  <si>
    <t>其他鲜或冷的鸡块</t>
  </si>
  <si>
    <t>鲜或冷的鸡整翅（翼）</t>
  </si>
  <si>
    <t>鲜或冷的鸡翅（翼）根</t>
  </si>
  <si>
    <t>鲜或冷的鸡翅（翼）中</t>
  </si>
  <si>
    <t>鲜或冷的鸡两节翅（翼）</t>
  </si>
  <si>
    <t>鲜或冷的鸡翅（翼）尖</t>
  </si>
  <si>
    <t>AB4x</t>
  </si>
  <si>
    <t>鲜或冷的鸡膝软骨</t>
  </si>
  <si>
    <t>其他鲜或冷的鸡杂碎</t>
  </si>
  <si>
    <t>冻的带骨鸡块</t>
  </si>
  <si>
    <t>1:品牌类型|2:出口享惠情况|3:制作或保存方法（冻）|4:加工方法（带骨、去骨）|5:厂号|6:品牌（中文或外文名称）|7:GTIN|8:CAS|9:其他</t>
  </si>
  <si>
    <t>7AB4x</t>
  </si>
  <si>
    <t>冻的不带骨鸡块</t>
  </si>
  <si>
    <t>冻的鸡整翅（翼）</t>
  </si>
  <si>
    <t>冻的鸡翅（翼）根</t>
  </si>
  <si>
    <t>冻的鸡翅（翼）中</t>
  </si>
  <si>
    <t>冻的鸡两节翅（翼）</t>
  </si>
  <si>
    <t>冻的鸡爪</t>
  </si>
  <si>
    <t>1:品牌类型|2:出口享惠情况|3:制作或保存方法（冻）|4:加工方法（带骨、去骨）|5:厂号|6:品牌（中文或外文名称）|7:规格（个体重量）|8:GTIN|9:CAS|10:其他</t>
  </si>
  <si>
    <t>冻的鸡翅（翼）尖</t>
  </si>
  <si>
    <t>1:品牌类型|2:出口享惠情况|3:制作或保存方法（冻）|4:加工方法（带骨、去骨）|5:种类（心、肝等）|6:厂号|7:品牌（中文或外文名称）|8:GTIN|9:CAS|10:其他</t>
  </si>
  <si>
    <t>冻的鸡膝软骨</t>
  </si>
  <si>
    <t>其他冻的食用鸡杂碎</t>
  </si>
  <si>
    <t>鲜或冷的整只火鸡</t>
  </si>
  <si>
    <t>1:品牌类型|2:出口享惠情况|3:制作或保存方法（鲜、冷）|4:加工方法（整只、带骨或去骨等）|5:GTIN|6:CAS|7:其他</t>
  </si>
  <si>
    <t>冻的整只火鸡</t>
  </si>
  <si>
    <t>1:品牌类型|2:出口享惠情况|3:制作或保存方法（冻）|4:加工方法（整只、带骨或去骨等）|5:GTIN|6:CAS|7:其他</t>
  </si>
  <si>
    <t>鲜或冷的火鸡块及杂碎</t>
  </si>
  <si>
    <t>1:品牌类型|2:出口享惠情况|3:制作或保存方法（鲜、冷）|4:加工方法（带骨、去骨）|5:杂碎请列明具体种类|6:GTIN|7:CAS|8:其他</t>
  </si>
  <si>
    <t>冻的火鸡块及杂碎</t>
  </si>
  <si>
    <t>1:品牌类型|2:出口享惠情况|3:制作或保存方法（冻）|4:加工方法（带骨、去骨）|5:杂碎请列明具体种类|6:厂号|7:品牌（中文或外文名称）|8:英文品名|9:GTIN|10:CAS|11:其他</t>
  </si>
  <si>
    <t>鲜或冷的整只鸭</t>
  </si>
  <si>
    <t>1:品牌类型|2:出口享惠情况|3:制作或保存方法（鲜、冷）|4:加工方法（整只）|5:厂号|6:GTIN|7:CAS|8:其他</t>
  </si>
  <si>
    <t>冻的整只鸭</t>
  </si>
  <si>
    <t>1:品牌类型|2:出口享惠情况|3:制作或保存方法（冻）|4:加工方法（整只）|5:厂号|6:GTIN|7:CAS|8:其他</t>
  </si>
  <si>
    <t>鲜或冷的鸭肥肝</t>
  </si>
  <si>
    <t>1:品牌类型|2:出口享惠情况|3:制作或保存方法（鲜、冷）|4:厂号|5:GTIN|6:CAS|7:其他</t>
  </si>
  <si>
    <t>鲜或冷的鸭块及食用杂碎</t>
  </si>
  <si>
    <t>1:品牌类型|2:出口享惠情况|3:制作或保存方法（鲜、冷）|4:加工方法（带骨或去骨等）|5:杂碎请列明具体种类|6:厂号|7:GTIN|8:CAS|9:其他</t>
  </si>
  <si>
    <t>冻的鸭块及食用杂碎</t>
  </si>
  <si>
    <t>1:品牌类型|2:出口享惠情况|3:制作或保存方法（冻）|4:加工方法（带骨或去骨等）|5:杂碎请列明具体种类|6:厂号|7:GTIN|8:CAS|9:其他</t>
  </si>
  <si>
    <t>鲜或冷的整只鹅</t>
  </si>
  <si>
    <t>冻的整只鹅</t>
  </si>
  <si>
    <t>鲜或冷的鹅肥肝</t>
  </si>
  <si>
    <t>鲜或冷的鹅块及食用杂碎</t>
  </si>
  <si>
    <t>冻的鹅块及食用杂碎</t>
  </si>
  <si>
    <t>鲜、冷、冻的整只珍珠鸡、珍珠鸡块及食用杂碎</t>
  </si>
  <si>
    <t>1:品牌类型|2:出口享惠情况|3:制作或保存方法（鲜、冷、冻）|4:加工方法（整只、带骨或去骨等）|5:杂碎请列明具体种类|6:厂号|7:GTIN|8:CAS|9:其他</t>
  </si>
  <si>
    <t>鲜或冷的家兔肉</t>
  </si>
  <si>
    <t>1:品牌类型|2:出口享惠情况|3:制作或保存方法（鲜、冷）|4:包装规格|5:厂号|6:GTIN|7:CAS|8:其他</t>
  </si>
  <si>
    <t>冻家兔肉</t>
  </si>
  <si>
    <t>1:品牌类型|2:出口享惠情况|3:制作或保存方法（冻）|4:包装规格|5:厂号|6:GTIN|7:CAS|8:其他</t>
  </si>
  <si>
    <t>鲜、冷或冻的濒危野兔肉及其食用杂碎</t>
  </si>
  <si>
    <t>1:品牌类型|2:出口享惠情况|3:制作或保存方法（鲜、冷、冻）|4:用途（食用）|5:杂碎请列明具体种类|6:包装规格|7:厂号|8:GTIN|9:CAS|10:其他</t>
  </si>
  <si>
    <t>鲜、冷或冻家兔食用杂碎</t>
  </si>
  <si>
    <t>鲜、冷或冻的灵长目动物肉及食用杂碎</t>
  </si>
  <si>
    <t>鲜、冷或冻的濒危海豹、海狮及海象（鳍足亚目哺乳动物）的肉及食用杂碎</t>
  </si>
  <si>
    <t>鲜、冷或冻的非濒危海豹、海狮及海象（鳍足亚目哺乳动物）的肉及食用杂碎</t>
  </si>
  <si>
    <t>鲜、冷或冻的鲸、海豚及鼠海豚（鲸目哺乳动物）、海牛及儒艮（海牛目哺乳动物）的肉及食用杂碎</t>
  </si>
  <si>
    <t>鲜、冷或冻的濒危爬行动物肉及食用杂碎</t>
  </si>
  <si>
    <t>鲜、冷或冻的非濒危爬行动物肉及食用杂碎</t>
  </si>
  <si>
    <t>鲜、冷或冻的濒危野生骆驼及其他濒危野生骆驼科动物的肉及食用杂碎</t>
  </si>
  <si>
    <t>其他鲜、冷或冻骆驼及其他骆驼科动物的肉及食用杂碎</t>
  </si>
  <si>
    <t>鲜、冷或冻的乳鸽肉及其杂碎</t>
  </si>
  <si>
    <t>其他鲜、冷或冻的濒危野生动物肉</t>
  </si>
  <si>
    <t>其他鲜、冷或冻肉及食用杂碎</t>
  </si>
  <si>
    <t>未炼制或用其他方法提取的不带瘦肉的肥猪肉、猪脂肪</t>
  </si>
  <si>
    <t>1:品牌类型|2:出口享惠情况|3:制作或保存方法（未炼制、未提取脂肪，干、熏、盐腌、|4:厂号|5:GTIN|6:CAS|7:其他</t>
  </si>
  <si>
    <t>未炼制或用其他方法提取的家禽脂肪</t>
  </si>
  <si>
    <t>干、熏、盐制的带骨鹿豚、姬猪腿</t>
  </si>
  <si>
    <t>1:品牌类型|2:出口享惠情况|3:部位（腿肉、腹肉等）,是否带骨|4:制作或保存方法（干、熏、盐腌、盐渍等）|5:加工方法（带骨、去骨）|6:厂号|7:GTIN|8:CAS|9:其他</t>
  </si>
  <si>
    <t>其他干、熏、盐制的带骨猪腿</t>
  </si>
  <si>
    <t>干、熏、盐制的带骨鹿豚、姬猪腿肉块</t>
  </si>
  <si>
    <t>其他干、熏、盐制的带骨猪腿肉</t>
  </si>
  <si>
    <t>干、熏、盐制的鹿豚、姬猪腹肉</t>
  </si>
  <si>
    <t>其他干、熏、盐制的猪腹肉</t>
  </si>
  <si>
    <t>干、熏、盐制的鹿豚、姬猪其他肉</t>
  </si>
  <si>
    <t>其他干、熏、盐制的其他猪肉</t>
  </si>
  <si>
    <t>干、熏、盐制的濒危野牛肉</t>
  </si>
  <si>
    <t>1:品牌类型|2:出口享惠情况|3:制作或保存方法（干、熏、盐腌、盐渍等）|4:厂号|5:GTIN|6:CAS|7:其他</t>
  </si>
  <si>
    <t>干、熏、盐制的其他牛肉</t>
  </si>
  <si>
    <t>干、熏、盐制的灵长目动物肉及食用杂碎</t>
  </si>
  <si>
    <t>1:品牌类型|2:出口享惠情况|3:用途|4:制作或保存方法（干、熏、盐腌、盐渍等）|5:杂碎请列明具体种类|6:厂号|7:GTIN|8:CAS|9:其他</t>
  </si>
  <si>
    <t>干、熏、盐制的濒危海豹、海狮及海象（鳍足亚目哺乳动物）的肉及食用杂碎</t>
  </si>
  <si>
    <t>干、熏、盐制的非濒危海豹、海狮及海象（鳍足亚目哺乳动物）的肉及食用杂碎</t>
  </si>
  <si>
    <t>干、熏、盐制的鲸、海豚及鼠海豚（鲸目哺乳动物）、海牛及儒艮（海牛目哺乳动物）的肉及食用杂碎</t>
  </si>
  <si>
    <t>干、熏、盐制的濒危爬行动物肉及食用杂碎</t>
  </si>
  <si>
    <t>干、熏、盐制的非濒危爬行动物肉及食用杂碎</t>
  </si>
  <si>
    <t>干、熏、盐制的其他濒危动物肉及杂碎</t>
  </si>
  <si>
    <t>干、熏、盐制的其他肉及食用杂碎</t>
  </si>
  <si>
    <t>观赏用濒危淡水鱼</t>
  </si>
  <si>
    <t>1:品牌类型|2:出口享惠情况|3:用途（观赏用）|4:状态（活）|5:拉丁学名|6:GTIN|7:CAS|8:其他</t>
  </si>
  <si>
    <t>淡水鱼观赏鱼种苗（濒危除外）</t>
  </si>
  <si>
    <t>观赏用其他淡水鱼（种苗除外）</t>
  </si>
  <si>
    <t>观赏用濒危非淡水鱼</t>
  </si>
  <si>
    <t>非淡水观赏鱼种苗（濒危除外）</t>
  </si>
  <si>
    <t>观赏用其他非淡水鱼（种苗除外）</t>
  </si>
  <si>
    <t>鳟鱼(河鳟、虹鳟、克拉克大麻哈鱼、阿瓜大麻哈鱼、吉雨大麻哈鱼、亚利桑那大麻哈鱼、金腹大麻哈鱼)鱼苗</t>
  </si>
  <si>
    <t>1:品牌类型|2:出口享惠情况|3:状态（活）|4:是否为鱼苗|5:拉丁学名|6:GTIN|7:CAS|8:其他</t>
  </si>
  <si>
    <t>其他活鳟鱼(河鳟、虹鳟、克拉克大麻哈鱼、阿瓜大麻哈鱼、吉雨大麻哈鱼、亚利桑那大麻哈鱼、金腹大麻哈鱼)</t>
  </si>
  <si>
    <t>1:品牌类型|2:出口享惠情况|3:状态（活）|4:拉丁学名|5:GTIN|6:CAS|7:其他</t>
  </si>
  <si>
    <t>花鳗鲡鱼苗</t>
  </si>
  <si>
    <t>ABE</t>
  </si>
  <si>
    <t>欧洲鳗鲡鱼苗</t>
  </si>
  <si>
    <t>鳗鱼（鳗鲡属）鱼苗（濒危除外）</t>
  </si>
  <si>
    <t>花鳗鲡</t>
  </si>
  <si>
    <t>欧洲鳗鲡</t>
  </si>
  <si>
    <t>其他活鳗鱼（鳗鲡属）</t>
  </si>
  <si>
    <t>鲤属鱼鱼苗</t>
  </si>
  <si>
    <t>其他鲤科鱼（鲫属、草鱼、鲢属、鲮属、青鱼、卡特拉鲃、野鲮属、哈氏纹唇鱼、何氏细须鲃、鲂属）鱼苗</t>
  </si>
  <si>
    <t>其他鲤科鱼（鲤属、鲫属、草鱼、鲢属、鲮属、青鱼、卡特拉鲃、野鲮属、哈氏纹唇鱼、何氏细须鲃、鲂属）</t>
  </si>
  <si>
    <t>大西洋及太平洋蓝鳍金枪鱼鱼苗</t>
  </si>
  <si>
    <t>大西洋蓝鳍金枪鱼</t>
  </si>
  <si>
    <t>太平洋蓝鳍金枪鱼</t>
  </si>
  <si>
    <t>南方蓝鳍金枪鱼鱼苗</t>
  </si>
  <si>
    <t>其他南方蓝鳍金枪鱼(Thunnus maccoyii)</t>
  </si>
  <si>
    <t>鲈鱼种苗</t>
  </si>
  <si>
    <t>鲟鱼种苗</t>
  </si>
  <si>
    <t>其他濒危鱼苗</t>
  </si>
  <si>
    <t>其他鱼苗（濒危除外）</t>
  </si>
  <si>
    <t>活罗非鱼</t>
  </si>
  <si>
    <t>活的鲀</t>
  </si>
  <si>
    <t>活的濒危鲤科鱼</t>
  </si>
  <si>
    <t>活的其他鲤科鱼</t>
  </si>
  <si>
    <t>其他濒危活鱼</t>
  </si>
  <si>
    <t>其他活鱼</t>
  </si>
  <si>
    <t>鲜或冷鳟鱼(河鳟、虹鳟、克拉克大麻哈鱼、阿瓜大麻哈鱼、吉雨大麻哈鱼、亚利桑那大麻哈鱼、金腹大麻哈鱼)</t>
  </si>
  <si>
    <t>1:品牌类型|2:出口享惠情况|3:制作或保存方法（鲜、冷）|4:拉丁学名|5:个体重量[如1000-2000克/条（块）等]|6:GTIN|7:CAS|8:其他</t>
  </si>
  <si>
    <t>鲜或冷的大麻哈鱼〔红大麻哈鱼、细磷大麻哈鱼、大麻哈鱼（种）、大鳞大麻哈鱼、银大麻哈鱼、马苏大麻哈鱼、玫瑰大麻哈鱼〕</t>
  </si>
  <si>
    <t>ABU</t>
  </si>
  <si>
    <t>鲜或冷大西洋鲑鱼</t>
  </si>
  <si>
    <t>鲜或冷多瑙哲罗鱼</t>
  </si>
  <si>
    <t>其他鲜或冷鲑科鱼</t>
  </si>
  <si>
    <t>鲜或冷大西洋庸鲽（庸鲽）</t>
  </si>
  <si>
    <t>鲜或冷马舌鲽</t>
  </si>
  <si>
    <t>其他鲜或冷庸鲽鱼</t>
  </si>
  <si>
    <t>鲜或冷鲽鱼（鲽）</t>
  </si>
  <si>
    <t>鲜或冷鳎鱼（鳎属）</t>
  </si>
  <si>
    <t>鲜或冷大菱鲆（瘤棘鮃）</t>
  </si>
  <si>
    <t>鲜或冷的亚洲箭齿鲽</t>
  </si>
  <si>
    <t>其他鲜或冷比目鱼（鲽科、鲆科、舌鳎科、鳎科、菱鲆科、刺鲆科）</t>
  </si>
  <si>
    <t>鲜或冷长鳍金枪鱼</t>
  </si>
  <si>
    <t>鲜或冷黄鳍金枪鱼</t>
  </si>
  <si>
    <t>鲜或冷鲣</t>
  </si>
  <si>
    <t>鲜或冷大眼金枪鱼</t>
  </si>
  <si>
    <t>鲜或冷大西洋蓝鳍金枪鱼</t>
  </si>
  <si>
    <t>鲜或冷太平洋蓝鳍金枪鱼</t>
  </si>
  <si>
    <t>鲜或冷南方金枪鱼</t>
  </si>
  <si>
    <t>其他鲜或冷金枪鱼（金枪鱼属）</t>
  </si>
  <si>
    <t>鲜或冷太平洋鲱鱼</t>
  </si>
  <si>
    <t>鲜或冷大西洋鲱鱼</t>
  </si>
  <si>
    <t>鲜或冷鳀鱼(鳀属)</t>
  </si>
  <si>
    <t>鲜或冷沙丁鱼（沙丁鱼、沙瑙鱼属）、小沙丁鱼属、黍鲱或西鲱</t>
  </si>
  <si>
    <t>鲜或冷鲭鱼〔大西洋鲭、澳洲鲭（鲐）、日本鲭（鲐）〕</t>
  </si>
  <si>
    <t>鲜或冷对称竹荚鱼、新西兰竹荚鱼及竹荚鱼(竹荚鱼属)</t>
  </si>
  <si>
    <t>鲜或冷军曹鱼</t>
  </si>
  <si>
    <t>鲜或冷剑鱼</t>
  </si>
  <si>
    <t>鲜或冷的银鲳(鲳属)</t>
  </si>
  <si>
    <t>鲜或冷其他0302.4项下的鱼</t>
  </si>
  <si>
    <t>鲜或冷鳕鱼（大西洋鳕鱼、格陵兰鳕鱼、太平洋鳕鱼）</t>
  </si>
  <si>
    <t>鲜或冷黑线鳕鱼（黑线鳕）</t>
  </si>
  <si>
    <t>鲜或冷绿青鳕鱼</t>
  </si>
  <si>
    <t>鲜或冷狗鳕鱼(无须鳕属、长鳍鳕属)</t>
  </si>
  <si>
    <t>鲜或冷阿拉斯加狭鳕鱼</t>
  </si>
  <si>
    <t>鲜或冷蓝鳕鱼（小鳍鳕、南蓝鳕）</t>
  </si>
  <si>
    <t>其他鲜或冷犀鳕科、多丝真鳕科、鳕科、长尾鳕科、黑鳕科、无须鳕科、深海鳕科及南极鳕科鱼</t>
  </si>
  <si>
    <t>鲜或冷罗非鱼（口孵非鲫属）</t>
  </si>
  <si>
    <t>鲜或冷鲶鱼（(鱼芒)鲶属、鲶属、胡鲶属、真鮰属）</t>
  </si>
  <si>
    <t>鲜或冷鲤科鱼（鲤属、鲫属、草鱼、鲢属、鲮属、青鱼、卡特拉鲃、野鲮属、哈氏纹唇鱼、何氏细须鲃、鲂属）</t>
  </si>
  <si>
    <t>鲜或冷花鳗鲡</t>
  </si>
  <si>
    <t>鲜或冷欧洲鳗鲡</t>
  </si>
  <si>
    <t>其他鲜或冷鳗鱼（鳗鲡属）</t>
  </si>
  <si>
    <t>鲜或冷尼罗河鲈鱼（尼罗尖吻鲈）</t>
  </si>
  <si>
    <t>鲜或冷的黑鱼（鳢属）</t>
  </si>
  <si>
    <t>鲜或冷濒危鲨鱼</t>
  </si>
  <si>
    <t>鲜或冷其他鲨鱼</t>
  </si>
  <si>
    <t>鲜或冷魟鱼及鳐鱼（鳐科）</t>
  </si>
  <si>
    <t>鲜或冷南极犬牙鱼（南极犬牙鱼属）</t>
  </si>
  <si>
    <t>鲜或冷尖吻鲈鱼(舌齿鲈属)</t>
  </si>
  <si>
    <t>鲜或冷菱羊鲷(鲷科)</t>
  </si>
  <si>
    <t>鲜或冷带鱼</t>
  </si>
  <si>
    <t>鲜或冷黄鱼</t>
  </si>
  <si>
    <t>鲜或冷鲳鱼(银鲳除外)</t>
  </si>
  <si>
    <t>鲜或冷的鲀</t>
  </si>
  <si>
    <t>鲜或冷的其他鲈鱼</t>
  </si>
  <si>
    <t>其他未列名濒危鲜或冷鱼</t>
  </si>
  <si>
    <t>鲜或冷的平鲉属</t>
  </si>
  <si>
    <t>鲜或冷的鲪鲉属（叶鳍鲉属）</t>
  </si>
  <si>
    <t>其他鲜或冷鱼</t>
  </si>
  <si>
    <t>鲜或冷濒危鱼种的肝、鱼卵及鱼精</t>
  </si>
  <si>
    <t>1:品牌类型|2:出口享惠情况|3:制作或保存方法（鲜、冷）|4:拉丁学名|5:GTIN|6:CAS|7:其他</t>
  </si>
  <si>
    <t>鲜、冷的种用鱼卵（濒危除外）</t>
  </si>
  <si>
    <t>其他鲜或冷的鱼肝、鱼卵及鱼精</t>
  </si>
  <si>
    <t>鲜或冷濒危鲨鱼翅</t>
  </si>
  <si>
    <t>其他鲜或冷鲨鱼翅</t>
  </si>
  <si>
    <t>其他鲜或冷可食用濒危鱼杂碎</t>
  </si>
  <si>
    <t>鲜或冷的大菱鲆、比目鱼、鲱鱼、鲭鱼、鲳鱼、带鱼、尼罗河鲈鱼、尖吻鲈鱼、其他鲈鱼的可食用其他鱼杂碎</t>
  </si>
  <si>
    <t>其他鲜或冷可食用其他鱼杂碎</t>
  </si>
  <si>
    <t>冻红大麻哈鱼</t>
  </si>
  <si>
    <t>1:品牌类型|2:出口享惠情况|3:制作或保存方法（冻）|4:拉丁学名|5:个体重量[如1000-2000克/条（块）等]|6:GTIN|7:CAS|8:其他</t>
  </si>
  <si>
    <t>其他冻大麻哈鱼〔细磷大麻哈鱼、大麻哈鱼（种）、大鳞大麻哈鱼、银大麻哈鱼、马苏大麻哈鱼、玫瑰大麻哈鱼〕</t>
  </si>
  <si>
    <t>冻大西洋鲑鱼</t>
  </si>
  <si>
    <t>冻多瑙哲罗鱼</t>
  </si>
  <si>
    <t>冻鳟鱼(河鳟、虹鳟、克拉克大麻哈鱼、阿瓜大麻哈鱼、吉雨大麻哈鱼、亚利桑那大麻哈鱼、金腹大麻哈鱼)</t>
  </si>
  <si>
    <t>其他冻鲑科鱼</t>
  </si>
  <si>
    <t>冻罗非鱼（口孵非鲫属）</t>
  </si>
  <si>
    <t>冻鲶鱼（(鱼芒)鲶属、鲶属、胡鲶属、真鮰属）</t>
  </si>
  <si>
    <t>冻鲤科鱼（鲤属、鲫属、草鱼、鲢属、鲮属、青鱼、卡特拉鲃、野鲮属、哈氏纹唇鱼、何氏细须鲃、鲂属）</t>
  </si>
  <si>
    <t>冻花鳗鲡</t>
  </si>
  <si>
    <t>冻欧洲鳗鲡</t>
  </si>
  <si>
    <t>其他冻鳗鱼（鳗鲡属）</t>
  </si>
  <si>
    <t>冻尼罗河鲈鱼（尼罗尖吻鲈）</t>
  </si>
  <si>
    <t>冻黑鱼（鳢属）</t>
  </si>
  <si>
    <t>冻马舌鲽（格陵兰庸鲽鱼）</t>
  </si>
  <si>
    <t>冻大西洋庸鲽（庸鲽）</t>
  </si>
  <si>
    <t>其他冻庸鲽鱼</t>
  </si>
  <si>
    <t>冻鲽鱼（鲽）</t>
  </si>
  <si>
    <t>冻鳎鱼（鳎属）</t>
  </si>
  <si>
    <t>冻大菱鲆（瘤棘鲆）</t>
  </si>
  <si>
    <t>冻亚洲箭齿鲽</t>
  </si>
  <si>
    <t>其他冻比目鱼（鲽科、鮃科、舌鳎科、鳎科、菱鲆科、刺鲆科）</t>
  </si>
  <si>
    <t>冻长鳍金枪鱼</t>
  </si>
  <si>
    <t>冻黄鳍金枪鱼</t>
  </si>
  <si>
    <t>冻鲣</t>
  </si>
  <si>
    <t>冻大眼金枪鱼</t>
  </si>
  <si>
    <r>
      <rPr>
        <sz val="12"/>
        <rFont val="宋体"/>
        <family val="3"/>
        <charset val="134"/>
      </rPr>
      <t>冻大西洋蓝鳍金枪鱼</t>
    </r>
    <r>
      <rPr>
        <sz val="12"/>
        <rFont val="宋体"/>
        <family val="3"/>
        <charset val="134"/>
      </rPr>
      <t xml:space="preserve">  </t>
    </r>
  </si>
  <si>
    <r>
      <rPr>
        <sz val="12"/>
        <rFont val="宋体"/>
        <family val="3"/>
        <charset val="134"/>
      </rPr>
      <t>冻太平洋蓝鳍金枪鱼</t>
    </r>
    <r>
      <rPr>
        <sz val="12"/>
        <rFont val="宋体"/>
        <family val="3"/>
        <charset val="134"/>
      </rPr>
      <t xml:space="preserve">  </t>
    </r>
  </si>
  <si>
    <r>
      <rPr>
        <sz val="12"/>
        <rFont val="宋体"/>
        <family val="3"/>
        <charset val="134"/>
      </rPr>
      <t>冻南方蓝鳍金枪鱼</t>
    </r>
    <r>
      <rPr>
        <sz val="12"/>
        <rFont val="宋体"/>
        <family val="3"/>
        <charset val="134"/>
      </rPr>
      <t xml:space="preserve">  </t>
    </r>
  </si>
  <si>
    <t>其他冻金枪鱼（金枪鱼属）</t>
  </si>
  <si>
    <t>冻太平洋鲱鱼</t>
  </si>
  <si>
    <t>冻大西洋鲱鱼</t>
  </si>
  <si>
    <t>冻沙丁鱼（沙丁鱼、沙瑙鱼属）、小沙丁鱼属、黍鲱或西鲱</t>
  </si>
  <si>
    <t>冻鲭鱼〔大西洋鲭、澳洲鲭（鲐）、日本鲭（鲐）〕</t>
  </si>
  <si>
    <t>冻对称竹荚鱼、新西兰竹荚鱼及竹荚鱼(竹荚鱼属)</t>
  </si>
  <si>
    <t>冻军曹鱼</t>
  </si>
  <si>
    <t>冻剑鱼</t>
  </si>
  <si>
    <t>冻银鲳(鲳属)、但食用杂碎除外</t>
  </si>
  <si>
    <t>冻毛鳞鱼，但食用杂碎除外</t>
  </si>
  <si>
    <t>其他冻0303.5项下的鱼</t>
  </si>
  <si>
    <t>冻鳕鱼(大西洋鳕鱼、格陵兰鳕鱼、太平洋鳕鱼)</t>
  </si>
  <si>
    <t>冻黑线鳕鱼（黑线鳕）</t>
  </si>
  <si>
    <t>冻绿青鳕鱼</t>
  </si>
  <si>
    <t>冻狗鳕鱼(无须鳕属、长鳍鳕属)</t>
  </si>
  <si>
    <t>冻阿拉斯加狭鳕鱼</t>
  </si>
  <si>
    <t>冻蓝鳕鱼（小鳍鳕、南蓝鳕）</t>
  </si>
  <si>
    <t>冻的其他犀鳕科、多丝真鳕科、鳕科、长尾鳕科、黑鳕科、无须鳕科、深海鳕科及南极鳕科鱼</t>
  </si>
  <si>
    <t>冻濒危鲨鱼</t>
  </si>
  <si>
    <t>冻其他鲨鱼</t>
  </si>
  <si>
    <t>冻魟鱼及鳐鱼（鳐科）</t>
  </si>
  <si>
    <t>冻南极犬牙鱼（南极犬牙鱼属）</t>
  </si>
  <si>
    <t>冻尖吻鲈鱼(舌齿鲈属)</t>
  </si>
  <si>
    <t>冻带鱼</t>
  </si>
  <si>
    <t>1:品牌类型|2:出口享惠情况|3:制作或保存方法（冻）|4:拉丁学名|5:个体重量[如1000-2000克/条（块）等]|6:捕捞方式（网带、钓带等）|7:GTIN|8:CAS|9:其他</t>
  </si>
  <si>
    <t>冻黄鱼</t>
  </si>
  <si>
    <t>冻鲳鱼(银鲳除外)</t>
  </si>
  <si>
    <t>其他冻鲈鱼</t>
  </si>
  <si>
    <t>其他未列名濒危冻鱼</t>
  </si>
  <si>
    <t>冻平鲉属鱼</t>
  </si>
  <si>
    <t>冻鲪鲉属（叶鳍鲉属）</t>
  </si>
  <si>
    <t>其他未列名冻鱼</t>
  </si>
  <si>
    <t>冻濒危鱼种的肝、鱼卵及鱼精</t>
  </si>
  <si>
    <t>1:品牌类型|2:出口享惠情况|3:制作或保存方法（冻）|4:拉丁学名|5:GTIN|6:CAS|7:其他</t>
  </si>
  <si>
    <t>冻的种用鱼卵（濒危除外）</t>
  </si>
  <si>
    <t>其他冻鱼肝、鱼卵及鱼精</t>
  </si>
  <si>
    <t>冻濒危鲨鱼翅</t>
  </si>
  <si>
    <t>其他冻鲨鱼翅</t>
  </si>
  <si>
    <t>其他冻可食用濒危鱼杂碎</t>
  </si>
  <si>
    <t>冻的大菱鲆、比目鱼、鲱鱼、鲭鱼、鲳鱼、带鱼、尼罗河鲈鱼、尖吻鲈鱼、其他鲈鱼的可食用其他鱼杂碎</t>
  </si>
  <si>
    <t>其他冻可食用其他鱼杂碎</t>
  </si>
  <si>
    <t>鲜或冷的罗非鱼（口孵非鲫属）的鱼片</t>
  </si>
  <si>
    <t>1:品牌类型|2:出口享惠情况|3:制作或保存方法（鲜、冷）|4:拉丁学名|5:个体重量［如1000～2000克/片（块）等］|6:GTIN|7:CAS|8:其他</t>
  </si>
  <si>
    <t>鲜或冷的鲶鱼（(鱼芒)鲶属、鲶属、胡鲶属、真鮰属）的鱼片</t>
  </si>
  <si>
    <t>鲜或冷的尼罗河鲈鱼（尼罗尖吻鲈）的鱼片</t>
  </si>
  <si>
    <t>鲜或冷的花鳗鲡鱼片</t>
  </si>
  <si>
    <t>鲜或冷的欧洲鳗鲡鱼片</t>
  </si>
  <si>
    <t>鲜或冷的鲤科鱼（鲤属、鯽属、草鱼、鲢属、鲮属、青鱼、卡特拉鲃、野鲮属、哈氏纹唇鱼、何氏细须鲃、鲂属）、其他鳗鱼（鳗鲡属）及黑鱼（鳢属）的鱼片</t>
  </si>
  <si>
    <t>鲜或冷的大麻哈鱼〔红大麻哈鱼、细磷大麻哈鱼、大麻哈鱼（种）、大鳞大麻哈鱼、银大麻哈鱼、马苏大麻哈鱼、玫瑰大麻哈鱼〕、大西洋鲑鱼及多瑙哲罗鱼的鱼片</t>
  </si>
  <si>
    <t>鲜或冷的鳟鱼(河鳟、虹鳟、克拉克大麻哈鱼、阿瓜大麻哈鱼、吉雨大麻哈鱼、亚利桑那大麻哈鱼、金腹大麻哈鱼)的鱼片</t>
  </si>
  <si>
    <t>鲜或冷的比目鱼（鲽科、鮃科、舌鳎科、鳎科、菱鮃科、刺鮃科）的鱼片</t>
  </si>
  <si>
    <t>鲜或冷的犀鳕科、多丝真鳕科、鳕科、长尾鳕科、黑鳕科、无须鳕科、深海鳕科及南极鳕科鱼的鱼片</t>
  </si>
  <si>
    <t>鲜或冷的剑鱼鱼片</t>
  </si>
  <si>
    <t>鲜或冷的南极犬牙鱼(南极犬牙鱼属)的鱼片</t>
  </si>
  <si>
    <t>鲜或冷的濒危鲨鱼的鱼片</t>
  </si>
  <si>
    <t>鲜或冷的其他鲨鱼的鱼片</t>
  </si>
  <si>
    <t>鲜或冷的濒危魟鱼及鳐鱼的鱼片</t>
  </si>
  <si>
    <t>鲜或冷的其他魟鱼及鳐鱼的鱼片</t>
  </si>
  <si>
    <t>鲜或冷的其他濒危鱼的鱼片</t>
  </si>
  <si>
    <t>鲜或冷的其他鱼的鱼片</t>
  </si>
  <si>
    <t>鲜或冷的花鳗鲡的鱼肉</t>
  </si>
  <si>
    <t>鲜或冷的欧洲鳗鲡的鱼肉</t>
  </si>
  <si>
    <t>鲜或冷的罗非鱼（口孵非鲫属）、鲶鱼（(鱼芒)鲶属、鲶属、胡鲶属、真鮰属）、鲤科鱼（鲤属、鯽属、草鱼、鲢属、鲮属、青鱼、卡特拉鲃、野鲮属、哈氏纹唇鱼、何氏细须鲃、鲂属）、其他鳗鱼（鳗鲡属）、尼罗河鲈鱼（尼罗尖吻鲈）及黑鱼（醴属）的鱼肉</t>
  </si>
  <si>
    <t>鲜或冷的鲑科鱼的鱼肉</t>
  </si>
  <si>
    <t>鲜或冷的犀鳕科、多丝真鳕科、鳕科、长尾鳕科、黑鳕科、无须鳕科、深海鳕科及南极鳕科鱼的鱼肉</t>
  </si>
  <si>
    <t>鲜或冷的剑鱼鱼肉</t>
  </si>
  <si>
    <t>鲜或冷的南极犬牙鱼(南极犬牙鱼属)鱼的鱼肉</t>
  </si>
  <si>
    <t>鲜或冷的濒危鲨鱼肉</t>
  </si>
  <si>
    <t>鲜或冷的其他鲨鱼肉</t>
  </si>
  <si>
    <t>鲜或冷的濒危魟鱼及鳐鱼的鱼肉</t>
  </si>
  <si>
    <t>鲜或冷的其他魟鱼及鳐鱼的鱼肉</t>
  </si>
  <si>
    <t>鲜或冷的其他濒危鱼的鱼肉</t>
  </si>
  <si>
    <t>鲜或冷的其他鱼的鱼肉</t>
  </si>
  <si>
    <t>冻罗非鱼（口孵非鲫属）鱼片</t>
  </si>
  <si>
    <t>1:品牌类型|2:出口享惠情况|3:制作或保存方法（冻）|4:拉丁学名|5:个体重量［如1000～2000克/片（块）等］|6:GTIN|7:CAS|8:其他</t>
  </si>
  <si>
    <t>冻斑点叉尾鮰鱼鱼片</t>
  </si>
  <si>
    <t>冻的其他叉尾鮰鱼片</t>
  </si>
  <si>
    <t>冻的其他鲶鱼（(鱼芒)鲶属、鲶属、胡鲶属、真鮰属）鱼片</t>
  </si>
  <si>
    <t>1:品牌类型|2:出口享惠情况|3:制作或保存方法（冻）|4:拉丁学名|5:个体重量［如1000～2000克/片（块）等］|6:是否带皮、刺、鳞、鳍|7:GTIN|8:CAS|9:其他</t>
  </si>
  <si>
    <t>冻的尼罗河鲈鱼（尼罗尖吻鲈）鱼片</t>
  </si>
  <si>
    <t>冻的花鳗鲡鱼片</t>
  </si>
  <si>
    <t>冻的欧洲鳗鲡鱼片</t>
  </si>
  <si>
    <t>冻的鲤科鱼（鲤属、鯽属、草鱼、鲢属、鲮属、青鱼、卡特拉鲃、野鲮属、哈氏纹唇鱼、何氏细须鲃、鲂属）、其他鳗鱼（鳗鲡属）及黑鱼（鳢属）的鱼片</t>
  </si>
  <si>
    <t>冻的鳕鱼（大西洋鳕鱼、格陵兰鳕鱼、太平洋鳕鱼）鱼片</t>
  </si>
  <si>
    <t>冻的黑线鳕鱼（黑线鳕）鱼片</t>
  </si>
  <si>
    <t>冻的绿青鳕鱼鱼片</t>
  </si>
  <si>
    <t>冻的狗鳕鱼(无须鳕属、长鳍鳕属)鱼片</t>
  </si>
  <si>
    <t>冻的阿拉斯加狭鳕鱼鱼片</t>
  </si>
  <si>
    <t>冻的犀鳕科、多丝真鳕科、鳕科、长尾鳕科、黑鳕科、无须鳕科、深海鳕科及南极鳕科鱼的鱼片</t>
  </si>
  <si>
    <t>冻的大麻哈鱼〔红大麻哈鱼、细磷大麻哈鱼、大麻哈鱼（种）、大鳞大麻哈鱼、银大麻哈鱼、马苏大麻哈鱼、玫瑰大麻哈鱼〕、大西洋鲑鱼及多瑙哲罗鱼鱼片</t>
  </si>
  <si>
    <t>冻的鳟鱼(河鳟、虹鳟、克拉克大麻哈鱼、阿瓜大麻哈鱼、吉雨大麻哈鱼、亚利桑那大麻哈鱼、金腹大麻哈鱼) 鱼片</t>
  </si>
  <si>
    <t>冻的比目鱼（鲽科、鮃科、舌鳎科、鳎科、菱鮃科、刺鮃科） 鱼片</t>
  </si>
  <si>
    <t>冻剑鱼鱼片</t>
  </si>
  <si>
    <t>冻南极犬牙鱼(南极犬牙鱼属)鱼片</t>
  </si>
  <si>
    <t>冻的鲱鱼（大西洋鲱鱼、太平洋鲱鱼）鱼片</t>
  </si>
  <si>
    <t>冻的金枪鱼(金枪鱼属)、鲣的鱼片</t>
  </si>
  <si>
    <t>冻的濒危鲨鱼、魟鱼及鳐鱼的鱼片</t>
  </si>
  <si>
    <t>冻的其他鲨鱼、魟鱼及鳐鱼的鱼片</t>
  </si>
  <si>
    <t>冻的其他濒危鱼片</t>
  </si>
  <si>
    <t>冻的其他鱼片</t>
  </si>
  <si>
    <t>其他冻剑鱼肉</t>
  </si>
  <si>
    <t>其他冻南极犬牙鱼肉</t>
  </si>
  <si>
    <t>冻的花鳗鲡鱼肉</t>
  </si>
  <si>
    <t>冻的欧洲鳗鲡鱼肉</t>
  </si>
  <si>
    <t>冻的罗非鱼（口孵非鲫属）、鲶鱼（(鱼芒)鲶属、鲶属、胡鲶属、真鮰属）、鲤科鱼（鲤属、鯽属、草鱼、鲢属、鲮属、青鱼、卡特拉鲃、野鲮属、哈氏纹唇鱼、何氏细须鲃、鲂属）、其他鳗鱼（鳗鲡属）、尼罗河鲈鱼（尼罗尖吻鲈）及黑鱼（鳢属）鱼肉</t>
  </si>
  <si>
    <t>冻的阿拉斯加狭鳕鱼鱼肉</t>
  </si>
  <si>
    <t>冻的犀鳕科、多丝真鳕科、鳕科、长尾鳕科、黑鳕科、无须鳕科、深海鳕科及南极鳕科鱼的鱼肉，阿拉斯加狭鳕鱼除外</t>
  </si>
  <si>
    <t>冻的濒危鲨鱼肉</t>
  </si>
  <si>
    <t>冻的其他鲨鱼肉</t>
  </si>
  <si>
    <t>冻的濒危魟鱼及鳐鱼的鱼肉</t>
  </si>
  <si>
    <t>冻的其他魟鱼及鳐鱼的鱼肉</t>
  </si>
  <si>
    <t>冻的其他濒危鱼的鱼肉</t>
  </si>
  <si>
    <t>其他冻鱼肉</t>
  </si>
  <si>
    <t>干、熏、盐制的濒危鱼种肝、卵及鱼精</t>
  </si>
  <si>
    <t>1:品牌类型|2:出口享惠情况|3:制作或保存方法（干、熏、盐腌、盐渍）|4:拉丁学名|5:GTIN|6:CAS|7:其他</t>
  </si>
  <si>
    <t>其他干、熏、盐制的鱼肝、鱼卵及鱼精</t>
  </si>
  <si>
    <t>干、盐腌或盐渍的花鳗鲡鱼片</t>
  </si>
  <si>
    <t>1:品牌类型|2:出口享惠情况|3:制作或保存方法（干、盐腌、盐渍）|4:拉丁学名|5:GTIN|6:CAS|7:其他</t>
  </si>
  <si>
    <t>干、盐腌或盐渍的欧洲鳗鲡鱼片</t>
  </si>
  <si>
    <t>干、盐腌或盐渍的罗非鱼（口孵非鲫属）、鲶鱼（(鱼芒)鲶属、鲶属、胡鲶属、真鮰属）、鲤科鱼（鲤属、鯽属、草鱼、鲢属、鲮属、青鱼、卡特拉鲃、野鲮属、哈氏纹唇鱼、何氏细须鲃、鲂属）、鳗鱼（鳗鲡属）、尼罗河鲈鱼（尼罗尖吻鲈）及黑鱼（鳢属）的鱼片</t>
  </si>
  <si>
    <t>干、盐腌或盐渍的犀鳕科、多丝真鳕科、鳕科、长尾鳕科、黑鳕科、无须鳕科、深海鳕科及南极鳕科的鱼片</t>
  </si>
  <si>
    <t>干、盐腌或盐渍的濒危鱼类的鱼片</t>
  </si>
  <si>
    <t>其他干、盐腌或盐渍的鱼片</t>
  </si>
  <si>
    <t>熏大西洋鲑鱼及鱼片</t>
  </si>
  <si>
    <t>1:品牌类型|2:出口享惠情况|3:制作或保存方法（熏）|4:拉丁学名|5:GTIN|6:CAS|7:其他</t>
  </si>
  <si>
    <t>熏大麻哈鱼、多瑙哲罗鱼及鱼片</t>
  </si>
  <si>
    <t>熏制鲱鱼（大西洋鲱鱼、太平洋鲱鱼）及鱼片</t>
  </si>
  <si>
    <t>熏制鳟鱼(河鳟、虹鳟、克拉克大麻哈鱼、阿瓜大麻哈鱼、吉雨大麻哈鱼、亚利桑那大麻哈鱼、金腹大麻哈鱼)及鱼片</t>
  </si>
  <si>
    <t>熏制花鳗鲡及鱼片</t>
  </si>
  <si>
    <t>熏制欧洲鳗鲡及鱼片</t>
  </si>
  <si>
    <t>熏制罗非鱼（口孵非鲫属）、鲶鱼（(鱼芒)鲶属、鲶属、胡鲶属、真鮰属）、鲤科鱼（鲤属、鯽属、草鱼、鲢属、鲮属、青鱼、卡特拉鲃、野鲮属、哈氏纹唇鱼、何氏细须鲃、鲂属）、鳗鱼（鳗鲡属）、尼罗河鲈鱼（尼罗尖吻鲈）及黑鱼（鳢属）</t>
  </si>
  <si>
    <t>熏制其他濒危鱼及鱼片</t>
  </si>
  <si>
    <t>其他熏鱼及鱼片</t>
  </si>
  <si>
    <t>干鳕鱼（大西洋鳕鱼、格陵兰鳕鱼、太平洋鳕鱼），食用杂碎除外</t>
  </si>
  <si>
    <t>1:品牌类型|2:出口享惠情况|3:制作或保存方法（干）|4:拉丁学名|5:GTIN|6:CAS|7:其他</t>
  </si>
  <si>
    <t>干罗非鱼（口孵非鲫属）、鲶鱼（(鱼芒)鲶属、鲶属、胡鲶属、真鮰属）、鲤科鱼（鲤属、鯽属、草鱼、鲢属、鲮属、青鱼、卡特拉鲃、野鲮属、哈氏纹唇鱼、何氏细须鲃、鲂属）、鳗鱼（鳗鲡属）、尼罗河鲈鱼（尼罗尖吻鲈）及黑鱼（鳢属）</t>
  </si>
  <si>
    <t>干犀鳕科、多丝真鳕科、鳕科、长尾鳕科、黑鳕科、无须鳕科、深海鳕科及南极鳕科鱼，鳕鱼（大西洋鳕鱼、格陵兰鳕鱼、太平洋鳕鱼）除外</t>
  </si>
  <si>
    <t>干银鲳(鲳属)</t>
  </si>
  <si>
    <t>干鲱鱼（大西洋鲱鱼、太平洋鲱鱼）、鳀鱼（鳀属）、沙丁鱼（沙丁鱼、沙瑙鱼属）、小沙丁鱼属、黍鲱或西鲱、鲭鱼大西洋鲭、澳洲鲭（鲐）、日本鲭（鲐）]</t>
  </si>
  <si>
    <t>干海马，食用杂碎除外</t>
  </si>
  <si>
    <t>干海龙，食用杂碎除外</t>
  </si>
  <si>
    <t>其他濒危干鱼，食用杂碎除外</t>
  </si>
  <si>
    <t>其他干鱼，食用杂碎除外</t>
  </si>
  <si>
    <t>盐腌及盐渍的鲱鱼（大西洋鲱鱼、太平洋鲱鱼），食用杂碎除外</t>
  </si>
  <si>
    <t>1:品牌类型|2:出口享惠情况|3:制作或保存方法（盐腌、盐渍）|4:拉丁学名|5:GTIN|6:CAS|7:其他</t>
  </si>
  <si>
    <t>盐腌及盐渍鳕鱼（大西洋鳕鱼、格陵兰鳕鱼、太平洋鳕鱼），食用杂碎除外</t>
  </si>
  <si>
    <t>盐腌及盐渍的鳀鱼(鳀属)，食用杂碎除外</t>
  </si>
  <si>
    <t>盐腌及盐渍的花鳗鲡，食用杂碎除外</t>
  </si>
  <si>
    <t>盐腌及盐渍的欧洲鳗鲡，食用杂碎除外</t>
  </si>
  <si>
    <t>盐腌及盐渍的罗非鱼（口孵非鲫属）、鲶鱼（(鱼芒)鲶属、鲶属、胡鲶属、真鮰属）、鲤科鱼（鲤属、鯽属、草鱼、鲢属、鲮属、青鱼、卡特拉鲃、野鲮属、哈氏纹唇鱼、何氏细须鲃、鲂属）、其他鳗鱼（鳗鲡属）、尼罗河鲈鱼（尼罗尖吻鲈）及黑鱼（鳢属），食用杂碎除外</t>
  </si>
  <si>
    <t>盐腌及盐渍的带鱼，食用杂碎除外</t>
  </si>
  <si>
    <t>盐腌及盐渍的黄鱼，食用杂碎除外</t>
  </si>
  <si>
    <t>盐腌及盐渍的鲳鱼(银鲳除外)，食用杂碎除外</t>
  </si>
  <si>
    <t>盐腌及盐渍的其他濒危鱼，食用杂碎除外</t>
  </si>
  <si>
    <t>盐腌及盐渍的其他鱼，食用杂碎除外</t>
  </si>
  <si>
    <t>濒危鲨鱼鱼翅</t>
  </si>
  <si>
    <t>1:品牌类型|2:出口享惠情况|3:用途|4:拉丁学名|5:GTIN|6:CAS|7:其他</t>
  </si>
  <si>
    <t>其他鲨鱼鱼翅</t>
  </si>
  <si>
    <t>濒危鱼的鱼头、鱼尾、鱼鳔</t>
  </si>
  <si>
    <t>其他鱼的鱼头、鱼尾、鱼鳔</t>
  </si>
  <si>
    <t>其他濒危可食用鱼杂碎</t>
  </si>
  <si>
    <t>其他可食用鱼杂碎</t>
  </si>
  <si>
    <t>冻岩礁虾和其他龙虾（真龙虾属、龙虾属、岩龙虾属）</t>
  </si>
  <si>
    <t>1:品牌类型|2:出口享惠情况|3:制作或保存方法（冻）|4:状态（带壳、去壳）|5:拉丁学名|6:个体重量|7:包装规格|8:GTIN|9:CAS|10:其他</t>
  </si>
  <si>
    <t>冻螯龙虾（螯龙虾属）</t>
  </si>
  <si>
    <t>冻梭子蟹</t>
  </si>
  <si>
    <t>冻的金霸王蟹（帝王蟹）、毛蟹、仿石蟹（仿岩蟹）、堪察加拟石蟹、短足拟石蟹、扁足拟石蟹、雪蟹、日本雪蟹</t>
  </si>
  <si>
    <t>其他冻蟹</t>
  </si>
  <si>
    <t>冻挪威海螯虾</t>
  </si>
  <si>
    <t>冻的冷水小虾及对虾(长额虾属、褐虾)虾仁</t>
  </si>
  <si>
    <t>1:品牌类型|2:出口享惠情况|3:制作或保存方法（冻）|4:状态（带壳、去壳）|5:拉丁学名|6:规格（如41～50个/磅）|7:包装规格|8:GTIN|9:CAS|10:其他</t>
  </si>
  <si>
    <t>冻北方长额虾</t>
  </si>
  <si>
    <t>其他冻的冷水小虾及对虾(长额虾属、褐虾)</t>
  </si>
  <si>
    <t>冻其他小虾及对虾虾仁</t>
  </si>
  <si>
    <t>1:品牌类型|2:出口享惠情况|3:制作或保存方法（冻）|4:状态（带壳、去壳）|5:拉丁学名|6:规格（如41～50个/磅）|7:包装规格|8:品牌（中文或外文名称）|9:GTIN|10:CAS|11:其他</t>
  </si>
  <si>
    <t>其他冻小虾及对虾</t>
  </si>
  <si>
    <t>冻淡水小龙虾仁</t>
  </si>
  <si>
    <t>1:品牌类型|2:出口享惠情况|3:制作或保存方法（冻）|4:GTIN|5:CAS|6:其他</t>
  </si>
  <si>
    <t>冻带壳淡水小龙虾</t>
  </si>
  <si>
    <t>其他冻甲壳动物</t>
  </si>
  <si>
    <t>岩礁虾及其他龙虾种苗</t>
  </si>
  <si>
    <t>1:品牌类型|2:出口享惠情况|3:是否为种苗|4:拉丁学名|5:GTIN|6:CAS|7:其他</t>
  </si>
  <si>
    <t>活、鲜或冷的带壳或去壳岩礁虾和其他龙虾（真龙虾属、龙虾属、岩龙虾属）</t>
  </si>
  <si>
    <t>1:品牌类型|2:出口享惠情况|3:制作或保存方法（活、鲜、冷等）|4:状态（带壳、去壳）|5:拉丁学名|6:个体重量|7:包装规格|8:GTIN|9:CAS|10:其他</t>
  </si>
  <si>
    <t>螯龙虾（螯龙虾属）种苗</t>
  </si>
  <si>
    <t>活、鲜或冷的带壳或去壳螯龙虾（螯龙虾属）</t>
  </si>
  <si>
    <t>1:品牌类型|2:出口享惠情况|3:制作或保存方法（活、鲜、冷等）|4:状态（带壳、去壳）|5:拉丁学名|6:个体重量|7:包装规格|8:品牌（中文或外文名称）|9:GTIN|10:CAS|11:其他</t>
  </si>
  <si>
    <t>蟹种苗</t>
  </si>
  <si>
    <t>活、鲜或冷的带壳或去壳中华绒螯蟹</t>
  </si>
  <si>
    <t>活、鲜或冷的带壳或去壳梭子蟹</t>
  </si>
  <si>
    <t>活、鲜或冷的金霸王蟹（帝王蟹）、毛蟹、仿石蟹（仿岩蟹）、堪察加拟石蟹、短足拟石蟹、扁足拟石蟹、雪蟹、日本雪蟹</t>
  </si>
  <si>
    <t>其他活、鲜或冷的带壳或去壳蟹</t>
  </si>
  <si>
    <t>挪威海螯虾种苗</t>
  </si>
  <si>
    <t>其他活、鲜或冷的带壳或去壳挪威海螯虾</t>
  </si>
  <si>
    <r>
      <rPr>
        <sz val="12"/>
        <rFont val="宋体"/>
        <family val="3"/>
        <charset val="134"/>
      </rPr>
      <t>冷水小虾及对虾(长额虾属、褐虾)种苗</t>
    </r>
    <r>
      <rPr>
        <sz val="12"/>
        <rFont val="宋体"/>
        <family val="3"/>
        <charset val="134"/>
      </rPr>
      <t xml:space="preserve"> </t>
    </r>
  </si>
  <si>
    <t>鲜、冷的冷水小虾及对虾(长额虾属、褐虾）</t>
  </si>
  <si>
    <t>活的冷水小虾及对虾(长额虾属、褐虾）</t>
  </si>
  <si>
    <r>
      <rPr>
        <sz val="12"/>
        <rFont val="宋体"/>
        <family val="3"/>
        <charset val="134"/>
      </rPr>
      <t>其他小虾及对虾种苗</t>
    </r>
    <r>
      <rPr>
        <sz val="12"/>
        <rFont val="宋体"/>
        <family val="3"/>
        <charset val="134"/>
      </rPr>
      <t xml:space="preserve"> </t>
    </r>
  </si>
  <si>
    <t>其他鲜、冷的小虾（对虾属除外）</t>
  </si>
  <si>
    <t>1:品牌类型|2:出口享惠情况|3:制作或保存方法（活、鲜、冷等）|4:拉丁学名|5:状态（是否全虾、去头、去肠线，去尾、带壳、去壳、裹|6:个体重量|7:包装规格|8:GTIN|9:CAS|10:其他</t>
  </si>
  <si>
    <t>活、鲜或冷的对虾（对虾属）；其他活的小虾（对虾属除外）</t>
  </si>
  <si>
    <t>其他甲壳动物种苗</t>
  </si>
  <si>
    <t>其他甲壳动物的种用卵</t>
  </si>
  <si>
    <t>1:品牌类型|2:出口享惠情况|3:制作或保存方法（活、鲜、冷等）|4:拉丁学名|5:GTIN|6:CAS|7:其他</t>
  </si>
  <si>
    <t>其他活、鲜、冷的带壳或去壳甲壳动物</t>
  </si>
  <si>
    <t>干、盐腌或盐渍的其他岩礁虾及其他龙虾（真龙虾属、龙虾属、岩龙虾属）</t>
  </si>
  <si>
    <t>1:品牌类型|2:出口享惠情况|3:制作或保存方法（干、盐腌、盐渍等）|4:状态（带壳、去壳）|5:拉丁学名|6:个体重量|7:包装规格|8:GTIN|9:CAS|10:其他</t>
  </si>
  <si>
    <t>干、盐腌或盐渍的其他螯龙虾（螯龙虾属）</t>
  </si>
  <si>
    <t>1:品牌类型|2:出口享惠情况|3:制作或保存方法（干、盐腌、盐渍等）|4:状态（带壳、去壳）|5:拉丁学名|6:GTIN|7:CAS|8:其他</t>
  </si>
  <si>
    <t>干、盐腌或盐渍的其他中华绒螯蟹</t>
  </si>
  <si>
    <t>干、盐腌或盐渍的其他梭子蟹</t>
  </si>
  <si>
    <t>干、盐腌或盐渍的其他蟹</t>
  </si>
  <si>
    <t>干、盐腌或盐渍的挪威海螯虾</t>
  </si>
  <si>
    <t>干、盐腌或盐渍的冷水小虾及对虾(长额虾属、褐虾)</t>
  </si>
  <si>
    <t>干、盐腌或盐渍的其他小虾及对虾</t>
  </si>
  <si>
    <t>干、盐腌或盐渍的其他甲壳动物</t>
  </si>
  <si>
    <t>1:品牌类型|2:出口享惠情况|3:制作或保存方法（干、盐腌、盐渍等）|4:拉丁学名|5:GTIN|6:CAS|7:其他</t>
  </si>
  <si>
    <r>
      <rPr>
        <sz val="12"/>
        <rFont val="宋体"/>
        <family val="3"/>
        <charset val="134"/>
      </rPr>
      <t>牡蛎(蚝)种苗</t>
    </r>
    <r>
      <rPr>
        <sz val="12"/>
        <rFont val="宋体"/>
        <family val="3"/>
        <charset val="134"/>
      </rPr>
      <t xml:space="preserve"> </t>
    </r>
  </si>
  <si>
    <t>其他活、鲜、冷的牡蛎(蚝)</t>
  </si>
  <si>
    <t>1:品牌类型|2:出口享惠情况|3:制作或保存方法（活、鲜、冷）|4:拉丁学名|5:状态（带壳、去壳）|6:个体重量|7:包装规格|8:品牌（中文或外文名称）|9:GTIN|10:CAS|11:其他</t>
  </si>
  <si>
    <t>冻的牡蛎(蚝)</t>
  </si>
  <si>
    <t>1:品牌类型|2:出口享惠情况|3:制作或保存方法（冻）|4:拉丁学名|5:状态（带壳、去壳）|6:个体重量|7:包装规格|8:GTIN|9:CAS|10:其他</t>
  </si>
  <si>
    <t>其他干、盐腌或盐渍牡蛎(蚝)</t>
  </si>
  <si>
    <t>1:品牌类型|2:出口享惠情况|3:制作或保存方法（干、盐腌、盐渍等）|4:拉丁学名|5:状态（带壳、去壳）|6:个体重量|7:包装规格|8:GTIN|9:CAS|10:其他</t>
  </si>
  <si>
    <t>扇贝及其他扇贝科软体动物的种苗</t>
  </si>
  <si>
    <t>活、鲜、冷的扇贝(扇贝属、栉孔扇贝属、巨扇贝属)</t>
  </si>
  <si>
    <t>1:品牌类型|2:出口享惠情况|3:制作或保存方法（活、鲜、冷）|4:拉丁学名|5:状态（带壳、去壳）|6:个体重量|7:包装规格|8:GTIN|9:CAS|10:其他</t>
  </si>
  <si>
    <t>其他活、鲜、冷的扇贝科的软体动物</t>
  </si>
  <si>
    <t>冻的扇贝(扇贝属、栉孔扇贝属、巨扇贝属)</t>
  </si>
  <si>
    <t>其他冻的扇贝科的软体动物</t>
  </si>
  <si>
    <t>干、盐腌或盐渍的扇贝(扇贝属、栉孔扇贝属、巨扇贝属)</t>
  </si>
  <si>
    <t>其他干、盐腌或盐渍的扇贝科的软体动物</t>
  </si>
  <si>
    <t>贻贝种苗</t>
  </si>
  <si>
    <t>鲜、冷贻贝</t>
  </si>
  <si>
    <t>其他活贻贝</t>
  </si>
  <si>
    <t>冻贻贝</t>
  </si>
  <si>
    <t>其他干、盐腌或盐渍的贻贝</t>
  </si>
  <si>
    <t>墨鱼及鱿鱼种苗</t>
  </si>
  <si>
    <t>其他活、鲜、冷的墨鱼（乌贼属、巨粒僧头乌贼、耳乌贼属）及鱿鱼（柔鱼属、枪乌贼属、双柔鱼属、拟乌贼属）</t>
  </si>
  <si>
    <t>1:品牌类型|2:出口享惠情况|3:制作或保存方法（活、鲜、冷）|4:拉丁学名|5:个体重量|6:包装规格|7:GTIN|8:CAS|9:其他</t>
  </si>
  <si>
    <t>其他活、鲜、冷的墨鱼及鱿鱼</t>
  </si>
  <si>
    <t>1:品牌类型|2:出口享惠情况|3:制作或保存方法（活、鲜、冷）|4:拉丁学名|5:GTIN|6:CAS|7:其他</t>
  </si>
  <si>
    <t>冻的墨鱼（乌贼属、巨粒僧头乌贼、耳乌贼属）及鱿鱼（柔鱼属、枪乌贼属、双柔鱼属、拟乌贼属）</t>
  </si>
  <si>
    <t>1:品牌类型|2:出口享惠情况|3:制作或保存方法（冻）|4:拉丁学名（规范到属）|5:个体重量|6:包装规格|7:GTIN|8:CAS|9:其他</t>
  </si>
  <si>
    <t>其他冻的墨鱼及鱿鱼</t>
  </si>
  <si>
    <t>其他干、盐制的墨鱼（乌贼属、巨粒僧头乌贼、耳乌贼属）及鱿鱼（柔鱼属、枪乌贼属、双柔鱼属、拟乌贼属）</t>
  </si>
  <si>
    <t>1:品牌类型|2:出口享惠情况|3:制作或保存方法（干、盐腌、盐渍等）|4:拉丁学名|5:个体重量|6:包装规格|7:GTIN|8:CAS|9:其他</t>
  </si>
  <si>
    <t>其他干、盐制的墨鱼及鱿鱼</t>
  </si>
  <si>
    <t>活、鲜、冷章鱼</t>
  </si>
  <si>
    <t>冻的章鱼</t>
  </si>
  <si>
    <t>1:品牌类型|2:出口享惠情况|3:制作或保存方法（冻）|4:拉丁学名|5:个体重量|6:包装规格|7:GTIN|8:CAS|9:其他</t>
  </si>
  <si>
    <t>其他干、盐制的章鱼</t>
  </si>
  <si>
    <t>濒危蜗牛及螺种苗，海螺除外</t>
  </si>
  <si>
    <t>蜗牛及螺种苗，海螺除外（濒危除外）</t>
  </si>
  <si>
    <t>其他濒危蜗牛及螺，海螺除外</t>
  </si>
  <si>
    <t>1:品牌类型|2:出口享惠情况|3:制作或保存方法（活、鲜、冷、冻、干、盐腌、盐渍等）|4:拉丁学名|5:个体重量|6:包装规格|7:GTIN|8:CAS|9:其他</t>
  </si>
  <si>
    <t>其他活、鲜、冷、冻、干、盐腌或盐渍的蜗牛及螺，海螺除外</t>
  </si>
  <si>
    <t>砗磲的种苗</t>
  </si>
  <si>
    <t>蛤、鸟蛤及舟贝种苗（濒危除外）</t>
  </si>
  <si>
    <t>活、鲜、冷蛤</t>
  </si>
  <si>
    <t>活、鲜、冷砗磲</t>
  </si>
  <si>
    <t>活、鲜、冷的粗饰蚶</t>
  </si>
  <si>
    <t>活、鲜、冷鸟蛤及舟贝（蚶科、北极蛤科、鸟蛤科、斧蛤科、缝栖蛤科、蛤蜊科中带蛤科、海螂科、双带蛤科、截蛏科、竹蛏科、帘蛤科）</t>
  </si>
  <si>
    <t>冻的砗磲</t>
  </si>
  <si>
    <t>冻的粗饰蚶</t>
  </si>
  <si>
    <t>冻的其他蛤、鸟蛤及舟贝（蚶科、北极蛤科、鸟蛤科、斧蛤科、缝栖蛤科、蛤蜊科、中带蛤科、海螂科、双带蛤科、截蛏科、竹蛏科、帘蛤科）</t>
  </si>
  <si>
    <t>干、盐渍的砗磲</t>
  </si>
  <si>
    <t>干、盐制的粗饰蚶</t>
  </si>
  <si>
    <t>干、盐制其他蛤、鸟蛤及舟贝（蚶科、北极蛤科、鸟蛤科、斧蛤科、缝栖蛤科、蛤蜊科、中带蛤科、海螂科、双带蛤科、截蛏科、竹蛏科、帘蛤科）</t>
  </si>
  <si>
    <t>鲍鱼(鲍属)种苗</t>
  </si>
  <si>
    <t>活、鲜、冷的鲍鱼(鲍属)</t>
  </si>
  <si>
    <t>凤螺（凤螺属）种苗</t>
  </si>
  <si>
    <t>活、鲜或冷的其他凤螺（凤螺属）</t>
  </si>
  <si>
    <t>冻的鲍鱼(鲍属)</t>
  </si>
  <si>
    <t>冻的凤螺（凤螺属）</t>
  </si>
  <si>
    <t>干、盐腌或盐渍的鲍鱼(鲍属)</t>
  </si>
  <si>
    <t>干、盐腌或盐渍的凤螺（凤螺属）</t>
  </si>
  <si>
    <t>大珠母贝的种苗</t>
  </si>
  <si>
    <t>其他濒危软体动物的种苗</t>
  </si>
  <si>
    <t>其他软体动物的种苗</t>
  </si>
  <si>
    <t>活、鲜、冷大珠母贝</t>
  </si>
  <si>
    <t>活、鲜、冷的其他濒危软体动物</t>
  </si>
  <si>
    <t>活、鲜、冷蚬属</t>
  </si>
  <si>
    <t>其他活、鲜、冷的软体动物</t>
  </si>
  <si>
    <t>冻的大珠母贝</t>
  </si>
  <si>
    <t>冻的其他濒危软体动物</t>
  </si>
  <si>
    <t>冻的蚬属</t>
  </si>
  <si>
    <t>其他冻的软体动物</t>
  </si>
  <si>
    <t>干、盐腌或盐渍的大珠母贝</t>
  </si>
  <si>
    <t>干、盐腌或盐渍的其他濒危软体动物</t>
  </si>
  <si>
    <t>干、盐腌或盐渍蚬属</t>
  </si>
  <si>
    <t>其他干、盐腌或盐渍软体动物</t>
  </si>
  <si>
    <t>暗色刺参的种苗</t>
  </si>
  <si>
    <t>1:品牌类型|2:出口享惠情况|3:拉丁学名|4:种苗请注明个体长度、尾数/千克等|5:GTIN|6:CAS|7:其他</t>
  </si>
  <si>
    <t>海参（仿刺参、海参纲）种苗（濒危除外）</t>
  </si>
  <si>
    <t>活、鲜或冷的暗色刺参</t>
  </si>
  <si>
    <t>活、鲜或冷的刺参</t>
  </si>
  <si>
    <t>活、鲜或冷的其他海参（仿刺参、海参纲）</t>
  </si>
  <si>
    <t>冻的暗色刺参</t>
  </si>
  <si>
    <t>1:品牌类型|2:出口享惠情况|3:制作或保存方法（冻）|4:是否经水煮|5:拉丁学名|6:包装规格|7:GTIN|8:CAS|9:其他</t>
  </si>
  <si>
    <t>冻的其他刺参</t>
  </si>
  <si>
    <t>冻的其他海参（仿刺参、海参纲）</t>
  </si>
  <si>
    <t>干、盐腌或盐渍暗色刺参</t>
  </si>
  <si>
    <t>1:品牌类型|2:出口享惠情况|3:制作或保存方法（干、盐腌、盐渍等）|4:是否经水煮|5:拉丁学名|6:包装规格|7:GTIN|8:CAS|9:其他</t>
  </si>
  <si>
    <t>干、盐腌或盐渍的其他刺参</t>
  </si>
  <si>
    <t>干、盐腌或盐渍的其他海参（仿刺参、海参纲）</t>
  </si>
  <si>
    <r>
      <rPr>
        <sz val="12"/>
        <rFont val="宋体"/>
        <family val="3"/>
        <charset val="134"/>
      </rPr>
      <t>海胆种苗</t>
    </r>
    <r>
      <rPr>
        <sz val="12"/>
        <rFont val="宋体"/>
        <family val="3"/>
        <charset val="134"/>
      </rPr>
      <t xml:space="preserve"> </t>
    </r>
  </si>
  <si>
    <t>活、鲜或冷的食用海胆纲</t>
  </si>
  <si>
    <t>其他活、鲜或冷的海胆</t>
  </si>
  <si>
    <t>冻食用海胆纲</t>
  </si>
  <si>
    <t>1:品牌类型|2:出口享惠情况|3:制作或保存方法（冻）|4:拉丁学名|5:包装规格|6:GTIN|7:CAS|8:其他</t>
  </si>
  <si>
    <t>其他冻海胆</t>
  </si>
  <si>
    <t>干、盐制食用海胆纲</t>
  </si>
  <si>
    <t>1:品牌类型|2:出口享惠情况|3:制作或保存方法（干、盐腌、盐渍等）|4:拉丁学名|5:包装规格|6:GTIN|7:CAS|8:其他</t>
  </si>
  <si>
    <t>其他干、盐制海胆</t>
  </si>
  <si>
    <r>
      <rPr>
        <sz val="12"/>
        <rFont val="宋体"/>
        <family val="3"/>
        <charset val="134"/>
      </rPr>
      <t>海蜇（海蜇属）种苗</t>
    </r>
    <r>
      <rPr>
        <sz val="12"/>
        <rFont val="宋体"/>
        <family val="3"/>
        <charset val="134"/>
      </rPr>
      <t xml:space="preserve"> </t>
    </r>
  </si>
  <si>
    <t>活、鲜或冷的海蜇（海蜇属）</t>
  </si>
  <si>
    <t>冻、干、盐制海蜇（海蜇属）</t>
  </si>
  <si>
    <t>1:品牌类型|2:出口享惠情况|3:制作或保存方法（冻、干、盐腌、盐渍等）|4:拉丁学名|5:包装规格|6:GTIN|7:CAS|8:其他</t>
  </si>
  <si>
    <t>活、鲜或冷的其他濒危水生无脊椎动物的种苗</t>
  </si>
  <si>
    <t>1:品牌类型|2:出口享惠情况|3:拉丁学名|4:种苗请注明个体长度、尾数/千克等|5:CAS|6:其他</t>
  </si>
  <si>
    <t>其他水生无脊椎动物的种苗（甲壳动物及软体动物和其他濒危水生无脊椎动物除外）</t>
  </si>
  <si>
    <t>活、鲜或冷的沙蚕，种苗除外</t>
  </si>
  <si>
    <t>活、鲜或冷的其他濒危水生无脊椎动物</t>
  </si>
  <si>
    <t>活、鲜或冷的其他水生无脊椎动物</t>
  </si>
  <si>
    <t>其他冻、干、盐制濒危水生无脊椎动物</t>
  </si>
  <si>
    <t>其他冻、干、盐制水生无脊椎动物</t>
  </si>
  <si>
    <t>适合供人食用的濒危鱼的细粉、粗粉及团粒</t>
  </si>
  <si>
    <t>1:品牌类型|2:出口享惠情况|3:用途|4:GTIN|5:CAS|6:其他</t>
  </si>
  <si>
    <t>适合供人食用的其他鱼的细粉、粗粉及团粒</t>
  </si>
  <si>
    <t>适合供人食用的濒危甲壳动物、软体动物和其他水生无脊椎动物的细粉、粗粉及团粒</t>
  </si>
  <si>
    <t>适合供人食用的其他甲壳动物、软体动物和其他水生无脊椎动物的细粉、粗粉及团粒</t>
  </si>
  <si>
    <t>脂肪含量≤1%未浓缩的乳及稀奶油</t>
  </si>
  <si>
    <t>1:品牌类型|2:出口享惠情况|3:制作或保存方法（未浓缩及未加糖或其他甜物质）|4:脂肪含量（按重量计，填百分比）|5:成分含量|6:包装规格（如1升/盒）|7:品牌（中文或外文名称）|8:GTIN|9:CAS|10:其他</t>
  </si>
  <si>
    <t>1%&lt;脂肪含量≤6%的未浓缩的乳及稀奶油</t>
  </si>
  <si>
    <t>6%&lt;脂肪含量≤10%的未浓缩的乳及稀奶油</t>
  </si>
  <si>
    <t>脂肪含量＞10%未浓缩的乳及稀奶油</t>
  </si>
  <si>
    <t>脂肪含量≤1.5%固状乳及稀奶油</t>
  </si>
  <si>
    <t>1:品牌类型|2:出口享惠情况|3:制作或保存方法（浓缩、加糖或其他甜物质）|4:外观（粉状、粒状等）|5:脂肪含量（按重量计）|6:成分含量|7:包装规格（如25公斤/包）|8:品牌（中文或外文名称）|9:GTIN|10:CAS|11:其他</t>
  </si>
  <si>
    <t>脂肪量＞1.5%未加糖固状乳及稀奶油</t>
  </si>
  <si>
    <t>脂肪量＞1.5%的加糖固状乳及稀奶油</t>
  </si>
  <si>
    <t>浓缩但未加糖的非固状乳及稀奶油</t>
  </si>
  <si>
    <t>浓缩并已加糖的非固状乳及稀奶油</t>
  </si>
  <si>
    <t>酸乳，不论是否浓缩，除允许添加的添加剂外，仅可含糖或其他甜味物质、香料、水果、坚果、可可</t>
  </si>
  <si>
    <t>1:品牌类型|2:出口享惠情况|3:加工方法（发酵、酸化、浓缩、加糖及其他甜物质、香料|4:保存方法（常温、冷藏等）|5:成分含量|6:发酵菌种|7:包装规格|8:品牌（中文或外文名称）|9:GTIN|10:CAS|11:其他</t>
  </si>
  <si>
    <t>其他酸乳</t>
  </si>
  <si>
    <t>酪乳及其他发酵或酸化的乳及稀奶油</t>
  </si>
  <si>
    <t>1:品牌类型|2:出口享惠情况|3:加工方法（发酵、酸化、浓缩、加糖及其他甜物质、香料|4:保存方法（常温、冷藏等）|5:成分含量|6:包装规格|7:品牌（中文或外文名称）|8:GTIN|9:CAS|10:其他</t>
  </si>
  <si>
    <t>饲料用乳清（按重量计蛋白含量2-7%，乳糖含量76-88%）</t>
  </si>
  <si>
    <t>1:品牌类型|2:出口享惠情况|3:制作或保存方法（浓缩、加糖及其他甜物质）|4:营养元素含量|5:品牌（中文或外文名称）|6:GTIN|7:CAS|8:其他</t>
  </si>
  <si>
    <t>其他乳清及改性乳清</t>
  </si>
  <si>
    <t>其他编号未列名的含天然乳的产品</t>
  </si>
  <si>
    <t>1:品牌类型|2:出口享惠情况|3:营养元素含量|4:GTIN|5:CAS|6:其他</t>
  </si>
  <si>
    <t>黄油</t>
  </si>
  <si>
    <t>1:品牌类型|2:出口享惠情况|3:成分含量（乳脂、乳的无脂固形物、水及其他成分含量）|4:包装规格|5:品牌（中文或外文名称）|6:GTIN|7:CAS|8:其他</t>
  </si>
  <si>
    <t>乳酱</t>
  </si>
  <si>
    <t>1:品牌类型|2:出口享惠情况|3:成分含量|4:包装规格|5:品牌（中文或外文名称）|6:GTIN|7:CAS|8:其他</t>
  </si>
  <si>
    <t>其他从乳中提取的脂和油</t>
  </si>
  <si>
    <t>鲜乳酪(未熟化或未固化的)</t>
  </si>
  <si>
    <t>1:品牌类型|2:出口享惠情况|3:制作或保存方法（未熟化、未固化等）|4:成分含量|5:包装规格|6:品牌（中文或外文名称）|7:GTIN|8:CAS|9:其他</t>
  </si>
  <si>
    <t>各种磨碎或粉化的乳酪</t>
  </si>
  <si>
    <t>1:品牌类型|2:出口享惠情况|3:制作方法（磨碎、粉化等）|4:乳脂含量|5:包装规格|6:品牌（中文或外文名称）|7:GTIN|8:CAS|9:其他</t>
  </si>
  <si>
    <t>经加工的乳酪</t>
  </si>
  <si>
    <t>蓝纹乳酪和娄地青霉生产的带有纹理的其他乳酪</t>
  </si>
  <si>
    <t>1:品牌类型|2:出口享惠情况|3:制作或保存方法（熟化、固化、磨碎或粉化等）|4:成分含量|5:是否带蓝纹或娄地青霉生产的带有纹理|6:包装规格|7:品牌（中文或外文名称）|8:GTIN|9:CAS|10:其他</t>
  </si>
  <si>
    <t>其他乳酪</t>
  </si>
  <si>
    <t>1:品牌类型|2:出口享惠情况|3:制作或保存方法（熟化、固化、磨碎或粉化等）|4:成分含量|5:包装规格|6:品牌（中文或外文名称）|7:GTIN|8:CAS|9:其他</t>
  </si>
  <si>
    <t>孵化用受精的鸡蛋</t>
  </si>
  <si>
    <t>1:品牌类型|2:出口享惠情况|3:是否孵化用受精禽蛋|4:GTIN|5:CAS|6:其他</t>
  </si>
  <si>
    <t>个</t>
  </si>
  <si>
    <t>其他孵化用受精濒危禽蛋</t>
  </si>
  <si>
    <r>
      <rPr>
        <sz val="12"/>
        <rFont val="宋体"/>
        <family val="3"/>
        <charset val="134"/>
      </rPr>
      <t>其他孵化用受精禽蛋（濒危禽蛋除外）</t>
    </r>
    <r>
      <rPr>
        <sz val="12"/>
        <rFont val="宋体"/>
        <family val="3"/>
        <charset val="134"/>
      </rPr>
      <t xml:space="preserve"> </t>
    </r>
  </si>
  <si>
    <t>其他带壳的鸡的鲜蛋</t>
  </si>
  <si>
    <t>1:品牌类型|2:出口享惠情况|3:制作或保存方法（鲜、带壳）|4:GTIN|5:CAS|6:其他</t>
  </si>
  <si>
    <t>其他鲜的带壳濒危禽蛋</t>
  </si>
  <si>
    <t>其他鲜的带壳禽蛋</t>
  </si>
  <si>
    <t>带壳咸蛋</t>
  </si>
  <si>
    <t>1:品牌类型|2:出口享惠情况|3:制作或保存方法（鲜、带壳、腌制、煮过等）|4:GTIN|5:CAS|6:其他</t>
  </si>
  <si>
    <t>带壳皮蛋</t>
  </si>
  <si>
    <t>其他腌制或煮过的带壳濒危野鸟蛋</t>
  </si>
  <si>
    <t>其他腌制或煮过的带壳禽蛋</t>
  </si>
  <si>
    <t>干蛋黄</t>
  </si>
  <si>
    <t>1:品牌类型|2:出口享惠情况|3:制作或保存方法（鲜、冻、干、去壳、蒸、水煮、制成型|4:GTIN|5:CAS|6:其他</t>
  </si>
  <si>
    <t>其他蛋黄</t>
  </si>
  <si>
    <t>干的其他去壳禽蛋</t>
  </si>
  <si>
    <t>其他去壳禽蛋</t>
  </si>
  <si>
    <t>天然蜂蜜</t>
  </si>
  <si>
    <t>1:品牌类型|2:出口享惠情况|3:来源（天然）|4:品牌（中文或外文名称）|5:包装规格|6:GTIN|7:CAS|8:其他</t>
  </si>
  <si>
    <t>食用濒危昆虫</t>
  </si>
  <si>
    <t>其他食用昆虫</t>
  </si>
  <si>
    <t>燕窝</t>
  </si>
  <si>
    <t>1:品牌类型|2:出口享惠情况|3:品种（燕子的品种）|4:外形（燕盏或燕碎，燕条等）|5:含水量|6:GTIN|7:CAS|8:其他</t>
  </si>
  <si>
    <t>鲜蜂王浆</t>
  </si>
  <si>
    <t>1:品牌类型|2:出口享惠情况|3:制作或保存方法（鲜）|4:品牌（中文或外文名称）|5:GTIN|6:CAS|7:其他</t>
  </si>
  <si>
    <t>鲜蜂王浆粉</t>
  </si>
  <si>
    <t>1:品牌类型|2:出口享惠情况|3:制作或保存方法（鲜）|4:外观（粉）|5:品牌（中文或外文名称）|6:GTIN|7:CAS|8:其他</t>
  </si>
  <si>
    <t>蜂花粉</t>
  </si>
  <si>
    <t>1:品牌类型|2:出口享惠情况|3:外观（粉）|4:品牌（中文或外文名称）|5:GTIN|6:CAS|7:其他</t>
  </si>
  <si>
    <t>其他蜂产品</t>
  </si>
  <si>
    <t>1:品牌类型|2:出口享惠情况|3:品牌（中文或外文名称）|4:GTIN|5:CAS|6:其他</t>
  </si>
  <si>
    <t>其他编号未列名的食用濒危动物产品</t>
  </si>
  <si>
    <t>其他编号未列名的食用动物产品</t>
  </si>
  <si>
    <t>未经加工的人发;废人发</t>
  </si>
  <si>
    <t>1:品牌类型|2:出口享惠情况|3:是否经加工|4:GTIN|5:CAS|6:其他</t>
  </si>
  <si>
    <t>9B</t>
  </si>
  <si>
    <t>猪鬃</t>
  </si>
  <si>
    <t>猪毛</t>
  </si>
  <si>
    <t>猪鬃或猪毛的废料</t>
  </si>
  <si>
    <t>山羊毛</t>
  </si>
  <si>
    <t>1:品牌类型|2:出口享惠情况|3:用途（制刷用）|4:GTIN|5:CAS|6:其他</t>
  </si>
  <si>
    <t>黄鼠狼尾毛</t>
  </si>
  <si>
    <t>濒危獾毛及其他制刷用濒危兽毛</t>
  </si>
  <si>
    <t>其他獾毛及其他制刷用兽毛</t>
  </si>
  <si>
    <t>濒危獾毛及其他制刷濒危兽毛废料</t>
  </si>
  <si>
    <t>BEF</t>
  </si>
  <si>
    <t>其他獾毛及其他制刷用兽毛的废料</t>
  </si>
  <si>
    <t>整个或切块盐渍的猪肠衣</t>
  </si>
  <si>
    <t>1:品牌类型|2:出口享惠情况|3:制作或保存方法（鲜、冷、冻、干、熏、盐腌、盐渍）|4:GTIN|5:CAS|6:其他</t>
  </si>
  <si>
    <t>整个或切块盐渍的绵羊肠衣</t>
  </si>
  <si>
    <t>整个或切块盐渍的山羊肠衣</t>
  </si>
  <si>
    <t>整个或切块盐渍的猪大肠头</t>
  </si>
  <si>
    <t>整个或切块的其他动物肠衣</t>
  </si>
  <si>
    <t>冷、冻的鸡胗</t>
  </si>
  <si>
    <t>1:品牌类型|2:出口享惠情况|3:制作或保存方法（冷、冻）|4:品牌（中文或外文名称）|5:GTIN|6:CAS|7:其他</t>
  </si>
  <si>
    <t>整个或切块的猪的胃</t>
  </si>
  <si>
    <t>整个或切块的其他动物的胃</t>
  </si>
  <si>
    <t>整个或切块的猪肠、猪膀胱</t>
  </si>
  <si>
    <t>整个或切块的其他动物肠、膀胱</t>
  </si>
  <si>
    <t>填充用濒危野生禽类羽毛、羽绒</t>
  </si>
  <si>
    <t>1:品牌类型|2:出口享惠情况|3:用途|4:制作或保存方法（仅经洗涤、消毒或为了保藏而做过处理|5:含绒量（包含绒子和绒丝含量）|6:羽毛长度|7:羽毛来源（鸭、鹅等）|8:GTIN|9:CAS|10:其他</t>
  </si>
  <si>
    <t>其他填充用羽毛、羽绒</t>
  </si>
  <si>
    <t>羽毛或不完整羽毛的粉末及废料</t>
  </si>
  <si>
    <t>1:品牌类型|2:出口享惠情况|3:用途|4:制作或保存方法（仅经洗涤、消毒或为了保藏而做过处理|5:GTIN|6:CAS|7:其他</t>
  </si>
  <si>
    <t>9AB</t>
  </si>
  <si>
    <t>其他濒危野生禽类羽毛、羽绒</t>
  </si>
  <si>
    <t>其他羽毛,羽绒</t>
  </si>
  <si>
    <t>经酸处理的骨胶原及骨</t>
  </si>
  <si>
    <t>1:品牌类型|2:出口享惠情况|3:处理方法（经酸处理等）|4:GTIN|5:CAS|6:其他</t>
  </si>
  <si>
    <t>含牛羊成分的骨废料</t>
  </si>
  <si>
    <t>1:品牌类型|2:出口享惠情况|3:成分|4:处理方法（未经加工或经脱脂等）|5:外观（粉末）|6:是否废料|7:GTIN|8:CAS|9:其他</t>
  </si>
  <si>
    <t>含牛羊成分的骨粉</t>
  </si>
  <si>
    <t>其他骨废料</t>
  </si>
  <si>
    <t>1:品牌类型|2:出口享惠情况|3:处理方法（未经加工或经脱脂等）|4:GTIN|5:CAS|6:其他</t>
  </si>
  <si>
    <t>其他骨粉</t>
  </si>
  <si>
    <t>已脱胶的虎骨</t>
  </si>
  <si>
    <t>1:品牌类型|2:出口享惠情况|3:处理方法（未经加工、经脱脂、脱胶等）|4:GTIN|5:CAS|6:其他</t>
  </si>
  <si>
    <t>89AB</t>
  </si>
  <si>
    <t>未脱胶的虎骨</t>
  </si>
  <si>
    <t>已脱胶的豹骨</t>
  </si>
  <si>
    <t>未脱胶的豹骨</t>
  </si>
  <si>
    <t>已脱胶的濒危野生动物的骨及角柱</t>
  </si>
  <si>
    <t>未脱胶的濒危野生动物的骨及角柱</t>
  </si>
  <si>
    <t>已脱胶的其他骨及角柱</t>
  </si>
  <si>
    <t>未脱胶的其他骨及角柱</t>
  </si>
  <si>
    <t>犀牛角</t>
  </si>
  <si>
    <t>1:品牌类型|2:出口享惠情况|3:处理方法（未经加工或经脱脂等）|4:是否为粉末及废料|5:GTIN|6:CAS|7:其他</t>
  </si>
  <si>
    <t>其他濒危野生兽牙、兽牙粉末及废料</t>
  </si>
  <si>
    <t>其他兽牙</t>
  </si>
  <si>
    <t>其他兽牙粉末及废料</t>
  </si>
  <si>
    <t>羚羊角及其粉末和废料</t>
  </si>
  <si>
    <t>濒危鹿茸及其粉末</t>
  </si>
  <si>
    <t>非濒危鹿茸及其粉末</t>
  </si>
  <si>
    <t>濒危龟壳及鹿角</t>
  </si>
  <si>
    <t>非濒危龟壳及鹿角</t>
  </si>
  <si>
    <t>鲸须、鲸须毛</t>
  </si>
  <si>
    <t>其他濒危动物角</t>
  </si>
  <si>
    <t>其他非濒危动物角</t>
  </si>
  <si>
    <t>濒危珊瑚及濒危水产品的粉末、废料</t>
  </si>
  <si>
    <t>其他水产品壳、骨的粉末及废料</t>
  </si>
  <si>
    <t>濒危珊瑚及濒危水产品的壳、骨</t>
  </si>
  <si>
    <t>其他水产品的壳、骨</t>
  </si>
  <si>
    <t>牛黄</t>
  </si>
  <si>
    <t>1:品牌类型|2:出口享惠情况|3:制作或保存方法（鲜、冷、冻、干或用其他方法暂时保藏|4:GTIN|5:CAS|6:其他</t>
  </si>
  <si>
    <t>8AQ</t>
  </si>
  <si>
    <t>猴枣</t>
  </si>
  <si>
    <t>QAFEB</t>
  </si>
  <si>
    <t>其他黄药</t>
  </si>
  <si>
    <t>海狸香、灵猫香</t>
  </si>
  <si>
    <t>AEB</t>
  </si>
  <si>
    <t>龙涎香</t>
  </si>
  <si>
    <t>天然麝香</t>
  </si>
  <si>
    <t>8AEF</t>
  </si>
  <si>
    <t>其他麝香</t>
  </si>
  <si>
    <t>8A</t>
  </si>
  <si>
    <t>斑蝥</t>
  </si>
  <si>
    <t>QAB</t>
  </si>
  <si>
    <t>其他濒危野生动物胆汁及其他产品</t>
  </si>
  <si>
    <t>胆汁,配药用腺体及其他动物产品</t>
  </si>
  <si>
    <t>濒危野生牛的精液</t>
  </si>
  <si>
    <t>支</t>
  </si>
  <si>
    <t>牛的精液（濒危野牛的精液除外）</t>
  </si>
  <si>
    <t>濒危鱼的受精卵</t>
  </si>
  <si>
    <t>受精鱼卵（包括发眼卵，濒危除外）</t>
  </si>
  <si>
    <t>濒危鱼的非食用产品</t>
  </si>
  <si>
    <t>其他鱼的非食用产品</t>
  </si>
  <si>
    <t>濒危水生无脊椎动物产品</t>
  </si>
  <si>
    <t>丰年虫卵（丰年虾卵）</t>
  </si>
  <si>
    <t>其他水生无脊椎动物产品</t>
  </si>
  <si>
    <t>濒危野生动物精液(牛的精液除外)</t>
  </si>
  <si>
    <t>其他动物精液（牛的精液和其他濒危动物精液除外）</t>
  </si>
  <si>
    <t>濒危野生动物胚胎</t>
  </si>
  <si>
    <t>猪、牛、山羊、绵羊胚胎（濒危除外）</t>
  </si>
  <si>
    <t>其他动物胚胎</t>
  </si>
  <si>
    <t>蚕种</t>
  </si>
  <si>
    <t>废马毛</t>
  </si>
  <si>
    <t>其他马毛</t>
  </si>
  <si>
    <t>其他编号未列名濒危野生动物产品</t>
  </si>
  <si>
    <t>其他编号未列名的动物产品</t>
  </si>
  <si>
    <t>休眠的番红花球茎</t>
  </si>
  <si>
    <t>1:品牌类型|2:出口享惠情况|3:状态（休眠、生长、开花）|4:种类（球茎、块茎、鳞茎、块根等）|5:是否种用|6:GTIN|7:CAS|8:其他</t>
  </si>
  <si>
    <t>种用休眠的濒危野生百合球茎</t>
  </si>
  <si>
    <t>种用休眠的其他百合球茎</t>
  </si>
  <si>
    <t>非种用休眠的濒危野生百合球茎</t>
  </si>
  <si>
    <t>非种用休眠的其他百合球茎</t>
  </si>
  <si>
    <t>种用休眠的兰花块茎</t>
  </si>
  <si>
    <t>种用休眠其他濒危植物鳞茎等</t>
  </si>
  <si>
    <t>种用休眠的鳞茎、块茎、块根、球茎、根颈及根茎（濒危除外）</t>
  </si>
  <si>
    <t>其他休眠的兰花块茎</t>
  </si>
  <si>
    <t>其他休眠濒危植物鳞茎等</t>
  </si>
  <si>
    <t>其他休眠的其他鳞茎、块茎、块根</t>
  </si>
  <si>
    <t>生长或开花的兰花块茎</t>
  </si>
  <si>
    <t>生长或开花的仙客来鳞茎</t>
  </si>
  <si>
    <t>生长或开花的其他濒危植物鳞茎等</t>
  </si>
  <si>
    <t>生长或开花的鳞茎、块茎、块根、球茎、根颈及根茎；菊苣植物及其根（濒危除外）</t>
  </si>
  <si>
    <t>濒危植物的无根插枝及接穗</t>
  </si>
  <si>
    <t>1:品牌类型|2:出口享惠情况|3:栽培方法（无根插枝、接穗等）|4:GTIN|5:CAS|6:其他</t>
  </si>
  <si>
    <t>株</t>
  </si>
  <si>
    <t>无根插枝及接穗（濒危除外）</t>
  </si>
  <si>
    <t>食用水果或食用坚果的种用苗木</t>
  </si>
  <si>
    <t>1:品牌类型|2:出口享惠情况|3:是否种用|4:GTIN|5:CAS|6:其他</t>
  </si>
  <si>
    <t>其他食用水果、坚果树及灌木</t>
  </si>
  <si>
    <t>种用濒危野生杜鹃</t>
  </si>
  <si>
    <t>种用其他杜鹃</t>
  </si>
  <si>
    <t>非种用濒危野生杜鹃</t>
  </si>
  <si>
    <t>非种用其他杜鹃</t>
  </si>
  <si>
    <t>种用濒危野生玫瑰</t>
  </si>
  <si>
    <t>种用其他玫瑰</t>
  </si>
  <si>
    <t>非种用濒危野生玫瑰</t>
  </si>
  <si>
    <t>非种用其他玫瑰</t>
  </si>
  <si>
    <t>蘑菇菌丝</t>
  </si>
  <si>
    <t>种用兰花</t>
  </si>
  <si>
    <t>种用濒危红豆杉苗木</t>
  </si>
  <si>
    <t>其他濒危植物种用苗木</t>
  </si>
  <si>
    <t>其他种用苗木（濒危除外）</t>
  </si>
  <si>
    <t>其他兰花</t>
  </si>
  <si>
    <t>其他菊花</t>
  </si>
  <si>
    <t>非种用翠叶芦荟</t>
  </si>
  <si>
    <t>ABQ</t>
  </si>
  <si>
    <t>非种用其他芦荟</t>
  </si>
  <si>
    <t>ABEFQ</t>
  </si>
  <si>
    <t>其他非种用濒危野生百合</t>
  </si>
  <si>
    <t>其他百合</t>
  </si>
  <si>
    <t>其他康乃馨</t>
  </si>
  <si>
    <t>苏铁(铁树)类</t>
  </si>
  <si>
    <t>1:品牌类型|2:出口享惠情况|3:直径、高度（整株植物从根部到树杈顶部的高度范围）|4:GTIN|5:CAS|6:其他</t>
  </si>
  <si>
    <t>仙人掌</t>
  </si>
  <si>
    <t>濒危红豆杉</t>
  </si>
  <si>
    <t>其他濒危活植物</t>
  </si>
  <si>
    <t>其他活植物</t>
  </si>
  <si>
    <t>鲜的玫瑰</t>
  </si>
  <si>
    <t>1:品牌类型|2:出口享惠情况|3:用途（制花束或装饰用）|4:制作或保存方法（鲜、干、染色、漂白、浸渍等）|5:GTIN|6:CAS|7:其他</t>
  </si>
  <si>
    <t>枝</t>
  </si>
  <si>
    <t>鲜的康乃馨</t>
  </si>
  <si>
    <t>鲜的兰花</t>
  </si>
  <si>
    <t>鲜的菊花</t>
  </si>
  <si>
    <t>鲜的百合花（百合属）</t>
  </si>
  <si>
    <t>鲜的濒危植物插花及花蕾</t>
  </si>
  <si>
    <t>其他鲜的插花及花蕾</t>
  </si>
  <si>
    <t>干或染色等加工濒危植物插花及花蕾</t>
  </si>
  <si>
    <t>其他干或染色等加工的插花及花蕾</t>
  </si>
  <si>
    <t>鲜的濒危野生苔藓及地衣</t>
  </si>
  <si>
    <t>1:品牌类型|2:出口享惠情况|3:用途（制花束或装饰用）|4:是否带花及花蕾|5:制作或保存方法（鲜、干、染色、漂白、浸渍等）|6:GTIN|7:CAS|8:其他</t>
  </si>
  <si>
    <t>鲜的其他苔藓及地衣</t>
  </si>
  <si>
    <t>其他鲜濒危植物枝、叶或其他部分,草</t>
  </si>
  <si>
    <t>其他鲜植物枝、叶或其他部分,草</t>
  </si>
  <si>
    <t>其他濒危野生苔藓及地衣</t>
  </si>
  <si>
    <t>其他苔藓及地衣</t>
  </si>
  <si>
    <t>其他染色或经加工濒危植物枝、叶或其他部分,草等</t>
  </si>
  <si>
    <t>其他染色或加工的植物枝、叶或其他部分,草</t>
  </si>
  <si>
    <t>种用马铃薯</t>
  </si>
  <si>
    <t>1:品牌类型|2:出口享惠情况|3:制作或保存方法（鲜、冷）|4:是否种用|5:GTIN|6:CAS|7:其他</t>
  </si>
  <si>
    <t>其他鲜或冷藏的马铃薯</t>
  </si>
  <si>
    <t>鲜或冷藏的番茄</t>
  </si>
  <si>
    <t>1:品牌类型|2:出口享惠情况|3:制作或保存方法（鲜、冷）|4:GTIN|5:CAS|6:其他</t>
  </si>
  <si>
    <t>鲜或冷藏的洋葱</t>
  </si>
  <si>
    <t>鲜或冷藏的青葱</t>
  </si>
  <si>
    <t>鲜或冷藏的蒜头</t>
  </si>
  <si>
    <t>鲜或冷藏的蒜苔及蒜苗</t>
  </si>
  <si>
    <t>鲜或冷藏的其他大蒜</t>
  </si>
  <si>
    <t>鲜或冷藏的韭葱</t>
  </si>
  <si>
    <t>鲜或冷藏的大葱</t>
  </si>
  <si>
    <t>鲜或冷藏的其他葱属蔬菜</t>
  </si>
  <si>
    <t>鲜或冷的菜花（花椰菜）</t>
  </si>
  <si>
    <t>鲜或冷的硬花甘蓝</t>
  </si>
  <si>
    <t>鲜或冷的西兰花</t>
  </si>
  <si>
    <t>鲜或冷藏的抱子甘蓝</t>
  </si>
  <si>
    <t>鲜或冷藏的卷心菜</t>
  </si>
  <si>
    <t>鲜、冷其他甘蓝</t>
  </si>
  <si>
    <t>鲜或冷藏的其他食用芥菜类蔬菜</t>
  </si>
  <si>
    <t>鲜或冷藏的结球莴苣(包心生菜)</t>
  </si>
  <si>
    <t>鲜或冷藏的其他莴苣</t>
  </si>
  <si>
    <t>鲜或冷藏的维特罗夫菊苣</t>
  </si>
  <si>
    <t>鲜或冷藏的其他菊苣</t>
  </si>
  <si>
    <t>鲜、冷胡萝卜</t>
  </si>
  <si>
    <t>鲜或冷藏的芜菁</t>
  </si>
  <si>
    <t>鲜或冷藏的萝卜及类似食用根茎</t>
  </si>
  <si>
    <t>鲜或冷藏的黄瓜及小黄瓜</t>
  </si>
  <si>
    <t>鲜或冷藏的豌豆</t>
  </si>
  <si>
    <t>鲜或冷藏的豇豆及菜豆</t>
  </si>
  <si>
    <t>鲜或冷藏的其他豆类蔬菜</t>
  </si>
  <si>
    <t>鲜或冷藏的芦笋</t>
  </si>
  <si>
    <t>鲜或冷藏的茄子</t>
  </si>
  <si>
    <t>鲜或冷藏的芹菜</t>
  </si>
  <si>
    <t>鲜或冷藏的伞菌属蘑菇</t>
  </si>
  <si>
    <t>鲜或冷藏的牛肝菌属蘑菇</t>
  </si>
  <si>
    <t>鲜或冷藏的鸡油菌属蘑菇</t>
  </si>
  <si>
    <t>鲜或冷藏的香菇</t>
  </si>
  <si>
    <t>鲜或冷藏的松口蘑</t>
  </si>
  <si>
    <t>鲜或冷藏的美洲松口蘑、雪松口蘑、甜味松口蘑、欧洲松口蘑</t>
  </si>
  <si>
    <t>鲜或冷藏的濒危野生块菌（松露属）</t>
  </si>
  <si>
    <t>鲜或冷藏的其他块菌（松露属）</t>
  </si>
  <si>
    <t>鲜或冷藏的其他松茸</t>
  </si>
  <si>
    <t>鲜或冷藏的金针菇</t>
  </si>
  <si>
    <t>鲜或冷藏的草菇</t>
  </si>
  <si>
    <t>鲜或冷藏的濒危野生口蘑</t>
  </si>
  <si>
    <t>鲜或冷藏的其他口蘑</t>
  </si>
  <si>
    <t>鲜或冷藏的其他块菌</t>
  </si>
  <si>
    <t>鲜或冷藏的其他蘑菇</t>
  </si>
  <si>
    <t>鲜或冷藏的辣椒属及多香果属的果实</t>
  </si>
  <si>
    <t>鲜或冷藏的菠菜</t>
  </si>
  <si>
    <t>鲜或冷藏的洋蓟</t>
  </si>
  <si>
    <t>鲜或冷藏的油橄榄</t>
  </si>
  <si>
    <t>鲜或冷藏的南瓜、笋瓜及瓠瓜（南瓜属）</t>
  </si>
  <si>
    <t>鲜或冷藏的竹笋</t>
  </si>
  <si>
    <t>鲜或冷藏的丝瓜</t>
  </si>
  <si>
    <t>鲜或冷藏的青江菜</t>
  </si>
  <si>
    <t>鲜或冷藏的小白菜</t>
  </si>
  <si>
    <t>鲜或冷藏的苦瓜</t>
  </si>
  <si>
    <t>鲜或冷藏的山葵</t>
  </si>
  <si>
    <t>鲜或冷藏的野生莼菜</t>
  </si>
  <si>
    <t>鲜或冷藏的其他蔬菜</t>
  </si>
  <si>
    <t>冷冻马铃薯</t>
  </si>
  <si>
    <t>冷冻豌豆</t>
  </si>
  <si>
    <t>冷冻的红小豆（赤豆）</t>
  </si>
  <si>
    <t>冷冻豇豆及菜豆</t>
  </si>
  <si>
    <t>冷冻其他豆类蔬菜</t>
  </si>
  <si>
    <t>冷冻菠菜</t>
  </si>
  <si>
    <t>冷冻甜玉米</t>
  </si>
  <si>
    <t>冷冻松茸</t>
  </si>
  <si>
    <t>冷冻蒜苔及蒜苗(包括青蒜)</t>
  </si>
  <si>
    <t>冷冻蒜头</t>
  </si>
  <si>
    <t>冷冻牛肝菌</t>
  </si>
  <si>
    <t>冷冻的大蒜瓣</t>
  </si>
  <si>
    <t>冷冻的香菇</t>
  </si>
  <si>
    <t>冷冻野生莼菜</t>
  </si>
  <si>
    <t>冷冻的未列名蔬菜</t>
  </si>
  <si>
    <t>冷冻什锦蔬菜</t>
  </si>
  <si>
    <t>暂时保藏的油橄榄</t>
  </si>
  <si>
    <t>1:品牌类型|2:出口享惠情况|3:是否适于直接食用|4:制作或保存方法（用盐水、二氧化硫气体、亚硫酸水或其|5:GTIN|6:CAS|7:其他</t>
  </si>
  <si>
    <t>暂时保藏的黄瓜及小黄瓜</t>
  </si>
  <si>
    <t>盐水白蘑菇</t>
  </si>
  <si>
    <t>盐水的其他伞菌属蘑菇</t>
  </si>
  <si>
    <t>暂时保藏的其他伞菌属蘑菇</t>
  </si>
  <si>
    <t>盐水松茸</t>
  </si>
  <si>
    <t>EAB</t>
  </si>
  <si>
    <t>盐水的香菇</t>
  </si>
  <si>
    <t>盐水的野生中华夏块菌</t>
  </si>
  <si>
    <t>盐水的其他非伞菌属蘑菇及块菌</t>
  </si>
  <si>
    <t>暂时保藏的香菇</t>
  </si>
  <si>
    <t>暂时保藏的蘑菇及块菌</t>
  </si>
  <si>
    <t>盐水竹笋</t>
  </si>
  <si>
    <t>盐水简单腌制的大蒜头、大蒜瓣</t>
  </si>
  <si>
    <t>盐水简单腌制的其他大蒜</t>
  </si>
  <si>
    <t>盐水的其他蔬菜及什锦蔬菜</t>
  </si>
  <si>
    <t>暂时保藏的其他蔬菜及什锦蔬菜</t>
  </si>
  <si>
    <t>干制洋葱</t>
  </si>
  <si>
    <t>1:品牌类型|2:出口享惠情况|3:制作或保存方法（干制，包括脱水、蒸干或冻干）|4:GTIN|5:CAS|6:其他</t>
  </si>
  <si>
    <t>干伞菌属蘑菇</t>
  </si>
  <si>
    <t>干木耳</t>
  </si>
  <si>
    <t>干银耳(白木耳)</t>
  </si>
  <si>
    <t>干制香菇</t>
  </si>
  <si>
    <t>干制金针菇</t>
  </si>
  <si>
    <t>干制牛肝菌</t>
  </si>
  <si>
    <t>干制羊肚菌</t>
  </si>
  <si>
    <t>干制松茸</t>
  </si>
  <si>
    <t>干制野生中华夏块菌</t>
  </si>
  <si>
    <t>其他干制蘑菇及块菌</t>
  </si>
  <si>
    <t>笋干丝</t>
  </si>
  <si>
    <t>紫萁(薇菜干)</t>
  </si>
  <si>
    <t>干金针菜(黄花菜)</t>
  </si>
  <si>
    <t>蕨菜干</t>
  </si>
  <si>
    <t>干燥或脱水的大蒜头、大蒜瓣</t>
  </si>
  <si>
    <t>干燥或脱水的其他大蒜</t>
  </si>
  <si>
    <t>干辣根</t>
  </si>
  <si>
    <t>干野生莼菜</t>
  </si>
  <si>
    <t>甜玉米种子</t>
  </si>
  <si>
    <t>干制的其他蔬菜及什锦蔬菜</t>
  </si>
  <si>
    <t>种用豌豆</t>
  </si>
  <si>
    <t>1:品牌类型|2:出口享惠情况|3:制作或保存方法（干制且脱荚）|4:是否种用|5:GTIN|6:CAS|7:其他</t>
  </si>
  <si>
    <t>其他干豌豆</t>
  </si>
  <si>
    <t>1:品牌类型|2:出口享惠情况|3:制作或保存方法（干制且脱荚）|4:品种（黄豌豆、青豌豆、白豌豆等）|5:GTIN|6:CAS|7:其他</t>
  </si>
  <si>
    <t>种用干鹰嘴豆</t>
  </si>
  <si>
    <t>其他干鹰嘴豆</t>
  </si>
  <si>
    <t>种用干绿豆</t>
  </si>
  <si>
    <t>其他干绿豆</t>
  </si>
  <si>
    <t>种用红小豆（赤豆）</t>
  </si>
  <si>
    <t>其他干赤豆</t>
  </si>
  <si>
    <t>种用芸豆</t>
  </si>
  <si>
    <t>其他干芸豆</t>
  </si>
  <si>
    <t>干巴姆巴拉豆</t>
  </si>
  <si>
    <t>种用牛豆（豇豆）</t>
  </si>
  <si>
    <t>其他干牛豆（豇豆）</t>
  </si>
  <si>
    <t>其他干豇豆属及菜豆属</t>
  </si>
  <si>
    <t>种用干扁豆</t>
  </si>
  <si>
    <t>其他干扁豆</t>
  </si>
  <si>
    <t>种用蚕豆</t>
  </si>
  <si>
    <t>其他干蚕豆</t>
  </si>
  <si>
    <t>种用干木豆（木豆属）</t>
  </si>
  <si>
    <t>其他干木豆（木豆属）</t>
  </si>
  <si>
    <t>其他种用干豆</t>
  </si>
  <si>
    <t>其他干豆</t>
  </si>
  <si>
    <t>鲜木薯</t>
  </si>
  <si>
    <t>1:品牌类型|2:出口享惠情况|3:制作或保存方法（鲜）|4:是否种用|5:GTIN|6:CAS|7:其他</t>
  </si>
  <si>
    <t>干木薯</t>
  </si>
  <si>
    <t>1:品牌类型|2:出口享惠情况|3:制作或保存方法（干）|4:是否种用|5:GTIN|6:CAS|7:其他</t>
  </si>
  <si>
    <t>冷或冻的木薯</t>
  </si>
  <si>
    <t>1:品牌类型|2:出口享惠情况|3:制作或保存方法（冷、冻）|4:是否种用|5:GTIN|6:CAS|7:其他</t>
  </si>
  <si>
    <t>鲜种用甘薯</t>
  </si>
  <si>
    <t>其他非种用鲜甘薯</t>
  </si>
  <si>
    <t>干甘薯</t>
  </si>
  <si>
    <t>冷或冻的甘薯</t>
  </si>
  <si>
    <t>鲜、冷、冻或干的山药</t>
  </si>
  <si>
    <t>1:品牌类型|2:出口享惠情况|3:制作或保存方法（鲜、冷、冻、干）|4:是否种用|5:GTIN|6:CAS|7:其他</t>
  </si>
  <si>
    <t>鲜、冷芋头（芋属）</t>
  </si>
  <si>
    <t>冻、干的芋头（芋属）</t>
  </si>
  <si>
    <t>鲜、冷、冻或干的箭叶黄体芋（黄肉芋属）</t>
  </si>
  <si>
    <t>鲜、冷、冻、干的荸荠</t>
  </si>
  <si>
    <t>种用藕</t>
  </si>
  <si>
    <t>鲜、冷、冻、干的非种用藕</t>
  </si>
  <si>
    <t>鲜、冷、冻、干的兰科植物块茎</t>
  </si>
  <si>
    <t>含高淀粉或菊粉其他濒危类似根茎</t>
  </si>
  <si>
    <t>含有高淀粉或菊粉的其他类似根茎</t>
  </si>
  <si>
    <t>干的椰子</t>
  </si>
  <si>
    <t>1:品牌类型|2:出口享惠情况|3:制作或保存方法|4:加工方法（未去壳）|5:是否种用|6:种类|7:GTIN|8:CAS|9:其他</t>
  </si>
  <si>
    <t>鲜的未去内壳（内果皮）椰子</t>
  </si>
  <si>
    <t>1:品牌类型|2:出口享惠情况|3:制作或保存方法|4:加工方法（未去内壳）|5:是否种用|6:种类|7:GTIN|8:CAS|9:其他</t>
  </si>
  <si>
    <t>种用椰子</t>
  </si>
  <si>
    <t>1:品牌类型|2:出口享惠情况|3:制作或保存方法|4:加工方法（去内壳或未去内壳）|5:是否种用|6:种类|7:GTIN|8:CAS|9:其他</t>
  </si>
  <si>
    <t>其他鲜椰子</t>
  </si>
  <si>
    <t>鲜或干的未去壳巴西果</t>
  </si>
  <si>
    <t>1:品牌类型|2:出口享惠情况|3:制作或保存方法|4:加工方法（未去壳）|5:GTIN|6:CAS|7:其他</t>
  </si>
  <si>
    <t>鲜或干的去壳巴西果</t>
  </si>
  <si>
    <t>1:品牌类型|2:出口享惠情况|3:制作或保存方法|4:加工方法（去壳）|5:GTIN|6:CAS|7:其他</t>
  </si>
  <si>
    <t>鲜或干的未去壳腰果</t>
  </si>
  <si>
    <t>鲜或干的去壳腰果</t>
  </si>
  <si>
    <t>1:品牌类型|2:出口享惠情况|3:制作或保存方法|4:加工方法（去壳）|5:等级|6:GTIN|7:CAS|8:其他</t>
  </si>
  <si>
    <t>鲜或干的未去壳扁桃核</t>
  </si>
  <si>
    <t>1:品牌类型|2:出口享惠情况|3:制作或保存方法|4:加工方法（未去壳）|5:种类|6:GTIN|7:CAS|8:其他</t>
  </si>
  <si>
    <t>鲜或干的去壳扁桃仁</t>
  </si>
  <si>
    <t>1:品牌类型|2:出口享惠情况|3:制作或保存方法|4:加工方法（去壳）|5:种类|6:GTIN|7:CAS|8:其他</t>
  </si>
  <si>
    <t>鲜或干的未去壳榛子</t>
  </si>
  <si>
    <t>鲜或干的去壳榛子</t>
  </si>
  <si>
    <t>鲜或干的未去壳核桃</t>
  </si>
  <si>
    <t>鲜或干的去壳核桃</t>
  </si>
  <si>
    <t>鲜或干的未去壳板栗</t>
  </si>
  <si>
    <t>鲜或干的未去壳其他栗子</t>
  </si>
  <si>
    <t>鲜或干去壳板栗</t>
  </si>
  <si>
    <t>鲜或干的去壳其他栗子</t>
  </si>
  <si>
    <t>鲜或干的未去壳阿月浑子果（开心果）</t>
  </si>
  <si>
    <t>鲜或干的去壳阿月浑子果（开心果）</t>
  </si>
  <si>
    <t>鲜或干的种用未去壳马卡达姆坚果(夏威夷果)</t>
  </si>
  <si>
    <t>1:品牌类型|2:出口享惠情况|3:制作或保存方法|4:加工方法（未去壳）|5:是否种用|6:签约日期|7:GTIN|8:CAS|9:其他</t>
  </si>
  <si>
    <t>鲜或干的其他未去壳马卡达姆坚果(夏威夷果)</t>
  </si>
  <si>
    <t>鲜或干的去壳马卡达姆坚果(夏威夷果)</t>
  </si>
  <si>
    <t>1:品牌类型|2:出口享惠情况|3:制作或保存方法|4:加工方法（去壳）|5:是否种用|6:签约日期|7:GTIN|8:CAS|9:其他</t>
  </si>
  <si>
    <t>鲜或干的可乐果（可乐果属）</t>
  </si>
  <si>
    <t>1:品牌类型|2:出口享惠情况|3:制作或保存方法|4:加工方法（去壳或未去壳）|5:GTIN|6:CAS|7:其他</t>
  </si>
  <si>
    <t>鲜的槟榔果</t>
  </si>
  <si>
    <t>干的槟榔果</t>
  </si>
  <si>
    <t>鲜或干的未去壳野生红松子</t>
  </si>
  <si>
    <t>鲜或干的未去壳其他红松子</t>
  </si>
  <si>
    <t>鲜或干的未去壳其他濒危松子</t>
  </si>
  <si>
    <t>鲜或干的未去壳其他松子</t>
  </si>
  <si>
    <t>鲜或干的去壳野生红松子</t>
  </si>
  <si>
    <t>鲜或干的去壳其他红松子</t>
  </si>
  <si>
    <t>鲜或干的去壳其他濒危松子</t>
  </si>
  <si>
    <t>鲜或干的去壳其他松子</t>
  </si>
  <si>
    <t>鲜或干的白果</t>
  </si>
  <si>
    <t>鲜或干的野生榧子</t>
  </si>
  <si>
    <t>鲜或干的其他榧子</t>
  </si>
  <si>
    <t>鲜或干的巨籽棕（海椰子）果仁</t>
  </si>
  <si>
    <t>鲜或干的碧根果</t>
  </si>
  <si>
    <t>鲜或干的其他坚果</t>
  </si>
  <si>
    <t>鲜或干的芭蕉</t>
  </si>
  <si>
    <t>1:品牌类型|2:出口享惠情况|3:制作或保存方法（鲜、干）|4:干制方法（脱水、蒸干或冻干）|5:种类（大香蕉、蕉仔、皇帝蕉等）|6:等级（A级、B级、C级等）|7:品牌（中文或外文名称）|8:注册厂商|9:每箱把数（如9把/箱）|10:GTIN|11:CAS|12:其他</t>
  </si>
  <si>
    <t>鲜或干的香蕉</t>
  </si>
  <si>
    <t>鲜或干的椰枣</t>
  </si>
  <si>
    <t>1:品牌类型|2:出口享惠情况|3:制作或保存方法（鲜、干）|4:等级|5:GTIN|6:CAS|7:其他</t>
  </si>
  <si>
    <t>鲜或干的无花果</t>
  </si>
  <si>
    <t>鲜菠萝</t>
  </si>
  <si>
    <t>1:品牌类型|2:出口享惠情况|3:制作或保存方法（鲜、干）|4:种类（如青菠萝、金菠萝等）|5:等级|6:去除果冠请注明|7:GTIN|8:CAS|9:其他</t>
  </si>
  <si>
    <t>干菠萝</t>
  </si>
  <si>
    <t>鲜或干的鳄梨</t>
  </si>
  <si>
    <t>鲜番石榴</t>
  </si>
  <si>
    <t>干番石榴</t>
  </si>
  <si>
    <t>鲜芒果</t>
  </si>
  <si>
    <t>干芒果</t>
  </si>
  <si>
    <t>鲜或干的山竹果</t>
  </si>
  <si>
    <t>1:品牌类型|2:出口享惠情况|3:制作或保存方法（鲜、干）|4:等级（如4A、5A、统级等）|5:种类（如油竹、花竹和沙竹等）|6:品牌（中文或外文名称）|7:注册厂商|8:GTIN|9:CAS|10:其他</t>
  </si>
  <si>
    <t>鲜或干的橙</t>
  </si>
  <si>
    <t>1:品牌类型|2:出口享惠情况|3:制作或保存方法（鲜、干）|4:种类（如脐橙、夏橙等）|5:等级（如一级、二级等）|6:品牌（中文或外文名称）|7:注册厂商|8:每箱个数（如30个/箱）|9:GTIN|10:CAS|11:其他</t>
  </si>
  <si>
    <t>鲜或干的蕉柑</t>
  </si>
  <si>
    <t>1:品牌类型|2:出口享惠情况|3:制作或保存方法（鲜、干）|4:种类（中文或拉丁学名）|5:是否杂交|6:等级|7:GTIN|8:CAS|9:其他</t>
  </si>
  <si>
    <t>鲜或干的柑橘（包括小蜜橘及萨摩蜜柑橘）</t>
  </si>
  <si>
    <t>鲜或干的克里曼丁橘</t>
  </si>
  <si>
    <t>鲜或干的韦尔金橘及其他类似的杂交柑橘</t>
  </si>
  <si>
    <t>鲜的葡萄柚及柚</t>
  </si>
  <si>
    <t>干的葡萄柚及柚</t>
  </si>
  <si>
    <t>鲜或干的柠檬及酸橙</t>
  </si>
  <si>
    <t>1:品牌类型|2:出口享惠情况|3:制作或保存方法（鲜、干）|4:等级|5:品牌（中文或外文名称）|6:GTIN|7:CAS|8:其他</t>
  </si>
  <si>
    <t>鲜或干的其他柑橘属水果</t>
  </si>
  <si>
    <t>鲜葡萄</t>
  </si>
  <si>
    <t>1:品牌类型|2:出口享惠情况|3:制作或保存方法（鲜、冷）|4:种类|5:品牌（中文或外文名称）|6:GTIN|7:CAS|8:其他</t>
  </si>
  <si>
    <t>葡萄干</t>
  </si>
  <si>
    <t>1:品牌类型|2:出口享惠情况|3:制作或保存方法（鲜、冷）|4:等级|5:品牌（中文或外文名称）|6:GTIN|7:CAS|8:其他</t>
  </si>
  <si>
    <t>鲜西瓜</t>
  </si>
  <si>
    <t>鲜哈密瓜</t>
  </si>
  <si>
    <t>1:品牌类型|2:出口享惠情况|3:制作或保存方法（鲜、冷）|4:等级|5:GTIN|6:CAS|7:其他</t>
  </si>
  <si>
    <t>鲜罗马甜瓜及加勒比甜瓜</t>
  </si>
  <si>
    <t>其他鲜甜瓜</t>
  </si>
  <si>
    <t>鲜番木瓜</t>
  </si>
  <si>
    <t>鲜苹果</t>
  </si>
  <si>
    <t>1:品牌类型|2:出口享惠情况|3:制作或保存方法（鲜、冷）|4:种类（蛇果、加纳果、青苹果、富士等）|5:等级|6:品牌（中文或外文名称）|7:GTIN|8:CAS|9:其他</t>
  </si>
  <si>
    <t>鲜鸭梨及雪梨</t>
  </si>
  <si>
    <t>鲜香梨</t>
  </si>
  <si>
    <t>其他鲜梨</t>
  </si>
  <si>
    <t>鲜榅桲</t>
  </si>
  <si>
    <t>鲜杏（梅）</t>
  </si>
  <si>
    <t>其他鲜杏（杏属）</t>
  </si>
  <si>
    <t>鲜欧洲酸樱桃</t>
  </si>
  <si>
    <t>其他鲜樱桃</t>
  </si>
  <si>
    <t>1:品牌类型|2:出口享惠情况|3:制作或保存方法（鲜、冷）|4:等级|5:种类（如Bing,lambert,Van,Tula|6:品牌（中文或外文名称）|7:注册厂商|8:尺寸（按果径最大处以毫米为单位计算）|9:GTIN|10:CAS|11:其他</t>
  </si>
  <si>
    <t>鲜桃,包括鲜油桃</t>
  </si>
  <si>
    <t>鲜梅（樱桃李）</t>
  </si>
  <si>
    <t>1:品牌类型|2:出口享惠情况|3:制作或保存方法（鲜、冷）|4:等级|5:种类（如Candy red,Bright pearl等）|6:品牌（中文或外文名称）|7:尺寸（按果径最大处以毫米为单位计算）|8:GTIN|9:CAS|10:其他</t>
  </si>
  <si>
    <t>其他鲜李子及黑刺李</t>
  </si>
  <si>
    <t>鲜草莓</t>
  </si>
  <si>
    <t>鲜的木莓、黑莓、桑椹及罗甘莓</t>
  </si>
  <si>
    <t>鲜的黑、白或红的穗醋栗(加仑子)及醋栗</t>
  </si>
  <si>
    <t>鲜蔓越橘、越橘及其他越橘属植物果实</t>
  </si>
  <si>
    <t>鲜猕猴桃</t>
  </si>
  <si>
    <t>1:品牌类型|2:出口享惠情况|3:制作或保存方法（鲜、冷）|4:种类（Hayward, Hort16A, SunG|5:等级|6:GTIN|7:CAS|8:其他</t>
  </si>
  <si>
    <t>鲜榴莲</t>
  </si>
  <si>
    <t>1:品牌类型|2:出口享惠情况|3:制作或保存方法（鲜、冷）|4:等级（如一级等）|5:种类（如金枕、干尧、青尼等）|6:品牌（中文或外文名称）|7:注册厂商|8:GTIN|9:CAS|10:其他</t>
  </si>
  <si>
    <t>鲜柿子</t>
  </si>
  <si>
    <t>鲜荔枝</t>
  </si>
  <si>
    <t>鲜龙眼</t>
  </si>
  <si>
    <t>鲜红毛丹</t>
  </si>
  <si>
    <t>鲜蕃荔枝</t>
  </si>
  <si>
    <t>鲜杨桃</t>
  </si>
  <si>
    <t>鲜莲雾</t>
  </si>
  <si>
    <t>鲜火龙果</t>
  </si>
  <si>
    <t>1:品牌类型|2:出口享惠情况|3:制作或保存方法（鲜、冷）|4:等级|5:种类|6:GTIN|7:CAS|8:其他</t>
  </si>
  <si>
    <t>鲜枣</t>
  </si>
  <si>
    <t>鲜枇杷</t>
  </si>
  <si>
    <t>其他鲜果</t>
  </si>
  <si>
    <t>冷冻草莓</t>
  </si>
  <si>
    <t>冷冻木莓、黑莓、桑椹、 罗甘莓、黑、白或红的穗醋栗（加仑子）及醋栗</t>
  </si>
  <si>
    <t>未去壳的冷冻栗子</t>
  </si>
  <si>
    <t>1:品牌类型|2:出口享惠情况|3:制作或保存方法（冻,未去壳）|4:GTIN|5:CAS|6:其他</t>
  </si>
  <si>
    <t>冷冻的野生红松子</t>
  </si>
  <si>
    <t>1:品牌类型|2:出口享惠情况|3:制作或保存方法（冻）|4:等级|5:种类|6:GTIN|7:CAS|8:其他</t>
  </si>
  <si>
    <t>冷冻的其他濒危松子</t>
  </si>
  <si>
    <t>冷冻的野生榧子</t>
  </si>
  <si>
    <t>冷冻的巨籽棕（海椰子）果仁</t>
  </si>
  <si>
    <t>冷冻的鳄梨</t>
  </si>
  <si>
    <t>其他未列名冷冻水果及坚果</t>
  </si>
  <si>
    <t>暂时保藏的樱桃</t>
  </si>
  <si>
    <t>暂时保存的野生红松子、野生榧子</t>
  </si>
  <si>
    <t>暂时保存的其他濒危松子、巨籽棕（海椰子）果仁</t>
  </si>
  <si>
    <t>暂时保存的其他水果及坚果</t>
  </si>
  <si>
    <t>杏干</t>
  </si>
  <si>
    <t>1:品牌类型|2:出口享惠情况|3:制作或保存方法（干）|4:GTIN|5:CAS|6:其他</t>
  </si>
  <si>
    <t>梅干及李干</t>
  </si>
  <si>
    <t>苹果干</t>
  </si>
  <si>
    <t>龙眼干、肉</t>
  </si>
  <si>
    <t>1:品牌类型|2:出口享惠情况|3:制作或保存方法（干）|4:等级|5:GTIN|6:CAS|7:其他</t>
  </si>
  <si>
    <t>柿饼</t>
  </si>
  <si>
    <t>干红枣</t>
  </si>
  <si>
    <t>荔枝干</t>
  </si>
  <si>
    <t>1:品牌类型|2:出口享惠情况|3:制作或保存方法（干）|4:加工程度（去壳、未去壳）|5:GTIN|6:CAS|7:其他</t>
  </si>
  <si>
    <t>其他干果</t>
  </si>
  <si>
    <t>本章的什锦坚果或干果</t>
  </si>
  <si>
    <t>1:品牌类型|2:出口享惠情况|3:制作或保存方法（干）|4:所含坚果或干果的具体种类|5:GTIN|6:CAS|7:其他</t>
  </si>
  <si>
    <t>柑橘属水果或甜瓜(包括西瓜)的果皮</t>
  </si>
  <si>
    <t>1:品牌类型|2:出口享惠情况|3:制作或保存方法（鲜、冻、干,用盐水、亚硫酸水或其他|4:GTIN|5:CAS|6:其他</t>
  </si>
  <si>
    <t>未浸除咖啡碱的未焙炒咖啡</t>
  </si>
  <si>
    <t>1:品牌类型|2:出口享惠情况|3:制作或保存方法（豆、粉等，未焙炒且未浸除咖啡碱）|4:品种|5:产区|6:GTIN|7:CAS|8:其他</t>
  </si>
  <si>
    <t>已浸除咖啡碱的未焙炒咖啡</t>
  </si>
  <si>
    <t>1:品牌类型|2:出口享惠情况|3:制作或保存方法（豆、粉等，未焙炒且已浸除咖啡碱）|4:品种|5:产区|6:GTIN|7:CAS|8:其他</t>
  </si>
  <si>
    <t>未浸除咖啡碱的已焙炒咖啡</t>
  </si>
  <si>
    <t>1:品牌类型|2:出口享惠情况|3:制作或保存方法（豆、粉等，已焙炒且未浸除咖啡碱）|4:品种|5:产区|6:GTIN|7:CAS|8:其他</t>
  </si>
  <si>
    <t>已浸除咖啡碱的已焙炒咖啡</t>
  </si>
  <si>
    <t>1:品牌类型|2:出口享惠情况|3:制作或保存方法（豆、粉等，已焙炒且已浸除咖啡碱）|4:品种|5:产区|6:GTIN|7:CAS|8:其他</t>
  </si>
  <si>
    <t>咖啡豆荚及咖啡豆皮</t>
  </si>
  <si>
    <t>1:品牌类型|2:出口享惠情况|3:种类（咖啡豆荚或豆皮）|4:品种|5:产区|6:GTIN|7:CAS|8:其他</t>
  </si>
  <si>
    <t>含咖啡的咖啡代用品</t>
  </si>
  <si>
    <t>1:品牌类型|2:出口享惠情况|3:成分|4:品种|5:产区|6:GTIN|7:CAS|8:其他</t>
  </si>
  <si>
    <t>每件净重不超过3千克的茉莉花茶</t>
  </si>
  <si>
    <t>1:品牌类型|2:出口享惠情况|3:制作或保存方法（未发酵、半发酵、发酵）|4:内包装每件净重|5:品牌（中文或外文名称）|6:GTIN|7:CAS|8:其他</t>
  </si>
  <si>
    <t>每件净重不超过3千克的其他花茶</t>
  </si>
  <si>
    <t>每件净重不超过3千克的白茶</t>
  </si>
  <si>
    <t>每件净重不超过3千克的其他绿茶</t>
  </si>
  <si>
    <t>每件净重超过3千克的茉莉花茶</t>
  </si>
  <si>
    <t>每件净重超过3千克的其他花茶</t>
  </si>
  <si>
    <t>每件净重超过3千克的白茶</t>
  </si>
  <si>
    <t>每件净重超过3千克的其他绿茶</t>
  </si>
  <si>
    <t>每件净重不超过3千克的乌龙茶</t>
  </si>
  <si>
    <t>每件净重不超过3千克的普洱茶（熟茶）</t>
  </si>
  <si>
    <t>每件净重不超过3千克的其他黑茶</t>
  </si>
  <si>
    <t>红茶内包装每件净重不超过3千克</t>
  </si>
  <si>
    <t>每件净重超过3千克的乌龙茶</t>
  </si>
  <si>
    <t>每件净重超过3千克的普洱茶（熟茶）</t>
  </si>
  <si>
    <t>每件净重超过3千克的其他黑茶</t>
  </si>
  <si>
    <t>红茶(内包装每件净重超过3千克)</t>
  </si>
  <si>
    <t>马黛茶</t>
  </si>
  <si>
    <t>毕拨</t>
  </si>
  <si>
    <t>未磨胡椒</t>
  </si>
  <si>
    <t>已磨胡椒</t>
  </si>
  <si>
    <t>干且未磨辣椒</t>
  </si>
  <si>
    <t>1:品牌类型|2:出口享惠情况|3:品种|4:GTIN|5:CAS|6:其他</t>
  </si>
  <si>
    <t>已磨辣椒</t>
  </si>
  <si>
    <t>未磨的香子兰豆</t>
  </si>
  <si>
    <t>已磨的香子兰豆</t>
  </si>
  <si>
    <t>未磨锡兰肉桂</t>
  </si>
  <si>
    <t>其他未磨肉桂及肉桂花</t>
  </si>
  <si>
    <t>已磨肉桂及肉桂花</t>
  </si>
  <si>
    <t>未磨的丁香(母丁香、公丁香及丁香梗)</t>
  </si>
  <si>
    <t>已磨的丁香(母丁香、公丁香及丁香梗)</t>
  </si>
  <si>
    <t>未磨的濒危野生肉豆蔻</t>
  </si>
  <si>
    <t>QABE</t>
  </si>
  <si>
    <t>未磨的其他肉豆蔻</t>
  </si>
  <si>
    <t>已磨的濒危野生肉豆蔻</t>
  </si>
  <si>
    <t>已磨的其他肉豆蔻</t>
  </si>
  <si>
    <t>未磨的濒危野生肉豆蔻衣</t>
  </si>
  <si>
    <t>未磨的其他肉豆蔻衣</t>
  </si>
  <si>
    <t>已磨的濒危野生肉豆蔻衣</t>
  </si>
  <si>
    <t>已磨的其他肉豆蔻衣</t>
  </si>
  <si>
    <t>未磨的濒危野生豆蔻</t>
  </si>
  <si>
    <t>未磨的其他豆蔻</t>
  </si>
  <si>
    <t>已磨的濒危野生豆蔻</t>
  </si>
  <si>
    <t>已磨的其他豆蔻</t>
  </si>
  <si>
    <t>种用芫荽子</t>
  </si>
  <si>
    <t>其他未磨的芫荽子</t>
  </si>
  <si>
    <t>已磨的芫荽子</t>
  </si>
  <si>
    <t>未磨的枯茗子</t>
  </si>
  <si>
    <t>已磨的枯茗子</t>
  </si>
  <si>
    <t>未磨的八角茴香</t>
  </si>
  <si>
    <t>种用茴香子</t>
  </si>
  <si>
    <t>未磨的小茴香子;未磨的杜松果</t>
  </si>
  <si>
    <t>未磨的茴芹子;未磨的页蒿子</t>
  </si>
  <si>
    <t>已磨的八角茴香</t>
  </si>
  <si>
    <t>已磨的小茴香子;已磨的杜松果</t>
  </si>
  <si>
    <t>已磨的茴芹子;已磨的页蒿子</t>
  </si>
  <si>
    <t>未磨的姜</t>
  </si>
  <si>
    <t>已磨的姜</t>
  </si>
  <si>
    <t>番红花</t>
  </si>
  <si>
    <t>姜黄</t>
  </si>
  <si>
    <t>混合调味香料</t>
  </si>
  <si>
    <t>1:品牌类型|2:出口享惠情况|3:成分含量|4:GTIN|5:CAS|6:其他</t>
  </si>
  <si>
    <t>花椒、竹叶花椒和青花椒</t>
  </si>
  <si>
    <t>其他调味香料</t>
  </si>
  <si>
    <t>种用硬粒小麦</t>
  </si>
  <si>
    <t>1:品牌类型|2:出口享惠情况|3:是否种用|4:是否硬粒|5:种类（白麦、红麦、冬麦、春麦）|6:GTIN|7:CAS|8:其他</t>
  </si>
  <si>
    <t>4xABty</t>
  </si>
  <si>
    <t>4xABy</t>
  </si>
  <si>
    <t>其他硬粒小麦</t>
  </si>
  <si>
    <t>其他种用小麦及混合麦</t>
  </si>
  <si>
    <t>其他小麦及混合麦</t>
  </si>
  <si>
    <t>种用黑麦</t>
  </si>
  <si>
    <t>其他黑麦</t>
  </si>
  <si>
    <t>种用大麦</t>
  </si>
  <si>
    <t>1:品牌类型|2:出口享惠情况|3:是否种用|4:蛋白含量|5:用途（酿酒、饲料等）|6:GTIN|7:CAS|8:其他</t>
  </si>
  <si>
    <t>其他大麦</t>
  </si>
  <si>
    <t>种用燕麦</t>
  </si>
  <si>
    <t>其他燕麦</t>
  </si>
  <si>
    <t>种用玉米</t>
  </si>
  <si>
    <t>1:品牌类型|2:出口享惠情况|3:是否种用|4:转（非转）基因请注明|5:GTIN|6:CAS|7:其他</t>
  </si>
  <si>
    <t>4xAByt</t>
  </si>
  <si>
    <t>其他玉米</t>
  </si>
  <si>
    <t>种用长粒米稻谷</t>
  </si>
  <si>
    <t>1:品牌类型|2:出口享惠情况|3:种类|4:加工方法 （去壳、未去壳）|5:粒长|6:长宽比|7:包装规格|8:GTIN|9:CAS|10:其他</t>
  </si>
  <si>
    <t>其他种用稻谷</t>
  </si>
  <si>
    <t>其他长粒米稻谷</t>
  </si>
  <si>
    <t>其他稻谷</t>
  </si>
  <si>
    <t>长粒米糙米</t>
  </si>
  <si>
    <t>其他糙米</t>
  </si>
  <si>
    <t>长粒米精米</t>
  </si>
  <si>
    <t>其他精米</t>
  </si>
  <si>
    <t>长粒米碎米</t>
  </si>
  <si>
    <t>1:品牌类型|2:出口享惠情况|3:种类|4:加工方法 （去壳、未去壳）|5:整精米含量|6:包装规格|7:GTIN|8:CAS|9:其他</t>
  </si>
  <si>
    <t>其他碎米</t>
  </si>
  <si>
    <r>
      <rPr>
        <sz val="12"/>
        <rFont val="宋体"/>
        <family val="3"/>
        <charset val="134"/>
      </rPr>
      <t>种用食用高粱</t>
    </r>
    <r>
      <rPr>
        <sz val="12"/>
        <rFont val="宋体"/>
        <family val="3"/>
        <charset val="134"/>
      </rPr>
      <t xml:space="preserve"> </t>
    </r>
  </si>
  <si>
    <t>1:品牌类型|2:出口享惠情况|3:是否种用|4:拉丁学名|5:包装规格|6:GTIN|7:CAS|8:其他</t>
  </si>
  <si>
    <t>其他食用高粱</t>
  </si>
  <si>
    <t>荞麦</t>
  </si>
  <si>
    <t>1:品牌类型|2:出口享惠情况|3:是否种用|4:包装规格|5:GTIN|6:CAS|7:其他</t>
  </si>
  <si>
    <t>种用谷子</t>
  </si>
  <si>
    <t>其他谷子</t>
  </si>
  <si>
    <t>加那利草子</t>
  </si>
  <si>
    <t>种用直长马唐（马唐属）</t>
  </si>
  <si>
    <t>其他直长马唐（马唐属）</t>
  </si>
  <si>
    <t>种用昆诺阿藜</t>
  </si>
  <si>
    <t>其他昆诺阿藜</t>
  </si>
  <si>
    <t>种用黑小麦</t>
  </si>
  <si>
    <t>其他黑小麦</t>
  </si>
  <si>
    <t>其他种用谷物</t>
  </si>
  <si>
    <t>其他谷物</t>
  </si>
  <si>
    <t>小麦或混合麦的细粉</t>
  </si>
  <si>
    <t>1:品牌类型|2:出口享惠情况|3:状态（细粉）|4:GTIN|5:CAS|6:其他</t>
  </si>
  <si>
    <t>4ABtxy</t>
  </si>
  <si>
    <t>4ABxy</t>
  </si>
  <si>
    <t>玉米细粉</t>
  </si>
  <si>
    <t>1:品牌类型|2:出口享惠情况|3:种类（玉米、长粒米等）|4:状态（细粉）|5:GTIN|6:CAS|7:其他</t>
  </si>
  <si>
    <t>长粒米大米细粉</t>
  </si>
  <si>
    <t>其他大米细粉</t>
  </si>
  <si>
    <t>其他谷物细粉</t>
  </si>
  <si>
    <t>小麦粗粒及粗粉</t>
  </si>
  <si>
    <t>1:品牌类型|2:出口享惠情况|3:种类（小麦、玉米、燕麦等）|4:状态（粗粒、粗粉、团粒等）|5:GTIN|6:CAS|7:其他</t>
  </si>
  <si>
    <t>玉米粗粒及粗粉</t>
  </si>
  <si>
    <t>燕麦粗粒及粗粉</t>
  </si>
  <si>
    <t>长粒米大米粗粒及粗粉</t>
  </si>
  <si>
    <t>其他大米粗粒及粗粉</t>
  </si>
  <si>
    <t>其他谷物粗粒及粗粉</t>
  </si>
  <si>
    <t>小麦团粒</t>
  </si>
  <si>
    <t>其他谷物团粒</t>
  </si>
  <si>
    <t>滚压或制片的燕麦</t>
  </si>
  <si>
    <t>1:品牌类型|2:出口享惠情况|3:种类（燕麦、大麦、小麦等）|4:制作或保存方法（去壳、滚压、制片等）|5:GTIN|6:CAS|7:其他</t>
  </si>
  <si>
    <t>滚压或制片的大麦</t>
  </si>
  <si>
    <t>滚压或制片的玉米</t>
  </si>
  <si>
    <t>滚压或制片的其他谷物</t>
  </si>
  <si>
    <t>经其他加工的燕麦</t>
  </si>
  <si>
    <t>经其他加工的玉米</t>
  </si>
  <si>
    <t>经其他加工的大麦</t>
  </si>
  <si>
    <t>经其他加工的其他谷物</t>
  </si>
  <si>
    <t>整粒或经加工的谷物胚芽</t>
  </si>
  <si>
    <t>马铃薯细粉、粗粉及粉末</t>
  </si>
  <si>
    <t>1:品牌类型|2:出口享惠情况|3:状态（细粉、粗粉、粉末、粉片、颗粒及团粒）|4:GTIN|5:CAS|6:其他</t>
  </si>
  <si>
    <t>马铃薯粉片、颗粒及团粒</t>
  </si>
  <si>
    <t>干豆细粉、粗粉及粉末</t>
  </si>
  <si>
    <t>1:品牌类型|2:出口享惠情况|3:种类（豌豆、鹰嘴豆等）|4:状态（细粉、粗粉、粉末）|5:GTIN|6:CAS|7:其他</t>
  </si>
  <si>
    <t>西谷茎髓粉、木薯粉及类似粉</t>
  </si>
  <si>
    <t>水果及坚果的细粉、粗粉及粉末</t>
  </si>
  <si>
    <t>未焙制麦芽</t>
  </si>
  <si>
    <t>1:品牌类型|2:出口享惠情况|3:制作或保存方法（未焙制、已焙制）|4:GTIN|5:CAS|6:其他</t>
  </si>
  <si>
    <t>已焙制麦芽</t>
  </si>
  <si>
    <t>小麦淀粉</t>
  </si>
  <si>
    <t>1:品牌类型|2:出口享惠情况|3:种类（小麦淀粉）|4:GTIN|5:CAS|6:其他</t>
  </si>
  <si>
    <t>玉米淀粉</t>
  </si>
  <si>
    <t>1:品牌类型|2:出口享惠情况|3:种类（玉米淀粉）|4:GTIN|5:CAS|6:其他</t>
  </si>
  <si>
    <t>马铃薯淀粉</t>
  </si>
  <si>
    <t>1:品牌类型|2:出口享惠情况|3:种类（马铃薯淀粉）|4:GTIN|5:CAS|6:其他</t>
  </si>
  <si>
    <t>木薯淀粉</t>
  </si>
  <si>
    <t>1:品牌类型|2:出口享惠情况|3:种类（木薯淀粉）|4:GTIN|5:CAS|6:其他</t>
  </si>
  <si>
    <t>其他淀粉</t>
  </si>
  <si>
    <t>1:品牌类型|2:出口享惠情况|3:种类（大米淀粉、竹芋淀粉等）|4:GTIN|5:CAS|6:其他</t>
  </si>
  <si>
    <t>菊粉</t>
  </si>
  <si>
    <t>面筋</t>
  </si>
  <si>
    <t>种用大豆</t>
  </si>
  <si>
    <t>1:品牌类型|2:出口享惠情况|3:种类（黄大豆、黑大豆、青大豆等）|4:是否种用|5:GTIN|6:CAS|7:其他</t>
  </si>
  <si>
    <t>非转基因黄大豆</t>
  </si>
  <si>
    <t>1:品牌类型|2:出口享惠情况|3:种类（黄大豆）|4:蛋白含量|5:油含量|6:签约日期|7:有无滞期费（无滞期费、滞期费未确定、滞期费已申报）|8:GTIN|9:CAS|10:其他</t>
  </si>
  <si>
    <t>转基因黄大豆</t>
  </si>
  <si>
    <t>非种用黑大豆</t>
  </si>
  <si>
    <t>1:品牌类型|2:出口享惠情况|3:种类（黑大豆）|4:GTIN|5:CAS|6:其他</t>
  </si>
  <si>
    <t>非种用青大豆</t>
  </si>
  <si>
    <t>1:品牌类型|2:出口享惠情况|3:种类（青大豆）|4:GTIN|5:CAS|6:其他</t>
  </si>
  <si>
    <t>非种用其他大豆</t>
  </si>
  <si>
    <t>1:品牌类型|2:出口享惠情况|3:种类|4:GTIN|5:CAS|6:其他</t>
  </si>
  <si>
    <t>种用花生</t>
  </si>
  <si>
    <t>1:品牌类型|2:出口享惠情况|3:制作或保存方法（未去壳、去壳、未焙炒、未烹煮）|4:是否种用|5:GTIN|6:CAS|7:其他</t>
  </si>
  <si>
    <t>其他未去壳花生</t>
  </si>
  <si>
    <t>其他去壳花生，不论是否破碎</t>
  </si>
  <si>
    <t>干椰子肉</t>
  </si>
  <si>
    <t>1:品牌类型|2:出口享惠情况|3:用途（榨油用）|4:GTIN|5:CAS|6:其他</t>
  </si>
  <si>
    <t>亚麻种子</t>
  </si>
  <si>
    <t>其他亚麻子（种用除外）</t>
  </si>
  <si>
    <t>种用低芥子酸油菜子</t>
  </si>
  <si>
    <t>1:品牌类型|2:出口享惠情况|3:是否种用|4:芥子酸含量及所得固体成分每克葡萄糖苷酸（酯）含量|5:转（非转）基因请注明|6:GTIN|7:CAS|8:其他</t>
  </si>
  <si>
    <t>其他低芥籽酸油菜子</t>
  </si>
  <si>
    <t>种用其他油菜子</t>
  </si>
  <si>
    <t>其他油菜子</t>
  </si>
  <si>
    <t>观赏用向日葵种子</t>
  </si>
  <si>
    <t>其他种用葵花子</t>
  </si>
  <si>
    <t>其他葵花子</t>
  </si>
  <si>
    <t>1:品牌类型|2:出口享惠情况|3:种类（食用型、油用型）|4:油含量|5:GTIN|6:CAS|7:其他</t>
  </si>
  <si>
    <t>种用濒危棕榈果及棕榈仁</t>
  </si>
  <si>
    <t>1:品牌类型|2:出口享惠情况|3:是否种用|4:拉丁文属名和拉丁文种名|5:GTIN|6:CAS|7:其他</t>
  </si>
  <si>
    <t>其他种用棕榈果及棕榈仁</t>
  </si>
  <si>
    <t>其他濒危棕榈果及棕榈仁</t>
  </si>
  <si>
    <t>其他棕榈果及棕榈仁</t>
  </si>
  <si>
    <t>种用棉子</t>
  </si>
  <si>
    <t>其他棉子</t>
  </si>
  <si>
    <t>种用蓖麻子</t>
  </si>
  <si>
    <t>其他蓖麻子</t>
  </si>
  <si>
    <t>种用芝麻</t>
  </si>
  <si>
    <t>其他芝麻</t>
  </si>
  <si>
    <t>种用芥子</t>
  </si>
  <si>
    <t>其他芥子</t>
  </si>
  <si>
    <t>种用红花子</t>
  </si>
  <si>
    <t>其他红花子</t>
  </si>
  <si>
    <t>种用甜瓜子</t>
  </si>
  <si>
    <t>非种用黑瓜子或其他黑瓜子</t>
  </si>
  <si>
    <t>非种用红瓜子或其他红瓜子</t>
  </si>
  <si>
    <t>其他甜瓜的子</t>
  </si>
  <si>
    <t>罂粟子</t>
  </si>
  <si>
    <t>大麻子</t>
  </si>
  <si>
    <t>种用紫苏子</t>
  </si>
  <si>
    <t>其他种用含油子仁及果实</t>
  </si>
  <si>
    <t>牛油树果</t>
  </si>
  <si>
    <t>其他含油子仁及果实</t>
  </si>
  <si>
    <t>大豆粉</t>
  </si>
  <si>
    <t>1:品牌类型|2:出口享惠情况|3:状态（细粉、粗粉）|4:GTIN|5:CAS|6:其他</t>
  </si>
  <si>
    <t>其他含油子仁或果实的细粉及粗粉</t>
  </si>
  <si>
    <t>糖甜菜子</t>
  </si>
  <si>
    <t>1:品牌类型|2:出口享惠情况|3:用途（种植用）|4:转（非转）基因请注明|5:GTIN|6:CAS|7:其他</t>
  </si>
  <si>
    <t>紫苜蓿子</t>
  </si>
  <si>
    <t>1:品牌类型|2:出口享惠情况|3:用途（种植用）|4:GTIN|5:CAS|6:其他</t>
  </si>
  <si>
    <t>三叶草子</t>
  </si>
  <si>
    <t>羊茅子</t>
  </si>
  <si>
    <t>草地早熟禾子</t>
  </si>
  <si>
    <t>黑麦草种子</t>
  </si>
  <si>
    <t>甜菜子,糖甜菜子除外</t>
  </si>
  <si>
    <t>其他饲料植物种子</t>
  </si>
  <si>
    <t>1:品牌类型|2:出口享惠情况|3:用途（种植用）|4:拉丁文属名和拉丁文种名|5:GTIN|6:CAS|7:其他</t>
  </si>
  <si>
    <t>濒危草本花卉植物种子</t>
  </si>
  <si>
    <t>草本花卉植物种子（濒危除外）</t>
  </si>
  <si>
    <t>胡萝卜种子</t>
  </si>
  <si>
    <t>西兰花种子</t>
  </si>
  <si>
    <t>番茄种子</t>
  </si>
  <si>
    <t>洋葱种子</t>
  </si>
  <si>
    <t>菠菜种子</t>
  </si>
  <si>
    <t>其他蔬菜种子</t>
  </si>
  <si>
    <t>其他种植用濒危种子、果实及孢子</t>
  </si>
  <si>
    <t>黄麻种子、红麻种子、柴胡种子、白芷种子</t>
  </si>
  <si>
    <t>果树及其他林木种子（濒危除外）</t>
  </si>
  <si>
    <t>其他种植用的种子、果实及孢子</t>
  </si>
  <si>
    <t>未研磨也未制成团粒的啤酒花</t>
  </si>
  <si>
    <t>1:品牌类型|2:出口享惠情况|3:制作或保存方法（鲜、干、未研磨、研磨、未制成团粒等|4:GTIN|5:CAS|6:其他</t>
  </si>
  <si>
    <t>已研磨或制成团粒的啤酒花</t>
  </si>
  <si>
    <t>鲜或干的西洋参</t>
  </si>
  <si>
    <t>1:品牌类型|2:出口享惠情况|3:用途（作香料、药料、杀虫、杀菌等类似用途）|4:制作或保存方法（鲜、干等）|5:拉丁文属名和拉丁文种名|6:GTIN|7:CAS|8:其他</t>
  </si>
  <si>
    <t>AQBFE</t>
  </si>
  <si>
    <t>冷或冻的西洋参</t>
  </si>
  <si>
    <t>鲜或干的野生人参（仅限俄罗斯种群，西洋参除外）</t>
  </si>
  <si>
    <t>鲜或干的野生人参（俄罗斯种群除外，西洋参除外）</t>
  </si>
  <si>
    <t>冷或冻的野生人参（仅限俄罗斯种群，西洋参除外）</t>
  </si>
  <si>
    <t>冷或冻的野生人参（俄罗斯种群除外，西洋参除外）</t>
  </si>
  <si>
    <t>其他鲜的林下山参 （仅限俄罗斯种群，西洋参除外）</t>
  </si>
  <si>
    <t>1:品牌类型|2:出口享惠情况|3:用途（作香料、药料、杀虫、杀菌等类似用途）|4:制作或保存方法（鲜）|5:拉丁文属名和拉丁文种名|6:GTIN|7:CAS|8:其他</t>
  </si>
  <si>
    <t>其他鲜的林下山参 （俄罗斯种群除外，西洋参除外）</t>
  </si>
  <si>
    <t>其他干的林下山参 （仅限俄罗斯种群，西洋参除外）</t>
  </si>
  <si>
    <t>1:品牌类型|2:出口享惠情况|3:用途（作香料、药料、杀虫、杀菌等类似用途）|4:制作或保存方法（干）|5:拉丁文属名和拉丁文种名|6:GTIN|7:CAS|8:其他</t>
  </si>
  <si>
    <t>其他干的林下山参 （俄罗斯种群除外，西洋参除外）</t>
  </si>
  <si>
    <t>其他冷、冻的林下山参 （仅限俄罗斯种群，西洋参除外）</t>
  </si>
  <si>
    <t>1:品牌类型|2:出口享惠情况|3:用途（作香料、药料、杀虫、杀菌等类似用途）|4:制作或保存方法|5:拉丁文属名和拉丁文种名|6:GTIN|7:CAS|8:其他</t>
  </si>
  <si>
    <t>其他冷、冻的林下山参 （俄罗斯种群除外，西洋参除外）</t>
  </si>
  <si>
    <t>其他鲜的人参（仅限俄罗斯种群）</t>
  </si>
  <si>
    <t>其他鲜的人参（俄罗斯种群除外）</t>
  </si>
  <si>
    <t>其他干的人参（仅限俄罗斯种群）</t>
  </si>
  <si>
    <t>其他干的人参（俄罗斯种群除外）</t>
  </si>
  <si>
    <t>其他冷、冻的人参（仅限俄罗斯种群）</t>
  </si>
  <si>
    <t>其他冷、冻的人参（俄罗斯种群除外）</t>
  </si>
  <si>
    <t>药用古柯叶</t>
  </si>
  <si>
    <t>1:品牌类型|2:出口享惠情况|3:用途（作香料、药料、杀虫、杀菌等类似用途）|4:制作或保存方法（鲜、干等）|5:GTIN|6:CAS|7:其他</t>
  </si>
  <si>
    <t>ABI</t>
  </si>
  <si>
    <t>做香料用古柯叶</t>
  </si>
  <si>
    <t>杀虫杀菌用古柯叶</t>
  </si>
  <si>
    <t>药用罂粟秆</t>
  </si>
  <si>
    <t>做香料用罂粟秆</t>
  </si>
  <si>
    <t>杀虫杀菌用罂粟秆</t>
  </si>
  <si>
    <t>药料用麻黄草粉</t>
  </si>
  <si>
    <t>23AQB</t>
  </si>
  <si>
    <t>药料用人工种植麻黄草</t>
  </si>
  <si>
    <t>4ABQxy</t>
  </si>
  <si>
    <t>其他药料用麻黄草</t>
  </si>
  <si>
    <t>香料用麻黄草粉</t>
  </si>
  <si>
    <t>23AB</t>
  </si>
  <si>
    <t>香料用麻黄草</t>
  </si>
  <si>
    <t>其他用麻黄草粉</t>
  </si>
  <si>
    <t>其他用麻黄草</t>
  </si>
  <si>
    <t>鲜、冷、冻或干的非洲李的树皮</t>
  </si>
  <si>
    <t>鲜、冷、冻或干的当归</t>
  </si>
  <si>
    <t>AQB</t>
  </si>
  <si>
    <t>鲜、冷、冻或干的三七（田七）</t>
  </si>
  <si>
    <t>鲜、冷、冻或干的党参</t>
  </si>
  <si>
    <t>鲜、冷、冻或干的野生黄连</t>
  </si>
  <si>
    <t>AQBE</t>
  </si>
  <si>
    <t>鲜、冷、冻或干的其他黄连</t>
  </si>
  <si>
    <t>鲜、冷、冻或干的菊花</t>
  </si>
  <si>
    <t>鲜、冷、冻或干的野生冬虫夏草</t>
  </si>
  <si>
    <t>ABEQ</t>
  </si>
  <si>
    <t>鲜、冷、冻或干的其他冬虫夏草</t>
  </si>
  <si>
    <t>鲜、冷、冻或干的野生贝母</t>
  </si>
  <si>
    <t>鲜、冷、冻或干的其他贝母</t>
  </si>
  <si>
    <t>鲜、冷、冻或干的川芎</t>
  </si>
  <si>
    <t>鲜、冷、冻或干的半夏</t>
  </si>
  <si>
    <t>鲜、冷、冻或干的白芍</t>
  </si>
  <si>
    <t>鲜、冷、冻或干的天麻</t>
  </si>
  <si>
    <t>鲜、冷、冻或干的黄芪</t>
  </si>
  <si>
    <t>鲜、冷、冻或干的大黄、籽黄</t>
  </si>
  <si>
    <t>鲜、冷、冻或干的白术</t>
  </si>
  <si>
    <t>鲜、冷、冻或干的地黄</t>
  </si>
  <si>
    <t>鲜、冷、冻或干的槐米</t>
  </si>
  <si>
    <t>鲜、冷、冻或干的杜仲</t>
  </si>
  <si>
    <t>鲜、冷、冻或干的茯苓</t>
  </si>
  <si>
    <t>鲜、冷、冻或干的枸杞</t>
  </si>
  <si>
    <t>鲜、冷、冻或干的胖大海</t>
  </si>
  <si>
    <t>鲜、冷、冻或干的沉香</t>
  </si>
  <si>
    <t>AQFEB</t>
  </si>
  <si>
    <t>鲜、冷、冻或干的沙参</t>
  </si>
  <si>
    <t>鲜、冷、冻或干的青蒿</t>
  </si>
  <si>
    <t>鲜、冷、冻或干的甘草</t>
  </si>
  <si>
    <t>AQB4xy</t>
  </si>
  <si>
    <t>鲜、冷、冻或干的黄芩</t>
  </si>
  <si>
    <t>野生海南椴、紫椴（籽椴）花及叶</t>
  </si>
  <si>
    <t>其他椴树（欧椴）花及叶</t>
  </si>
  <si>
    <t>大麻</t>
  </si>
  <si>
    <t>罂粟壳</t>
  </si>
  <si>
    <t>鲜、冷、冻或干的木香</t>
  </si>
  <si>
    <t>鲜、冷、冻或干的黄草及枫斗(石斛)</t>
  </si>
  <si>
    <t>鲜、冷、冻或干的濒危苁蓉</t>
  </si>
  <si>
    <t>鲜、冷、冻或干的其他苁蓉</t>
  </si>
  <si>
    <t>鲜或干的濒危红豆杉皮、枝叶</t>
  </si>
  <si>
    <t>鲜或干的其他红豆杉皮、枝叶</t>
  </si>
  <si>
    <t>冷或冻的濒危红豆杉皮、枝叶</t>
  </si>
  <si>
    <t>冷或冻的其他红豆杉皮、枝叶</t>
  </si>
  <si>
    <t>其他主要用作药料鲜、冷、冻或干的濒危植物</t>
  </si>
  <si>
    <t>加纳籽、车前子壳粉、育亨宾皮</t>
  </si>
  <si>
    <t>恰特草</t>
  </si>
  <si>
    <t>牛蒡种子（种用牛蒡）</t>
  </si>
  <si>
    <t>当归种子</t>
  </si>
  <si>
    <t>如意博士茶（线叶金雀花）</t>
  </si>
  <si>
    <t>其他主要用作药料的鲜、冷、冻或干的植物</t>
  </si>
  <si>
    <t>香料用沉香木及拟沉香木</t>
  </si>
  <si>
    <t>其他主要用作香料的濒危植物</t>
  </si>
  <si>
    <t>其他主要用作香料的植物</t>
  </si>
  <si>
    <t>鲜、冷、冻或干的鱼藤根、除虫菊</t>
  </si>
  <si>
    <t>其他鲜、冷、冻或干的杀虫、杀菌用濒危植物</t>
  </si>
  <si>
    <t>其他鲜、冷、冻或干的杀虫、杀菌用植物</t>
  </si>
  <si>
    <t>不超过10厘米的海带种苗及其配子或孢子</t>
  </si>
  <si>
    <t>1:品牌类型|2:出口享惠情况|3:制作或保存方法（鲜、冷、冻、干等）|4:拉丁文属名和拉丁文种名|5:是否适合供人食用|6:GTIN|7:CAS|8:其他</t>
  </si>
  <si>
    <t>适合供人食用的鲜、冷、冻或干的海带</t>
  </si>
  <si>
    <t>适合供人食用的鲜、冷、冻或干的发菜</t>
  </si>
  <si>
    <t>适合供人食用的干的裙带菜</t>
  </si>
  <si>
    <t>不超过10厘米的裙带菜种苗及其配子或孢子</t>
  </si>
  <si>
    <t>适合供人食用的鲜的裙带菜</t>
  </si>
  <si>
    <t>适合供人食用的冷、冻的裙带菜</t>
  </si>
  <si>
    <t>适合供人食用的干的紫菜</t>
  </si>
  <si>
    <t>不超过5厘米的紫菜种苗及其配子或孢子</t>
  </si>
  <si>
    <t>适合供人食用的鲜的紫菜</t>
  </si>
  <si>
    <t>适合供人食用的冷、冻紫菜</t>
  </si>
  <si>
    <t>适合供人食用的干的野生珍珠麒麟菜</t>
  </si>
  <si>
    <t>适合供人食用的干的其他麒麟菜</t>
  </si>
  <si>
    <t>野生珍珠麒麟菜种苗及其配子或孢子</t>
  </si>
  <si>
    <t>其他麒麟菜种苗及其配子或孢子</t>
  </si>
  <si>
    <t>适合供人食用的鲜、冷或冻的野生珍珠麒麟菜</t>
  </si>
  <si>
    <t>适合供人食用的鲜、冷或冻的其他麒麟菜</t>
  </si>
  <si>
    <t>适合供人食用的干的江蓠</t>
  </si>
  <si>
    <t>江篱种苗及其配子或孢子</t>
  </si>
  <si>
    <t>适合供人食用的鲜、冷或冻的江蓠</t>
  </si>
  <si>
    <t>其他适合供人食用的藻类（石花菜、羊栖菜、苔菜等）种苗及其配子或孢子</t>
  </si>
  <si>
    <t>其他适合供人食用的海草及藻类</t>
  </si>
  <si>
    <t>鲜、冷、冻或干的野生马尾藻</t>
  </si>
  <si>
    <t>鲜、冷、冻或干的其他马尾藻</t>
  </si>
  <si>
    <t>其他不适合供人食用的鲜、冷、冻或干海草及藻类</t>
  </si>
  <si>
    <t>鲜、冷、冻或干的甜菜</t>
  </si>
  <si>
    <t>1:品牌类型|2:出口享惠情况|3:制作或保存方法（鲜、冷、冻等）|4:GTIN|5:CAS|6:其他</t>
  </si>
  <si>
    <t>鲜、冷、冻或干的刺槐豆</t>
  </si>
  <si>
    <t>鲜、冷、冻或干的甘蔗</t>
  </si>
  <si>
    <t>菊苣根</t>
  </si>
  <si>
    <t>苦杏仁</t>
  </si>
  <si>
    <t>甜杏仁</t>
  </si>
  <si>
    <t>其他杏核,桃、梅或李的核及核仁</t>
  </si>
  <si>
    <t>1:品牌类型|2:出口享惠情况|3:用途|4:拉丁文属名和拉丁文种名|5:GTIN|6:CAS|7:其他</t>
  </si>
  <si>
    <t>白瓜子</t>
  </si>
  <si>
    <t>莲子</t>
  </si>
  <si>
    <t>甜叶菊叶</t>
  </si>
  <si>
    <t>其他供人食用濒危植物产品</t>
  </si>
  <si>
    <t>其他供人食用果核、仁及植物产品</t>
  </si>
  <si>
    <t>未经处理的谷类植物的茎、秆及谷壳</t>
  </si>
  <si>
    <t>1:品牌类型|2:出口享惠情况|3:制作或保存方法（切碎、碾磨、挤压等）|4:加工程度（未经处理）|5:GTIN|6:CAS|7:其他</t>
  </si>
  <si>
    <t>紫苜蓿粗粉及团粒</t>
  </si>
  <si>
    <t>1:品牌类型|2:出口享惠情况|3:状态（粗粉及团粒等）|4:GTIN|5:CAS|6:其他</t>
  </si>
  <si>
    <t>其他紫苜蓿（粗粉及团粒除外）</t>
  </si>
  <si>
    <t>1:品牌类型|2:出口享惠情况|3:拉丁文属名和拉丁文种名|4:原产于美国的苜蓿草请申报相对饲喂价格（RFV）|5:GTIN|6:CAS|7:其他</t>
  </si>
  <si>
    <t>以除紫苜蓿外的禾本科和豆科为主的多种混合天然饲草</t>
  </si>
  <si>
    <t>芫菁甘蓝.饲料甜菜.其他植物饲料</t>
  </si>
  <si>
    <t>阿拉伯胶</t>
  </si>
  <si>
    <t>1:品牌类型|2:出口享惠情况|3:用途（食品、饮料、制药等）|4:GTIN|5:CAS|6:其他</t>
  </si>
  <si>
    <t>胶黄耆树胶</t>
  </si>
  <si>
    <t>乳香、没药及血竭</t>
  </si>
  <si>
    <t>濒危野生阿魏</t>
  </si>
  <si>
    <t>其他阿魏</t>
  </si>
  <si>
    <t>濒危野生松科植物的松脂</t>
  </si>
  <si>
    <t>其他松脂</t>
  </si>
  <si>
    <t>龙血树脂、大戟脂、愈疮树脂</t>
  </si>
  <si>
    <t>大麻脂</t>
  </si>
  <si>
    <t>其他濒危植物的天然树胶、树脂</t>
  </si>
  <si>
    <t>其他天然树胶、树脂</t>
  </si>
  <si>
    <t>鸦片液汁及浸膏</t>
  </si>
  <si>
    <t>1:品牌类型|2:出口享惠情况|3:制作或保存方法（液汁、浸膏、粉末）|4:GTIN|5:CAS|6:其他</t>
  </si>
  <si>
    <t>9BI</t>
  </si>
  <si>
    <t>甘草液汁及浸膏</t>
  </si>
  <si>
    <t>4xAy</t>
  </si>
  <si>
    <t>啤酒花液汁及浸膏</t>
  </si>
  <si>
    <t>1:品牌类型|2:出口享惠情况|3:制作或保存方法（液汁、浸膏、粉末）|4:有效成分含量（α酸等）|5:GTIN|6:CAS|7:其他</t>
  </si>
  <si>
    <t>供制农药用麻黄浸膏及浸膏粉</t>
  </si>
  <si>
    <t>供制医药用麻黄浸膏及浸膏粉</t>
  </si>
  <si>
    <t>Q23AB</t>
  </si>
  <si>
    <t>其他麻黄浸膏及浸膏粉</t>
  </si>
  <si>
    <t>麻黄液汁</t>
  </si>
  <si>
    <t>生漆</t>
  </si>
  <si>
    <t>印楝素</t>
  </si>
  <si>
    <t>ABS</t>
  </si>
  <si>
    <t>除虫菊的液汁及浸膏</t>
  </si>
  <si>
    <t>含鱼藤酮植物根茎的液汁及浸膏</t>
  </si>
  <si>
    <t>银杏的液汁及浸膏</t>
  </si>
  <si>
    <t>苦参碱</t>
  </si>
  <si>
    <t>供制农药用的濒危植物液汁及浸膏</t>
  </si>
  <si>
    <t>供制农药用的其他植物液汁及浸膏</t>
  </si>
  <si>
    <t>濒危红豆杉液汁及浸膏</t>
  </si>
  <si>
    <t>黄草汁液及浸膏</t>
  </si>
  <si>
    <t>其他濒危植物液汁及浸膏</t>
  </si>
  <si>
    <t>其他植物液汁及浸膏</t>
  </si>
  <si>
    <t>果胶、果胶酸盐及果胶酸酯</t>
  </si>
  <si>
    <t>1:品牌类型|2:出口享惠情况|3:用途（食品用、医药用）|4:GTIN|5:CAS|6:其他</t>
  </si>
  <si>
    <t>A</t>
  </si>
  <si>
    <t>琼脂</t>
  </si>
  <si>
    <t>1:品牌类型|2:出口享惠情况|3:等级（食品级、医药级等）|4:GTIN|5:CAS|6:其他</t>
  </si>
  <si>
    <t>刺槐豆胶液及增稠剂</t>
  </si>
  <si>
    <t>1:品牌类型|2:出口享惠情况|3:来源|4:黏度|5:级别（食用级、工业级）|6:GTIN|7:CAS|8:其他</t>
  </si>
  <si>
    <t>卡拉胶</t>
  </si>
  <si>
    <t>1:品牌类型|2:出口享惠情况|3:种类（卡帕胶、阿欧塔胶、莱姆达胶等）|4:用途（乳品、肉类、水、糖果、果冻、甜品）|5:GTIN|6:CAS|7:其他</t>
  </si>
  <si>
    <t>褐藻胶</t>
  </si>
  <si>
    <t>海草及其他藻类胶液及增稠剂</t>
  </si>
  <si>
    <t>未列名濒危植物胶液及增稠剂</t>
  </si>
  <si>
    <t>1:品牌类型|2:出口享惠情况|3:来源|4:用途|5:GTIN|6:CAS|7:其他</t>
  </si>
  <si>
    <t>其他未列名植物胶液及增稠剂</t>
  </si>
  <si>
    <t>竹</t>
  </si>
  <si>
    <t>濒危藤</t>
  </si>
  <si>
    <t>1:品牌类型|2:出口享惠情况|3:用途|4:种类|5:加工程度（去皮或未去皮）|6:直径|7:长度|8:GTIN|9:CAS|10:其他</t>
  </si>
  <si>
    <t>其他藤</t>
  </si>
  <si>
    <t>谷类植物的茎秆(麦秸除外)</t>
  </si>
  <si>
    <t>芦苇</t>
  </si>
  <si>
    <t>蔺草</t>
  </si>
  <si>
    <t>AB4xy</t>
  </si>
  <si>
    <t>其他灯芯草属植物材料</t>
  </si>
  <si>
    <t>未列名主要用作编结用的植物材料</t>
  </si>
  <si>
    <t>棉短绒</t>
  </si>
  <si>
    <t>1:品牌类型|2:出口享惠情况|3:纤维长度|4:GTIN|5:CAS|6:其他</t>
  </si>
  <si>
    <t>主要供染料或鞣料用的植物原料</t>
  </si>
  <si>
    <t>椰糠（条/块）</t>
  </si>
  <si>
    <t>其他编号未列名植物产品</t>
  </si>
  <si>
    <t>猪油</t>
  </si>
  <si>
    <t>其他猪脂肪</t>
  </si>
  <si>
    <t>家禽脂肪</t>
  </si>
  <si>
    <t>牛、羊油脂</t>
  </si>
  <si>
    <t>1:品牌类型|2:出口享惠情况|3:加工方法|4:是否含瘦肉|5:GTIN|6:CAS|7:其他</t>
  </si>
  <si>
    <t>其他牛、羊脂肪</t>
  </si>
  <si>
    <t>未经制作的猪油硬脂、油硬脂等</t>
  </si>
  <si>
    <t>1:品牌类型|2:出口享惠情况|3:加工程度（未经乳化、混合或其他方法制作）|4:GTIN|5:CAS|6:其他</t>
  </si>
  <si>
    <t>濒危鱼鱼肝油及其分离品</t>
  </si>
  <si>
    <t>1:品牌类型|2:出口享惠情况|3:成分含量|4:加工程度（未经化学改性）|5:饲料用的鱼油、脂及其分离品请注明是否精炼|6:保健用鱼油请注明DHA+EPA浓度|7:品牌（中文或外文名称，无品牌请申报厂商）|8:GTIN|9:CAS|10:其他</t>
  </si>
  <si>
    <t>其他鱼鱼肝油及其分离品</t>
  </si>
  <si>
    <t>濒危鱼油软胶囊</t>
  </si>
  <si>
    <t>濒危鱼其他鱼油、脂及其分离品</t>
  </si>
  <si>
    <t>其他鱼油软胶囊</t>
  </si>
  <si>
    <t>其他鱼油、脂及其分离品</t>
  </si>
  <si>
    <t>濒危哺乳动物的油、脂及其分离品</t>
  </si>
  <si>
    <t>1:品牌类型|2:出口享惠情况|3:成分含量|4:加工程度（未经化学改性）|5:品牌（中文或外文名称，无品牌请申报厂商）|6:GTIN|7:CAS|8:其他</t>
  </si>
  <si>
    <t>其他海生哺乳动物油、脂及其分离品</t>
  </si>
  <si>
    <t>羊毛脂及羊毛脂肪物质</t>
  </si>
  <si>
    <t>其他濒危动物为原料制取的脂肪</t>
  </si>
  <si>
    <t>1:品牌类型|2:出口享惠情况|3:加工程度（未经化学改性）|4:成分|5:GTIN|6:CAS|7:其他</t>
  </si>
  <si>
    <t>其他动物油、脂及其分离品</t>
  </si>
  <si>
    <t>初榨的豆油</t>
  </si>
  <si>
    <t>1:品牌类型|2:出口享惠情况|3:加工方法（初榨、非初榨）|4:加工程度（未经化学改性）|5:GTIN|6:CAS|7:其他</t>
  </si>
  <si>
    <t>精制的豆油及其分离品</t>
  </si>
  <si>
    <t>初榨的花生油</t>
  </si>
  <si>
    <t>精制的花生油及其分离品</t>
  </si>
  <si>
    <t>特级初榨油橄榄油</t>
  </si>
  <si>
    <t>1:品牌类型|2:出口享惠情况|3:加工方法（初榨、非初榨）|4:加工程度（未经化学改性）|5:用途|6:包装规格|7:品牌（中文或外文名称）|8:游离酸度（以油酸计）|9:产区|10:GTIN|11:CAS|12:其他</t>
  </si>
  <si>
    <t>初榨油橄榄油</t>
  </si>
  <si>
    <t>其他初榨油橄榄油</t>
  </si>
  <si>
    <t>精制的油橄榄油及其分离品</t>
  </si>
  <si>
    <t>粗提油橄榄果渣油</t>
  </si>
  <si>
    <t>1:品牌类型|2:出口享惠情况|3:加工程度（未经化学改性）|4:加工方法（初榨、非初榨）|5:包装规格|6:品牌（中文或外文名称）|7:GTIN|8:CAS|9:其他</t>
  </si>
  <si>
    <t>其他橄榄油及其分离品</t>
  </si>
  <si>
    <t>初榨的棕榈油</t>
  </si>
  <si>
    <t>1:品牌类型|2:出口享惠情况|3:加工方法（初榨）|4:加工程度（未经化学改性）|5:GTIN|6:CAS|7:其他</t>
  </si>
  <si>
    <t>棕榈液油</t>
  </si>
  <si>
    <t>1:品牌类型|2:出口享惠情况|3:加工方法（精制等）|4:加工程度（未经化学改性）|5:包装规格|6:品牌（中文或外文名称，无品牌请申报厂商）|7:熔点|8:GTIN|9:CAS|10:其他</t>
  </si>
  <si>
    <t>固态棕榈硬脂（50摄氏度≤熔点≤56摄氏度）</t>
  </si>
  <si>
    <t>其他棕榈硬脂（44摄氏度≤熔点&lt;50摄氏度）</t>
  </si>
  <si>
    <t>其他精制棕榈油</t>
  </si>
  <si>
    <t>初榨的葵花油和红花油</t>
  </si>
  <si>
    <t>精制的葵花油和红花油及其分离品</t>
  </si>
  <si>
    <t>初榨的棉子油</t>
  </si>
  <si>
    <t>精制的棉子油及其分离品</t>
  </si>
  <si>
    <t>初榨椰子油</t>
  </si>
  <si>
    <t>其他椰子油及其分离品</t>
  </si>
  <si>
    <t>初榨棕榈仁油或巴巴苏棕榈果油</t>
  </si>
  <si>
    <t>精制的棕榈仁油或巴巴苏棕榈果油</t>
  </si>
  <si>
    <t>初榨的低芥子酸菜籽油</t>
  </si>
  <si>
    <t>1:品牌类型|2:出口享惠情况|3:加工方法（初榨）|4:加工程度（未经化学改性）|5:芥子酸含量|6:GTIN|7:CAS|8:其他</t>
  </si>
  <si>
    <t>其他低芥子酸菜籽油</t>
  </si>
  <si>
    <t>1:品牌类型|2:出口享惠情况|3:加工方法（非初榨）|4:加工程度（未经化学改性）|5:芥子酸含量及所得固体成分每克葡萄糖苷酸（酯）含量|6:GTIN|7:CAS|8:其他</t>
  </si>
  <si>
    <t>初榨的非低芥子酸菜籽油</t>
  </si>
  <si>
    <t>初榨的芥籽油</t>
  </si>
  <si>
    <t>精制非低芥子酸菜子油、芥子油</t>
  </si>
  <si>
    <t>初榨亚麻子油</t>
  </si>
  <si>
    <t>精制的亚麻子油及其分离品</t>
  </si>
  <si>
    <t>初榨的玉米油</t>
  </si>
  <si>
    <t>精制的玉米油及其分离品</t>
  </si>
  <si>
    <t>蓖麻油及其分离品</t>
  </si>
  <si>
    <t>芝麻油及其分离品</t>
  </si>
  <si>
    <t>1:品牌类型|2:出口享惠情况|3:加工方法（初榨、非初榨）|4:加工程度（未经化学改性）|5:包装规格|6:品牌（中文或外文名称，无品牌请申报厂商）|7:GTIN|8:CAS|9:其他</t>
  </si>
  <si>
    <t>微生物油、脂及其分离品</t>
  </si>
  <si>
    <t>1:品牌类型|2:出口享惠情况|3:加工方法（初榨、非初榨）|4:加工程度（未经化学改性）|5:用途|6:成分含量|7:品牌（中文或外文名称，无品牌请申报厂商）|8:包装规格|9:GTIN|10:CAS|11:其他</t>
  </si>
  <si>
    <t>希蒙得木油及其分离品</t>
  </si>
  <si>
    <t>1:品牌类型|2:出口享惠情况|3:加工方法（初榨、非初榨）|4:加工程度（未经化学改性）|5:用途|6:GTIN|7:CAS|8:其他</t>
  </si>
  <si>
    <t>印楝油及其分离品</t>
  </si>
  <si>
    <t>桐油及其分离品</t>
  </si>
  <si>
    <t>茶籽油及其分离品</t>
  </si>
  <si>
    <t>野生红松籽油</t>
  </si>
  <si>
    <t>1:品牌类型|2:出口享惠情况|3:加工方法（初榨、非初榨）|4:加工程度（未经化学改性）|5:用途|6:成分含量|7:品牌（中文或外文名称，无品牌请申报厂商）|8:GTIN|9:CAS|10:其他</t>
  </si>
  <si>
    <t>其他固定植物油、脂及其分离品</t>
  </si>
  <si>
    <t>氢化、酯化或反油酸化动物油、脂</t>
  </si>
  <si>
    <t>1:品牌类型|2:出口享惠情况|3:加工方法（全部或部分氢化、相互酯化、再酯化或反油酸|4:GTIN|5:CAS|6:其他</t>
  </si>
  <si>
    <t>氢化、酯化或反油酸化植物油、脂</t>
  </si>
  <si>
    <t>氢化、酯化或反油酸化微生物油、脂</t>
  </si>
  <si>
    <t>人造黄油</t>
  </si>
  <si>
    <t>1:品牌类型|2:出口享惠情况|3:加工方法|4:加工原料（动物油脂、植物油脂、微生物油脂）|5:品牌（中文或外文名称）|6:GTIN|7:CAS|8:其他</t>
  </si>
  <si>
    <t>动物油脂制造的起酥油</t>
  </si>
  <si>
    <t>1:品牌类型|2:出口享惠情况|3:成分含量|4:加工原料（豆油、菜子油、棕榈油、微生物油脂）|5:品牌（中文或外文名称）|6:GTIN|7:CAS|8:其他</t>
  </si>
  <si>
    <t>植物油脂制造的起酥油</t>
  </si>
  <si>
    <t>微生物油脂制造的起酥油</t>
  </si>
  <si>
    <t>其他混合制成的动物质食用油脂或制品</t>
  </si>
  <si>
    <t>1:品牌类型|2:出口享惠情况|3:成分含量|4:加工原料（动物油脂、植物油脂、微生物油脂）|5:品牌（中文或外文名称）|6:包装规格|7:GTIN|8:CAS|9:其他</t>
  </si>
  <si>
    <t>其他混合制成的植物质食用油脂或制品</t>
  </si>
  <si>
    <t>其他混合制成的微生物质食用油脂或制品</t>
  </si>
  <si>
    <t>化学改性的动、植物或微生物油、脂</t>
  </si>
  <si>
    <t>1:品牌类型|2:出口享惠情况|3:成分含量|4:加工方法（经熟炼、氧化、脱水、硫化、吹制等）|5:GTIN|6:CAS|7:其他</t>
  </si>
  <si>
    <t>粗甘油,甘油水及甘油碱液</t>
  </si>
  <si>
    <t>小烛树蜡</t>
  </si>
  <si>
    <t>1:品牌类型|2:出口享惠情况|3:成分|4:GTIN|5:CAS|6:其他</t>
  </si>
  <si>
    <t>其他植物蜡</t>
  </si>
  <si>
    <t>蜂蜡</t>
  </si>
  <si>
    <t>鲸蜡</t>
  </si>
  <si>
    <t>其他虫蜡</t>
  </si>
  <si>
    <t>油鞣回收脂</t>
  </si>
  <si>
    <t>1:品牌类型|2:出口享惠情况|3:来源|4:GTIN|5:CAS|6:其他</t>
  </si>
  <si>
    <t>濒危野生动物肉、杂碎、血或昆虫制天然肠衣香肠</t>
  </si>
  <si>
    <t>1:品牌类型|2:出口享惠情况|3:是否用天然肠衣做外包装|4:成分含量|5:包装规格|6:品牌（中文或外文名称）|7:GTIN|8:CAS|9:其他</t>
  </si>
  <si>
    <t>其他动物肉、杂碎、血或昆虫制天然肠衣香肠</t>
  </si>
  <si>
    <t>濒危野生动物肉、杂碎、血或昆虫制其他肠衣香肠</t>
  </si>
  <si>
    <t>其他动物肉、杂碎、血或昆虫制其他肠衣香肠</t>
  </si>
  <si>
    <t>用含濒危野生动物或昆虫成分的香肠制的食品</t>
  </si>
  <si>
    <t>用含其他动物或昆虫成分的香肠制的食品</t>
  </si>
  <si>
    <t>含濒危野生动物或昆虫成分的均化食品</t>
  </si>
  <si>
    <t>其他动物肉、食用杂碎、血或昆虫的均化食品</t>
  </si>
  <si>
    <t>制作或保藏的濒危动物肝</t>
  </si>
  <si>
    <t>1:品牌类型|2:出口享惠情况|3:加工方法（煮、蒸、烤、煎、炸、炒等）|4:成分含量|5:包装规格|6:品牌（中文或外文名称）|7:GTIN|8:CAS|9:其他</t>
  </si>
  <si>
    <t>制作或保藏的其他动物肝</t>
  </si>
  <si>
    <t>制作或保藏的火鸡肉及杂碎</t>
  </si>
  <si>
    <t>鸡罐头</t>
  </si>
  <si>
    <t>其他方法制作或保藏的鸡胸肉</t>
  </si>
  <si>
    <t>其他方法制作或保藏的鸡腿肉</t>
  </si>
  <si>
    <t>其他方法制作或保藏的其他鸡产品</t>
  </si>
  <si>
    <t>其他家禽肉及杂碎的罐头</t>
  </si>
  <si>
    <t>其他方法制作或保藏的鸭</t>
  </si>
  <si>
    <t>其他方法制作或保藏的其他家禽肉及杂碎</t>
  </si>
  <si>
    <t>制作或保藏的鹿豚、姬猪后腿及肉块</t>
  </si>
  <si>
    <t>制作或保藏的猪后腿及其肉块</t>
  </si>
  <si>
    <t>制作或保藏的鹿豚、姬猪前腿及肉块</t>
  </si>
  <si>
    <t>制作或保藏的猪前腿及其肉块</t>
  </si>
  <si>
    <t>其他含鹿豚、姬猪肉及杂碎的罐头</t>
  </si>
  <si>
    <t>其他猪肉及杂碎的罐头</t>
  </si>
  <si>
    <t>制作或保藏的其他鹿豚、姬猪肉,杂碎</t>
  </si>
  <si>
    <t>制作或保藏的其他猪肉,杂碎,血</t>
  </si>
  <si>
    <t>含濒危野牛肉的罐头</t>
  </si>
  <si>
    <t>其他牛肉及牛杂碎罐头</t>
  </si>
  <si>
    <t>其他制作或保藏的濒危野牛肉、杂碎</t>
  </si>
  <si>
    <t>其他制作或保藏的牛肉,杂碎,血</t>
  </si>
  <si>
    <t>其他濒危动物肉、杂碎、血或昆虫罐头</t>
  </si>
  <si>
    <t>其他动物肉、杂碎、血或昆虫的罐头</t>
  </si>
  <si>
    <t>制作或保藏的其他濒危动物肉、杂碎、血或昆虫</t>
  </si>
  <si>
    <t>制作或保藏的其他动物肉、杂碎、血或昆虫</t>
  </si>
  <si>
    <t>含濒危野生动物及鱼类成分的肉</t>
  </si>
  <si>
    <t>1:品牌类型|2:出口享惠情况|3:加工方法（精、汁）|4:包装规格|5:GTIN|6:CAS|7:其他</t>
  </si>
  <si>
    <t>肉及水产品的精、汁</t>
  </si>
  <si>
    <t>制作或保藏的大西洋鲑鱼</t>
  </si>
  <si>
    <t>1:品牌类型|2:出口享惠情况|3:状态（整条、切块、绞碎等）|4:加工方法（烤、煎、炸等）|5:包装规格|6:品牌（中文或外文名称）|7:GTIN|8:CAS|9:其他</t>
  </si>
  <si>
    <t>制作或保藏的其他鲑鱼</t>
  </si>
  <si>
    <t>制作或保藏的鲱鱼</t>
  </si>
  <si>
    <t>制作或保藏的沙丁鱼、小沙丁鱼属、黍鲱或西鲱</t>
  </si>
  <si>
    <t>制作或保藏的金枪鱼、鲣及狐鲣（狐鲣属）</t>
  </si>
  <si>
    <t>制作或保藏的鲭鱼</t>
  </si>
  <si>
    <t>制作保藏的醍鱼(Anchovies)</t>
  </si>
  <si>
    <t>制作或保藏的花鳗鲡</t>
  </si>
  <si>
    <t>制作或保藏的欧洲鳗鲡</t>
  </si>
  <si>
    <t>其他制作或保藏的鳗鱼</t>
  </si>
  <si>
    <t>制作或保藏的濒危鲨鱼鱼翅</t>
  </si>
  <si>
    <t>制作或保藏的其他鲨鱼鱼翅</t>
  </si>
  <si>
    <t>制作或保藏的罗非鱼</t>
  </si>
  <si>
    <t>制作或保藏的斑点叉尾鮰鱼</t>
  </si>
  <si>
    <t>制作或保藏的其他叉尾鮰鱼</t>
  </si>
  <si>
    <t>制作或保藏的濒危鱼类</t>
  </si>
  <si>
    <t>制作或保藏的其他鱼</t>
  </si>
  <si>
    <t>濒危鲨鱼鱼翅罐头</t>
  </si>
  <si>
    <t>其他鲨鱼鱼翅罐头</t>
  </si>
  <si>
    <t>非整条或切块的濒危鱼罐头</t>
  </si>
  <si>
    <t>非整条或切块的其他鱼罐头</t>
  </si>
  <si>
    <t>制作或保藏其他鲨鱼鱼翅</t>
  </si>
  <si>
    <t>其他制作或保藏的濒危鱼</t>
  </si>
  <si>
    <t>其他制作或保藏的鱼</t>
  </si>
  <si>
    <t>鲟鱼子酱</t>
  </si>
  <si>
    <t>鲟鱼子酱代用品</t>
  </si>
  <si>
    <t>制作或保藏的蟹</t>
  </si>
  <si>
    <t>1:品牌类型|2:出口享惠情况|3:加工方法（烤、煎、炸等）|4:状态（带壳、去壳）|5:包装规格|6:GTIN|7:CAS|8:其他</t>
  </si>
  <si>
    <t>制作或保藏的非密封包装小虾及对虾</t>
  </si>
  <si>
    <t>1:品牌类型|2:出口享惠情况|3:加工方法（烤、煎、炸等）|4:状态（带壳、去壳）|5:是否非密封包装|6:包装规格|7:GTIN|8:CAS|9:其他</t>
  </si>
  <si>
    <t>其他制作或保藏的小虾及对虾</t>
  </si>
  <si>
    <t>制作或保藏的龙虾</t>
  </si>
  <si>
    <t>制作或保藏的淡水小龙虾仁</t>
  </si>
  <si>
    <t>制作或保藏的带壳淡水小龙虾</t>
  </si>
  <si>
    <t>制作或保藏的其他甲壳动物</t>
  </si>
  <si>
    <t>制作或保藏的牡蛎（蚝）</t>
  </si>
  <si>
    <t>1:品牌类型|2:出口享惠情况|3:加工方法（烤、煎、炸等）|4:包装规格|5:GTIN|6:CAS|7:其他</t>
  </si>
  <si>
    <t>制作或保藏的大珠母贝</t>
  </si>
  <si>
    <t>其他制作或保藏的扇贝，包括海扇</t>
  </si>
  <si>
    <t>制作或保藏的贻贝</t>
  </si>
  <si>
    <t>制作或保藏的墨鱼及鱿鱼</t>
  </si>
  <si>
    <t>制作或保藏的章鱼</t>
  </si>
  <si>
    <t>制作或保藏的蛤</t>
  </si>
  <si>
    <t>制作或保藏的砗磲</t>
  </si>
  <si>
    <t>其他制作或保藏的鸟蛤及舟贝</t>
  </si>
  <si>
    <t>制作或保藏的鲍鱼</t>
  </si>
  <si>
    <t>制作或保藏的濒危蜗牛及螺，海螺除外</t>
  </si>
  <si>
    <t>其他制作或保藏的蜗牛及螺，海螺除外</t>
  </si>
  <si>
    <t>其他制作或保藏的濒危软体动物</t>
  </si>
  <si>
    <t>其他制作或保藏的软体动物</t>
  </si>
  <si>
    <t>制作或保藏的暗色刺参</t>
  </si>
  <si>
    <t>其他制作或保藏的海参</t>
  </si>
  <si>
    <t>制作或保藏的海胆</t>
  </si>
  <si>
    <t>制作或保藏的海蜇</t>
  </si>
  <si>
    <t>其他制作或保藏的濒危水生无脊椎动物</t>
  </si>
  <si>
    <t>其他制作或保藏的水生无脊椎动物</t>
  </si>
  <si>
    <t>未加香料或着色剂的甜菜原糖</t>
  </si>
  <si>
    <t>1:品牌类型|2:出口享惠情况|3:加工方法（未加香料或着色剂）|4:按重量计干燥状态的糖含量对应的旋光度|5:品牌（中文或外文名称，无品牌请申报厂商）|6:GTIN|7:CAS|8:其他</t>
  </si>
  <si>
    <t>ABqt</t>
  </si>
  <si>
    <t>未加香料或着色剂的本章子目注释二所述的甘蔗原糖</t>
  </si>
  <si>
    <t>未加香料或着色剂其他甘蔗原糖</t>
  </si>
  <si>
    <t>加有香料或着色剂的糖</t>
  </si>
  <si>
    <t>1:品牌类型|2:出口享惠情况|3:加工方法（加香料或着色剂）|4:成分含量|5:品牌（中文或外文名称，无品牌请申报厂商）|6:GTIN|7:CAS|8:其他</t>
  </si>
  <si>
    <t>砂糖</t>
  </si>
  <si>
    <t>1:品牌类型|2:出口享惠情况|3:成分含量|4:品牌（中文或外文名称，无品牌请申报厂商）|5:GTIN|6:CAS|7:其他</t>
  </si>
  <si>
    <t>绵白糖</t>
  </si>
  <si>
    <t>其他精制糖</t>
  </si>
  <si>
    <t>按重量计干燥无水乳糖含量在99％及以上的乳糖</t>
  </si>
  <si>
    <t>1:品牌类型|2:出口享惠情况|3:按重量计干燥无水乳糖的含量|4:品牌（中文或外文名称，无品牌请申报厂商）|5:GTIN|6:CAS|7:其他</t>
  </si>
  <si>
    <t>其他乳糖及乳糖浆</t>
  </si>
  <si>
    <t>槭糖及槭糖浆</t>
  </si>
  <si>
    <t>1:品牌类型|2:出口享惠情况|3:品牌（中文或外文名称，无品牌请申报厂商）|4:GTIN|5:CAS|6:其他</t>
  </si>
  <si>
    <t>低果糖含量的葡萄糖及糖浆</t>
  </si>
  <si>
    <t>1:品牌类型|2:出口享惠情况|3:按重量计干燥状态的果糖含量|4:用途（食用、医用）|5:品牌（中文或外文名称，无品牌请申报厂商）|6:GTIN|7:CAS|8:其他</t>
  </si>
  <si>
    <t>BA</t>
  </si>
  <si>
    <t>中果糖含量的葡萄糖及糖浆</t>
  </si>
  <si>
    <t>1:品牌类型|2:出口享惠情况|3:按重量计干燥状态的果糖含量|4:品牌（中文或外文名称，无品牌请申报厂商）|5:GTIN|6:CAS|7:其他</t>
  </si>
  <si>
    <t>化学纯果糖</t>
  </si>
  <si>
    <t>其他果糖及糖浆</t>
  </si>
  <si>
    <t>1:品牌类型|2:出口享惠情况|3:种类（高果糖浆、高果糖晶体、低聚酯果糖等）|4:按重量计干燥状态的果糖含量|5:用途（食用、医用）|6:品牌（中文或外文名称，无品牌请申报厂商）|7:GTIN|8:CAS|9:其他</t>
  </si>
  <si>
    <t>甘蔗糖或甜菜糖水溶液</t>
  </si>
  <si>
    <t>蔗糖含量超过50％的甘蔗糖、甜菜糖与其他糖的简单固体混合物</t>
  </si>
  <si>
    <t>人造蜜</t>
  </si>
  <si>
    <t>其他固体糖、糖浆及焦糖</t>
  </si>
  <si>
    <t>甘蔗糖蜜</t>
  </si>
  <si>
    <t>1:品牌类型|2:出口享惠情况|3:原料|4:成分含量|5:品牌（中文或外文名称，无品牌请申报厂商）|6:GTIN|7:CAS|8:其他</t>
  </si>
  <si>
    <t>其他糖蜜</t>
  </si>
  <si>
    <t>口香糖</t>
  </si>
  <si>
    <t>1:品牌类型|2:出口享惠情况|3:成分含量|4:包装规格|5:品牌（中文或外文名称，无品牌请申报厂商）|6:GTIN|7:CAS|8:其他</t>
  </si>
  <si>
    <t>其他不含可可的糖食</t>
  </si>
  <si>
    <t>生或焙炒的整颗或破碎的可可豆</t>
  </si>
  <si>
    <t>1:品牌类型|2:出口享惠情况|3:加工方法（整颗或破碎的|生的或焙炒的）|4:GTIN|5:CAS|6:其他</t>
  </si>
  <si>
    <t>可可荚、壳、皮及废料</t>
  </si>
  <si>
    <t>未脱脂可可膏</t>
  </si>
  <si>
    <t>1:品牌类型|2:出口享惠情况|3:是否脱脂（未脱脂、全部脱脂或部分脱脂）|4:GTIN|5:CAS|6:其他</t>
  </si>
  <si>
    <t>全脱脂或部分脱脂的可可膏</t>
  </si>
  <si>
    <t>可可脂</t>
  </si>
  <si>
    <t>可可油</t>
  </si>
  <si>
    <t>未加糖或其他甜物质的可可粉</t>
  </si>
  <si>
    <t>1:品牌类型|2:出口享惠情况|3:加工方法（粉末状、未加糖或其他甜物质）|4:可可脂含量|5:包装规格|6:GTIN|7:CAS|8:其他</t>
  </si>
  <si>
    <t>含糖或其他甜物质的可可粉</t>
  </si>
  <si>
    <t>1:品牌类型|2:出口享惠情况|3:加工方法（粉末状、加糖或其他甜物质）|4:容器包装或内包装每件净重|5:成分含量|6:品牌（中文或外文名称）|7:GTIN|8:CAS|9:其他</t>
  </si>
  <si>
    <t>每件净重超过2 千克的含可可食品</t>
  </si>
  <si>
    <t>1:品牌类型|2:出口享惠情况|3:成分含量|4:形状（条状、块状等）|5:容器包装或内包装每件净重|6:品牌（中文或外文名称）|7:GTIN|8:CAS|9:其他</t>
  </si>
  <si>
    <t>其他夹心块状或条状的含可可食品</t>
  </si>
  <si>
    <t>1:品牌类型|2:出口享惠情况|3:成分含量|4:形状（条状、块状）|5:容器包装或内包装每件净重|6:是否夹心|7:品牌（中文或外文名称）|8:GTIN|9:CAS|10:其他</t>
  </si>
  <si>
    <t>其他不夹心块状或条状含可可食品</t>
  </si>
  <si>
    <t>其他巧克力及含可可的食品</t>
  </si>
  <si>
    <t>1:品牌类型|2:出口享惠情况|3:成分含量|4:容器包装或内包装每件净重|5:品牌（中文或外文名称）|6:GTIN|7:CAS|8:其他</t>
  </si>
  <si>
    <t>乳基特殊医学用途婴幼儿配方食品</t>
  </si>
  <si>
    <t>1:品牌类型|2:出口享惠情况|3:成分含量|4:用途（供婴幼儿食用|适用的年龄阶段）|5:包装规格|6:品牌（中文或外文名称）|7:GTIN|8:CAS|9:其他</t>
  </si>
  <si>
    <t>供婴幼儿食用的零售包装配方奶粉（乳基特殊医学用途婴幼儿配方食品除外）</t>
  </si>
  <si>
    <t>其他供婴幼儿食用的零售包装食品</t>
  </si>
  <si>
    <t>供烘焙品目1905所列面包糕饼用的调制品及面团</t>
  </si>
  <si>
    <t>1:品牌类型|2:出口享惠情况|3:成分含量|4:用途（供烘焙面包、糕饼等用）|5:包装规格|6:GTIN|7:CAS|8:其他</t>
  </si>
  <si>
    <t>乳基特殊医学用途配方食品</t>
  </si>
  <si>
    <t>其他麦精，粮食粉等制食品及乳制食品</t>
  </si>
  <si>
    <t>未包馅或未制作的含蛋生面食，非速冻的</t>
  </si>
  <si>
    <t>1:品牌类型|2:出口享惠情况|3:成分含量|4:加工方法（生的、未包馅或未经其他方法加工）|5:是否速冻请注明|6:GTIN|7:CAS|8:其他</t>
  </si>
  <si>
    <t>其他未包馅或未制作的含蛋生面食</t>
  </si>
  <si>
    <t>其他未包馅或未制作的生面食，非速冻的</t>
  </si>
  <si>
    <t>其他未包馅或未制作的生面食</t>
  </si>
  <si>
    <t>包馅面食</t>
  </si>
  <si>
    <t>1:品牌类型|2:出口享惠情况|3:成分含量|4:加工方法（包馅或经其他方法加工）|5:GTIN|6:CAS|7:其他</t>
  </si>
  <si>
    <t>米粉干</t>
  </si>
  <si>
    <t>粉丝</t>
  </si>
  <si>
    <t>即食或快熟面条</t>
  </si>
  <si>
    <t>1:品牌类型|2:出口享惠情况|3:种类（即食面条、快熟面条）|4:成分含量|5:包装规格|6:品牌（中文或外文名称）|7:GTIN|8:CAS|9:其他</t>
  </si>
  <si>
    <t>其他面食</t>
  </si>
  <si>
    <t>古斯古斯面食</t>
  </si>
  <si>
    <t>珍粉及淀粉制成的珍粉代用品</t>
  </si>
  <si>
    <t>1:品牌类型|2:出口享惠情况|3:成分含量|4:包装规格|5:GTIN|6:CAS|7:其他</t>
  </si>
  <si>
    <t>膨化或烘炒谷物制成的食品</t>
  </si>
  <si>
    <t>1:品牌类型|2:出口享惠情况|3:加工方法（膨化或烘炒）|4:成分含量|5:包装规格|6:品牌（中文或外文名称）|7:GTIN|8:CAS|9:其他</t>
  </si>
  <si>
    <t>未烘炒谷物片制成的食品</t>
  </si>
  <si>
    <t>1:品牌类型|2:出口享惠情况|3:加工方法|4:成分含量|5:包装规格|6:品牌（中文或外文名称）|7:GTIN|8:CAS|9:其他</t>
  </si>
  <si>
    <t>碾碎的干小麦</t>
  </si>
  <si>
    <t>1:品牌类型|2:出口享惠情况|3:加工方法（干、碾碎）|4:成分含量|5:包装规格|6:品牌（中文或外文名称）|7:GTIN|8:CAS|9:其他</t>
  </si>
  <si>
    <t>预煮或经其他方法制作的谷粒</t>
  </si>
  <si>
    <t>1:品牌类型|2:出口享惠情况|3:加工方法（经过预煮或经其他方法制作）|4:成分含量|5:包装规格|6:品牌（中文或外文名称）|7:GTIN|8:CAS|9:其他</t>
  </si>
  <si>
    <t>黑麦脆面包片</t>
  </si>
  <si>
    <t>姜饼及类似品</t>
  </si>
  <si>
    <t>甜饼干</t>
  </si>
  <si>
    <t>华夫饼干及圣餐饼</t>
  </si>
  <si>
    <t>面包干,吐司及类似的烤面包</t>
  </si>
  <si>
    <t>其他面包,糕点,饼干及烘焙糕饼</t>
  </si>
  <si>
    <t>1:品牌类型|2:出口享惠情况|3:成分含量|4:加工方法（烘焙等）|5:包装规格|6:品牌（中文或外文名称）|7:GTIN|8:CAS|9:其他</t>
  </si>
  <si>
    <t>用醋或醋酸制作的黄瓜及小黄瓜</t>
  </si>
  <si>
    <t>1:品牌类型|2:出口享惠情况|3:加工方法（用醋或醋酸制作或保藏）|4:包装规格|5:品牌（中文或外文名称）|6:GTIN|7:CAS|8:其他</t>
  </si>
  <si>
    <t>用醋或醋酸腌制的大蒜头、大蒜瓣</t>
  </si>
  <si>
    <t>用醋或醋酸腌制的其他大蒜</t>
  </si>
  <si>
    <t>用醋或醋酸制作或保藏的松茸</t>
  </si>
  <si>
    <t>用醋或醋酸制作或保藏的翠叶芦荟</t>
  </si>
  <si>
    <t>用醋或醋酸制作或保藏的其他芦荟</t>
  </si>
  <si>
    <t>用醋或醋酸制作或保藏的仙人掌植物</t>
  </si>
  <si>
    <t>用醋或醋酸制作或保藏的野生莼菜</t>
  </si>
  <si>
    <t>用醋制作的其他果、菜及食用植物</t>
  </si>
  <si>
    <t>非用醋制作的整个或切片番茄罐头</t>
  </si>
  <si>
    <t>1:品牌类型|2:出口享惠情况|3:加工方法（整个、切片等）|4:成分含量|5:包装规格|6:品牌（中文或外文名称）|7:GTIN|8:CAS|9:其他</t>
  </si>
  <si>
    <t>非用醋制作的其他整个或切片番茄</t>
  </si>
  <si>
    <t>重量不超过5kg的番茄酱罐头</t>
  </si>
  <si>
    <t>1:品牌类型|2:出口享惠情况|3:包装规格（重量/罐）|4:成分含量|5:品牌（中文或外文名称）|6:GTIN|7:CAS|8:其他</t>
  </si>
  <si>
    <t>重量大于5kg的番茄酱罐头</t>
  </si>
  <si>
    <t>非用醋制作的绞碎番茄</t>
  </si>
  <si>
    <t>1:品牌类型|2:出口享惠情况|3:加工方法（绞碎等）|4:成分含量|5:包装规格|6:GTIN|7:CAS|8:其他</t>
  </si>
  <si>
    <t>小白蘑菇罐头</t>
  </si>
  <si>
    <t>其他伞菌属蘑菇罐头</t>
  </si>
  <si>
    <t>非用醋制作的其他伞菌属蘑菇</t>
  </si>
  <si>
    <t>非用醋制作的杏鲍菇罐头</t>
  </si>
  <si>
    <t>非用醋制作的香菇罐头</t>
  </si>
  <si>
    <t>非用醋制作的濒危野生口蘑罐头</t>
  </si>
  <si>
    <t>非用醋制作的其他蘑菇罐头</t>
  </si>
  <si>
    <t>非用醋制作的其他香菇</t>
  </si>
  <si>
    <t>非用醋制作的其他濒危野生口蘑</t>
  </si>
  <si>
    <t>非用醋制作的其他蘑菇</t>
  </si>
  <si>
    <t>非用醋制作的冷冻马铃薯</t>
  </si>
  <si>
    <t>1:品牌类型|2:出口享惠情况|3:加工方法|4:保存方法（冻等）|5:成分含量|6:包装规格|7:品牌（中文或外文名称）|8:GTIN|9:CAS|10:其他</t>
  </si>
  <si>
    <t>非用醋制作的冷冻翠叶芦荟</t>
  </si>
  <si>
    <t>非用醋制作的冷冻其他芦荟</t>
  </si>
  <si>
    <t>非用醋制作的冷冻仙人掌植物</t>
  </si>
  <si>
    <t>非用醋制作的其他冷冻蔬菜</t>
  </si>
  <si>
    <t>非用醋制作的未冷冻均化蔬菜</t>
  </si>
  <si>
    <t>1:品牌类型|2:出口享惠情况|3:加工方法（均化）|4:保存方法（未冷冻等）|5:成分含量|6:包装规格|7:品牌（中文或外文名称）|8:GTIN|9:CAS|10:其他</t>
  </si>
  <si>
    <t>非用醋制作的未冷冻马铃薯</t>
  </si>
  <si>
    <t>1:品牌类型|2:出口享惠情况|3:加工方法|4:保存方法（未冷冻等）|5:成分含量|6:包装规格|7:品牌（中文或外文名称）|8:GTIN|9:CAS|10:其他</t>
  </si>
  <si>
    <t>非用醋制作的未冷冻豌豆</t>
  </si>
  <si>
    <t>非用醋制作的赤豆馅罐头</t>
  </si>
  <si>
    <t>1:品牌类型|2:出口享惠情况|3:加工方法|4:保存方法（未冷冻等）|5:成分含量|6:是否脱荚|7:包装规格|8:品牌（中文或外文名称）|9:GTIN|10:CAS|11:其他</t>
  </si>
  <si>
    <t>其他非用醋制作的脱荚豇豆及菜豆罐头</t>
  </si>
  <si>
    <t>非用醋制作的赤豆馅,罐头除外</t>
  </si>
  <si>
    <t>非用醋制作的其他脱荚豇豆及菜豆,罐头除外</t>
  </si>
  <si>
    <t>非用醋制作的其他豇豆及菜豆罐头</t>
  </si>
  <si>
    <t>非用醋制作的其他豇豆及菜豆</t>
  </si>
  <si>
    <t>非用醋制作的芦笋罐头</t>
  </si>
  <si>
    <t>非用醋制作的其他芦笋</t>
  </si>
  <si>
    <t>非用醋制作的未冷冻油橄榄</t>
  </si>
  <si>
    <t>非用醋制作的未冷冻甜玉米</t>
  </si>
  <si>
    <t>非用醋制作的竹笋罐头</t>
  </si>
  <si>
    <t>非用醋制作的其他竹笋</t>
  </si>
  <si>
    <t>非用醋制作的蚕豆罐头</t>
  </si>
  <si>
    <t>榨菜</t>
  </si>
  <si>
    <t>咸蕨菜</t>
  </si>
  <si>
    <t>咸荞(藠)头</t>
  </si>
  <si>
    <t>蒜制品</t>
  </si>
  <si>
    <t>其他蔬菜及什锦蔬菜罐头</t>
  </si>
  <si>
    <t>非用醋制作的仙人掌</t>
  </si>
  <si>
    <t>非用醋制作的翠叶芦荟</t>
  </si>
  <si>
    <t>非用醋制作的其他芦荟</t>
  </si>
  <si>
    <t>非用醋制作的其他蔬菜及什锦蔬菜</t>
  </si>
  <si>
    <t>蜜枣</t>
  </si>
  <si>
    <t>1:品牌类型|2:出口享惠情况|3:加工方法（沥干、糖渍、裹糖）|4:成分含量|5:包装规格|6:品牌（中文或外文名称）|7:GTIN|8:CAS|9:其他</t>
  </si>
  <si>
    <t>糖渍制橄榄</t>
  </si>
  <si>
    <t>其他糖渍蔬菜，水果，坚果，果皮</t>
  </si>
  <si>
    <t>烹煮的果子均化食品</t>
  </si>
  <si>
    <t>1:品牌类型|2:出口享惠情况|3:加工方法（烹煮）|4:成分含量|5:包装规格|6:品牌（中文或外文名称）|7:GTIN|8:CAS|9:其他</t>
  </si>
  <si>
    <t>烹煮的柑橘属水果</t>
  </si>
  <si>
    <t>其他烹煮的果酱、果冻罐头</t>
  </si>
  <si>
    <t>其他烹煮的果酱、果冻</t>
  </si>
  <si>
    <t>花生米罐头</t>
  </si>
  <si>
    <t>1:品牌类型|2:出口享惠情况|3:加工方法（烹煮、炒、炸、糖泡、浸渍、渗透等）|4:成分含量|5:包装规格|6:品牌（中文或外文名称）|7:GTIN|8:CAS|9:其他</t>
  </si>
  <si>
    <t>烘焙花生</t>
  </si>
  <si>
    <t>花生酱</t>
  </si>
  <si>
    <t>其他非用醋制作的花生</t>
  </si>
  <si>
    <t>核桃仁罐头</t>
  </si>
  <si>
    <t>其他果仁罐头</t>
  </si>
  <si>
    <t>栗仁</t>
  </si>
  <si>
    <t>芝麻</t>
  </si>
  <si>
    <t>其他方法制作或保藏的野生红松子仁</t>
  </si>
  <si>
    <t>未列名制作或保藏的坚果及其他子仁</t>
  </si>
  <si>
    <t>菠萝罐头</t>
  </si>
  <si>
    <t>非用醋制作的其他菠萝</t>
  </si>
  <si>
    <t>柑橘属水果罐头</t>
  </si>
  <si>
    <t>非用醋制作的其他柑橘属水果</t>
  </si>
  <si>
    <t>梨罐头</t>
  </si>
  <si>
    <t>非用醋制作的其他梨</t>
  </si>
  <si>
    <t>非用醋制作的杏</t>
  </si>
  <si>
    <t>非用醋制作的樱桃罐头</t>
  </si>
  <si>
    <t>非用醋制作的樱桃,罐头除外</t>
  </si>
  <si>
    <t>桃罐头,包括油桃罐头</t>
  </si>
  <si>
    <t>非用醋制作的其他桃,包括油桃</t>
  </si>
  <si>
    <t>非用醋制作的草莓</t>
  </si>
  <si>
    <t>非用醋制作的棕榈芯</t>
  </si>
  <si>
    <t>非用醋制作的蔓越橘（大果蔓越橘、小果蔓越橘)、越橘</t>
  </si>
  <si>
    <t>非用醋制作的什锦果实</t>
  </si>
  <si>
    <t>荔枝罐头</t>
  </si>
  <si>
    <t>龙眼罐头</t>
  </si>
  <si>
    <t>调味紫菜</t>
  </si>
  <si>
    <t>盐腌海带</t>
  </si>
  <si>
    <t>盐腌裙带菜</t>
  </si>
  <si>
    <t>烤紫菜</t>
  </si>
  <si>
    <t>海草及其他藻类制品</t>
  </si>
  <si>
    <t>清水荸荠（马蹄）罐头</t>
  </si>
  <si>
    <t>姜制品</t>
  </si>
  <si>
    <t>未列名制作或保藏的水果、坚果</t>
  </si>
  <si>
    <t>冷冻的橙汁</t>
  </si>
  <si>
    <t>1:品牌类型|2:出口享惠情况|3:成分含量|4:白利糖度值|5:浓缩果汁请注明浓缩倍数|6:加工方法（是否发酵、加酒精、冷冻、混合等）|7:保存方法（储藏温度）|8:包装规格|9:品牌（中文或外文名称）|10:GTIN|11:CAS|12:其他</t>
  </si>
  <si>
    <t>白利糖度值不超过20的非冷冻橙汁</t>
  </si>
  <si>
    <t>白利糖度值超过20的非冷冻橙汁</t>
  </si>
  <si>
    <t>白利糖度值不超过20的葡萄柚汁、柚汁</t>
  </si>
  <si>
    <t>白利糖度值超过20的葡萄柚汁、柚汁</t>
  </si>
  <si>
    <t>白利糖度值不超过20的未混合柠檬汁</t>
  </si>
  <si>
    <t>白利糖度值不超过20的未混合其他柑橘属果汁</t>
  </si>
  <si>
    <t>白利糖度值超过20的未混合柠檬汁</t>
  </si>
  <si>
    <t>白利糖度值超过20的未混合其他柑橘属果汁</t>
  </si>
  <si>
    <t>白利糖度值不超过20的菠萝汁</t>
  </si>
  <si>
    <t>白利糖度值超过20的菠萝汁</t>
  </si>
  <si>
    <t>番茄汁</t>
  </si>
  <si>
    <t>白利糖度值不超过30的葡萄汁（包括酿酒葡萄汁）</t>
  </si>
  <si>
    <t>白利糖度值超过30的葡萄汁（包括酿酒葡萄汁）</t>
  </si>
  <si>
    <t>白利糖度值不超过20的苹果汁</t>
  </si>
  <si>
    <t>白利糖度值超过20的苹果汁</t>
  </si>
  <si>
    <t>未混合蔓越橘汁（大果蔓越橘、小果蔓越橘）、越橘汁</t>
  </si>
  <si>
    <t>未混合芒果汁</t>
  </si>
  <si>
    <t>未混合西番莲果汁</t>
  </si>
  <si>
    <t>未混合番石榴果汁</t>
  </si>
  <si>
    <t>未混合梨汁</t>
  </si>
  <si>
    <t>未混合沙棘汁</t>
  </si>
  <si>
    <t>其他未混合的水果汁或坚果汁</t>
  </si>
  <si>
    <t>其他未混合的蔬菜汁</t>
  </si>
  <si>
    <t>混合水果汁</t>
  </si>
  <si>
    <t>水果、坚果或蔬菜的混合汁</t>
  </si>
  <si>
    <t>咖啡浓缩精汁</t>
  </si>
  <si>
    <t>1:品牌类型|2:出口享惠情况|3:成分含量|4:加工工艺（浓缩）|5:包装规格|6:品牌（中文或外文名称）|7:GTIN|8:CAS|9:其他</t>
  </si>
  <si>
    <t>以咖啡为基本成分的制品</t>
  </si>
  <si>
    <t>茶、马黛茶浓缩精汁及其制品</t>
  </si>
  <si>
    <t>烘焙咖啡代用品及其浓缩精汁</t>
  </si>
  <si>
    <t>活性酵母</t>
  </si>
  <si>
    <t>1:品牌类型|2:出口享惠情况|3:是否活性酵母|4:包装规格|5:品牌（中文或外文名称）|6:GTIN|7:CAS|8:其他</t>
  </si>
  <si>
    <t>非活性酵母,已死单细胞微生物</t>
  </si>
  <si>
    <t>1:品牌类型|2:出口享惠情况|3:是否活性酵母|4:是否已死的单细胞微生物|5:包装规格|6:品牌（中文或外文名称）|7:GTIN|8:CAS|9:其他</t>
  </si>
  <si>
    <t>发酵粉</t>
  </si>
  <si>
    <t>1:品牌类型|2:出口享惠情况|3:包装规格|4:品牌（中文或外文名称）|5:GTIN|6:CAS|7:其他</t>
  </si>
  <si>
    <t>酱油</t>
  </si>
  <si>
    <t>番茄沙司及其他番茄调味汁</t>
  </si>
  <si>
    <t>芥子粉及其调味品</t>
  </si>
  <si>
    <t>味精</t>
  </si>
  <si>
    <t>别特酒</t>
  </si>
  <si>
    <t>1:品牌类型|2:出口享惠情况|3:成分含量（酒精含量、香料和各种配料含量及糖含量等）|4:包装规格|5:品牌（中文或外文名称）|6:GTIN|7:CAS|8:其他</t>
  </si>
  <si>
    <t>其他调味品</t>
  </si>
  <si>
    <t>汤料及其制品</t>
  </si>
  <si>
    <t>均化混合食品</t>
  </si>
  <si>
    <t>冰淇淋及其他冰制食品</t>
  </si>
  <si>
    <t>浓缩蛋白质及人造蛋白物质</t>
  </si>
  <si>
    <t>制造碳酸饮料的浓缩物</t>
  </si>
  <si>
    <t>制造饮料用的复合酒精制品</t>
  </si>
  <si>
    <t>含濒危植物成分的蜂王浆制剂</t>
  </si>
  <si>
    <t>其他蜂王浆制剂</t>
  </si>
  <si>
    <t>椰浆</t>
  </si>
  <si>
    <t>1:品牌类型|2:出口享惠情况|3:成分含量|4:是否可直接饮用|5:包装规格|6:品牌（中文或外文名称）|7:GTIN|8:CAS|9:其他</t>
  </si>
  <si>
    <t>濒危海豹油胶囊</t>
  </si>
  <si>
    <t>其他海豹油胶囊</t>
  </si>
  <si>
    <t>含香料或着色剂的甘蔗糖或甜菜糖水溶液</t>
  </si>
  <si>
    <t>蔗糖含量超过50％的甘蔗糖、甜菜糖与其他食品原料的简单固体混合物</t>
  </si>
  <si>
    <t>非乳基特殊医学用途婴儿配方食品、非乳基特殊医学用途配方食品</t>
  </si>
  <si>
    <t>含濒危鱼软骨素胶囊</t>
  </si>
  <si>
    <t>含濒危动植物成份的其他编号未列名食品</t>
  </si>
  <si>
    <t>其他编号未列名的食品</t>
  </si>
  <si>
    <t>未加糖及未加味的矿泉水</t>
  </si>
  <si>
    <t>1:品牌类型|2:出口享惠情况|3:包装规格|4:品牌（中文或外文名称）|5:生产日期|6:GTIN|7:CAS|8:其他</t>
  </si>
  <si>
    <t>升</t>
  </si>
  <si>
    <t>未加糖及未加味的汽水</t>
  </si>
  <si>
    <t>已包装的天然水</t>
  </si>
  <si>
    <t>1:品牌类型|2:出口享惠情况|3:加工方法（未加糖或其他甜物质及未加味）|4:来源（天然）|5:包装规格|6:品牌（中文或外文名称）|7:生产日期|8:GTIN|9:CAS|10:其他</t>
  </si>
  <si>
    <t>千升</t>
  </si>
  <si>
    <t>其他天然水</t>
  </si>
  <si>
    <t>其他水、冰及雪</t>
  </si>
  <si>
    <t>1:品牌类型|2:出口享惠情况|3:加工方法（未加糖或其他甜物质及未加味）|4:包装规格|5:品牌（中文或外文名称）|6:生产日期|7:GTIN|8:CAS|9:其他</t>
  </si>
  <si>
    <t>含濒危动植物成分的加味、加糖或其他甜物质的水</t>
  </si>
  <si>
    <t>1:品牌类型|2:出口享惠情况|3:加工方法（加味、加糖或其他甜物质）|4:包装规格|5:品牌（中文或外文名称）|6:生产日期|7:GTIN|8:CAS|9:其他</t>
  </si>
  <si>
    <t>其他加味、加糖或其他甜物质的水</t>
  </si>
  <si>
    <t>含濒危动植物成份散装无醇啤酒</t>
  </si>
  <si>
    <t>1:品牌类型|2:出口享惠情况|3:成分含量（酒精浓度等）|4:包装规格|5:品牌（中文或外文名称）|6:生产日期|7:GTIN|8:CAS|9:其他</t>
  </si>
  <si>
    <t>其他散装无醇啤酒</t>
  </si>
  <si>
    <t>含濒危动植物成份其他包装无醇啤酒</t>
  </si>
  <si>
    <t>其他包装无醇啤酒</t>
  </si>
  <si>
    <t>其他含濒危动植物成份散装无酒精饮料</t>
  </si>
  <si>
    <t>1:品牌类型|2:出口享惠情况|3:成分含量|4:包装规格|5:品牌（中文或外文名称）|6:生产日期|7:GTIN|8:CAS|9:其他</t>
  </si>
  <si>
    <t>其他散装无酒精饮料</t>
  </si>
  <si>
    <t>其他含濒危动植物成份其他包装无酒精饮料</t>
  </si>
  <si>
    <t>其他包装无酒精饮料</t>
  </si>
  <si>
    <t>麦芽酿造的啤酒</t>
  </si>
  <si>
    <t>1:品牌类型|2:出口享惠情况|3:品名（中文及外文名称）|4:是否麦芽酿造|5:酒精浓度|6:发酵后若与其他物质混合，请列明混合物质种类|7:麦芽浓度|8:包装规格|9:品牌（中文或外文名称）|10:生产日期|11:GTIN|12:CAS|13:其他</t>
  </si>
  <si>
    <t>葡萄汽酒</t>
  </si>
  <si>
    <t>1:品牌类型|2:出口享惠情况|3:品名（中文及外文名称）|4:种类（汽酒）|5:酒精浓度|6:级别|7:年份|8:产区（中文及外文名称）|9:酒庄名（中文及外文名称）|10:葡萄品种（中文及外文名称）|11:包装规格|12:品牌（中文或外文名称）|13:GTIN|14:CAS|15:其他</t>
  </si>
  <si>
    <t>小包装的鲜葡萄酿造的酒</t>
  </si>
  <si>
    <t>1:品牌类型|2:出口享惠情况|3:品名（中文及外文名称）|4:进口方式（原液区内加工、原液区外加工、原瓶有品牌、|5:酒精浓度|6:级别|7:年份|8:产区（最小子产区中文及外文名称）|9:酒庄名（中文及外文名称）|10:葡萄品种（中文及外文名称）|11:包装规格（包装规格x每箱单位数、xx升/桶或xx升|12:品牌（中文或外文名称）|13:GTIN|14:CAS|15:其他</t>
  </si>
  <si>
    <t>中等包装鲜葡萄酿造的酒</t>
  </si>
  <si>
    <t>其他包装鲜葡萄酿造的酒</t>
  </si>
  <si>
    <t>其他酿酒葡萄汁</t>
  </si>
  <si>
    <t>1:品牌类型|2:出口享惠情况|3:品名（中文及外文名称）|4:种类（酿酒葡萄汁）|5:包装规格|6:品牌（中文或外文名称）|7:GTIN|8:CAS|9:其他</t>
  </si>
  <si>
    <t>小包装的味美思酒及类似酒</t>
  </si>
  <si>
    <t>1:品牌类型|2:出口享惠情况|3:品名（中文及外文名称）|4:加工方法（鲜葡萄酿造、加植物或香料）|5:酒精浓度|6:包装规格|7:品牌（中文或外文名称）|8:GTIN|9:CAS|10:其他</t>
  </si>
  <si>
    <t>其他包装的味美思酒及类似酒</t>
  </si>
  <si>
    <t>黄酒</t>
  </si>
  <si>
    <t>1:品牌类型|2:出口享惠情况|3:品名（中文及外文名称）|4:加工方法（发酵、混合）|5:包装规格|6:品牌（中文或外文名称）|7:GTIN|8:CAS|9:其他</t>
  </si>
  <si>
    <t>其他发酵饮料</t>
  </si>
  <si>
    <t>1:品牌类型|2:出口享惠情况|3:品名（中文及外文名称）|4:成分含量|5:加工方法（发酵、混合）|6:酒精浓度|7:包装规格|8:品牌（中文或外文名称）|9:年份|10:级别|11:GTIN|12:CAS|13:其他</t>
  </si>
  <si>
    <t>酒精浓度在80%及以上的未改性乙醇</t>
  </si>
  <si>
    <t>1:品牌类型|2:出口享惠情况|3:品名（中文及外文名称）|4:加工方法（未改性、改性）|5:酒精浓度|6:品牌（中文或外文名称）|7:GTIN|8:CAS|9:其他</t>
  </si>
  <si>
    <t>ABG</t>
  </si>
  <si>
    <t>任何浓度的改性乙醇</t>
  </si>
  <si>
    <t>任何浓度的其他酒精</t>
  </si>
  <si>
    <t>装入200升及以上容器的蒸馏葡萄酒制得的烈性酒</t>
  </si>
  <si>
    <t>1:品牌类型|2:出口享惠情况|3:品名（中文及外文名称）|4:原料|5:酒精浓度|6:进口方式（原液区内加工、原液区外加工、原瓶有品牌、|7:包装规格（包装规格*每箱单位数、xx升/桶或xx升|8:品牌（中文或外文名称）|9:级别|10:产区（最小子产区中文及外文名称）|11:GTIN|12:CAS|13:其他</t>
  </si>
  <si>
    <t>其他蒸馏葡萄酒制得的烈性酒</t>
  </si>
  <si>
    <t>威士忌酒</t>
  </si>
  <si>
    <t>1:品牌类型|2:出口享惠情况|3:品名（中文及外文名称）|4:原料|5:酒精浓度|6:进口方式（原液区内加工、原液区外加工、原瓶有品牌、|7:包装规格（包装规格*每箱单位数、xx升/桶或xx升|8:品牌（中文或外文名称）|9:产区（最小子产区中文及外文名称）|10:陈年年份|11:酒桶使用|12:GTIN|13:CAS|14:其他</t>
  </si>
  <si>
    <t>朗姆酒及蒸馏已发酵甘蔗产品制得的其他烈性酒</t>
  </si>
  <si>
    <t>1:品牌类型|2:出口享惠情况|3:品名（中文及外文名称）|4:原料|5:酒精浓度|6:包装规格|7:品牌（中文或外文名称）|8:GTIN|9:CAS|10:其他</t>
  </si>
  <si>
    <t>杜松子酒</t>
  </si>
  <si>
    <t>伏特加酒</t>
  </si>
  <si>
    <t>利口酒及柯迪尔酒</t>
  </si>
  <si>
    <t>1:品牌类型|2:出口享惠情况|3:品名（中文及外文名称）|4:原料|5:酒精浓度|6:进口方式（原液区内加工、原液区外加工、原瓶有品牌、|7:包装规格（包装规格*每箱单位数、xx升/桶或xx升|8:品牌（中文或外文名称）|9:GTIN|10:CAS|11:其他</t>
  </si>
  <si>
    <t>濒危龙舌兰酒</t>
  </si>
  <si>
    <t>其他龙舌兰酒</t>
  </si>
  <si>
    <t>白酒</t>
  </si>
  <si>
    <t>1:品牌类型|2:出口享惠情况|3:原料|4:酒精浓度|5:包装规格|6:品牌（中文或外文名称）|7:GTIN|8:CAS|9:其他</t>
  </si>
  <si>
    <t>酒精浓度在80%以下的未改性乙醇</t>
  </si>
  <si>
    <t>含濒危野生动植物成分的薯类蒸馏酒</t>
  </si>
  <si>
    <t>其他薯类蒸馏酒</t>
  </si>
  <si>
    <t>含濒危野生动植物成分的其他蒸馏酒及酒精饮料</t>
  </si>
  <si>
    <t>其他蒸馏酒及酒精饮料</t>
  </si>
  <si>
    <t>醋及用醋酸制得的醋代用品</t>
  </si>
  <si>
    <t>1:品牌类型|2:出口享惠情况|3:品名（中文及外文名称）|4:醋酸浓度|5:包装规格|6:品牌（中文或外文名称）|7:GTIN|8:CAS|9:其他</t>
  </si>
  <si>
    <t>含牛羊成分的肉骨粉</t>
  </si>
  <si>
    <t>1:品牌类型|2:出口享惠情况|3:用途|4:状态（渣粉、团粒）|5:GTIN|6:CAS|7:其他</t>
  </si>
  <si>
    <t>其他肉骨粉</t>
  </si>
  <si>
    <t>油渣</t>
  </si>
  <si>
    <t>其他不适于供人食用的肉渣粉</t>
  </si>
  <si>
    <t>饲料用鱼粉</t>
  </si>
  <si>
    <t>1:品牌类型|2:出口享惠情况|3:用途|4:状态（渣粉、团粒）|5:成分含量（蛋白质含量等）|6:种类（红、白鱼粉）|7:GTIN|8:CAS|9:其他</t>
  </si>
  <si>
    <t>其他不适于供人食用的水产品渣粉</t>
  </si>
  <si>
    <t>玉米糠、麸及其他残渣</t>
  </si>
  <si>
    <t>1:品牌类型|2:出口享惠情况|3:种类（玉米的、小麦的等）|4:GTIN|5:CAS|6:其他</t>
  </si>
  <si>
    <t>小麦糠、麸及其他残渣</t>
  </si>
  <si>
    <t>其他谷物糠、麸及其他残渣</t>
  </si>
  <si>
    <t>豆类植物糠、麸及其他残渣</t>
  </si>
  <si>
    <t>制造淀粉过程中的残渣及类似品</t>
  </si>
  <si>
    <t>1:品牌类型|2:出口享惠情况|3:种类|4:是否配制|5:GTIN|6:CAS|7:其他</t>
  </si>
  <si>
    <t>甜菜渣、甘蔗渣及类似残渣</t>
  </si>
  <si>
    <t>干玉米酒糟</t>
  </si>
  <si>
    <t>其他玉米酒糟</t>
  </si>
  <si>
    <t>其他酿造及蒸馏过程中的糟粕及残渣</t>
  </si>
  <si>
    <t>提炼豆油所得的油渣饼(豆饼)</t>
  </si>
  <si>
    <t>1:品牌类型|2:出口享惠情况|3:原料|4:GTIN|5:CAS|6:其他</t>
  </si>
  <si>
    <t>提炼豆油所得的其他固体残渣</t>
  </si>
  <si>
    <t>提炼花生油所得的油渣饼及其他固体残渣</t>
  </si>
  <si>
    <t>棉子油渣饼及固体残渣</t>
  </si>
  <si>
    <t>亚麻子油渣饼及固体残渣</t>
  </si>
  <si>
    <t>葵花子油渣饼及固体残渣</t>
  </si>
  <si>
    <t>低芥子酸油菜子油渣饼及固体残渣</t>
  </si>
  <si>
    <t>1:品牌类型|2:出口享惠情况|3:原料|4:转（非转）基因请注明|5:GTIN|6:CAS|7:其他</t>
  </si>
  <si>
    <t>其他油菜子油渣饼及固体残渣</t>
  </si>
  <si>
    <t>椰子或干椰肉油渣饼及固体残渣</t>
  </si>
  <si>
    <t>濒危棕榈果或濒危棕榈仁油渣饼及固体残渣</t>
  </si>
  <si>
    <t>其他棕榈果或其他棕榈仁油渣饼及固体残渣</t>
  </si>
  <si>
    <t>其他油渣饼及固体残渣</t>
  </si>
  <si>
    <t>葡萄酒渣、粗酒石</t>
  </si>
  <si>
    <t>动物饲料用的其他植物产品</t>
  </si>
  <si>
    <t>1:品牌类型|2:出口享惠情况|3:用途（饲料用等）|4:GTIN|5:CAS|6:其他</t>
  </si>
  <si>
    <t>狗食或猫食罐头</t>
  </si>
  <si>
    <t>1:品牌类型|2:出口享惠情况|3:成分含量|4:用途（狗食、猫食等）|5:加工方法（配制的）|6:包装规格|7:品牌（中文或外文名称）|8:GTIN|9:CAS|10:其他</t>
  </si>
  <si>
    <t>其他零售包装的狗食或猫食</t>
  </si>
  <si>
    <t>添加剂预混合饲料</t>
  </si>
  <si>
    <t>1:品牌类型|2:出口享惠情况|3:成分含量（须分别标明载体及活性物质）|4:加工方法（配制的）|5:包装规格|6:品牌（中文或外文名称）|7:GTIN|8:CAS|9:其他</t>
  </si>
  <si>
    <t>其他配制的动物饲料</t>
  </si>
  <si>
    <t>1:品牌类型|2:出口享惠情况|3:成分含量|4:加工方法（配制的）|5:包装规格|6:品牌（中文或外文名称）|7:GTIN|8:CAS|9:其他</t>
  </si>
  <si>
    <t>未去梗的烤烟</t>
  </si>
  <si>
    <t>1:品牌类型|2:出口享惠情况|3:加工方法（未去梗）|4:GTIN|5:CAS|6:其他</t>
  </si>
  <si>
    <t>其他未去梗的烟草</t>
  </si>
  <si>
    <t>部分或全部去梗的烤烟</t>
  </si>
  <si>
    <t>1:品牌类型|2:出口享惠情况|3:加工方法（去梗、部分去梗）|4:GTIN|5:CAS|6:其他</t>
  </si>
  <si>
    <t>部分或全部去梗的其他烟草</t>
  </si>
  <si>
    <t>烟草废料</t>
  </si>
  <si>
    <t>1:品牌类型|2:出口享惠情况|3:是否废料|4:GTIN|5:CAS|6:其他</t>
  </si>
  <si>
    <t>AB7</t>
  </si>
  <si>
    <t>烟草制的雪茄烟</t>
  </si>
  <si>
    <t>1:品牌类型|2:出口享惠情况|3:种类（卷烟、雪茄烟）|4:来源（烟草制或烟草代用品制）|5:品牌（中文或外文名称）|6:型号或系列名称|7:GTIN|8:CAS|9:其他</t>
  </si>
  <si>
    <t>千支</t>
  </si>
  <si>
    <t>烟草制的卷烟</t>
  </si>
  <si>
    <t>烟草代用品制的卷烟</t>
  </si>
  <si>
    <t>烟草代用品制的雪茄烟</t>
  </si>
  <si>
    <t>供吸用的本章子目注释所述的水烟料</t>
  </si>
  <si>
    <t>1:品牌类型|2:出口享惠情况|3:用途（经燃烧吸用）|4:成分（含烟草、再造烟草、尼古丁、烟草或尼古丁代用品|5:品牌（中文或外文名称）|6:型号或系列名称|7:GTIN|8:CAS|9:其他</t>
  </si>
  <si>
    <t>其他供吸用的烟草</t>
  </si>
  <si>
    <t>再造烟草</t>
  </si>
  <si>
    <t>1:品牌类型|2:出口享惠情况|3:加工方法（均化或再造）|4:成分（含烟草、再造烟草、尼古丁、烟草或尼古丁代用品|5:品牌（中文或外文名称）|6:型号或系列名称|7:GTIN|8:CAS|9:其他</t>
  </si>
  <si>
    <t>均化烟草</t>
  </si>
  <si>
    <t>烟草精汁</t>
  </si>
  <si>
    <t>1:品牌类型|2:出口享惠情况|3:是否烟草精汁|4:成分（含烟草、再造烟草、尼古丁、烟草或尼古丁代用品|5:品牌（中文或外文名称）|6:型号或系列名称|7:GTIN|8:CAS|9:其他</t>
  </si>
  <si>
    <t>其他烟草及烟草代用品的制品</t>
  </si>
  <si>
    <t>含烟草或再造（均化）烟草的非经燃烧吸用的产品</t>
  </si>
  <si>
    <t>1:品牌类型|2:出口享惠情况|3:成分（含烟草、再造烟草、尼古丁、烟草或尼古丁代用品|4:用途（非经燃烧吸用）|5:品牌（中文或外文名称）|6:型号或系列名称|7:GTIN|8:CAS|9:其他</t>
  </si>
  <si>
    <t>不含烟草或再造烟草、含尼古丁的非经燃烧吸用的产品</t>
  </si>
  <si>
    <t>含烟草代用品的非经燃烧吸用的产品，且不含烟草、再造（均化）烟草、尼古丁</t>
  </si>
  <si>
    <t>其他非经燃烧吸用的尼古丁代用品</t>
  </si>
  <si>
    <t>经口腔摄入含濒危动植物成份的供人体摄入尼古丁的产品</t>
  </si>
  <si>
    <t>1:品牌类型|2:出口享惠情况|3:用途（经口腔摄入、经皮肤摄入等）|4:成分（含烟草、再造烟草、尼古丁、烟草或尼古丁代用品|5:品牌（中文或外文名称）|6:型号或系列名称|7:GTIN|8:CAS|9:其他</t>
  </si>
  <si>
    <t>ABEF7</t>
  </si>
  <si>
    <t>经口腔摄入的其他供人体摄入尼古丁的产品</t>
  </si>
  <si>
    <t>经皮肤摄入的供人体摄入尼古丁的产品</t>
  </si>
  <si>
    <t>其他供人体摄入尼古丁的含尼古丁产品</t>
  </si>
  <si>
    <t>食用盐</t>
  </si>
  <si>
    <t>1:品牌类型|2:出口享惠情况|3:成分含量|4:包装规格|5:品牌（中文或外文名称，无品牌请申报厂商）|6:型号|7:GTIN|8:CAS|9:其他</t>
  </si>
  <si>
    <t>其他盐</t>
  </si>
  <si>
    <t>1:品牌类型|2:出口享惠情况|3:成分含量|4:包装规格|5:是否食用盐|6:品牌（中文或外文名称，无品牌请申报厂商）|7:型号|8:GTIN|9:CAS|10:其他</t>
  </si>
  <si>
    <t>纯氯化钠</t>
  </si>
  <si>
    <t>海水</t>
  </si>
  <si>
    <t>未焙烧的黄铁矿</t>
  </si>
  <si>
    <t>1:品牌类型|2:出口享惠情况|3:成分含量|4:加工方法（未焙烧、破碎、磨碎、磁选、重力分离、浮选|5:含水率|6:符合金精矿标准的请申报金的质量分数、砷的质量分数|7:符合金精矿标准的申报粒度（200目标准筛的筛下物量|8:矿区名称|9:签约日期|10:计价日期|11:有无滞期费（无滞期费、滞期费未确定、滞期费已申报）|12:GTIN|13:CAS|14:其他</t>
  </si>
  <si>
    <t>各种硫磺</t>
  </si>
  <si>
    <t>1:品牌类型|2:出口享惠情况|3:加工工艺|4:状态（液态、固态、粉状、块状等）|5:成分含量|6:签约日期|7:计价日期|8:GTIN|9:CAS|10:其他</t>
  </si>
  <si>
    <t>磷片状天然石墨</t>
  </si>
  <si>
    <t>1:品牌类型|2:出口享惠情况|3:外观（粉末、鳞片、块等）|4:来源（是否天然）|5:是否球化加工|6:石墨含量|7:细度指标（细度或鳞片大小）|8:GTIN|9:CAS|10:其他</t>
  </si>
  <si>
    <t>球化石墨</t>
  </si>
  <si>
    <t>其他粉末状天然石墨</t>
  </si>
  <si>
    <t>其他天然石墨</t>
  </si>
  <si>
    <t>硅砂及石英砂</t>
  </si>
  <si>
    <t>1:品牌类型|2:出口享惠情况|3:来源（如海砂、湖砂或河砂等）|4:GTIN|5:CAS|6:其他</t>
  </si>
  <si>
    <t>48xy</t>
  </si>
  <si>
    <t>标准砂</t>
  </si>
  <si>
    <t>4xy</t>
  </si>
  <si>
    <t>其他天然砂</t>
  </si>
  <si>
    <t>石英(天然砂除外)</t>
  </si>
  <si>
    <t>1:品牌类型|2:出口享惠情况|3:加工方法（天然状态、粗加修整、简单切割等）|4:外观（颜色|形状）|5:品牌（中文或外文名称，无品牌请申报厂商）|6:型号|7:GTIN|8:CAS|9:其他</t>
  </si>
  <si>
    <t>石英岩</t>
  </si>
  <si>
    <t>高岭土</t>
  </si>
  <si>
    <t>1:品牌类型|2:出口享惠情况|3:成分含量|4:是否活化|5:用途|6:颜色|7:形状|8:加工方法（煅烧、未煅烧）|9:白度|10:细度指标（细度或鳞片大小）|11:品牌（中文或外文名称，无品牌请申报厂商）|12:型号|13:GTIN|14:CAS|15:其他</t>
  </si>
  <si>
    <t>不论是否煅烧的其他高岭土类似土</t>
  </si>
  <si>
    <t>钠基膨润土</t>
  </si>
  <si>
    <t>1:品牌类型|2:出口享惠情况|3:是否活化|4:用途|5:蒙脱石含量|6:品牌（中文或外文名称，无品牌请申报厂商）|7:型号|8:GTIN|9:CAS|10:其他</t>
  </si>
  <si>
    <t>其他膨润土,不论是否煅烧</t>
  </si>
  <si>
    <t>耐火粘土，不论是否煅烧</t>
  </si>
  <si>
    <t>1:品牌类型|2:出口享惠情况|3:是否活化|4:氧化铝含量|5:级别|6:含有添加剂、未含有改性添加剂请注明|7:改性、未改性请注明|8:品牌（中文或外文名称，无品牌请申报厂商）|9:型号|10:GTIN|11:CAS|12:其他</t>
  </si>
  <si>
    <t>其他粘土，不论是否煅烧</t>
  </si>
  <si>
    <t>1:品牌类型|2:出口享惠情况|3:是否活化|4:氧化铝含量|5:级别|6:是否含有添加剂或改性|7:品牌（中文或外文名称，无品牌请申报厂商）|8:型号|9:GTIN|10:CAS|11:其他</t>
  </si>
  <si>
    <t>红柱石、蓝晶石及硅线石,不论是否煅烧</t>
  </si>
  <si>
    <t>1:品牌类型|2:出口享惠情况|3:种类|4:是否活化|5:用途|6:品牌（中文或外文名称，无品牌请申报厂商）|7:型号|8:GTIN|9:CAS|10:其他</t>
  </si>
  <si>
    <t>富铝红柱石</t>
  </si>
  <si>
    <t>火泥及第纳斯土</t>
  </si>
  <si>
    <t>白垩</t>
  </si>
  <si>
    <t>1:品牌类型|2:出口享惠情况|3:品牌（中文或外文名称，无品牌请申报厂商）|4:型号|5:GTIN|6:CAS|7:其他</t>
  </si>
  <si>
    <t>未碾磨磷灰石</t>
  </si>
  <si>
    <t>1:品牌类型|2:出口享惠情况|3:加工方法（是否碾磨及其他进一步加工）|4:种类（磷灰石、天然磷酸钙、天然磷酸铝钙及磷酸盐白垩|5:注明五氧化二磷含量|6:品牌（中文或外文名称，无品牌请申报厂商）|7:型号|8:GTIN|9:CAS|10:其他</t>
  </si>
  <si>
    <t>其他未碾磨天然磷酸钙</t>
  </si>
  <si>
    <t>已碾磨磷灰石</t>
  </si>
  <si>
    <t>其他已碾磨天然磷酸钙</t>
  </si>
  <si>
    <t>天然硫酸钡(重晶石)</t>
  </si>
  <si>
    <t>1:品牌类型|2:出口享惠情况|3:加工方法|4:级别（钻井级、化工级、涂料级等）|5:细度（目数）|6:品牌（中文或外文名称，无品牌请申报厂商）|7:型号|8:GTIN|9:CAS|10:其他</t>
  </si>
  <si>
    <t>天然碳酸钡(毒重石)</t>
  </si>
  <si>
    <t>1:品牌类型|2:出口享惠情况|3:加工方法|4:品牌（中文或外文名称，无品牌请申报厂商）|5:型号|6:GTIN|7:CAS|8:其他</t>
  </si>
  <si>
    <t>硅藻土</t>
  </si>
  <si>
    <t>1:品牌类型|2:出口享惠情况|3:是否活化|4:表观比重|5:品牌（中文或外文名称，无品牌请申报厂商）|6:种类|7:是否改性|8:二氧化硅含量|9:型号|10:GTIN|11:CAS|12:其他</t>
  </si>
  <si>
    <t>其他硅质化石粗粉及类似的硅质土</t>
  </si>
  <si>
    <t>浮石</t>
  </si>
  <si>
    <t>1:品牌类型|2:出口享惠情况|3:加工方法（如天然原状、破碎等）|4:用途|5:品牌（中文或外文名称，无品牌请申报厂商）|6:型号|7:GTIN|8:CAS|9:其他</t>
  </si>
  <si>
    <t>刚玉岩、天然刚玉砂等天然磨料</t>
  </si>
  <si>
    <t>1:品牌类型|2:出口享惠情况|3:种类（刚玉岩、天然刚玉砂、天然石榴石、天然磨料等）|4:品牌（中文或外文名称，无品牌请申报厂商）|5:型号|6:GTIN|7:CAS|8:其他</t>
  </si>
  <si>
    <t>板岩</t>
  </si>
  <si>
    <t>1:品牌类型|2:出口享惠情况|3:用途|4:加工方法（天然原状、粗加修整、锯、割等）|5:形状|6:GTIN|7:CAS|8:其他</t>
  </si>
  <si>
    <t>原状或粗加修整的大理石及石灰华</t>
  </si>
  <si>
    <t>1:品牌类型|2:出口享惠情况|3:加工方法（天然原状、粗加修整、锯、割等）|4:外观（颜色|形状）|5:表观比重|6:体积或面积数量（立方米数或平方米数）|7:花色品种的中文及英文名称|8:规格（长宽高）|9:矿区名称|10:GTIN|11:CAS|12:其他</t>
  </si>
  <si>
    <t>用锯或其他方法切割成矩形（包括正方形）的大理石及石灰华板、块</t>
  </si>
  <si>
    <t>其他石灰质碑用或建筑用石,蜡石</t>
  </si>
  <si>
    <t>1:品牌类型|2:出口享惠情况|3:加工方法（天然原状、粗加修整、锯、割等）||4:外观（颜色|形状）|5:除蜡石外要注明表观比重|6:GTIN|7:CAS|8:其他</t>
  </si>
  <si>
    <t>原状或粗加修整花岗岩</t>
  </si>
  <si>
    <t>1:品牌类型|2:出口享惠情况|3:加工方法（天然原状、粗加修整、锯、割等）|4:外观（颜色|形状）|5:体积或面积数量（立方米数或平方米数）|6:花色品种的中文及英文名称|7:规格（长宽高）|8:矿区名称|9:GTIN|10:CAS|11:其他</t>
  </si>
  <si>
    <t>用锯或其他方法切割成矩形（包括正方形）的花岗岩板、块</t>
  </si>
  <si>
    <t>原状或粗加修整砂岩</t>
  </si>
  <si>
    <t>1:品牌类型|2:出口享惠情况|3:加工方法（天然原状、粗加修整、锯、割等）|4:形状|5:体积或面积数量（立方米数或平方米数）|6:花色品种的中文及英文名称|7:规格（长宽高）|8:GTIN|9:CAS|10:其他</t>
  </si>
  <si>
    <t>矩形(包括正方形)砂岩</t>
  </si>
  <si>
    <t>其他碑用或建筑用石</t>
  </si>
  <si>
    <t>卵石,砾石及碎石,圆石子及燧石</t>
  </si>
  <si>
    <t>1:品牌类型|2:出口享惠情况|3:用途|4:形状|5:GTIN|6:CAS|7:其他</t>
  </si>
  <si>
    <t>矿渣,浮渣及类似的工业残渣</t>
  </si>
  <si>
    <t>1:品牌类型|2:出口享惠情况|3:用途|4:来源（是否矿渣、浮渣、残渣等）|5:GTIN|6:CAS|7:其他</t>
  </si>
  <si>
    <t>沥青碎石</t>
  </si>
  <si>
    <t>大理石碎粒、碎屑及粉末</t>
  </si>
  <si>
    <t>品目2515及2516所列其他石碎粒等</t>
  </si>
  <si>
    <t>未煅烧或烧结的白云石</t>
  </si>
  <si>
    <t>1:品牌类型|2:出口享惠情况|3:加工方法（夯混、是否煅烧或烧结、粗加修整、锯、割等|4:形状|5:品牌（中文或外文名称，无品牌请申报厂商）|6:型号|7:GTIN|8:CAS|9:其他</t>
  </si>
  <si>
    <t>已煅烧或烧结的白云石</t>
  </si>
  <si>
    <t>天然碳酸镁(菱镁矿)</t>
  </si>
  <si>
    <t>1:品牌类型|2:出口享惠情况|3:加工方法|4:成分含量|5:粉状请注明细度，粒状请注明直径|6:品牌（中文或外文名称，无品牌请申报厂商）|7:型号|8:GTIN|9:CAS|10:其他</t>
  </si>
  <si>
    <t>y4x</t>
  </si>
  <si>
    <t>熔凝镁氧矿</t>
  </si>
  <si>
    <t>烧结镁氧矿(重烧镁)</t>
  </si>
  <si>
    <t>碱烧镁(轻烧镁)</t>
  </si>
  <si>
    <t>化学纯氧化镁</t>
  </si>
  <si>
    <t>其他氧化镁含量在70%及以上的矿产品</t>
  </si>
  <si>
    <t>其他氧化镁</t>
  </si>
  <si>
    <t>生石膏,硬石膏</t>
  </si>
  <si>
    <t>1:品牌类型|2:出口享惠情况|3:用途（是否牙科用或其他用途）|4:成分含量|5:来源|6:品牌（中文或外文名称，无品牌请申报厂商）|7:型号|8:GTIN|9:CAS|10:其他</t>
  </si>
  <si>
    <t>牙科用熟石膏</t>
  </si>
  <si>
    <t>1:品牌类型|2:出口享惠情况|3:用途（是否牙科用或其他用途）|4:来源|5:品牌（中文或外文名称，无品牌请申报厂商）|6:型号|7:GTIN|8:CAS|9:其他</t>
  </si>
  <si>
    <t>其他熟石膏</t>
  </si>
  <si>
    <t>石灰石助熔剂、石灰石及其他钙石</t>
  </si>
  <si>
    <t>1:品牌类型|2:出口享惠情况|3:用途|4:品牌（中文或外文名称，无品牌请申报厂商）|5:型号|6:GTIN|7:CAS|8:其他</t>
  </si>
  <si>
    <t>生石灰</t>
  </si>
  <si>
    <t>熟石灰</t>
  </si>
  <si>
    <t>水硬石灰</t>
  </si>
  <si>
    <t>水泥熟料</t>
  </si>
  <si>
    <t>1:品牌类型|2:出口享惠情况|3:用途|4:品牌（中文或外文名称）|5:厂商名称|6:GTIN|7:CAS|8:其他</t>
  </si>
  <si>
    <t>白水泥,不论是否人工着色</t>
  </si>
  <si>
    <t>其他硅酸盐水泥</t>
  </si>
  <si>
    <t>矾土水泥</t>
  </si>
  <si>
    <t>其他水凝水泥</t>
  </si>
  <si>
    <t>青石棉</t>
  </si>
  <si>
    <t>1:品牌类型|2:出口享惠情况|3:是否青石棉|4:是否长纤维|5:品牌（中文或外文名称，无品牌请申报厂商）|6:型号|7:GTIN|8:CAS|9:其他</t>
  </si>
  <si>
    <t>长纤维阳起石石棉</t>
  </si>
  <si>
    <t>其他长纤维石棉</t>
  </si>
  <si>
    <t>其他阳起石石棉</t>
  </si>
  <si>
    <t>其他石棉</t>
  </si>
  <si>
    <t>原状云母及劈开的云母片</t>
  </si>
  <si>
    <t>1:品牌类型|2:出口享惠情况|3:用途|4:形状|5:品牌（中文或外文名称，无品牌请申报厂商）|6:型号|7:GTIN|8:CAS|9:其他</t>
  </si>
  <si>
    <t>云母粉</t>
  </si>
  <si>
    <t>云母废料</t>
  </si>
  <si>
    <t>未破碎及未研粉的天然冻石</t>
  </si>
  <si>
    <t>1:品牌类型|2:出口享惠情况|3:加工方法（天然原状、粗加修整、简单切割等）|4:是否破碎|5:品牌（中文或外文名称，无品牌请申报厂商）|6:型号|7:GTIN|8:CAS|9:其他</t>
  </si>
  <si>
    <t>未破碎及未研粉的滑石</t>
  </si>
  <si>
    <t>已破碎或已研粉的天然冻石</t>
  </si>
  <si>
    <t>滑石粉</t>
  </si>
  <si>
    <t>1:品牌类型|2:出口享惠情况|3:加工方法（天然原状、粗加修整、简单切割等）|4:是否破碎|5:白度|6:品牌（中文或外文名称，无品牌请申报厂商）|7:型号|8:GTIN|9:CAS|10:其他</t>
  </si>
  <si>
    <t>4Axy</t>
  </si>
  <si>
    <t>已破碎或已研粉的其他天然滑石</t>
  </si>
  <si>
    <t>天然硼砂及其精矿</t>
  </si>
  <si>
    <t>其他天然硼酸盐及精矿;天然粗硼酸,含硼酸干重不超过85%</t>
  </si>
  <si>
    <t>1:品牌类型|2:出口享惠情况|3:成分含量|4:品牌（中文或外文名称，无品牌请申报厂商）|5:型号|6:GTIN|7:CAS|8:其他</t>
  </si>
  <si>
    <t>长石</t>
  </si>
  <si>
    <t>1:品牌类型|2:出口享惠情况|3:外观（颜色|形状）|4:GTIN|5:CAS|6:其他</t>
  </si>
  <si>
    <t>按重量计氟化钙含量≤97%、砷含量≤0.0005%的萤石</t>
  </si>
  <si>
    <t>1:品牌类型|2:出口享惠情况|3:外观（颜色|形状）|4:氟化钙含量|5:GTIN|6:CAS|7:其他</t>
  </si>
  <si>
    <t>按重量计氟化钙含量≤97%、砷含量＞0.0005%的萤石</t>
  </si>
  <si>
    <t>按重量计氟化钙含量＞97%、砷含量≤0.0005%的萤石</t>
  </si>
  <si>
    <t>按重量计氟化钙含量＞97%、砷含量＞0.0005%的萤石</t>
  </si>
  <si>
    <t>白榴石,霞石及霞石正长岩</t>
  </si>
  <si>
    <t>未膨胀的绿泥石</t>
  </si>
  <si>
    <t>1:品牌类型|2:出口享惠情况|3:用途|4:加工方法（天然开采、简单破碎、磨粉、未膨胀等）|5:形状|6:成分含量|7:白度|8:GTIN|9:CAS|10:其他</t>
  </si>
  <si>
    <t>未膨胀的蛭石及珍珠岩</t>
  </si>
  <si>
    <t>1:品牌类型|2:出口享惠情况|3:用途|4:加工方法（天然开采、简单破碎、磨粉、未膨胀等）|5:形状|6:成分含量|7:GTIN|8:CAS|9:其他</t>
  </si>
  <si>
    <t>硫镁矾矿及泻盐矿(天然硫酸镁)</t>
  </si>
  <si>
    <t>矿物性药材</t>
  </si>
  <si>
    <t>其他稀土金属矿</t>
  </si>
  <si>
    <t>1:品牌类型|2:出口享惠情况|3:用途|4:加工方法（天然开采、简单破碎、磨粉、未膨胀等）|5:形状|6:成分含量|7:稀土元素的重量百分比，以[A]表示|8:GTIN|9:CAS|10:其他</t>
  </si>
  <si>
    <t>4Bxy</t>
  </si>
  <si>
    <t>硅灰石</t>
  </si>
  <si>
    <t>锂辉石</t>
  </si>
  <si>
    <t>废镁砖</t>
  </si>
  <si>
    <t>49xy</t>
  </si>
  <si>
    <t>叶腊石</t>
  </si>
  <si>
    <t>未煅烧的水镁石</t>
  </si>
  <si>
    <t>钟乳石</t>
  </si>
  <si>
    <t>其他品目未列名氧化镁含量在70%及以上的矿产品</t>
  </si>
  <si>
    <t>其他矿产品</t>
  </si>
  <si>
    <t>未烧结铁矿砂及其精矿</t>
  </si>
  <si>
    <t>1:品牌类型|2:出口享惠情况|3:加工方法（破碎、磨碎、磁选、重力分离、浮选、筛选等|4:成分含量|5:平均粒度|6:矿区名称|7:签约日期|8:计价日期|9:有无滞期费（无滞期费、滞期费未确定、滞期费已申报）|10:GTIN|11:CAS|12:其他</t>
  </si>
  <si>
    <t>7A</t>
  </si>
  <si>
    <t>平均粒度大于6.3mm的未烧结铁矿砂及其精矿</t>
  </si>
  <si>
    <t>已烧结铁矿砂及其精矿</t>
  </si>
  <si>
    <t>1:品牌类型|2:出口享惠情况|3:加工方法（破碎、磨碎、磁选、重力分离、浮选、筛选等|4:成分含量|5:矿区名称|6:签约日期|7:计价日期|8:有无滞期费（无滞期费、滞期费未确定、滞期费已申报）|9:GTIN|10:CAS|11:其他</t>
  </si>
  <si>
    <t>焙烧黄铁矿</t>
  </si>
  <si>
    <t>锰矿砂及其精矿</t>
  </si>
  <si>
    <t>1:品牌类型|2:出口享惠情况|3:用途|4:加工方法（破碎、磨碎、磁选、重力分离、浮选、筛选等|5:成分含量|6:矿区名称|7:签约日期|8:计价日期|9:有无滞期费（无滞期费、滞期费未确定、滞期费已申报）|10:GTIN|11:CAS|12:其他</t>
  </si>
  <si>
    <t>铜矿砂及其精矿</t>
  </si>
  <si>
    <t>1:品牌类型|2:出口享惠情况|3:加工方法（破碎、磨碎、磁选、重力分离、浮选、筛选等|4:成分含量|5:含水率|6:矿区名称|7:签约日期|8:计价日期|9:有无滞期费（无滞期费、滞期费未确定、滞期费已申报）|10:GTIN|11:CAS|12:其他</t>
  </si>
  <si>
    <t>镍矿砂及其精矿</t>
  </si>
  <si>
    <t>钴矿砂及其精矿</t>
  </si>
  <si>
    <t>1:品牌类型|2:出口享惠情况|3:加工方法（破碎、磨碎、磁选、重力分离、浮选、筛选等|4:成分含量（申报主要伴生矿物元素含量）|5:用途|6:矿区名称|7:签约日期|8:计价日期|9:有无滞期费（无滞期费、滞期费未确定、滞期费已申报）|10:GTIN|11:CAS|12:其他</t>
  </si>
  <si>
    <t>铝矿砂及其精矿</t>
  </si>
  <si>
    <t>铅矿砂及其精矿</t>
  </si>
  <si>
    <t>灰色饲料氧化锌(氧化锌ZnO含量大于80%)</t>
  </si>
  <si>
    <t>其他锌矿砂及其精矿</t>
  </si>
  <si>
    <t>锡矿砂及其精矿</t>
  </si>
  <si>
    <t>铬矿砂及其精矿</t>
  </si>
  <si>
    <t>钨矿砂及其精矿</t>
  </si>
  <si>
    <t>1:品牌类型|2:出口享惠情况|3:加工方法（破碎、磨碎、磁选、重力分离、浮选、筛选等|4:成分含量|5:矿区名称|6:签约日期|7:GTIN|8:CAS|9:其他</t>
  </si>
  <si>
    <t>铀矿砂及其精矿</t>
  </si>
  <si>
    <t>1:品牌类型|2:出口享惠情况|3:加工方法（破碎、磨碎、磁选、重力分离、浮选、筛选等|4:成分含量|5:种类（钛铀矿、水硅铀矿、沥青铀矿等）|6:矿区名称|7:签约日期|8:计价日期|9:有无滞期费（无滞期费、滞期费未确定、滞期费已申报）|10:GTIN|11:CAS|12:其他</t>
  </si>
  <si>
    <t>钍矿砂及其精矿</t>
  </si>
  <si>
    <t>1:品牌类型|2:出口享惠情况|3:加工方法（破碎、磨碎、磁选、重力分离、浮选、筛选等|4:成分含量|5:种类（独居矿、钍石等）|6:矿区名称|7:签约日期|8:计价日期|9:有无滞期费（无滞期费、滞期费未确定、滞期费已申报）|10:稀土元素的重量百分比，以[A]表示|11:GTIN|12:CAS|13:其他</t>
  </si>
  <si>
    <t>已焙烧钼矿砂及其精矿</t>
  </si>
  <si>
    <t>其他钼矿砂及其精矿</t>
  </si>
  <si>
    <t>钛矿砂及其精矿</t>
  </si>
  <si>
    <t>锆矿砂及其精矿</t>
  </si>
  <si>
    <t>1:品牌类型|2:出口享惠情况|3:加工方法（破碎、磨碎、磁选、重力分离、浮选、筛选等|4:成分含量|5:粒度|6:矿区名称|7:签约日期|8:计价日期|9:有无滞期费（无滞期费、滞期费未确定、滞期费已申报）|10:GTIN|11:CAS|12:其他</t>
  </si>
  <si>
    <t>水合钽铌原料</t>
  </si>
  <si>
    <t>铌、钽、钒精矿及其矿砂</t>
  </si>
  <si>
    <t>银矿砂及其精矿</t>
  </si>
  <si>
    <t>1:品牌类型|2:出口享惠情况|3:加工方法（破碎、磨碎、磁选、重力分离、浮选、筛选等|4:外观（颜色|形状）|5:成分含量|6:矿区名称|7:签约日期|8:计价日期|9:有无滞期费（无滞期费、滞期费未确定、滞期费已申报）|10:GTIN|11:CAS|12:其他</t>
  </si>
  <si>
    <t>黄金矿砂</t>
  </si>
  <si>
    <t>1:品牌类型|2:出口享惠情况|3:加工方法（破碎、磨碎、磁选、重力分离、浮选、筛选等|4:含水率|5:成分含量|6:符合金精矿标准的请申报金的质量分数、砷的质量分数|7:符合金精矿标准的申报粒度（200目标准筛的筛下物量|8:矿区名称|9:签约日期|10:计价日期|11:有无滞期费（无滞期费、滞期费未确定、滞期费已申报）|12:GTIN|13:CAS|14:其他</t>
  </si>
  <si>
    <t>其他贵金属矿砂及其精矿</t>
  </si>
  <si>
    <t>生锑(锑精矿,选矿产品)</t>
  </si>
  <si>
    <t>34xy</t>
  </si>
  <si>
    <t>其他锑矿砂及其精矿</t>
  </si>
  <si>
    <t>朱砂(辰砂)</t>
  </si>
  <si>
    <t>其他矿砂及其精矿</t>
  </si>
  <si>
    <t>主要含锰的冶炼钢铁产生的粒状熔渣</t>
  </si>
  <si>
    <t>1:品牌类型|2:出口享惠情况|3:用途|4:加工方法（破碎、磨碎、磁选、重力分离、浮选、筛选等|5:形状|6:成分含量|7:来源|8:GTIN|9:CAS|10:其他</t>
  </si>
  <si>
    <t>其他的冶炼钢铁产生的粒状熔渣</t>
  </si>
  <si>
    <t>冶炼钢铁产生的熔渣、浮渣及废料</t>
  </si>
  <si>
    <t>1:品牌类型|2:出口享惠情况|3:用途|4:加工方法（破碎、磨碎、磁选、重力分离、浮选、筛选等|5:形状|6:成分含量|7:来源|8:计价日期|9:有无滞期费（无滞期费、滞期费未确定、滞期费已申报）|10:GTIN|11:CAS|12:其他</t>
  </si>
  <si>
    <t>含硬锌的矿渣、矿灰及残渣</t>
  </si>
  <si>
    <t>其他主要含锌的矿渣、矿灰及残渣</t>
  </si>
  <si>
    <t>含铅汽油淤渣及含铅抗震化合物的淤渣</t>
  </si>
  <si>
    <t>其他主要含铅的矿渣、矿灰及残渣</t>
  </si>
  <si>
    <t>主要含铜的矿渣、矿灰及残渣</t>
  </si>
  <si>
    <t>主要含铝的矿渣、矿灰及残渣</t>
  </si>
  <si>
    <t>含砷,汞,铊及混合物矿渣、矿灰与残渣</t>
  </si>
  <si>
    <t>含锑,铍,镉,铬及混合物的矿渣、矿灰及残渣</t>
  </si>
  <si>
    <t>其他主要含钨的矿渣、矿灰及残渣</t>
  </si>
  <si>
    <t>y4x9</t>
  </si>
  <si>
    <t>含其他金属及其化合物的矿渣、矿灰及残渣</t>
  </si>
  <si>
    <t>焚化城市垃圾所产生的灰、渣</t>
  </si>
  <si>
    <t>其他矿渣及矿灰</t>
  </si>
  <si>
    <t>无烟煤</t>
  </si>
  <si>
    <t>1:品牌类型|2:出口享惠情况|3:挥发物含量（以干燥、无矿物质计）|4:以潮湿、无矿物质计热值|5:收到基低位或高位热值|6:灰分|7:含硫量|8:含水量|9:签约日期|10:计价日期|11:有无滞期费（无滞期费、滞期费未确定、滞期费已申报）|12:GTIN|13:CAS|14:其他</t>
  </si>
  <si>
    <t>47Axy</t>
  </si>
  <si>
    <t>无烟煤滤料</t>
  </si>
  <si>
    <t>未制成型的炼焦煤</t>
  </si>
  <si>
    <t>1:品牌类型|2:出口享惠情况|3:挥发物含量（以干燥、无矿物质计）|4:以潮湿、无矿物质计热值和收到基低位或高位热值|5:胶质层最大厚度|6:黏结指数|7:灰分|8:含硫量|9:含水量|10:签约日期|11:计价日期|12:有无滞期费（无滞期费、滞期费未确定、滞期费已申报）|13:品种（按检验证明上的描述申报）|14:GTIN|15:CAS|16:其他</t>
  </si>
  <si>
    <t>其他烟煤</t>
  </si>
  <si>
    <t>1:品牌类型|2:出口享惠情况|3:挥发物含量（以干燥、无矿物质计）|4:以潮湿、无矿物质计热值|5:收到基低位或高位热值|6:黏结指数|7:灰分|8:含硫量|9:含水量|10:签约日期|11:计价日期|12:有无滞期费（无滞期费、滞期费未确定、滞期费已申报）|13:GTIN|14:CAS|15:其他</t>
  </si>
  <si>
    <t>其他煤</t>
  </si>
  <si>
    <t>1:品牌类型|2:出口享惠情况|3:挥发物含量（以干燥、无矿物质计）|4:挥发分（干燥无灰基）|5:恒湿无灰基高位发热量|6:以潮湿、无矿物质计热值|7:收到基低位或高位热值|8:灰分|9:含硫量|10:含水量|11:透光率|12:签约日期|13:计价日期|14:有无滞期费（无滞期费、滞期费未确定、滞期费已申报）|15:其他</t>
  </si>
  <si>
    <t>煤砖、煤球及类似用煤制固体燃料</t>
  </si>
  <si>
    <t>1:品牌类型|2:出口享惠情况|3:外观|4:挥发物含量（以干燥、无矿物质计）|5:等级|6:以潮湿、无矿物质计热值|7:收到基低位或高位热值|8:灰分|9:含硫量|10:含水量|11:签约日期|12:计价日期|13:有无滞期费（无滞期费、滞期费未确定、滞期费已申报）|14:GTIN|15:CAS|16:其他</t>
  </si>
  <si>
    <t>褐煤</t>
  </si>
  <si>
    <t>1:品牌类型|2:出口享惠情况|3:外观|4:挥发物含量（以干燥、无灰基计）|5:恒湿无灰基高位发热量|6:以潮湿、无矿物质计热值|7:收到基低位或高位热值|8:透光率|9:含水量|10:签约日期|11:计价日期|12:有无滞期费（无滞期费、滞期费未确定、滞期费已申报）|13:GTIN|14:CAS|15:其他</t>
  </si>
  <si>
    <t>制成型的褐煤</t>
  </si>
  <si>
    <t>泥炭(草炭)</t>
  </si>
  <si>
    <t>1:品牌类型|2:出口享惠情况|3:外观|4:来源|5:签约日期|6:计价日期|7:GTIN|8:CAS|9:其他</t>
  </si>
  <si>
    <t>8AB</t>
  </si>
  <si>
    <t>泥煤(包括肥料用泥煤)</t>
  </si>
  <si>
    <t>焦炭或半焦炭</t>
  </si>
  <si>
    <t>1:品牌类型|2:出口享惠情况|3:来源|4:挥发物含量（以干燥、无矿物质计）|5:气孔率|6:含磷量|7:灰分|8:粒度|9:含水量|10:含硫量|11:签约日期|12:计价日期|13:GTIN|14:CAS|15:其他</t>
  </si>
  <si>
    <t>甑炭</t>
  </si>
  <si>
    <t>1:品牌类型|2:出口享惠情况|3:来源|4:签约日期|5:计价日期|6:GTIN|7:CAS|8:其他</t>
  </si>
  <si>
    <t>煤气</t>
  </si>
  <si>
    <t>水煤气、炉煤气及类似气体</t>
  </si>
  <si>
    <t>含蒽油≥50%及沥青≥40%的“炭黑油”</t>
  </si>
  <si>
    <t>1:品牌类型|2:出口享惠情况|3:外观|4:来源|5:成分含量|6:签约日期|7:计价日期|8:GTIN|9:CAS|10:其他</t>
  </si>
  <si>
    <t>其他从煤、褐煤或泥煤蒸馏所得的焦油及矿物焦油</t>
  </si>
  <si>
    <t>粗苯</t>
  </si>
  <si>
    <t>1:品牌类型|2:出口享惠情况|3:成分含量|4:签约日期|5:计价日期|6:有无滞期费（无滞期费、滞期费未确定、滞期费已申报）|7:GTIN|8:CAS|9:其他</t>
  </si>
  <si>
    <t>粗甲苯</t>
  </si>
  <si>
    <t>粗二甲苯</t>
  </si>
  <si>
    <t>萘</t>
  </si>
  <si>
    <t>1:品牌类型|2:出口享惠情况|3:成分含量（以美国标准实验方法D86为准，250℃时）|4:结晶点|5:外观|6:签约日期|7:计价日期|8:有无滞期费（无滞期费、滞期费未确定、滞期费已申报）|9:GTIN|10:CAS|11:其他</t>
  </si>
  <si>
    <t>200摄氏度以下时蒸馏出的芳烃以体积计小于95%的其他芳烃混合物</t>
  </si>
  <si>
    <t>1:品牌类型|2:出口享惠情况|3:成分含量（包括芳族成分含量）|4:按ISO 3405方法，温度在250℃时以体积计的馏出量|5:馏程（初馏点温度及终镏点温度等）|6:200℃以下时蒸馏出的芳烃体积百分比|7:签约日期|8:计价日期|9:有无滞期费（无滞期费、滞期费未确定、滞期费已申报）|10:品牌（中文或外文名称）|11:型号|12:GTIN|13:CAS|14:其他</t>
  </si>
  <si>
    <t>其他芳烃混合物</t>
  </si>
  <si>
    <t>杂酚油</t>
  </si>
  <si>
    <t>1:品牌类型|2:出口享惠情况|3:成分含量（包括芳族成分含量）|4:按ISO 3405方法，温度在250℃时以体积计的馏出量|5:馏程（初馏点温度及终镏点温度等）|6:签约日期|7:计价日期|8:有无滞期费（无滞期费、滞期费未确定、滞期费已申报）|9:品牌（中文或外文名称）|10:型号|11:GTIN|12:CAS|13:其他</t>
  </si>
  <si>
    <t>酚</t>
  </si>
  <si>
    <t>蒸馏煤焦油所得的其他产品</t>
  </si>
  <si>
    <t>1:品牌类型|2:出口享惠情况|3:成分含量（包括芳族成分含量）|4:馏程（初馏点温度及终镏点温度等）|5:签约日期|6:计价日期|7:有无滞期费（无滞期费、滞期费未确定、滞期费已申报）|8:品牌（中文或外文名称）|9:型号|10:GTIN|11:CAS|12:其他</t>
  </si>
  <si>
    <t>沥青</t>
  </si>
  <si>
    <t>针状沥青焦</t>
  </si>
  <si>
    <t>其他沥青焦</t>
  </si>
  <si>
    <t>石油原油</t>
  </si>
  <si>
    <t>1:品牌类型|2:出口享惠情况|3:种类|4:密度或API度|5:含硫量|6:签约日期|7:计价日期|8:有无滞期费（无滞期费、滞期费未确定、滞期费已申报等|9:GTIN|10:CAS|11:其他</t>
  </si>
  <si>
    <t>桶</t>
  </si>
  <si>
    <t>4x7AByv</t>
  </si>
  <si>
    <t>车用汽油及航空汽油，不含生物柴油</t>
  </si>
  <si>
    <t>1:品牌类型|2:出口享惠情况|3:馏程（初馏点|终馏点|温度在210℃时以体积计馏出|4:含硫量|5:签约日期|6:计价日期|7:有无滞期费（无滞期费、滞期费未确定、滞期费已申报）|8:品牌（中文或外文名称）|9:型号|10:GTIN|11:CAS|12:其他</t>
  </si>
  <si>
    <t>47ABxyv</t>
  </si>
  <si>
    <t>石脑油，不含生物柴油</t>
  </si>
  <si>
    <t>1:品牌类型|2:出口享惠情况|3:馏程（初馏点|终馏点|温度在210℃时以体积计馏出|4:签约日期|5:计价日期|6:有无滞期费（无滞期费、滞期费未确定、滞期费已申报）|7:GTIN|8:CAS|9:其他</t>
  </si>
  <si>
    <t>橡胶溶剂油、油漆溶剂油、抽提溶剂油，不含生物柴油</t>
  </si>
  <si>
    <t>1:品牌类型|2:出口享惠情况|3:馏程（初馏点|终馏点|温度在210℃时以体积计馏出|4:用途|5:品牌（中文或外文名称）|6:型号|7:包装规格|8:签约日期|9:计价日期|10:有无滞期费（无滞期费、滞期费未确定、滞期费已申报）|11:GTIN|12:CAS|13:其他</t>
  </si>
  <si>
    <t>壬烯，不含生物柴油</t>
  </si>
  <si>
    <t>其他壬烯，不含生物柴油</t>
  </si>
  <si>
    <t>异戊烯同分异构体混合物，不含生物柴油</t>
  </si>
  <si>
    <t>1:品牌类型|2:出口享惠情况|3:馏程（初馏点|终馏点|温度在210℃时以体积计馏出|4:成分含量|5:签约日期|6:计价日期|7:有无滞期费（无滞期费、滞期费未确定、滞期费已申报）|8:品牌（中文或外文名称）|9:型号|10:GTIN|11:CAS|12:其他</t>
  </si>
  <si>
    <t>脱模剂</t>
  </si>
  <si>
    <t>其他轻油及制品，不含生物柴油</t>
  </si>
  <si>
    <t>灯用煤油,不含生物柴油</t>
  </si>
  <si>
    <t>1:品牌类型|2:出口享惠情况|3:馏程|4:签约日期|5:计价日期|6:有无滞期费（无滞期费、滞期费未确定、滞期费已申报）|7:品牌（中文或外文名称）|8:型号|9:GTIN|10:CAS|11:其他</t>
  </si>
  <si>
    <t>生物航空煤油</t>
  </si>
  <si>
    <t>其他航空煤油，包括石油及从沥青矿物提取的航空煤油</t>
  </si>
  <si>
    <t>正构烷烃(C9-C13),不含生物柴油</t>
  </si>
  <si>
    <t>异构烷烃溶剂,不含生物柴油</t>
  </si>
  <si>
    <t>其他煤油馏分的油及制品,不含生物柴油</t>
  </si>
  <si>
    <t>低硫船用燃料油（硫含量不高于0.5% m/m）,不含生物柴油</t>
  </si>
  <si>
    <t>1:品牌类型|2:出口享惠情况|3:馏程（常压初馏点|终馏点|50%、90%、95%馏出温度）|4:运动黏度指标（40℃/50℃/100℃）|5:含硫量|6:水和沉淀物含量|7:闪点（闭口）|8:灰分|9:签约日期|10:计价日期|11:有无滞期费（无滞期费、滞期费未确定、滞期费已申报）|12:型号|13:GTIN|14:CAS|15:其他</t>
  </si>
  <si>
    <t>其他燃料油,不含生物柴油</t>
  </si>
  <si>
    <t>7ABv</t>
  </si>
  <si>
    <t>烃基生物柴油</t>
  </si>
  <si>
    <t>1:品牌类型|2:出口享惠情况|3:馏程（初馏点、终馏点、50%、90%、95%馏出温度）|4:含硫量|5:签约日期|6:计价日期|7:有无滞期费（无滞期费、滞期费未确定、滞期费已申报）|8:GTIN|9:CAS|10:其他</t>
  </si>
  <si>
    <t>其他柴油</t>
  </si>
  <si>
    <t>润滑油,不含生物柴油</t>
  </si>
  <si>
    <t>1:品牌类型|2:出口享惠情况|3:用途|4:从石油或沥青提取矿物油类的百分比含量|5:品牌（中文或外文名称）|6:型号|7:包装规格|8:签约日期|9:计价日期|10:有无滞期费（无滞期费、滞期费未确定、滞期费已申报）|11:GTIN|12:CAS|13:其他</t>
  </si>
  <si>
    <t>润滑脂,不含生物柴油</t>
  </si>
  <si>
    <t>润滑油基础油,不含生物柴油</t>
  </si>
  <si>
    <t>1:品牌类型|2:出口享惠情况|3:用途|4:品牌（中文或外文名称）|5:型号|6:包装规格|7:签约日期|8:计价日期|9:有无滞期费（无滞期费、滞期费未确定、滞期费已申报）|10:GTIN|11:CAS|12:其他</t>
  </si>
  <si>
    <t>其他润滑油基础油,不含生物柴油</t>
  </si>
  <si>
    <t>液体石蜡和重质液体石蜡,不含生物柴油</t>
  </si>
  <si>
    <t>1:品牌类型|2:出口享惠情况|3:初馏点|4:98%馏出温度|5:正构烷烃含量|6:芳烃含量|7:包装规格|8:签约日期|9:计价日期|10:有无滞期费（无滞期费、滞期费未确定、滞期费已申报）|11:GTIN|12:CAS|13:其他</t>
  </si>
  <si>
    <t>白油（液体烃类混合物组成的无色透明油状液体，由原油分馏所得）</t>
  </si>
  <si>
    <t>1:品牌类型|2:出口享惠情况|3:成分含量|4:闪点（闭口）|5:馏程（常压初馏点|终馏点|360℃时以体积计馏出量）|6:运动粘度指标（40℃/50℃/100℃）|7:如需进一步炼制加工需注明密度|8:生产工艺|9:温度在360℃时蒸馏残余物的针入度|10:如需进一步炼制加工需注明含硫量|11:用途|12:包装规格|13:签约日期|14:计价日期|15:有无滞期费（无滞期费、滞期费未确定、滞期费已申报）|16:其他</t>
  </si>
  <si>
    <t>B</t>
  </si>
  <si>
    <t>蜡油,不含生物柴油</t>
  </si>
  <si>
    <t>其他石油及从沥青矿物提取的油类(但原油除外)以及以上述油为基本成分的其他税目未列名制品</t>
  </si>
  <si>
    <t>石油及从沥青矿物提取的油类（但原油除外）以及以上述油为基本成分（按重量计≥70％）的其他税目未列名制品</t>
  </si>
  <si>
    <t>1:品牌类型|2:出口享惠情况|3:用途|4:成分（包括生物柴油的含量）|5:从石油或沥青提取矿物油类的百分比含量|6:签约日期|7:计价日期|8:有无滞期费（无滞期费、滞期费未确定、滞期费已申报）|9:GTIN|10:CAS|11:其他</t>
  </si>
  <si>
    <t>含多氯联苯、多溴联苯的废油</t>
  </si>
  <si>
    <t>1:品牌类型|2:出口享惠情况|3:来源|4:签约日期|5:计价日期|6:有无滞期费（无滞期费、滞期费未确定、滞期费已申报）|7:GTIN|8:CAS|9:其他</t>
  </si>
  <si>
    <t>其他废油</t>
  </si>
  <si>
    <t>液化天然气</t>
  </si>
  <si>
    <t>1:品牌类型|2:出口享惠情况|3:状态（液化）|4:成分含量|5:加工方法（压力货、冷冻货等）|6:签约日期|7:计价日期|8:有无滞期费（无滞期费、滞期费未确定、滞期费已申报）|9:百万英热值（MMBtu）|10:GTIN|11:CAS|12:其他</t>
  </si>
  <si>
    <t>液化丙烷</t>
  </si>
  <si>
    <t>1:品牌类型|2:出口享惠情况|3:状态（液化）|4:成分含量|5:加工方法（压力货、冷冻货等）|6:签约日期|7:计价日期|8:有无滞期费（无滞期费、滞期费未确定、滞期费已申报）|9:GTIN|10:CAS|11:其他</t>
  </si>
  <si>
    <t>直接灌注香烟打火机等用液化丁烷</t>
  </si>
  <si>
    <t>其他液化丁烷</t>
  </si>
  <si>
    <t>液化的乙烯</t>
  </si>
  <si>
    <t>液化的丙烯、丁烯及丁二烯</t>
  </si>
  <si>
    <t>其他直接灌注打火机等用液化燃料</t>
  </si>
  <si>
    <t>其他液化石油气</t>
  </si>
  <si>
    <t>其他液化烃类气</t>
  </si>
  <si>
    <t>气态天然气</t>
  </si>
  <si>
    <t>1:品牌类型|2:出口享惠情况|3:状态（气态）|4:成分含量|5:包装容器的容积|6:加工方法（压力货、冷冻货等）|7:签约日期|8:计价日期|9:有无滞期费（无滞期费、滞期费未确定、滞期费已申报）|10:百万英热值（MMBtu）|11:GTIN|12:CAS|13:其他</t>
  </si>
  <si>
    <t>其他气态石油气</t>
  </si>
  <si>
    <t>1:品牌类型|2:出口享惠情况|3:状态（气态）|4:成分含量|5:包装容器的容积|6:加工方法（压力货、冷冻货等）|7:签约日期|8:计价日期|9:有无滞期费（无滞期费、滞期费未确定、滞期费已申报）|10:GTIN|11:CAS|12:其他</t>
  </si>
  <si>
    <t>其他气态烃类气</t>
  </si>
  <si>
    <t>凡士林</t>
  </si>
  <si>
    <t>1:品牌类型|2:出口享惠情况|3:用途|4:是否零售包装|5:GTIN|6:CAS|7:其他</t>
  </si>
  <si>
    <t>石蜡,不论是否着色</t>
  </si>
  <si>
    <t>1:品牌类型|2:出口享惠情况|3:加工方法|4:含油量|5:GTIN|6:CAS|7:其他</t>
  </si>
  <si>
    <t>4Ax</t>
  </si>
  <si>
    <t>食品级微晶石蜡</t>
  </si>
  <si>
    <t>1:品牌类型|2:出口享惠情况|3:加工方法|4:GTIN|5:CAS|6:其他</t>
  </si>
  <si>
    <t>其他微晶石蜡</t>
  </si>
  <si>
    <t>其他矿物蜡,不论是否着色</t>
  </si>
  <si>
    <t>硫的重量百分比小于3%的未煅烧石油焦</t>
  </si>
  <si>
    <t>1:品牌类型|2:出口享惠情况|3:用途|4:加工方法（煅烧、未煅烧等）|5:含硫量|6:灰分|7:种类（针状焦、弹丸焦、海绵焦、粉焦等）|8:签约日期|9:计价日期|10:有无滞期费（无滞期费、滞期费未确定、滞期费已申报）|11:GTIN|12:CAS|13:其他</t>
  </si>
  <si>
    <t>其他未煅烧石油焦</t>
  </si>
  <si>
    <t>已煅烧石油焦</t>
  </si>
  <si>
    <t>其他已煅烧石油焦</t>
  </si>
  <si>
    <t>石油沥青</t>
  </si>
  <si>
    <t>1:品牌类型|2:出口享惠情况|3:针入度|4:用途|5:加工方法|6:品牌（中文或外文名称）|7:包装规格|8:含蜡量|9:签约日期|10:计价日期|11:有无滞期费（无滞期费、滞期费未确定、滞期费已申报）|12:GTIN|13:CAS|14:其他</t>
  </si>
  <si>
    <t>其他石油等矿物油类的残渣</t>
  </si>
  <si>
    <t>1:品牌类型|2:出口享惠情况|3:用途|4:加工方法|5:签约日期|6:计价日期|7:有无滞期费（无滞期费、滞期费未确定、滞期费已申报）|8:GTIN|9:CAS|10:其他</t>
  </si>
  <si>
    <t>沥青页岩、油页岩及焦油砂</t>
  </si>
  <si>
    <t>1:品牌类型|2:出口享惠情况|3:用途|4:加工方法|5:成分含量|6:签约日期|7:计价日期|8:有无滞期费（无滞期费、滞期费未确定、滞期费已申报）|9:GTIN|10:CAS|11:其他</t>
  </si>
  <si>
    <t>天然沥青(地沥青)</t>
  </si>
  <si>
    <t>乳化沥青</t>
  </si>
  <si>
    <t>沥青岩</t>
  </si>
  <si>
    <t>440摄氏度以下时蒸馏出的矿物油以体积计大于5%的沥青混合物（例如，沥青胶粘剂、稀释沥青）</t>
  </si>
  <si>
    <t>1:品牌类型|2:出口享惠情况|3:用途|4:加工方法|5:成分含量|6:签约日期|7:计价日期|8:有无滞期费（无滞期费、滞期费未确定、滞期费已申报）|9:密度或API度|10:含硫量|11:沥青质含量|12:含水量|13:GTIN|14:CAS|15:其他</t>
  </si>
  <si>
    <t>其他沥青混合物（例如，沥青胶粘剂、稀释沥青）</t>
  </si>
  <si>
    <t>电力</t>
  </si>
  <si>
    <t>千瓦时</t>
  </si>
  <si>
    <t>氯</t>
  </si>
  <si>
    <t>1:品牌类型|2:出口享惠情况|3:成分含量|4:包装规格|5:品牌（中文或外文名称）|6:型号|7:GTIN|8:CAS|9:其他</t>
  </si>
  <si>
    <t>碘</t>
  </si>
  <si>
    <t>G</t>
  </si>
  <si>
    <t>氟</t>
  </si>
  <si>
    <t>溴</t>
  </si>
  <si>
    <t>升华、沉淀、胶态硫磺</t>
  </si>
  <si>
    <t>碳</t>
  </si>
  <si>
    <t>1:品牌类型|2:出口享惠情况|3:来源|4:有无活性|5:成分含量|6:包装规格|7:型号|8:品牌（中文或外文名称）|9:GTIN|10:CAS|11:其他</t>
  </si>
  <si>
    <t>氢</t>
  </si>
  <si>
    <t>立方米</t>
  </si>
  <si>
    <t>氩</t>
  </si>
  <si>
    <t>氦</t>
  </si>
  <si>
    <t>氖</t>
  </si>
  <si>
    <t>氙</t>
  </si>
  <si>
    <t>其他稀有气体</t>
  </si>
  <si>
    <t>氮</t>
  </si>
  <si>
    <t>氧</t>
  </si>
  <si>
    <t>碲</t>
  </si>
  <si>
    <t>颗粒＜500μm的硼及其合金（含量≥97%,不论球形,椭球体,雾化,片状,研碎金属燃料）；硼溶于溶剂形成的硼浆（能量密度＞40MJ/kg）</t>
  </si>
  <si>
    <t>其他硼</t>
  </si>
  <si>
    <t>电子工业用直径≥30cm单晶硅棒</t>
  </si>
  <si>
    <t>1:品牌类型|2:出口享惠情况|3:用途（用于电子工业等）|4:加工方法（经掺杂等）|5:成分含量|6:直径|7:GTIN|8:CAS|9:其他</t>
  </si>
  <si>
    <t>电子工业用7.5cm≤直径＜30cm单晶硅棒</t>
  </si>
  <si>
    <t>电子工业用直径＜7.5cm单晶硅棒</t>
  </si>
  <si>
    <t>含硅量＞99.9999999%的多晶硅废碎料</t>
  </si>
  <si>
    <t>1:品牌类型|2:出口享惠情况|3:用途|4:加工方法（西门子法、硅烷热分解法等|经掺杂P型、经|5:成分含量|6:外观（多晶硅碎料、块料或锅底料、头尾料等）|7:是否需清洗|8:签约日期|9:品牌（中文或外文名称）|10:型号|11:GTIN|12:CAS|13:其他</t>
  </si>
  <si>
    <t>含硅量＞99.9999999%的太阳能级多晶硅</t>
  </si>
  <si>
    <t>含硅量＞99.9999999%的太阳能级多晶硅废碎料</t>
  </si>
  <si>
    <t>其他含硅量＞99.9999999%的多晶硅</t>
  </si>
  <si>
    <t>其他含硅量≥99.99%的硅废碎料</t>
  </si>
  <si>
    <t>含硅量≥99.99%的太阳能级多晶硅</t>
  </si>
  <si>
    <t>含硅量≥99.99%的太阳能级多晶硅废碎料</t>
  </si>
  <si>
    <t>其他含硅量≥99.99%的硅</t>
  </si>
  <si>
    <t>其他含硅量&lt;99.99%的硅</t>
  </si>
  <si>
    <t>1:品牌类型|2:出口享惠情况|3:用途|4:加工方法（经掺杂等）|5:成分含量|6:牌号|7:GTIN|8:CAS|9:其他</t>
  </si>
  <si>
    <t>黄磷(白磷)</t>
  </si>
  <si>
    <t>红磷</t>
  </si>
  <si>
    <t>其他磷</t>
  </si>
  <si>
    <t>砷</t>
  </si>
  <si>
    <t>经掺杂用于电子工业的硒晶体棒</t>
  </si>
  <si>
    <t>1:品牌类型|2:出口享惠情况|3:用途（用于电子工业等）|4:加工方法（经掺杂等）|5:成分含量|6:包装规格|7:GTIN|8:CAS|9:其他</t>
  </si>
  <si>
    <t>其他硒</t>
  </si>
  <si>
    <t>钠</t>
  </si>
  <si>
    <t>高纯度钙</t>
  </si>
  <si>
    <t>3A</t>
  </si>
  <si>
    <t>其他钙</t>
  </si>
  <si>
    <t>锂</t>
  </si>
  <si>
    <t>其他碱金属及碱土金属</t>
  </si>
  <si>
    <t>钕</t>
  </si>
  <si>
    <t>1:品牌类型|2:出口享惠情况|3:混合稀土应注明各组分含量|4:是否电池级的稀土金属、钪及钇|5:包装规格|6:稀土元素的重量百分比，以[A]表示|7:GTIN|8:CAS|9:其他</t>
  </si>
  <si>
    <t>镝</t>
  </si>
  <si>
    <t>34Bxy</t>
  </si>
  <si>
    <t>铽</t>
  </si>
  <si>
    <t>镧</t>
  </si>
  <si>
    <t>颗粒＜500μm的铈及其合金</t>
  </si>
  <si>
    <t>34B</t>
  </si>
  <si>
    <t>其他金属铈</t>
  </si>
  <si>
    <t>金属镨</t>
  </si>
  <si>
    <t>金属钇</t>
  </si>
  <si>
    <t>金属钪</t>
  </si>
  <si>
    <t>钐、钆、镥</t>
  </si>
  <si>
    <t>其他稀土金属</t>
  </si>
  <si>
    <t>其他电池级的稀土金属、钪及钇</t>
  </si>
  <si>
    <t>其他稀土金属、钪及钇</t>
  </si>
  <si>
    <t>汞</t>
  </si>
  <si>
    <t>ABX</t>
  </si>
  <si>
    <t>氯化氢(盐酸)</t>
  </si>
  <si>
    <t>氯磺酸</t>
  </si>
  <si>
    <t>硫酸</t>
  </si>
  <si>
    <t>发烟硫酸</t>
  </si>
  <si>
    <t>红发烟硝酸</t>
  </si>
  <si>
    <t>磺硝酸及其他硝酸</t>
  </si>
  <si>
    <t>五氧化二磷</t>
  </si>
  <si>
    <t>食品级磷酸</t>
  </si>
  <si>
    <t>其他磷酸及偏磷酸、焦磷酸</t>
  </si>
  <si>
    <t>其他多磷酸</t>
  </si>
  <si>
    <t>硼的氧化物</t>
  </si>
  <si>
    <t>硼酸</t>
  </si>
  <si>
    <t>电子级氢氟酸</t>
  </si>
  <si>
    <t>3AB</t>
  </si>
  <si>
    <t>其他氢氟酸</t>
  </si>
  <si>
    <t>氢氰酸</t>
  </si>
  <si>
    <t>硒化氢</t>
  </si>
  <si>
    <t>氢碘酸</t>
  </si>
  <si>
    <t>砷酸、焦砷酸、偏砷酸</t>
  </si>
  <si>
    <t>氢溴酸</t>
  </si>
  <si>
    <t>其他无机酸</t>
  </si>
  <si>
    <t>二氧化碳</t>
  </si>
  <si>
    <t>二氧化硅硅胶</t>
  </si>
  <si>
    <t>1:品牌类型|2:出口享惠情况|3:成分含量|4:品牌（中文或外文名称）|5:外观（颜色|形状）|6:加工工艺|7:粒度|8:型号|9:GTIN|10:CAS|11:其他</t>
  </si>
  <si>
    <t>其他二氧化硅</t>
  </si>
  <si>
    <t>四氧化二氮</t>
  </si>
  <si>
    <t>其他非金属无机氧化物</t>
  </si>
  <si>
    <t>碳酰二氯(光气)</t>
  </si>
  <si>
    <t>氧氯化磷</t>
  </si>
  <si>
    <t>三氯化磷</t>
  </si>
  <si>
    <t>五氯化磷</t>
  </si>
  <si>
    <t>一氯化硫(氯化硫)</t>
  </si>
  <si>
    <t>二氯化硫</t>
  </si>
  <si>
    <t>亚硫酰氯</t>
  </si>
  <si>
    <t>23ABG</t>
  </si>
  <si>
    <t>三氯化砷</t>
  </si>
  <si>
    <t>其他非金属氯化物</t>
  </si>
  <si>
    <t>非金属氯氧化物</t>
  </si>
  <si>
    <t>三氟化氮</t>
  </si>
  <si>
    <t>六氟化硫</t>
  </si>
  <si>
    <t>三氟化氯</t>
  </si>
  <si>
    <t>硫酰氟</t>
  </si>
  <si>
    <t>S</t>
  </si>
  <si>
    <t>三氟化磷</t>
  </si>
  <si>
    <t>三氟化硼</t>
  </si>
  <si>
    <t>其他氟化物及氟氧化物</t>
  </si>
  <si>
    <t>其他非金属卤化物及卤氧化物</t>
  </si>
  <si>
    <t>二硫化碳</t>
  </si>
  <si>
    <t>五硫化二磷</t>
  </si>
  <si>
    <t>三硫化二磷</t>
  </si>
  <si>
    <t>其他非金属硫化物</t>
  </si>
  <si>
    <t>氨</t>
  </si>
  <si>
    <t>1:品牌类型|2:出口享惠情况|3:氨含量|4:GTIN|5:CAS|6:其他</t>
  </si>
  <si>
    <t>氨水</t>
  </si>
  <si>
    <t>其他氨水</t>
  </si>
  <si>
    <t>固体氢氧化钠</t>
  </si>
  <si>
    <t>1:品牌类型|2:出口享惠情况|3:成分含量|4:用途|5:GTIN|6:CAS|7:其他</t>
  </si>
  <si>
    <t>氢氧化钠水溶液,液体烧碱</t>
  </si>
  <si>
    <t>1:品牌类型|2:出口享惠情况|3:成分含量|4:用途|5:来源（是否从碱法或硫酸盐法制木浆时所剩残余产品中获|6:GTIN|7:CAS|8:其他</t>
  </si>
  <si>
    <t>氢氧化钾(苛性钾)</t>
  </si>
  <si>
    <t>过氧化钠及过氧化钾</t>
  </si>
  <si>
    <t>过氧化镁</t>
  </si>
  <si>
    <t>氢氧化镁</t>
  </si>
  <si>
    <t>锶或钡的氧化物、氢氧化物</t>
  </si>
  <si>
    <t>氧化锌</t>
  </si>
  <si>
    <t>过氧化锌</t>
  </si>
  <si>
    <t>棕刚玉</t>
  </si>
  <si>
    <t>1:品牌类型|2:出口享惠情况|3:成分含量|4:外观（颜色|形状等）|5:晶型|6:莫氏硬度|7:GTIN|8:CAS|9:其他</t>
  </si>
  <si>
    <t>其他人造刚玉</t>
  </si>
  <si>
    <t>1:品牌类型|2:出口享惠情况|3:成分含量|4:外观（颜色|形状等）|5:晶型|6:GTIN|7:CAS|8:其他</t>
  </si>
  <si>
    <t>氧化铝,但人造刚玉除外</t>
  </si>
  <si>
    <t>1:品牌类型|2:出口享惠情况|3:外观（颜色|形状等）|4:成分含量|5:用途（冶金用或非冶金用）|6:签约日期|7:GTIN|8:CAS|9:其他</t>
  </si>
  <si>
    <t>氢氧化铝</t>
  </si>
  <si>
    <t>三氧化铬</t>
  </si>
  <si>
    <t>其他铬的氧化物及氢氧化物</t>
  </si>
  <si>
    <t>二氧化锰</t>
  </si>
  <si>
    <t>其他锰的氧化物</t>
  </si>
  <si>
    <t>铁的氧化物及氢氧化物</t>
  </si>
  <si>
    <t>土色料</t>
  </si>
  <si>
    <t>1:品牌类型|2:出口享惠情况|3:铁按三氧化二铁计含量|4:GTIN|5:CAS|6:其他</t>
  </si>
  <si>
    <t>四氧化三钴</t>
  </si>
  <si>
    <t>其他钴的氧化物及氢氧化物</t>
  </si>
  <si>
    <t>钛的氧化物</t>
  </si>
  <si>
    <t>1:品牌类型|2:出口享惠情况|3:成分含量，是否与其他物质混合|4:是否经表面处理|5:GTIN|6:CAS|7:其他</t>
  </si>
  <si>
    <t>一氧化铅(铅黄,黄丹)</t>
  </si>
  <si>
    <t>铅丹及铅橙(四氧化(三)铅)</t>
  </si>
  <si>
    <t>其他铅的氧化物</t>
  </si>
  <si>
    <t>纯度70%及以上的水合肼</t>
  </si>
  <si>
    <t>1:品牌类型|2:出口享惠情况|3:水合肼的含量|4:GTIN|5:CAS|6:其他</t>
  </si>
  <si>
    <t>纯度70%以下的水合肼</t>
  </si>
  <si>
    <t>硫酸羟胺</t>
  </si>
  <si>
    <t>其他肼、胲及其无机盐</t>
  </si>
  <si>
    <t>氢氧化锂</t>
  </si>
  <si>
    <t>锂的氧化物</t>
  </si>
  <si>
    <t>五氧化二钒</t>
  </si>
  <si>
    <t>其他钒的氧化物及氢氧化物</t>
  </si>
  <si>
    <t>镍的氧化物及氢氧化物</t>
  </si>
  <si>
    <t>铜的氧化物及氢氧化物</t>
  </si>
  <si>
    <t>锗的氧化物</t>
  </si>
  <si>
    <t>二氧化锆</t>
  </si>
  <si>
    <t>钼的氧化物及氢氧化物</t>
  </si>
  <si>
    <t>锑的氧化物，纯度大于等于99.99%，包括但不限于粉末形态</t>
  </si>
  <si>
    <t>其他锑的氧化物</t>
  </si>
  <si>
    <t>4xBy</t>
  </si>
  <si>
    <t>钨酸</t>
  </si>
  <si>
    <t>三氧化钨</t>
  </si>
  <si>
    <t>1:品牌类型|2:出口享惠情况|3:外观（颜色|形状）|4:粒度|5:成分含量|6:GTIN|7:CAS|8:其他</t>
  </si>
  <si>
    <t>4xy3</t>
  </si>
  <si>
    <t>蓝色氧化钨</t>
  </si>
  <si>
    <t>其他氧化钨</t>
  </si>
  <si>
    <t>钨的氢氧化物</t>
  </si>
  <si>
    <t>三氧化二铋</t>
  </si>
  <si>
    <t>其他铋的氧化物及氢氧化物</t>
  </si>
  <si>
    <t>二氧化锡</t>
  </si>
  <si>
    <t>其他锡的氧化物及氢氧化物</t>
  </si>
  <si>
    <t>一氧化铌</t>
  </si>
  <si>
    <t>五氧化二铌</t>
  </si>
  <si>
    <t>其他铌的氧化物及氢氧化物</t>
  </si>
  <si>
    <t>氧化镓</t>
  </si>
  <si>
    <t>其他氧化物</t>
  </si>
  <si>
    <t>无水氟化铝</t>
  </si>
  <si>
    <t>1:品牌类型|2:出口享惠情况|3:氟质量分数|4:铝质量分数|5:烧减量|6:松装密度|7:成分含量|8:GTIN|9:CAS|10:其他</t>
  </si>
  <si>
    <t>其他氟化铝</t>
  </si>
  <si>
    <t>氟化氢铵</t>
  </si>
  <si>
    <t>其他铵的氟化物</t>
  </si>
  <si>
    <t>氟化钠</t>
  </si>
  <si>
    <t>氟化氢钠</t>
  </si>
  <si>
    <t>其他钠的氟化物</t>
  </si>
  <si>
    <t>六氟化钨</t>
  </si>
  <si>
    <t>氟化钾、氟化氢钾</t>
  </si>
  <si>
    <t>其他氟化物</t>
  </si>
  <si>
    <t>六氟铝酸钠(人造冰晶石)</t>
  </si>
  <si>
    <t>氟硅酸盐</t>
  </si>
  <si>
    <t>六氟磷酸锂</t>
  </si>
  <si>
    <t>氟钽酸钾</t>
  </si>
  <si>
    <t>氟铝酸盐及其他氟络盐</t>
  </si>
  <si>
    <t>肥料用氯化铵</t>
  </si>
  <si>
    <t>1:品牌类型|2:出口享惠情况|3:肥料用请注明|4:成分含量|5:外观（粉状、颗粒等）|6:GTIN|7:CAS|8:其他</t>
  </si>
  <si>
    <t>BG</t>
  </si>
  <si>
    <t>非肥料用氯化铵</t>
  </si>
  <si>
    <t>氯化钙</t>
  </si>
  <si>
    <t>氯化镁</t>
  </si>
  <si>
    <t>三氯化铝</t>
  </si>
  <si>
    <t>氯化镍</t>
  </si>
  <si>
    <t>氯化锂</t>
  </si>
  <si>
    <t>氯化钡</t>
  </si>
  <si>
    <t>氯化钴</t>
  </si>
  <si>
    <t>四氯化锗</t>
  </si>
  <si>
    <t>其他氯化物</t>
  </si>
  <si>
    <t>铜的氯氧化物及氢氧基氯化物</t>
  </si>
  <si>
    <t>锆的氯氧化物及氢氧基氯化物</t>
  </si>
  <si>
    <t>其他氯氧化物及氢氧基氯化物</t>
  </si>
  <si>
    <t>溴化钠</t>
  </si>
  <si>
    <t>溴化钾</t>
  </si>
  <si>
    <t>其他溴化物及溴氧化物</t>
  </si>
  <si>
    <t>碘化物及碘氧化物</t>
  </si>
  <si>
    <t>商品次氯酸钙及其他钙的次氯酸盐</t>
  </si>
  <si>
    <t>次溴酸盐、亚氯酸盐、其他次氯酸盐</t>
  </si>
  <si>
    <t>氯酸钠</t>
  </si>
  <si>
    <t>氯酸钾(洋硝)</t>
  </si>
  <si>
    <t>其他氯酸盐</t>
  </si>
  <si>
    <t>颗粒＜500μm的球形高氯酸铵</t>
  </si>
  <si>
    <t>1:品牌类型|2:出口享惠情况|3:成分含量|4:如为高氯酸铵请注明粒度|5:GTIN|6:CAS|7:其他</t>
  </si>
  <si>
    <t>高氯酸钾</t>
  </si>
  <si>
    <t>其他高氯酸盐,溴酸盐等</t>
  </si>
  <si>
    <t>硫化钠</t>
  </si>
  <si>
    <t>其他钠的硫化物</t>
  </si>
  <si>
    <t>硫化锑</t>
  </si>
  <si>
    <t>3B</t>
  </si>
  <si>
    <t>硫化钴</t>
  </si>
  <si>
    <t>其他硫化物、多硫化物</t>
  </si>
  <si>
    <t>钠的连二亚硫酸盐</t>
  </si>
  <si>
    <t>钠的次硫酸盐</t>
  </si>
  <si>
    <t>其他连二亚硫酸盐及次硫酸盐</t>
  </si>
  <si>
    <t>钠的亚硫酸盐</t>
  </si>
  <si>
    <t>其他亚硫酸盐</t>
  </si>
  <si>
    <t>硫代硫酸盐</t>
  </si>
  <si>
    <t>硫酸二钠</t>
  </si>
  <si>
    <t>钠的其他硫酸盐</t>
  </si>
  <si>
    <t>硫酸镁</t>
  </si>
  <si>
    <t>硫酸铝</t>
  </si>
  <si>
    <t>镍的硫酸盐</t>
  </si>
  <si>
    <t>铜的硫酸盐</t>
  </si>
  <si>
    <t>硫酸钡</t>
  </si>
  <si>
    <t>硫酸亚铁</t>
  </si>
  <si>
    <t>铬的硫酸盐</t>
  </si>
  <si>
    <t>硫酸锌</t>
  </si>
  <si>
    <t>硫酸钴</t>
  </si>
  <si>
    <t>其他钴的硫酸盐</t>
  </si>
  <si>
    <t>其他硫酸盐</t>
  </si>
  <si>
    <t>钾铝矾</t>
  </si>
  <si>
    <t>其他矾</t>
  </si>
  <si>
    <t>过硫酸盐</t>
  </si>
  <si>
    <t>亚硝酸盐</t>
  </si>
  <si>
    <t>肥料用硝酸钾</t>
  </si>
  <si>
    <t>1:品牌类型|2:出口享惠情况|3:肥料用请注明|4:成分含量|5:GTIN|6:CAS|7:其他</t>
  </si>
  <si>
    <t>非肥料用硝酸钾</t>
  </si>
  <si>
    <t>硝酸钴</t>
  </si>
  <si>
    <t>硝酸钡</t>
  </si>
  <si>
    <t>其他硝酸盐</t>
  </si>
  <si>
    <t>次磷酸盐及亚磷酸盐</t>
  </si>
  <si>
    <t>磷酸一钠及磷酸二钠</t>
  </si>
  <si>
    <t>钾的磷酸盐</t>
  </si>
  <si>
    <t>饲料级的正磷酸氢钙(磷酸二钙)</t>
  </si>
  <si>
    <t>1:品牌类型|2:出口享惠情况|3:正磷酸氢钙请注明氟含量|4:级别（饲料级）|5:成分含量|6:GTIN|7:CAS|8:其他</t>
  </si>
  <si>
    <t>食品级的正磷酸氢钙(磷酸二钙)</t>
  </si>
  <si>
    <t>1:品牌类型|2:出口享惠情况|3:正磷酸氢钙请注明氟含量|4:级别（食品级）|5:成分含量|6:GTIN|7:CAS|8:其他</t>
  </si>
  <si>
    <t>其他正磷酸氢钙(磷酸二钙)</t>
  </si>
  <si>
    <t>1:品牌类型|2:出口享惠情况|3:正磷酸氢钙请注明氟含量|4:用途|5:成分含量|6:GTIN|7:CAS|8:其他</t>
  </si>
  <si>
    <t>其他磷酸钙</t>
  </si>
  <si>
    <t>磷酸三钠</t>
  </si>
  <si>
    <t>其他磷酸盐</t>
  </si>
  <si>
    <t>食品级的三磷酸钠(三聚磷酸钠)</t>
  </si>
  <si>
    <t>1:品牌类型|2:出口享惠情况|3:用途（饲料、食品等）|4:成分含量|5:GTIN|6:CAS|7:其他</t>
  </si>
  <si>
    <t>其他三磷酸钠(三聚磷酸钠)</t>
  </si>
  <si>
    <t>食品级的六偏磷酸钠</t>
  </si>
  <si>
    <t>其他六偏磷酸钠</t>
  </si>
  <si>
    <t>其他多磷酸盐</t>
  </si>
  <si>
    <t>碳酸钠(纯碱)</t>
  </si>
  <si>
    <t>AG</t>
  </si>
  <si>
    <t>碳酸氢钠(小苏打)</t>
  </si>
  <si>
    <t>钾的碳酸盐</t>
  </si>
  <si>
    <t>碳酸钙</t>
  </si>
  <si>
    <t>1:品牌类型|2:出口享惠情况|3:成分含量|4:用途|5:品牌（中文或外文名称）|6:GTIN|7:CAS|8:其他</t>
  </si>
  <si>
    <t>碳酸钡</t>
  </si>
  <si>
    <t>锂的碳酸盐</t>
  </si>
  <si>
    <t>1:品牌类型|2:出口享惠情况|3:成分含量|4:签约日期|5:GTIN|6:CAS|7:其他</t>
  </si>
  <si>
    <t>锶的碳酸盐</t>
  </si>
  <si>
    <t>碳酸镁</t>
  </si>
  <si>
    <t>碳酸钴</t>
  </si>
  <si>
    <t>商品碳酸铵及其他铵的碳酸盐</t>
  </si>
  <si>
    <t>碳酸锆</t>
  </si>
  <si>
    <t>其他碳酸盐及过碳酸盐</t>
  </si>
  <si>
    <t>氰化钠</t>
  </si>
  <si>
    <t>氧氰化钠</t>
  </si>
  <si>
    <t>氰化钾</t>
  </si>
  <si>
    <t>其他氰化物及氧氰化物</t>
  </si>
  <si>
    <t>氰络合物</t>
  </si>
  <si>
    <t>偏硅酸钠</t>
  </si>
  <si>
    <t>硅酸钠</t>
  </si>
  <si>
    <t>其他钠盐</t>
  </si>
  <si>
    <t>锆的硅酸盐</t>
  </si>
  <si>
    <t>其他硅酸盐;商品碱金属硅酸盐</t>
  </si>
  <si>
    <t>无水四硼酸钠</t>
  </si>
  <si>
    <t>其他四硼酸钠</t>
  </si>
  <si>
    <t>其他硼酸盐</t>
  </si>
  <si>
    <t>过硼酸盐</t>
  </si>
  <si>
    <t>重铬酸钠</t>
  </si>
  <si>
    <t>其他铬酸盐及重铬酸盐,过铬酸盐</t>
  </si>
  <si>
    <t>高锰酸钾</t>
  </si>
  <si>
    <t>锰酸锂</t>
  </si>
  <si>
    <t>亚锰酸盐,其他锰酸盐及其他高锰酸盐</t>
  </si>
  <si>
    <t>钼酸铵</t>
  </si>
  <si>
    <t>其他钼酸盐</t>
  </si>
  <si>
    <t>仲钨酸铵</t>
  </si>
  <si>
    <t>1:品牌类型|2:出口享惠情况|3:成分含量|4:含量（WO3含量）|5:GTIN|6:CAS|7:其他</t>
  </si>
  <si>
    <t>钨酸钠</t>
  </si>
  <si>
    <t>钨酸钙</t>
  </si>
  <si>
    <t>偏钨酸铵</t>
  </si>
  <si>
    <t>其他钨酸盐</t>
  </si>
  <si>
    <t>钴酸锂</t>
  </si>
  <si>
    <t>铼酸盐及高铼酸盐</t>
  </si>
  <si>
    <t>铌酸锂</t>
  </si>
  <si>
    <t>锗酸铋</t>
  </si>
  <si>
    <t>其他金属酸盐及过金属酸盐</t>
  </si>
  <si>
    <t>环硅酸锆钠</t>
  </si>
  <si>
    <t>其他硅酸复盐及硅酸络盐</t>
  </si>
  <si>
    <t>硫氰酸钠</t>
  </si>
  <si>
    <t>其他硫氰酸盐</t>
  </si>
  <si>
    <t>雷酸盐及氰酸盐</t>
  </si>
  <si>
    <t>碲化镉</t>
  </si>
  <si>
    <t>AB3</t>
  </si>
  <si>
    <t>锂镍钴锰氧化物</t>
  </si>
  <si>
    <t>1:品牌类型|2:出口享惠情况|3:成分含量|4:包装规格|5:签约日期|6:GTIN|7:CAS|8:其他</t>
  </si>
  <si>
    <t>磷酸铁锂</t>
  </si>
  <si>
    <t>硒酸盐及亚硒酸盐</t>
  </si>
  <si>
    <t>锂镍钴铝氧化物</t>
  </si>
  <si>
    <t>硒化镓</t>
  </si>
  <si>
    <t>碲化镉锌</t>
  </si>
  <si>
    <t>亚砷酸钠,亚砷酸钾,亚砷酸钙,偏亚砷酸钠,亚砷酸锶,亚砷酸钡,亚砷酸铁,亚砷酸铜,亚砷酸锌,亚砷酸铅,亚砷酸氢铜,亚砷酸锑,砷酸铵,砷酸氢二铵,砷酸钠,砷酸氢二钠,砷酸二氢钠,砷酸三钠</t>
  </si>
  <si>
    <t>其他无机酸盐及过氧酸盐</t>
  </si>
  <si>
    <t>胶态贵金属</t>
  </si>
  <si>
    <t>克</t>
  </si>
  <si>
    <t>硝酸银</t>
  </si>
  <si>
    <t>2,2,3,3,4,4,5,5,6,6,7,7,8,8,8-十五氟辛酸银(1+)盐(1:1)（CAS号335-93-3）,全氟辛酸银（CAS号45285-51-6）</t>
  </si>
  <si>
    <t>X</t>
  </si>
  <si>
    <t>其他银化合物</t>
  </si>
  <si>
    <t>氰化金,氰化金钾(含金40%)等</t>
  </si>
  <si>
    <t>J</t>
  </si>
  <si>
    <t>其他金化合物</t>
  </si>
  <si>
    <t>氯化钯</t>
  </si>
  <si>
    <t>氯化铂</t>
  </si>
  <si>
    <t>抗癌药原料（奥沙利铂、卡铂、奈达铂、顺铂）</t>
  </si>
  <si>
    <t>其他铂化合物</t>
  </si>
  <si>
    <t>燃料电池用氧化铱（铱含量75%及以上，粒径40-100纳米，金属杂质总量小于500ppm）</t>
  </si>
  <si>
    <t>二氯双[三[4-(3,3,4,4,5,5,6,6,7,7,8,8,9,9,10,10,10-十七氟癸基)苯基]膦-κP]合钯（CAS号326475-46-1）,全氟辛酸的盐类和相关化合物（PFOA类）</t>
  </si>
  <si>
    <t>贵金属汞齐</t>
  </si>
  <si>
    <t>4Xxy</t>
  </si>
  <si>
    <t>其他贵金属化合物</t>
  </si>
  <si>
    <t>天然铀及其化合物</t>
  </si>
  <si>
    <t>百万贝可</t>
  </si>
  <si>
    <t>含天然铀或天然铀化合物的合金、分散体（包括金属陶瓷）、陶瓷产品及混合物</t>
  </si>
  <si>
    <t>含U235浓度低于5%的低浓铀及其化合物</t>
  </si>
  <si>
    <t>其他U235浓缩铀，钚及其化合物</t>
  </si>
  <si>
    <t>U235贫化铀,钍及其化合物</t>
  </si>
  <si>
    <t>氚、氚化物和氚的混合物，以及含有上述任何一种物质的产品</t>
  </si>
  <si>
    <t>其他氚及其化合物；其他含氚及其化合物的合金、分散体（包括金属陶瓷）、陶瓷产品及混合物</t>
  </si>
  <si>
    <t>氯化镭[223Ra]注射液</t>
  </si>
  <si>
    <t>其他镭-223及镭-223盐</t>
  </si>
  <si>
    <t>发射α粒子，其α半衰期为10天或更长但小于200年的放射性核素</t>
  </si>
  <si>
    <t>其他锕-225、锕-227、锎-253、锔-240、锔-241、锔-242、锔-243、锔-244、锿-253、锿-254、钆-148、钋-208、钋-209、钋-210、铀-230或铀-232及其化合物,其他镭-223的化合物；含这些元素及其化合物的合金、分散体（包括金属陶瓷）、陶瓷产品及混合物</t>
  </si>
  <si>
    <t>镭－226及其盐</t>
  </si>
  <si>
    <t>1:品牌类型|2:出口享惠情况|3:放射性元素成分|4:GTIN|5:CAS|6:其他</t>
  </si>
  <si>
    <t>其他除镭-223、镭－226及它们的盐外的镭及镭盐</t>
  </si>
  <si>
    <t>放射性钴及放射性钴盐</t>
  </si>
  <si>
    <t>铀-233及其化合物</t>
  </si>
  <si>
    <t>镭－226的化合物</t>
  </si>
  <si>
    <t>镭－226的合金、混合物</t>
  </si>
  <si>
    <t>其他发射α粒子，其α半衰期为10天或更长但小于200年的放射性核素</t>
  </si>
  <si>
    <t>钇[90]微球注射液</t>
  </si>
  <si>
    <t>其他除子目2844.10,2844.20及2844.30以外的放射性元素、同位素及其化合物；含这些元素、同位素及其化合物的合金、分散体（包括金属陶瓷）、陶瓷产品及混合物</t>
  </si>
  <si>
    <t>放射性残渣</t>
  </si>
  <si>
    <t>核反应堆已耗尽的燃料元件</t>
  </si>
  <si>
    <t>重水(氧化氘)</t>
  </si>
  <si>
    <t>硼-10浓缩硼及其化合物</t>
  </si>
  <si>
    <t>其他硼-10浓缩硼及其化合物</t>
  </si>
  <si>
    <t>富集锂-6同位素及其化合物</t>
  </si>
  <si>
    <t>其他锂-6浓缩锂及其化合物</t>
  </si>
  <si>
    <t>氦-3</t>
  </si>
  <si>
    <t>除重水外的氘及氘化物，其他硼-10同位素占硼总量＞20%的硼及其化合物、混合物，其他富集锂-6同位素及其化合物混合物[富集锂-6同位素指锂-6同位素富集度＞7.5%(按原子数计)]</t>
  </si>
  <si>
    <t>含有氦-3的混合物</t>
  </si>
  <si>
    <t>抗癌药原料（甲苯磺酸多纳非尼）、氘丁苯那嗪</t>
  </si>
  <si>
    <t>其他同位素及其他化合物</t>
  </si>
  <si>
    <t>氧化铈</t>
  </si>
  <si>
    <t>1:品牌类型|2:出口享惠情况|3:成分含量|4:稀土元素的重量百分比，以[A]表示|5:GTIN|6:CAS|7:其他</t>
  </si>
  <si>
    <t>氢氧化铈</t>
  </si>
  <si>
    <t>碳酸铈</t>
  </si>
  <si>
    <t>氰化铈</t>
  </si>
  <si>
    <t>铈的其他化合物</t>
  </si>
  <si>
    <t>氧化钇</t>
  </si>
  <si>
    <t>氧化镧</t>
  </si>
  <si>
    <t>氧化钕</t>
  </si>
  <si>
    <t>氧化铕</t>
  </si>
  <si>
    <t>氧化镝</t>
  </si>
  <si>
    <t>氧化铽</t>
  </si>
  <si>
    <t>氧化镨</t>
  </si>
  <si>
    <t>氧化镥</t>
  </si>
  <si>
    <t>氧化铒</t>
  </si>
  <si>
    <t>氧化钆</t>
  </si>
  <si>
    <t>氧化钐</t>
  </si>
  <si>
    <t>氧化镱</t>
  </si>
  <si>
    <t>氧化钪</t>
  </si>
  <si>
    <t>灯用红粉</t>
  </si>
  <si>
    <t>按重量计中重稀土总含量≥30%的其他氧化稀土</t>
  </si>
  <si>
    <t>含有钐、钆、铽、镝、镥、钪、钇的氧化物的氧化稀土混合物</t>
  </si>
  <si>
    <t>其他氧化稀土</t>
  </si>
  <si>
    <t>氯化铽</t>
  </si>
  <si>
    <t>4Bxy3</t>
  </si>
  <si>
    <t>氯化镝</t>
  </si>
  <si>
    <t>氯化镧</t>
  </si>
  <si>
    <t>氯化钕</t>
  </si>
  <si>
    <t>氯化镨</t>
  </si>
  <si>
    <t>氯化钇</t>
  </si>
  <si>
    <t>含有钐、钆、铽、镝、镥、钪、钇氯化物的混合氯化稀土</t>
  </si>
  <si>
    <t>其他混合氯化稀土</t>
  </si>
  <si>
    <t>氯化钐、氯化钆、氯化镥、氯化钪</t>
  </si>
  <si>
    <t>其他未混合氯化稀土</t>
  </si>
  <si>
    <t>氟化铽</t>
  </si>
  <si>
    <t>氟化镝</t>
  </si>
  <si>
    <t>氟化镧</t>
  </si>
  <si>
    <t>氟化钕</t>
  </si>
  <si>
    <t>氟化镨</t>
  </si>
  <si>
    <t>氟化钇</t>
  </si>
  <si>
    <t>氟化钐、氟化钆、氟化镥、氟化钪;含有稀土金属钐、钆、铽、镝、镥、钪、钇的氟化物的混合氟化稀土</t>
  </si>
  <si>
    <t>其他氟化稀土</t>
  </si>
  <si>
    <t>碳酸镧</t>
  </si>
  <si>
    <t>碳酸铽</t>
  </si>
  <si>
    <t>碳酸镝</t>
  </si>
  <si>
    <t>碳酸钕</t>
  </si>
  <si>
    <t>碳酸镨</t>
  </si>
  <si>
    <t>碳酸钇</t>
  </si>
  <si>
    <t>按重量计中重稀土总含量≥30%的混合碳酸稀土</t>
  </si>
  <si>
    <t>含有钐、钆、铽、镝、镥、钪、钇的碳酸盐的混合碳酸稀土</t>
  </si>
  <si>
    <t>其他混合碳酸稀土</t>
  </si>
  <si>
    <t>碳酸钐、碳酸铽、碳酸镥、碳酸钪</t>
  </si>
  <si>
    <t>其他未混合碳酸稀土</t>
  </si>
  <si>
    <t>镧的其他化合物</t>
  </si>
  <si>
    <t>钕的其他化合物</t>
  </si>
  <si>
    <t>铽的其他化合物</t>
  </si>
  <si>
    <t>镝的其他化合物</t>
  </si>
  <si>
    <t>镨的其他化合物</t>
  </si>
  <si>
    <t>LED用荧光粉</t>
  </si>
  <si>
    <t>钇的其他化合物</t>
  </si>
  <si>
    <t>按重量计中重稀土总含量≥30%的稀土金属、钪的其他化合物</t>
  </si>
  <si>
    <t>钐、钆、镥、钪的其他化合物;钐、钆、铽、镝、镥、钪、钇的其他化合物和与它们阴离子相同的稀土金属化合物的混合物</t>
  </si>
  <si>
    <t>其他稀土金属、钪的其他化合物</t>
  </si>
  <si>
    <t>过氧化氢</t>
  </si>
  <si>
    <t>碳化钙</t>
  </si>
  <si>
    <t>1:品牌类型|2:出口享惠情况|3:成分含量|4:品牌（中文或外文名称）|5:型号|6:外观（颜色|形状等）|7:用途|8:碳化钨请注明粒度|9:GTIN|10:CAS|11:其他</t>
  </si>
  <si>
    <t>碳化硅</t>
  </si>
  <si>
    <t>碳化硼</t>
  </si>
  <si>
    <t>碳化钨</t>
  </si>
  <si>
    <t>其他碳化物</t>
  </si>
  <si>
    <t>氮化锰</t>
  </si>
  <si>
    <t>氮化硼</t>
  </si>
  <si>
    <t>氮化镓</t>
  </si>
  <si>
    <t>其他氮化物</t>
  </si>
  <si>
    <t>砷化氢</t>
  </si>
  <si>
    <t>硼氢化钾、硼氢化钠，锑的氢化物，纯度大于99.999%（含在惰性气体或氢气中稀释的锑的氢化物）</t>
  </si>
  <si>
    <t>3G</t>
  </si>
  <si>
    <t>乙硅烷</t>
  </si>
  <si>
    <t>其他氢化物、硅化物等</t>
  </si>
  <si>
    <t>碲化镉汞</t>
  </si>
  <si>
    <t>其他已有化学定义的汞的有机或无机化合物,汞齐除外</t>
  </si>
  <si>
    <t>其他汞的无机或有机化合物,汞齐除外，已有化学定义的除外</t>
  </si>
  <si>
    <t>氯化氰</t>
  </si>
  <si>
    <t>饮用蒸馏水</t>
  </si>
  <si>
    <t>1:品牌类型|2:出口享惠情况|3:是否饮用|4:成分含量|5:包装规格|6:GTIN|7:CAS|8:其他</t>
  </si>
  <si>
    <t>镍钴锰氢氧化物</t>
  </si>
  <si>
    <t>磷化铝,磷化锌</t>
  </si>
  <si>
    <t>1:品牌类型|2:出口享惠情况|3:铜母合金请注明磷的重量百分比|4:GTIN|5:CAS|6:其他</t>
  </si>
  <si>
    <t>磷烷</t>
  </si>
  <si>
    <t>磷化镓,磷锗锌</t>
  </si>
  <si>
    <t>磷化铟</t>
  </si>
  <si>
    <t>其他磷化物</t>
  </si>
  <si>
    <t>镍钴铝氢氧化物</t>
  </si>
  <si>
    <t>饮用纯净水</t>
  </si>
  <si>
    <t>单氰胺</t>
  </si>
  <si>
    <t>锑化铟，具有以下所有特性：位错密度小于50个/平方厘米的单晶，以及纯度大于99.99999%的多晶，包括但不限于锭（棒）、块、片、靶材、颗粒、粉末、碎料等形态</t>
  </si>
  <si>
    <t>砷化镓,铟镓砷,锑化镓</t>
  </si>
  <si>
    <t>铅汞齐及其他汞齐</t>
  </si>
  <si>
    <t>其他无机化合物、压缩空气等</t>
  </si>
  <si>
    <t>饱和乙烷</t>
  </si>
  <si>
    <t>1:品牌类型|2:出口享惠情况|3:成分含量|4:用途|5:用作气体燃料的应报明包装容器容积|6:包装规格|7:品牌（中文或外文名称）|8:型号|9:GTIN|10:CAS|11:其他</t>
  </si>
  <si>
    <t>其他饱和无环烃</t>
  </si>
  <si>
    <t>乙烯</t>
  </si>
  <si>
    <t>丙烯</t>
  </si>
  <si>
    <t>1:品牌类型|2:出口享惠情况|3:成分含量|4:用途|5:用作气体燃料的应报明包装容器容积|6:包装规格|7:品牌（中文或外文名称）|8:型号|9:签约日期|10:计价日期|11:GTIN|12:CAS|13:其他</t>
  </si>
  <si>
    <t>1-丁烯</t>
  </si>
  <si>
    <t>2-丁烯</t>
  </si>
  <si>
    <t>2-甲基丙烯</t>
  </si>
  <si>
    <t>1,3-丁二烯</t>
  </si>
  <si>
    <t>异戊二烯</t>
  </si>
  <si>
    <t>异戊烯</t>
  </si>
  <si>
    <t>乙炔</t>
  </si>
  <si>
    <t>诱虫烯</t>
  </si>
  <si>
    <t>其他不饱和无环烃</t>
  </si>
  <si>
    <t>环己烷</t>
  </si>
  <si>
    <t>1:品牌类型|2:出口享惠情况|3:成分含量|4:用途|5:包装规格|6:品牌（中文或外文名称）|7:型号|8:签约日期|9:计价日期|10:GTIN|11:CAS|12:其他</t>
  </si>
  <si>
    <t>蒎烯</t>
  </si>
  <si>
    <t>1:品牌类型|2:出口享惠情况|3:成分含量|4:用途|5:包装规格|6:品牌（中文或外文名称）|7:型号|8:GTIN|9:CAS|10:其他</t>
  </si>
  <si>
    <t>4-烷基-4’-烷基双环己烷</t>
  </si>
  <si>
    <t>1-甲基环丙烯</t>
  </si>
  <si>
    <t>环戊烯</t>
  </si>
  <si>
    <t>其他环烷烃、环烯及环萜烯</t>
  </si>
  <si>
    <t>苯</t>
  </si>
  <si>
    <t>1:品牌类型|2:出口享惠情况|3:成分含量|4:包装规格|5:品牌（中文或外文名称）|6:型号|7:签约日期|8:计价日期|9:GTIN|10:CAS|11:其他</t>
  </si>
  <si>
    <t>甲苯</t>
  </si>
  <si>
    <t>邻二甲苯</t>
  </si>
  <si>
    <t>间二甲苯</t>
  </si>
  <si>
    <t>对二甲苯</t>
  </si>
  <si>
    <t>混合二甲苯异构体</t>
  </si>
  <si>
    <t>苯乙烯</t>
  </si>
  <si>
    <t>乙苯</t>
  </si>
  <si>
    <t>异丙基苯</t>
  </si>
  <si>
    <t>四氢萘</t>
  </si>
  <si>
    <t>精萘</t>
  </si>
  <si>
    <t>1:品牌类型|2:出口享惠情况|3:成分含量|4:结晶温度|5:包装规格|6:品牌（中文或外文名称）|7:型号|8:GTIN|9:CAS|10:其他</t>
  </si>
  <si>
    <t>十二烷基苯</t>
  </si>
  <si>
    <t>4-(4’-烷基环己基)环己基乙烯</t>
  </si>
  <si>
    <t>1-烷基-4-（4-烷烯基-1,1’-双环已基）苯</t>
  </si>
  <si>
    <t>其他环烃</t>
  </si>
  <si>
    <t>一氯甲烷及氯乙烷</t>
  </si>
  <si>
    <t>二氯甲烷</t>
  </si>
  <si>
    <t>三氯甲烷</t>
  </si>
  <si>
    <t>四氯化碳（受控用途）</t>
  </si>
  <si>
    <t>四氯化碳（用于受控用途除外）</t>
  </si>
  <si>
    <t>1,2-二氯乙烷(ISO)</t>
  </si>
  <si>
    <t>1,1,1-三氯乙烷/甲基氯仿（受控用途）</t>
  </si>
  <si>
    <t>418AB</t>
  </si>
  <si>
    <t>1,1,1-三氯乙烷/甲基氯仿（用于受控用途除外）</t>
  </si>
  <si>
    <t>14Axy</t>
  </si>
  <si>
    <t>其他无环烃的饱和氯化衍生物</t>
  </si>
  <si>
    <t>氯乙烯</t>
  </si>
  <si>
    <t>三氯乙烯</t>
  </si>
  <si>
    <t>四氯乙烯</t>
  </si>
  <si>
    <t>3-氯-1-丙烯(氯丙烯)</t>
  </si>
  <si>
    <t>六氯丁二烯</t>
  </si>
  <si>
    <t>其他无环烃的不饱和氯化衍生物</t>
  </si>
  <si>
    <t>三氟甲烷（HFC-23）</t>
  </si>
  <si>
    <t>14xy</t>
  </si>
  <si>
    <t>二氟甲烷（HFC-32）</t>
  </si>
  <si>
    <t>一氟甲烷（HFC-41）</t>
  </si>
  <si>
    <t>1,2-二氟乙烷（HFC-152）及1,1 -二氟乙烷（HFC-152a）</t>
  </si>
  <si>
    <t>1,1,1-三氟乙烷（HFC-143a）及1,1,2-三氟乙烷（HFC-143）</t>
  </si>
  <si>
    <t>五氟乙烷（HFC-125）</t>
  </si>
  <si>
    <t>1,1,1,2-四氟乙烷（HFC-134a）及1,1,2,2-四氟乙烷（HFC-134）</t>
  </si>
  <si>
    <t>1,1,1,2,3,3-六氟丙烷（HFC-236ea）</t>
  </si>
  <si>
    <t>1,1,1,3,3,3-六氟丙烷（HFC-236fa）</t>
  </si>
  <si>
    <t>1,1,1,2,3,3,3-七氟丙烷（HFC-227ea）</t>
  </si>
  <si>
    <t>1,1,1,2,2,3-六氟丙烷（HFC-236cb）</t>
  </si>
  <si>
    <t>1,1,1,3,3-五氟丙烷（HFC-245fa）及1,1,2,2,3-五氟丙烷（HFC-245ca）</t>
  </si>
  <si>
    <t>1,1,1,3,3-五氟丁烷（HFC-365mfc）及1,1,1,2,2,3,4,5,5,5-十氟戊烷（HFC-43-10mee）</t>
  </si>
  <si>
    <t>全氟辛酸的盐类和相关化合物（PFOA类）</t>
  </si>
  <si>
    <t>其他无环烃的饱和氟化衍生物</t>
  </si>
  <si>
    <t>2，3，3，3-四氟丙烯（HFO-1234yf）、1，3，3，3-四氟丙烯（HFO-1234ze）及（Z）-1，1，1，4，4，4-六氟-2-丁烯（HFO-1336mzz）</t>
  </si>
  <si>
    <t>1,1,3,3,3-五氟-2-三氟甲基-1-丙烯（全氟异丁烯；八氟异丁烯）</t>
  </si>
  <si>
    <t>其他无环烃的不饱和氟化衍生物</t>
  </si>
  <si>
    <t>甲基溴（溴甲烷）</t>
  </si>
  <si>
    <t>14ABxy</t>
  </si>
  <si>
    <t>二溴乙烷（ISO）（1,2-二溴乙烷）</t>
  </si>
  <si>
    <t>二溴甲烷、碘甲烷</t>
  </si>
  <si>
    <t>其他无环烃的溴化或碘化衍生物</t>
  </si>
  <si>
    <t>一氯二氟甲烷（HCFC-22）</t>
  </si>
  <si>
    <t>二氯三氟乙烷（HCFC-123）</t>
  </si>
  <si>
    <t>二氯一氟乙烷</t>
  </si>
  <si>
    <t>一氯二氟乙烷</t>
  </si>
  <si>
    <t>二氯五氟丙烷（HCFC-225,225ca,225cb）</t>
  </si>
  <si>
    <t>溴三氟甲烷（Halon-1301）</t>
  </si>
  <si>
    <t>溴氯二氟甲烷（Halon-1211）、二溴四氟乙烷（Halon-2402）</t>
  </si>
  <si>
    <t>三氯氟甲烷</t>
  </si>
  <si>
    <t>三氯三氟乙烷（受控用途）</t>
  </si>
  <si>
    <t>二氯二氟甲烷(CFC-12 ),二氯四氟乙烷(CFC-114 ）,一氯五氟乙烷（CFC-115）,一氯三氟甲烷（CFC-13）</t>
  </si>
  <si>
    <t>三氯三氟乙烷（CFC-113)(用于受控用途除外),五氯一氟乙烷(CFC-111),四氯二氟乙烷(CFC-112),七氯一氟丙烷(CFC-211)，六氯二氟丙烷(CFC-212)、五氯三氟丙烷(CFC-213)</t>
  </si>
  <si>
    <t>其他仅含氟和氯的甲烷、乙烷及丙烷的全卤化物</t>
  </si>
  <si>
    <t>其他无环烃全卤化物</t>
  </si>
  <si>
    <t>其他无环烃全卤化衍生物</t>
  </si>
  <si>
    <t>1-氟-1,1-二氯乙烷,1,1-二氟-1-氯乙烷</t>
  </si>
  <si>
    <t>其他含氢氯氟烃类物质（这里的烃是指甲烷、乙烷及丙烷）</t>
  </si>
  <si>
    <t>二溴氯丙烷</t>
  </si>
  <si>
    <t>其他溴氟代甲烷、乙烷和丙烷</t>
  </si>
  <si>
    <t>溴氯甲烷</t>
  </si>
  <si>
    <t>其他无环烃卤化衍生物</t>
  </si>
  <si>
    <t>林丹(ISO,INN)、α-六氯环己烷、β-六氯环己烷</t>
  </si>
  <si>
    <t>其他1,2,3,4,5,6-六氯环已烷{六六六(ISO)}</t>
  </si>
  <si>
    <t>艾氏剂（ISO）、氯丹（ISO）（别名八氯化甲桥茚）及七氯（ISO）</t>
  </si>
  <si>
    <t>灭蚁灵</t>
  </si>
  <si>
    <t>氯代环戊烷、溴代环戊烷</t>
  </si>
  <si>
    <t>毒杀芬,六溴环十二烷,得克隆及其顺式异构体和反式异构体</t>
  </si>
  <si>
    <t>其他环烷烃、环烯烃或环萜烯烃的卤化衍生物</t>
  </si>
  <si>
    <t>邻二氯苯</t>
  </si>
  <si>
    <t>1,4-二氯苯</t>
  </si>
  <si>
    <t>氯苯</t>
  </si>
  <si>
    <t>六氯苯(ISO)及滴滴涕(ISO,INN)</t>
  </si>
  <si>
    <t>五氯苯</t>
  </si>
  <si>
    <t>六溴联苯</t>
  </si>
  <si>
    <t>对氯甲苯</t>
  </si>
  <si>
    <t>3,4-二氯三氟甲苯</t>
  </si>
  <si>
    <t>4-(4’-烷基苯基)-1-(4’-烷基苯基）-2-氟苯</t>
  </si>
  <si>
    <t>多氯联苯、多溴联苯，单一的二氯萘、三氯萘、四氯萘、五氯萘、六氯萘、七氯萘、八氯萘</t>
  </si>
  <si>
    <t>多氯三联苯(PCT)</t>
  </si>
  <si>
    <t>稗草烯</t>
  </si>
  <si>
    <t>其他芳烃卤化衍生物</t>
  </si>
  <si>
    <t>仅含磺基的衍生物及其盐和乙酯</t>
  </si>
  <si>
    <t>硝基苯</t>
  </si>
  <si>
    <t>硝基甲苯</t>
  </si>
  <si>
    <t>二硝基甲苯</t>
  </si>
  <si>
    <t>三硝基甲苯(TNT)</t>
  </si>
  <si>
    <t>ABk</t>
  </si>
  <si>
    <t>六硝基芪</t>
  </si>
  <si>
    <t>其他仅含硝基或亚硝基衍生物</t>
  </si>
  <si>
    <t>全氟辛基磺酸</t>
  </si>
  <si>
    <t>全氟辛基磺酸铵</t>
  </si>
  <si>
    <t>全氟辛基磺酸锂</t>
  </si>
  <si>
    <t>全氟辛基磺酸钾</t>
  </si>
  <si>
    <t>其他全氟辛基磺酸盐</t>
  </si>
  <si>
    <t>全氟辛基磺酰氟</t>
  </si>
  <si>
    <t>三氯硝基甲烷（氯化苦）</t>
  </si>
  <si>
    <t>23S</t>
  </si>
  <si>
    <t>全氟已基磺酸及其盐类和其相关化合物</t>
  </si>
  <si>
    <t>氯硝丙烷,四氯硝基苯,五氯硝基苯</t>
  </si>
  <si>
    <t>其他烃的磺化、硝化、亚硝化衍生物</t>
  </si>
  <si>
    <t>甲醇</t>
  </si>
  <si>
    <t>正丙醇</t>
  </si>
  <si>
    <t>异丙醇</t>
  </si>
  <si>
    <t>正丁醇</t>
  </si>
  <si>
    <t>异丁醇</t>
  </si>
  <si>
    <t>仲丁醇</t>
  </si>
  <si>
    <t>叔丁醇</t>
  </si>
  <si>
    <t>正辛醇</t>
  </si>
  <si>
    <t>辛醇的异构体</t>
  </si>
  <si>
    <t>十二醇、十六醇及十八醇</t>
  </si>
  <si>
    <t>3,3-二甲基丁-2-醇(频哪基醇)</t>
  </si>
  <si>
    <t>三十烷醇</t>
  </si>
  <si>
    <t>其他饱和一元醇</t>
  </si>
  <si>
    <t>香叶醇、橙花醇</t>
  </si>
  <si>
    <t>香茅醇</t>
  </si>
  <si>
    <t>芳樟醇</t>
  </si>
  <si>
    <t>其他无环萜烯醇</t>
  </si>
  <si>
    <t>其他不饱和一元醇</t>
  </si>
  <si>
    <t>1,2-乙二醇</t>
  </si>
  <si>
    <t>1,2-丙二醇</t>
  </si>
  <si>
    <t>2,5-二甲基己二醇</t>
  </si>
  <si>
    <t>1,3-丙二醇</t>
  </si>
  <si>
    <t>1,4-丁二醇</t>
  </si>
  <si>
    <t>驱蚊醇</t>
  </si>
  <si>
    <t>抗癌药原料（白消安）</t>
  </si>
  <si>
    <t>其他二元醇</t>
  </si>
  <si>
    <t>三羟甲基丙烷</t>
  </si>
  <si>
    <t>季戊四醇</t>
  </si>
  <si>
    <t>甘露糖醇</t>
  </si>
  <si>
    <t>山梨醇</t>
  </si>
  <si>
    <t>丙三醇(甘油)</t>
  </si>
  <si>
    <t>1:品牌类型|2:出口享惠情况|3:成分含量|4:用途|5:包装规格|6:品牌（中文或外文名称）|7:型号|8:签约日期|9:计价日期|10:丙三醇（甘油）请报明颜色及外观状态|11:GTIN|12:CAS|13:其他</t>
  </si>
  <si>
    <t>木糖醇</t>
  </si>
  <si>
    <t>其他多元醇</t>
  </si>
  <si>
    <t>乙氯维诺</t>
  </si>
  <si>
    <t>I</t>
  </si>
  <si>
    <t>乙氯维诺的盐</t>
  </si>
  <si>
    <t>2－氯乙醇</t>
  </si>
  <si>
    <t>鼠甘伏,溴硝醇</t>
  </si>
  <si>
    <t>其他无环醇的卤化、磺化等衍生物</t>
  </si>
  <si>
    <t>薄荷醇</t>
  </si>
  <si>
    <t>甲基环己醇</t>
  </si>
  <si>
    <t>环己醇,二甲基环己醇</t>
  </si>
  <si>
    <t>固醇</t>
  </si>
  <si>
    <t>肌醇</t>
  </si>
  <si>
    <t>萜品醇</t>
  </si>
  <si>
    <t>5α-雄烷-3α, 17α-二醇(阿法雄烷二醇)、5α-雄烷-3β, 17β-二醇(倍他雄烷二醇)、雄甾-4-烯-3α, 17β-二醇(4-雄烯二醇(3α, 17β))、雄甾-4-烯-3α, 17α-二醇(4-雄烯二醇(3α, 17α))</t>
  </si>
  <si>
    <t>L</t>
  </si>
  <si>
    <t>其他环烷醇,环烯醇及环萜烯醇</t>
  </si>
  <si>
    <t>苄醇</t>
  </si>
  <si>
    <t>2-苯基乙醇</t>
  </si>
  <si>
    <t>三氯杀螨醇（CAS号115-32-2、10606-46-9）</t>
  </si>
  <si>
    <t>其他芳香醇</t>
  </si>
  <si>
    <t>苯酚</t>
  </si>
  <si>
    <t>苯酚的盐</t>
  </si>
  <si>
    <t>间甲酚</t>
  </si>
  <si>
    <t>邻甲酚</t>
  </si>
  <si>
    <t>其他甲酚</t>
  </si>
  <si>
    <t>甲酚的盐</t>
  </si>
  <si>
    <t>壬基酚、对壬基酚、支链-4-壬基酚</t>
  </si>
  <si>
    <t>辛基酚及其异构体</t>
  </si>
  <si>
    <t>β-萘酚(2-萘酚)</t>
  </si>
  <si>
    <t>其他萘酚及萘酚盐</t>
  </si>
  <si>
    <t>邻异丙基(苯)酚</t>
  </si>
  <si>
    <t>邻仲丁基酚</t>
  </si>
  <si>
    <t>邻烯丙基苯酚及盐</t>
  </si>
  <si>
    <t>其他一元酚</t>
  </si>
  <si>
    <t>间苯二酚</t>
  </si>
  <si>
    <t>间苯二酚盐</t>
  </si>
  <si>
    <t>对苯二酚</t>
  </si>
  <si>
    <t>对苯二酚的盐</t>
  </si>
  <si>
    <r>
      <rPr>
        <sz val="12"/>
        <rFont val="宋体"/>
        <family val="3"/>
        <charset val="134"/>
      </rPr>
      <t>双酚A</t>
    </r>
    <r>
      <rPr>
        <sz val="12"/>
        <rFont val="宋体"/>
        <family val="3"/>
        <charset val="134"/>
      </rPr>
      <t xml:space="preserve"> </t>
    </r>
  </si>
  <si>
    <t>双酚A的盐</t>
  </si>
  <si>
    <t>邻苯二酚</t>
  </si>
  <si>
    <t>毒菌酚</t>
  </si>
  <si>
    <t>大麻二酚</t>
  </si>
  <si>
    <t>AB23</t>
  </si>
  <si>
    <t>其他多元酚;酚醇</t>
  </si>
  <si>
    <t>五氯苯酚</t>
  </si>
  <si>
    <t>对氯苯酚</t>
  </si>
  <si>
    <t>格螨酯,双氯酚</t>
  </si>
  <si>
    <t>五氯酚钠</t>
  </si>
  <si>
    <t>89S</t>
  </si>
  <si>
    <t>五氯酚钠水合物</t>
  </si>
  <si>
    <t>其他仅含卤素取代基的衍生物及盐</t>
  </si>
  <si>
    <t>地乐酚及其盐和酯</t>
  </si>
  <si>
    <t>4,6—二硝基邻甲酚〔二硝酚（ISO）〕及其盐</t>
  </si>
  <si>
    <t>4-硝基苯酚</t>
  </si>
  <si>
    <t>对硝基苯酚钠</t>
  </si>
  <si>
    <t>芬螨酯,消螨酚,戊硝酚,特乐酚,壬菌铜</t>
  </si>
  <si>
    <t>苦味酸（2，4，6-三硝基苯酚）</t>
  </si>
  <si>
    <t>k</t>
  </si>
  <si>
    <t>其他酚及酚醇的卤化等衍生物</t>
  </si>
  <si>
    <t>乙醚</t>
  </si>
  <si>
    <t>甲醚</t>
  </si>
  <si>
    <t>八氯二丙醚,二氯异丙醚</t>
  </si>
  <si>
    <t>十七氟-1-[(2,2,3,3,4,4,5,5,6,6,7,7,8,8,8-十五氟辛基)氧基]壬烯”（CAS号84029-60-7）</t>
  </si>
  <si>
    <t>其他无环醚及其卤化等衍生物</t>
  </si>
  <si>
    <t>环烷醚、环烯醚或环萜烯醚及其卤化、磺化、硝化或亚硝化衍生物</t>
  </si>
  <si>
    <t>1-烷氧基-4-（4-乙烯基环己基）-2，3-二氟苯</t>
  </si>
  <si>
    <t>4-（4-烷氧基苯基）-4’-烷烯基-1,1’-双环己烷及其氟代衍生物</t>
  </si>
  <si>
    <t>甲氧滴滴涕,除草醚,氯苯甲醚,甲氧除草醚,三氟硝草醚,草枯醚,氟除草醚,乙氧氟草醚,醚菊酯,苄螨醚,三氟醚</t>
  </si>
  <si>
    <t>四溴二苯醚,五溴二苯醚,六溴二苯醚,七溴二苯醚,五氯代苯甲醚(CAS号1825-21-4),十溴二苯醚(CAS号1163-19-5)</t>
  </si>
  <si>
    <t>其他芳香醚及其卤化.磺化.硝化衍生物</t>
  </si>
  <si>
    <t>2,2-氧联二乙醇(二甘醇)</t>
  </si>
  <si>
    <t>乙二醇或二甘醇的单丁醚</t>
  </si>
  <si>
    <t>乙二醇甲醚、二乙二醇甲醚、乙二醇乙醚、二乙二醇乙醚、乙二醇丙醚、二乙二醇丙醚、乙二醇己醚、二乙二醇己醚、乙二醇异辛醚、二乙二醇异辛醚</t>
  </si>
  <si>
    <t>1,1'-[氧基双[(1-甲基-2,1-乙二基)氧基]]双[4,4,5,5,6,6,7,7,8,8,9,9,10,10,11,11,12,12,13,13,14,14,15,15,15-二十五氟-2-十五醇]（CAS号93776-00-2）</t>
  </si>
  <si>
    <t>乙二醇或二甘醇的其他单烷基醚</t>
  </si>
  <si>
    <t>间苯氧基苄醇</t>
  </si>
  <si>
    <t>三乙二醇甲醚、四乙二醇甲醚、三乙二醇乙醚、丙二醇乙醚、二丙二醇乙醚、丙二醇丙醚、二丙二醇丙醚、丙二醇丁醚、二丙二醇丁醚、三丙二醇丁醚</t>
  </si>
  <si>
    <t>其他醚醇及其衍生物</t>
  </si>
  <si>
    <t>醚酚、醚醇酚及其衍生物</t>
  </si>
  <si>
    <t>缩醛及半缩醛过氧化物，及其卤化、磺化、硝化或亚硝化衍生物</t>
  </si>
  <si>
    <t>过氧化醇、过氧化醚、过氧化酮及其卤化、磺化、硝化或亚硝化衍生物</t>
  </si>
  <si>
    <t>环氧乙烷</t>
  </si>
  <si>
    <t>甲基环氧乙烷(氧化丙烯)</t>
  </si>
  <si>
    <t>1-氯-2,3-环氧丙烷(表氯醇)</t>
  </si>
  <si>
    <t>狄氏剂(ISO、INN)</t>
  </si>
  <si>
    <t>异狄氏剂</t>
  </si>
  <si>
    <t>灭草环</t>
  </si>
  <si>
    <t>三节环环氧化物,环氧醇(酚,醚)</t>
  </si>
  <si>
    <t>缩醛.半缩醛.不论含否其他含氧基</t>
  </si>
  <si>
    <t>甲醛</t>
  </si>
  <si>
    <t>1:品牌类型|2:出口享惠情况|3:成分含量|4:用途|5:四聚甲醛报明外观|6:包装规格|7:品牌（中文或外文名称）|8:型号|9:GTIN|10:CAS|11:其他</t>
  </si>
  <si>
    <t>乙醛</t>
  </si>
  <si>
    <t>乙二醛</t>
  </si>
  <si>
    <t>其他无环醛</t>
  </si>
  <si>
    <t>苯甲醛</t>
  </si>
  <si>
    <t>铃兰醛</t>
  </si>
  <si>
    <t>其他环醛</t>
  </si>
  <si>
    <t>香草醛(3-甲氧基-4-羟基苯甲醛)</t>
  </si>
  <si>
    <t>乙基香草醛</t>
  </si>
  <si>
    <t>醛醇</t>
  </si>
  <si>
    <t>间苯氧基苯甲醛</t>
  </si>
  <si>
    <t>其他醛醚、醛酚</t>
  </si>
  <si>
    <t>四聚乙醛</t>
  </si>
  <si>
    <t>其他环聚醛</t>
  </si>
  <si>
    <t>多聚甲醛</t>
  </si>
  <si>
    <t>三氯乙醛</t>
  </si>
  <si>
    <t>品目2912所列产品的其他衍生物</t>
  </si>
  <si>
    <t>丙酮</t>
  </si>
  <si>
    <t>丁酮[甲基乙基(甲)酮]</t>
  </si>
  <si>
    <t>4-甲基-2-戊酮</t>
  </si>
  <si>
    <t>频哪酮</t>
  </si>
  <si>
    <t>其他不含其他含氧基的无环酮</t>
  </si>
  <si>
    <t>环己酮及甲基环己酮</t>
  </si>
  <si>
    <t>芷香酮及甲基芷香酮</t>
  </si>
  <si>
    <t>樟脑</t>
  </si>
  <si>
    <t>3-雄烯酮(5α-雄甾-3-烯-17-酮),5α-雄烷-2-烯-17-酮</t>
  </si>
  <si>
    <t>其他环烷酮.环烯酮或环萜烯酮</t>
  </si>
  <si>
    <t>苯丙酮(苯基丙-2-酮)</t>
  </si>
  <si>
    <t>苯乙酮</t>
  </si>
  <si>
    <t>1-苯基-1-丙酮</t>
  </si>
  <si>
    <t>杀鼠酮,鼠完,敌鼠</t>
  </si>
  <si>
    <t>其他不含其他含氧基的芳香酮</t>
  </si>
  <si>
    <t>敌鼠钠盐</t>
  </si>
  <si>
    <t>表雄酮（3β-羟基-5α-雄烷-17-酮）,表睾酮,1-表雄酮(3β-羟基-5α-雄甾-1-烯-17-酮)，1-雄酮(3α-羟基-5α-雄甾-1-烯-17-酮)</t>
  </si>
  <si>
    <t>其他酮醇及酮醛</t>
  </si>
  <si>
    <t>覆盆子酮</t>
  </si>
  <si>
    <t>其他酮酚</t>
  </si>
  <si>
    <t>2-羟基-4-甲氧基二苯甲酮</t>
  </si>
  <si>
    <t>苯草酮,双炔酰菌胺,甲氧虫酰肼,苯丙烯菌酮,14-羟基芸苔素甾醇</t>
  </si>
  <si>
    <t>含其他含氧基的酮</t>
  </si>
  <si>
    <t>蒽醌</t>
  </si>
  <si>
    <t>辅酶Q10</t>
  </si>
  <si>
    <t>大黄素甲醚</t>
  </si>
  <si>
    <t>其他醌</t>
  </si>
  <si>
    <t>十氯酮</t>
  </si>
  <si>
    <t>氯鼠酮,苯菌酮,茚草酮,二氯萘醌,四氯对醌,六氯丙酮,氯敌鼠钠盐</t>
  </si>
  <si>
    <t>溴代邻酮</t>
  </si>
  <si>
    <t>1-苯基-2-溴-1-丙酮,邻氯苯基环戊酮</t>
  </si>
  <si>
    <t>其他酮及醌的卤化、磺化衍生物</t>
  </si>
  <si>
    <t>甲酸</t>
  </si>
  <si>
    <t>甲酸盐</t>
  </si>
  <si>
    <t>甲酸酯</t>
  </si>
  <si>
    <t>食品级冰乙酸(冰醋酸)</t>
  </si>
  <si>
    <t>其他冰乙酸(冰醋酸)</t>
  </si>
  <si>
    <t>乙酸溶液,80≥含量＞10%；乙酸,含量＞80%</t>
  </si>
  <si>
    <t>其他乙酸</t>
  </si>
  <si>
    <t>乙酸酐(醋酸酐)</t>
  </si>
  <si>
    <t>乙酸钠</t>
  </si>
  <si>
    <t>乙酸铜,乙酸铅</t>
  </si>
  <si>
    <t>其他乙酸盐</t>
  </si>
  <si>
    <t>乙酸乙酯</t>
  </si>
  <si>
    <t>乙酸乙烯酯</t>
  </si>
  <si>
    <t>乙酸正丁酯</t>
  </si>
  <si>
    <t>地乐酚(ISO)乙酸酯</t>
  </si>
  <si>
    <t>三氯杀虫酯,特乐酯,灭螨醌,信铃酯,种衣酯</t>
  </si>
  <si>
    <t>其他乙酸酯</t>
  </si>
  <si>
    <t>一氯代乙酸、二氯乙酸或三氯乙酸及其盐和酯</t>
  </si>
  <si>
    <t>丙酸</t>
  </si>
  <si>
    <t>丙酸盐和酯</t>
  </si>
  <si>
    <t>丁酸、戊酸及其盐和酯</t>
  </si>
  <si>
    <t>硬脂酸</t>
  </si>
  <si>
    <t>棕榈酸及其盐和酯、硬脂酸盐、酯</t>
  </si>
  <si>
    <t>月桂酸五氯苯酚基酯</t>
  </si>
  <si>
    <t>全氟辛酸</t>
  </si>
  <si>
    <t>丙酰氯</t>
  </si>
  <si>
    <t>茅草枯,抑草蓬,四氟丙酸</t>
  </si>
  <si>
    <t>氟乙酸钠</t>
  </si>
  <si>
    <t>其他饱和无环一元羧酸及其酸酐</t>
  </si>
  <si>
    <t>丙烯酸及其盐</t>
  </si>
  <si>
    <t>丙烯酸甲酯</t>
  </si>
  <si>
    <t>丙烯酸乙酯</t>
  </si>
  <si>
    <t>丙烯酸丁酯</t>
  </si>
  <si>
    <t>丙烯酸异辛酯</t>
  </si>
  <si>
    <t>1:品牌类型|2:出口享惠情况|3:成分含量|4:用途|5:外观（颜色|形状）|6:包装规格|7:品牌（中文或外文名称）|8:型号|9:签约日期|10:计价日期|11:GTIN|12:CAS|13:其他</t>
  </si>
  <si>
    <t>其他丙烯酸酯</t>
  </si>
  <si>
    <t>甲基丙烯酸</t>
  </si>
  <si>
    <t>甲基丙烯酸盐</t>
  </si>
  <si>
    <t>其他甲基丙烯酸酯</t>
  </si>
  <si>
    <t>油酸、亚油酸或亚麻酸及其盐和酯</t>
  </si>
  <si>
    <t>乐杀螨(ISO)</t>
  </si>
  <si>
    <t>烯虫乙酯,烯虫炔酯,消螨普</t>
  </si>
  <si>
    <t>其他不饱和无环一元羧酸</t>
  </si>
  <si>
    <t>DV菊酸甲酯、二溴菊酸</t>
  </si>
  <si>
    <t>苄菊酯,苯醚菊酯,右旋苯醚菊酯,富右旋反式苯醚菊酯,苄烯菊酯,氯菊酯,生物氯菊酯,氯烯炔菊酯,联苯菊酯,七氟菊酯,四氟苯菊酯,五氟苯菊酯,七氟甲醚菊酯,甲氧苄氟菊酯,氯氟醚菊酯,戊菊酯,环螨酯,四氟甲醚菊酯,烯炔菊酯</t>
  </si>
  <si>
    <t>其他(环烷.环烯.环萜烯)一元羧酸</t>
  </si>
  <si>
    <t>苯甲酸乙酯</t>
  </si>
  <si>
    <t>其他苯甲酸及其盐和酯</t>
  </si>
  <si>
    <t>过氧化苯甲酰及苯甲酰氯</t>
  </si>
  <si>
    <t>苯乙酸</t>
  </si>
  <si>
    <t>苯乙酸盐</t>
  </si>
  <si>
    <t>邻甲基苯甲酸</t>
  </si>
  <si>
    <t>布洛芬</t>
  </si>
  <si>
    <t>2-（3-碘-4-乙基苯基）-2-甲基丙酸</t>
  </si>
  <si>
    <t>草芽畏,燕麦酯,5-硝基邻甲氧基苯酚钠,对氯苯氧乙酸及其盐,三碘苯甲酸,萘乙酸,伐草克,萘乙酸盐</t>
  </si>
  <si>
    <t>邻氯苯甲酰氯</t>
  </si>
  <si>
    <t>其他芳香一元羧酸</t>
  </si>
  <si>
    <t>草酸</t>
  </si>
  <si>
    <t>草酸钴</t>
  </si>
  <si>
    <t>其他草酸盐和酯</t>
  </si>
  <si>
    <t>己二酸及其盐和酯</t>
  </si>
  <si>
    <t>癸二酸及其盐和酯</t>
  </si>
  <si>
    <t>壬二酸及其盐和酯</t>
  </si>
  <si>
    <t>马来酐</t>
  </si>
  <si>
    <t>驱虫特,硝苯菌酯</t>
  </si>
  <si>
    <t>其他无环多元羧酸</t>
  </si>
  <si>
    <t>四氢苯酐</t>
  </si>
  <si>
    <t>驱蚊灵</t>
  </si>
  <si>
    <t>其他(环烷、环烯、环萜烯)多元羧酸</t>
  </si>
  <si>
    <t>邻苯二甲酸二辛酯</t>
  </si>
  <si>
    <t>邻苯二甲酸二壬酯等</t>
  </si>
  <si>
    <t>驱蚊叮</t>
  </si>
  <si>
    <t>其他邻苯二甲酸二丁酯</t>
  </si>
  <si>
    <t>其他邻苯二甲酸酯</t>
  </si>
  <si>
    <t>邻苯二甲酸酐(苯酐)</t>
  </si>
  <si>
    <t>精对苯二甲酸</t>
  </si>
  <si>
    <t>1:品牌类型|2:出口享惠情况|3:成分含量|4:用途|5:对苯二甲酸请注明4-CBA值|6:对苯二甲酸请注明P-TL酸值|7:对苯二甲酸请注明色度|8:对苯二甲酸请注明水分|9:包装规格|10:品牌（中文或外文名称）|11:型号|12:签约日期|13:计价日期|14:GTIN|15:CAS|16:其他</t>
  </si>
  <si>
    <t>其他对苯二甲酸</t>
  </si>
  <si>
    <t>1:品牌类型|2:出口享惠情况|3:成分含量|4:用途|5:对苯二甲酸请注明4-CBA值|6:对苯二甲酸请注明P-TL酸值|7:对苯二甲酸请注明色度|8:对苯二甲酸请注明水分|9:包装规格|10:品牌（中文或外文名称）|11:型号|12:GTIN|13:CAS|14:其他</t>
  </si>
  <si>
    <t>对苯二甲酸盐</t>
  </si>
  <si>
    <t>对苯二甲酸二甲酯</t>
  </si>
  <si>
    <t>间苯二甲酸</t>
  </si>
  <si>
    <t>酞菌酯,氯酞酸甲酯,氯酞酸</t>
  </si>
  <si>
    <t>其他芳香多元羧酸</t>
  </si>
  <si>
    <t>乳酸及其盐和酯</t>
  </si>
  <si>
    <t>酒石酸</t>
  </si>
  <si>
    <t>二苯甲酰基酒石酸</t>
  </si>
  <si>
    <t>酒石酸盐及酒石酸酯</t>
  </si>
  <si>
    <t>柠檬酸</t>
  </si>
  <si>
    <t>柠檬酸盐及柠檬酸酯</t>
  </si>
  <si>
    <t>葡糖酸及其盐和酯</t>
  </si>
  <si>
    <t>2,2-二苯基-2-羟基乙酸</t>
  </si>
  <si>
    <t>乙酯杀螨醇</t>
  </si>
  <si>
    <t>二苯乙醇酸甲酯</t>
  </si>
  <si>
    <t>丙酯杀螨醇,溴螨酯,芴丁酯,整形醇</t>
  </si>
  <si>
    <t>γ-羟基丁酸及其盐</t>
  </si>
  <si>
    <t>其他含醇基但不含其他含氧基羧酸</t>
  </si>
  <si>
    <t>水杨酸、水杨酸钠</t>
  </si>
  <si>
    <t>其他水杨酸盐</t>
  </si>
  <si>
    <t>邻乙酰水杨酸(阿斯匹林)</t>
  </si>
  <si>
    <t>邻乙酰水杨酸盐和酯</t>
  </si>
  <si>
    <t>水杨酸其他酯及其盐</t>
  </si>
  <si>
    <t>其他含酚基但不含其他含氧基羧酸</t>
  </si>
  <si>
    <t>环戊烯丙菊酯,调环酸,抗倒酯,环虫菊酯,烯丙菊酯,右旋烯丙菊酯、富右旋反式烯丙菊酯、右旋反式烯丙菊酯,Es-生物烯丙菊酯、生物烯丙菊酯,S-生物烯丙菊酯,乙酰氟菊酯</t>
  </si>
  <si>
    <t>3-氧-2-苯基丁酸及其盐和酯</t>
  </si>
  <si>
    <t>其他含醛基或酮基不含其他含氧基羧酸</t>
  </si>
  <si>
    <t>2，4，5-涕(ISO)(2，4，5-三氯苯氧乙酸)及其盐或酯</t>
  </si>
  <si>
    <t>2,4-滴及其盐和酯、2,4-滴丙酸、2,4-滴丁酸、精2,4-滴丙酸、苯醚菌酯、2甲4氯及其盐和酯、2甲4氯丙酸、2甲4氯丁酸、精2甲4氯丙酸、麦草畏及其盐、杀草畏、禾草灵、乳氟禾草灵、氟萘禾草灵、甲羧除草醚、三氟羧草醚、乙羧氟草醚、氟乳醚</t>
  </si>
  <si>
    <t>2-甲基-3-苯基缩水甘油酸及其盐和酯</t>
  </si>
  <si>
    <t>其他含其他附加含氧基羧酸</t>
  </si>
  <si>
    <t>三(2,3-二溴丙基)磷酸酯</t>
  </si>
  <si>
    <t>磷酸三丁酯</t>
  </si>
  <si>
    <t>敌敌钙,敌敌畏,速灭磷,二溴磷,巴毒磷,杀虫畏,毒虫畏,甲基毒虫畏,庚烯磷,特普,三乙膦酸铝,乙膦酸,氯瘟磷,伐草磷</t>
  </si>
  <si>
    <t>其他磷酸酯及其盐(包括乳磷酸盐)</t>
  </si>
  <si>
    <t>对硫磷(ISO)及甲基对硫磷(ISO)</t>
  </si>
  <si>
    <t>氯氧磷,虫螨畏,杀螟硫磷,除线磷,异氯磷,皮蝇磷,溴硫磷,乙基溴硫磷,硝虫硫磷,碘硫磷,苯稻瘟净,甲基立枯磷,克菌磷,速杀硫磷,丰丙磷</t>
  </si>
  <si>
    <t>其他硫代磷酸酯及其盐</t>
  </si>
  <si>
    <t>亚磷酸二甲酯</t>
  </si>
  <si>
    <t>亚磷酸二乙酯</t>
  </si>
  <si>
    <t>亚磷酸三甲酯</t>
  </si>
  <si>
    <t>亚磷酸三乙酯</t>
  </si>
  <si>
    <t>其他亚磷酸酯</t>
  </si>
  <si>
    <t>浸种磷</t>
  </si>
  <si>
    <t>其他亚磷酸酯及其盐以及它们的卤化、磺化、硝化或亚硝化衍生物</t>
  </si>
  <si>
    <t>硫丹</t>
  </si>
  <si>
    <t>碳酸二苯酯</t>
  </si>
  <si>
    <t>治螟磷,消螨通,炔螨特,赛松</t>
  </si>
  <si>
    <t>太安(PETN)（季戊四醇四硝酸酯）</t>
  </si>
  <si>
    <t>其他无机酸酯(不包括卤化氢的酯)</t>
  </si>
  <si>
    <t>甲胺盐</t>
  </si>
  <si>
    <t>甲胺</t>
  </si>
  <si>
    <t>二甲胺及其盐酸盐</t>
  </si>
  <si>
    <t>三甲胺及其盐，其他二甲胺盐</t>
  </si>
  <si>
    <t>2-（N,N-二甲基氨基）氯乙烷盐酸盐</t>
  </si>
  <si>
    <t>2-（N,N-二乙基氨基）氯乙烷盐酸盐</t>
  </si>
  <si>
    <t>2-（N,N-二异丙基氨基）氯乙烷盐酸盐</t>
  </si>
  <si>
    <t>二正丙胺</t>
  </si>
  <si>
    <t>异丙胺</t>
  </si>
  <si>
    <t>N,N-二(2-氯乙基)乙胺</t>
  </si>
  <si>
    <t>N,N-二(2-氯乙基)甲胺</t>
  </si>
  <si>
    <t>三(2-氯乙基)胺</t>
  </si>
  <si>
    <t>二烷氨基乙基-2-氯及相应质子盐</t>
  </si>
  <si>
    <t>三乙胺</t>
  </si>
  <si>
    <t>二异丙胺</t>
  </si>
  <si>
    <t>2-氨基丁烷,胺鲜酯</t>
  </si>
  <si>
    <t>其他无环单胺及其衍生物及其盐</t>
  </si>
  <si>
    <t>乙二胺</t>
  </si>
  <si>
    <t>乙二胺盐</t>
  </si>
  <si>
    <t>已二酸已二胺盐(尼龙-66盐)</t>
  </si>
  <si>
    <t>六亚甲基二胺及其他盐</t>
  </si>
  <si>
    <t>辛菌胺</t>
  </si>
  <si>
    <t>1,1-二氨基-2,2-二硝基乙烯（DADE或FOX7）</t>
  </si>
  <si>
    <t>其他无环多胺及其衍生物</t>
  </si>
  <si>
    <t>丙己君及其盐</t>
  </si>
  <si>
    <t>氨基羧酸环丙烷</t>
  </si>
  <si>
    <t>乙撑亚胺</t>
  </si>
  <si>
    <t>其他环(烷.烯.萜烯)单胺或多胺</t>
  </si>
  <si>
    <t>苯胺</t>
  </si>
  <si>
    <t>苯胺盐</t>
  </si>
  <si>
    <t>敌锈钠,苯草醚</t>
  </si>
  <si>
    <t>邻氯对硝基苯胺</t>
  </si>
  <si>
    <t>其他苯胺衍生物及其盐</t>
  </si>
  <si>
    <t>间甲苯胺或对甲苯胺</t>
  </si>
  <si>
    <t>氟乐灵,溴鼠胺,乙丁氟灵,氯乙氟灵,环丙氟灵,乙丁烯氟灵,地乐灵,氯乙灵,氟节胺</t>
  </si>
  <si>
    <t>邻甲苯胺</t>
  </si>
  <si>
    <t>甲苯胺盐、甲苯胺衍生物及其盐</t>
  </si>
  <si>
    <t>二苯胺及其衍生物以及它们的盐</t>
  </si>
  <si>
    <t>1-萘胺（α-萘胺）、2-萘胺（β-萘胺）及其衍生物以及它们的盐</t>
  </si>
  <si>
    <t>安非他明、苄非他明、右苯丙胺、乙非他明、芬坎法明、利非他明、左苯丙胺、美芬雷司、芬特明以及它们的盐</t>
  </si>
  <si>
    <t>对异丙基苯胺</t>
  </si>
  <si>
    <t>二甲基苯胺</t>
  </si>
  <si>
    <t>2,6-甲基乙基苯胺</t>
  </si>
  <si>
    <t>2,6-二乙基苯胺</t>
  </si>
  <si>
    <t>异丙乐灵,仲丁灵,二甲戊灵</t>
  </si>
  <si>
    <t>西布曲明及其盐</t>
  </si>
  <si>
    <t>9I</t>
  </si>
  <si>
    <t>盐酸舍曲林</t>
  </si>
  <si>
    <t>乙环利定、二甲基安非他明、芬氟拉明、右旋芬氟拉明以及它们的盐</t>
  </si>
  <si>
    <t>其他芳香单胺及衍生物及它们的盐</t>
  </si>
  <si>
    <t>邻苯二胺</t>
  </si>
  <si>
    <t>氨氟灵,氨氟乐灵</t>
  </si>
  <si>
    <t>二氨基三硝基苯（DATB）</t>
  </si>
  <si>
    <t>间-、对-苯二胺、二氨基甲苯等</t>
  </si>
  <si>
    <t>联苯胺</t>
  </si>
  <si>
    <t>3,3′-二氨基-2,2′,4,4′,6,6′-六硝基联苯或二苦酰胺（DIPAM）（CAS号17215-44-0）、三氨基三硝基苯</t>
  </si>
  <si>
    <t>其他芳香多胺及衍生物及它们的盐</t>
  </si>
  <si>
    <t>单乙醇胺</t>
  </si>
  <si>
    <t>单乙醇胺盐</t>
  </si>
  <si>
    <t>二乙醇胺</t>
  </si>
  <si>
    <t>二乙醇胺盐</t>
  </si>
  <si>
    <t>右丙氧吩(INN)及其盐</t>
  </si>
  <si>
    <t>三乙醇胺</t>
  </si>
  <si>
    <t>23A</t>
  </si>
  <si>
    <t>全氟辛基磺酸二乙醇胺</t>
  </si>
  <si>
    <t>甲基二乙醇胺和乙基二乙醇胺</t>
  </si>
  <si>
    <t>2-（N,N-二异丙基氨基）乙醇</t>
  </si>
  <si>
    <t>乙胺丁醇</t>
  </si>
  <si>
    <t>二甲氨基乙醇及其质子化盐</t>
  </si>
  <si>
    <t>2－二乙氨基乙醇</t>
  </si>
  <si>
    <t>二乙氨基乙醇的质子化盐</t>
  </si>
  <si>
    <t>其他二烷氨基乙-2-醇及质子化盐</t>
  </si>
  <si>
    <t>乙基二乙醇胺的盐</t>
  </si>
  <si>
    <t>甲基二乙醇胺的盐</t>
  </si>
  <si>
    <t>本芴醇</t>
  </si>
  <si>
    <t>增产胺</t>
  </si>
  <si>
    <t>克仑特罗</t>
  </si>
  <si>
    <t>醋美沙朵、阿醋美沙朵、阿法美沙朵、倍醋美沙多、倍他美沙多、地美沙多、地美庚醇、诺美沙多以及它们的盐</t>
  </si>
  <si>
    <t>三乙醇胺盐酸盐</t>
  </si>
  <si>
    <t>其他氨基醇及其醚、酯和它们的盐</t>
  </si>
  <si>
    <t>氨基羟基萘磺酸及其盐</t>
  </si>
  <si>
    <t>茴香胺,二茴香胺,氨基苯乙醚等</t>
  </si>
  <si>
    <t>布苯丙胺、二甲氧基乙基安非他明、二甲氧基安非他明、副甲氧基安非他明、二甲氧基甲苯异丙胺、三甲氧基安非他明、2,5-二甲氧基-4-溴苯乙胺、地佐辛以及它们的盐</t>
  </si>
  <si>
    <t>其他氨基萘酚和其他氨基酚及其醚和酯</t>
  </si>
  <si>
    <t>安非拉酮（INN）、美沙酮（INN）和去甲美沙酮（INN）以及它们的盐</t>
  </si>
  <si>
    <t>4-甲基甲卡西酮及其盐</t>
  </si>
  <si>
    <t>安非他酮及其盐</t>
  </si>
  <si>
    <t>灭藻醌</t>
  </si>
  <si>
    <t>氯胺酮、异美沙酮、甲卡西酮以及它们的盐，4-甲基乙卡西酮(4-MEC)(CAS号1225617-18-4)</t>
  </si>
  <si>
    <t>其他氨基醛、氨基酮及其盐</t>
  </si>
  <si>
    <t>赖氨酸</t>
  </si>
  <si>
    <t>赖氨酸酯和赖氨酸盐</t>
  </si>
  <si>
    <t>谷氨酸</t>
  </si>
  <si>
    <t>谷氨酸钠</t>
  </si>
  <si>
    <t>其他谷氨酸盐</t>
  </si>
  <si>
    <t>邻氨基苯甲酸(氨茴酸)</t>
  </si>
  <si>
    <t>邻氨基苯甲酸(氨茴酸)盐</t>
  </si>
  <si>
    <t>替利定(INN)及其盐</t>
  </si>
  <si>
    <t>氨甲环酸</t>
  </si>
  <si>
    <t>安咪奈丁</t>
  </si>
  <si>
    <t>其他氨基酸</t>
  </si>
  <si>
    <t>普鲁卡因及其盐</t>
  </si>
  <si>
    <t>安咪奈丁的盐</t>
  </si>
  <si>
    <t>草灭畏,甲萘威,地麦威,蜱虱威,除线威,氨酰丙酸（盐酸盐）</t>
  </si>
  <si>
    <t>AS</t>
  </si>
  <si>
    <t>灭杀威,灭除威,混灭威,害扑威,速灭威,残杀威,猛杀威,兹克威,除害威,异丙威,仲丁威,畜虫威,合杀威</t>
  </si>
  <si>
    <t>韦利西贝</t>
  </si>
  <si>
    <t>其他氨基酸及其酯及它们的盐</t>
  </si>
  <si>
    <t>对羟基苯甘氨酸及其邓钾盐</t>
  </si>
  <si>
    <t>莱克多巴胺（雷托巴胺）</t>
  </si>
  <si>
    <t>盐酸莱克多巴胺</t>
  </si>
  <si>
    <t>曲马多</t>
  </si>
  <si>
    <t>抗癌药原料（盐酸米托蒽醌）</t>
  </si>
  <si>
    <t>其他氨基醇酚、氨基酸酚（包括其他含氧基氨基化合物）</t>
  </si>
  <si>
    <t>胆碱及其盐</t>
  </si>
  <si>
    <t>卵磷脂及其他磷氨基类脂</t>
  </si>
  <si>
    <t>全氟辛基磺酸四乙基铵</t>
  </si>
  <si>
    <t>全氟辛基磺酸二癸二甲基铵</t>
  </si>
  <si>
    <t>矮壮素,菊胺酯</t>
  </si>
  <si>
    <t>其他季铵盐及季铵碱</t>
  </si>
  <si>
    <t>甲丙氨酯</t>
  </si>
  <si>
    <t>氟乙酰胺（ISO）</t>
  </si>
  <si>
    <t>久效磷（ISO）及磷胺（ISO）</t>
  </si>
  <si>
    <t>二甲基甲酰胺</t>
  </si>
  <si>
    <t>百治磷,溴乙酰胺,霜霉威及其盐,叶枯炔,二丙烯草胺,驱蚊酯</t>
  </si>
  <si>
    <t>甲丙氨酯的盐</t>
  </si>
  <si>
    <t>卡立普多</t>
  </si>
  <si>
    <t>其他无环酰胺(包括无环氨基甲酸酯)</t>
  </si>
  <si>
    <t>氟环脲,绿麦隆</t>
  </si>
  <si>
    <t>其他烷基脲及其衍生物以及它们的盐</t>
  </si>
  <si>
    <t>2-乙酰氨基苯甲酸、N-乙酰邻氨基苯酸</t>
  </si>
  <si>
    <t>2-乙酰氨基苯甲酸的盐</t>
  </si>
  <si>
    <t>炔已蚁胺</t>
  </si>
  <si>
    <t>甲草胺</t>
  </si>
  <si>
    <t>对乙酰氨基苯乙醚(非那西丁)</t>
  </si>
  <si>
    <t>Q</t>
  </si>
  <si>
    <t>对乙酰氨基酚(扑热息痛)</t>
  </si>
  <si>
    <t>阿斯巴甜</t>
  </si>
  <si>
    <t>避蚊胺,灭锈胺,叶枯酞,水杨菌胺,氟丁酰草胺,萘草胺,新燕灵,非草隆,氯炔灵,苄草隆,燕麦灵,苄胺灵,特草灵,特胺灵,环丙酰亚胺,毒草胺,丁烯草胺,二氯己酰草胺,萘丙胺,牧草胺,溴丁酰草胺,氯甲酰草胺,麦草伏M,麦草伏</t>
  </si>
  <si>
    <t>氯虫酰肼,异丙甲草胺,苯肽胺酸,精异丙甲草胺,缬霉威,灭害威,苯氧威,氟酰脲,环丙酰草胺,烯草胺,苯胺灵,苯霜灵,丙草胺,敌稗,丙炔草胺,草不隆,草完隆,除虫脲,除幼脲,敌草胺,敌草隆,二甲苯草胺,丁草胺</t>
  </si>
  <si>
    <t>庚酰草胺,环丙草胺,环酰草胺,氟虫脲,氟铃脲,氟酰胺,氟蚁灵,氟幼脲,甲氯酰草胺,甲霜灵,环草隆,环莠隆,甲氧隆,克草胺,枯草隆,甲基杀草隆,枯莠隆,邻酰胺,氯苯胺灵</t>
  </si>
  <si>
    <t>灭草隆,灭幼脲,炔苯酰草胺,麦锈灵,棉胺宁,灭草灵,炔草隆,杀草胺,虱螨脲,双苯酰草胺,双酰草胺,杀草隆,杀铃脲,杀螺胺及其盐,莎稗磷,甜菜安,特丁草胺,乙氧苯草胺,甜菜宁,戊菌隆,酰草隆,乙草胺,乙霉威,乙酰甲草胺,异丙隆</t>
  </si>
  <si>
    <t>炔已蚁胺的盐</t>
  </si>
  <si>
    <t>地恩丙胺及其盐</t>
  </si>
  <si>
    <t>3-氧-2-苯基丁酰胺</t>
  </si>
  <si>
    <t>抗癌药原料（氟他胺）</t>
  </si>
  <si>
    <t>其他环酰胺（包括环氨基甲酸酯）（包括其衍生物以及它们的盐）</t>
  </si>
  <si>
    <t>糖精及其盐</t>
  </si>
  <si>
    <t>格鲁米特</t>
  </si>
  <si>
    <t>格鲁米特的盐</t>
  </si>
  <si>
    <t>腐霉利,菌核净,菌核利,甲菌利,乙菌利,氟烯草酸,胺菊酯,右旋胺菊酯,右旋反式胺菊酯,富右旋反式胺菊酯</t>
  </si>
  <si>
    <t>其他酰亚胺及其衍生物、盐</t>
  </si>
  <si>
    <t>杀虫脒（ISO）</t>
  </si>
  <si>
    <t>杀螨特,杀螨脒,单甲脒及其盐,伐虫脒,丙烷脒,烯肟菌胺,烯肟菌酯,醚菌酯,双胍辛胺,多果定,双胍辛胺乙酸盐,双胍三辛烷基苯磺酸盐,禾草灭,氟草醚,增产肟,氯代水杨胺,双胍辛乙酸盐,顺己烯醇,双甲脒</t>
  </si>
  <si>
    <t>羟亚胺及其盐</t>
  </si>
  <si>
    <t>其他亚胺及其衍生物以及它们的盐</t>
  </si>
  <si>
    <t>丙烯腈</t>
  </si>
  <si>
    <t>1-氰基胍(双氰胺)</t>
  </si>
  <si>
    <t>芬普雷司（INN）及其盐；美沙酮（INN）中间体（4-氰基-2-二甲氨基-4,4-二苯基丁烷）</t>
  </si>
  <si>
    <t>α-苯基乙酰基乙腈</t>
  </si>
  <si>
    <t>对氯氰苄</t>
  </si>
  <si>
    <t>间苯二甲腈</t>
  </si>
  <si>
    <t>甲氰菊酯,S-氰戊菊酯,氯氟氰菊酯,氰氟虫腙,氟氯氰菊酯,高效氯氰菊酯,高效反式氯氰菊酯,高效氟氯氰菊酯,杀螟腈,甲基辛硫磷,敌草腈,碘苯腈,辛酰碘苯腈,溴苯腈,辛酰溴苯腈,氯辛硫磷,戊氰威,苯醚氰菊酯,稻瘟酰胺</t>
  </si>
  <si>
    <t>戊烯氰氯菊酯,溴氯氰菊酯,高效氯氟氰菊酯、精高效氯氟氰菊酯,溴氰菊酯,四溴菊酯,氟丙菊酯,氟氯苯菊酯,氰戊菊酯,乙氰菊酯,氟氰戊菊酯,溴氟菊酯,溴灭菊酯,氰菌胺,百菌清,霜脲氰,溴菌腈,氟胺氰菊酯,氰氟草酯,氰烯菌酯</t>
  </si>
  <si>
    <t>氯氰菊酯</t>
  </si>
  <si>
    <t>己二腈</t>
  </si>
  <si>
    <t>3-氧-2-苯基丁腈,苯乙腈(CAS号140-29-4)</t>
  </si>
  <si>
    <t>(2S)-3-(4-S-氯-3-氟苯氧基)-N-(4-乙炔基-3-(三氟甲基)苯基)-2-羟基-2-里基丙酰胺</t>
  </si>
  <si>
    <t>其他腈基化合物</t>
  </si>
  <si>
    <t>敌磺钠</t>
  </si>
  <si>
    <t>其他重氮化合物、偶氮化合物等</t>
  </si>
  <si>
    <t>偏二甲肼</t>
  </si>
  <si>
    <t>甲基肼</t>
  </si>
  <si>
    <t>抑食肼,虫酰肼,丁酰肼,联苯肼酯,环氟菌胺,肟菌酯,苯氧菌胺,绿谷隆,溴谷隆,利谷隆,氯溴隆,溴酚肟,乙二肟,苯螨特,醌肟腙,三甲苯草酮</t>
  </si>
  <si>
    <t>其他肼(联氨)及胲(羟胺)的有机衍生物</t>
  </si>
  <si>
    <t>甲苯二异氰酸酯(TDI)</t>
  </si>
  <si>
    <t>二甲苯二异氰酸酯(TODI)</t>
  </si>
  <si>
    <t>二苯基甲烷二异氰酸酯(纯MDI)</t>
  </si>
  <si>
    <t>六亚基甲烷二异氰酸酯</t>
  </si>
  <si>
    <t>其他异氰酸酯</t>
  </si>
  <si>
    <t>环已基氨基磺酸钠(甜蜜素)</t>
  </si>
  <si>
    <t>二烷氨基膦酰二卤</t>
  </si>
  <si>
    <t>二烷氨基膦酸二烷酯</t>
  </si>
  <si>
    <t>胺丙畏,胺草磷,抑草磷,丁苯草酮,甲基胺草磷,异柳磷,甲基异柳磷,丙胺氟磷,八甲磷,育畜磷,甘氨硫磷,甲氟磷,毒鼠磷,水胺硫磷</t>
  </si>
  <si>
    <t>N-｛1-［二烷基（少于或等于10个碳原子的碳链，包括环烷）胺基］亚烷基（氢、少于或等于10个碳原子的碳链，包括环烷）｝-P-氟膦酰胺和相应的烷基化盐或质子化盐</t>
  </si>
  <si>
    <t>N-［1-二烷基（少于或等于10个碳原子的碳链，包括环烷）胺基］亚烷基（氢、少于或等于10个碳原子的碳链，包括环烷）胺基氟磷酸烷（氢、少于或等于10个碳原子的碳链，包括环烷）酯和相应的烷基化盐或质子化盐</t>
  </si>
  <si>
    <t>其他含氮基化合物</t>
  </si>
  <si>
    <t>2-（N，N-二甲基氨基）乙硫醇</t>
  </si>
  <si>
    <t>禾草丹,杀螟丹,威百亩,代森钠,丙森锌,福美铁,福美锌,代森福美锌,安百亩,燕麦敌,野麦畏,硫草敌,苄草丹,戊草丹,坪草丹,仲草丹,丁草敌,克草敌,茵草敌,灭草敌,环草敌,硫菌威,菜草畏</t>
  </si>
  <si>
    <t>其他硫代氨基甲酸盐(或酯)</t>
  </si>
  <si>
    <t>福美双</t>
  </si>
  <si>
    <t>其他一硫化二烃氨基硫羰等</t>
  </si>
  <si>
    <t>甲硫氨酸(蛋氨酸)</t>
  </si>
  <si>
    <t>2-（N,N-二乙基氨基）乙硫醇</t>
  </si>
  <si>
    <t>硫二甘醇</t>
  </si>
  <si>
    <t>甲胺磷(ISO)</t>
  </si>
  <si>
    <t>敌菌丹(ISO)</t>
  </si>
  <si>
    <t>涕灭威（ISO）</t>
  </si>
  <si>
    <t>双巯丙氨酸(胱氨酸)</t>
  </si>
  <si>
    <t>二硫代碳酸酯(或盐) [黄原酸酯(或盐)]</t>
  </si>
  <si>
    <t>乙酰甲胺磷</t>
  </si>
  <si>
    <t>4-甲基硫基安非他明</t>
  </si>
  <si>
    <t>莫达非尼</t>
  </si>
  <si>
    <t>2-氯乙基氯甲基硫醚、二(2-氯乙基)硫醚(即芥子气)、二(2-氯乙硫基)甲烷、1,2-二(2-氯乙硫基)乙烷(即倍半芥气)、1,3-二(2-氯乙硫基)正丙烷、1,4-二(2-氯乙硫基)正丁烷、1,5-二(2-氯乙硫基)正戊烷、二(2-氯乙硫基甲基)醚</t>
  </si>
  <si>
    <t>胺吸膦、硫代磷酸二乙基-S-2-二乙氨基乙酯及烷基化或质子化盐、烷基硫代膦酸烷S-2-二烷氨基乙酯(包括相应烷基化盐,质子化盐,烷基指甲,乙,正丙,异丙基)、含一磷原子与甲、乙、丙基结合化合物(地虫磷除外)</t>
  </si>
  <si>
    <t>甲基硫菌灵,硫菌灵,苯螨醚,乙蒜素,敌灭生,丁酮威,丁酮砜威,棉铃威,灭多威,乙硫苯威,杀线威,甲硫威,多杀威,涕灭砜威,硫双威,丁醚脲,久效威,苯硫威,敌螨特,2甲4氯乙硫酯,杀虫双,杀虫单,灭虫脲,避虫醇</t>
  </si>
  <si>
    <t>代森锌,代森锰,代森锰锌,福美胂,福美甲胂,代森铵,代森联,烯草酮,磺草酮,嗪草酸甲酯,硝磺草酮,苯氟磺胺,甲磺乐灵,氯硫酰草胺,脱叶磷,灭菌丹,克菌丹,杀螨硫醚,氟杀螨,硫肟醚,莠不生,稻瘟净,异稻瘟净,稻丰散,敌瘟磷</t>
  </si>
  <si>
    <t>马拉硫磷,苏硫磷,赛硫磷,丙虫磷,双硫磷,亚砜磷,异亚砜磷,丙溴磷,田乐磷,特丁硫磷,硫丙磷,地虫硫膦,乙硫磷,丙硫磷,甲基乙拌磷,乐果,益硫磷,氧乐果,甲拌磷,乙拌磷,虫螨磷,果虫磷,氯胺磷,家蝇磷,灭蚜磷,安硫磷</t>
  </si>
  <si>
    <t>硫线磷,氯甲硫磷,杀虫磺,砜吸磷,砜拌磷,异拌磷,三硫磷,芬硫磷,倍硫磷,甲基内吸磷,乙酯磷,丰索磷,内吸磷,发硫磷,灭线磷,烯禾啶,双环磺草酮,氟虫酰胺,氟苯虫酰胺</t>
  </si>
  <si>
    <t>罕见病药原料（青霉胺）</t>
  </si>
  <si>
    <t>DL-羟基蛋氨酸</t>
  </si>
  <si>
    <t>抗癌药原料（比卡鲁胺）</t>
  </si>
  <si>
    <t>其他有机硫化合物</t>
  </si>
  <si>
    <t>四甲基铅及四乙基铅</t>
  </si>
  <si>
    <t>三丁基锡化合物</t>
  </si>
  <si>
    <t>甲基膦酸二甲酯</t>
  </si>
  <si>
    <t>丙基膦酸二甲酯</t>
  </si>
  <si>
    <t>乙基膦酸二乙酯</t>
  </si>
  <si>
    <t>甲基膦酸</t>
  </si>
  <si>
    <t>甲基膦酸和脒基尿素（1:1）生成的盐</t>
  </si>
  <si>
    <t>1-丙基磷酸环酐</t>
  </si>
  <si>
    <t>（5-乙基-2-甲基-2-氧代-1,3,2-二氧磷杂环己-5-基）甲基膦酸二甲酯</t>
  </si>
  <si>
    <t>3，9-二甲基-2，4，8，10-四氧杂-3，9-二磷杂螺[5，5]十一烷-3，9二氧化物</t>
  </si>
  <si>
    <t>双甘膦</t>
  </si>
  <si>
    <t>烷基亚膦酰烷基-2-二烷氨基乙酯（包括相应烷基化盐或质子化盐）, 二烷氨基氰膦酸烷酯10碳原子以下（烷基指甲,乙,正丙,异丙基,例如塔崩）</t>
  </si>
  <si>
    <t>丙基膦酸,甲基膦酸二聚乙二醇酯（CAS号：294675-51-7）,甲基膦酸二[5-（5-乙基-2-甲基-2-氧代-1,3,2-二氧磷杂环己基）甲基]酯（CAS号：42595-45-9）</t>
  </si>
  <si>
    <t>草甘膦及其盐,草铵膦,精草铵膦,草硫膦,杀木膦,双丙氨膦,增甘膦,苯硫膦,苯腈膦</t>
  </si>
  <si>
    <t>其他非卤化有机磷衍生物</t>
  </si>
  <si>
    <t>甲基膦酰二氯</t>
  </si>
  <si>
    <t>丙基膦酰二氯</t>
  </si>
  <si>
    <t>O-（3-氯丙基）O-[4-硝基-3-（三氟甲基）苯基]甲基硫代膦酸酯</t>
  </si>
  <si>
    <t>敌百虫（ISO）</t>
  </si>
  <si>
    <t>氯沙林(甲基氯膦酸异丙酯);氯梭曼(甲基氯膦酸频那酯);烷基氟膦酸烷酯，10碳原子以下(烷基指甲、乙、正丙、异丙基，例如沙林，梭曼);烷基膦酰二氟(烷基指甲、乙、正丙、异丙基,例如,DF:甲基膦酰二氟)</t>
  </si>
  <si>
    <t>三丁氯苄鏻,乙烯利,氟硅菊酯,溴苯膦,丁酯膦</t>
  </si>
  <si>
    <t>N-｛1-［二烷基（少于或等于10个碳原子的碳链，包括环烷）胺基］亚烷基（氢、少于或等于10个碳原子的碳链，包括环烷）｝-P-烷基（少于或等于10个碳原子的碳链，包括环烷）氟膦酰胺和相应的烷基化盐或质子化盐</t>
  </si>
  <si>
    <t>［双（二乙胺基）亚甲基］甲氟膦酰胺</t>
  </si>
  <si>
    <t>毒壤膦（壤虫磷）</t>
  </si>
  <si>
    <t>XAB</t>
  </si>
  <si>
    <t>其他卤化有机磷衍生物</t>
  </si>
  <si>
    <t>六甲基环三硅氧烷</t>
  </si>
  <si>
    <t>2-氯乙烯基二氯胂、二(2-氯乙烯基)氯胂、三(2-氯乙烯基)胂</t>
  </si>
  <si>
    <t>三苯锡,三苯基乙酸锡,三苯基氯化锡,三苯基氢氧化锡,苯丁锡,三唑锡,田安,乙烯硅</t>
  </si>
  <si>
    <t>硫酸三乙基锡,二丁基氧化锡等</t>
  </si>
  <si>
    <t>三甲基锑、三乙基锑及其他有机锑化合物，纯度（无机元素基准）大于99.999%。三苯基铋、三对乙氧基苯基铋、三甲基铟、三乙基铟</t>
  </si>
  <si>
    <t>锆试剂,二甲胂酸,4-二甲氨基偶氮苯-4'-胂酸,卡可基酸,二甲基胂酸钠,4-氨基苯胂酸钠,二氯化苯胂,对氨基苯胂酸钠,二氯苯胂,苯胂化二氯,蒽醌-1-胂酸、三环锡(普特丹),月桂酸三丁基锡、醋酸三丁基锡</t>
  </si>
  <si>
    <t>四乙基锡,乙酸三甲基锡,四乙锡,醋酸三甲基锡,毒菌锡,三苯基羟基锡(含量&gt;20%),乙酰亚砷酸铜,二苯(基)胺氯胂,祖母绿,翡翠绿,醋酸亚砷酸铜,吩吡嗪化氯,亚当氏气,3-硝基-4-羟基苯胂酸,4-羟基-3-硝基苯胂酸,乙基二氯胂,二苯(基)氯胂</t>
  </si>
  <si>
    <t>甲(基)胂酸,丙(基)胂酸,二碘化苯胂(苯基二碘胂),苯胂酸,2-硝基苯胂酸,邻硝基苯胂酸,3-硝基苯胂酸,间硝基苯胂酸,4-硝基苯胂酸,2-氨基苯胂酸,对硝基苯胂酸,邻氨基苯胂酸,3-氨基苯胂酸,4-氨基苯胂酸,间氨基苯胂酸,对氨基苯胂酸</t>
  </si>
  <si>
    <t>其他有机-无机化合物</t>
  </si>
  <si>
    <t>四氢呋喃</t>
  </si>
  <si>
    <t>1:品牌类型|2:出口享惠情况|3:成分含量（对于成分较复杂，字节较长商品可用CAS号|4:用途|5:包装规格|6:品牌（中文或外文名称）|7:型号|8:GTIN|9:CAS|10:其他</t>
  </si>
  <si>
    <t>2-糠醛</t>
  </si>
  <si>
    <t>糠醇及四氢糠醇</t>
  </si>
  <si>
    <t>三氯蔗糖</t>
  </si>
  <si>
    <t>呋芬雷司</t>
  </si>
  <si>
    <t>恩格列净</t>
  </si>
  <si>
    <t>喃烯菊酯,炔呋菊酯,呋菌胺,酯菌胺,抑霉胺,呋氧草醚,环庚草醚,呋草酮,甲呋炔菊酯,溴苄呋菊酯,右旋炔呋菊酯 ,环菌胺,甲呋酰胺,二甲呋酰胺,茵多酸,莪术醇,呋喃磺草酮,楝素,呋霜灵,呋菌隆,螺螨酯,苄呋菊酯,呋虫胺</t>
  </si>
  <si>
    <t>其他结构上有非稠合呋喃环化合物</t>
  </si>
  <si>
    <t>香豆素、甲基香豆素及乙基香豆素</t>
  </si>
  <si>
    <t>杀鼠灵,克鼠灵,敌鼠灵,溴鼠灵,氯灭鼠灵,氟鼠灵,鼠得克,杀鼠醚,赤霉酸,蝇毒磷,茴蒿素,溴敌隆,呋酰胺,四氯苯酞,畜虫磷,丁香菌酯,甲氨基阿维菌素及其盐,阿维菌素,丙酰芸苔素内酯,螺螨双酯</t>
  </si>
  <si>
    <t>鬼臼毒素</t>
  </si>
  <si>
    <t>EF</t>
  </si>
  <si>
    <t>γ-丁内酯</t>
  </si>
  <si>
    <t>其他内酯</t>
  </si>
  <si>
    <t>4-丙烯基-1,2-亚甲二氧基苯</t>
  </si>
  <si>
    <t>1-(1,3-苯并二噁茂-5-基)丙烷-2-酮</t>
  </si>
  <si>
    <t>3,4-亚甲二氧基苯甲醛(胡椒醛)</t>
  </si>
  <si>
    <t>4-烯丙基-1,2-亚甲二氧基苯</t>
  </si>
  <si>
    <t>四氢大麻酚(所有异构体)</t>
  </si>
  <si>
    <t>克百威（ISO）</t>
  </si>
  <si>
    <t>呋喃酚</t>
  </si>
  <si>
    <t>2,2'-双甲氧羰基-4,4'-双甲氧基-5,5',6,6'-双亚甲二氧基联苯（联苯双酯）</t>
  </si>
  <si>
    <t>蒿甲醚</t>
  </si>
  <si>
    <t>二氧威,噁虫威,丙硫克百威,丁硫克百威,呋线威,因毒磷,敌噁磷,碳氯灵,吡喃灵,吡喃隆,乙氧呋草黄,呋草黄,氟草肟,避蚊酮,苯虫醚,鱼藤酮,环虫酰肼,调呋酸,芸苔素内酯</t>
  </si>
  <si>
    <t>抗癌药原料（紫杉醇）</t>
  </si>
  <si>
    <t>QFE</t>
  </si>
  <si>
    <t>抗癌药原料（多西他赛）</t>
  </si>
  <si>
    <t>贝前列素钠</t>
  </si>
  <si>
    <t>抗癌药原料（淫羊藿素）</t>
  </si>
  <si>
    <t>QEF</t>
  </si>
  <si>
    <t>三尖杉宁碱,十去乙酰基巴卡丁三(红豆杉提取物10-DAB ),十去乙酰基紫杉醇(红豆杉提取物10-DAT）,巴卡丁三,7-表紫杉醇,10-去乙酰7-表紫杉醇,7,10-双（三氯乙酰基）-10-去乙酰基巴卡丁三类似物，7,10-双（三氯乙酰基）-多西他赛</t>
  </si>
  <si>
    <t>FE</t>
  </si>
  <si>
    <t>替苯丙胺及其盐、(1,2-二甲基庚基)羟基四氢甲基二苯吡喃、六氢大麻酚、甲羟芬胺、乙芬胺、羟芬胺、二亚甲基双氧安非他明(MDMA)及其盐、3,4-亚甲二氧基甲卡西酮(CAS号186028-79-5)</t>
  </si>
  <si>
    <t>二恶英、呋喃</t>
  </si>
  <si>
    <t>二氢黄樟素</t>
  </si>
  <si>
    <t>阿卡波糖水合物</t>
  </si>
  <si>
    <t>2-甲基-3-[3,4-（亚甲二氧基）苯基]缩水甘油酸及其酯类</t>
  </si>
  <si>
    <t>其他仅含氧杂原子的杂环化合物</t>
  </si>
  <si>
    <t>二甲基苯基吡唑酮及其衍生物</t>
  </si>
  <si>
    <t>1:品牌类型|2:出口享惠情况|3:成分含量|4:用途|5:包装规格|6:品牌（中文或外文名称）|7:型号|8:签约日期|9:GTIN|10:CAS|11:其他</t>
  </si>
  <si>
    <t>安乃近</t>
  </si>
  <si>
    <t>吡硫磷,吡唑硫磷,敌蝇威,乙虫腈,氟虫腈,唑螨酯,吡螨胺,吡草醚,吡唑草胺,氟氯草胺,吡唑萘菌胺,苯并烯氟菌唑,丁虫腈,腈吡螨酯,唑菌酯,异索威,吡唑威,吡唑醚菌酯,野燕枯,苄草唑,吡唑特,吡草酮 ,氟唑菌胺,乙唑螨腈</t>
  </si>
  <si>
    <t>抗癌药原料（赛沃替尼）</t>
  </si>
  <si>
    <t>舒拉诺龙</t>
  </si>
  <si>
    <t>其他结构上有非稠合吡唑环化合物</t>
  </si>
  <si>
    <t>乙内酰脲及其衍生物</t>
  </si>
  <si>
    <t>异菌脲,抑霉唑及其盐,咪菌腈,咪鲜胺及其盐,咪草酸,丁咪酰胺,果绿啶,氟菌唑</t>
  </si>
  <si>
    <t>2,4-二硝基咪唑（DNI）</t>
  </si>
  <si>
    <t>依托咪酯</t>
  </si>
  <si>
    <t>其他结构上有非稠合咪唑环化合物</t>
  </si>
  <si>
    <t>吡啶</t>
  </si>
  <si>
    <t>吡啶盐</t>
  </si>
  <si>
    <t>哌啶(六氢吡啶)</t>
  </si>
  <si>
    <t>哌啶(六氢吡啶)盐</t>
  </si>
  <si>
    <t>阿芬太尼（INN）、阿尼利定（INN）、苯氰米特（INN）、溴西泮（INN）、卡芬太尼（INN）、地芬诺新（INN）、地芬诺酯（INN）、地匹哌酮（INN）、芬太尼（INN）、凯托米酮（INN）、哌醋甲酯（INN）、喷他左辛（INN）</t>
  </si>
  <si>
    <t>哌替啶（INN）、哌替啶中间体A（INN）、苯环利定（INN）、苯哌利定（INN）、哌苯甲醇（INN）、哌氰米特（INN）、哌丙吡胺（INN）、瑞芬太尼（INN）和三甲利定（INN）</t>
  </si>
  <si>
    <t>乙酰阿法甲基芬太尼,阿法甲基芬太尼,倍他羟基芬太尼,倍他羟基-3-甲基芬太尼,对氟芬太尼</t>
  </si>
  <si>
    <t>其他芬太尼及它们的衍生物</t>
  </si>
  <si>
    <t>奎宁环-3-醇（3-奎宁醇）</t>
  </si>
  <si>
    <t>4-苯氨基-N-苯乙基哌啶（ANPP）</t>
  </si>
  <si>
    <t>N-苯乙基-4-哌啶酮（NPP）</t>
  </si>
  <si>
    <t>二苯乙醇酸-3-奎宁环酯</t>
  </si>
  <si>
    <t>烯丙罗定,阿法美罗定,倍他美罗定,阿法罗定,苄替啶,倍他罗定,依托利定,羟哌替啶,美他佐辛,1-甲基-4-苯基-4-哌啶丙酸酯,诺匹哌酮,以及它们的盐</t>
  </si>
  <si>
    <t>1-苯乙基-4-苯基-4-哌啶乙酸酯,哌替啶中间体B,哌替啶中间体C,非那丙胺,非那佐辛,匹米诺定,丙哌利定,以及它们的盐;瑞马唑仑及其盐和异构体</t>
  </si>
  <si>
    <t>丝右哌甲酯</t>
  </si>
  <si>
    <t>精吡氟禾草灵及其酯,毒死蜱,二氯氨基吡啶羧酸,二氟吡隆,三氟甲吡醚,氯虫苯甲酰胺,啶酰菌胺,羟哌酯,啶虫脒,精喹禾灵,喹禾灵,氟吡禾灵,吡氟禾草灵,炔禾灵,氟吡乙禾灵,氟吡菌胺,卤草啶,高效氟吡甲禾灵,氟吡甲禾灵</t>
  </si>
  <si>
    <t>甲基毒死蜱,吡虫啉,驱蝇啶,烯啶虫胺,咪唑烟酸,甲咪唑烟酸,咪唑乙烟酸,炔草酯及其酸,哌草磷,哌草丹,稗草丹,吡氯氰菊酯,啶蜱脲,氟啶脲,哒幼酮,吡丙醚,氨氯吡啶酸,三氯吡氧乙酸及其盐和酯,氯氟吡氧乙酸及其盐和酯</t>
  </si>
  <si>
    <t>甲哌鎓,抗倒胺,氯吡脲,吡啶醇,啶菌噁唑,苯锈啶,啶斑肟,氟啶胺,氟啶虫酰胺,三氯甲基吡啶,咪唑嗪,丁硫啶,氯苯吡啶,哌丙灵,氟吡菌酰胺,,氯啶菌酯,氯氨吡啶酸,哌壮素,啶氧菌酯,啶菌腈,氟啶虫胺腈,环啶菌胺,四氯虫酰胺</t>
  </si>
  <si>
    <t>2,6-双（苦基氨基）-3,5-二硝基吡啶（PYX）</t>
  </si>
  <si>
    <t>4-（N-苯基氨基）哌啶及其盐、1-叔丁氧羰基-4-（N-苯基氨基）哌啶及其盐、N-苯基-N-(4-哌啶基）丙酰胺及其盐</t>
  </si>
  <si>
    <t>3-羟基-1-甲基哌啶,3-奎宁环酮,氨基甲酸酯类(二甲胺基甲酸吡啶酯类季铵盐和双季铵盐)</t>
  </si>
  <si>
    <t>1-乙氧羰基-4-哌啶酮、1-苄氧羰基-4-哌啶酮、1-乙酰基-4-哌啶酮</t>
  </si>
  <si>
    <t>1-叔丁氧羰基-4-(4-氟苯基氨基）哌啶、1-叔丁氧羰基-4-(3-氟苯基氨基）哌啶、1-叔丁氧羰基-4-(2-氯苯基氨基）哌啶</t>
  </si>
  <si>
    <t>4-(4-氟苯基氨基）哌啶、1-乙氧羰基-4-(N-苯基氨基）哌啶、1-乙氧羰基-4-(4﹣氟苯基氨基）哌啶、N-叔丁氧羰基-4-羟基哌啶</t>
  </si>
  <si>
    <t>4-(N-苯基氨基）哌啶的酰胺类衍生物、氨基甲酸酯类衍生物、卤代衍生物或以上衍生方式组合形式的衍生物，以及上述所有物质的盐类、4-哌啶酮的缩酮类衍生物、酰胺类衍生物、氨基甲酸酯类衍生物或以上衍生方式组合形式的衍生物，以及上述所有物质的盐类</t>
  </si>
  <si>
    <t>抗癌药原料（吉美嘧啶、甲磺酸阿帕替尼、西达本胺、甲苯磺酸尼拉帕利）</t>
  </si>
  <si>
    <t>其他结构上含有一个非稠合吡啶环（不论是否氢化）的化合物</t>
  </si>
  <si>
    <t>左非诺(INN)及其盐</t>
  </si>
  <si>
    <t>丙烯酸喹啉酯,苯氧喹啉,咯喹酮,氯甲喹啉酸,二氯喹啉草酮,喹啉铜,二氯喹啉酸</t>
  </si>
  <si>
    <t>右美沙芬(CAS:125-71-3)、羟蒂巴酚、左美沙芬、左芬啡烷、去甲左啡诺、非诺啡烷、消旋甲啡烷、消旋啡烷、布托啡诺</t>
  </si>
  <si>
    <t>抗癌药原料（马来酸吡咯替尼）</t>
  </si>
  <si>
    <t>其他含喹琳或异喹啉环系的化合物</t>
  </si>
  <si>
    <t>丙二酰脲(巴比妥酸)及其盐</t>
  </si>
  <si>
    <t>阿洛巴比妥（INN）、异戊巴比妥（INN）、巴比妥（INN）、布他比妥（INN）、正丁巴比妥（INN）、环己巴比妥（INN）、甲苯巴比妥（INN）、戊巴比妥（INN）、苯巴比妥（INN）、仲丁巴比妥（INN）、司可巴比妥（INN）和乙烯比妥（INN）</t>
  </si>
  <si>
    <t>其他丙二酰脲的衍生物及它们的盐</t>
  </si>
  <si>
    <t>甲氯喹酮,甲喹酮,氯普唑仑,齐培丙醇</t>
  </si>
  <si>
    <t>胞嘧啶</t>
  </si>
  <si>
    <t>环丙氟哌酸</t>
  </si>
  <si>
    <t>恩替卡韦</t>
  </si>
  <si>
    <t>嘧啶磷,甲基嘧啶磷,二嗪磷，双苯嘧草酮,烯腺嘌呤,苄腺嘌呤,丁基嘧啶磷，嘧啶肟草醚,嘧草醚,双草醚,除草定,环草定,嘧啶氧磷,乙嘧硫磷,苄氨基嘌呤,羟烯腺嘌呤,异草定,异丙酯草醚,嘧草硫醚,特草定</t>
  </si>
  <si>
    <t>吡菌磷,嘧霉胺,嘧菌胺,嘧菌酯,嘧啶威,抗蚜威,环虫腈,嘧螨醚,氯苯嘧啶醇,环丙嘧啶醇,呋嘧醇,氟蚁腙,鼠立死,三氟苯嘧啶,二甲嘧酚,乙嘧酚,乙嘧酚磺酸酯,嘧菌环胺,嘧菌腙,嘧螨酯,氟苯嘧啶醇</t>
  </si>
  <si>
    <t>嗪氨灵,咪唑喹啉酸,丙酯草醚,氟丙嘧草酯、氯丙嘧啶酸,溴嘧草醚,唑嘧菌胺</t>
  </si>
  <si>
    <t>依他喹酮(CAS号7432-25-9),苄基哌嗪(CAS号2759-28-6)</t>
  </si>
  <si>
    <t>利格列汀</t>
  </si>
  <si>
    <t>抗癌药原料（甲磺酸伊马替尼、硫唑嘌呤、培美曲塞二钠、左亚叶酸钙、甲磺酸氟马替尼、甲磺酸阿美替尼、泽布替尼、奥雷巴替尼）</t>
  </si>
  <si>
    <t>其他结构上有嘧啶环等的化合物（包括其他结构上有哌嗪环的化合物）</t>
  </si>
  <si>
    <t>三聚氰胺(蜜胺)</t>
  </si>
  <si>
    <t>三聚氰氯</t>
  </si>
  <si>
    <t>二氯异氰脲酸</t>
  </si>
  <si>
    <t>三氯异氰脲酸</t>
  </si>
  <si>
    <t>二氯异氰尿酸钠</t>
  </si>
  <si>
    <t>其他异氰脲酸氯化衍生物</t>
  </si>
  <si>
    <t>西玛津,莠去津,扑灭津,草达津等</t>
  </si>
  <si>
    <t>西草净,扑草净,敌草净,莠灭净,扑灭通,仲丁通,丁嗪草酮,环嗪酮,嗪草酮,灭蚜硫磷,灭蝇胺,吡蚜酮,三嗪氟草胺,茚嗪氟草胺,特丁净,异丙净,异戊乙净</t>
  </si>
  <si>
    <t>抗癌药原料（奥替拉西钾）</t>
  </si>
  <si>
    <t>其他结构上含非稠合三嗪环化合物</t>
  </si>
  <si>
    <t>6-己内酰胺</t>
  </si>
  <si>
    <t>氯巴占和甲乙哌酮</t>
  </si>
  <si>
    <t>灭菌磷,螺虫乙酯</t>
  </si>
  <si>
    <t>甲氧哌啶乙酯</t>
  </si>
  <si>
    <t>罕见病药原料（吡非尼酮）</t>
  </si>
  <si>
    <t>抗新型冠状病毒药原料（奈玛特韦）</t>
  </si>
  <si>
    <t>氯巴占和甲乙哌酮的盐、佐匹克隆(CAS号43200-80-2)、吡仑帕奈</t>
  </si>
  <si>
    <t>抗癌药原料（来那度胺）</t>
  </si>
  <si>
    <t>其他内酰胺</t>
  </si>
  <si>
    <t>阿普唑仑,卡马西泮,氯氮卓</t>
  </si>
  <si>
    <t>氯硝西泮,氯拉卓酸,地洛西泮</t>
  </si>
  <si>
    <t>地西泮,艾司唑仑,氯氟卓乙酯</t>
  </si>
  <si>
    <t>氟地西泮,氟硝西泮,氟西泮</t>
  </si>
  <si>
    <t>哈拉西泮,劳拉西泮,氯甲西泮</t>
  </si>
  <si>
    <t>马吲哚,咪达唑仑,硝西泮</t>
  </si>
  <si>
    <t>奥沙西泮,匹那西泮,普拉西泮</t>
  </si>
  <si>
    <t>去甲西泮,三唑仑</t>
  </si>
  <si>
    <t>硝甲西泮,美达西泮</t>
  </si>
  <si>
    <t>吡咯戊酮,替马西泮,四氢西泮</t>
  </si>
  <si>
    <t>甲基谷硫磷（ISO）</t>
  </si>
  <si>
    <t>三唑酮,醚草敏,三唑醇,唑草酮,苄氯三唑醇,戊菌唑,粉唑醇,环菌唑,叶菌唑,灭菌唑,种菌唑,四氯喹噁啉,己唑醇,腈苯唑,亚胺唑,四氟醚唑,氟环唑,包括联苯三唑醇,腈菌唑,环丙唑醇,戊唑醇,氟硅唑,申嗪霉素,氟喹唑,哒螨灵</t>
  </si>
  <si>
    <t>唑草酯,四环唑,噁草酸,氟胺草唑,氨唑草酮,三氟苯唑,多效唑,烯效唑,抑芽唑,喹禾糠酯,哒草特,咯草隆,禾草敌,唑草胺,敌草快及其盐,氯草敏,丙硫菌唑,氯氟醚菌唑,烯唑醇,吲哚丁酸,溴莠敏,吲熟酯,三唑磺,四唑酰草胺</t>
  </si>
  <si>
    <t>抑芽丹,三唑磷,虫线磷,喹硫磷,唑啶草酮,氯唑磷,炔咪菊酯,吲哚酮草酯,多菌灵,苯菌灵,氰菌灵,麦穗宁,氟哒嗪草酯,哒嗪硫磷,亚胺硫磷,氯亚胺硫磷,保棉磷,益棉磷,威菌磷,呋喃虫酰肼,唑蚜威,不育胺,虫螨腈,抗螨唑,四螨嗪</t>
  </si>
  <si>
    <t>氯卡色林，氯尼他秦,依托尼秦,普罗庚嗪,布桂嗪,扎莱普隆及其盐,唑吡坦及其盐,二甲基色胺，二乙基色胺,乙色胺，咯环利定,[1-(5-氟戊基)-1H-吲哚-3-基](2-碘苯基)甲酮(CAS号335161-03-0),1-(5-氟戊基)-3-(1-萘甲酰基)-1H-吲哚(CAS号335161-24-5)</t>
  </si>
  <si>
    <t>1-丁基-3-(1-萘甲酰基)吲哚(CAS号208987-48-8),2-(2-甲氧基苯基)-1-(1-戊基-1H-吲哚-3-基)乙酮(CAS号864445-43-2),依他佐辛</t>
  </si>
  <si>
    <t>齐帕特罗,2-(三氟甲基)-4-［(2R)-2-［(1R)-2,2,2-三氟-1-羟基乙基］-1-吡咯烷基］苯甲腈,3-甲基-4-［［(1R,2S)-1-［5-(4-氰基苯基)-1,3,4-噁二唑-2-基］-2-羟基丙基］氨基］-2-氯苯甲腈</t>
  </si>
  <si>
    <t>二硝基甘脲(DNGU或DINGU)(CAS号55510-04-8)、1,4,5,8-四硝基-哒嗪并[4,5-d]哒嗪(TNP)(CAS号229176-04-9)</t>
  </si>
  <si>
    <t>(环)四亚甲基四硝胺（俗名奥托金HMX）、(环)三亚甲基三硝基胺(俗名黑索金RDX )</t>
  </si>
  <si>
    <t>3k</t>
  </si>
  <si>
    <t>阿托伐他汀钙</t>
  </si>
  <si>
    <t>抗癌药原料（阿那曲唑、来曲唑、硼替佐米、替莫唑胺、帕米帕利）</t>
  </si>
  <si>
    <t>维格列汀</t>
  </si>
  <si>
    <t>其他仅含氮杂原子的杂环化合物</t>
  </si>
  <si>
    <t>三苯甲基氨噻肟酸</t>
  </si>
  <si>
    <t>噻螨酮,噻唑膦,噻唑硫磷,噻唑烟酸,噻唑菌胺,氯噻啉,氟螨噻,噻菌灵,噻菌胺,噻丙腈,噻呋酰胺,噻虫胺,噻虫嗪,噻虫啉,氟噻唑吡乙酮,氟烯线砜,异噻菌胺,辛噻酮,拌种灵,稻瘟灵,甲噻诱胺</t>
  </si>
  <si>
    <t>抗癌药原料（达沙替尼）</t>
  </si>
  <si>
    <t>其他结构上含有非稠合噻唑环的化合物（非稠合噻唑环不论是否氢化）</t>
  </si>
  <si>
    <t>罕见病药原料（利鲁唑）</t>
  </si>
  <si>
    <t>噻螨威,噻霉酮,苯噻硫氰,烯丙苯噻唑,草除灵,噻唑禾草灵,苯噻隆,甲基苯噻隆,苯噻酰草胺,苯噻菌酯,毒氟磷,苯噻菌胺</t>
  </si>
  <si>
    <t>其他含一个苯并噻唑环系的化合物</t>
  </si>
  <si>
    <t>含一个吩噻嗪环系的化合物</t>
  </si>
  <si>
    <t>阿米雷司、溴替唑仑、氯噻西泮、氯恶唑仑、卤沙（恶）唑仑、凯他唑仑、美索卡、奥沙（恶）唑仑、匹莫林、苯甲曲嗪、芬美曲嗪、右吗拉胺、舒芬太尼以及它们的盐</t>
  </si>
  <si>
    <t>硫代芬太尼、阿法甲基硫代芬太尼、3-甲基硫代芬太尼以及它们的盐</t>
  </si>
  <si>
    <t>其他芬太尼以及它们的衍生物</t>
  </si>
  <si>
    <t>磺内酯及磺内酰胺</t>
  </si>
  <si>
    <t>呋喃唑酮</t>
  </si>
  <si>
    <t>人类核酸及其盐</t>
  </si>
  <si>
    <t>ABV</t>
  </si>
  <si>
    <t>其他核酸及其盐</t>
  </si>
  <si>
    <t>奈韦拉平、依发韦仑、利托那韦及它们的盐</t>
  </si>
  <si>
    <t>克拉维酸及其盐</t>
  </si>
  <si>
    <t>7-苯乙酰氨基-3-氯甲基-4-头孢烷酸对甲氧基苄酯、7-氨基头孢烷酸、7-氨基脱乙酰氧基头孢烷酸</t>
  </si>
  <si>
    <t>6-氨基青霉烷酸(6-APA)</t>
  </si>
  <si>
    <t>核苷酸类食品添加剂</t>
  </si>
  <si>
    <t>噁草酮,氟噻草胺,活化酯,高效二甲吩草胺,噁唑磷,蔬果磷,茂硫磷,除害磷,噁唑禾草灵,毒鼠硅,噻鼠灵,吡噻菌胺,甲基吡噁磷,丁硫环磷,硫环磷,杀扑磷,伏杀硫磷,地胺磷,福拉比,噻节因,糠菌唑,精噁唑禾草灵,砜吡草唑</t>
  </si>
  <si>
    <t>代森硫,代森环,氟吗啉 ,咯菌腈,噻森铜,丙环唑,乙环唑,嗪草酸,噻氟隆,丁噻隆,异噁隆,稻瘟酯,烯酰吗啉,噻菌腈,土菌灵,噁霜灵,噁霉灵,噁唑菌酮,金核霉素,呋菌唑,叶枯唑,呋醚唑,苯醚甲环唑,噻苯隆,磺噻隆,噁唑隆</t>
  </si>
  <si>
    <t>苯草灭,灭草松,灭草唑,丙炔噁草酮,噻草酮,噻唑锌,异噁草松,噁嗪草酮,环苯草酮,丙炔氟草胺,糖氨基嘌呤,苯螨噻,异噁酰草胺,异噁唑草酮,噻菌茂,硅丰环,多抗霉素,灰瘟素,三环唑,氧环唑,灭螨猛,克杀螨,螨蜱胺,二氰蒽醌</t>
  </si>
  <si>
    <t>喹菌酮,肼菌酮,萎锈灵,氧化萎锈灵,棉隆,乙烯菌核利,环酯草醚,噻菌铜,苯唑草酮,丁吡吗啉,环戊噁草酮,异噁唑虫酰胺,噁唑酰草胺,环氧虫啶,噻嗯菊酯,双苯噁唑酯,乙螨唑,异噁氯草酮,唑啉草酯</t>
  </si>
  <si>
    <t>1,4-二氧杂-8-氮杂螺［4.5］癸烷</t>
  </si>
  <si>
    <t>环线威,杀虫环,杀虫钉,多噻烷等</t>
  </si>
  <si>
    <t>甲米雷司,替诺环定,二乙噻丁,二甲噻丁,吗苯丁酯,乙甲噻丁,呋替啶,左吗拉胺,吗拉胺中间体,吗哌利定,苯吗庚酮,消旋吗拉胺以及它们的盐;亚甲基二氧吡咯戊酮(CAS号687603-66-3);泰吉利定,地达西尼,奥赛利定,苏沃雷生</t>
  </si>
  <si>
    <t>西博帕多、依替唑仑</t>
  </si>
  <si>
    <t>抗癌药原料（呋喹替尼）</t>
  </si>
  <si>
    <t>氨基二硝基苯并氧化呋咱或7-氨基-4,6-硝基苯并呋咱-1-氧化物（ADNBF）(CAS号97096-78-1),二氨基氧化偶氮呋咱（DAAOF或DAAF）(CAS号78644-89-0),二氨基偶氮呋咱（DAAzF）(CAS号78644-90-3)</t>
  </si>
  <si>
    <t>抗癌药原料（地西他滨、氟脲苷、环磷酰胺、吉非替尼、卡培他滨、雷替曲塞、磷酸氟达拉滨、替加氟、盐酸阿糖胞苷、盐酸吉西他滨、盐酸埃克替尼、异环磷酰胺）</t>
  </si>
  <si>
    <t>抗癌药原料（阿糖胞苷）</t>
  </si>
  <si>
    <t>其他杂环化合物</t>
  </si>
  <si>
    <t>N-甲基全氟辛基磺酰胺</t>
  </si>
  <si>
    <t>N-乙基全氟辛基磺酰胺</t>
  </si>
  <si>
    <t>N-乙基-N-（2-羟乙基）全氟辛基磺酰胺</t>
  </si>
  <si>
    <t>N-（2-羟乙基）-N-甲基全氟辛基磺酰胺</t>
  </si>
  <si>
    <t>其他全氟辛基磺酰胺</t>
  </si>
  <si>
    <t>罕见病药原料（波生坦）</t>
  </si>
  <si>
    <t>氟唑磺隆,氟吡磺隆,磺酰磺隆,氯酯磺草胺,醚苯磺隆,噻吩磺隆及其酸,醚磺隆,氟啶嘧磺隆,苄嘧磺隆,吡嘧磺隆,烟嘧磺隆,双氯磺草胺,甲酰氨基嘧磺隆,乙氧磺隆,氯磺隆,甲磺隆,苯磺隆,胺苯磺隆,氟胺磺隆,氟磺隆,甲嘧磺隆</t>
  </si>
  <si>
    <t>四唑嘧磺隆,唑吡嘧磺隆,三氟甲磺隆,氟磺酰草胺,甲磺草胺,嘧苯胺磺隆,氟磺胺草醚,磺草灵,吲唑磺菌胺,氯吡嘧磺隆,酰嘧磺隆,环丙嘧磺隆,甲基二磺隆,唑嘧磺草胺,双氟磺草胺,五氟磺草胺,单嘧磺酯,磺草唑胺,三氟啶磺隆钠盐</t>
  </si>
  <si>
    <t>磺草膦,氨磺乐灵,三氟啶磺隆,啶磺草胺,磺菌胺,增糖胺,畜蜱磷,伐灭磷,地散磷,环氧嘧磺隆,苯嘧磺草胺,噻酮磺隆,甲基碘磺隆钠盐,甲苯氟磺胺,氟虫胺,磺菌威,氰霜唑</t>
  </si>
  <si>
    <t>其他磺（酰）胺</t>
  </si>
  <si>
    <t>未混合的维生素A及其衍生物</t>
  </si>
  <si>
    <t>未混合的维生素B1及其衍生物</t>
  </si>
  <si>
    <t>未混合的维生素B2及其衍生物</t>
  </si>
  <si>
    <t>D或DL-泛酸（维生素B5）及其衍生物</t>
  </si>
  <si>
    <t>未混合的维生素B6及其衍生物</t>
  </si>
  <si>
    <t>未混合的维生素B12及其衍生物</t>
  </si>
  <si>
    <t>未混合的维生素C及其衍生物</t>
  </si>
  <si>
    <t>未混合的维生素E及其衍生物</t>
  </si>
  <si>
    <t>其他未混合的维生素及其衍生物</t>
  </si>
  <si>
    <t>维生素AD3</t>
  </si>
  <si>
    <t>维生素原，混合维生素原、其他混合维生素及其衍生物</t>
  </si>
  <si>
    <t>《兴奋剂目录》所列生长激素及其衍生物和结构类似物</t>
  </si>
  <si>
    <t>生长激素的衍生物和结构类似物</t>
  </si>
  <si>
    <t>重组人胰岛素及其盐</t>
  </si>
  <si>
    <t>其他胰岛素及其盐</t>
  </si>
  <si>
    <t>《兴奋剂目录》所列其他多肽激素、蛋白激素、糖蛋白激素及其衍生物和结构类似物</t>
  </si>
  <si>
    <t>德谷胰岛素、地特胰岛素</t>
  </si>
  <si>
    <t>抗癌药原料（醋酸曲普瑞林）</t>
  </si>
  <si>
    <t>其他多肽激素及衍生物和结构类似物（包括蛋白激素、糖蛋白激素及其衍生物和结构类似物）</t>
  </si>
  <si>
    <t>可的松、氢化可的松等</t>
  </si>
  <si>
    <t>地塞米松</t>
  </si>
  <si>
    <t>其他肾上腺皮质激素的卤化衍生物</t>
  </si>
  <si>
    <t>孕马结合雌激素</t>
  </si>
  <si>
    <t>抗癌药原料（福美坦）</t>
  </si>
  <si>
    <t>其他动物源雌(甾)激素和孕激素</t>
  </si>
  <si>
    <t>泽仑诺;孕三烯酮;替勃龙</t>
  </si>
  <si>
    <t>其他雌(甾)激素及孕激素</t>
  </si>
  <si>
    <t>《兴奋剂目录》所列其他甾类激素及其衍生物和结构类似物</t>
  </si>
  <si>
    <t>抗癌药原料（依西美坦）</t>
  </si>
  <si>
    <t>其他甾类激素及其衍生物和结构类似物</t>
  </si>
  <si>
    <t>罕见病药原料（曲前列尼尔）</t>
  </si>
  <si>
    <t>其他前列腺素、血栓烷和白细胞三烯</t>
  </si>
  <si>
    <t>氨基酸衍生物</t>
  </si>
  <si>
    <t>AQ</t>
  </si>
  <si>
    <t>马昔瑞林</t>
  </si>
  <si>
    <t>其他激素及其衍生物和结构类似物</t>
  </si>
  <si>
    <t>芸香苷及其衍生物</t>
  </si>
  <si>
    <t>齐多夫定、拉米夫定、司他夫定、地达诺新及它们的盐</t>
  </si>
  <si>
    <t>甘草酸粉</t>
  </si>
  <si>
    <t>甘草酸盐类</t>
  </si>
  <si>
    <t>甘草次酸及其衍生物</t>
  </si>
  <si>
    <t>其他甘草酸</t>
  </si>
  <si>
    <t>其他天然或合成再制的苷及其盐等</t>
  </si>
  <si>
    <t>罂粟杆浓缩物、丁丙诺啡（INN）、可待因、双氢可待因（INN）、乙基吗啡、埃托啡（INN）、海洛因、氢可酮（INN）、氢吗啡酮（INN）、吗啡、尼可吗啡（INN）、羟考酮（INN）、羟吗啡酮（INN）、福尔可定（INN）、醋氢可酮（INN）及蒂巴因</t>
  </si>
  <si>
    <t>二氢埃托啡、苄吗啡、可多克辛、地索吗啡、醋托啡、双氢吗啡、氢吗啡醇、甲地索啡、甲二氢吗啡、美托酮、吗啡-N-氧化物、麦罗啡、去甲吗啡 、醋氢可待因、尼可待因、尼二氢可待因、去甲可待因 、吗啡甲溴化物、纳布啡以及它们的盐，纳呋拉啡、奥列巴文（CAS号：467-04-9）</t>
  </si>
  <si>
    <t>其他鸦片碱及其衍生物及它们的盐</t>
  </si>
  <si>
    <t>金鸡纳生物碱及其衍生物以及它们的盐</t>
  </si>
  <si>
    <t>咖啡因及其盐</t>
  </si>
  <si>
    <t>AI</t>
  </si>
  <si>
    <t>麻黄碱(麻黄素,盐酸麻黄碱)；硫酸麻黄碱；消旋盐酸麻黄碱；草酸麻黄碱</t>
  </si>
  <si>
    <t>23Q</t>
  </si>
  <si>
    <t>麻黄碱盐</t>
  </si>
  <si>
    <t>伪麻黄碱（伪麻黄素,盐酸伪麻黄碱 ）；硫酸伪麻黄碱</t>
  </si>
  <si>
    <t>假麻黄碱盐</t>
  </si>
  <si>
    <t>d-去甲假麻黄碱(INN)及其盐</t>
  </si>
  <si>
    <t>去甲麻黄碱及其盐</t>
  </si>
  <si>
    <t>左甲苯丙胺、去氧麻黄碱（INN）、去氧麻黄碱外消旋体以及它们的盐</t>
  </si>
  <si>
    <t>盐酸甲基麻黄碱、消旋盐酸甲基麻黄碱</t>
  </si>
  <si>
    <t>Q23</t>
  </si>
  <si>
    <t>左甲苯丙胺、去氧麻黄碱、去氧麻黄碱外消旋体的其他衍生物（包括酯）</t>
  </si>
  <si>
    <t>氯代麻黄碱</t>
  </si>
  <si>
    <t>23I</t>
  </si>
  <si>
    <t>其他麻黄生物碱及其盐</t>
  </si>
  <si>
    <t>其他麻黄生物碱衍生物，以及它们的盐</t>
  </si>
  <si>
    <t>芬乙茶碱及其盐</t>
  </si>
  <si>
    <t>其他茶碱和氨茶碱及其衍生物、盐</t>
  </si>
  <si>
    <t>麦角新碱</t>
  </si>
  <si>
    <t>3Q2</t>
  </si>
  <si>
    <t>麦角新碱盐</t>
  </si>
  <si>
    <t>麦角胺</t>
  </si>
  <si>
    <t>麦角胺盐</t>
  </si>
  <si>
    <t>麦角酸</t>
  </si>
  <si>
    <t>麦角酸盐</t>
  </si>
  <si>
    <t>麦角二乙胺及其盐</t>
  </si>
  <si>
    <t>其他麦角生物碱及其衍生物</t>
  </si>
  <si>
    <t>可卡因及其盐</t>
  </si>
  <si>
    <t>可卡因的酯及其他衍生物,芽子碱及其盐、酯及其他衍生物</t>
  </si>
  <si>
    <t>烟碱</t>
  </si>
  <si>
    <t>烟碱盐</t>
  </si>
  <si>
    <t>番木鳖碱</t>
  </si>
  <si>
    <t>番木鳖碱盐</t>
  </si>
  <si>
    <t>卡西酮、麦司卡、林赛洛新、赛洛西宾</t>
  </si>
  <si>
    <t>抗癌药原料（酒石酸长春瑞滨、硫酸长春新碱、盐酸托泊替康、盐酸伊立替康）</t>
  </si>
  <si>
    <t>其他植物碱及其衍生物（包括植物碱的盐、酯及其他衍生物）</t>
  </si>
  <si>
    <t>石房蛤毒素</t>
  </si>
  <si>
    <t>河鲀毒素</t>
  </si>
  <si>
    <t>其他生物碱及其衍生物</t>
  </si>
  <si>
    <t>木糖</t>
  </si>
  <si>
    <t>氨基寡糖素</t>
  </si>
  <si>
    <t>AQS</t>
  </si>
  <si>
    <t>其他化学纯糖,糖醚、糖酯及其盐</t>
  </si>
  <si>
    <t>氨苄青霉素</t>
  </si>
  <si>
    <t>1:品牌类型|2:出口享惠情况|3:用途（用于制口服、注射还是外用药等）|4:包装规格|5:品牌（中文或外文名称）|6:型号|7:GTIN|8:CAS|9:其他</t>
  </si>
  <si>
    <t>氨苄青霉素三水酸</t>
  </si>
  <si>
    <t>氨苄青霉素盐</t>
  </si>
  <si>
    <t>羟氨苄青霉素</t>
  </si>
  <si>
    <t>羟氨苄青霉素三水酸</t>
  </si>
  <si>
    <t>青霉素V</t>
  </si>
  <si>
    <t>磺苄青霉素</t>
  </si>
  <si>
    <t>邻氯青霉素</t>
  </si>
  <si>
    <t>其他青霉素或衍生物及其盐</t>
  </si>
  <si>
    <t>链霉素及其衍生物、盐</t>
  </si>
  <si>
    <t>四环素</t>
  </si>
  <si>
    <t>四环素盐</t>
  </si>
  <si>
    <t>四环素衍生物及其盐</t>
  </si>
  <si>
    <t>氯霉素及其衍生物以及它们的盐</t>
  </si>
  <si>
    <t>红霉素及其衍生物、盐</t>
  </si>
  <si>
    <t>庆大霉素及其衍生物、盐</t>
  </si>
  <si>
    <t>卡那霉素及其衍生物、盐</t>
  </si>
  <si>
    <t>利福平及其衍生物、盐</t>
  </si>
  <si>
    <t>林可霉素及其衍生物、盐</t>
  </si>
  <si>
    <t>头孢氨苄及其盐</t>
  </si>
  <si>
    <t>头孢唑啉及其盐</t>
  </si>
  <si>
    <t>头孢拉啶及其盐</t>
  </si>
  <si>
    <t>头孢三嗪(头孢曲松)及其盐</t>
  </si>
  <si>
    <t>头孢哌酮及其盐</t>
  </si>
  <si>
    <t>头孢噻肟及其盐</t>
  </si>
  <si>
    <t>头孢克罗及其盐</t>
  </si>
  <si>
    <t>放线菌酮</t>
  </si>
  <si>
    <t>QS</t>
  </si>
  <si>
    <t>其他头孢菌素及其衍生物</t>
  </si>
  <si>
    <t>麦迪霉素及其衍生物</t>
  </si>
  <si>
    <t>乙酰螺旋霉素及其衍生物</t>
  </si>
  <si>
    <t>吗替麦考酚酯</t>
  </si>
  <si>
    <t>盐酸阿柔比星</t>
  </si>
  <si>
    <t>中生菌素、春雷霉素</t>
  </si>
  <si>
    <t>抗癌药原料（吡柔比星、丝裂霉素、盐酸表柔比星、盐酸多柔比星、盐酸平阳霉素、盐酸柔红霉素、盐酸伊达比星）</t>
  </si>
  <si>
    <t>其他抗菌素</t>
  </si>
  <si>
    <t>其他有机化合物</t>
  </si>
  <si>
    <t>其他濒危野生动物腺体、器官</t>
  </si>
  <si>
    <t>1:品牌类型|2:出口享惠情况|3:用途|4:加工工艺|5:成分|6:来源|7:品牌（中文或外文名称）|8:型号|9:GTIN|10:CAS|11:其他</t>
  </si>
  <si>
    <t>含人类遗传资源的人类腺体、器官及其分泌物的提取物</t>
  </si>
  <si>
    <t>其他人类的腺体、器官及其分泌物的提取物</t>
  </si>
  <si>
    <t>其他腺体、器官及其分泌物提取物</t>
  </si>
  <si>
    <t>肝素及其盐</t>
  </si>
  <si>
    <t>濒危蛇毒制品</t>
  </si>
  <si>
    <t>非濒危蛇毒制品</t>
  </si>
  <si>
    <t>含有人类遗传资源的人体制品</t>
  </si>
  <si>
    <t>ABQV</t>
  </si>
  <si>
    <t>其他濒危动物制品</t>
  </si>
  <si>
    <t>ABFEQ</t>
  </si>
  <si>
    <t>人类腺体、器官、组织</t>
  </si>
  <si>
    <t>其他未列名的人体或动物制品</t>
  </si>
  <si>
    <t>含有人类遗传资源的抗血清及其他血份</t>
  </si>
  <si>
    <t>1:品牌类型|2:出口享惠情况|3:用途|4:加工工艺|5:是否配定剂量|6:是否零售包装|7:该批次是否在我国获准注册上市|8:成分|9:来源|10:品牌（中文或外文名称）|11:型号|12:包装规格|13:GTIN|14:CAS|15:其他</t>
  </si>
  <si>
    <t>兽用血清制品</t>
  </si>
  <si>
    <t>ABR</t>
  </si>
  <si>
    <t>罕见病药品制剂</t>
  </si>
  <si>
    <t>其他含濒危动物成分的抗血清及血份</t>
  </si>
  <si>
    <t>其他抗血清及其他血份</t>
  </si>
  <si>
    <t>非混合的《兴奋剂目录》所列蛋白同化制剂和肽类激素免疫制品，未配定剂量或制成零售包装</t>
  </si>
  <si>
    <t>1:品牌类型|2:出口享惠情况|3:用途|4:加工工艺|5:是否配定剂量|6:是否零售包装|7:成分|8:来源|9:品牌（中文或外文名称）|10:型号|11:包装规格|12:GTIN|13:CAS|14:其他</t>
  </si>
  <si>
    <t>ABL</t>
  </si>
  <si>
    <t>其他非混合的免疫制品，未配定剂量或制成零售包装</t>
  </si>
  <si>
    <t>混合的免疫制品，未配定剂量或制成零售包装</t>
  </si>
  <si>
    <t>抗（防）癌药品制剂（不含癌症辅助治疗药品）</t>
  </si>
  <si>
    <t>兽用免疫学体内诊断制品（已配剂量的）</t>
  </si>
  <si>
    <t>《兴奋剂目录》所列蛋白同化制剂和肽类激素免疫制品，已配定剂量或制成零售包装</t>
  </si>
  <si>
    <t>其他免疫制品，已配定剂量或制成零售包装</t>
  </si>
  <si>
    <t>新型冠状病毒（COVID-19）疫苗，已配定剂量或制成零售包装</t>
  </si>
  <si>
    <t>新型冠状病毒（COVID-19）疫苗，未配定剂量或制成零售包装</t>
  </si>
  <si>
    <t>其他人用疫苗</t>
  </si>
  <si>
    <t>兽用疫苗</t>
  </si>
  <si>
    <t>R</t>
  </si>
  <si>
    <t>蓖麻毒素</t>
  </si>
  <si>
    <t>两用物项管制细菌及病毒</t>
  </si>
  <si>
    <t>苏云金杆菌、枯草芽孢杆菌</t>
  </si>
  <si>
    <t>CAR-T细胞治疗药品生产用病毒载体</t>
  </si>
  <si>
    <t>其他细菌及病毒</t>
  </si>
  <si>
    <t>噬菌核霉、淡紫拟青霉、哈茨木霉菌、寡雄腐霉菌</t>
  </si>
  <si>
    <t>其他两用物项管制毒素、培养微生物（不包括酵母）及类似产品</t>
  </si>
  <si>
    <t>其他毒素、培养微生物（不包括酵母）及类似产品</t>
  </si>
  <si>
    <t>抗（防）癌药品清单内的细胞治疗产品</t>
  </si>
  <si>
    <t>其他细胞治疗产品</t>
  </si>
  <si>
    <t>其他细胞培养物，不论是否修饰</t>
  </si>
  <si>
    <t>两用物项管制遗传物质和基因修饰生物体</t>
  </si>
  <si>
    <t>其他遗传物质和基因修饰生物体</t>
  </si>
  <si>
    <t>人血</t>
  </si>
  <si>
    <t>治病、防病或诊断用的濒危动物血制品</t>
  </si>
  <si>
    <t>ABQFE</t>
  </si>
  <si>
    <t>治病、防病或诊断用的其他动物血制品</t>
  </si>
  <si>
    <t>1:品牌类型|2:出口享惠情况|3:用途|4:成分|5:是否配定剂量|6:是否零售包装|7:化学通用名|8:品牌（中文或外文名称）|9:型号|10:包装规格|11:GTIN|12:CAS|13:其他</t>
  </si>
  <si>
    <t>其他青霉素</t>
  </si>
  <si>
    <t>其他含有青霉素或链霉素的混合药</t>
  </si>
  <si>
    <t>头孢噻肟</t>
  </si>
  <si>
    <t>头孢他啶</t>
  </si>
  <si>
    <t>头孢西丁</t>
  </si>
  <si>
    <t>头孢替唑</t>
  </si>
  <si>
    <t>头孢克罗</t>
  </si>
  <si>
    <t>头孢呋辛</t>
  </si>
  <si>
    <t>头孢三嗪(头孢曲松)</t>
  </si>
  <si>
    <t>头孢哌酮</t>
  </si>
  <si>
    <t>其他头孢菌素</t>
  </si>
  <si>
    <t>含有其他抗菌素的混合药品</t>
  </si>
  <si>
    <t>含有胰岛素的混合药品</t>
  </si>
  <si>
    <t>其他含品目2937激素等的混合药</t>
  </si>
  <si>
    <t>含有麻黄碱及其盐的混合药品</t>
  </si>
  <si>
    <t>含有伪麻黄碱（INN）及其盐的混合药品</t>
  </si>
  <si>
    <t>含有去甲麻黄碱及其盐的混合药品</t>
  </si>
  <si>
    <t>含奎宁或其盐的混合药品</t>
  </si>
  <si>
    <t>含其他生物碱及衍生物的混合药品</t>
  </si>
  <si>
    <t>含有青蒿素及其衍生物的混合药品</t>
  </si>
  <si>
    <t>含有磺胺类的混合药品</t>
  </si>
  <si>
    <t>含濒危动植物的混合药品</t>
  </si>
  <si>
    <t>EFQ</t>
  </si>
  <si>
    <t>其他含有本章子目注释二所列抗疟疾活性成分的混合药品</t>
  </si>
  <si>
    <t>含紫杉醇的混合药品</t>
  </si>
  <si>
    <t>其他含未列名濒危动植物混合药品</t>
  </si>
  <si>
    <t>其他含磺胺类的混合药品</t>
  </si>
  <si>
    <t>含西布曲明的混合药品</t>
  </si>
  <si>
    <t>9Q</t>
  </si>
  <si>
    <t>其他含未列名成分混合药品</t>
  </si>
  <si>
    <t>氨苄青霉素制剂</t>
  </si>
  <si>
    <t>1:品牌类型|2:出口享惠情况|3:用途|4:成分|5:是否配定剂量|6:是否零售包装|7:化学通用名|8:该批次是否在我国获准注册上市|9:品牌（中文或外文名称）|10:包装规格|11:GTIN|12:CAS|13:其他</t>
  </si>
  <si>
    <t>已配剂量兽用制剂</t>
  </si>
  <si>
    <t>其他羟氨苄青霉素制剂</t>
  </si>
  <si>
    <t>青霉素V制剂</t>
  </si>
  <si>
    <t>其他已配剂量青霉素制剂</t>
  </si>
  <si>
    <t>其他已配剂量含有青霉素或链霉素药品</t>
  </si>
  <si>
    <t>已配剂量头孢噻肟制剂</t>
  </si>
  <si>
    <t>已配剂量头孢他啶制剂</t>
  </si>
  <si>
    <t>已配剂量头孢西丁制剂</t>
  </si>
  <si>
    <t>已配剂量头孢替唑制剂</t>
  </si>
  <si>
    <t>已配剂量头孢克罗制剂</t>
  </si>
  <si>
    <t>已配剂量头孢呋辛制剂</t>
  </si>
  <si>
    <t>已配剂量头孢三嗪(头孢曲松)制剂</t>
  </si>
  <si>
    <t>已配剂量头孢哌酮制剂</t>
  </si>
  <si>
    <t>其他已配剂量头孢菌素制剂</t>
  </si>
  <si>
    <t>其他已配剂量含有其他抗菌素的药品（包括制成零售包装）</t>
  </si>
  <si>
    <t>已配剂量含重组人胰岛素的单方制剂</t>
  </si>
  <si>
    <t>已配剂量含重组人胰岛素的其他药品</t>
  </si>
  <si>
    <t>其他已配剂量含胰岛素的单方制剂</t>
  </si>
  <si>
    <t>其他已配剂量含胰岛素的其他药品</t>
  </si>
  <si>
    <t>《兴奋剂目录》所列含其他皮质甾类激素的药品（包括其衍生物及结构类似物,不含抗菌素,包括零售包装）</t>
  </si>
  <si>
    <r>
      <rPr>
        <sz val="12"/>
        <rFont val="宋体"/>
        <family val="3"/>
        <charset val="134"/>
      </rPr>
      <t>其他已配剂量含其他皮质甾类激素的药品（包括其衍生物及结构类似物,不含抗菌素,包括零售包装</t>
    </r>
    <r>
      <rPr>
        <sz val="12"/>
        <rFont val="宋体"/>
        <family val="3"/>
        <charset val="134"/>
      </rPr>
      <t xml:space="preserve">  </t>
    </r>
    <r>
      <rPr>
        <sz val="12"/>
        <rFont val="宋体"/>
        <family val="3"/>
        <charset val="134"/>
      </rPr>
      <t>）</t>
    </r>
  </si>
  <si>
    <t>已配剂量含醋酸戈舍瑞林、醋酸亮丙瑞林、醋酸曲普瑞林或双羟萘酸曲普瑞林的单方制剂（抗癌药）</t>
  </si>
  <si>
    <t>其他《兴奋剂目录》所列蛋白同化制剂和肽类激素</t>
  </si>
  <si>
    <t>其他已配剂量含激素或品目2937产品的药品（不含抗菌素,包括零售包装）</t>
  </si>
  <si>
    <t>盐酸麻黄碱片、盐酸麻黄碱注射剂、硫酸麻黄碱片</t>
  </si>
  <si>
    <t>其他含麻黄碱及其盐的单方制剂</t>
  </si>
  <si>
    <t>其他含有麻黄碱及其盐的药品</t>
  </si>
  <si>
    <t>盐酸伪麻黄碱片</t>
  </si>
  <si>
    <t>其他含伪麻黄碱及其盐的单方制剂</t>
  </si>
  <si>
    <t>其他含有伪麻黄碱及其盐的药品</t>
  </si>
  <si>
    <t>去甲麻黄碱及其盐的单方制剂</t>
  </si>
  <si>
    <t>其他含有去甲麻黄碱及其盐的药品</t>
  </si>
  <si>
    <t>含有奎宁或其盐的药品</t>
  </si>
  <si>
    <t>含可待因及衍生物及盐的复方制剂</t>
  </si>
  <si>
    <t>丁丙诺啡透皮贴剂</t>
  </si>
  <si>
    <t>丁丙诺啡和纳洛酮复方口服液体制剂</t>
  </si>
  <si>
    <t>其他含生物碱类精神药品的单方制剂</t>
  </si>
  <si>
    <t>含生物碱类麻醉药品的单方制剂</t>
  </si>
  <si>
    <t>吗啡阿托品注射液</t>
  </si>
  <si>
    <t>含有氨酚氢可酮片或其盐</t>
  </si>
  <si>
    <t>含有麦角胺咖啡因片/安钠咖或其盐</t>
  </si>
  <si>
    <t>阿桔片、复方甘草片</t>
  </si>
  <si>
    <t>氨酚双氢可待因片</t>
  </si>
  <si>
    <t>具有抗癌作用的含有生物碱及其衍生物的药品（混合或非混合，治病或防病用已配定剂量或零售包装）</t>
  </si>
  <si>
    <t>噻托溴铵粉吸入剂、噻托溴铵喷雾剂、吸入用异丙托溴铵溶液、吸入用复方异丙托溴铵溶液、异丙托溴铵气雾剂</t>
  </si>
  <si>
    <t>盐酸羟考酮制剂</t>
  </si>
  <si>
    <t>其他含有生物碱及其衍生物的药品</t>
  </si>
  <si>
    <t>已配剂量含有维生素等的其他药品</t>
  </si>
  <si>
    <t>含有青蒿素及其衍生物的药品</t>
  </si>
  <si>
    <t>含濒危动植物成分的中式成药</t>
  </si>
  <si>
    <t>含其他成分的中式成药</t>
  </si>
  <si>
    <t>其他含濒危野生动植物成分的药品</t>
  </si>
  <si>
    <t>其他含有本章子目注释二所列抗疟疾活性成分的药品</t>
  </si>
  <si>
    <t>其他已配剂量含有磺胺类的药品</t>
  </si>
  <si>
    <t>含联苯双酯的药品</t>
  </si>
  <si>
    <t>含濒危动植物成分的中药酒</t>
  </si>
  <si>
    <t>含其他成分的中药酒</t>
  </si>
  <si>
    <t>含天然麝香的片仔癀</t>
  </si>
  <si>
    <t>其他片仔癀</t>
  </si>
  <si>
    <t>含天然麝香的白药</t>
  </si>
  <si>
    <t>FEQ</t>
  </si>
  <si>
    <t>含人工麝香的白药</t>
  </si>
  <si>
    <t>清凉油</t>
  </si>
  <si>
    <t>含天然麝香的安宫牛黄丸</t>
  </si>
  <si>
    <t>其他安宫牛黄丸</t>
  </si>
  <si>
    <t>抗（防）癌药品清单内的中式成药</t>
  </si>
  <si>
    <t>含濒危野生动植物成分的药品</t>
  </si>
  <si>
    <t>含紫杉醇成分的抗癌药清单药品</t>
  </si>
  <si>
    <t>其他含紫杉醇成分的药品</t>
  </si>
  <si>
    <t>其他含第29章麻醉药品的单方制剂</t>
  </si>
  <si>
    <t>地芬诺酯复方制剂</t>
  </si>
  <si>
    <t>曲马多复方制剂</t>
  </si>
  <si>
    <t>其他含第29章精神药品的单方制剂</t>
  </si>
  <si>
    <t>含右丙氧芬及其盐的复方制剂</t>
  </si>
  <si>
    <t>复方樟脑酊</t>
  </si>
  <si>
    <t>已配剂量含西布曲明的制剂</t>
  </si>
  <si>
    <t>含FG-4592（CAS号808118-40-3，一种缺氧诱导因子-脯氨酸羟化酶抑制剂）的已配定剂量的制剂</t>
  </si>
  <si>
    <t>其他已配定剂量的药品</t>
  </si>
  <si>
    <t>橡皮膏</t>
  </si>
  <si>
    <t>1:品牌类型|2:出口享惠情况|3:用途|4:成分|5:是否经过药物浸涂|6:是否零售包装|7:品牌（中文或外文名称）|8:型号|9:包装规格|10:如有医疗器械注册编号请申报注册编号|11:GTIN|12:CAS|13:其他</t>
  </si>
  <si>
    <t>其他胶粘敷料及有胶粘涂层的物品</t>
  </si>
  <si>
    <t>药棉、纱布、绷带</t>
  </si>
  <si>
    <t>其他软填料及类似物品</t>
  </si>
  <si>
    <t>无菌外科肠线、类似的无菌缝合材料,无菌昆布及其塞条</t>
  </si>
  <si>
    <t>1:品牌类型|2:出口享惠情况|3:用途|4:无菌请注明|5:品牌（中文或外文名称）|6:型号|7:包装规格|8:GTIN|9:CAS|10:其他</t>
  </si>
  <si>
    <t>碘普罗胺注射液、钆布醇注射液</t>
  </si>
  <si>
    <t>1:品牌类型|2:出口享惠情况|3:用途|4:成分|5:品牌（中文或外文名称）|6:型号|7:包装规格|8:GTIN|9:CAS|10:其他</t>
  </si>
  <si>
    <t>其他X光检查造影剂、诊断试剂</t>
  </si>
  <si>
    <t>牙科粘固剂及其他牙科填料</t>
  </si>
  <si>
    <t>急救药箱、药包</t>
  </si>
  <si>
    <t>1:品牌类型|2:出口享惠情况|3:组成（指箱或包中的药品、器具等）|4:品牌（中文或外文名称）|5:型号|6:GTIN|7:CAS|8:其他</t>
  </si>
  <si>
    <t>以激素为基本成分的避孕药</t>
  </si>
  <si>
    <t>其他化学避孕药</t>
  </si>
  <si>
    <t>医用凝胶制品、润滑剂、偶合剂</t>
  </si>
  <si>
    <t>可确定用于造口术的用具</t>
  </si>
  <si>
    <t>1:品牌类型|2:出口享惠情况|3:用途|4:品牌（中文或外文名称）|5:型号|6:GTIN|7:CAS|8:其他</t>
  </si>
  <si>
    <t>废药物</t>
  </si>
  <si>
    <t>安慰剂和盲法（或双盲法）临床试剂盒，用于经许可的临床试验，已配定剂量</t>
  </si>
  <si>
    <t>1:品牌类型|2:出口享惠情况|3:用途|4:是否为用于经许可临床试验的已配定剂量产品|5:品牌（中文或外文名称）|6:型号|7:GTIN|8:CAS|9:其他</t>
  </si>
  <si>
    <t>未经化学处理的鸟粪</t>
  </si>
  <si>
    <t>1:品牌类型|2:出口享惠情况|3:用途|4:加工工艺|5:包装规格|6:是否经过化学处理|7:是否与化学肥料混合|8:品牌（中文或外文名称）|9:GTIN|10:CAS|11:其他</t>
  </si>
  <si>
    <t>未经化学处理的森林凋落物</t>
  </si>
  <si>
    <t>未经化学处理的其他动植物肥料</t>
  </si>
  <si>
    <t>经化学处理的森林凋落物</t>
  </si>
  <si>
    <t>经化学处理的其他动植物肥料</t>
  </si>
  <si>
    <t>尿素</t>
  </si>
  <si>
    <t>1:品牌类型|2:出口享惠情况|3:包装规格|4:总氮含量|5:品牌（中文或外文名称）|6:型号|7:成分含量|8:GTIN|9:CAS|10:其他</t>
  </si>
  <si>
    <t>tAB</t>
  </si>
  <si>
    <t>硫酸铵</t>
  </si>
  <si>
    <t>7Av</t>
  </si>
  <si>
    <t>硫酸铵和硝酸铵的复盐及混合物</t>
  </si>
  <si>
    <t>7v</t>
  </si>
  <si>
    <t>硝酸铵</t>
  </si>
  <si>
    <t>9kAB</t>
  </si>
  <si>
    <t>硝酸铵与碳酸钙等的混合物</t>
  </si>
  <si>
    <t>7vB</t>
  </si>
  <si>
    <t>硝酸钠</t>
  </si>
  <si>
    <t>硝酸钙和硝酸铵的复盐及混合物</t>
  </si>
  <si>
    <t>7Bv</t>
  </si>
  <si>
    <t>尿素及硝酸铵混合物的水溶液</t>
  </si>
  <si>
    <t>氰氨化钙</t>
  </si>
  <si>
    <t>其他矿物氮肥及化学氮肥</t>
  </si>
  <si>
    <t>重过磷酸钙</t>
  </si>
  <si>
    <t>1:品牌类型|2:出口享惠情况|3:包装规格|4:总磷含量|5:品牌（中文或外文名称）|6:型号|7:GTIN|8:CAS|9:其他</t>
  </si>
  <si>
    <t>其他按重量计五氧化二磷（P205）含量在35%及以上的过磷酸钙</t>
  </si>
  <si>
    <t>其他过磷酸钙</t>
  </si>
  <si>
    <t>其他矿物磷肥或化学磷肥</t>
  </si>
  <si>
    <t>纯氯化钾</t>
  </si>
  <si>
    <t>1:品牌类型|2:出口享惠情况|3:包装规格|4:按照重量计氯化钾含量|5:用途（是否肥料用）|6:总钾含量（以氧化物计）|7:品牌（中文或外文名称）|8:型号|9:签约日期|10:GTIN|11:CAS|12:其他</t>
  </si>
  <si>
    <t>其他氯化钾</t>
  </si>
  <si>
    <t>硫酸钾</t>
  </si>
  <si>
    <t>1:品牌类型|2:出口享惠情况|3:包装规格|4:用途（是否肥料用）|5:总钾含量（以氧化物计）|6:品牌（中文或外文名称）|7:型号|8:GTIN|9:CAS|10:其他</t>
  </si>
  <si>
    <t>光卤石、钾盐及其他天然粗钾盐</t>
  </si>
  <si>
    <t>其他矿物钾肥及化学钾肥</t>
  </si>
  <si>
    <t>制成片状及类似形状或零售包装的硝酸铵</t>
  </si>
  <si>
    <t>1:品牌类型|2:出口享惠情况|3:成分含量|4:包装规格|5:总氮含量、总磷含量、总钾（以氧化物计）含量|6:品牌（中文或外文名称）|7:型号|8:GTIN|9:CAS|10:其他</t>
  </si>
  <si>
    <t>制成片状及类似形状或零售包装的第31章其他货品</t>
  </si>
  <si>
    <t>化学肥料或矿物肥料</t>
  </si>
  <si>
    <t>ABt</t>
  </si>
  <si>
    <t>磷酸氢二铵</t>
  </si>
  <si>
    <t>磷酸二氢铵</t>
  </si>
  <si>
    <t>含有硝酸盐及磷酸盐的肥料</t>
  </si>
  <si>
    <t>其他含氮、磷两种元素肥料</t>
  </si>
  <si>
    <t>含磷、钾两种元素的肥料</t>
  </si>
  <si>
    <t>有机-无机复混肥料</t>
  </si>
  <si>
    <t>其他肥料</t>
  </si>
  <si>
    <t>坚木浸膏</t>
  </si>
  <si>
    <t>1:品牌类型|2:出口享惠情况|3:用途|4:加工工艺|5:品牌（中文或外文名称）|6:型号|7:GTIN|8:CAS|9:其他</t>
  </si>
  <si>
    <t>荆树皮浸膏</t>
  </si>
  <si>
    <t>其他濒危植物鞣料浸膏</t>
  </si>
  <si>
    <t>其他植物鞣料浸膏</t>
  </si>
  <si>
    <t>鞣酸及其盐、醚、酯和其他衍生物</t>
  </si>
  <si>
    <t>有机合成鞣料</t>
  </si>
  <si>
    <t>1:品牌类型|2:出口享惠情况|3:成分含量|4:品牌（中文或外文名称）|5:包装规格|6:GTIN|7:CAS|8:其他</t>
  </si>
  <si>
    <t>无铬鞣剂</t>
  </si>
  <si>
    <t>其他无机鞣料、鞣料制剂等</t>
  </si>
  <si>
    <t>天然靛蓝及以其为基本成分的制品</t>
  </si>
  <si>
    <t>1:品牌类型|2:出口享惠情况|3:用途|4:加工工艺|5:包装规格|6:品牌（中文或外文名称）|7:型号|8:成分含量|9:GTIN|10:CAS|11:其他</t>
  </si>
  <si>
    <t>濒危植物质着色料及制品</t>
  </si>
  <si>
    <t>其他植物质着色料及制品</t>
  </si>
  <si>
    <t>动物质着色料及制品</t>
  </si>
  <si>
    <t>分散染料及以其为基本成分的制品,不论是否有化学定义</t>
  </si>
  <si>
    <t>1:品牌类型|2:出口享惠情况|3:成分含量|4:用途|5:染料须报明种类（分散染料、酸性染料、碱性染料等）|6:包装规格|7:品牌（中文或外文名称）|8:型号|9:GTIN|10:CAS|11:其他</t>
  </si>
  <si>
    <t>酸性染料及制品、媒染染料及制品</t>
  </si>
  <si>
    <t>碱性染料及以其为基本成分的制品</t>
  </si>
  <si>
    <t>直接染料及以其为基本成分的制品</t>
  </si>
  <si>
    <t>合成靛蓝(还原靛蓝)</t>
  </si>
  <si>
    <t>其他还原染料及以其为基本成分品</t>
  </si>
  <si>
    <t>活性染料及以其为基本成分的制品</t>
  </si>
  <si>
    <t>彩色光刻胶用光刻胶颜料分散液</t>
  </si>
  <si>
    <t>酞菁类颜料</t>
  </si>
  <si>
    <t>其他颜料及以其为基本成分的制品</t>
  </si>
  <si>
    <t>类胡萝卜素（包括胡萝卜素）</t>
  </si>
  <si>
    <t>以类胡萝卜素（包括胡萝卜素）为基本成分的制品</t>
  </si>
  <si>
    <t>硫化黑及以其为基本成分的制品</t>
  </si>
  <si>
    <t>其他硫化染料及以其为基本成分品</t>
  </si>
  <si>
    <t>其他着色料组成的混合物</t>
  </si>
  <si>
    <t>用作荧光增白剂的有机合成产品</t>
  </si>
  <si>
    <t>生物染色剂及染料指示剂</t>
  </si>
  <si>
    <t>其他用作发光体的有机合成产品</t>
  </si>
  <si>
    <t>色淀及以色淀为基本成分的制品</t>
  </si>
  <si>
    <t>1:品牌类型|2:出口享惠情况|3:成分|4:品牌（中文或外文名称）|5:型号|6:GTIN|7:CAS|8:其他</t>
  </si>
  <si>
    <t>钛白粉，金红石型含量≥99.8%且明度（干粉L*）≥99.0</t>
  </si>
  <si>
    <t>1:品牌类型|2:出口享惠情况|3:成分含量|4:用途|5:金红石型含量|6:明度（干粉L*）|7:型号|8:品牌（中文或外文名称）|9:签约日期|10:GTIN|11:CAS|12:其他</t>
  </si>
  <si>
    <t>其他钛白粉，不包括金红石型含量≥99.8%且明度（干粉L*）≥99.0的</t>
  </si>
  <si>
    <t>其他干量计二氧化钛≥80％的颜料</t>
  </si>
  <si>
    <t>1:品牌类型|2:出口享惠情况|3:成分含量|4:用途|5:包装规格|6:型号|7:品牌（中文或外文名称）|8:如果加入放射性盐，请注明放射性比度|9:GTIN|10:CAS|11:其他</t>
  </si>
  <si>
    <t>其他二氧化钛为基料的颜料及制品</t>
  </si>
  <si>
    <t>铬化合物为基本成分的颜料及制品</t>
  </si>
  <si>
    <t>群青及以其为基本成分的制品</t>
  </si>
  <si>
    <t>锌钡白</t>
  </si>
  <si>
    <t>其他以硫化锌为基本成分的颜料</t>
  </si>
  <si>
    <t>以钒酸铋为基本成分的颜料及制品</t>
  </si>
  <si>
    <t>其他以铋化合物为基本成分的颜料及制品</t>
  </si>
  <si>
    <t>其他无机着色料及其制品</t>
  </si>
  <si>
    <t>用作发光体的无机产品</t>
  </si>
  <si>
    <t>1:品牌类型|2:出口享惠情况|3:成分含量|4:用途|5:包装规格|6:型号|7:品牌（中文或外文名称）|8:如果加入放射性盐，请注明放射性比度|9:稀土元素的重量百分比，以[A]表示|10:GTIN|11:CAS|12:其他</t>
  </si>
  <si>
    <t>调制颜料,遮光剂,着色剂及类似品</t>
  </si>
  <si>
    <t>1:品牌类型|2:出口享惠情况|3:用途|4:外观|5:成分含量|6:品牌（中文或外文名称）|7:型号|8:GTIN|9:CAS|10:其他</t>
  </si>
  <si>
    <t>珐琅和釉料、釉底料及类似制品</t>
  </si>
  <si>
    <t>光瓷釉及类似制品</t>
  </si>
  <si>
    <t>呈粉、粒状搪瓷玻璃料及其他玻璃</t>
  </si>
  <si>
    <t>分散于或溶于非水介质的以聚酯为基本成分的油漆及清漆（包括瓷漆及大漆），施工状态下挥发性有机物含量大于420克/升；以聚酯为基本成分、符合本章注释四的规定，且施工状态下挥发性有机物含量大于420克/升的涂料</t>
  </si>
  <si>
    <t>1:品牌类型|2:出口享惠情况|3:成分含量|4:用途|5:分散于或溶于非水介质请注明|6:施工状态下挥发性有机物含量（以“克/升”表示）|7:包装规格|8:品牌（中文或外文名称）|9:型号|10:是否为涂料（即是否用于涂于物体表面形成固态涂膜）|11:是否用于集成电路生产|12:GTIN|13:CAS|14:其他</t>
  </si>
  <si>
    <t>同时满足以下指标的用于集成电路生产的防反射薄膜生成液：挥发性有机物含量＞700g/L，反射值（N）为1-2.1，及吸光指数（K）（248nm或193nm波长测试）为0-1</t>
  </si>
  <si>
    <t>其他分散于或溶于非水介质的以聚酯为基本成分的油漆及清漆（包括瓷漆及大漆），施工状态下挥发性有机物含量大于420克/升的除外；以聚酯为基本成分的本章注释四所述的溶液，施工状态下挥发性有机物含量大于420克/升的涂料除外</t>
  </si>
  <si>
    <t>分散于或溶于非水介质的以丙烯酸聚合物为基本成分的油漆及清漆（包括瓷漆及大漆），施工状态下挥发性有机物含量大于420克/升；以丙烯酸聚合物为基本成分、符合本章注释四的规定，且施工状态下挥发性有机物含量大于420克/升的涂料</t>
  </si>
  <si>
    <t>其他分散于或溶于非水介质的以丙烯酸聚合物为基本成分的油漆及清漆（包括瓷漆及大漆），施工状态下挥发性有机物含量大于420克/升的除外；以丙烯酸聚合物为基本成分的本章注释四所述的溶液，施工状态下挥发性有机物含量大于420克/升的涂料除外</t>
  </si>
  <si>
    <t>分散于或溶于非水介质的以乙烯基聚合物为基本成分的油漆及清漆（包括瓷漆及大漆），施工状态下挥发性有机物含量大于420克/升；以乙烯基聚合物为基本成分、符合本章注释四的规定，且施工状态下挥发性有机物含量大于420克/升的涂料</t>
  </si>
  <si>
    <t>其他分散于或溶于非水介质的以乙烯基聚合物为基本成分的油漆及清漆（包括瓷漆及大漆），施工状态下挥发性有机物含量大于420克/升的除外；以乙烯基聚合物为基本成分的本章注释四所述的溶液，施工状态下挥发性有机物含量大于420克/升的涂料除外</t>
  </si>
  <si>
    <t>分散于或溶于非水介质的以聚胺酯类化合物为基本成分的光导纤维用涂料，施工状态下挥发性有机物含量大于420克/升；以聚胺酯类化合物为基本成分、符合本章注释四的规定，且施工状态下挥发性有机物含量大于420克/升的光导纤维用涂料</t>
  </si>
  <si>
    <t>分散于或溶于非水介质的以聚胺酯类化合物为基本成分的光导纤维用涂料，施工状态下挥发性有机物含量大于420克/升的除外；以聚胺酯类化合物为基本成分、符合本章注释四规定的光导纤维用涂料，施工状态下挥发性有机物含量大于420克/升的除外</t>
  </si>
  <si>
    <t>分散于或溶于非水介质的以聚胺酯类化合物为基本成分的油漆及清漆（包括瓷漆及大漆），施工状态下挥发性有机物含量大于420克/升；以聚胺酯类化合物为基本成分、符合本章注释四的规定，且施工状态下挥发性有机物含量大于420克/升的涂料</t>
  </si>
  <si>
    <t>分散于或溶于非水介质的以聚胺酯类化合物为基本成分的油漆及清漆（包括瓷漆及大漆），施工状态下挥发性有机物含量大于420克/升的除外；以聚胺酯类化合物为基本成分的本章注释四所述的溶液，施工状态下挥发性有机物含量大于420克/升的涂料除外</t>
  </si>
  <si>
    <t>分散于或溶于非水介质的以其他合成聚合物或化学改性天然聚合物为基本成分的油漆及清漆（包括瓷漆及大漆），施工状态下挥发性有机物含量大于420克/升；其他符合本章注释四的规定，且施工状态下挥发性有机物含量大于420克/升的涂料</t>
  </si>
  <si>
    <t>同时满足以下指标的用于集成电路生产的聚酰亚胺原液和聚酰亚胺树脂溶液：挥发性有机物含量＞700g/L，粘度（25℃）为2500-3000mPa·s</t>
  </si>
  <si>
    <t>其他分散于或溶于非水介质的以其他合成聚合物或化学改性天然聚合物为基本成分的油漆及清漆（包括瓷漆及大漆），施工状态下挥发性有机物含量大于420克/升的除外；其他本章注释四所述的溶液，施工状态下挥发性有机物含量大于420克/升的涂料除外</t>
  </si>
  <si>
    <t>分散于或溶于水介质的以丙烯酸聚合物或乙烯基聚合物为基本成分的油漆及清漆（包括瓷漆及大漆），施工状态下挥发性有机物含量大于420克/升</t>
  </si>
  <si>
    <t>1:品牌类型|2:出口享惠情况|3:成分含量|4:用途|5:施工状态下挥发性有机物含量（以“克/升”表示）|6:品牌（中文或外文名称）|7:型号|8:是否用于集成电路生产|9:GTIN|10:CAS|11:其他</t>
  </si>
  <si>
    <t>其他分散于或溶于水介质的以丙烯酸聚合物或乙烯基聚合物为基本成分的油漆及清漆（包括瓷漆及大漆），施工状态下挥发性有机物含量大于420克/升的除外</t>
  </si>
  <si>
    <t>分散于或溶于水介质的以环氧树脂为基本成分的油漆及清漆（包括瓷漆及大漆），施工状态下挥发性有机物含量大于420克/升</t>
  </si>
  <si>
    <t>其他分散于或溶于水介质的以环氧树脂为基本成分的油漆及清漆（包括瓷漆及大漆），施工状态下挥发性有机物含量大于420克/升的除外</t>
  </si>
  <si>
    <t>分散于或溶于水介质的以氟树脂为基本成分的油漆及清漆（包括瓷漆及大漆），施工状态下挥发性有机物含量大于420克/升</t>
  </si>
  <si>
    <t>其他分散于或溶于水介质的以氟树脂为基本成分的油漆及清漆（包括瓷漆及大漆），施工状态下挥发性有机物含量大于420克/升的除外</t>
  </si>
  <si>
    <t>分散于或溶于水介质的以其他合成聚合物或化学改性天然聚合物为基本成分的油漆及清漆（包括瓷漆及大漆），施工状态下挥发性有机物含量大于420克/升</t>
  </si>
  <si>
    <t>同时满足以下指标的用于集成电路生产的旋涂玻璃：挥发性有机物含量＞700g/L，密度为0.8-0.9g/cm3</t>
  </si>
  <si>
    <t>其他分散于或溶于水介质的以其他合成聚合物或化学改性天然聚合物为基本成分的油漆及清漆（包括瓷漆及大漆），施工状态下挥发性有机物含量大于420克/升的除外</t>
  </si>
  <si>
    <t>其他油漆及清漆（包括瓷漆、大漆及水浆涂料），施工状态下挥发性有机物含量大于420克/升；加工皮革用的水性颜料，施工状态下挥发性有机物含量大于420克/升</t>
  </si>
  <si>
    <t>1:品牌类型|2:出口享惠情况|3:成分含量|4:用途|5:施工状态下挥发性有机物含量（以“克/升”表示）|6:品牌（中文或外文名称）|7:型号|8:GTIN|9:CAS|10:其他</t>
  </si>
  <si>
    <t>其他油漆及清漆（包括瓷漆、大漆及水浆涂料），施工状态下挥发性有机物含量大于420克/升的除外；加工皮革用的水性颜料，施工状态下挥发性有机物含量大于420克/升的除外</t>
  </si>
  <si>
    <t>配制的催干剂</t>
  </si>
  <si>
    <t>1:品牌类型|2:出口享惠情况|3:成分含量|4:用途|5:品牌（中文或外文名称）|6:型号|7:GTIN|8:CAS|9:其他</t>
  </si>
  <si>
    <t>压印箔</t>
  </si>
  <si>
    <t>1:品牌类型|2:出口享惠情况|3:成分含量|4:用途|5:包装规格|6:外观（箔）|7:品牌（中文或外文名称）|8:规格|9:加工工艺|10:GTIN|11:CAS|12:其他</t>
  </si>
  <si>
    <t>零售形状及零售包装的酞菁类颜料</t>
  </si>
  <si>
    <t>1:品牌类型|2:出口享惠情况|3:成分含量|4:用途|5:包装规格|6:外观|7:品牌（中文或外文名称）|8:GTIN|9:CAS|10:其他</t>
  </si>
  <si>
    <t>制造油漆（含瓷漆）用的颜料（包括金属粉末或金属粉片），分散于非水介质中呈液状或浆状的</t>
  </si>
  <si>
    <t>成套的颜料</t>
  </si>
  <si>
    <t>1:品牌类型|2:出口享惠情况|3:用途|4:品牌（中文或外文名称）|5:型号|6:是否成套|7:GTIN|8:CAS|9:其他</t>
  </si>
  <si>
    <t>非成套颜料、调色料及类似品</t>
  </si>
  <si>
    <t>半导体器件封装材料</t>
  </si>
  <si>
    <t>其他安装玻璃用油灰等;漆工用填料</t>
  </si>
  <si>
    <t>非耐火涂面制剂，施工状态下挥发性有机物含量大于420克/升</t>
  </si>
  <si>
    <t>非耐火涂面制剂，施工状态下挥发性有机物含量大于420克/升的除外</t>
  </si>
  <si>
    <t>黑色，用于装入税号8443.31、8443.32或8443.39所列设备的工程形态的固体油墨</t>
  </si>
  <si>
    <t>1:品牌类型|2:出口享惠情况|3:用途（如子目8443.31、8443.32或844|4:颜色|5:成分含量|6:是否具有曝光显影功能|7:GTIN|8:CAS|9:其他</t>
  </si>
  <si>
    <t>其他黑色印刷油墨</t>
  </si>
  <si>
    <t>其他用于装入税号8443.31、8443.32或8443.39所列设备的工程形态的固体油墨</t>
  </si>
  <si>
    <t>其他印刷油墨</t>
  </si>
  <si>
    <t>书写墨水</t>
  </si>
  <si>
    <t>1:品牌类型|2:出口享惠情况|3:用途|4:成分含量|5:品牌（中文或外文名称）|6:型号|7:GTIN|8:CAS|9:其他</t>
  </si>
  <si>
    <t>水性喷墨墨水</t>
  </si>
  <si>
    <t>其他绘图墨水及其他墨类</t>
  </si>
  <si>
    <t>橙油</t>
  </si>
  <si>
    <t>1:品牌类型|2:出口享惠情况|3:用途|4:加工工艺|5:包装规格|6:品牌（中文或外文名称）|7:型号|8:成分含量|9:英文通用名称|10:GTIN|11:CAS|12:其他</t>
  </si>
  <si>
    <t>柠檬油</t>
  </si>
  <si>
    <t>白柠檬油(酸橙油)</t>
  </si>
  <si>
    <t>其他柑橘属果实的精油</t>
  </si>
  <si>
    <t>胡椒薄荷油</t>
  </si>
  <si>
    <t>其他薄荷油</t>
  </si>
  <si>
    <t>樟脑油</t>
  </si>
  <si>
    <t>香茅油</t>
  </si>
  <si>
    <t>茴香油</t>
  </si>
  <si>
    <t>桂油</t>
  </si>
  <si>
    <t>山苍子油</t>
  </si>
  <si>
    <t>桉叶油</t>
  </si>
  <si>
    <t>老鹳草油(香叶油)</t>
  </si>
  <si>
    <t>黄樟油</t>
  </si>
  <si>
    <t>其他濒危植物精油（柑桔属果实除外）</t>
  </si>
  <si>
    <t>AFE</t>
  </si>
  <si>
    <t>其他非柑橘属果实的精油</t>
  </si>
  <si>
    <t>鸢尾凝脂(香膏类)</t>
  </si>
  <si>
    <t>其他濒危植物香膏</t>
  </si>
  <si>
    <t>其他香膏</t>
  </si>
  <si>
    <t>濒危植物提取的油树脂</t>
  </si>
  <si>
    <t>其他提取的油树脂</t>
  </si>
  <si>
    <t>柑橘属果实精油脱萜的萜烯副产品</t>
  </si>
  <si>
    <t>吸取浸渍法制成含浓缩精油的脂肪</t>
  </si>
  <si>
    <t>以香料为基本成分的制品</t>
  </si>
  <si>
    <t>1:品牌类型|2:出口享惠情况|3:成分|4:用途|5:酒精含量|6:品牌（中文或外文名称）|7:型号|8:包装规格|9:GTIN|10:CAS|11:其他</t>
  </si>
  <si>
    <t>生产食品、饮料用混合香料及制品</t>
  </si>
  <si>
    <t>其他生产食品用混合香料及制品</t>
  </si>
  <si>
    <t>其他工业用混合香料及香料混合物</t>
  </si>
  <si>
    <t>1:品牌类型|2:出口享惠情况|3:成分|4:用途|5:品牌（中文或外文名称）|6:型号|7:包装规格|8:GTIN|9:CAS|10:其他</t>
  </si>
  <si>
    <t>包装标注含量以重量计的香水及花露水</t>
  </si>
  <si>
    <t>件</t>
  </si>
  <si>
    <t>包装标注含量以体积计的香水及花露水</t>
  </si>
  <si>
    <t>包装标注含量以重量计的含濒危物种成分唇用化妆品</t>
  </si>
  <si>
    <t>1:品牌类型|2:出口享惠情况|3:用途|4:包装规格|5:品牌（中文或外文名称）|6:色号|7:GTIN|8:CAS|9:其他</t>
  </si>
  <si>
    <t>包装标注含量以体积计的含濒危物种成分唇用化妆品</t>
  </si>
  <si>
    <t>包装标注规格为“片”或“张”的含濒危物种成分唇用化妆品</t>
  </si>
  <si>
    <t>含汞唇用化妆品（含汞量超过百万分之一)</t>
  </si>
  <si>
    <t>包装标注含量以重量计的其他唇用化妆品</t>
  </si>
  <si>
    <t>包装标注含量以体积计的其他唇用化妆品</t>
  </si>
  <si>
    <t>包装标注规格为“片”或“张”的其他唇用化妆品</t>
  </si>
  <si>
    <t>包装标注含量以重量计的含濒危物种成分眼用化妆品</t>
  </si>
  <si>
    <t>1:品牌类型|2:出口享惠情况|3:用途|4:包装规格|5:品牌（中文或外文名称）|6:GTIN|7:CAS|8:其他</t>
  </si>
  <si>
    <t>包装标注含量以体积计的含濒危物种成分眼用化妆品</t>
  </si>
  <si>
    <t>包装标注规格为“片”或“张”的含濒危物种成分眼用化妆品</t>
  </si>
  <si>
    <t>含汞眼用化妆品（含汞量超过百万分之一），不包括以汞为防腐剂且无有效安全替代防腐剂的眼部化妆品</t>
  </si>
  <si>
    <t>包装标注含量以重量计的其他眼用化妆品</t>
  </si>
  <si>
    <t>包装标注含量以体积计的其他眼用化妆品</t>
  </si>
  <si>
    <t>包装标注规格为“片”或“张”的其他眼用化妆品</t>
  </si>
  <si>
    <t>包装标注含量以重量计的指(趾)甲化妆品</t>
  </si>
  <si>
    <t>包装标注含量以体积计的指(趾)甲化妆品</t>
  </si>
  <si>
    <t>包装标注规格为“片”或“张”的指(趾)甲化妆品</t>
  </si>
  <si>
    <t>指(趾)甲化妆品（含汞量超过百万分之一）</t>
  </si>
  <si>
    <t>"粉状含汞化妆品（含汞量超过百万分之一），不论是否压紧"</t>
  </si>
  <si>
    <t>其他粉状化妆品,不论是否压紧</t>
  </si>
  <si>
    <t>其他含汞化妆品（含汞量超过百万分之一）</t>
  </si>
  <si>
    <t>包装标注含量以重量计含濒危物种成分的美容品或化妆品及护肤品</t>
  </si>
  <si>
    <t>包装标注含量以重量计的其他美容品或化妆品及护肤品</t>
  </si>
  <si>
    <t>包装标注含量以体积计的含濒危物种成分美容品或化妆品及护肤品</t>
  </si>
  <si>
    <t>包装标注含量以体积计的其他美容品或化妆品及护肤品</t>
  </si>
  <si>
    <t>包装标注规格为“片”或“张”的含濒危物种成分美容品或化妆品及护肤品</t>
  </si>
  <si>
    <t>包装标注规格为“片”或“张”的其他美容品或化妆品及护肤品</t>
  </si>
  <si>
    <t>其他包装标注规格的含濒危物种成分美容品或化妆品及护肤品</t>
  </si>
  <si>
    <t>其他包装标注规格的其他美容品或化妆品及护肤品</t>
  </si>
  <si>
    <t>含濒危物种成分的洗发剂</t>
  </si>
  <si>
    <t>1:品牌类型|2:出口享惠情况|3:用途|4:包装规格|5:品牌（中文或外文名称）|6:型号（货号）|7:GTIN|8:CAS|9:其他</t>
  </si>
  <si>
    <t>其他洗发剂(香波)</t>
  </si>
  <si>
    <t>烫发剂</t>
  </si>
  <si>
    <t>定型剂</t>
  </si>
  <si>
    <t>其他护发品</t>
  </si>
  <si>
    <t>含濒危物种成分牙膏</t>
  </si>
  <si>
    <t>1:品牌类型|2:出口享惠情况|3:包装规格|4:品牌（中文或外文名称）|5:型号（货号）|6:GTIN|7:CAS|8:其他</t>
  </si>
  <si>
    <t>其他牙膏</t>
  </si>
  <si>
    <t>其他洁齿品</t>
  </si>
  <si>
    <t>清洁牙缝用的纱线(牙线)</t>
  </si>
  <si>
    <t>漱口剂</t>
  </si>
  <si>
    <t>其他口腔及牙齿清洁剂</t>
  </si>
  <si>
    <t>剃须用制剂</t>
  </si>
  <si>
    <t>人体除臭剂及止汗剂</t>
  </si>
  <si>
    <t>香浴盐及其他泡澡用制剂</t>
  </si>
  <si>
    <t>神香及其他通过燃烧散发香气制品</t>
  </si>
  <si>
    <t>其他室内除臭制品</t>
  </si>
  <si>
    <t>其他编号未列名的芳香料制品</t>
  </si>
  <si>
    <t>盥洗用含汞亮肤肥皂（包括含有药物的产品），条状、块状或模制形状的，以及用肥皂浸渍、涂面或包覆的纸、絮胎、毡呢及无纺织物（含汞量超过百万分之一）</t>
  </si>
  <si>
    <t>1:品牌类型|2:出口享惠情况|3:成分含量|4:外观|5:包装规格|6:品牌（中文或外文名称）|7:型号|8:GTIN|9:CAS|10:其他</t>
  </si>
  <si>
    <t>其他盥洗用皂及有机表面活性产品</t>
  </si>
  <si>
    <t>洗衣皂</t>
  </si>
  <si>
    <t>其他含汞亮肤肥皂，条状、块状或模制形状的，以及用肥皂浸渍、涂面或包覆的纸、絮胎、毡呢及无纺织物（含汞量超过百万分之一）</t>
  </si>
  <si>
    <t>其他有机表面活性产品及制品</t>
  </si>
  <si>
    <t>其他形状的含汞亮肤肥皂（含汞量超过百万分之一）</t>
  </si>
  <si>
    <t>其他形状的肥皂</t>
  </si>
  <si>
    <t>洁肤用有机表面活性产品及制品，液状或膏状并制成零售包装的,含有含汞亮肤肥皂（含汞量超过百万分之一）</t>
  </si>
  <si>
    <t>洁肤用有机表面活性产品及制品</t>
  </si>
  <si>
    <t>直链烷基苯磺酸及其盐</t>
  </si>
  <si>
    <t>1:品牌类型|2:出口享惠情况|3:种类（阴离子型）|4:成分|5:品牌（中文或外文名称）|6:型号|7:GTIN|8:CAS|9:其他</t>
  </si>
  <si>
    <t>其他阴离子型有机表面活性剂</t>
  </si>
  <si>
    <t>阳离子型有机表面活性剂</t>
  </si>
  <si>
    <t>1:品牌类型|2:出口享惠情况|3:种类（阳离子型、非离子型等）|4:成分|5:品牌（中文或外文名称）|6:型号|7:GTIN|8:CAS|9:其他</t>
  </si>
  <si>
    <t>其他非离子型有机表面活性剂</t>
  </si>
  <si>
    <t>其他有机表面活性剂</t>
  </si>
  <si>
    <t>零售包装的合成洗涤粉</t>
  </si>
  <si>
    <t>1:品牌类型|2:出口享惠情况|3:用途|4:是否零售包装|5:成分|6:品牌（中文或外文名称）|7:型号|8:GTIN|9:CAS|10:其他</t>
  </si>
  <si>
    <t>其他零售包装有机表面活性剂制品</t>
  </si>
  <si>
    <t>非零售包装有机表面活性剂制品</t>
  </si>
  <si>
    <t>含有石油类的处理纺织等材料制剂</t>
  </si>
  <si>
    <t>1:品牌类型|2:出口享惠情况|3:用途|4:成分含量|5:从石油或沥青提取矿物油类的百分比含量|6:品牌（中文或外文名称）|7:型号|8:GTIN|9:CAS|10:其他</t>
  </si>
  <si>
    <t>其他含有石油或矿物提取油类制剂</t>
  </si>
  <si>
    <t>其他处理纺织等材料的制剂</t>
  </si>
  <si>
    <t>其他润滑剂(含油＜70%)</t>
  </si>
  <si>
    <t>聚乙二醇蜡</t>
  </si>
  <si>
    <t>1:品牌类型|2:出口享惠情况|3:用途|4:成分|5:品牌（中文或外文名称）|6:型号|7:GTIN|8:CAS|9:其他</t>
  </si>
  <si>
    <t>短链氯化石蜡（具有人造蜡特性）</t>
  </si>
  <si>
    <t>其他人造蜡及调制蜡</t>
  </si>
  <si>
    <t>鞋靴或皮革用的上光剂及类似制品</t>
  </si>
  <si>
    <t>保养木制品的上光剂及类似制品</t>
  </si>
  <si>
    <t>车身用的上光剂及类似制品</t>
  </si>
  <si>
    <t>擦洗膏、去污粉及类似品</t>
  </si>
  <si>
    <t>其他玻璃或金属用的光洁剂</t>
  </si>
  <si>
    <t>含濒危动物成分的蜡烛及类似品</t>
  </si>
  <si>
    <t>1:品牌类型|2:出口享惠情况|3:成分|4:品牌（中文或外文名称）|5:GTIN|6:CAS|7:其他</t>
  </si>
  <si>
    <t>其他各种蜡烛及类似品</t>
  </si>
  <si>
    <t>牙科用蜡及造型膏</t>
  </si>
  <si>
    <t>1:品牌类型|2:出口享惠情况|3:用途|4:外观|5:包装规格|6:成分含量|7:品牌（中文或外文名称）|8:型号|9:GTIN|10:CAS|11:其他</t>
  </si>
  <si>
    <t>以熟石膏为成分的牙科用其他制品</t>
  </si>
  <si>
    <t>其他塑型用膏</t>
  </si>
  <si>
    <t>酪蛋白</t>
  </si>
  <si>
    <t>1:品牌类型|2:出口享惠情况|3:包装规格|4:品牌（中文或外文名称）|5:型号|6:用途|7:GTIN|8:CAS|9:其他</t>
  </si>
  <si>
    <t>酪蛋白酸盐及其衍生物,酪蛋白胶</t>
  </si>
  <si>
    <t>干的卵清蛋白</t>
  </si>
  <si>
    <t>1:品牌类型|2:出口享惠情况|3:用途|4:外观|5:成分含量|6:GTIN|7:CAS|8:其他</t>
  </si>
  <si>
    <t>其他卵清蛋白</t>
  </si>
  <si>
    <t>乳清蛋白粉（按重量计干质成分的乳清蛋白含量超过80%）</t>
  </si>
  <si>
    <t>乳铁蛋白</t>
  </si>
  <si>
    <t>其他乳白蛋白</t>
  </si>
  <si>
    <t>其他白蛋白及白蛋白盐</t>
  </si>
  <si>
    <t>明胶及其衍生物</t>
  </si>
  <si>
    <t>1:品牌类型|2:出口享惠情况|3:用途|4:外观|5:包装规格|6:GTIN|7:CAS|8:其他</t>
  </si>
  <si>
    <t>鱼鳔胶、其他动物胶</t>
  </si>
  <si>
    <t>蛋白胨</t>
  </si>
  <si>
    <t>1:品牌类型|2:出口享惠情况|3:用途|4:来源|5:包装规格|6:蛋白质含量|7:GTIN|8:CAS|9:其他</t>
  </si>
  <si>
    <t>植物蛋白，以干基计蛋白质含量≥90%</t>
  </si>
  <si>
    <t>其他编号未列名蛋白质及其衍生物</t>
  </si>
  <si>
    <t>糊精及其他改性淀粉</t>
  </si>
  <si>
    <t>1:品牌类型|2:出口享惠情况|3:用途|4:还原糖含量|5:包装规格|6:品牌（中文或外文名称）|7:型号|8:GTIN|9:CAS|10:其他</t>
  </si>
  <si>
    <t>以淀粉糊精等为基本成分的胶</t>
  </si>
  <si>
    <t>硅酮结构密封胶</t>
  </si>
  <si>
    <t>1:品牌类型|2:出口享惠情况|3:用途|4:包装规格|5:成分含量|6:品牌（中文或外文名称）|7:型号|8:GTIN|9:CAS|10:其他</t>
  </si>
  <si>
    <t>其他适于作胶或粘合剂的零售产品</t>
  </si>
  <si>
    <t>以聚酰胺为基本成分的粘合剂</t>
  </si>
  <si>
    <t>以环氧树脂为基本成分的粘合剂</t>
  </si>
  <si>
    <t>非零售,硅酮结构密封胶</t>
  </si>
  <si>
    <t>1:品牌类型|2:出口享惠情况|3:光学透明膜黏合剂和光固化液体黏合剂需注明英文品名|4:用途（如显示屏或触摸屏制造用等）|5:包装规格|6:遮光包装需注明|7:成分含量|8:光学透明膜黏合剂和光固化液体黏合剂需注明透光率|9:光学透明膜黏合剂需注明断差吸收能力|10:品牌（中文或外文名称）|11:型号|12:GTIN|13:CAS|14:其他</t>
  </si>
  <si>
    <t>专门或主要用于显示屏或触摸屏制造的光学透明膜黏合剂和光固化液体黏合剂</t>
  </si>
  <si>
    <t>其他橡胶或塑料为基本成分粘合剂</t>
  </si>
  <si>
    <t>其他编号未列名的调制胶,粘合剂</t>
  </si>
  <si>
    <t>粗制凝乳酶及其浓缩物</t>
  </si>
  <si>
    <t>1:品牌类型|2:出口享惠情况|3:用途|4:种类|5:GTIN|6:CAS|7:其他</t>
  </si>
  <si>
    <t>碱性蛋白酶</t>
  </si>
  <si>
    <t>碱性脂肪酶</t>
  </si>
  <si>
    <t>抗癌药原料（门冬酰胺酶）</t>
  </si>
  <si>
    <t>其他酶及酶制品</t>
  </si>
  <si>
    <t>模压的胶质推进剂；含硝化粘接剂及铝粉＞5%的推进剂</t>
  </si>
  <si>
    <t>单基双基发射药；黑火药；限于购买、销售、运输管理的民用推进剂</t>
  </si>
  <si>
    <t>其他发射药</t>
  </si>
  <si>
    <t>符合特定标准的硝铵炸药</t>
  </si>
  <si>
    <t>黑梯炸药</t>
  </si>
  <si>
    <t>其他铵梯类炸药、铵油类炸药、膨化硝铵炸药、胶状乳化炸药、粉状乳化炸药、震源药柱、其他工业炸药</t>
  </si>
  <si>
    <t>其他硝铵炸药,但发射药除外</t>
  </si>
  <si>
    <t>符合特定标准的其他配制炸药</t>
  </si>
  <si>
    <t>民用的其他配置炸药，但发射药除外</t>
  </si>
  <si>
    <t>其他配制炸药,但发射药除外</t>
  </si>
  <si>
    <t>民用的安全导火索</t>
  </si>
  <si>
    <t>其他安全导火索</t>
  </si>
  <si>
    <t>民用的导爆索</t>
  </si>
  <si>
    <t>其他导爆索</t>
  </si>
  <si>
    <t>民用的火帽</t>
  </si>
  <si>
    <t>其他火帽</t>
  </si>
  <si>
    <t>使用单个或多个雷管的装置</t>
  </si>
  <si>
    <t>民用的其他雷管</t>
  </si>
  <si>
    <t>其他雷管</t>
  </si>
  <si>
    <t>炸药雷管点火装置</t>
  </si>
  <si>
    <t>民用的其他引爆器</t>
  </si>
  <si>
    <t>其他引爆器</t>
  </si>
  <si>
    <t>爆炸桥、爆炸桥丝、冲击片、爆炸箔起爆器</t>
  </si>
  <si>
    <t>民用的其他电雷管</t>
  </si>
  <si>
    <t>其他电雷管</t>
  </si>
  <si>
    <t>烟花、爆竹</t>
  </si>
  <si>
    <t>人工影响天气用燃爆器材、海上救生烟火信号及其他特殊用途烟火制品</t>
  </si>
  <si>
    <t>其他信号弹,降雨火箭及其他烟火制品</t>
  </si>
  <si>
    <t>火柴,但品目3604的烟火制品除外</t>
  </si>
  <si>
    <t>打火机等用液体或液化气体燃料</t>
  </si>
  <si>
    <t>1:品牌类型|2:出口享惠情况|3:用途|4:包装容器的容积|5:GTIN|6:CAS|7:其他</t>
  </si>
  <si>
    <t>已切成形可直接使用的铈铁</t>
  </si>
  <si>
    <t>1:品牌类型|2:出口享惠情况|3:用途|4:外观|5:稀土元素的重量百分比，以[A]表示|6:GTIN|7:CAS|8:其他</t>
  </si>
  <si>
    <t>未切成形不可直接使用的铈铁</t>
  </si>
  <si>
    <t>其他易燃材料制品</t>
  </si>
  <si>
    <t>1:品牌类型|2:出口享惠情况|3:用途|4:外观|5:GTIN|6:CAS|7:其他</t>
  </si>
  <si>
    <t>未曝光的X光感光硬片及平面软片</t>
  </si>
  <si>
    <t>1:品牌类型|2:出口享惠情况|3:用途|4:材质|5:是否成卷|6:是否一次成像|7:是否已曝光|8:规格尺寸（长x宽x厚度）|9:品牌（中文或外文名称）|10:型号|11:总面积（平方米）|12:包装规格（张/盒）|13:GTIN|14:CAS|15:其他</t>
  </si>
  <si>
    <t>平方米</t>
  </si>
  <si>
    <t>未曝光的一次成像感光平片</t>
  </si>
  <si>
    <t>未曝光照相制版用激光照排片</t>
  </si>
  <si>
    <t>未曝光照相制版用PS版</t>
  </si>
  <si>
    <t>未曝光照相制版用CTP版</t>
  </si>
  <si>
    <t>柔性印刷版（厚度小于3mm的）</t>
  </si>
  <si>
    <t>其他未曝光照相制版用感光硬软片</t>
  </si>
  <si>
    <t>未曝光其他用途的感光硬片及软片</t>
  </si>
  <si>
    <t>其他用未曝光彩色硬片及平面软片</t>
  </si>
  <si>
    <t>照相制版用</t>
  </si>
  <si>
    <t>其他用未曝光软片及硬片</t>
  </si>
  <si>
    <t>成卷的未曝光的X光感光胶片</t>
  </si>
  <si>
    <t>1:品牌类型|2:出口享惠情况|3:用途|4:材质|5:是否成卷|6:是否一次成像|7:是否已曝光|8:规格尺寸（长x宽x厚度）|9:品牌（中文或外文名称）|10:型号|11:总面积（平方米），包括涂布和白边面积之和|12:包装规格（张/盒或平方米/卷等）|13:GTIN|14:CAS|15:其他</t>
  </si>
  <si>
    <t>未曝光无齿孔彩色窄一次成像感光卷片</t>
  </si>
  <si>
    <t>其他未曝光无齿孔彩色窄胶卷</t>
  </si>
  <si>
    <t>照相制版涂卤化银液无齿孔窄一次成像感光卷片</t>
  </si>
  <si>
    <t>照相制版涂卤化银液无齿孔窄胶卷</t>
  </si>
  <si>
    <t>其他涂卤化银乳液无齿孔窄胶卷</t>
  </si>
  <si>
    <t>照相制版用其他无齿孔窄感光胶卷</t>
  </si>
  <si>
    <t>其他用无齿孔窄感光胶卷</t>
  </si>
  <si>
    <t>未曝光无齿孔宽长彩色胶卷</t>
  </si>
  <si>
    <t>印刷电路板制造用光致抗蚀干膜</t>
  </si>
  <si>
    <t>照相制版其他未曝光无齿宽长胶卷</t>
  </si>
  <si>
    <t>未曝光红色或红外激光胶片</t>
  </si>
  <si>
    <t>其他未曝光红色或红外激光胶片</t>
  </si>
  <si>
    <t>其他未曝光无齿孔宽长胶卷</t>
  </si>
  <si>
    <t>照相制版用激光照排片</t>
  </si>
  <si>
    <t>其他照相制版用未曝光无齿孔胶卷</t>
  </si>
  <si>
    <t>其他用未曝光无齿孔中长胶卷</t>
  </si>
  <si>
    <t>照相制版用未曝光激光照排片</t>
  </si>
  <si>
    <t>其他照相制版用无齿孔未曝光胶卷</t>
  </si>
  <si>
    <t>其他用无齿孔未曝光中宽胶卷</t>
  </si>
  <si>
    <t>未曝光中窄彩色胶卷</t>
  </si>
  <si>
    <t>幻灯片用未曝光彩色摄影胶卷</t>
  </si>
  <si>
    <t>非幻灯片用彩色摄影胶卷</t>
  </si>
  <si>
    <t>其他非幻灯片用彩色摄影胶卷</t>
  </si>
  <si>
    <t>未曝光的彩色电影胶卷</t>
  </si>
  <si>
    <t>其他未曝光窄长彩色胶卷</t>
  </si>
  <si>
    <t>未曝光的中宽彩色电影胶卷</t>
  </si>
  <si>
    <t>其他未曝光的中宽彩色胶卷</t>
  </si>
  <si>
    <t>宽度≤35毫米，长度≤30米有齿孔未曝光非彩色胶卷</t>
  </si>
  <si>
    <t>宽度≤35毫米，长度＞30米有齿孔未曝光非彩色胶卷</t>
  </si>
  <si>
    <t>宽度＞35毫米有齿孔未曝光非彩色胶卷</t>
  </si>
  <si>
    <t>成卷未曝光的宽幅感光纸及纸板</t>
  </si>
  <si>
    <t>1:品牌类型|2:出口享惠情况|3:用途|4:是否成卷|5:规格尺寸|6:是否已曝光|7:品牌（中文或外文名称）|8:型号|9:材质（纸、纸板、纺织物等）|10:GTIN|11:CAS|12:其他</t>
  </si>
  <si>
    <t>成卷未曝光的宽幅感光布</t>
  </si>
  <si>
    <t>未曝光的彩色感光纸及纸板</t>
  </si>
  <si>
    <t>未曝光的彩色感光布</t>
  </si>
  <si>
    <t>其他未曝光的非彩色感光纸及纸板</t>
  </si>
  <si>
    <t>其他未曝光的非彩色感光布</t>
  </si>
  <si>
    <t>含有人类遗传资源信息资料的电影胶片（已曝光但未冲洗）</t>
  </si>
  <si>
    <t>1:品牌类型|2:出口享惠情况|3:用途|4:规格尺寸|5:材质（软片、硬片，纸、纸板、纺织物、胶等）|6:是否已曝光|7:是否已冲洗|8:品牌（中文或外文名称）|9:GTIN|10:CAS|11:其他</t>
  </si>
  <si>
    <t>V</t>
  </si>
  <si>
    <t>录有广播电影电视节目的电影胶片（已曝光但未冲洗）</t>
  </si>
  <si>
    <t>b</t>
  </si>
  <si>
    <t>其他电影胶片（已曝光但未冲洗）</t>
  </si>
  <si>
    <t>含有人类遗传资源信息资料的其他已曝光未冲洗的摄影硬、软片</t>
  </si>
  <si>
    <t>其他已曝光未冲洗的摄影硬、软片</t>
  </si>
  <si>
    <t>含有人类遗传资源信息资料的教学专用幻灯片（已曝光已冲洗）</t>
  </si>
  <si>
    <t>录有广播电影电视节目的教学专用幻灯片（已曝光已冲洗）</t>
  </si>
  <si>
    <t>其他教学专用幻灯片（已曝光已冲洗）</t>
  </si>
  <si>
    <t>含有人类遗传资源信息资料的书籍、报刊用缩微胶片（已曝光已冲洗）</t>
  </si>
  <si>
    <t>其他书籍、报刊用缩微胶片（已曝光已冲洗）</t>
  </si>
  <si>
    <t>含有人类遗传资源信息资料的其他缩微胶片（已曝光已冲洗）</t>
  </si>
  <si>
    <t>其他缩微胶片（已曝光已冲洗）</t>
  </si>
  <si>
    <t>含有人类遗传资源信息资料的其他摄影硬、软片（已曝光已冲洗）</t>
  </si>
  <si>
    <t>其他摄影硬、软片（已曝光已冲洗）</t>
  </si>
  <si>
    <t>录有广播电影电视节目的已冲洗的教学专用中宽电影胶片</t>
  </si>
  <si>
    <t>1:品牌类型|2:出口享惠情况|3:用途|4:规格尺寸|5:材质（软片、硬片，纸、纸板、纺织物等）|6:是否已曝光|7:是否已冲洗|8:品牌（中文或外文名称）|9:GTIN|10:CAS|11:其他</t>
  </si>
  <si>
    <t>米</t>
  </si>
  <si>
    <t>其他已冲洗的教学专用中宽电影胶片</t>
  </si>
  <si>
    <t>录有广播电影电视节目的已冲洗的其他中宽电影胶片</t>
  </si>
  <si>
    <t>其他已冲洗的其他中宽电影胶片</t>
  </si>
  <si>
    <t>录有广播电影电视节目的教学专用其他已冲洗的电影胶片</t>
  </si>
  <si>
    <t>其他教学专用其他已冲洗的电影胶片</t>
  </si>
  <si>
    <t>录有广播电影电视节目的其他已冲洗的电影胶片</t>
  </si>
  <si>
    <t>其他已冲洗的电影胶片</t>
  </si>
  <si>
    <t>不含银的感光乳液剂</t>
  </si>
  <si>
    <t>1:品牌类型|2:出口享惠情况|3:用途|4:包装规格|5:成分|6:是否含银|7:是否有感光作用|8:品牌（中文或外文名称）|9:型号|10:GTIN|11:CAS|12:其他</t>
  </si>
  <si>
    <t>其他感光乳液</t>
  </si>
  <si>
    <t>冲洗胶卷及相片用化学制剂</t>
  </si>
  <si>
    <t>1:品牌类型|2:出口享惠情况|3:用途|4:包装规格|5:成分|6:是否含银|7:品牌（中文或外文名称）|8:型号|9:GTIN|10:CAS|11:其他</t>
  </si>
  <si>
    <t>复印机用化学制剂</t>
  </si>
  <si>
    <t>光刻胶</t>
  </si>
  <si>
    <t>其他摄影用化学制剂</t>
  </si>
  <si>
    <t>纯度高于百万分之五硼量，密度大于1.50g/cm3的核级石墨；20℃下的密度、拉伸断裂应变、热膨胀系数符合特殊要求的人造细晶粒整体石墨；高纯度（&gt;99.9%）、高强度（抗折强度&gt;30M？pa）、高密度（&gt;1.73？克/立方厘米）的人造石墨</t>
  </si>
  <si>
    <t>1:品牌类型|2:出口享惠情况|3:用途|4:状态|5:加工工艺|6:成分含量|7:品牌（中文或外文名称）|8:型号|9:GTIN|10:CAS|11:其他</t>
  </si>
  <si>
    <t>其他人造石墨</t>
  </si>
  <si>
    <t>胶态或半胶态石墨</t>
  </si>
  <si>
    <t>电极用碳糊及炉衬用的类似糊</t>
  </si>
  <si>
    <t>表面处理的球化石墨</t>
  </si>
  <si>
    <t>以高纯度（&gt;99.9%）、高强度（抗折强度&gt;30Mpa）、高密度（&gt;1.73克方厘米）的人造石墨为基本成分的半制品；以天然鳞片石墨为基本成分的半制品</t>
  </si>
  <si>
    <t>其他以石墨或其他碳为基本成分的糊状、块状、板状制品或其他半制品</t>
  </si>
  <si>
    <t>木质的活性炭</t>
  </si>
  <si>
    <t>1:品牌类型|2:出口享惠情况|3:用途|4:来源|5:包装规格|6:干品填充密度|7:GTIN|8:CAS|9:其他</t>
  </si>
  <si>
    <t>其他活性炭</t>
  </si>
  <si>
    <t>1:品牌类型|2:出口享惠情况|3:用途|4:来源|5:包装规格|6:GTIN|7:CAS|8:其他</t>
  </si>
  <si>
    <t>濒危动物炭黑</t>
  </si>
  <si>
    <t>活性天然矿产品;其他动物炭黑</t>
  </si>
  <si>
    <t>妥尔油,不论是否精炼</t>
  </si>
  <si>
    <t>未经浓缩、脱糖或经过化学处理的木浆残余碱液</t>
  </si>
  <si>
    <t>经浓缩、脱糖或经过化学处理的木浆残余碱液,包括木素磺酸盐</t>
  </si>
  <si>
    <t>松节油</t>
  </si>
  <si>
    <t>1:品牌类型|2:出口享惠情况|3:用途|4:成分含量|5:GTIN|6:CAS|7:其他</t>
  </si>
  <si>
    <t>以α萜品醇为基本成分的松油</t>
  </si>
  <si>
    <t>粗制二聚戊烯、亚硫酸盐松节油等</t>
  </si>
  <si>
    <t>松香</t>
  </si>
  <si>
    <t>树脂酸</t>
  </si>
  <si>
    <t>松香盐及树脂酸盐</t>
  </si>
  <si>
    <t>松香或树脂酸衍生物的盐</t>
  </si>
  <si>
    <t>酯胶</t>
  </si>
  <si>
    <t>其他松香及树脂酸衍生物</t>
  </si>
  <si>
    <t>木焦油木杂酚油粗木精植物沥青等</t>
  </si>
  <si>
    <t>DDT（ISO）[滴滴涕（INN）], 每包净重不超过300克</t>
  </si>
  <si>
    <t>1:品牌类型|2:出口享惠情况|3:用途|4:成分含量|5:包装规格|6:品牌（中文或外文名称）|7:型号|8:GTIN|9:CAS|10:其他</t>
  </si>
  <si>
    <t>零售包装的含有克百威或敌百虫，但不含其他第38章子目注释一所列物质的杀虫剂成药</t>
  </si>
  <si>
    <t>其他零售包装含一种第38章子目注释一所列物质的货品</t>
  </si>
  <si>
    <t>零售包装含艾氏剂、毒杀芬、氯丹、滴滴涕、狄氏剂、硫丹、七氯、六氯苯、α-六氯环己烷、β-六氯环己烷或林丹的货品及零售包装的含有克百威或敌百虫的含汞杀虫剂</t>
  </si>
  <si>
    <t>其他零售包装含多种第38章子目注释一所列物质的货品</t>
  </si>
  <si>
    <t>非零售包装的含有克百威或敌百虫，但不含其他第38章子目注释一所列物质的杀虫剂成药</t>
  </si>
  <si>
    <t>其他非零售包装含一种第38章子目注释一所列物质的货品</t>
  </si>
  <si>
    <t>非零售包装含艾氏剂、毒杀芬、氯丹、滴滴涕、狄氏剂、硫丹、七氯、六氯苯、α-六氯环己烷、β-六氯环己烷或林丹的货品及非零售包装的含有克百威或敌百虫的含汞杀虫剂</t>
  </si>
  <si>
    <t>其他非零售包装含多种第38章子目注释一所列物质的货品</t>
  </si>
  <si>
    <t>含第38章子目注释二所列物质的货品，每包净重不超过300克</t>
  </si>
  <si>
    <t>含第38章子目注释二所列物质的货品，每包净重超过300克，但不超过7.5千克</t>
  </si>
  <si>
    <t>其他含第38章子目注释二所列物质的货品</t>
  </si>
  <si>
    <t>蚊香</t>
  </si>
  <si>
    <t>零售包装的含汞生物杀虫剂</t>
  </si>
  <si>
    <t>零售包装的其他生物杀虫剂</t>
  </si>
  <si>
    <t>零售包装的含有灭蚁灵、十氯酮、汞的杀虫剂</t>
  </si>
  <si>
    <t>其他零售包装的杀虫剂成药</t>
  </si>
  <si>
    <t>非零售包装的含有灭蚁灵、十氯酮、汞的杀虫剂</t>
  </si>
  <si>
    <t>其他非零售包装杀虫剂成药</t>
  </si>
  <si>
    <t>零售包装的含汞杀菌剂</t>
  </si>
  <si>
    <t>零售包装的其他杀菌剂成药</t>
  </si>
  <si>
    <t>非零售包装的医用杀菌剂</t>
  </si>
  <si>
    <t>经农药杀菌剂浸渍的纸质水果套袋</t>
  </si>
  <si>
    <t>非零售包装的其他农用杀菌剂成药</t>
  </si>
  <si>
    <t>非零售包装的含汞杀菌剂</t>
  </si>
  <si>
    <t>非零售包装的非农用杀菌剂成药</t>
  </si>
  <si>
    <t>零售包装的含汞除草剂</t>
  </si>
  <si>
    <t>零售包装的除草剂成药</t>
  </si>
  <si>
    <t>非零售包装的含汞除草剂</t>
  </si>
  <si>
    <t>其他非零售包装的除草剂成药</t>
  </si>
  <si>
    <t>零售包装含汞抗萌剂及植物生长调节剂</t>
  </si>
  <si>
    <t>零售包装其他抗萌剂及植物生长调节剂</t>
  </si>
  <si>
    <t>非零售包装的含汞抗萌剂及植物生长调节剂</t>
  </si>
  <si>
    <t>非零售包装的其他抗萌剂及植物生长调节剂</t>
  </si>
  <si>
    <t>医用消毒剂</t>
  </si>
  <si>
    <t>含汞消毒剂</t>
  </si>
  <si>
    <t>兽用已配剂量消毒剂</t>
  </si>
  <si>
    <t>其他非医用消毒剂</t>
  </si>
  <si>
    <t>零售包装的农业杀螨剂、杀线虫剂、杀鼠剂及其他农药</t>
  </si>
  <si>
    <t>非零售包装的农业杀螨剂、杀线虫剂、杀鼠剂及其他农药</t>
  </si>
  <si>
    <t>以淀粉为基料的纺织等工业用制剂</t>
  </si>
  <si>
    <t>纺织工业用其他未列名产品和制剂</t>
  </si>
  <si>
    <t>造纸工业用其他未列名产品和制剂</t>
  </si>
  <si>
    <t>制革工业用其他未列名产品和制剂</t>
  </si>
  <si>
    <t>金属表面酸洗剂焊粉或焊膏</t>
  </si>
  <si>
    <t>焊接用的焊剂及其他辅助剂等</t>
  </si>
  <si>
    <t>以铅化合物为基本成分的抗震剂</t>
  </si>
  <si>
    <t>1:品牌类型|2:出口享惠情况|3:包装规格|4:用途|5:成分|6:品牌（中文或外文名称）|7:型号|8:GTIN|9:CAS|10:其他</t>
  </si>
  <si>
    <t>其他抗震剂</t>
  </si>
  <si>
    <t>含有石油的润滑油添加剂</t>
  </si>
  <si>
    <t>不含石油的润滑油添加剂</t>
  </si>
  <si>
    <t>其他矿物油用的配制添加剂</t>
  </si>
  <si>
    <t>配制的橡胶促进剂</t>
  </si>
  <si>
    <t>橡胶或塑料用复合增塑剂</t>
  </si>
  <si>
    <t>2,2,4-三甲基-1,2-二氢化喹啉（TMQ）低聚体混合物</t>
  </si>
  <si>
    <t>其他橡胶防老剂</t>
  </si>
  <si>
    <t>其他橡胶或塑料用抗氧制剂及其他复合稳定剂</t>
  </si>
  <si>
    <t>灭火器的装配药</t>
  </si>
  <si>
    <t>1:品牌类型|2:出口享惠情况|3:用途|4:成分|5:GTIN|6:CAS|7:其他</t>
  </si>
  <si>
    <t>已装药的灭火弹</t>
  </si>
  <si>
    <t>有机复合溶剂及稀释剂,除漆剂</t>
  </si>
  <si>
    <t>以镍为活性物的载体催化剂</t>
  </si>
  <si>
    <t>1:品牌类型|2:出口享惠情况|3:用途（如促进某某聚合物的聚合等）|4:成分含量|5:品牌（中文或外文名称）|6:型号|7:GTIN|8:CAS|9:其他</t>
  </si>
  <si>
    <t>载铂催化剂</t>
  </si>
  <si>
    <t>其他以贵金属为活性物的载体催化剂</t>
  </si>
  <si>
    <t>其他载体催化剂</t>
  </si>
  <si>
    <t>其他未列名的反应引发剂、促进剂</t>
  </si>
  <si>
    <t>夯混白云石</t>
  </si>
  <si>
    <t>其他耐火水泥、灰泥及类似耐火材料</t>
  </si>
  <si>
    <t>混合烷基苯和混合烷基萘</t>
  </si>
  <si>
    <t>7.5cm≤直径≤15.24cm，厚度在220微米 以上的单晶硅片</t>
  </si>
  <si>
    <t>1:品牌类型|2:出口享惠情况|3:用途|4:外观|5:成分|6:直径|7:加工程度（是否形成分立的导电区）|8:GTIN|9:CAS|10:其他</t>
  </si>
  <si>
    <t>片</t>
  </si>
  <si>
    <t>7.5cm≤直径≤15.24cm，厚度在220微米及以下的单晶硅片</t>
  </si>
  <si>
    <t>厚度在220微米 以上的经掺杂用于电子工业的单晶硅切片，直径超过15.24厘米，但小于20.32厘米</t>
  </si>
  <si>
    <t>厚度在220微米 以上的经掺杂用于电子工业的单晶硅切片，直径在20.32厘米及以上，但小于30.48厘米</t>
  </si>
  <si>
    <t>厚度在220微米 以上的其他经掺杂用于电子工业的单晶硅切片</t>
  </si>
  <si>
    <t>厚度在220微米及以下的经掺杂用于电子工业的单晶硅切片，直径超过15.24厘米，但小于20.32厘米</t>
  </si>
  <si>
    <t>厚度在220微米及以下的经掺杂用于电子工业的单晶硅切片，直径在20.32厘米及以上，但小于30.48厘米</t>
  </si>
  <si>
    <t>厚度在220微米及以下的其他经掺杂用于电子工业的单晶硅切片</t>
  </si>
  <si>
    <t>经掺杂用于电子工业的氮化镓、氧化镓、磷化镓、砷化镓、铟镓砷、硒化镓、锑化镓、磷锗锌、二氧化锗、四氯化锗、磷化铟</t>
  </si>
  <si>
    <t>1:品牌类型|2:出口享惠情况|3:用途|4:外观|5:成分|6:加工程度（是否形成分立的导电区）|7:GTIN|8:CAS|9:其他</t>
  </si>
  <si>
    <t>经掺杂用于电子工业的碲化镉、碲化镉锌或碲化镉汞</t>
  </si>
  <si>
    <t>其他经掺杂用于电子工业的化学元素，已切成圆片、薄片或类似形状；其他经掺杂用于电子工业的化合物</t>
  </si>
  <si>
    <t>闸用液压油及其他液压传动用液体</t>
  </si>
  <si>
    <t>1:品牌类型|2:出口享惠情况|3:用途|4:成分|5:从石油或沥青提取矿物油类的百分比含量|6:品牌（中文或外文名称）|7:型号|8:GTIN|9:CAS|10:其他</t>
  </si>
  <si>
    <t>防冻剂及解冻剂</t>
  </si>
  <si>
    <t>制成的供微生物(包括病毒及类似品)生长或维持用培养基</t>
  </si>
  <si>
    <t>疟疾诊断试剂盒</t>
  </si>
  <si>
    <t>1:品牌类型|2:出口享惠情况|3:用途|4:成分|5:是否血源筛查用诊断试剂|6:是否有衬背|7:品牌（中文或外文名称）|8:型号|9:包装规格|10:GTIN|11:CAS|12:其他</t>
  </si>
  <si>
    <t>其他疟疾用的附于衬背上的诊断或实验用试剂及不论是否附于衬背上的诊断或实验用配制试剂，不论是否制成试剂盒形式，但税目30.06的货品除外</t>
  </si>
  <si>
    <t>寨卡病毒及由伊蚊属蚊子传播的其他疾病用的附于衬背上的诊断或实验用试剂及不论是否附于衬背上的诊断或实验用配制试剂，不论是否制成试剂盒形式，但税目30.06的货品除外</t>
  </si>
  <si>
    <t>血型鉴定用的附于衬背上的诊断或实验用试剂及不论是否附于衬背上的诊断或实验用配制试剂，不论是否制成试剂盒形式，但税目30.06的货品除外</t>
  </si>
  <si>
    <t>兽用诊断制品（用于一、二、三类动物疫病诊断的诊断试剂盒、试纸条）</t>
  </si>
  <si>
    <t>新型冠状病毒检测试剂盒</t>
  </si>
  <si>
    <t>鲎试剂</t>
  </si>
  <si>
    <t>已配制的用于甲型肝炎病毒、乙型肝炎病毒、丙型肝炎病毒、人类免疫缺陷病毒、梅毒螺旋体的诊断试剂盒</t>
  </si>
  <si>
    <t>其他附于衬背上的诊断或实验用试剂及不论是否附于衬背上的诊断或实验用配制试剂，不论是否制成试剂盒形式，但税目30.06的货品除外</t>
  </si>
  <si>
    <t>有证标准样品</t>
  </si>
  <si>
    <t>1:品牌类型|2:出口享惠情况|3:成分含量|4:来源（动植物油脂等）|5:加工程度（是否经过皂化、是否经过水解）|6:品牌（中文或外文名称）|7:型号|8:GTIN|9:CAS|10:其他</t>
  </si>
  <si>
    <t>油酸</t>
  </si>
  <si>
    <t>妥尔油脂肪酸</t>
  </si>
  <si>
    <t>植物酸性油</t>
  </si>
  <si>
    <t>植物油脱臭馏出物（DD油）</t>
  </si>
  <si>
    <t>其他工业用单羧脂肪酸、酸性油</t>
  </si>
  <si>
    <t>工业用脂肪醇</t>
  </si>
  <si>
    <t>铸模及铸芯用粘合剂</t>
  </si>
  <si>
    <t>混合的未烧结金属碳化钨</t>
  </si>
  <si>
    <t>其他混合的未烧结金属碳化物</t>
  </si>
  <si>
    <t>高效减水剂</t>
  </si>
  <si>
    <t>其他水泥、灰泥及混凝土用添加剂</t>
  </si>
  <si>
    <t>非耐火的灰泥及混凝土</t>
  </si>
  <si>
    <t>子目号290544以外的山梨醇</t>
  </si>
  <si>
    <t>1:品牌类型|2:出口享惠情况|3:用途|4:来源|5:成分含量|6:品牌（中文或外文名称）|7:型号|8:GTIN|9:CAS|10:其他</t>
  </si>
  <si>
    <t>含环氧乙烷(氧化乙烯)的混合物</t>
  </si>
  <si>
    <t>含多氯联苯(PCBs)或六溴联苯的混合物</t>
  </si>
  <si>
    <t>含多氯三联苯(PCTs)或其他多溴联苯(PBBs)的混合物</t>
  </si>
  <si>
    <t>含三(2,3-二溴丙基)磷酸酯的混合物</t>
  </si>
  <si>
    <t>含艾氏剂（ISO）、毒杀芬（ISO）、氯丹（ISO）、十氯酮（ISO）、DDT（ISO）[滴滴涕（INN）、1,1,1-三氯-2,2-双（4-氯苯基）乙烷]、狄氏剂（ISO，INN）、硫丹（ISO）、异狄氏剂（ISO）、七氯（ISO）或灭蚁灵（ISO）的</t>
  </si>
  <si>
    <t>含1,2,3,4,5,6-六氯环己烷〔六六六（ISO）〕，包括林丹（ISO，INN）</t>
  </si>
  <si>
    <t>含五氯苯（ISO）或六氯苯（ISO）的</t>
  </si>
  <si>
    <t>含全氟辛基磺酸及其盐，全氟辛基磺胺或全氟辛基磺酰氯的</t>
  </si>
  <si>
    <t>含四、五、六或七溴联苯醚的</t>
  </si>
  <si>
    <t>含八溴联苯醚的</t>
  </si>
  <si>
    <t>含短链氯化石蜡的其他编号未列名的化工产品</t>
  </si>
  <si>
    <t>主要由(5-乙基-2-甲基-2氧代-1,3,2-二氧磷杂环己-5-基)甲基膦酸二甲酯和双[(5-乙基-2-甲基-2氧代-1,3,2-二氧磷杂环己-5-基)甲基]甲基膦酸酯（阻燃剂 FRC-1）组成的混合物及制品</t>
  </si>
  <si>
    <t>甲基膦酸聚乙二醇酯</t>
  </si>
  <si>
    <t>杂醇油</t>
  </si>
  <si>
    <t>除墨剂、蜡纸改正液及类似品</t>
  </si>
  <si>
    <t>增碳剂</t>
  </si>
  <si>
    <t>按重量计含滑石50％以上的混合物</t>
  </si>
  <si>
    <t>按重量计含氧化镁70％以上的混合物</t>
  </si>
  <si>
    <t>表层包覆钴化合物的氢氧化镍（掺杂碳）</t>
  </si>
  <si>
    <t>粗制碳化硅</t>
  </si>
  <si>
    <r>
      <rPr>
        <sz val="12"/>
        <rFont val="宋体"/>
        <family val="3"/>
        <charset val="134"/>
      </rPr>
      <t>混胺（二甲胺和三乙胺混合物的水溶液</t>
    </r>
    <r>
      <rPr>
        <sz val="12"/>
        <rFont val="宋体"/>
        <family val="3"/>
        <charset val="134"/>
      </rPr>
      <t xml:space="preserve">  </t>
    </r>
    <r>
      <rPr>
        <sz val="12"/>
        <rFont val="宋体"/>
        <family val="3"/>
        <charset val="134"/>
      </rPr>
      <t>）、膨胀石墨</t>
    </r>
  </si>
  <si>
    <t>稀土金属钐、钆、铽、镝、镥、钪、钇及其合金的制品、含有这些稀土金属化合物的混合物</t>
  </si>
  <si>
    <t>仲钨酸铵、氧化钨、碳化钨与其他物项的简单混合物，碲锌镉靶材</t>
  </si>
  <si>
    <t>三乙醇胺混合物、甲基二乙醇胺混合物、环状膦酸酯A和环状膦酸酯B的混合物</t>
  </si>
  <si>
    <t>高钛渣</t>
  </si>
  <si>
    <t>按重量计氧化锌含量在50%及以上的混合物</t>
  </si>
  <si>
    <t>短链氯化石蜡（不具有人造蜡特性）</t>
  </si>
  <si>
    <t>用于生产聚酰胺的发酵液（含氨基酸、有机酸、有机胺、有机醇、核苷酸、多糖等）</t>
  </si>
  <si>
    <t>载金炭</t>
  </si>
  <si>
    <t>粗氢氧化镍钴</t>
  </si>
  <si>
    <t>锂离子电池用再生黑粉原料</t>
  </si>
  <si>
    <t>其他编号未列名的化工产品</t>
  </si>
  <si>
    <t>城市垃圾</t>
  </si>
  <si>
    <t>1:品牌类型|2:出口享惠情况|3:用途|4:来源|5:GTIN|6:CAS|7:其他</t>
  </si>
  <si>
    <t>下水道淤泥</t>
  </si>
  <si>
    <t>医疗废物</t>
  </si>
  <si>
    <t>废卤化物的有机溶剂</t>
  </si>
  <si>
    <t>其他废有机溶剂</t>
  </si>
  <si>
    <t>废的金属酸洗液、液压油及制动油</t>
  </si>
  <si>
    <t>主要含有有机成分的化工废物</t>
  </si>
  <si>
    <t>经掺杂的氮化镓、氧化镓、磷化镓、砷化镓、铟镓砷、硒化镓、锑化镓、磷锗锌、二氧化锗、四氯化锗废物</t>
  </si>
  <si>
    <t>其他化学工业及相关工业的废物</t>
  </si>
  <si>
    <t>浓缩糖蜜发酵液</t>
  </si>
  <si>
    <t>其他商品编号未列名化工副产品及废物</t>
  </si>
  <si>
    <t>纯生物柴油</t>
  </si>
  <si>
    <t>1:品牌类型|2:出口享惠情况|3:用途|4:成分含量|5:从石油或沥青提取矿物油类的百分比含量|6:GTIN|7:CAS|8:其他</t>
  </si>
  <si>
    <t>其他生物柴油及其混合物</t>
  </si>
  <si>
    <t>二氯二氟甲烷与二氟乙烷的混合物、一氯二氟甲烷与一氯五氟乙烷的混合物、三氟甲烷与一氯三氟甲烷的混合物</t>
  </si>
  <si>
    <t>其他含全氯氟烃（CFCs）的混合物，不论是否含氢氯氟烃（HCFCs）、全氟烃（PFCs）或氢氟烃（HFCs）</t>
  </si>
  <si>
    <t>含氢溴氟烃（HBFCs）的混合物</t>
  </si>
  <si>
    <t>含四氯化碳的混合物</t>
  </si>
  <si>
    <t>含1,1,1-三氯乙烷（甲基氯仿）的混合物</t>
  </si>
  <si>
    <t>含溴氯二氟甲烷（Halon-1211）、三氟溴甲烷（Halon-1301）或二溴四氟乙烷（Halon-2402）的混合物</t>
  </si>
  <si>
    <t>含子目2903.41至2903.48对应物质的含氢氯氟烃（HCFCs）混合物，但不含全氯氟烃（CFCs）</t>
  </si>
  <si>
    <t>含子目2903.71至2903.75对应物质的含氢氯氟烃（HCFCs）混合物，但不含全氯氟烃（CFCs）</t>
  </si>
  <si>
    <t>其他含氢氯氟烃（HCFCs）的混合物，不论是否含全氟烃（PFCs）或氢氟烃（HFCs），但不含全氯氟烃（CFCs）</t>
  </si>
  <si>
    <t>含溴化甲烷（甲基溴）或溴氯甲烷的混合物</t>
  </si>
  <si>
    <t>含三氟甲烷（HFC-23）的混合物,但不含全氯氟烃（CFCs）或氢氯氟烃（HCFCs）的混合物</t>
  </si>
  <si>
    <t>其他含全氟烃（PFCs）,但不含全氯氟烃（CFCs）或氢氯氟烃（HCFCs）的混合物</t>
  </si>
  <si>
    <t>按重量计含15%及以上1,1,1-三氟乙烷（HFC-143a）的混合物，但不含全氯氟烃（CFCs）或氢氯氟烃（HCFCs）</t>
  </si>
  <si>
    <t>其他不归入上述子目,按重量计含55%及以上五氟乙烷（HFC-125）,但不含无环烃的不饱和氟化衍生物（HFOs）的混合物</t>
  </si>
  <si>
    <t>其他，不归入上述子目，按重量计含40%及以上五氟乙烷（HFC-125）的混合物，但不含全氯氟烃（CFCs）或氢氯氟烃（HCFCs）</t>
  </si>
  <si>
    <t>其他，不归入上述子目，按重量计含30%及以上1,1,1,2-四氟乙烷（HFC-134a）的混合物，但不含无环烃的不饱和氟化衍生物（HFOs）、全氯氟烃（CFCs）或氢氯氟烃（HCFCs）</t>
  </si>
  <si>
    <t>其他不归入上述子目,按重量计含20%及以上二氟甲烷（HFC-32）和20%及以上五氟乙烷（HFC-125）的混合物</t>
  </si>
  <si>
    <t>其他不归入上述子目,含子目2903.41至2903.48所列物质的混合物</t>
  </si>
  <si>
    <t>其他含氢氟烃（HFCs），但不含全氯氟烃（CFCs）或氢氯氟烃（HCFCs）的混合物</t>
  </si>
  <si>
    <t>其他编号未列名的，含甲烷、乙烷或丙烷的卤化衍生物的混合物</t>
  </si>
  <si>
    <t>初级形状比重＜0.94的聚乙烯</t>
  </si>
  <si>
    <t>1:品牌类型|2:出口享惠情况|3:外观（形状|颜色等）|4:成分含量|5:单体单元的种类和比例|6:比重|7:底料来源（再生料、瓶片料、新料、副牌料等）|8:级别（正品、非正品）|9:品牌（中文或外文名称）|10:型号|11:签约日期|12:用途（薄膜级、注射级、吹塑级、注塑级、拉丝级、电缆|13:GTIN|14:CAS|15:其他</t>
  </si>
  <si>
    <t>茂金属高密度聚乙烯（密度0.962g/cm^3，熔流率0.85g/10min）</t>
  </si>
  <si>
    <t>其他初级形状比重≥0.94的聚乙烯</t>
  </si>
  <si>
    <t>初级形状乙烯-乙酸乙烯酯共聚物</t>
  </si>
  <si>
    <t>1:品牌类型|2:出口享惠情况|3:外观（形状|颜色等）|4:成分含量|5:单体单元的种类和比例|6:底料来源（再生料、瓶片料、新料、副牌料等）|7:级别（正品、非正品）|8:品牌（中文或外文名称）|9:牌号或型号|10:签约日期|11:厂商名称|12:用途（薄膜级、注射级、吹塑级、注塑级、拉丝级、电缆|13:GTIN|14:CAS|15:其他</t>
  </si>
  <si>
    <t>粘指剂，比重小于0.94</t>
  </si>
  <si>
    <t>乙烯-丙烯共聚物(乙丙橡胶)，比重小于0.94</t>
  </si>
  <si>
    <t>线型低密度的乙烯与1-辛烃共聚物，比重小于0.94</t>
  </si>
  <si>
    <t>线型低密度聚乙烯，比重小于0.94</t>
  </si>
  <si>
    <t>其他乙烯-α-烯烃共聚物，比重小于0.94</t>
  </si>
  <si>
    <t>其他乙烯-丙烯共聚物(乙丙橡胶)</t>
  </si>
  <si>
    <t>其他初级形状的乙烯聚合物</t>
  </si>
  <si>
    <t>1:品牌类型|2:出口享惠情况|3:外观（形状|颜色等）|4:成分含量|5:单体单元的种类和比例|6:底料来源（再生料、瓶片料、新料、副牌料等）|7:级别（正品、非正品）|8:品牌（中文或外文名称）|9:型号|10:签约日期|11:用途（薄膜级、注射级、吹塑级、注塑级、拉丝级、电缆|12:GTIN|13:CAS|14:其他</t>
  </si>
  <si>
    <t>共聚抗冲等级初级形状聚丙烯</t>
  </si>
  <si>
    <t>其他初级形状的聚丙烯</t>
  </si>
  <si>
    <t>初级形状的聚异丁烯</t>
  </si>
  <si>
    <t>乙烯-丙烯共聚物(乙丙橡胶)</t>
  </si>
  <si>
    <t>其他初级形状的丙烯共聚物</t>
  </si>
  <si>
    <t>端羧基聚丁二烯,CTPB；端羟基聚丁二烯,HTPB</t>
  </si>
  <si>
    <t>其他初级形状的烯烃聚合物</t>
  </si>
  <si>
    <t>初级形状的可发性聚苯乙烯</t>
  </si>
  <si>
    <t>1:品牌类型|2:出口享惠情况|3:外观（形状|颜色等）|4:是否可发性|5:是否改性|6:成分含量|7:单体单元的种类和比例|8:底料来源（再生料、瓶片料、新料、副牌料等）|9:级别（正品、非正品）|10:品牌（中文或外文名称）|11:型号|12:签约日期|13:用途（薄膜级、注射级、吹塑级、注塑级、拉丝级、电缆|14:GTIN|15:CAS|16:其他</t>
  </si>
  <si>
    <t>改性的初级形状的非可发性的聚苯乙烯</t>
  </si>
  <si>
    <t>其他初级形状的聚苯乙烯</t>
  </si>
  <si>
    <t>初级形状苯乙烯-丙烯腈共聚物</t>
  </si>
  <si>
    <t>1:品牌类型|2:出口享惠情况|3:外观（形状|颜色等）|4:成分含量|5:单体单元的种类和比例|6:底料来源（再生料、瓶片料、新料、副牌料等）|7:品牌（中文或外文名称）|8:型号|9:签约日期|10:用途（薄膜级、注射级、吹塑级、注塑级、拉丝级、电缆|11:GTIN|12:CAS|13:其他</t>
  </si>
  <si>
    <t>改性的丙烯腈-丁二烯-苯乙烯共聚物</t>
  </si>
  <si>
    <t>1:品牌类型|2:出口享惠情况|3:外观（形状|颜色等）|4:成分含量|5:单体单元的种类和比例|6:是否改性|7:底料来源（再生料、瓶片料、新料、副牌料等）|8:级别（正品、非正品）|9:品牌（中文或外文名称）|10:型号|11:签约日期|12:用途（薄膜级、注射级、吹塑级、注塑级、拉丝级、电缆|13:GTIN|14:CAS|15:其他</t>
  </si>
  <si>
    <t>其他丙烯腈-丁二烯-苯乙烯共聚物</t>
  </si>
  <si>
    <t>初级形状的其他苯乙烯聚合物</t>
  </si>
  <si>
    <t>聚氯乙烯糊树脂</t>
  </si>
  <si>
    <t>1:品牌类型|2:出口享惠情况|3:外观（形状|颜色等）|4:是否掺杂其他物质|5:成分含量|6:单体单元的种类和比例|7:底料来源（再生料、瓶片料、新料、副牌料等）|8:品牌（中文或外文名称）|9:型号|10:签约日期|11:用途（薄膜级、注射级、吹塑级、注塑级、拉丝级、电缆|12:GTIN|13:CAS|14:其他</t>
  </si>
  <si>
    <t>其他初级形状的纯聚氯乙烯，除聚氯乙烯糊树脂</t>
  </si>
  <si>
    <t>初级形状未塑化的聚氯乙烯</t>
  </si>
  <si>
    <t>1:品牌类型|2:出口享惠情况|3:外观（形状|颜色等）|4:是否塑化|5:成分含量|6:单体单元的种类和比例|7:底料来源（再生料、瓶片料、新料、副牌料等）|8:品牌（中文或外文名称）|9:型号|10:签约日期|11:用途（薄膜级、注射级、吹塑级、注塑级、拉丝级、电缆|12:GTIN|13:CAS|14:其他</t>
  </si>
  <si>
    <t>初级形状已塑化的聚氯乙烯</t>
  </si>
  <si>
    <t>氯乙烯-乙酸乙烯酯共聚物</t>
  </si>
  <si>
    <t>初级形状的其他氯乙烯共聚物</t>
  </si>
  <si>
    <t>偏二氯乙烯-氯乙烯共聚树脂</t>
  </si>
  <si>
    <t>其他偏二氯乙烯聚合物</t>
  </si>
  <si>
    <t>初级形状的聚四氟乙烯</t>
  </si>
  <si>
    <t>全氟碘代烷（四氟乙烯与五氟一碘烷的调聚物）（CAS号25398-32-7）</t>
  </si>
  <si>
    <t>初级形状的其他氟聚合物</t>
  </si>
  <si>
    <t>初级形状的其他卤化烯烃聚合物</t>
  </si>
  <si>
    <t>聚乙酸乙烯酯的水分散体</t>
  </si>
  <si>
    <t>其他初级形状聚乙酸乙烯酯</t>
  </si>
  <si>
    <t>乙酸乙烯酯共聚物的水分散体</t>
  </si>
  <si>
    <t>其他初级形状的乙酸乙烯酯共聚物</t>
  </si>
  <si>
    <t>初级形状的聚乙烯醇</t>
  </si>
  <si>
    <t>乙烯-乙烯醇共聚物</t>
  </si>
  <si>
    <t>其他乙烯酯或乙烯基的共聚物</t>
  </si>
  <si>
    <t>其他乙烯酯或乙烯基的聚合物</t>
  </si>
  <si>
    <t>初级形状的聚甲基丙烯酸甲酯</t>
  </si>
  <si>
    <t>聚丙烯酰胺</t>
  </si>
  <si>
    <t>丙烯酸-丙烯酸钠交联共聚物</t>
  </si>
  <si>
    <t>其他初级形状的丙烯酸聚合物</t>
  </si>
  <si>
    <t>聚甲醛（均聚聚甲醛及改性聚甲醛除外）</t>
  </si>
  <si>
    <t>其他聚甲醛</t>
  </si>
  <si>
    <t>共聚聚甲醛（改性聚甲醛除外）</t>
  </si>
  <si>
    <t>其他聚缩醛</t>
  </si>
  <si>
    <t>初级形状的双（聚氧乙烯）甲基膦酸酯</t>
  </si>
  <si>
    <t>1:品牌类型|2:出口享惠情况|3:外观（形状|颜色等）|4:成分含量|5:单体单元的种类和比例|6:聚乙二醇请注明相对分子质量|7:底料来源（再生料、瓶片料、新料、副牌料等）|8:品牌（中文或外文名称）|9:型号|10:签约日期|11:GTIN|12:CAS|13:其他</t>
  </si>
  <si>
    <t>初级形状的聚四亚甲基醚二醇</t>
  </si>
  <si>
    <t>初级形状的聚2,6-二甲基-1,4-苯醚（包括化学改性或物理改性的）</t>
  </si>
  <si>
    <t>培尼沙肽、培莫沙肽</t>
  </si>
  <si>
    <t>初级形状的其他聚醚</t>
  </si>
  <si>
    <t>初级形状溴质量≥18%或进口CIF价＞3800美元/吨的环氧树脂</t>
  </si>
  <si>
    <t>1:品牌类型|2:出口享惠情况|3:外观（形状|颜色等）|4:成分含量及溴含量|5:底料来源（再生料、瓶片料、新料、副牌料等）|6:品牌（中文或外文名称）|7:型号|8:签约日期|9:GTIN|10:CAS|11:其他</t>
  </si>
  <si>
    <t>初级形状的环氧树脂</t>
  </si>
  <si>
    <t>聚碳酸酯</t>
  </si>
  <si>
    <t>1:品牌类型|2:出口享惠情况|3:外观（形状|颜色等）|4:成分含量|5:底料来源（再生料、瓶片料、新料、副牌料等）|6:品牌（中文或外文名称）|7:型号|8:签约日期|9:GTIN|10:CAS|11:其他</t>
  </si>
  <si>
    <t>双酚A型聚碳酸酯按重量计含量小于99%</t>
  </si>
  <si>
    <t>初级形状的醇酸树脂</t>
  </si>
  <si>
    <t>1:品牌类型|2:出口享惠情况|3:外观（形状|颜色等）|4:成分含量|5:单体单元的种类和比例|6:底料来源（再生料、瓶片料、新料、副牌料等）|7:品牌（中文或外文名称）|8:型号|9:用途（薄膜级、注射级、吹塑级、注塑级、拉丝级、电缆|10:GTIN|11:CAS|12:其他</t>
  </si>
  <si>
    <t>聚对苯二甲酸乙二酯切片，粘数在78毫升/克或以上</t>
  </si>
  <si>
    <t>1:品牌类型|2:出口享惠情况|3:外观（形状|颜色等）|4:是否切片|5:成分含量|6:单体单元的种类和比例|7:粘数|8:底料来源（再生料、瓶片料、新料、副牌料）|9:级别（正品、非正品）|10:品牌（中文或外文名称）|11:型号|12:签约日期|13:GTIN|14:CAS|15:其他</t>
  </si>
  <si>
    <t>其他初级形状聚对苯二甲酸乙二酯，粘数在78毫升/克或以上</t>
  </si>
  <si>
    <t>其他聚对苯二甲酸乙二酯切片，粘数在78毫升/克以下</t>
  </si>
  <si>
    <t>其他初级形状聚对苯二甲酸乙二酯，粘数在78毫升/克以下</t>
  </si>
  <si>
    <t>初级形状的聚乳酸</t>
  </si>
  <si>
    <t>初级形状的不饱和聚酯</t>
  </si>
  <si>
    <t>1:品牌类型|2:出口享惠情况|3:外观（形状|颜色等）|4:是否饱和|5:成分含量|6:单体单元的种类和比例|7:底料来源（再生料、瓶片料、新料、副牌料）|8:品牌（中文或外文名称）|9:型号|10:签约日期|11:GTIN|12:CAS|13:其他</t>
  </si>
  <si>
    <t>聚对苯二甲酸丁二酯</t>
  </si>
  <si>
    <t>1:品牌类型|2:出口享惠情况|3:外观（形状|颜色等）|4:成分含量|5:单体单元的种类和比例|6:底料来源（再生料、瓶片料、新料、副牌料等）|7:品牌（中文或外文名称）|8:型号|9:签约日期|10:GTIN|11:CAS|12:其他</t>
  </si>
  <si>
    <t>初级形状的热塑性液晶聚对苯二甲酸-己二酸-丁二醇酯</t>
  </si>
  <si>
    <t>其他初级形状的聚对苯二甲酸-己二酸-丁二醇酯</t>
  </si>
  <si>
    <t>初级形状的热塑性液晶其他聚酯</t>
  </si>
  <si>
    <t>初级形状的其他聚酯</t>
  </si>
  <si>
    <t>聚酰胺-6,6切片</t>
  </si>
  <si>
    <t>1:品牌类型|2:出口享惠情况|3:外观（形状|颜色等）|4:是否切片|5:成分含量|6:单体单元的种类和比例|7:底料来源（再生料、瓶片料、新料、副牌料等）|8:级别（正品、非正品）|9:品牌（中文或外文名称）|10:型号|11:签约日期|12:用途（薄膜级、注射级、吹塑级、注塑级、拉丝级、电缆|13:GTIN|14:CAS|15:其他</t>
  </si>
  <si>
    <t>改性聚酰胺-6,6切片</t>
  </si>
  <si>
    <t>聚酰胺-6切片</t>
  </si>
  <si>
    <t>其他聚酰胺切片</t>
  </si>
  <si>
    <t>其他初级形状的聚酰胺-6,6等</t>
  </si>
  <si>
    <t>初级形状的芳香族聚酰胺及其共聚物</t>
  </si>
  <si>
    <t>初级形状的半芳香族聚酰胺及其共聚物</t>
  </si>
  <si>
    <t>初级形状的其他聚酰胺</t>
  </si>
  <si>
    <t>初级形状的尿素树脂及硫尿树脂</t>
  </si>
  <si>
    <t>初级形状的蜜胺树脂</t>
  </si>
  <si>
    <t>聚(亚甲基苯基异氰酸酯)(聚合MDI或粗MDI)</t>
  </si>
  <si>
    <t>其他初级形状的氨基树脂</t>
  </si>
  <si>
    <t>初级形状的酚醛树脂</t>
  </si>
  <si>
    <t>初级形状的聚氨基甲酸酯</t>
  </si>
  <si>
    <t>初级形状的聚硅氧烷</t>
  </si>
  <si>
    <t>1:品牌类型|2:出口享惠情况|3:外观（形状|颜色等）|4:是否溶于水|5:成分含量|6:用途（薄膜级、注射级、吹塑级、注塑级、拉丝级、电缆|7:底料来源（再生料、瓶片料、新料、副牌料等）|8:品牌（中文或外文名称）|9:型号|10:签约日期|11:GTIN|12:CAS|13:其他</t>
  </si>
  <si>
    <t>初级形状的石油树脂等</t>
  </si>
  <si>
    <t>1:品牌类型|2:出口享惠情况|3:外观（形状|颜色等）|4:成分含量|5:底料来源（再生料、瓶片料、新料、副牌料等）|6:品牌（中文或外文名称）|7:型号|8:签约日期|9:用途（薄膜级、注射级、吹塑级、注塑级、拉丝级、电缆|10:GTIN|11:CAS|12:其他</t>
  </si>
  <si>
    <t>初级形状的聚（1,3-亚苯基甲基膦酸酯）</t>
  </si>
  <si>
    <t>芳基酸与芳基胺预缩聚物</t>
  </si>
  <si>
    <t>改性三羟乙基脲酸酯类预缩聚物</t>
  </si>
  <si>
    <t>聚苯硫醚</t>
  </si>
  <si>
    <t>偏苯三酸酐和异氰酸预缩聚物</t>
  </si>
  <si>
    <t>环烯烃聚合物</t>
  </si>
  <si>
    <t>其他初级形状的多硫化物、聚砜等</t>
  </si>
  <si>
    <t>初级形状的未塑化醋酸纤维素</t>
  </si>
  <si>
    <t>1:品牌类型|2:出口享惠情况|3:外观（形状|颜色等）|4:是否塑化|5:成分含量|6:底料来源（再生料、瓶片料、新料、副牌料等）|7:品牌（中文或外文名称）|8:型号|9:签约日期|10:用途（薄膜级、注射级、吹塑级、注塑级、拉丝级、电缆|11:GTIN|12:CAS|13:其他</t>
  </si>
  <si>
    <t>初级形状的已塑化醋酸纤维素</t>
  </si>
  <si>
    <t>初级形状的硝酸纤维素</t>
  </si>
  <si>
    <t>初级形状的羧甲基纤维素及其盐</t>
  </si>
  <si>
    <t>初级形状的其他纤维素醚</t>
  </si>
  <si>
    <t>初级形状的其他未列名的纤维素</t>
  </si>
  <si>
    <t>初级形状的藻酸及盐和酯</t>
  </si>
  <si>
    <t>香菇多糖</t>
  </si>
  <si>
    <t>其他初级形状的未列名天然聚合物</t>
  </si>
  <si>
    <t>初级形状的离子交换剂</t>
  </si>
  <si>
    <t>1:品牌类型|2:出口享惠情况|3:外观（形状|颜色等）|4:成分|5:底料来源（再生料、瓶片料、新料、副牌料等）|6:用途（薄膜级、注射级、吹塑级、注塑级、拉丝级、电缆|7:品牌（中文或外文名称）|8:型号|9:签约日期|10:级别（正品、非正品）|11:阴离子还是阳离子还是两性|12:GTIN|13:CAS|14:其他</t>
  </si>
  <si>
    <t>乙烯聚合物的废碎料及下脚料</t>
  </si>
  <si>
    <t>1:品牌类型|2:出口享惠情况|3:来源|4:成分|5:是否已经破坏性处理|6:如为成卷，需注明是否带有轴心|7:GTIN|8:CAS|9:其他</t>
  </si>
  <si>
    <t>苯乙烯聚合物的废碎料及下脚料</t>
  </si>
  <si>
    <t>氯乙烯聚合物的废碎料及下脚料</t>
  </si>
  <si>
    <t>聚对苯二甲酸乙二酯废碎料及下脚料</t>
  </si>
  <si>
    <t>其他塑料的废碎料及下脚料</t>
  </si>
  <si>
    <t>乙烯聚合物制单丝、条、杆及型材</t>
  </si>
  <si>
    <t>1:品牌类型|2:出口享惠情况|3:外观（单丝、条、杆、型材、异型材）|4:成分含量|5:单丝请注明截面直径|6:品牌（中文或外文名称）|7:型号|8:用途|9:GTIN|10:CAS|11:其他</t>
  </si>
  <si>
    <t>氯乙烯聚合物制异型材</t>
  </si>
  <si>
    <t>其他氯乙烯聚合物制单丝、条、杆及型材</t>
  </si>
  <si>
    <t>聚酰胺制的单丝、条、杆及型材</t>
  </si>
  <si>
    <t>其他塑料制单丝、条、杆及型材</t>
  </si>
  <si>
    <t>硬化蛋白或纤维素材料制人造肠衣</t>
  </si>
  <si>
    <t>1:品牌类型|2:出口享惠情况|3:成分|4:用途|5:品牌（中文或外文名称）|6:型号|7:GTIN|8:CAS|9:其他</t>
  </si>
  <si>
    <t>乙烯聚合物制的硬管</t>
  </si>
  <si>
    <t>1:品牌类型|2:出口享惠情况|3:成分（乙烯聚合物、丙烯聚合物、氯乙烯聚合物等）|4:品牌（中文或外文名称）|5:型号|6:用途|7:GTIN|8:CAS|9:其他</t>
  </si>
  <si>
    <t>丙烯聚合物制的硬管</t>
  </si>
  <si>
    <t>氯乙烯聚合物制的硬管</t>
  </si>
  <si>
    <t>其他塑料制的硬管</t>
  </si>
  <si>
    <t>塑料制的软管</t>
  </si>
  <si>
    <t>1:品牌类型|2:出口享惠情况|3:成分|4:是否装有附件|5:爆破压力|6:是否经加强|7:是否与其他材料合制|8:种类（硬管、软管）|9:品牌（中文或外文名称）|10:型号|11:用途|12:GTIN|13:CAS|14:其他</t>
  </si>
  <si>
    <t>其他未装有附件的塑料制管子</t>
  </si>
  <si>
    <t>其他装有附件的塑料管子</t>
  </si>
  <si>
    <t>塑料制的其他管子</t>
  </si>
  <si>
    <t>塑料制的管子附件</t>
  </si>
  <si>
    <t>1:品牌类型|2:出口享惠情况|3:材质|4:品牌（中文或外文名称）|5:型号|6:GTIN|7:CAS|8:其他</t>
  </si>
  <si>
    <t>氯乙烯聚合物制糊墙品</t>
  </si>
  <si>
    <t>1:品牌类型|2:出口享惠情况|3:材质|4:品牌（中文或外文名称）|5:型号|6:用途|7:GTIN|8:CAS|9:其他</t>
  </si>
  <si>
    <t>氯乙烯聚合物制的铺地制品</t>
  </si>
  <si>
    <t>其他塑料制的糊墙品</t>
  </si>
  <si>
    <t>其他塑料制的铺地制品</t>
  </si>
  <si>
    <t>丙烯酸树脂类为主的自粘塑料板等</t>
  </si>
  <si>
    <t>1:品牌类型|2:出口享惠情况|3:用途|4:外观（板、片、膜、箔、带、扁条）|5:是否成卷|6:是否单面自粘|7:成分|8:规格尺寸|9:品牌（中文或外文名称）|10:型号|11:GTIN|12:CAS|13:其他</t>
  </si>
  <si>
    <t>宽度≤20cm的胶囊型反光膜</t>
  </si>
  <si>
    <t>其他宽度≤20cm的自粘塑料板片等</t>
  </si>
  <si>
    <t>其他胶囊型反光膜</t>
  </si>
  <si>
    <t>半导体晶圆制造用自粘式圆形抛光垫</t>
  </si>
  <si>
    <t>1:品牌类型|2:出口享惠情况|3:用途（如半导体晶圆制造用等）|4:外观（板、片、膜、箔、带、扁条）|5:是否成卷|6:是否单面自粘|7:成分|8:规格尺寸|9:若为半导体晶圆制造用需注明形状（如圆形等）|10:品牌（中文或外文名称）|11:型号|12:GTIN|13:CAS|14:其他</t>
  </si>
  <si>
    <t>其他自粘塑料板、片、膜等材料</t>
  </si>
  <si>
    <t>乙烯聚合物制电池隔膜</t>
  </si>
  <si>
    <t>1:品牌类型|2:出口享惠情况|3:用途|4:外观（颜色|形状等）|5:成分|6:规格尺寸|7:品牌（中文或外文名称，无品牌请申报厂商）|8:型号|9:适用电池种类|10:GTIN|11:CAS|12:其他</t>
  </si>
  <si>
    <t>农用非泡沫聚乙烯薄膜</t>
  </si>
  <si>
    <t>1:品牌类型|2:出口享惠情况|3:用途|4:外观（颜色|形状等）|5:成分|6:规格尺寸|7:品牌（中文或外文名称，无品牌请申报厂商）|8:型号|9:GTIN|10:CAS|11:其他</t>
  </si>
  <si>
    <t>其他非泡沫乙烯聚合物板,片,膜,箔及扁条</t>
  </si>
  <si>
    <t>丙烯聚合物制电池隔膜</t>
  </si>
  <si>
    <t>农用非泡沫聚丙烯薄膜</t>
  </si>
  <si>
    <t>非泡沫丙烯聚合物板,片,膜,箔及扁条</t>
  </si>
  <si>
    <t>非泡沫苯乙烯聚合物板,片,膜,箔,扁条</t>
  </si>
  <si>
    <t>1:品牌类型|2:出口享惠情况|3:用途|4:外观（颜色|形状等）|5:成分|6:规格尺寸|7:品牌（中文或外文名称）|8:型号|9:GTIN|10:CAS|11:其他</t>
  </si>
  <si>
    <t>农用软质聚氯乙烯薄膜</t>
  </si>
  <si>
    <t>1:品牌类型|2:出口享惠情况|3:用途|4:外观（颜色|形状等）|5:成分|6:规格尺寸|7:PVC制品请注明增塑剂含量|8:品牌（中文或外文名称）|9:型号|10:GTIN|11:CAS|12:其他</t>
  </si>
  <si>
    <t>氯乙烯聚合物板,片,膜,箔及扁条</t>
  </si>
  <si>
    <t>其他农用软质聚氯乙烯薄膜</t>
  </si>
  <si>
    <t>其他氯乙烯聚合物板,片,膜,箔及扁条</t>
  </si>
  <si>
    <t>聚甲基丙烯酸甲酯板片膜箔及扁条</t>
  </si>
  <si>
    <t>其他丙烯酸聚合物板片膜箔及扁条</t>
  </si>
  <si>
    <t>聚碳酸酯制板,片,膜,箔,扁条</t>
  </si>
  <si>
    <t>聚对苯二甲酸乙二酯板片膜等</t>
  </si>
  <si>
    <t>不饱和聚酯板,片,膜,箔及扁条</t>
  </si>
  <si>
    <t>其他聚酯板,片,膜,箔及扁条</t>
  </si>
  <si>
    <t>再生纤维素制板,片,膜,箔及扁条</t>
  </si>
  <si>
    <t>醋酸纤维素制板,片,膜,箔及扁条</t>
  </si>
  <si>
    <t>其他纤维素衍生物制板,片,膜箔及扁条</t>
  </si>
  <si>
    <t>聚乙烯醇缩丁醛膜（厚度不超过3毫米）</t>
  </si>
  <si>
    <t>聚乙烯醇缩丁醛板,片,箔,扁条及厚度超过3毫米的膜</t>
  </si>
  <si>
    <t>聚酰胺板,片,膜,箔,扁条</t>
  </si>
  <si>
    <t>氨基树脂板,片,膜,箔,扁条</t>
  </si>
  <si>
    <t>酚醛树脂板,片,膜,箔,扁条</t>
  </si>
  <si>
    <t>聚四氟乙烯制非泡沫塑料板,片,箔</t>
  </si>
  <si>
    <t>聚酰亚胺膜，厚度≤0.03mm</t>
  </si>
  <si>
    <t>其他非泡沫塑料板,片,膜,箔,扁条</t>
  </si>
  <si>
    <t>泡沫聚苯乙烯板,片,带,箔,扁条</t>
  </si>
  <si>
    <t>1:品牌类型|2:出口享惠情况|3:成分|4:外观|5:是否与其他材料合制|6:泡沫塑料请注明|7:用途|8:规格尺寸|9:品牌（中文或外文名称）|10:型号|11:GTIN|12:CAS|13:其他</t>
  </si>
  <si>
    <t>泡沫聚氯乙烯人造革及合成革</t>
  </si>
  <si>
    <t>泡沫聚氯乙烯板,片,带,箔,扁条</t>
  </si>
  <si>
    <t>泡沫聚氨酯制人造革及合成革</t>
  </si>
  <si>
    <t>泡沫聚氨酯板,片,带,箔,扁条</t>
  </si>
  <si>
    <t>泡沫再生纤维素板,片,膜,箔,扁条</t>
  </si>
  <si>
    <t>其他泡沫塑料制人造革及合成革</t>
  </si>
  <si>
    <t>电池隔膜</t>
  </si>
  <si>
    <t>其他泡沫塑料板,片,膜,箔,扁条</t>
  </si>
  <si>
    <t>以聚乙烯为基本成分的板片</t>
  </si>
  <si>
    <t>聚异丁烯为基本成分的板片卷材</t>
  </si>
  <si>
    <t>离子交换膜</t>
  </si>
  <si>
    <t>两用物项管制结构复合材料的层压板</t>
  </si>
  <si>
    <t>未列名塑料板,片,膜,箔,扁条</t>
  </si>
  <si>
    <t>塑料浴缸,淋浴盘,洗涤槽及盥洗盆</t>
  </si>
  <si>
    <t>1:品牌类型|2:出口享惠情况|3:用途|4:材质（塑料品种）|5:品牌（中文或外文名称）|6:型号|7:GTIN|8:CAS|9:其他</t>
  </si>
  <si>
    <t>塑料马桶座圈及盖</t>
  </si>
  <si>
    <t>塑料便盆,抽水箱等类似卫生洁具</t>
  </si>
  <si>
    <t>具有特定形状或装置，供运输或包装半导体晶圆、掩模或光罩的塑料盒、箱、板条箱及类似物品</t>
  </si>
  <si>
    <t>1:品牌类型|2:出口享惠情况|3:用途（如半导体晶圆、掩模或光罩用等）|4:材质（塑料品种）|5:半导体晶圆、掩模或光罩用需报是否具有特定形状或装置|6:半导体晶圆、掩模或光罩用需注明是否有ROHS认证|7:品牌（中文或外文名称）|8:型号|9:GTIN|10:CAS|11:其他</t>
  </si>
  <si>
    <t>其他塑料制盒,箱及类似品</t>
  </si>
  <si>
    <t>乙烯聚合物制袋及包</t>
  </si>
  <si>
    <t>其他塑料制的袋及包</t>
  </si>
  <si>
    <t>塑料制坛,瓶及类似品</t>
  </si>
  <si>
    <t>塑料制卷轴,纡子,筒管及类似品</t>
  </si>
  <si>
    <t>塑料制塞子,盖子及类似品</t>
  </si>
  <si>
    <t>供运输或包装货物用其他塑料制品</t>
  </si>
  <si>
    <t>塑料制餐具及厨房用具</t>
  </si>
  <si>
    <t>塑料制其他家庭用具及卫生或盥洗用具</t>
  </si>
  <si>
    <t>塑料制囤,柜,罐,桶及类似容器</t>
  </si>
  <si>
    <t>1:品牌类型|2:出口享惠情况|3:用途|4:塑料制囤、柜、罐、桶及类似容器请注明容积|5:材质（塑料品种）|6:品牌（中文或外文名称）|7:GTIN|8:CAS|9:其他</t>
  </si>
  <si>
    <t>塑料制门,窗及其框架,门槛</t>
  </si>
  <si>
    <t>塑料制窗板,百叶窗及类似制品</t>
  </si>
  <si>
    <t>其他未列名的建筑用塑料制品</t>
  </si>
  <si>
    <t>办公室或学校用塑料制品</t>
  </si>
  <si>
    <t>聚氯乙烯制手套(包括分指手套、连指手套及露指手套）</t>
  </si>
  <si>
    <t>双</t>
  </si>
  <si>
    <t>其他塑料制手套(包括分指手套、连指手套及露指手套）</t>
  </si>
  <si>
    <t>其他塑料制衣服及衣着附件</t>
  </si>
  <si>
    <t>塑料制家具、车厢及类似品的附件</t>
  </si>
  <si>
    <t>塑料制小雕塑品及其他装饰品</t>
  </si>
  <si>
    <t>塑料制机器及仪器用零件</t>
  </si>
  <si>
    <t>两用物项管制结构复合材料的预成形件和制品</t>
  </si>
  <si>
    <t>聚氨酯制避孕套</t>
  </si>
  <si>
    <t>其他塑料制品</t>
  </si>
  <si>
    <t>天然胶乳</t>
  </si>
  <si>
    <t>1:品牌类型|2:出口享惠情况|3:外观|4:包装规格|5:签约日期|6:干胶含量|7:GTIN|8:CAS|9:其他</t>
  </si>
  <si>
    <t>天然橡胶烟胶片</t>
  </si>
  <si>
    <t>1:品牌类型|2:出口享惠情况|3:外观（板、片、带等）|4:型号|5:包装规格|6:签约日期|7:GTIN|8:CAS|9:其他</t>
  </si>
  <si>
    <t>技术分类天然橡胶(TSNR)</t>
  </si>
  <si>
    <t>1:品牌类型|2:出口享惠情况|3:外观（板、片、带等）|4:型号|5:包装规格|6:是否随附生产国主管当局出具的检验证书|7:签约日期|8:GTIN|9:CAS|10:其他</t>
  </si>
  <si>
    <t>其他初级形状的天然橡胶</t>
  </si>
  <si>
    <t>1:品牌类型|2:出口享惠情况|3:外观（板、片、带等）|4:型号|5:包装规格|6:签约日期|7:干胶含量|8:GTIN|9:CAS|10:其他</t>
  </si>
  <si>
    <t>巴拉塔胶等及类似的天然树胶</t>
  </si>
  <si>
    <t>羧基丁苯橡胶胶乳</t>
  </si>
  <si>
    <t>1:品牌类型|2:出口享惠情况|3:用途|4:外观（板、片、带等）|5:成分含量|6:签约日期|7:品牌（中文或外文名称）|8:型号|9:GTIN|10:CAS|11:其他</t>
  </si>
  <si>
    <t>其他胶乳</t>
  </si>
  <si>
    <t>初级形状未经任何加工丁苯橡胶（溶聚的除外）</t>
  </si>
  <si>
    <t>1:品牌类型|2:出口享惠情况|3:用途|4:外观（板、片、带等）|5:丁苯橡胶请注明是否充油、热塑|6:成分含量|7:签约日期|8:品牌（中文或外文名称）|9:型号|10:GTIN|11:CAS|12:其他</t>
  </si>
  <si>
    <t>初级形状充油丁苯橡胶（溶聚的除外）</t>
  </si>
  <si>
    <t>初级形状热塑丁苯橡胶</t>
  </si>
  <si>
    <t>初级形状充油热塑丁苯橡胶</t>
  </si>
  <si>
    <t>初级形状未经任何加工的溶聚丁苯橡胶</t>
  </si>
  <si>
    <t>初级形状充油溶聚丁苯橡胶</t>
  </si>
  <si>
    <t>其他初级形状羧基丁苯橡胶等</t>
  </si>
  <si>
    <t>其他非初级形状的</t>
  </si>
  <si>
    <t>初级形状的丁二烯橡胶</t>
  </si>
  <si>
    <t>1:品牌类型|2:出口享惠情况|3:外观（板、片、带等）|4:成分含量|5:签约日期|6:品牌（中文或外文名称）|7:型号|8:GTIN|9:CAS|10:其他</t>
  </si>
  <si>
    <t>丁二烯橡胶板、片、带</t>
  </si>
  <si>
    <t>初级形状的异丁烯-异戊二烯橡胶</t>
  </si>
  <si>
    <t>异丁烯-异戊二烯橡胶板,片,带</t>
  </si>
  <si>
    <t>初级形状的其他卤代丁基橡胶</t>
  </si>
  <si>
    <t>卤代丁基橡胶板、片、带</t>
  </si>
  <si>
    <t>氯丁二烯橡胶胶乳</t>
  </si>
  <si>
    <t>初级形状的氯丁二烯橡胶</t>
  </si>
  <si>
    <t>氯丁二烯橡胶板、片、带</t>
  </si>
  <si>
    <t>丁腈橡胶胶乳</t>
  </si>
  <si>
    <t>初级形状的丁腈橡胶</t>
  </si>
  <si>
    <t>丁腈橡胶板、片、带</t>
  </si>
  <si>
    <t>初级形状的异戊二烯橡胶</t>
  </si>
  <si>
    <t>异戊二烯橡胶板、片、带</t>
  </si>
  <si>
    <t>初级形状的乙丙非共轭二烯橡胶</t>
  </si>
  <si>
    <t>乙丙非共轭二烯橡胶板、片、带</t>
  </si>
  <si>
    <t>天然橡胶与合成橡胶的混合物</t>
  </si>
  <si>
    <t>1:品牌类型|2:出口享惠情况|3:外观（板、片、带等）|4:成分含量|5:签约日期|6:品牌（中文或外文名称）|7:型号|8:混合过程加工方式|9:GTIN|10:CAS|11:其他</t>
  </si>
  <si>
    <t>本税号其他未列名的胶乳</t>
  </si>
  <si>
    <t>其他初级形状的合成橡胶</t>
  </si>
  <si>
    <t>其他合成橡胶板、片、带</t>
  </si>
  <si>
    <t>从油类提取的油膏</t>
  </si>
  <si>
    <t>初级形状或板、片、带状再生橡胶</t>
  </si>
  <si>
    <t>1:品牌类型|2:出口享惠情况|3:外观（板、片、带等）|4:来源|5:GTIN|6:CAS|7:其他</t>
  </si>
  <si>
    <t>硫化橡胶废碎料、下脚料及其粉、粒（硬质橡胶的除外）</t>
  </si>
  <si>
    <t>1:品牌类型|2:出口享惠情况|3:外观（粉、粒等）|4:来源|5:干胶含量|6:GTIN|7:CAS|8:其他</t>
  </si>
  <si>
    <t>橡胶（硬质橡胶除外）废碎料、下脚料及其粉、粒</t>
  </si>
  <si>
    <t>与碳黑等混合的未硫化复合橡胶</t>
  </si>
  <si>
    <t>1:品牌类型|2:出口享惠情况|3:外观（板、片、带等）|4:成分|5:签约日期|6:品牌（中文或外文名称）|7:型号|8:GTIN|9:CAS|10:其他</t>
  </si>
  <si>
    <t>未硫化的复合橡胶溶液及分散体</t>
  </si>
  <si>
    <t>其他未硫化的复合橡胶板、片、带</t>
  </si>
  <si>
    <t>其他未硫化的初级形状复合橡胶</t>
  </si>
  <si>
    <t>未硫化轮胎翻新用胎面补料胎条</t>
  </si>
  <si>
    <t>1:品牌类型|2:出口享惠情况|3:用途|4:外观（板、片、带等）|5:材质（橡胶品种）|6:是否硫化|7:品牌（中文或外文名称）|8:型号|9:GTIN|10:CAS|11:其他</t>
  </si>
  <si>
    <t>未硫化橡胶的杆,管,型材及异型材</t>
  </si>
  <si>
    <t>未硫化橡胶制品</t>
  </si>
  <si>
    <t>硫化橡胶线及绳</t>
  </si>
  <si>
    <t>1:品牌类型|2:出口享惠情况|3:外观（板、片、带等）|4:截面尺寸|5:材质（橡胶品种）|6:是否硫化|7:品牌（中文或外文名称）|8:型号|9:GTIN|10:CAS|11:其他</t>
  </si>
  <si>
    <t>海绵硫化橡胶制的板、片及带</t>
  </si>
  <si>
    <t>1:品牌类型|2:出口享惠情况|3:外观（板、片、带等）|4:是否海绵橡胶|5:规格尺寸|6:材质（橡胶品种）|7:是否硫化|8:品牌（中文或外文名称）|9:型号|10:GTIN|11:CAS|12:其他</t>
  </si>
  <si>
    <t>海绵硫化橡胶制型材、异型材及杆</t>
  </si>
  <si>
    <t>非海绵硫化橡胶制板、片及带</t>
  </si>
  <si>
    <t>非海绵硫化橡胶型材、异型材及杆</t>
  </si>
  <si>
    <t>未加强或其他材料合制硫化橡胶管</t>
  </si>
  <si>
    <t>1:品牌类型|2:出口享惠情况|3:用途|4:材质构成（是否加强或与其他材料合制）|5:是否装有附件|6:品牌（中文或外文名称）|7:型号|8:GTIN|9:CAS|10:其他</t>
  </si>
  <si>
    <t>加强或只与金属合制的硫化橡胶管</t>
  </si>
  <si>
    <t>加强或与纺织材料合制硫化橡胶管</t>
  </si>
  <si>
    <t>加强或与其他材料合制硫化橡胶管</t>
  </si>
  <si>
    <t>金属加强的硫化橡胶输送带</t>
  </si>
  <si>
    <t>1:品牌类型|2:出口享惠情况|3:用途|4:外观|5:材质构成（有加强材料的也要注明其材质）|6:品牌（中文或外文名称）|7:型号|8:GTIN|9:CAS|10:其他</t>
  </si>
  <si>
    <t>纺织材料加强的硫化橡胶输送带</t>
  </si>
  <si>
    <t>其他硫化橡胶制的输送带及带料</t>
  </si>
  <si>
    <t>60cm＜周长≤180cmV形肋状三角带</t>
  </si>
  <si>
    <t>1:品牌类型|2:出口享惠情况|3:用途|4:外观|5:材质|6:规格尺寸（外周长）|7:截面形状|8:品牌（中文或外文名称）|9:GTIN|10:CAS|11:其他</t>
  </si>
  <si>
    <t>60cm＜周长≤180cm三角带</t>
  </si>
  <si>
    <t>180cm＜周长≤240cmV形肋状带</t>
  </si>
  <si>
    <t>180cm＜周长≤240cmV形肋状带除外</t>
  </si>
  <si>
    <t>60cm＜周长≤150cm的环形同步带</t>
  </si>
  <si>
    <t>1:品牌类型|2:出口享惠情况|3:用途|4:外观|5:材质|6:规格尺寸（外周长）|7:品牌（中文或外文名称）|8:GTIN|9:CAS|10:其他</t>
  </si>
  <si>
    <t>150cm＜周长≤198cm的环形同步带</t>
  </si>
  <si>
    <t>其他硫化橡胶制的传动带及带料</t>
  </si>
  <si>
    <t>1:品牌类型|2:出口享惠情况|3:用途|4:外观|5:材质|6:规格尺寸（外周长）|7:传动带请填报截面形状|8:品牌（中文或外文名称）|9:GTIN|10:CAS|11:其他</t>
  </si>
  <si>
    <t>机动小客车用新的充气轮胎</t>
  </si>
  <si>
    <t>1:品牌类型|2:出口享惠情况|3:用途|4:型号|5:辋圈尺寸|6:断面宽度|7:胎面花纹|8:品牌（中文或外文名称）|9:速度等级|10:GTIN|11:CAS|12:其他</t>
  </si>
  <si>
    <t>条</t>
  </si>
  <si>
    <t>断面宽≥30英寸客或货车用新充气橡胶轮胎</t>
  </si>
  <si>
    <t>1:品牌类型|2:出口享惠情况|3:用途|4:型号|5:辋圈尺寸|6:断面宽度|7:品牌（中文或外文名称）|8:GTIN|9:CAS|10:其他</t>
  </si>
  <si>
    <t>其他客或货车用新充气橡胶轮胎</t>
  </si>
  <si>
    <t>航空器用新的充气橡胶轮胎</t>
  </si>
  <si>
    <t>摩托车用新的充气橡胶轮胎</t>
  </si>
  <si>
    <t>自行车用新的充气橡胶轮胎</t>
  </si>
  <si>
    <t>人字形胎面轮胎</t>
  </si>
  <si>
    <t>1:品牌类型|2:出口享惠情况|3:用途|4:型号|5:辋圈尺寸|6:胎面花纹（人字型胎面或类似胎面等）|7:断面宽度|8:品牌（中文或外文名称）|9:GTIN|10:CAS|11:其他</t>
  </si>
  <si>
    <t>其他新的充气橡胶轮胎</t>
  </si>
  <si>
    <t>辋圈尺寸不超过61厘米</t>
  </si>
  <si>
    <t>建筑业、采矿业或工业搬运车辆及机器用,辋圈尺寸≤61cm的非人字面的新充气橡胶胎</t>
  </si>
  <si>
    <t>机动小客车用翻新轮胎</t>
  </si>
  <si>
    <t>1:品牌类型|2:出口享惠情况|3:用途|4:是否实心|5:充气轮胎请注明翻新或旧的|6:品牌（中文或外文名称）|7:型号|8:GTIN|9:CAS|10:其他</t>
  </si>
  <si>
    <t>机动大客车或货运车用翻新轮胎</t>
  </si>
  <si>
    <t>航空器用翻新轮胎</t>
  </si>
  <si>
    <t>其他翻新轮胎</t>
  </si>
  <si>
    <t>汽车用旧的充气橡胶轮胎</t>
  </si>
  <si>
    <t>其他用途旧的充气橡胶轮胎</t>
  </si>
  <si>
    <t>航空器用实心或半实心橡胶轮胎</t>
  </si>
  <si>
    <t>汽车用实心或半实心轮胎</t>
  </si>
  <si>
    <t>其他用实心或半实心轮胎</t>
  </si>
  <si>
    <t>汽车用橡胶内胎</t>
  </si>
  <si>
    <t>1:品牌类型|2:出口享惠情况|3:用途|4:品牌（中文或外文名称）|5:GTIN|6:CAS|7:其他</t>
  </si>
  <si>
    <t>自行车用橡胶内胎</t>
  </si>
  <si>
    <t>航空器用橡胶内胎</t>
  </si>
  <si>
    <t>其他用橡胶内胎</t>
  </si>
  <si>
    <t>硫化橡胶制避孕套</t>
  </si>
  <si>
    <t>硫化橡胶制其他卫生及医疗用品</t>
  </si>
  <si>
    <t>硫化橡胶制医疗、外科、牙科或兽医用手套</t>
  </si>
  <si>
    <t>1:品牌类型|2:出口享惠情况|3:用途（医疗、外科、牙科或兽医用）|4:材质|5:品牌（中文或外文名称）|6:GTIN|7:CAS|8:其他</t>
  </si>
  <si>
    <t>硫化橡胶制其他手套</t>
  </si>
  <si>
    <t>1:品牌类型|2:出口享惠情况|3:用途|4:材质|5:品牌（中文或外文名称）|6:成分（含胶率）|7:规格型号（S、M、XL等）|8:GTIN|9:CAS|10:其他</t>
  </si>
  <si>
    <t>医疗、外科、牙科或兽医用硫化橡胶衣着用品及附件</t>
  </si>
  <si>
    <t>其他硫化橡胶制衣着用品及附件</t>
  </si>
  <si>
    <t>硫化海绵橡胶制机器及仪器用零件</t>
  </si>
  <si>
    <t>1:品牌类型|2:出口享惠情况|3:用途|4:是否海绵橡胶|5:材质（橡胶品种）|6:是否机器及仪器用|7:是否硫化|8:品牌（中文或外文名称）|9:型号|10:GTIN|11:CAS|12:其他</t>
  </si>
  <si>
    <t>硫化海绵橡胶制其他制品</t>
  </si>
  <si>
    <t>硫化橡胶制铺地制品及门垫</t>
  </si>
  <si>
    <t>1:品牌类型|2:出口享惠情况|3:用途|4:是否海绵橡胶|5:材质（橡胶品种）|6:是否硫化|7:品牌（中文或外文名称）|8:型号|9:GTIN|10:CAS|11:其他</t>
  </si>
  <si>
    <t>硫化橡胶制橡皮擦</t>
  </si>
  <si>
    <t>其他硫化橡胶制密封制品</t>
  </si>
  <si>
    <t>硫化橡胶制其他用垫片,垫圈</t>
  </si>
  <si>
    <t>硫化橡胶制船舶或码头的碰垫</t>
  </si>
  <si>
    <t>轨道机车用气囊升弓装置</t>
  </si>
  <si>
    <t>硫化橡胶制其他可充气制品</t>
  </si>
  <si>
    <t>奶衬</t>
  </si>
  <si>
    <t>硫化橡胶制机器及仪器用其他零件</t>
  </si>
  <si>
    <t>动车组用胶囊，外风挡板</t>
  </si>
  <si>
    <t>其他未列名硫化橡胶制品</t>
  </si>
  <si>
    <t>各种形状的硬质橡胶废碎料</t>
  </si>
  <si>
    <t>1:品牌类型|2:出口享惠情况|3:外观|4:成分|5:GTIN|6:CAS|7:其他</t>
  </si>
  <si>
    <t>各种形状的硬质橡胶</t>
  </si>
  <si>
    <t>硬质橡胶制品</t>
  </si>
  <si>
    <t>规定重量退鞣未剖层整张濒危生野牛皮</t>
  </si>
  <si>
    <t>1:品牌类型|2:出口享惠情况|3:制作或保存方法（鲜、干、盐渍、石灰浸渍、浸酸）|4:是否鞣制（未鞣制、退鞣处理）|5:状态（整张/半张，是否去肉修边等）|6:平均每张重量|7:种类（公牛、未育/已育母牛、奶牛、阉牛、小牛、马等|8:产区（如澳大利亚维多利亚、新南威尔士等）|9:等级（若为混装货，请注明各等级占比）|10:生产商名称|11:签约日期|12:用途|13:GTIN|14:CAS|15:其他</t>
  </si>
  <si>
    <t>张</t>
  </si>
  <si>
    <t>规定重量未剖层退鞣处理整张生牛皮（包括水牛皮）</t>
  </si>
  <si>
    <t>规定重量非退鞣未剖层整张濒危生野牛皮</t>
  </si>
  <si>
    <t>规定重量非退鞣未剖层处理整张生牛皮（包括水牛皮）</t>
  </si>
  <si>
    <t>规定重量未剖层整张濒危生野驴皮</t>
  </si>
  <si>
    <t>规定重量未剖层整张其他濒危生野马科动物皮</t>
  </si>
  <si>
    <t>规定重量未剖层整张生驴皮</t>
  </si>
  <si>
    <t>规定重量未剖层整张其他生马科动物皮</t>
  </si>
  <si>
    <t>重&gt;16千克退鞣整张濒危生野牛皮</t>
  </si>
  <si>
    <t>重&gt;16千克退鞣处理整张生牛皮（包括水牛皮）</t>
  </si>
  <si>
    <t>重&gt;16千克非退鞣整张濒危生野牛皮</t>
  </si>
  <si>
    <t>重&gt;16千克非退鞣处理整张生牛皮（包括水牛皮）</t>
  </si>
  <si>
    <t>重&gt;16千克整张濒危生野马科动物皮</t>
  </si>
  <si>
    <t>重&gt;16千克整张生马科动物皮</t>
  </si>
  <si>
    <t>其他退鞣处理濒危生野牛皮</t>
  </si>
  <si>
    <t>1:品牌类型|2:出口享惠情况|3:制作或保存方法（鲜、干、盐渍、石灰浸渍、浸酸）|4:是否鞣制（未鞣制、退鞣处理）|5:平均每张重量|6:状态（整张/半张，是否去肉修边等）|7:种类（公牛、未育/已育母牛、奶牛、阉牛、小牛、马等|8:产区（如澳大利亚维多利亚、新南威尔士等）|9:等级（若为混装货，请注明各等级占比）|10:生产商名称|11:签约日期|12:用途|13:GTIN|14:CAS|15:其他</t>
  </si>
  <si>
    <t>其他退鞣处理生牛皮</t>
  </si>
  <si>
    <t>其他濒危生野牛皮</t>
  </si>
  <si>
    <t>其他生牛皮</t>
  </si>
  <si>
    <t>其他濒危生野马科动物皮</t>
  </si>
  <si>
    <t>其他生马科动物皮</t>
  </si>
  <si>
    <t>带毛的绵羊或羔羊生皮</t>
  </si>
  <si>
    <t>1:品牌类型|2:出口享惠情况|3:制作或保存方法（鲜、干、盐渍、石灰浸渍、浸酸、未鞣|4:状态（带毛、不带毛）|5:种类（羔羊、绵羊）|6:毛长（单位：英寸）|7:张幅（单位：平方英尺）|8:等级（若为混装货，请注明各等级占比）|9:用途（毛革一体、制革）|10:生产商名称|11:签约日期|12:GTIN|13:CAS|14:其他</t>
  </si>
  <si>
    <t>浸酸退鞣不带毛绵羊或羔羊生皮</t>
  </si>
  <si>
    <t>浸酸非退鞣不带毛绵羊或羔羊生皮</t>
  </si>
  <si>
    <t>其他不带毛退鞣绵羊或羔羊生皮</t>
  </si>
  <si>
    <t>其他不带毛非退鞣绵羊或羔羊生皮</t>
  </si>
  <si>
    <t>濒危爬行动物的生皮</t>
  </si>
  <si>
    <t>1:品牌类型|2:出口享惠情况|3:制作或保存方法（鲜、干、盐渍、石灰浸渍、浸酸、未鞣|4:种类（山羊、猪、爬行动物等）|5:是否源于野生动物|6:张幅（单位：平方英尺）|7:重量（单位：磅）|8:等级（若为混装货，请注明各等级占比）|9:生产商名称（英文全称）|10:签约日期|11:GTIN|12:CAS|13:其他</t>
  </si>
  <si>
    <t>其他爬行动物的生皮</t>
  </si>
  <si>
    <t>生鹿豚、姬猪皮</t>
  </si>
  <si>
    <t>生猪皮</t>
  </si>
  <si>
    <t>退鞣山羊板皮</t>
  </si>
  <si>
    <t>非退鞣山羊板皮</t>
  </si>
  <si>
    <t>其他退鞣山羊或小山羊皮</t>
  </si>
  <si>
    <t>其他非退鞣山羊或小山羊皮</t>
  </si>
  <si>
    <t>其他濒危野生动物生皮</t>
  </si>
  <si>
    <t>其他生皮</t>
  </si>
  <si>
    <t>蓝湿濒危野牛皮</t>
  </si>
  <si>
    <t>1:品牌类型|2:出口享惠情况|3:状态（干、湿）|4:鞣制方法（植鞣、铬鞣、油鞣等）|5:鞣制后是否经进一步加工（是或否，如是请注明经何加工|6:种类（公牛、母牛、公母牛混合、奶牛、阉牛、马等）|7:是否源于野生动物|8:规格（厚度、平均尺寸及平均重量）|9:品种|10:用途|11:级别（头层皮TR1/2/3，二层皮A/B/C/D级）|12:部位（整张、半张、背皮、颈肩、颈、头颈等）|13:是否经修边或裁剪|14:生产商名称（英文全称）|15:签约日期|16:其他</t>
  </si>
  <si>
    <t>全粒面未剖层或粒面剖层蓝湿牛皮</t>
  </si>
  <si>
    <t>湿濒危野牛皮</t>
  </si>
  <si>
    <t>全粒面未剖层或粒面剖层湿牛皮</t>
  </si>
  <si>
    <t>湿濒危野马科动物皮</t>
  </si>
  <si>
    <t>全粒面未剖层或粒面剖层湿马科动物皮</t>
  </si>
  <si>
    <t>其他蓝湿濒危野牛皮</t>
  </si>
  <si>
    <t>其他蓝湿牛皮</t>
  </si>
  <si>
    <t>其他湿濒危野牛皮</t>
  </si>
  <si>
    <t>其他湿牛皮</t>
  </si>
  <si>
    <t>其他湿濒危野马科动物皮</t>
  </si>
  <si>
    <t>其他湿马科动物皮</t>
  </si>
  <si>
    <t>濒危野牛马干革</t>
  </si>
  <si>
    <t>全粒面未剖层或粒面剖层干革</t>
  </si>
  <si>
    <t>其他机器带用濒危野牛马皮革</t>
  </si>
  <si>
    <t>其他机器带用牛马皮革</t>
  </si>
  <si>
    <t>其他濒危野牛马皮革</t>
  </si>
  <si>
    <t>其他牛马皮革</t>
  </si>
  <si>
    <t>蓝湿绵羊或羔羊皮</t>
  </si>
  <si>
    <t>1:品牌类型|2:出口享惠情况|3:制作或保存方法（鞣制无毛）|4:状态（干、湿）|5:种类（羔羊、绵羊）|6:是否源于野生动物|7:规格（厚度、张幅）|8:GTIN|9:CAS|10:其他</t>
  </si>
  <si>
    <t>其他绵羊或羔羊湿革</t>
  </si>
  <si>
    <t>绵羊或羔羊干革</t>
  </si>
  <si>
    <t>蓝湿山羊皮</t>
  </si>
  <si>
    <t>1:品牌类型|2:出口享惠情况|3:制作或保存方法（鞣制无毛）|4:状态（干、湿）|5:种类（如爬行动物、小山羊）|6:是否源于野生动物|7:规格（厚度、张幅、张数）|8:GTIN|9:CAS|10:其他</t>
  </si>
  <si>
    <t>其他山羊或小山羊湿革</t>
  </si>
  <si>
    <t>山羊或小山羊干革</t>
  </si>
  <si>
    <t>蓝湿鹿豚、姬猪皮</t>
  </si>
  <si>
    <t>其他蓝湿猪皮</t>
  </si>
  <si>
    <t>鹿豚、姬猪湿革</t>
  </si>
  <si>
    <t>其他猪湿革</t>
  </si>
  <si>
    <t>鹿豚、姬猪干革</t>
  </si>
  <si>
    <t>其他猪干革</t>
  </si>
  <si>
    <t>濒危爬行动物皮革</t>
  </si>
  <si>
    <t>其他爬行动物皮革</t>
  </si>
  <si>
    <t>其他濒危野生动物湿革</t>
  </si>
  <si>
    <t>其他动物湿革</t>
  </si>
  <si>
    <t>其他濒危野生动物干革</t>
  </si>
  <si>
    <t>其他动物干革</t>
  </si>
  <si>
    <t>全粒面未剖层整张濒危野牛皮</t>
  </si>
  <si>
    <t>1:品牌类型|2:出口享惠情况|3:制作或保存方法（表面是否涂覆、涂覆何种物质等）|4:状态（无毛全粒面未剖层、无毛粒面剖层）|5:种类（牛、马等）|6:是否整张|7:牛皮层数（未剖层、头层皮、二层皮等）|8:规格（厚度、平均面积）|9:颜色|10:用途（鞋面、箱包、鞋底、家具、汽车座椅、皮带等）|11:GTIN|12:CAS|13:其他</t>
  </si>
  <si>
    <t>全粒面未剖层整张牛皮</t>
  </si>
  <si>
    <t>全粒面未剖层整张濒危野马科动物皮</t>
  </si>
  <si>
    <t>全粒面未剖层整张马科动物皮</t>
  </si>
  <si>
    <t>粒面剖层整张濒危野牛皮</t>
  </si>
  <si>
    <t>粒面剖层整张牛皮</t>
  </si>
  <si>
    <t>粒面剖层整张濒危野马科动物皮</t>
  </si>
  <si>
    <t>粒面剖层整张马科动物皮</t>
  </si>
  <si>
    <t>其他机器带用整张濒危野牛马皮革</t>
  </si>
  <si>
    <t>1:品牌类型|2:出口享惠情况|3:制作或保存方法（表面是否涂覆、涂覆何种物质等）|4:状态（无毛全粒面未剖层、无毛粒面剖层等）|5:用途（机器带用）|6:种类（牛、马等）|7:是否整张|8:牛皮层数（未剖层、头层皮、二层皮等）|9:规格（厚度、平均面积）|10:颜色|11:GTIN|12:CAS|13:其他</t>
  </si>
  <si>
    <t>其他机器带用整张牛马皮革</t>
  </si>
  <si>
    <t>其他整张濒危野牛马皮革</t>
  </si>
  <si>
    <t>1:品牌类型|2:出口享惠情况|3:制作或保存方法（表面是否涂覆、涂覆何种物质等）|4:状态（无毛全粒面未剖层、无毛粒面剖层等）|5:种类（牛、马等）|6:是否整张|7:牛皮层数（未剖层、头层皮、二层皮等）|8:规格（厚度、平均面积）|9:颜色|10:用途（鞋面、箱包、鞋底、家具、汽车座椅、皮带等）|11:GTIN|12:CAS|13:其他</t>
  </si>
  <si>
    <t>其他整张牛马皮革</t>
  </si>
  <si>
    <t>全粒面未剖层非整张濒危野牛马皮</t>
  </si>
  <si>
    <t>全粒面未剖层非整张革</t>
  </si>
  <si>
    <t>粒面剖层非整张濒危野牛马皮革</t>
  </si>
  <si>
    <t>粒面剖层非整张革</t>
  </si>
  <si>
    <t>其他机器带用非整张濒危野牛马皮</t>
  </si>
  <si>
    <t>其他机器带用非整张牛马皮革</t>
  </si>
  <si>
    <t>其他非整张濒危野牛马皮革</t>
  </si>
  <si>
    <t>其他非整张牛马皮革</t>
  </si>
  <si>
    <t>加工的绵羊或羔羊皮革</t>
  </si>
  <si>
    <t>1:品牌类型|2:出口享惠情况|3:种类|4:状态（无毛全粒面或无毛羊皮纸化等）|5:规格（厚度及面积）|6:颜色|7:GTIN|8:CAS|9:其他</t>
  </si>
  <si>
    <t>加工的山羊或小山羊皮革</t>
  </si>
  <si>
    <t>1:品牌类型|2:出口享惠情况|3:制作或保存方法|4:状态（无毛全粒面等）|5:规格（长/宽或面积）|6:整张/背皮/腹皮等|7:GTIN|8:CAS|9:其他</t>
  </si>
  <si>
    <t>加工的鹿豚、姬猪皮革</t>
  </si>
  <si>
    <t>加工的猪皮革</t>
  </si>
  <si>
    <t>加工的濒危爬行动物皮革</t>
  </si>
  <si>
    <t>加工的其他爬行动物皮革</t>
  </si>
  <si>
    <t>加工的其他濒危野生动物皮革</t>
  </si>
  <si>
    <t>加工的其他动物皮革</t>
  </si>
  <si>
    <t>油鞣其他濒危野生动物皮革</t>
  </si>
  <si>
    <t>1:品牌类型|2:出口享惠情况|3:制作或保存方法（漆皮、镀金属等）|4:规格（厚度）|5:请注明平方英尺数/张|6:GTIN|7:CAS|8:其他</t>
  </si>
  <si>
    <t>油鞣其他动物皮革</t>
  </si>
  <si>
    <t>漆皮及层压漆皮;镀金属皮革</t>
  </si>
  <si>
    <t>再生皮革</t>
  </si>
  <si>
    <t>1:品牌类型|2:出口享惠情况|3:制作或保存方法（再生）|4:状态（块、张、条、卷、边角料、粉末）|5:规格（厚度）|6:GTIN|7:CAS|8:其他</t>
  </si>
  <si>
    <t>成品皮革、皮革制品或再生皮革的边角料</t>
  </si>
  <si>
    <t>1:品牌类型|2:出口享惠情况|3:状态（块、张、条、卷、边角料、粉末）|4:用途|5:是否经过筛选|6:GTIN|7:CAS|8:其他</t>
  </si>
  <si>
    <t>濒危野生动物材料制的鞍具及挽具</t>
  </si>
  <si>
    <t>1:品牌类型|2:出口享惠情况|3:材质|4:用途|5:GTIN|6:CAS|7:其他</t>
  </si>
  <si>
    <t>各种材料制成的鞍具及挽具</t>
  </si>
  <si>
    <t>以含濒危野生动物皮革或再生皮革作面的衣箱</t>
  </si>
  <si>
    <t>1:品牌类型|2:出口享惠情况|3:种类（衣箱、提箱、小手袋等）|4:表面材质及成分含量（皮革、再生皮革需具体到皮革种类|5:品牌（中文或外文名称）|6:款号|7:GTIN|8:CAS|9:其他</t>
  </si>
  <si>
    <t>其他以皮革或再生皮革作面的衣箱</t>
  </si>
  <si>
    <t>以含濒危野生动物皮革或再生皮革作面的箱包</t>
  </si>
  <si>
    <t>其他以皮革或再生皮革作面的箱包</t>
  </si>
  <si>
    <t>以塑料或纺织材料作面的衣箱</t>
  </si>
  <si>
    <t>1:品牌类型|2:出口享惠情况|3:种类（衣箱、提箱、小手袋等）|4:表面材质及成分含量（塑料、纺织物等）|5:品牌（中文或外文名称）|6:款号|7:GTIN|8:CAS|9:其他</t>
  </si>
  <si>
    <t>以塑料或纺织材料作面的其他箱包</t>
  </si>
  <si>
    <t>以钢纸或纸板作面的衣箱等</t>
  </si>
  <si>
    <t>1:品牌类型|2:出口享惠情况|3:种类（衣箱、提箱、小手袋等）|4:表面材质及成分含量|5:品牌（中文或外文名称）|6:款号|7:GTIN|8:CAS|9:其他</t>
  </si>
  <si>
    <t>以含濒危野生动物皮革或再生皮革作面的手提包</t>
  </si>
  <si>
    <t>1:品牌类型|2:出口享惠情况|3:种类（手提包、晚宴包等）|4:表面材质及成分含量（皮革、再生皮革、塑料、纺织物等|5:品牌（中文或外文名称）|6:款号|7:GTIN|8:CAS|9:其他</t>
  </si>
  <si>
    <t>其他以皮革或再生皮革作面的手提包</t>
  </si>
  <si>
    <t>以塑料片或纺织材料作面的手提包</t>
  </si>
  <si>
    <t>以钢纸或纸板作面的手提包</t>
  </si>
  <si>
    <t>以含濒危野生动物皮革或再生皮革作面的钱包等物品</t>
  </si>
  <si>
    <t>1:品牌类型|2:出口享惠情况|3:种类（钱夹、钱包、手机套等）|4:表面材质及成分含量（皮革、再生皮革、塑料、纺织物等|5:品牌（中文或外文名称）|6:款号|7:GTIN|8:CAS|9:其他</t>
  </si>
  <si>
    <t>以皮革或再生皮革作面钱包等物品</t>
  </si>
  <si>
    <t>塑料片或纺织材料作面的钱包等物品</t>
  </si>
  <si>
    <t>以钢纸或纸板作面的钱包等物品</t>
  </si>
  <si>
    <t>以含濒危野生动物皮革或再生皮革作面的其他容器</t>
  </si>
  <si>
    <t>1:品牌类型|2:出口享惠情况|3:种类（工具包、运动包等）|4:表面材质及成分含量（皮革、再生皮革、塑料、纺织物等|5:品牌（中文或外文名称）|6:款号|7:GTIN|8:CAS|9:其他</t>
  </si>
  <si>
    <t>其他皮革或再生皮革作面其他容器</t>
  </si>
  <si>
    <t>塑料片或纺织材料作面的其他容器</t>
  </si>
  <si>
    <t>以钢纸或纸板作面的其他容器</t>
  </si>
  <si>
    <t>含濒危野生动物皮革制的衣服</t>
  </si>
  <si>
    <t>1:品牌类型|2:出口享惠情况|3:表面材质及成分含量（皮革、再生皮革需具体到皮革种类|4:衣服种类|5:品牌（中文或外文名称）|6:款号|7:GTIN|8:CAS|9:其他</t>
  </si>
  <si>
    <t>皮革或再生皮革制的衣服</t>
  </si>
  <si>
    <t>含濒危野生动物皮革制的运动手套</t>
  </si>
  <si>
    <t>1:品牌类型|2:出口享惠情况|3:用途（专供运动用、劳保用等）|4:表面材质及成分含量（皮革、再生皮革需具体到皮革种类|5:品牌（中文或外文名称）|6:款号|7:GTIN|8:CAS|9:其他</t>
  </si>
  <si>
    <t>皮革或再生皮革制专供运动用手套</t>
  </si>
  <si>
    <t>含濒危野生动物皮革制的劳保手套</t>
  </si>
  <si>
    <t>皮革或再生皮革制的劳保手套</t>
  </si>
  <si>
    <t>含濒危野生动物皮革制的其他手套</t>
  </si>
  <si>
    <t>皮革或再生皮革制的其他手套</t>
  </si>
  <si>
    <t>含濒危野生动物皮革制的腰带</t>
  </si>
  <si>
    <t>1:品牌类型|2:出口享惠情况|3:表面材质及成分含量（皮革、再生皮革需具体到皮革种类|4:品牌（中文或外文名称）|5:款号|6:GTIN|7:CAS|8:其他</t>
  </si>
  <si>
    <t>其他动物皮革制的腰带</t>
  </si>
  <si>
    <t>含濒危野生动物皮革制的子弹带</t>
  </si>
  <si>
    <t>其他动物皮革制的子弹带</t>
  </si>
  <si>
    <t>含濒危野生动物皮革制的衣着附件</t>
  </si>
  <si>
    <t>皮革或再生皮革制的其他衣着附件</t>
  </si>
  <si>
    <t>含濒危野生动物皮革制的座套</t>
  </si>
  <si>
    <t>1:品牌类型|2:出口享惠情况|3:材质（皮革或再生皮革）|4:品牌（中文或外文名称）|5:GTIN|6:CAS|7:其他</t>
  </si>
  <si>
    <t>其他动物皮革制的座套</t>
  </si>
  <si>
    <t>含濒危野生动物皮革制工业用皮革或再生皮革制品</t>
  </si>
  <si>
    <t>1:品牌类型|2:出口享惠情况|3:用途（机械、技术用等）|4:材质（皮革或再生皮革）|5:品牌（中文或外文名称）|6:GTIN|7:CAS|8:其他</t>
  </si>
  <si>
    <t>其他工业用皮革或再生皮革制品</t>
  </si>
  <si>
    <t>含濒危野生动物皮革的其他制品</t>
  </si>
  <si>
    <t>1:品牌类型|2:出口享惠情况|3:用途|4:材质（皮革或再生皮革）|5:品牌（中文或外文名称）|6:GTIN|7:CAS|8:其他</t>
  </si>
  <si>
    <t>皮革或再生皮革制宠物用品</t>
  </si>
  <si>
    <t>皮革或再生皮革的其他制品</t>
  </si>
  <si>
    <t>肠线、肠膜、膀胱或筋腱制品</t>
  </si>
  <si>
    <t>1:品牌类型|2:出口享惠情况|3:用途|4:是否无菌|5:GTIN|6:CAS|7:其他</t>
  </si>
  <si>
    <t>整张生水貂皮</t>
  </si>
  <si>
    <t>1:品牌类型|2:出口享惠情况|3:状态（生毛皮）|4:外观（整张、带头、尾、爪等）|5:品种（深棕、黑十字等）|6:性别（公、母）|7:尺寸（50号、40号等）|8:颜色|9:等级（以各拍卖会等级体系为准、残次皮需明确种类及等|10:是否来自拍卖会及拍卖日期、把号|11:GTIN|12:CAS|13:其他</t>
  </si>
  <si>
    <t>阿斯特拉罕等羔羊的整张生毛皮</t>
  </si>
  <si>
    <t>1:品牌类型|2:出口享惠情况|3:种类（中国羔羊、波斯羔羊、狐皮、兔皮等）|4:状态（生毛皮）|5:外观（整张、头、尾、爪等）|6:GTIN|7:CAS|8:其他</t>
  </si>
  <si>
    <t>整张濒危生狐皮</t>
  </si>
  <si>
    <t>1:品牌类型|2:出口享惠情况|3:种类（蓝狐、蓝霜狐皮等）|4:状态（生毛皮）|5:外观（整张、头、尾、爪等）|6:尺寸（50号、40号等）|7:颜色（深、浅）|8:质量（世家皇冠、世家级等）|9:是否来自拍卖会及拍卖会日期|10:GTIN|11:CAS|12:其他</t>
  </si>
  <si>
    <t>其他整张生狐皮</t>
  </si>
  <si>
    <t>整张生濒危野兔皮</t>
  </si>
  <si>
    <t>1:品牌类型|2:出口享惠情况|3:种类（兔皮等）|4:状态（生毛皮）|5:外观（整张、头、尾、爪等）|6:颜色（白色、黑色等）|7:GTIN|8:CAS|9:其他</t>
  </si>
  <si>
    <t>整张生兔皮</t>
  </si>
  <si>
    <t>整张的其他生濒危野生动物毛皮</t>
  </si>
  <si>
    <t>整张的其他生毛皮</t>
  </si>
  <si>
    <t>未鞣制的黄鼠狼尾</t>
  </si>
  <si>
    <t>其他濒危野生动物未鞣头尾</t>
  </si>
  <si>
    <t>适合加工皮货用的其他未鞣头、尾</t>
  </si>
  <si>
    <t>已鞣未缝制的整张水貂皮</t>
  </si>
  <si>
    <t>1:品牌类型|2:出口享惠情况|3:制作或保存方法（鞣制未缝制或已缝制毛皮）|4:外观（整张、带头、尾、爪等）|5:重量、张数|6:品种（深棕、黑十字等）|7:性别（公、母）|8:尺寸（50号、40号等）|9:颜色|10:等级（以各拍卖会等级体系为准、残次皮需明确种类及等|11:是否来自拍卖会及拍卖日期、把号|12:GTIN|13:CAS|14:其他</t>
  </si>
  <si>
    <t>已鞣未缝制的濒危狐皮</t>
  </si>
  <si>
    <t>1:品牌类型|2:出口享惠情况|3:种类（蓝狐、蓝霜狐皮等）|4:制作或保存方法（鞣制未缝制或已缝制毛皮）|5:外观（整张、头、尾、爪等）|6:尺寸（50号、40号等）|7:颜色（深、浅）|8:质量（世家皇冠、世家级等）|9:是否来自拍卖会及拍卖会日期|10:GTIN|11:CAS|12:其他</t>
  </si>
  <si>
    <t>已鞣未缝制的兰狐皮、银狐皮</t>
  </si>
  <si>
    <t>已鞣未缝制的其他贵重濒危动物毛皮</t>
  </si>
  <si>
    <t>已鞣未缝制的整张濒危野兔皮</t>
  </si>
  <si>
    <t>1:品牌类型|2:出口享惠情况|3:种类（兔皮等）|4:制作或保存方法（鞣制未缝制或已缝制毛皮）|5:外观（整张、头、尾、爪等）|6:规格|7:GTIN|8:CAS|9:其他</t>
  </si>
  <si>
    <t>已鞣未缝制的整张兔皮</t>
  </si>
  <si>
    <t>已鞣未缝制阿斯特拉罕等羔羊皮</t>
  </si>
  <si>
    <t>1:品牌类型|2:出口享惠情况|3:种类（中国羔羊、波斯羔羊等）|4:制作或保存方法（鞣制未缝制或已缝制毛皮）|5:外观（整张、头、尾、爪等）|6:规格|7:GTIN|8:CAS|9:其他</t>
  </si>
  <si>
    <t>已鞣未缝制其他濒危野生动物毛皮</t>
  </si>
  <si>
    <t>1:品牌类型|2:出口享惠情况|3:种类（中国羔羊、波斯羔羊、狐皮、兔皮等）|4:制作或保存方法（鞣制未缝制或已缝制毛皮）|5:外观（整张、头、尾、爪等）|6:规格|7:GTIN|8:CAS|9:其他</t>
  </si>
  <si>
    <t>已鞣未缝制的其他毛皮</t>
  </si>
  <si>
    <t>已鞣未缝濒危野生动物头、尾、爪等</t>
  </si>
  <si>
    <t>1:品牌类型|2:出口享惠情况|3:种类（中国羔羊、波斯羔羊、狐皮、兔皮等）|4:制作或保存方法（鞣制未缝制或已缝制毛皮）|5:外观（整张、头、尾、爪等）|6:GTIN|7:CAS|8:其他</t>
  </si>
  <si>
    <t>已鞣未缝制的头,尾,爪及其他块片</t>
  </si>
  <si>
    <t>已鞣已缝制濒危貂皮、狐皮及其块、片</t>
  </si>
  <si>
    <t>已鞣已缝制的贵重濒危动物毛皮及其块、片</t>
  </si>
  <si>
    <t>已鞣缝的其他整张濒危野生毛皮</t>
  </si>
  <si>
    <t>已鞣已缝制的其他整张毛皮及块片</t>
  </si>
  <si>
    <t>含濒危野生动物毛皮衣服</t>
  </si>
  <si>
    <t>1:品牌类型|2:出口享惠情况|3:衣服种类|4:材质（里、外）|5:GTIN|6:CAS|7:其他</t>
  </si>
  <si>
    <t>其他毛皮衣服</t>
  </si>
  <si>
    <t>含濒危野生动物毛皮衣着附件</t>
  </si>
  <si>
    <t>其他毛皮衣着附件</t>
  </si>
  <si>
    <t>含濒危野生动物毛皮制其他物品</t>
  </si>
  <si>
    <t>其他毛皮制物品</t>
  </si>
  <si>
    <t>人造毛皮</t>
  </si>
  <si>
    <t>1:品牌类型|2:出口享惠情况|3:材质（人造毛皮）|4:GTIN|5:CAS|6:其他</t>
  </si>
  <si>
    <t>人造毛皮制品</t>
  </si>
  <si>
    <t>濒危针叶木薪柴</t>
  </si>
  <si>
    <t>1:品牌类型|2:出口享惠情况|3:种类（中文、拉丁文属名、拉丁文种名）|4:外观（圆木段、块、枝、成捆或类似形状等）|5:GTIN|6:CAS|7:其他</t>
  </si>
  <si>
    <t>其他针叶木薪柴</t>
  </si>
  <si>
    <t>濒危非针叶木薪柴</t>
  </si>
  <si>
    <t>其他非针叶木薪柴</t>
  </si>
  <si>
    <t>濒危针叶木木片或木粒</t>
  </si>
  <si>
    <t>1:品牌类型|2:出口享惠情况|3:种类（中文、拉丁文属名、拉丁文种名）|4:规格|5:用途|6:GTIN|7:CAS|8:其他</t>
  </si>
  <si>
    <t>其他针叶木木片或木粒</t>
  </si>
  <si>
    <t>濒危非针叶木木片或木粒</t>
  </si>
  <si>
    <t>其他非针叶木木片或木粒</t>
  </si>
  <si>
    <t>木屑棒</t>
  </si>
  <si>
    <t>1:品牌类型|2:出口享惠情况|3:外观（棒）|4:规格（直径x长度）|5:GTIN|6:CAS|7:其他</t>
  </si>
  <si>
    <t>木屑块</t>
  </si>
  <si>
    <t>1:品牌类型|2:出口享惠情况|3:外观（块）|4:规格（最小截面尺寸）|5:GTIN|6:CAS|7:其他</t>
  </si>
  <si>
    <t>其他锯末、木废料及碎片</t>
  </si>
  <si>
    <t>1:品牌类型|2:出口享惠情况|3:外观（片等类似形状）|4:GTIN|5:CAS|6:其他</t>
  </si>
  <si>
    <t>锯末</t>
  </si>
  <si>
    <t>1:品牌类型|2:出口享惠情况|3:外观（末、废料、碎片等）|4:用途|5:GTIN|6:CAS|7:其他</t>
  </si>
  <si>
    <t>其他</t>
  </si>
  <si>
    <t>竹炭</t>
  </si>
  <si>
    <t>1:品牌类型|2:出口享惠情况|3:材质|4:是否活化|5:GTIN|6:CAS|7:其他</t>
  </si>
  <si>
    <t>果壳炭或果核炭</t>
  </si>
  <si>
    <t>以木材为原料直接烧制的木炭</t>
  </si>
  <si>
    <t>1:品牌类型|2:出口享惠情况|3:材质|4:是否活化|5:碳含量|6:挥发分|7:GTIN|8:CAS|9:其他</t>
  </si>
  <si>
    <t>其他木炭</t>
  </si>
  <si>
    <t>油漆,着色剂等处理的濒危红豆杉原木</t>
  </si>
  <si>
    <t>1:品牌类型|2:出口享惠情况|3:种类（中文、拉丁文属名、拉丁文种名）|4:加工方法（用油漆、着色剂等防腐剂处理等|是否去皮、|5:最小截面尺寸|6:长度|7:是否蓝变|8:是否烘干|9:签约日期|10:GTIN|11:CAS|12:其他</t>
  </si>
  <si>
    <t>油漆,着色剂等处理的其他濒危针叶木原木</t>
  </si>
  <si>
    <t>其他油漆,着色剂等处理的针叶木原木</t>
  </si>
  <si>
    <t>油漆,着色剂等处理的濒危非针叶木原木</t>
  </si>
  <si>
    <t>其他油漆,着色剂等处理的非针叶木原木</t>
  </si>
  <si>
    <t>最小截面尺寸在15厘米及以上的红松原木</t>
  </si>
  <si>
    <t>1:品牌类型|2:出口享惠情况|3:种类（中文、拉丁文属名、拉丁文种名）|4:加工方法（是否去皮、去边或粗锯成方等）|5:最小截面尺寸|6:长度|7:级别与等级|8:是否蓝变|9:是否烘干|10:签约日期|11:GTIN|12:CAS|13:其他</t>
  </si>
  <si>
    <t>最小截面尺寸在15厘米及以上的樟子松原木</t>
  </si>
  <si>
    <t>最小截面尺寸在15厘米及以上的辐射松原木</t>
  </si>
  <si>
    <t>最小截面尺寸在15厘米及以上的濒危松木（松属）原木</t>
  </si>
  <si>
    <t>最小截面尺寸在15厘米及以上的其他松木（松属）原木</t>
  </si>
  <si>
    <t>最小截面尺寸在15厘米以下的红松原木</t>
  </si>
  <si>
    <t>最小截面尺寸在15厘米以下的樟子松原木</t>
  </si>
  <si>
    <t>最小截面尺寸在15厘米以下的辐射松原木</t>
  </si>
  <si>
    <t>最小截面尺寸在15厘米以下的濒危其他松木（松属）原木</t>
  </si>
  <si>
    <t>最小截面尺寸在15厘米以下的其他松木（松属）原木</t>
  </si>
  <si>
    <t>最小截面尺寸在15厘米及以上的濒危云杉和冷杉原木</t>
  </si>
  <si>
    <t>最小截面尺寸在15厘米及以上的其他云杉和冷杉原木</t>
  </si>
  <si>
    <t>最小截面尺寸在15厘米以下的濒危云杉和冷杉原木</t>
  </si>
  <si>
    <t>最小截面尺寸在15厘米以下的其他云杉和冷杉原木</t>
  </si>
  <si>
    <t>最小截面尺寸在15厘米及以上的落叶松原木</t>
  </si>
  <si>
    <t>最小截面尺寸在15厘米及以上的花旗松原木</t>
  </si>
  <si>
    <t>最小截面尺寸在15厘米及以上的濒危红豆杉原木</t>
  </si>
  <si>
    <t>最小截面尺寸在15厘米及以上的其他濒危针叶木原木</t>
  </si>
  <si>
    <t>最小截面尺寸在15厘米及以上的其他针叶木原木</t>
  </si>
  <si>
    <t>最小截面尺寸在15厘米以下的落叶松原木</t>
  </si>
  <si>
    <t>最小截面尺寸在15厘米以下的花旗松原木</t>
  </si>
  <si>
    <t>最小截面尺寸在15厘米以下的濒危红豆杉原木</t>
  </si>
  <si>
    <t>最小截面尺寸在15厘米以下的其他濒危针叶木原木</t>
  </si>
  <si>
    <t>最小截面尺寸在15厘米以下的其他针叶木原木</t>
  </si>
  <si>
    <t>其他红柳桉木原木</t>
  </si>
  <si>
    <t>柚木原木</t>
  </si>
  <si>
    <t>其他奥克曼OKOUME原木</t>
  </si>
  <si>
    <t>其他龙脑香木、克隆原木</t>
  </si>
  <si>
    <t>其他山樟Kapur原木</t>
  </si>
  <si>
    <t>其他印加木Intsia spp.原木</t>
  </si>
  <si>
    <t>其他大干巴豆Koompassia spp.</t>
  </si>
  <si>
    <t>其他异翅香木Anisopter spp.</t>
  </si>
  <si>
    <t>濒危热带红木原木</t>
  </si>
  <si>
    <t>其他热带红木原木</t>
  </si>
  <si>
    <t>南美蒺藜木（玉檀木）原木</t>
  </si>
  <si>
    <t>其他濒危热带原木</t>
  </si>
  <si>
    <t>其他热带原木</t>
  </si>
  <si>
    <t>蒙古栎原木</t>
  </si>
  <si>
    <t>其他濒危野生栎木(橡木)原木</t>
  </si>
  <si>
    <t>8AE</t>
  </si>
  <si>
    <t>其他栎木(橡木)原木</t>
  </si>
  <si>
    <t>濒危野生水青冈木(山毛榉木),最小截面尺寸在15厘米及以上</t>
  </si>
  <si>
    <t>其他水青冈木(山毛榉木),最小截面尺寸在15厘米及以上</t>
  </si>
  <si>
    <t>其他水青冈木(山毛榉木)</t>
  </si>
  <si>
    <t>桦木，最小截面尺寸在15厘米及以上</t>
  </si>
  <si>
    <t>其他桦木</t>
  </si>
  <si>
    <t>杨木</t>
  </si>
  <si>
    <t>桉木</t>
  </si>
  <si>
    <t>濒危红木原木，但税号4403.4980所列热带红木除外</t>
  </si>
  <si>
    <t>其他红木原木，但税号4403.4980所列热带红木除外</t>
  </si>
  <si>
    <t>泡桐木原木</t>
  </si>
  <si>
    <t>水曲柳原木</t>
  </si>
  <si>
    <t>其他北美硬阔叶木</t>
  </si>
  <si>
    <t>其他未列名温带濒危非针叶木原木</t>
  </si>
  <si>
    <t>其他未列名温带非针叶木原木</t>
  </si>
  <si>
    <t>沉香木及拟沉香木原木</t>
  </si>
  <si>
    <t>其他未列名濒危非针叶原木</t>
  </si>
  <si>
    <t>其他未列名非针叶原木</t>
  </si>
  <si>
    <t>濒危针叶木的箍木等及类似品</t>
  </si>
  <si>
    <t>1:品牌类型|2:出口享惠情况|3:种类（中文、拉丁文属名、拉丁文种名）|4:外观（棒状、条状等）|5:加工方法（是否经纵锯、车圆、弯曲或其他方式加工）|6:GTIN|7:CAS|8:其他</t>
  </si>
  <si>
    <t>其他针叶木的箍木等及类似品</t>
  </si>
  <si>
    <t>濒危非针叶木箍木等</t>
  </si>
  <si>
    <t>其他非针叶木箍木等</t>
  </si>
  <si>
    <t>木丝及木粉</t>
  </si>
  <si>
    <t>1:品牌类型|2:出口享惠情况|3:用途|4:如为木粉且单一材种注明中文、拉丁文属名及种名|5:GTIN|6:CAS|7:其他</t>
  </si>
  <si>
    <t>未浸渍的铁道及电车道针叶木枕木</t>
  </si>
  <si>
    <t>1:品牌类型|2:出口享惠情况|3:加工方法（是否浸渍）|4:规格（长x宽x高）|5:种类（中文、拉丁文属名、拉丁文种名）|6:GTIN|7:CAS|8:其他</t>
  </si>
  <si>
    <t>未浸渍的铁道及电车道非针叶木枕木</t>
  </si>
  <si>
    <t>濒危已浸渍针叶木铁道及电车道枕木</t>
  </si>
  <si>
    <t>其他已浸渍的针叶木铁道及电车道枕木</t>
  </si>
  <si>
    <t>濒危已浸渍非针叶木铁道及电车道枕木</t>
  </si>
  <si>
    <t>其他已浸渍的非针叶木铁道及电车道枕木</t>
  </si>
  <si>
    <t>端部接合的红松厚板材</t>
  </si>
  <si>
    <t>1:品牌类型|2:出口享惠情况|3:种类（中文、拉丁文属名、拉丁文种名）|4:规格（长度x宽度）|5:厚度（毫米）|6:加工方法（是否经纵锯、纵切、刨切或旋切）|7:等级|8:是否蓝变|9:是否净边|10:是否烘干|11:签约日期|12:GTIN|13:CAS|14:其他</t>
  </si>
  <si>
    <t>端部接合的樟子松厚板材</t>
  </si>
  <si>
    <t>非端部接合的红松厚板材</t>
  </si>
  <si>
    <t>4ABEFxy</t>
  </si>
  <si>
    <t>非端部接合的樟子松厚板材</t>
  </si>
  <si>
    <t>端部接合的辐射松厚板材</t>
  </si>
  <si>
    <t>非端部接合的辐射松厚板材</t>
  </si>
  <si>
    <t>端部接合其他濒危松木厚板材</t>
  </si>
  <si>
    <t>端部接合其他松木厚板材</t>
  </si>
  <si>
    <t>非端部接合其他濒危松木厚板材</t>
  </si>
  <si>
    <t>非端部接合的其他松木厚板材</t>
  </si>
  <si>
    <t>端部接合的濒危云杉及冷杉厚板材</t>
  </si>
  <si>
    <t>端部接合的其他云杉及冷杉厚板材</t>
  </si>
  <si>
    <t>非端部接合濒危云杉及冷杉厚板材</t>
  </si>
  <si>
    <t>非端部接合其他云杉及冷杉厚板材</t>
  </si>
  <si>
    <t>端部接合的濒危云杉-松木-冷杉厚板材</t>
  </si>
  <si>
    <t>端部接合其他云杉-松木-冷杉厚板材</t>
  </si>
  <si>
    <t>非端部接合的濒危云杉-松木-冷杉厚板材</t>
  </si>
  <si>
    <t>非端部接合的其他云杉-松木-冷杉厚板材</t>
  </si>
  <si>
    <t>端部接合的濒危铁杉-冷杉厚板材</t>
  </si>
  <si>
    <t>端部接合其他铁杉-冷杉厚板材</t>
  </si>
  <si>
    <t>非端部接合的濒危铁杉-冷杉厚板材</t>
  </si>
  <si>
    <t>非端部接合的其他铁杉-冷杉厚板材</t>
  </si>
  <si>
    <t>端部接合的花旗松厚板材</t>
  </si>
  <si>
    <t>非端部接合的花旗松厚板材</t>
  </si>
  <si>
    <t>端部接合其他濒危针叶木厚板材</t>
  </si>
  <si>
    <t>端部接合其他针叶木厚板材</t>
  </si>
  <si>
    <t>非端部接合其他濒危针叶木厚板材</t>
  </si>
  <si>
    <t>非端部接合的其他针叶木厚板材</t>
  </si>
  <si>
    <t>端部接合濒危桃花心木</t>
  </si>
  <si>
    <t>1:品牌类型|2:出口享惠情况|3:种类（中文、拉丁文属名、拉丁文种名）|4:规格（长度x宽度）|5:厚度（毫米）|6:等级|7:是否蓝变|8:是否净边|9:是否烘干|10:签约日期|11:GTIN|12:CAS|13:其他</t>
  </si>
  <si>
    <t>端部接合的其他桃花心木</t>
  </si>
  <si>
    <t>非端部接合濒危桃花心木</t>
  </si>
  <si>
    <t>非端部接合的其他桃花心木</t>
  </si>
  <si>
    <t>端部接合的苏里南肉豆蔻木、细孔绿心樟及美洲轻木</t>
  </si>
  <si>
    <t>非端部接合的苏里南肉豆蔻木、细孔绿心樟及美洲轻木</t>
  </si>
  <si>
    <t>端部接合的柚木板材</t>
  </si>
  <si>
    <t>非端部接合的柚木板材</t>
  </si>
  <si>
    <t>端部接合的红柳桉木板材</t>
  </si>
  <si>
    <t>非端部接合的红柳桉木板材</t>
  </si>
  <si>
    <t>y4xAB</t>
  </si>
  <si>
    <t>端部接合的白柳桉、其他柳桉木和阿兰木板材</t>
  </si>
  <si>
    <t>非端部接合的白柳桉、其他柳桉木和阿兰木板材</t>
  </si>
  <si>
    <t>端部接合的沙比利木板材</t>
  </si>
  <si>
    <t>非端部接合的沙比利木板材</t>
  </si>
  <si>
    <t>端部接合的伊罗科木板材</t>
  </si>
  <si>
    <t>非端部接合的伊罗科木板材</t>
  </si>
  <si>
    <t>端部接合的非洲桃花心木板材</t>
  </si>
  <si>
    <t>非端部接合的非洲桃花心木板材</t>
  </si>
  <si>
    <t>端部接合的波罗格Merban板材</t>
  </si>
  <si>
    <t>非端部接合的波罗格Merban板材</t>
  </si>
  <si>
    <t>端部接合濒危热带红木厚板材</t>
  </si>
  <si>
    <t>端部接合其他热带红木厚板材</t>
  </si>
  <si>
    <t>非端部接合濒危热带红木厚板材</t>
  </si>
  <si>
    <t>非端部接合其他热带红木厚板材</t>
  </si>
  <si>
    <t>端部接合拉敏木厚板材</t>
  </si>
  <si>
    <t>端部接合的南美蒺藜木（玉檀木）厚板材</t>
  </si>
  <si>
    <t>端部接合其他未列名濒危热带木厚板材</t>
  </si>
  <si>
    <t>端部接合其他未列名热带木厚板材</t>
  </si>
  <si>
    <t>非端部接合的南美蒺藜木（玉檀木）厚板材</t>
  </si>
  <si>
    <t>y4xAFEB</t>
  </si>
  <si>
    <t>非端部接合其他未列名濒危热带木板材</t>
  </si>
  <si>
    <t>非端部接合其他未列名热带木板材</t>
  </si>
  <si>
    <t>端部接合的蒙古栎厚板材</t>
  </si>
  <si>
    <t>端部接合的濒危野生栎木(橡木)厚板材</t>
  </si>
  <si>
    <t>端部接合的其他栎木(橡木)厚板材</t>
  </si>
  <si>
    <t>非端部接合的蒙古栎厚板材</t>
  </si>
  <si>
    <t>非端部接合的濒危野生栎木(橡木)厚板材</t>
  </si>
  <si>
    <t>y4xABE</t>
  </si>
  <si>
    <t>非端部接合的其他栎木(橡木)厚板材</t>
  </si>
  <si>
    <t>端部接合的濒危野生水青冈木(山毛榉木)厚板材</t>
  </si>
  <si>
    <t>1:品牌类型|2:出口享惠情况|3:种类（中文、拉丁文属名、拉丁文种名）|4:规格（长度x宽度）|5:厚度（毫米）|6:等级|7:毛边板或直边板请注明|8:是否蓝变|9:是否净边|10:是否烘干|11:签约日期|12:GTIN|13:CAS|14:其他</t>
  </si>
  <si>
    <t>端部接合的其他水青冈木(山毛榉木)厚板材</t>
  </si>
  <si>
    <t>非端部接合的濒危野生水青冈木(山毛榉木)厚板材</t>
  </si>
  <si>
    <t>4ABExy</t>
  </si>
  <si>
    <t>非端部接合的其他水青冈木(山毛榉木)厚板材</t>
  </si>
  <si>
    <t>端部接合的濒危野生槭木（枫木）厚板材</t>
  </si>
  <si>
    <t>端部接合的其他槭木（枫木）厚板材</t>
  </si>
  <si>
    <t>非端部接合的濒危野生槭木（枫木）厚板材</t>
  </si>
  <si>
    <t>非端部接合的其他槭木（枫木）厚板材</t>
  </si>
  <si>
    <t>端部接合的樱桃木厚板材</t>
  </si>
  <si>
    <t>非端部接合的樱桃木厚板材</t>
  </si>
  <si>
    <t>端部接合的水曲柳厚板材</t>
  </si>
  <si>
    <t>端部接合的其他白蜡木厚板材</t>
  </si>
  <si>
    <t>非端部接合的水曲柳厚板材</t>
  </si>
  <si>
    <t>非端部接合的其他白蜡木厚板材</t>
  </si>
  <si>
    <t>端部接合的桦木厚板材</t>
  </si>
  <si>
    <t>非端部结合的桦木厚板材</t>
  </si>
  <si>
    <t>端部接合的杨木厚板材</t>
  </si>
  <si>
    <t>非端部接合的杨木厚板材</t>
  </si>
  <si>
    <t>端部接合濒危红木厚板材，但税号4407.2940所列热带红木除外</t>
  </si>
  <si>
    <t>端部接合其他红木厚板材，但税号4407.2940所列热带红木除外</t>
  </si>
  <si>
    <t>非端部接合濒危红木厚板材，但税号4407.2940所列热带红木除外</t>
  </si>
  <si>
    <t>非端部接合其他红木厚板材，但税号4407.2940所列热带红木除外</t>
  </si>
  <si>
    <t>端部接合的泡桐木厚板材</t>
  </si>
  <si>
    <t>非端部接合的泡桐木厚板材</t>
  </si>
  <si>
    <t>端部接合的北美硬阔叶材厚板材</t>
  </si>
  <si>
    <t>非端部接合的北美硬阔叶材厚板材</t>
  </si>
  <si>
    <t>端部接合其他未列名的温带濒危非针叶板材</t>
  </si>
  <si>
    <t>端部接合的其他未列名的温带非针叶厚板材</t>
  </si>
  <si>
    <t>非端部结合其他未列名的温带濒危非针叶厚板材</t>
  </si>
  <si>
    <t>非端部接合的其他未列名的温带非针叶厚板材</t>
  </si>
  <si>
    <t>端部接合的沉香木及拟沉香木厚板材</t>
  </si>
  <si>
    <t>端部接合的其他濒危木厚板材</t>
  </si>
  <si>
    <t>端部接合的其他木厚板材</t>
  </si>
  <si>
    <t>非端部接合的沉香木及拟沉香木厚板材</t>
  </si>
  <si>
    <t>非端部接合的其他濒危木厚板材</t>
  </si>
  <si>
    <t>非端部接合的其他木厚板材</t>
  </si>
  <si>
    <t>胶合板等多层板制濒危针叶木单板</t>
  </si>
  <si>
    <t>1:品牌类型|2:出口享惠情况|3:用途（饰面用等）|4:种类（中文、拉丁文属名、拉丁文种名）|5:规格（长度x宽度）|6:厚度（毫米）|7:加工方法（纵锯、刨切、旋切等）|8:请注明立方米数或平方米数|9:等级|10:GTIN|11:CAS|12:其他</t>
  </si>
  <si>
    <t>其他胶合板等多层板制针叶木单板</t>
  </si>
  <si>
    <t>其他饰面濒危针叶木单板</t>
  </si>
  <si>
    <t>其他饰面针叶木单板</t>
  </si>
  <si>
    <t>制胶合板用濒危针叶木单板</t>
  </si>
  <si>
    <t>其他制胶合板用针叶木单板</t>
  </si>
  <si>
    <t>其他濒危针叶木单板材</t>
  </si>
  <si>
    <t>其他针叶木单板材</t>
  </si>
  <si>
    <t>胶合板多层板制饰面红柳桉木单板</t>
  </si>
  <si>
    <t>其他饰面用红柳桉木单板</t>
  </si>
  <si>
    <t>红柳桉木制的胶合板用单板</t>
  </si>
  <si>
    <t>红柳桉木制的其他单板</t>
  </si>
  <si>
    <t>胶合板多层板制饰面濒危桃花心木单板</t>
  </si>
  <si>
    <t>胶合板多层板制饰面拉敏木单板</t>
  </si>
  <si>
    <t>厚度≤6mm胶合板多层板制饰面濒危热带木单板</t>
  </si>
  <si>
    <t>厚度≤6mm胶合板多层板制饰面热带木单板</t>
  </si>
  <si>
    <t>其他饰面用濒危桃花心木单板</t>
  </si>
  <si>
    <t>厚度≤6mm其他濒危热带木制饰面用单板</t>
  </si>
  <si>
    <t>厚度≤6mm其他热带木饰面用单板</t>
  </si>
  <si>
    <t>其他濒危桃花心木制的胶合板用单板</t>
  </si>
  <si>
    <t>其他拉敏木制的胶合板用单板</t>
  </si>
  <si>
    <t>其他濒危热带木制的胶合板用单板</t>
  </si>
  <si>
    <t>其他列名热带木制的胶合板用单板</t>
  </si>
  <si>
    <t>其他濒危桃花心木制的其他单板</t>
  </si>
  <si>
    <t>其他列名濒危热带木制的其他单板</t>
  </si>
  <si>
    <t>其他列名的热带木制的其他单板</t>
  </si>
  <si>
    <t>胶合板多层板制饰面濒危木单板</t>
  </si>
  <si>
    <t>胶合板多层板制饰面其他木单板</t>
  </si>
  <si>
    <t>温带濒危非针叶木制饰面用木单板</t>
  </si>
  <si>
    <t>其他温带非针叶木制饰面用木单板</t>
  </si>
  <si>
    <t>野生濒危竹制饰面用单板</t>
  </si>
  <si>
    <t>其他竹制饰面用单板</t>
  </si>
  <si>
    <t>家具饰面用濒危木单板</t>
  </si>
  <si>
    <t>其他家具饰面用单板</t>
  </si>
  <si>
    <t>其他饰面用濒危木单板</t>
  </si>
  <si>
    <t>其他饰面用单板</t>
  </si>
  <si>
    <t>温带濒危非针叶木制胶合板用单板</t>
  </si>
  <si>
    <t>其他温带非针叶木制胶合板用单板</t>
  </si>
  <si>
    <t>其他濒危木制胶合板用旋切单板</t>
  </si>
  <si>
    <t>其他濒危木制胶合板用其他单板</t>
  </si>
  <si>
    <t>其他木制胶合板用旋切单板</t>
  </si>
  <si>
    <t>其他木制胶合板用其他单板</t>
  </si>
  <si>
    <t>温带濒危非针叶木制其他单板材</t>
  </si>
  <si>
    <t>温带非针叶木制其他单板材</t>
  </si>
  <si>
    <t>其他濒危木制的其他单板材</t>
  </si>
  <si>
    <t>其他木材,但针叶木热带木除外</t>
  </si>
  <si>
    <t>一边或面制成连续形状的濒危针叶木制地板条、块</t>
  </si>
  <si>
    <t>1:品牌类型|2:出口享惠情况|3:种类（中文、拉丁文属名、拉丁文种名）|4:外观（舌榫、槽榫、半槽榫等）|5:规格（长度x宽度）|6:厚度（毫米）|7:加工方法|8:GTIN|9:CAS|10:其他</t>
  </si>
  <si>
    <t>一边或面制成连续形状的其他针叶木地板条,块</t>
  </si>
  <si>
    <t>一边或面制成连续形状濒危针叶木材</t>
  </si>
  <si>
    <t>其他一边或面制成连续形状的针叶木材</t>
  </si>
  <si>
    <t>一边或面制成连续形状的野生濒危竹地板条(块)</t>
  </si>
  <si>
    <t>一边或面制成连续形状的竹地板条(块)</t>
  </si>
  <si>
    <t>一边或面制成连续形状的其他野生濒危竹材</t>
  </si>
  <si>
    <t>一边或面制成连续形状的其他竹材</t>
  </si>
  <si>
    <t>一边或面制成连续形状的濒危桃花心木地板条、块</t>
  </si>
  <si>
    <t>一边或面制成连续形状的其他濒危热带木地板条、块</t>
  </si>
  <si>
    <t>一边或面制成连续形状的其他热带木地板条、块</t>
  </si>
  <si>
    <t>一边或面制成连续形状的濒危桃花心木</t>
  </si>
  <si>
    <t>一边或面制成连续形状的其他濒危热带木</t>
  </si>
  <si>
    <t>一边或面制成连续形状的其他热带木</t>
  </si>
  <si>
    <t>一边或面制成连续形状的其他濒危木地板条、块</t>
  </si>
  <si>
    <t>一边或面制成连续形状的其他非针叶木地板条、块</t>
  </si>
  <si>
    <t>一边或面制成连续形状的其他濒危木</t>
  </si>
  <si>
    <t>一边或面制成连续形状的其他非针叶木材</t>
  </si>
  <si>
    <t>木制碎料板</t>
  </si>
  <si>
    <t>1:品牌类型|2:出口享惠情况|3:材质（木质或类似木质材料）|4:请注明立方米数或平方米数|5:GTIN|6:CAS|7:其他</t>
  </si>
  <si>
    <t>木制定向刨花板(OSB)</t>
  </si>
  <si>
    <t>其他木制板</t>
  </si>
  <si>
    <t>麦稻秸秆制碎料板</t>
  </si>
  <si>
    <t>其他碎料板</t>
  </si>
  <si>
    <t>其他板</t>
  </si>
  <si>
    <t>密度＞0.8g/cm3且厚度≤5mm 的中密度纤维板</t>
  </si>
  <si>
    <t>1:品牌类型|2:出口享惠情况|3:加工方法（是否经机械加工或盖面、干法、湿法等）|4:密度（克/立方厘米）|5:厚度（毫米）|6:请注明是否辐射松制|7:请注明立方米数或平方米数|8:GTIN|9:CAS|10:其他</t>
  </si>
  <si>
    <t>密度＞0.8g/cm3且厚度≤5mm 的其他中密度纤维板</t>
  </si>
  <si>
    <t>辐射松制的0.5＜密度≤0.8g/cm3且厚≤5mm的中密度纤维板</t>
  </si>
  <si>
    <t>0.5＜密度≤0.8g/cm3且厚度≤5mm 的其他中密度纤维板</t>
  </si>
  <si>
    <t>未经机械加工或盖面的其他厚度≤5mm的中密度纤维板</t>
  </si>
  <si>
    <t>其他厚度≤5mm的中密度纤维板</t>
  </si>
  <si>
    <t>密度＞0.8g/cm3且5mm＜厚度≤9mm 的中密度纤维板</t>
  </si>
  <si>
    <t>密度＞0.8g/cm3且5mm＜厚度≤9mm 的其他中密度纤维板</t>
  </si>
  <si>
    <t>辐射松制的0.5＜密度≤0.8g/cm3且5mm＜厚度≤9mm中密度纤维板</t>
  </si>
  <si>
    <t>0.5＜密度≤0.8g/cm3且5mm &lt;厚度≤9mm其他中密度纤维板</t>
  </si>
  <si>
    <t>未机械加工或盖面的其他5mm＜厚度≤9mm中密度纤维板</t>
  </si>
  <si>
    <t>其他5mm＜厚度≤9mm中密度纤维板</t>
  </si>
  <si>
    <t>密度＞0.8g/cm3且厚度＞9mm 的中密度纤维板</t>
  </si>
  <si>
    <t>密度＞0.8g/cm3且厚度＞9mm 的其他中密度纤维板</t>
  </si>
  <si>
    <t>辐射松制的0.5g/cm3＜密度≤0.8g/cm3且厚度＞9mm中密度纤维板</t>
  </si>
  <si>
    <t>0.5g/cm3＜密度≤0.8g/cm3且厚度&gt;9mm其他中密度纤维板</t>
  </si>
  <si>
    <t>未经机械加工或盖面的其他厚度&gt;9mm中密度纤维板</t>
  </si>
  <si>
    <t>其他厚度&gt;9mm的中密度纤维板</t>
  </si>
  <si>
    <t>密度＞0.8g/cm3的未经机械加工或盖面的其他纤维板</t>
  </si>
  <si>
    <t>1:品牌类型|2:出口享惠情况|3:加工方法（是否经机械加工或盖面、干法、湿法等）|4:密度（克/立方厘米）|5:请注明是否辐射松制|6:请注明立方米数或平方米数|7:GTIN|8:CAS|9:其他</t>
  </si>
  <si>
    <t>密度＞0.8g/cm3的其他纤维板</t>
  </si>
  <si>
    <t>辐射松制的0.5g/cm3＜密度≤0.8g/cm3的其他纤维板</t>
  </si>
  <si>
    <t>0.5g/cm3＜密度≤0.8g/cm3的其他纤维板</t>
  </si>
  <si>
    <t>0.35g/cm3＜密度≤0.5g/cm3的其他纤维板</t>
  </si>
  <si>
    <t>密度≤0.35g/cm3的未经机械加工或盖面的木纤维板</t>
  </si>
  <si>
    <t>密度≤0.35g/cm3的其他木纤维板</t>
  </si>
  <si>
    <t>至少有一表层为濒危热带木薄板制濒危野生（不包括人工培植的）竹胶合板</t>
  </si>
  <si>
    <t>1:品牌类型|2:出口享惠情况|3:每层材质及树种名称|4:最大单层厚度|5:规格（长度x宽度）|6:厚度（毫米）|7:加工方法|8:请注明立方米数或平方米数|9:GTIN|10:CAS|11:其他</t>
  </si>
  <si>
    <t>至少有一表层为濒危热带木薄板制其他竹胶合板</t>
  </si>
  <si>
    <t>至少有一表层是其他热带木薄板制濒危野生（不包括人工培植的）竹胶合板</t>
  </si>
  <si>
    <t>至少有一表层是其他热带木薄板制其他竹胶合板</t>
  </si>
  <si>
    <t>至少有一表层为濒危非针叶木薄板制竹胶合板</t>
  </si>
  <si>
    <t>其他至少有一表层为非针叶木薄板制竹胶合板</t>
  </si>
  <si>
    <t>其他薄板制濒危野生竹胶合板</t>
  </si>
  <si>
    <t>其他薄板制竹胶合板</t>
  </si>
  <si>
    <t>至少有一表层是濒危非针叶木的濒危野生（不包括人工培植的）竹制的，其他胶合板、单板饰面板及类似的多层板</t>
  </si>
  <si>
    <t>至少有一表层是其他非针叶木的其他濒危野生（不包括人工培植的）竹制的，其他胶合板、单板饰面板及类似的多层板</t>
  </si>
  <si>
    <t>至少有一表层是濒危非针叶木的其他竹制的，其他胶合板、单板饰面板及类似的多层板</t>
  </si>
  <si>
    <t>至少有一表层是其他非针叶木的其他竹制的，其他胶合板、单板饰面板及类似的多层板</t>
  </si>
  <si>
    <t>中间至少有一层是本章本国注释一所列的热带木的，其他濒危野生（不包括人工培植的）竹制胶合板及类似的多层板</t>
  </si>
  <si>
    <t>中间至少有一层是本章本国注释一所列的热带木的，其他竹制胶合板及类似的多层板</t>
  </si>
  <si>
    <t>中间至少有一层是其他热带木的，其他濒危野生（不包括人工培植的）竹制胶合板及类似的多层板</t>
  </si>
  <si>
    <t>中间至少有一层是其他热带木的，其他竹制胶合板及类似的多层板</t>
  </si>
  <si>
    <t>中间至少含有一层木碎料板的，其他濒危野生（不包括人工培植的）竹制胶合板及类似的多层板</t>
  </si>
  <si>
    <t>中间至少含有一层木碎料板的，其他竹制胶合板及类似的多层板</t>
  </si>
  <si>
    <t>其他濒危野生（不包括人工培植的）竹制胶合板、单板饰面板及类似的多层板</t>
  </si>
  <si>
    <t>其他竹制胶合板、单板饰面板及类似的多层板</t>
  </si>
  <si>
    <t>至少有一表层为濒危桃花心木薄板制胶合板</t>
  </si>
  <si>
    <t>至少有一表层为拉敏木薄板制胶合板</t>
  </si>
  <si>
    <t>至少有一表层为濒危热带木薄板制胶合板</t>
  </si>
  <si>
    <t>至少有一表层是其他热带木制的胶合板</t>
  </si>
  <si>
    <t>至少有一表层是濒危的下列非针叶木：白蜡木、水青冈木（山毛榉木）、桦木、樱桃木、榆木、椴木、槭木、鹅掌楸木薄板制胶合板</t>
  </si>
  <si>
    <t>至少有一表层是下列非针叶木：桤木、白蜡木、水青冈木（山毛榉木）、桦木、樱桃木、栗木、榆木、桉木、山核桃、七叶树、椴木、槭木、栎木（橡木）、悬铃木、杨木、刺槐木、鹅掌楸或核桃木薄板制胶合板</t>
  </si>
  <si>
    <t>至少有一表层是濒危温带非针叶木薄板制胶合板</t>
  </si>
  <si>
    <t>至少有一表层是其他温带非针叶木薄板制胶合板</t>
  </si>
  <si>
    <t>至少有一表层是濒危其他非针叶胶合板</t>
  </si>
  <si>
    <t>至少有一表层是其他非针叶胶合板</t>
  </si>
  <si>
    <t>其他濒危薄板制胶合板，上下表层均为针叶木</t>
  </si>
  <si>
    <t>其他薄板制胶合板，上下表层均为针叶木</t>
  </si>
  <si>
    <t>至少有一表层是濒危热带木的单板层积材</t>
  </si>
  <si>
    <t>其他至少有一表层是热带木的单板层积材</t>
  </si>
  <si>
    <t>其他至少有一表层是濒危非针叶木的单板层积材</t>
  </si>
  <si>
    <t>其他至少有一表层是非针叶木的单板层积材</t>
  </si>
  <si>
    <t>其他涉濒危的单板层积材，上下表层均为针叶木，中间至少有一层是本章本国注释一所列热带木</t>
  </si>
  <si>
    <t>其他单板层积材，上下表层均为针叶木，中间至少有一层是本章本国注释一所列热带木</t>
  </si>
  <si>
    <t>其他涉濒危的单板层积材，上下表层均为针叶木，中间至少有一层是其他热带木</t>
  </si>
  <si>
    <t>其他单板层积材，上下表层均为针叶木，中间至少有一层是其他热带木</t>
  </si>
  <si>
    <t>其他涉濒危的单板层积材，上下表层均为针叶木，中间至少含有一层木碎料板</t>
  </si>
  <si>
    <t>其他单板层积材，上下表层均为针叶木，中间至少含有一层木碎料板</t>
  </si>
  <si>
    <t>其他涉濒危的单板层积材，上下表层均为针叶木</t>
  </si>
  <si>
    <t>其他单板层积材，上下表层均为针叶木</t>
  </si>
  <si>
    <t>至少有一表层是濒危热带木的木块芯胶合板等</t>
  </si>
  <si>
    <t>至少有一表层是其他热带木的木块芯胶合板等</t>
  </si>
  <si>
    <t>至少有一表层是濒危非针叶木的木块芯胶合板等</t>
  </si>
  <si>
    <t>至少有一表层是其他非针叶木的木块芯胶合板等</t>
  </si>
  <si>
    <t>其他涉濒危的木块芯胶合板，上下表层均为针叶木，中间至少有一层是本章本国注释一所列的热带木</t>
  </si>
  <si>
    <t>其他木块芯胶合板，上下表层均为针叶木，中间至少有一层是本章本国注释一所列的热带木</t>
  </si>
  <si>
    <t>其他涉濒危的木块芯胶合板，上下表层均为针叶木，中间至少有一层是其他热带木</t>
  </si>
  <si>
    <t>其他木块芯胶合板，上下表层均为针叶木，中间至少有一层是其他热带木</t>
  </si>
  <si>
    <t>其他涉濒危的木块芯胶合板，上下表层均为针叶木，中间至少含有一层木碎料板</t>
  </si>
  <si>
    <t>其他木块芯胶合板，上下表层均为针叶木，中间至少含有一层木碎料板</t>
  </si>
  <si>
    <t>其他涉濒危的木块芯胶合板，上下表层均为针叶木</t>
  </si>
  <si>
    <t>其他木块芯胶合板，上下表层均为针叶木</t>
  </si>
  <si>
    <t>其他至少有一表层是濒危热带木的多层板</t>
  </si>
  <si>
    <t>其他至少有一表层是热带木的多层板</t>
  </si>
  <si>
    <t>其他至少有一表层濒危非针叶木的多层板</t>
  </si>
  <si>
    <t>其他至少有一表层是非针叶木的多层板</t>
  </si>
  <si>
    <t>其他涉濒危的多层板，上下表层均为针叶木，中间至少有一层是本章本国注释一所列的热带木</t>
  </si>
  <si>
    <t>其他多层板，上下表层均为针叶木，中间至少有一层是本章本国注释一所列的热带木</t>
  </si>
  <si>
    <t>其他涉濒危的多层板，上下表层均为针叶木，中间至少有一层是其他热带木</t>
  </si>
  <si>
    <t>其他多层板，上下表层均为针叶木，中间至少有一层是其他热带木</t>
  </si>
  <si>
    <t>其他涉濒危的多层板，上下表层均为针叶木，中间至少含有一层木碎料板</t>
  </si>
  <si>
    <t>其他多层板，上下表层均为针叶木，中间至少含有一层木碎料板</t>
  </si>
  <si>
    <t>其他涉濒危的多层板，上下表层均为针叶木</t>
  </si>
  <si>
    <t>其他多层板，上下表层均为针叶木</t>
  </si>
  <si>
    <t>强化木</t>
  </si>
  <si>
    <t>1:品牌类型|2:出口享惠情况|3:加工方法（压缩、浸渍等）|4:外观（块、板、条、异型）|5:GTIN|6:CAS|7:其他</t>
  </si>
  <si>
    <t>濒危热带木制画框,相框,镜框及类似品</t>
  </si>
  <si>
    <t>1:品牌类型|2:出口享惠情况|3:材质（木制、竹制、其他木质材料制）|4:种类（如是单一材种注明中文、拉丁文属名及种名）|5:GTIN|6:CAS|7:其他</t>
  </si>
  <si>
    <t>其他热带木制的画框,相框,镜框及类似品</t>
  </si>
  <si>
    <t>辐射松木制的画框,相框,镜框及类似品</t>
  </si>
  <si>
    <t>濒危木制画框,相框,镜框及类似品</t>
  </si>
  <si>
    <t>其他木制的画框,相框,镜框及类似品</t>
  </si>
  <si>
    <t>拉敏木制木箱及类似包装容器</t>
  </si>
  <si>
    <t>1:品牌类型|2:出口享惠情况|3:材质（木制、竹制、其他木质材料制）|4:种类（如是单一材种注明中文、拉丁文属名及种名）|5:用途|6:GTIN|7:CAS|8:其他</t>
  </si>
  <si>
    <t>濒危木制木箱及类似包装容器</t>
  </si>
  <si>
    <t>木箱及类似的包装容器,电缆卷筒</t>
  </si>
  <si>
    <t>辐射松木制托板、箱形托盘及其他装载用辐射松木板</t>
  </si>
  <si>
    <t>拉敏木托板、箱形托盘及装载木板</t>
  </si>
  <si>
    <t>濒危木托板、箱形托盘及装载木板</t>
  </si>
  <si>
    <t>其他木制托板、箱形托盘及其他装载木板</t>
  </si>
  <si>
    <t>辐射松木制大桶、琵琶桶、盆和其他箍桶及其零件</t>
  </si>
  <si>
    <t>1:品牌类型|2:出口享惠情况|3:材质（木制、竹制、其他木质材料制）|4:种类（如是单一材种注明中文、拉丁文属名及种名）|5:类型|6:容积|7:生产年份|8:品牌（中文或外文名称，无品牌请申报厂商）|9:GTIN|10:CAS|11:其他</t>
  </si>
  <si>
    <t>拉敏木制大桶、琵琶桶、盆和其他箍桶及其零件</t>
  </si>
  <si>
    <t>濒危木制大桶、琵琶桶、盆和其他箍桶及其零件</t>
  </si>
  <si>
    <t>橡木制大桶、琵琶桶、盆和其他箍桶及其零件</t>
  </si>
  <si>
    <t>其他木制大桶、琵琶桶、盆和其他箍桶及其零件</t>
  </si>
  <si>
    <t>辐射松木制工具、工具支架、工具柄、扫帚及刷子的身及柄</t>
  </si>
  <si>
    <t>拉敏木制工具、工具支架、工具柄、扫帚及刷子的身及柄</t>
  </si>
  <si>
    <t>濒危木制工具、工具支架、工具柄、扫帚及刷子的身及柄</t>
  </si>
  <si>
    <t>其他木制工具、工具支架、工具柄、扫帚及刷子的身及柄</t>
  </si>
  <si>
    <t>濒危热带木制木窗,落地窗及其框架</t>
  </si>
  <si>
    <t>1:品牌类型|2:出口享惠情况|3:用途（建筑用）|4:材质（木制等）|5:种类（如是单一材种注明中文、拉丁文属名及种名）|6:GTIN|7:CAS|8:其他</t>
  </si>
  <si>
    <t>其他热带木制木窗,落地窗及其框架</t>
  </si>
  <si>
    <t>辐射松木制的木窗,落地窗及其框架</t>
  </si>
  <si>
    <t>其他濒危木制木窗,落地窗及其框架</t>
  </si>
  <si>
    <t>其他木制木窗,落地窗及其框架</t>
  </si>
  <si>
    <t>濒危热带木制的木门及其框架和门槛</t>
  </si>
  <si>
    <t>1:品牌类型|2:出口享惠情况|3:用途（建筑用）|4:材质（木制等）|5:种类（如是单一材种注明中文、拉丁文属名及种名）|6:规格|7:GTIN|8:CAS|9:其他</t>
  </si>
  <si>
    <t>其他热带木制的木门及其框架和门槛</t>
  </si>
  <si>
    <t>其他濒危木制的木门及其框架和门槛</t>
  </si>
  <si>
    <t>其他木门及其框架和门槛</t>
  </si>
  <si>
    <t>濒危木制柱和梁，但子目4418.81至4418.89的货品除外</t>
  </si>
  <si>
    <t>1:品牌类型|2:出口享惠情况|3:材质（木制等）|4:种类（如是单一材种注明中文、拉丁文属名及种名）|5:类型（柱、梁）|6:规格|7:GTIN|8:CAS|9:其他</t>
  </si>
  <si>
    <t>其他木制柱和梁，但子目4418.81至4418.90的货品除外</t>
  </si>
  <si>
    <t>水泥构件的木模板</t>
  </si>
  <si>
    <t>木瓦及盖屋板</t>
  </si>
  <si>
    <t>已装拼的竹的或至少顶层（耐磨层）是竹的马赛克地板</t>
  </si>
  <si>
    <t>1:品牌类型|2:出口享惠情况|3:加工方法（已装拼）|4:材质（木制等）|5:种类（如是单一材种注明中文、拉丁文属名及种名）|6:类型（马赛克地板、多层地板等）|7:规格|8:GTIN|9:CAS|10:其他</t>
  </si>
  <si>
    <t>已装拼的竹制多层地板</t>
  </si>
  <si>
    <t>已装拼的竹制其他地板</t>
  </si>
  <si>
    <t>已装拼的拉敏木制马赛克地板</t>
  </si>
  <si>
    <t>已装拼的其他濒危木制马赛克地板</t>
  </si>
  <si>
    <t>已装拼的其他木制马赛克地板</t>
  </si>
  <si>
    <t>已装拼的拉敏木制多层地板</t>
  </si>
  <si>
    <t>已装拼的其他濒危木制多层地板</t>
  </si>
  <si>
    <t>已装拼的其他木制多层地板</t>
  </si>
  <si>
    <t>已装拼的拉敏木制其他地板</t>
  </si>
  <si>
    <t>已装拼的其他濒危木制地板</t>
  </si>
  <si>
    <t>已装拼的木制其他地板</t>
  </si>
  <si>
    <t>濒危野生竹制的集成材</t>
  </si>
  <si>
    <t>1:品牌类型|2:出口享惠情况|3:用途（工程结构用）|4:材质（木制等）|5:种类（如是单一材种注明中文、拉丁文属名及种名）|6:GTIN|7:CAS|8:其他</t>
  </si>
  <si>
    <t>濒危木制的集成材</t>
  </si>
  <si>
    <t>其他木制的集成材</t>
  </si>
  <si>
    <t>濒危野生竹制的正交胶合木</t>
  </si>
  <si>
    <t>濒危木制的正交胶合木</t>
  </si>
  <si>
    <t>其他木制的正交胶合木</t>
  </si>
  <si>
    <t>濒危野生竹制的工字梁</t>
  </si>
  <si>
    <t>濒危木制的工字梁</t>
  </si>
  <si>
    <t>其他木制的工字梁</t>
  </si>
  <si>
    <t>其他濒危野生竹制的工程结构木制品</t>
  </si>
  <si>
    <t>其他濒危木制的工程结构木制品</t>
  </si>
  <si>
    <t>其他木制的工程结构木制品</t>
  </si>
  <si>
    <t>濒危野生竹制的其他建筑用木工制品</t>
  </si>
  <si>
    <t>其他竹制的其他建筑用木工制品</t>
  </si>
  <si>
    <t>濒危木制的蜂窝结构木镶板</t>
  </si>
  <si>
    <t>其他蜂窝结构木镶板</t>
  </si>
  <si>
    <t>濒危木制的其他建筑用木工制品</t>
  </si>
  <si>
    <t>其他建筑用木工制品</t>
  </si>
  <si>
    <t>濒危野生竹制的切面包板、 砧板及类似板</t>
  </si>
  <si>
    <t>1:品牌类型|2:出口享惠情况|3:材质（竹制）|4:是否是一次性产品|5:种类（如是单一材种注明中文、拉丁文属名及种名）|6:GTIN|7:CAS|8:其他</t>
  </si>
  <si>
    <t>其他竹制的切面包板、 砧板及类似板</t>
  </si>
  <si>
    <t>濒危野生竹制一次性筷子</t>
  </si>
  <si>
    <t>其他竹制一次性筷子</t>
  </si>
  <si>
    <t>濒危野生竹制的其他筷子</t>
  </si>
  <si>
    <t>其他竹制的其他筷子</t>
  </si>
  <si>
    <t>濒危野生竹制的其他餐具及厨房用具</t>
  </si>
  <si>
    <t>其他竹制的其他餐具及厨房用具</t>
  </si>
  <si>
    <t>濒危热带木制的餐具及厨房用具</t>
  </si>
  <si>
    <t>1:品牌类型|2:出口享惠情况|3:材质（热带木制）|4:种类（如是单一材种注明中文、拉丁文属名及种名）|5:GTIN|6:CAS|7:其他</t>
  </si>
  <si>
    <t>其他热带木制的餐具及厨房用具</t>
  </si>
  <si>
    <t>其他木制的一次性筷子</t>
  </si>
  <si>
    <t>1:品牌类型|2:出口享惠情况|3:材质（木制等）|4:是否是一次性产品|5:种类（如是单一材种注明中文、拉丁文属名及种名）|6:小包装类别（塑料、纸制等）|7:包含附件请注明附件名称|8:GTIN|9:CAS|10:其他</t>
  </si>
  <si>
    <t>其他濒危木制的其他餐具及厨房用具</t>
  </si>
  <si>
    <t>1:品牌类型|2:出口享惠情况|3:材质（木制等）|4:是否是一次性产品|5:种类（如是单一材种注明中文、拉丁文属名及种名）|6:GTIN|7:CAS|8:其他</t>
  </si>
  <si>
    <t>其他木制的其他餐具及厨房用具</t>
  </si>
  <si>
    <t>濒危热带木制的木刻</t>
  </si>
  <si>
    <t>1:品牌类型|2:出口享惠情况|3:材质（竹制、木制等）|4:种类（如是单一材种注明中文、拉丁文属名及种名）|5:用途|6:GTIN|7:CAS|8:其他</t>
  </si>
  <si>
    <t>其他热带木制的木刻</t>
  </si>
  <si>
    <t>濒危热带木制的木扇</t>
  </si>
  <si>
    <t>其他热带木制的木扇</t>
  </si>
  <si>
    <t>其他濒危热带木制的小雕像及其他装饰品</t>
  </si>
  <si>
    <t>其他热带木制的小雕像及其他装饰品</t>
  </si>
  <si>
    <t>其他濒危木制的木刻</t>
  </si>
  <si>
    <t>其他木制的木刻</t>
  </si>
  <si>
    <t>濒危野生竹刻</t>
  </si>
  <si>
    <t>其他竹刻</t>
  </si>
  <si>
    <t>其他濒危木制的木扇</t>
  </si>
  <si>
    <t>其他木制的木扇</t>
  </si>
  <si>
    <t>其他濒危木制的小雕像及其他装饰品</t>
  </si>
  <si>
    <t>其他木制的小雕像及其他装饰品</t>
  </si>
  <si>
    <t>拉敏木制的镶嵌木</t>
  </si>
  <si>
    <t>濒危木制的镶嵌木</t>
  </si>
  <si>
    <t>镶嵌木</t>
  </si>
  <si>
    <t>拉敏木盒及类似品,非落地木家具</t>
  </si>
  <si>
    <t>濒危木盒及类似品,非落地木家具</t>
  </si>
  <si>
    <t>木盒子及类似品;非落地式木家具</t>
  </si>
  <si>
    <t>拉敏木制木衣架</t>
  </si>
  <si>
    <t>1:品牌类型|2:出口享惠情况|3:材质（竹制、木制等）|4:种类（如是单一材种注明中文、拉丁文属名及种名）|5:GTIN|6:CAS|7:其他</t>
  </si>
  <si>
    <t>濒危木制木衣架</t>
  </si>
  <si>
    <t>木衣架</t>
  </si>
  <si>
    <t>濒危木制的棺材</t>
  </si>
  <si>
    <t>其他木制的棺材</t>
  </si>
  <si>
    <t>濒危野生竹制圆签、圆棒、冰果棒、压舌片及类似一次性制品</t>
  </si>
  <si>
    <t>1:品牌类型|2:出口享惠情况|3:材质（竹制）|4:种类（如是单一材种注明中文、拉丁文属名及种名）|5:是否是一次性产品|6:规格（长、宽、厚、直径等）|7:GTIN|8:CAS|9:其他</t>
  </si>
  <si>
    <t>其他竹制圆签、圆棒、冰果棒、压舌片及类似一次性制品</t>
  </si>
  <si>
    <t>其他未列名的濒危野生竹制品</t>
  </si>
  <si>
    <t>1:品牌类型|2:出口享惠情况|3:材质（竹制）|4:种类（如是单一材种注明中文、拉丁文属名及种名）|5:是否为一次性制品|6:GTIN|7:CAS|8:其他</t>
  </si>
  <si>
    <t>其他未列名的竹制品</t>
  </si>
  <si>
    <t>拉敏木制圆签、圆棒、冰果棒、压舌片及类似一次性制品</t>
  </si>
  <si>
    <t>1:品牌类型|2:出口享惠情况|3:材质（木制等）|4:种类（如是单一材种注明中文、拉丁文属名及种名）|5:是否是一次性产品|6:规格（长、宽、厚、直径等）|7:用途|8:GTIN|9:CAS|10:其他</t>
  </si>
  <si>
    <t>濒危木制圆签、圆棒、冰果棒、压舌片及类似一次性制品</t>
  </si>
  <si>
    <t>其他木制圆签、圆棒、冰果棒、压舌片及类似一次性制品</t>
  </si>
  <si>
    <t>濒危木制的未列名的木制品</t>
  </si>
  <si>
    <t>1:品牌类型|2:出口享惠情况|3:材质（木制等）|4:种类（如是单一材种注明中文、拉丁文属名及种名）|5:是否为一次性制品|6:用途|7:GTIN|8:CAS|9:其他</t>
  </si>
  <si>
    <t>未列名的木制品</t>
  </si>
  <si>
    <t>未加工或简单加工的天然软木</t>
  </si>
  <si>
    <t>1:品牌类型|2:出口享惠情况|3:加工程度（未加工、简单加工等）|4:GTIN|5:CAS|6:其他</t>
  </si>
  <si>
    <t>软木废料</t>
  </si>
  <si>
    <t>1:品牌类型|2:出口享惠情况|3:状态（碎的、粒状的或粉状的）|4:是否为废料|5:GTIN|6:CAS|7:其他</t>
  </si>
  <si>
    <t>碎的、粒状的或粉状的软木(软木碎、软木粒或软木粉)</t>
  </si>
  <si>
    <t>块,板,片或条状的天然软木</t>
  </si>
  <si>
    <t>1:品牌类型|2:出口享惠情况|3:加工方法（经除去表皮或粗切成方形等加工）|4:外观（块、板、片或条状等）|5:GTIN|6:CAS|7:其他</t>
  </si>
  <si>
    <t>天然软木塞子</t>
  </si>
  <si>
    <t>1:品牌类型|2:出口享惠情况|3:规格|4:等级|5:GTIN|6:CAS|7:其他</t>
  </si>
  <si>
    <t>其他天然软木制品</t>
  </si>
  <si>
    <t>压制软木塞</t>
  </si>
  <si>
    <t>1:品牌类型|2:出口享惠情况|3:外观（块、板、片等形状）|4:GTIN|5:CAS|6:其他</t>
  </si>
  <si>
    <t>块,板,片及条状压制软木，压制软木塞除外</t>
  </si>
  <si>
    <t>其他压制软木及其制品</t>
  </si>
  <si>
    <t>竹制的席子、席料及帘子</t>
  </si>
  <si>
    <t>1:品牌类型|2:出口享惠情况|3:材质（竹、藤、稻草等）|4:用途|5:GTIN|6:CAS|7:其他</t>
  </si>
  <si>
    <t>藤制的席子、席料及帘子</t>
  </si>
  <si>
    <t>1:品牌类型|2:出口享惠情况|3:材质（竹、藤、稻草等）|4:GTIN|5:CAS|6:其他</t>
  </si>
  <si>
    <t>蔺草制的提花席、双苜席、垫子</t>
  </si>
  <si>
    <t>1:品牌类型|2:出口享惠情况|3:材质（竹、藤、稻草等）|4:单位面积|5:GTIN|6:CAS|7:其他</t>
  </si>
  <si>
    <t>蔺草制的其他席子</t>
  </si>
  <si>
    <t>蔺草制的其他席子、席料及帘子</t>
  </si>
  <si>
    <t>其他灯心草属材料制的席子等</t>
  </si>
  <si>
    <t>其他草制的席子,席料及帘子</t>
  </si>
  <si>
    <t>苇帘</t>
  </si>
  <si>
    <t>芦苇制的席子、席料</t>
  </si>
  <si>
    <t>其他植物材料制席子,席料及帘子</t>
  </si>
  <si>
    <t>竹制缏条及类似产品</t>
  </si>
  <si>
    <t>竹制的其他编结材料产品</t>
  </si>
  <si>
    <t>藤制的缏条及类似产品</t>
  </si>
  <si>
    <t>藤制的其他编结材料产品</t>
  </si>
  <si>
    <t>稻草制的缏条(绳)及类似产品</t>
  </si>
  <si>
    <t>稻草制的其他编结材料产品</t>
  </si>
  <si>
    <t>其他植物材料制缏条及类似产品</t>
  </si>
  <si>
    <t>其他植物编结材料产品</t>
  </si>
  <si>
    <t>非植物材料制缏条及类似产品</t>
  </si>
  <si>
    <t>其他非植物编结材料产品</t>
  </si>
  <si>
    <t>竹编制的篮筐及其他制品</t>
  </si>
  <si>
    <t>1:品牌类型|2:出口享惠情况|3:材质（竹、藤、草、玉米皮、柳条等）|4:植物材料制请注明|5:品牌（中文或外文名称）|6:GTIN|7:CAS|8:其他</t>
  </si>
  <si>
    <t>藤编制的篮筐及其他制品</t>
  </si>
  <si>
    <t>草编制的篮筐及其他制品</t>
  </si>
  <si>
    <t>玉米皮编制的篮筐及其他制品</t>
  </si>
  <si>
    <t>柳条编制的篮筐及其他制品</t>
  </si>
  <si>
    <t>其他植物材料编制篮筐及其他制品</t>
  </si>
  <si>
    <t>其他编结材料制品及其他制品</t>
  </si>
  <si>
    <t>机械木浆</t>
  </si>
  <si>
    <t>1:品牌类型|2:出口享惠情况|3:品牌（中文或外文名称）|4:签约日期|5:GTIN|6:CAS|7:其他</t>
  </si>
  <si>
    <t>用于生产粘胶等化学纤维（不含醋酸纤维）的化学木浆，溶解级</t>
  </si>
  <si>
    <t>1:品牌类型|2:出口享惠情况|3:黏度|4:α纤维素含量|5:灰分|6:品牌（中文或外文名称）|7:签约日期|8:GTIN|9:CAS|10:其他</t>
  </si>
  <si>
    <t>其他化学木浆，溶解级</t>
  </si>
  <si>
    <t>未漂白针叶木碱木浆或硫酸盐木浆</t>
  </si>
  <si>
    <t>1:品牌类型|2:出口享惠情况|3:材质（针叶木、非针叶木）|4:加工方法（漂白、未漂白、半漂白）|5:水分含量|6:品牌（中文或外文名称）|7:签约日期|8:形状（卷筒或平板等）|9:GTIN|10:CAS|11:其他</t>
  </si>
  <si>
    <t>未漂白非针叶木碱木浆等</t>
  </si>
  <si>
    <t>用于生产粘胶等化学纤维（不含醋酸纤维）的漂白针叶木碱木浆或硫酸盐木浆(包括半漂白的，溶解级的除外）</t>
  </si>
  <si>
    <t>其他漂白针叶木碱木浆或硫酸盐木浆(包括半漂白的，溶解级的除外）</t>
  </si>
  <si>
    <t>漂白非针叶木碱木浆或硫酸盐木浆</t>
  </si>
  <si>
    <t>未漂白的针叶木亚硫酸盐木浆</t>
  </si>
  <si>
    <t>1:品牌类型|2:出口享惠情况|3:材质（针叶木、非针叶木）|4:加工方法（漂白、未漂白、半漂白）|5:水分含量|6:品牌（中文或外文名称）|7:GTIN|8:CAS|9:其他</t>
  </si>
  <si>
    <t>未漂白的非针叶木亚硫酸盐木浆</t>
  </si>
  <si>
    <t>漂白的针叶木亚硫酸盐木浆</t>
  </si>
  <si>
    <t>漂白的非针叶木亚硫酸盐木浆</t>
  </si>
  <si>
    <t>机械与化学联合制浆法制的木浆</t>
  </si>
  <si>
    <t>1:品牌类型|2:出口享惠情况|3:加工方法（用机械和化学联合制浆法）|4:水分含量|5:品牌（中文或外文名称）|6:GTIN|7:CAS|8:其他</t>
  </si>
  <si>
    <t>用于生产粘胶等化学纤维（不含醋酸纤维）的棉短绒浆粕</t>
  </si>
  <si>
    <t>1:品牌类型|2:出口享惠情况|3:用途（造纸或生产粘胶纤维等）|4:粘度（具体数值或范围区间，单位为分升/克）|5:α纤维素含量（不溶级分，以R18、硫酸盐法或亚硫酸|6:725℃时灰分（申报具体百分比数值或范围区间）|7:GTIN|8:CAS|9:其他</t>
  </si>
  <si>
    <t>其他棉短绒纸浆</t>
  </si>
  <si>
    <t>从回收纸或纸板提取的纤维浆</t>
  </si>
  <si>
    <t>1:品牌类型|2:出口享惠情况|3:来源（从回收纸或纸板提取的）|4:外观|5:原料种类（如美废13号）|6:GTIN|7:CAS|8:其他</t>
  </si>
  <si>
    <t>用于生产粘胶等化学纤维（不含醋酸纤维）的其他纤维状纤维素竹浆（包括机械浆、化学浆、半化学浆）</t>
  </si>
  <si>
    <t>1:品牌类型|2:出口享惠情况|3:来源（从回收纸或纸板提取的）|4:用途（造纸或生产粘胶纤维等）|5:粘度（具体数值或范围区间，单位为分升/克）|6:α纤维素含量（不溶级分，以R18、硫酸盐法或亚硫酸|7:725℃时灰分（申报具体百分比数值或范围区间）|8:GTIN|9:CAS|10:其他</t>
  </si>
  <si>
    <t>其他纤维状纤维素竹浆（包括机械浆、化学浆、半化学浆）</t>
  </si>
  <si>
    <t>其他纤维状纤维素机械浆</t>
  </si>
  <si>
    <t>1:品牌类型|2:出口享惠情况|3:材质（草浆等）|4:加工方法（机械、化学、半化学）|5:GTIN|6:CAS|7:其他</t>
  </si>
  <si>
    <t>其他纤维状纤维素化学浆</t>
  </si>
  <si>
    <t>用机械和化学联合法制得的其他纤维状纤维素浆</t>
  </si>
  <si>
    <t>回收(废碎)的未漂白牛皮、瓦楞纸或纸板</t>
  </si>
  <si>
    <t>1:品牌类型|2:出口享惠情况|3:种类（未漂白废牛皮纸、废瓦楞纸）|4:状态（废碎）|5:产地标准及标号（美废、欧废、港废等）|6:签约日期|7:GTIN|8:CAS|9:其他</t>
  </si>
  <si>
    <t>回收(废碎)的漂白化学木浆制的纸和纸板</t>
  </si>
  <si>
    <t>1:品牌类型|2:出口享惠情况|3:种类（漂白废牛皮纸、废报纸等）|4:状态（废碎）|5:产地标准及标号（美废、欧废、港废等）|6:签约日期|7:GTIN|8:CAS|9:其他</t>
  </si>
  <si>
    <t>回收(废碎)的机械木浆制的纸或纸板</t>
  </si>
  <si>
    <t>1:品牌类型|2:出口享惠情况|3:种类（未漂白废牛皮纸、废报纸等）|4:状态（废碎）|5:产地标准及标号（美废、欧废、港废等）|6:签约日期|7:GTIN|8:CAS|9:其他</t>
  </si>
  <si>
    <t>回收（废碎）墙（壁）纸、涂蜡纸、浸蜡纸、复写纸</t>
  </si>
  <si>
    <t>1:品牌类型|2:出口享惠情况|3:种类（未漂白废牛皮纸、废报纸等）|4:产地标准及标号（美废、欧废、港废等）|5:签约日期|6:GTIN|7:CAS|8:其他</t>
  </si>
  <si>
    <t>其他回收纸或纸板</t>
  </si>
  <si>
    <t>成卷的新闻纸</t>
  </si>
  <si>
    <t>1:品牌类型|2:出口享惠情况|3:用途（书写、印刷等用）|4:加工程度（未涂布、未染面等）|5:规格（成条、成卷的宽度或成张的边长）|6:每平方米克重|7:机械或化学—机械法制得的纤维含量|8:粗糙度|9:签约日期|10:品牌（中文或外文名称，无品牌请申报厂商）|11:GTIN|12:CAS|13:其他</t>
  </si>
  <si>
    <t>成张及其他的新闻纸</t>
  </si>
  <si>
    <t>宣纸</t>
  </si>
  <si>
    <t>1:品牌类型|2:出口享惠情况|3:用途|4:种类|5:加工程度（未涂布、未染面等）|6:规格（成条、成卷的宽度或成张的边长）|7:每平方米克重|8:签约日期|9:品牌（中文或外文名称，无品牌请申报厂商）|10:GTIN|11:CAS|12:其他</t>
  </si>
  <si>
    <t>其他手工制纸及纸板</t>
  </si>
  <si>
    <t>照相原纸</t>
  </si>
  <si>
    <t>其他光,热,电敏纸,纸板的原纸</t>
  </si>
  <si>
    <t>壁纸原纸</t>
  </si>
  <si>
    <t>书写,印刷等用未涂布薄纸或纸板</t>
  </si>
  <si>
    <t>1:品牌类型|2:出口享惠情况|3:用途（书写、印刷等用）|4:种类|5:加工程度（未涂布、未染面等）|6:规格（成条、成卷的宽度或成张的边长）|7:每平方米克重|8:纤维种类和含量|9:签约日期|10:品牌（中文或外文名称，无品牌请申报厂商）|11:GTIN|12:CAS|13:其他</t>
  </si>
  <si>
    <t>40&lt;每平米重≤150g的胶版纸</t>
  </si>
  <si>
    <t>40&lt;每平米重≤150g未涂布中厚纸</t>
  </si>
  <si>
    <t>成张40&lt;每平米重≤150g胶版纸</t>
  </si>
  <si>
    <t>40&lt;每平米重≤150g未涂布纸,成张</t>
  </si>
  <si>
    <t>其他40&lt;每平米重≤150g的胶版纸</t>
  </si>
  <si>
    <t>其他40&lt;每平米≤150g未涂中厚纸</t>
  </si>
  <si>
    <t>书写、印刷等用未涂布厚纸(板)</t>
  </si>
  <si>
    <t>成卷书写、印刷用未涂布纸</t>
  </si>
  <si>
    <t>成张书写、印刷用未涂布纸</t>
  </si>
  <si>
    <t>其他书写、印刷用未涂布纸</t>
  </si>
  <si>
    <t>卫生纸、面巾纸、餐巾纸及类似纸</t>
  </si>
  <si>
    <t>1:品牌类型|2:出口享惠情况|3:种类（卫生纸、面巾纸等类似纸）|4:规格（成条、成卷的宽度或成张的边长）|5:签约日期|6:品牌（中文或外文名称，无品牌请申报厂商）|7:GTIN|8:CAS|9:其他</t>
  </si>
  <si>
    <t>未漂白的牛皮挂面纸</t>
  </si>
  <si>
    <t>1:品牌类型|2:出口享惠情况|3:种类（牛皮挂面纸）|4:加工程度（未漂白、漂白、未涂布）|5:规格（成条、成卷的宽度或成张的边长）|6:每平方米克重|7:纤维种类和含量|8:请注明耐破度|9:品牌（中文或外文名称）|10:签约日期|11:厂商（中文或英文名称）|12:GTIN|13:CAS|14:其他</t>
  </si>
  <si>
    <t>漂白的牛皮挂面纸</t>
  </si>
  <si>
    <t>未漂白的袋用牛皮纸</t>
  </si>
  <si>
    <t>1:品牌类型|2:出口享惠情况|3:种类（袋用牛皮纸）|4:加工程度（未漂白、漂白、未涂布）|5:规格（成条、成卷的宽度或成张的边长）|6:每平方米克重|7:纤维种类和含量|8:请注明耐破度|紧度|横向环压指数|横向耐折度|9:品牌（中文或外文名称）|10:签约日期|11:GTIN|12:CAS|13:其他</t>
  </si>
  <si>
    <t>漂白的袋用牛皮纸</t>
  </si>
  <si>
    <t>未漂白的其他薄牛皮纸及纸板（抗张指数(横向+纵向)大于等于69N.M/，撕裂指数（纵向）大于等于10Mn2/g,抗张能量吸收指数（横向）大于等于1.0J/g, 抗张能量吸收指数（纵向）大于等于0.8J/g,透气度大于等于3.4um/(pa.s),伸长率（纵向）大于等于2%。定量克重≤115克㎡</t>
  </si>
  <si>
    <t>1:品牌类型|2:出口享惠情况|3:种类|4:加工程度（未漂白、未涂布）|5:规格（成条、成卷的宽度或成张的边长）|6:每平方米克重|7:纤维种类和含量|8:请注明耐破度|9:品牌（中文或外文名称）|10:签约日期|11:GTIN|12:CAS|13:其他</t>
  </si>
  <si>
    <t>未漂白的其他薄牛皮纸及纸板</t>
  </si>
  <si>
    <t>每平米重量≤150克的其他牛皮纸及纸板</t>
  </si>
  <si>
    <t>1:品牌类型|2:出口享惠情况|3:种类（耐磨纸原纸等）|4:加工程度（漂白、未涂布）|5:规格（成条、成卷的宽度或成张的边长）|6:每平方米克重|7:纤维种类和含量|8:品牌（中文或外文名称）|9:签约日期|10:GTIN|11:CAS|12:其他</t>
  </si>
  <si>
    <t>未漂白的其他中厚牛皮纸及纸板</t>
  </si>
  <si>
    <t>本体均匀漂白的中厚牛皮纸及纸板</t>
  </si>
  <si>
    <t>1:品牌类型|2:出口享惠情况|3:种类|4:加工程度（本体均匀漂白、未涂布）|5:规格（成条、成卷的宽度或成张的边长）|6:每平方米克重|7:纤维种类和含量|8:请注明耐破度|9:品牌（中文或外文名称）|10:签约日期|11:GTIN|12:CAS|13:其他</t>
  </si>
  <si>
    <t>其他漂白的中厚牛皮纸及纸板</t>
  </si>
  <si>
    <t>1:品牌类型|2:出口享惠情况|3:种类|4:加工程度（漂白、未涂布）|5:规格（成条、成卷的宽度或成张的边长）|6:每平方米克重|7:纤维种类和含量|8:请注明耐破度|9:品牌（中文或外文名称）|10:签约日期|11:GTIN|12:CAS|13:其他</t>
  </si>
  <si>
    <t>未漂白的其他厚牛皮纸及纸板</t>
  </si>
  <si>
    <t>本体均匀漂白的厚牛皮纸及纸板</t>
  </si>
  <si>
    <t>其他漂白的厚牛皮纸及纸板</t>
  </si>
  <si>
    <t>半化学的瓦楞原纸</t>
  </si>
  <si>
    <t>1:品牌类型|2:出口享惠情况|3:种类|4:加工程度（未涂布）|5:规格（成条、成卷的宽度或成张的边长）|6:每平方米克重|7:纤维种类和含量|8:签约日期|9:品牌（中文或外文名称，无品牌请申报厂商）|10:GTIN|11:CAS|12:其他</t>
  </si>
  <si>
    <t>草浆瓦楞原纸</t>
  </si>
  <si>
    <t>其他瓦楞原纸</t>
  </si>
  <si>
    <t>强韧箱纸板(再生挂面纸板)</t>
  </si>
  <si>
    <t>1:品牌类型|2:出口享惠情况|3:种类|4:加工程度（未涂布）|5:规格（成条、成卷的宽度或成张的边长）|6:每平方米克重|7:原料|8:强度（缪伦耐破指数）|9:签约日期|10:品牌（中文或外文名称，无品牌请申报厂商）|11:GTIN|12:CAS|13:其他</t>
  </si>
  <si>
    <t>亚硫酸盐包装纸</t>
  </si>
  <si>
    <t>1:品牌类型|2:出口享惠情况|3:种类|4:加工程度（未涂布）|5:规格（成条、成卷的宽度或成张的边长）|6:每平方米克重|7:灰分含量|8:强度（缪伦耐破指数）|9:签约日期|10:品牌（中文或外文名称，无品牌请申报厂商）|11:GTIN|12:CAS|13:其他</t>
  </si>
  <si>
    <t>滤纸及纸板</t>
  </si>
  <si>
    <t>1:品牌类型|2:出口享惠情况|3:种类|4:加工程度（未涂布）|5:规格（成条、成卷的宽度或成张的边长）|6:每平方米克重|7:签约日期|8:品牌（中文或外文名称，无品牌请申报厂商）|9:GTIN|10:CAS|11:其他</t>
  </si>
  <si>
    <t>毡纸及纸板</t>
  </si>
  <si>
    <t>电解电容器原纸</t>
  </si>
  <si>
    <t>1:品牌类型|2:出口享惠情况|3:种类|4:加工程度（未涂布）|5:规格（成条、成卷的宽度或成张的边长）|6:每平方米克重|7:签约日期|8:型号|9:品牌（中文或外文名称，无品牌请申报厂商）|10:GTIN|11:CAS|12:其他</t>
  </si>
  <si>
    <t>装饰原纸</t>
  </si>
  <si>
    <t>其他未经涂布薄纸及纸板</t>
  </si>
  <si>
    <t>其他未经涂布中厚纸及纸板</t>
  </si>
  <si>
    <t>其他未经涂布厚纸及纸板</t>
  </si>
  <si>
    <t>植物羊皮纸</t>
  </si>
  <si>
    <t>1:品牌类型|2:出口享惠情况|3:种类|4:规格（成条、成卷的宽度或成张的边长）|5:签约日期|6:品牌（中文或外文名称，无品牌请申报厂商）|7:GTIN|8:CAS|9:其他</t>
  </si>
  <si>
    <t>防油纸</t>
  </si>
  <si>
    <t>描图纸</t>
  </si>
  <si>
    <t>高光泽透明或半透明纸</t>
  </si>
  <si>
    <t>1:品牌类型|2:出口享惠情况|3:种类|4:规格（成卷的宽度或成张的边长）|5:签约日期|6:品牌（中文或外文名称，无品牌请申报厂商）|7:GTIN|8:CAS|9:其他</t>
  </si>
  <si>
    <t>成卷或成张的复合纸及纸板</t>
  </si>
  <si>
    <t>1:品牌类型|2:出口享惠情况|3:加工方法（黏合多层）|4:加工程度（未经表面涂布或未浸渍）|5:规格（成条、成卷的宽度或成张的边长）|6:签约日期|7:品牌（中文或外文名称，无品牌请申报厂商）|8:GTIN|9:CAS|10:其他</t>
  </si>
  <si>
    <t>瓦楞纸及纸板</t>
  </si>
  <si>
    <t>1:品牌类型|2:出口享惠情况|3:种类（瓦楞纸、皱纹牛皮纸等）|4:规格（成条、成卷的宽度或成张的边长）|5:签约日期|6:品牌（中文或外文名称，无品牌请申报厂商）|7:GTIN|8:CAS|9:其他</t>
  </si>
  <si>
    <t>皱纹牛皮纸，不论是否压花或穿孔</t>
  </si>
  <si>
    <t>1:品牌类型|2:出口享惠情况|3:用途|4:种类|5:规格（成条、成卷的宽度或成张的边长）|6:签约日期|7:品牌（中文或外文名称，无品牌请申报厂商）|8:GTIN|9:CAS|10:其他</t>
  </si>
  <si>
    <t>其他皱纹纸及纸板,压纹纸及纸板</t>
  </si>
  <si>
    <t>大张(卷)的自印复写纸</t>
  </si>
  <si>
    <t>1:品牌类型|2:出口享惠情况|3:种类（自印复写纸）|4:加工程度（涂布或浸渍）|5:规格（成条、成卷的宽度或成张的边长）|6:签约日期|7:品牌（中文或外文名称，无品牌请申报厂商）|8:GTIN|9:CAS|10:其他</t>
  </si>
  <si>
    <t>其他大张(卷)的复写纸及类似拷贝纸或转印纸</t>
  </si>
  <si>
    <t>1:品牌类型|2:出口享惠情况|3:种类（复写纸、拷贝纸等）|4:加工程度（涂布或浸渍）|5:规格（成条、成卷的宽度或成张的边长）|6:签约日期|7:品牌（中文或外文名称，无品牌请申报厂商）|8:GTIN|9:CAS|10:其他</t>
  </si>
  <si>
    <t>成卷的铜版纸</t>
  </si>
  <si>
    <t>1:品牌类型|2:出口享惠情况|3:用途（书写、印刷等）|4:种类（牛皮纸、白板纸、铜版纸等）|5:状态（成卷或张等）|6:加工程度（单面或双面涂布无机物、漂白）|7:规格（成条、成卷的宽度或成张的边长）|8:每平方米克重|9:纤维种类和含量|10:签约日期|11:品牌（中文或外文名称，无品牌请申报厂商）|12:GTIN|13:CAS|14:其他</t>
  </si>
  <si>
    <t>涂无机物的其他书写/印刷或类似用途纸/纸板</t>
  </si>
  <si>
    <t>成张的书写、印刷的纸及纸板</t>
  </si>
  <si>
    <t>其他书写、印刷或类似用途的纸及纸板</t>
  </si>
  <si>
    <t>书写、印刷用途的轻质涂布纸</t>
  </si>
  <si>
    <t>涂无机物的其他书写、印刷用途的纸及纸板</t>
  </si>
  <si>
    <t>涂无机物的白板纸、白卡纸</t>
  </si>
  <si>
    <t>1:品牌类型|2:出口享惠情况|3:用途（包装等）|4:种类（牛皮纸、白板纸、铜版纸等）|5:状态（成卷或张等）|6:加工程度（单面或双面涂布无机物、漂白）|7:规格（成条、成卷的宽度或成张的边长）|8:每平方米克重|9:纤维种类和含量|10:签约日期|11:品牌（中文或外文名称，无品牌请申报厂商）|12:GTIN|13:CAS|14:其他</t>
  </si>
  <si>
    <t>涂无机物的薄漂白牛皮纸及纸板</t>
  </si>
  <si>
    <t>涂无机物的厚漂白牛皮纸及纸板</t>
  </si>
  <si>
    <t>涂无机物的其他牛皮纸及纸板</t>
  </si>
  <si>
    <t>其他涂无机物的多层纸及纸板</t>
  </si>
  <si>
    <t>其他涂无机物的纸及纸板</t>
  </si>
  <si>
    <t>焦油纸及纸板,沥青纸及纸板</t>
  </si>
  <si>
    <t>1:品牌类型|2:出口享惠情况|3:种类|4:加工程度（涂布、浸渍、饰面、漂白等）|5:形状（成卷或成张矩形等）|6:每平方米克重|7:品牌（中文或外文名称）|8:型号|9:GTIN|10:CAS|11:其他</t>
  </si>
  <si>
    <t>自粘的胶粘纸及纸板</t>
  </si>
  <si>
    <t>其他胶粘纸及纸板</t>
  </si>
  <si>
    <t>漂白的彩色相纸用双面涂塑厚纸</t>
  </si>
  <si>
    <t>漂白的纸塑铝复合材料</t>
  </si>
  <si>
    <t>漂白的其他涂,浸,盖厚纸及纸板</t>
  </si>
  <si>
    <t>用塑料浸涂的绝缘纸及纸板</t>
  </si>
  <si>
    <t>镀铝的用塑料涂布,浸渍的其他纸及纸板</t>
  </si>
  <si>
    <t>用塑料涂布,浸渍的其他纸及纸板</t>
  </si>
  <si>
    <t>用蜡或油等涂布的绝缘纸及纸板</t>
  </si>
  <si>
    <t>用蜡或油等涂布的其他纸及纸板</t>
  </si>
  <si>
    <t>其他经涂布,浸渍,覆盖的纸及纸板</t>
  </si>
  <si>
    <t>纸浆制的滤块,滤板及滤片</t>
  </si>
  <si>
    <t>1:品牌类型|2:出口享惠情况|3:材质（纸浆制）|4:外观（块、板、片）|5:品牌（中文或外文名称，无品牌请申报厂商）|6:GTIN|7:CAS|8:其他</t>
  </si>
  <si>
    <t>成小本或管状的卷烟纸</t>
  </si>
  <si>
    <t>1:品牌类型|2:出口享惠情况|3:规格（如成小本或管状、宽度）|4:品牌（中文或外文名称，无品牌请申报厂商）|5:GTIN|6:CAS|7:其他</t>
  </si>
  <si>
    <t>宽度≤5cm成卷的卷烟纸</t>
  </si>
  <si>
    <t>1:品牌类型|2:出口享惠情况|3:规格（成卷、宽度）|4:品牌（中文或外文名称，无品牌请申报厂商）|5:GTIN|6:CAS|7:其他</t>
  </si>
  <si>
    <t>其他卷烟纸</t>
  </si>
  <si>
    <t>1:品牌类型|2:出口享惠情况|3:规格（宽度等）|4:品牌（中文或外文名称，无品牌请申报厂商）|5:GTIN|6:CAS|7:其他</t>
  </si>
  <si>
    <t>用塑料涂面或盖面的壁纸及类似品</t>
  </si>
  <si>
    <t>1:品牌类型|2:出口享惠情况|3:加工程度（用木粒或草粒、塑料、编结材料等饰面、涂面|4:品牌（中文或外文名称，无品牌请申报厂商）|5:规格尺寸|6:签约日期|7:GTIN|8:CAS|9:其他</t>
  </si>
  <si>
    <t>用木粒或草粒等饰面的壁纸</t>
  </si>
  <si>
    <t>1:品牌类型|2:出口享惠情况|3:加工程度（用木粒或草粒、塑料、编结材料等饰面、涂面|4:是否为窗用透明纸|5:品牌（中文或外文名称，无品牌请申报厂商）|6:规格尺寸|7:签约日期|8:GTIN|9:CAS|10:其他</t>
  </si>
  <si>
    <t>其他壁纸及类似品,窗用透明纸</t>
  </si>
  <si>
    <t>小卷(张)自印复写纸</t>
  </si>
  <si>
    <t>1:品牌类型|2:出口享惠情况|3:种类（自印复写纸、热敏转印纸等）|4:规格（成条、成卷的宽度或成张的边长）|5:品牌（中文或外文名称，无品牌请申报厂商）|6:GTIN|7:CAS|8:其他</t>
  </si>
  <si>
    <t>小卷(张)热敏转印纸</t>
  </si>
  <si>
    <t>复写纸及其他拷贝纸或转印纸、油印蜡纸或胶印版纸</t>
  </si>
  <si>
    <t>1:品牌类型|2:出口享惠情况|3:种类（复写纸、拷贝纸、转印纸、油印蜡纸、胶版纸等）|4:规格（成条、成卷的宽度或成张的边长）|5:品牌（中文或外文名称，无品牌请申报厂商）|6:GTIN|7:CAS|8:其他</t>
  </si>
  <si>
    <t>信封</t>
  </si>
  <si>
    <t>1:品牌类型|2:出口享惠情况|3:材质（纸制）|4:GTIN|5:CAS|6:其他</t>
  </si>
  <si>
    <t>封缄信片、素色明信片及通信卡片</t>
  </si>
  <si>
    <t>纸或纸板制的盒子,袋子及夹子</t>
  </si>
  <si>
    <t>小卷(张)卫生纸</t>
  </si>
  <si>
    <t>1:品牌类型|2:出口享惠情况|3:材质（纸制）|4:种类（卫生纸、纸台布等）|5:规格（成条、成卷的宽度或成张的边长）|6:GTIN|7:CAS|8:其他</t>
  </si>
  <si>
    <t>小卷(张)纸手帕及纸面巾</t>
  </si>
  <si>
    <t>小卷(张)纸台布及纸餐巾</t>
  </si>
  <si>
    <t>纸制衣服及衣着附件</t>
  </si>
  <si>
    <t>纸床单及类似家庭,卫生,医院用品</t>
  </si>
  <si>
    <t>瓦楞纸或纸板制的箱,盒,匣</t>
  </si>
  <si>
    <t>1:品牌类型|2:出口享惠情况|3:材质（瓦楞纸或纸板制）|4:GTIN|5:CAS|6:其他</t>
  </si>
  <si>
    <t>非瓦楞纸或纸板制可折叠箱,盒,匣</t>
  </si>
  <si>
    <t>1:品牌类型|2:出口享惠情况|3:材质|4:是否可折叠|5:GTIN|6:CAS|7:其他</t>
  </si>
  <si>
    <t>底宽≥40cm的纸袋</t>
  </si>
  <si>
    <t>1:品牌类型|2:出口享惠情况|3:材质|4:底宽长度|5:GTIN|6:CAS|7:其他</t>
  </si>
  <si>
    <t>其他纸袋</t>
  </si>
  <si>
    <t>1:品牌类型|2:出口享惠情况|3:材质|4:如有底宽，填报底宽长度|5:GTIN|6:CAS|7:其他</t>
  </si>
  <si>
    <t>其他纸包装容器</t>
  </si>
  <si>
    <t>1:品牌类型|2:出口享惠情况|3:材质|4:GTIN|5:CAS|6:其他</t>
  </si>
  <si>
    <t>纸卷宗盒、信件、盘存储盒及类似品</t>
  </si>
  <si>
    <t>登记本,账本,笔记本等及类似品</t>
  </si>
  <si>
    <t>1:品牌类型|2:出口享惠情况|3:材质|4:规格|5:GTIN|6:CAS|7:其他</t>
  </si>
  <si>
    <t>练习本</t>
  </si>
  <si>
    <t>纸制活动封面、文件夹及卷宗皮</t>
  </si>
  <si>
    <t>多联商业表格纸(本)</t>
  </si>
  <si>
    <t>纸制样品簿及粘贴簿</t>
  </si>
  <si>
    <t>其他纸制文具用品</t>
  </si>
  <si>
    <t>纸或纸板印制的各种标签</t>
  </si>
  <si>
    <t>1:品牌类型|2:出口享惠情况|3:材质|4:加工程度（印制、非印制）|5:规格|6:GTIN|7:CAS|8:其他</t>
  </si>
  <si>
    <t>纸或纸板制的其他各种标签</t>
  </si>
  <si>
    <t>纺织纱线用纸制的筒管,卷轴,纡子</t>
  </si>
  <si>
    <t>1:品牌类型|2:出口享惠情况|3:用途（纺织纱线用等）|4:材质（纸制）|5:GTIN|6:CAS|7:其他</t>
  </si>
  <si>
    <t>纸制的其他筒管,卷轴,纡子</t>
  </si>
  <si>
    <t>1:品牌类型|2:出口享惠情况|3:用途|4:材质（纸制）|5:GTIN|6:CAS|7:其他</t>
  </si>
  <si>
    <t>切成形的滤纸及纸板</t>
  </si>
  <si>
    <t>1:品牌类型|2:出口享惠情况|3:材质（纸制）|4:形状（圆形、三角形等）|5:规格|6:GTIN|7:CAS|8:其他</t>
  </si>
  <si>
    <t>已印制的自动记录器用打印纸</t>
  </si>
  <si>
    <t>1:品牌类型|2:出口享惠情况|3:用途（已印制的自动记录器用等）|4:材质（纸制）|5:规格|6:GTIN|7:CAS|8:其他</t>
  </si>
  <si>
    <t>竹浆纸制的盘,碟,盆,杯及类似品</t>
  </si>
  <si>
    <t>1:品牌类型|2:出口享惠情况|3:材质（竹浆纸制）|4:种类（盘、碟、盆、杯等）|5:规格|6:GTIN|7:CAS|8:其他</t>
  </si>
  <si>
    <t>其他非木植物浆纸制的盘,碟,盆,杯及类似品</t>
  </si>
  <si>
    <t>1:品牌类型|2:出口享惠情况|3:材质|4:种类（盘、碟、盆、杯等）|5:规格|6:GTIN|7:CAS|8:其他</t>
  </si>
  <si>
    <t>其他纸制的盘,碟,盆,杯及类似品</t>
  </si>
  <si>
    <t>压制或模制纸浆制品</t>
  </si>
  <si>
    <t>1:品牌类型|2:出口享惠情况|3:加工方法（压制、模制）|4:材质（纸浆制）|5:规格|6:GTIN|7:CAS|8:其他</t>
  </si>
  <si>
    <t>其他以纸或纸板为底制成的铺地制品</t>
  </si>
  <si>
    <t>1:品牌类型|2:出口享惠情况|3:用途|4:材质（以纸或纸板为底制成）|5:规格|6:GTIN|7:CAS|8:其他</t>
  </si>
  <si>
    <t>神纸及类似用品</t>
  </si>
  <si>
    <t>1:品牌类型|2:出口享惠情况|3:材质（纸制）|4:规格|5:GTIN|6:CAS|7:其他</t>
  </si>
  <si>
    <t>纸扇</t>
  </si>
  <si>
    <t>其他纸及纸制品</t>
  </si>
  <si>
    <t>单张的书籍,小册子及类似印刷品</t>
  </si>
  <si>
    <t>1:品牌类型|2:出口享惠情况|3:种类（字典、百科全书等）|4:状态（成册、单张）|5:GTIN|6:CAS|7:其他</t>
  </si>
  <si>
    <t>字典,百科全书</t>
  </si>
  <si>
    <t>其他书籍,小册子及类似的印刷品</t>
  </si>
  <si>
    <t>每周至少出版四次的报纸,杂志</t>
  </si>
  <si>
    <t>1:品牌类型|2:出口享惠情况|3:出版周期（日刊、周刊等）|4:GTIN|5:CAS|6:其他</t>
  </si>
  <si>
    <t>其他报纸,杂志及期刊</t>
  </si>
  <si>
    <t>儿童图画书,绘画或涂色书</t>
  </si>
  <si>
    <t>1:品牌类型|2:出口享惠情况|3:用途（儿童用）|4:种类（图画书、绘画或涂色书）|5:GTIN|6:CAS|7:其他</t>
  </si>
  <si>
    <t>乐谱原稿或印本</t>
  </si>
  <si>
    <t>1:品牌类型|2:出口享惠情况|3:种类（原稿或印本等）|4:GTIN|5:CAS|6:其他</t>
  </si>
  <si>
    <t>成册的各种印刷的地图及类似图表</t>
  </si>
  <si>
    <t>1:品牌类型|2:出口享惠情况|3:状态（成册）|4:GTIN|5:CAS|6:其他</t>
  </si>
  <si>
    <t>其他各种印刷的地图及类似图表</t>
  </si>
  <si>
    <t>含有人类遗传资源信息的设计图纸原稿或手稿及其复制件</t>
  </si>
  <si>
    <t>其他设计图纸原稿或手稿及其复制件</t>
  </si>
  <si>
    <t>新的邮票</t>
  </si>
  <si>
    <t>1:品牌类型|2:出口享惠情况|3:外观（新的）|4:种类（小型张、四方联等）|5:GTIN|6:CAS|7:其他</t>
  </si>
  <si>
    <t>新的钞票</t>
  </si>
  <si>
    <t>1:品牌类型|2:出口享惠情况|3:外观（新的）|4:GTIN|5:CAS|6:其他</t>
  </si>
  <si>
    <t>证券凭证</t>
  </si>
  <si>
    <t>1:品牌类型|2:出口享惠情况|3:种类（证券、特许权等）|4:GTIN|5:CAS|6:其他</t>
  </si>
  <si>
    <t>给予存取、安装、复制或使用软件（含游戏）、数据、互联网内容物（含游戏内或应用程序内内容物）、服务或电信服务（含移动服务）权利的印刷品</t>
  </si>
  <si>
    <t>1:品牌类型|2:出口享惠情况|3:种类（证券、特许权等）|4:信息内容物种类（如软件、数据、互联网内容物或服务等|5:给予信息内容物使用权的种类（如存取、复制或密钥等）|6:GTIN|7:CAS|8:其他</t>
  </si>
  <si>
    <t>其他在承认或将承认其面值的国家流通新发行未使用的印花税票及类似票证</t>
  </si>
  <si>
    <t>釉转印贴花纸</t>
  </si>
  <si>
    <t>1:品牌类型|2:出口享惠情况|3:加工方法（釉转印等）|4:GTIN|5:CAS|6:其他</t>
  </si>
  <si>
    <t>其他转印贴花纸</t>
  </si>
  <si>
    <t>印刷或有图画的明信片</t>
  </si>
  <si>
    <t>1:品牌类型|2:出口享惠情况|3:加工方法（印刷或有图画等）|4:GTIN|5:CAS|6:其他</t>
  </si>
  <si>
    <t>其他致贺或通告卡片</t>
  </si>
  <si>
    <t>印刷的各种日历</t>
  </si>
  <si>
    <t>无商业价值的广告品及类似印刷品</t>
  </si>
  <si>
    <t>1:品牌类型|2:出口享惠情况|3:用途（有商业价值、无商业价值）|4:GTIN|5:CAS|6:其他</t>
  </si>
  <si>
    <t>其他商业广告品及类似印刷品</t>
  </si>
  <si>
    <t>含有人类遗传资源信息的印刷图片、设计图样及照片</t>
  </si>
  <si>
    <t>1:品牌类型|2:出口享惠情况|3:用途（有商业价值、无商业价值等）|4:GTIN|5:CAS|6:其他</t>
  </si>
  <si>
    <t>其他印刷的图片、设计图样及照片</t>
  </si>
  <si>
    <t>1:品牌类型|2:出口享惠情况|3:材质|4:用途（有商业价值、无商业价值等）|5:印刷内容|6:GTIN|7:CAS|8:其他</t>
  </si>
  <si>
    <t>含有人类遗传资源信息的纸质印刷品</t>
  </si>
  <si>
    <t>其他纸质的印刷品</t>
  </si>
  <si>
    <t>含有人类遗传资源信息的其他印刷品</t>
  </si>
  <si>
    <t>其他印刷品</t>
  </si>
  <si>
    <t>适于缫丝的桑蚕茧</t>
  </si>
  <si>
    <t>1:品牌类型|2:出口享惠情况|3:用途（用于缫丝）|4:种类|5:GTIN|6:CAS|7:其他</t>
  </si>
  <si>
    <t>适于缫丝的其他蚕茧</t>
  </si>
  <si>
    <t>未加捻的桑蚕厂丝</t>
  </si>
  <si>
    <t>1:品牌类型|2:出口享惠情况|3:种类（桑蚕厂丝）|4:是否加捻|5:GTIN|6:CAS|7:其他</t>
  </si>
  <si>
    <t>未加捻的桑蚕土丝</t>
  </si>
  <si>
    <t>1:品牌类型|2:出口享惠情况|3:种类（桑蚕土丝）|4:是否加捻|5:GTIN|6:CAS|7:其他</t>
  </si>
  <si>
    <t>未加捻的桑蚕双宫丝</t>
  </si>
  <si>
    <t>1:品牌类型|2:出口享惠情况|3:种类（桑蚕双宫丝）|4:是否加捻|5:GTIN|6:CAS|7:其他</t>
  </si>
  <si>
    <t>其他未加捻的桑蚕丝</t>
  </si>
  <si>
    <t>1:品牌类型|2:出口享惠情况|3:种类|4:是否加捻|5:GTIN|6:CAS|7:其他</t>
  </si>
  <si>
    <t>未加捻柞蚕丝</t>
  </si>
  <si>
    <t>1:品牌类型|2:出口享惠情况|3:种类（柞蚕丝）|4:是否加捻|5:GTIN|6:CAS|7:其他</t>
  </si>
  <si>
    <t>未加捻其他生丝</t>
  </si>
  <si>
    <t>未梳的下茧、茧衣、长吐、滞头</t>
  </si>
  <si>
    <t>1:品牌类型|2:出口享惠情况|3:是否梳理|4:GTIN|5:CAS|6:其他</t>
  </si>
  <si>
    <t>未梳的回收纤维</t>
  </si>
  <si>
    <t>其他未梳废丝</t>
  </si>
  <si>
    <t>绵球</t>
  </si>
  <si>
    <t>其他废丝</t>
  </si>
  <si>
    <t>非供零售用丝纱线</t>
  </si>
  <si>
    <t>1:品牌类型|2:出口享惠情况|3:是否供零售用|4:纱线细度|5:GTIN|6:CAS|7:其他</t>
  </si>
  <si>
    <t>非供零售用细丝纱线</t>
  </si>
  <si>
    <t>1:品牌类型|2:出口享惠情况|3:种类（绢纺纱线等）|4:是否供零售用|5:成分含量|6:纱线细度|7:GTIN|8:CAS|9:其他</t>
  </si>
  <si>
    <t>非供零售用其他绢纺纱线</t>
  </si>
  <si>
    <t>零售用丝纱线,绢纺纱线；蚕胶丝</t>
  </si>
  <si>
    <t>1:品牌类型|2:出口享惠情况|3:种类（绢纺纱线、蚕胶丝、丝纱线、绸纱线）|4:是否供零售用|5:成分含量|6:纱线细度|7:GTIN|8:CAS|9:其他</t>
  </si>
  <si>
    <t>未漂白或漂白的丝机织物</t>
  </si>
  <si>
    <t>1:品牌类型|2:出口享惠情况|3:种类（绸丝、桑蚕丝、绢丝、柞蚕丝等）|4:织造方法（机织）|5:染整方法（漂白、未漂白、色织）|6:成分含量|7:幅宽|8:GTIN|9:CAS|10:其他</t>
  </si>
  <si>
    <t>其他丝机织物</t>
  </si>
  <si>
    <t>未漂白或漂白的桑蚕丝机织物</t>
  </si>
  <si>
    <t>其他桑蚕丝机织物</t>
  </si>
  <si>
    <t>未漂白或漂白的柞蚕丝机织物</t>
  </si>
  <si>
    <t>其他柞蚕丝机织物</t>
  </si>
  <si>
    <t>未漂白或漂白的绢丝机织物</t>
  </si>
  <si>
    <t>其他绢丝机织物</t>
  </si>
  <si>
    <t>其他丝机织物</t>
  </si>
  <si>
    <t>未漂白或漂白其他丝机织物</t>
  </si>
  <si>
    <t>未梳的含脂剪羊毛</t>
  </si>
  <si>
    <t>1:品牌类型|2:出口享惠情况|3:加工程度（含脂、脱脂、碳化等）|4:剪羊毛请注明细度（微米数）|5:剪羊毛请注明长度|6:剪羊毛请注明草杂含量|7:GTIN|8:CAS|9:其他</t>
  </si>
  <si>
    <t>未梳的其他含脂羊毛</t>
  </si>
  <si>
    <t>1:品牌类型|2:出口享惠情况|3:加工程度（未梳、含脂、脱脂、碳化等）|4:GTIN|5:CAS|6:其他</t>
  </si>
  <si>
    <t>未梳的脱脂剪羊毛(未碳化)</t>
  </si>
  <si>
    <t>1:品牌类型|2:出口享惠情况|3:加工程度（未梳、含脂、脱脂、碳化等）|4:剪羊毛请注明细度（微米数）|5:剪羊毛请注明长度|6:剪羊毛请注明草杂含量|7:GTIN|8:CAS|9:其他</t>
  </si>
  <si>
    <t>未梳的其他脱脂羊毛(未碳化)</t>
  </si>
  <si>
    <t>未梳碳化羊毛</t>
  </si>
  <si>
    <t>未梳喀什米尔山羊的细毛</t>
  </si>
  <si>
    <t>1:品牌类型|2:出口享惠情况|3:种类（未梳理的喀什米尔山羊毛）|4:GTIN|5:CAS|6:其他</t>
  </si>
  <si>
    <t>未梳濒危兔毛</t>
  </si>
  <si>
    <t>1:品牌类型|2:出口享惠情况|3:种类（未梳理的兔毛）|4:GTIN|5:CAS|6:其他</t>
  </si>
  <si>
    <t>其他未梳兔毛</t>
  </si>
  <si>
    <t>其他未梳山羊绒</t>
  </si>
  <si>
    <t>1:品牌类型|2:出口享惠情况|3:种类|4:颜色|5:纤维长度|6:净绒率|7:GTIN|8:CAS|9:其他</t>
  </si>
  <si>
    <t>未梳濒危野生骆驼科动物毛、绒</t>
  </si>
  <si>
    <t>1:品牌类型|2:出口享惠情况|3:种类（未梳理的骆驼毛、骆驼绒）|4:GTIN|5:CAS|6:其他</t>
  </si>
  <si>
    <t>其他未梳骆驼毛、绒</t>
  </si>
  <si>
    <t>未梳的其他濒危野生动物细毛</t>
  </si>
  <si>
    <t>未梳的其他动物细毛</t>
  </si>
  <si>
    <t>未梳的濒危野生动物粗毛</t>
  </si>
  <si>
    <t>1:品牌类型|2:出口享惠情况|3:种类|4:种类为山羊绒需注明颜色、纤维长度、净绒率|5:GTIN|6:CAS|7:其他</t>
  </si>
  <si>
    <t>未梳的其他动物粗毛</t>
  </si>
  <si>
    <t>羊毛落毛</t>
  </si>
  <si>
    <t>1:品牌类型|2:出口享惠情况|3:种类（羊毛落毛、动物细毛或粗毛废料等）|4:GTIN|5:CAS|6:其他</t>
  </si>
  <si>
    <t>其他濒危野生动物细毛的落毛</t>
  </si>
  <si>
    <t>其他动物细毛的落毛</t>
  </si>
  <si>
    <t>羊毛废料</t>
  </si>
  <si>
    <t>其他濒危野生动物细毛废料</t>
  </si>
  <si>
    <t>其他动物细毛废料</t>
  </si>
  <si>
    <t>濒危野生动物粗毛废料</t>
  </si>
  <si>
    <t>其他动物粗毛废料</t>
  </si>
  <si>
    <t>羊毛的回收纤维</t>
  </si>
  <si>
    <t>1:品牌类型|2:出口享惠情况|3:种类（源于羊毛、动物粗、细毛等的回收纤维）|4:GTIN|5:CAS|6:其他</t>
  </si>
  <si>
    <t>其他濒危野生动物细毛</t>
  </si>
  <si>
    <t>其他动物细毛或粗毛的回收纤维</t>
  </si>
  <si>
    <t>粗梳羊毛</t>
  </si>
  <si>
    <t>1:品牌类型|2:出口享惠情况|3:种类（羊毛条、羊毛片毛、兔毛、喀什米尔山羊毛等）|4:梳理方法（粗梳或精梳）|5:GTIN|6:CAS|7:其他</t>
  </si>
  <si>
    <t>精梳羊毛片毛</t>
  </si>
  <si>
    <t>羊毛条及其他精梳羊毛</t>
  </si>
  <si>
    <t>1:品牌类型|2:出口享惠情况|3:种类（羊毛条、羊毛片毛、兔毛、喀什米尔山羊毛等）|4:梳理方法（粗梳或精梳）|5:其他精梳羊毛请注明支数|6:其他精梳羊毛请注明细度|7:GTIN|8:CAS|9:其他</t>
  </si>
  <si>
    <t>已梳喀什米尔山羊的细毛</t>
  </si>
  <si>
    <t>已梳濒危兔毛</t>
  </si>
  <si>
    <t>其他已梳兔毛</t>
  </si>
  <si>
    <t>其他已梳无毛山羊绒</t>
  </si>
  <si>
    <t>其他已梳山羊绒</t>
  </si>
  <si>
    <t>其他已梳濒危野生动物细毛</t>
  </si>
  <si>
    <t>其他已梳动物细毛</t>
  </si>
  <si>
    <t>其他已梳濒危野生动物粗毛</t>
  </si>
  <si>
    <t>其他已梳动物粗毛</t>
  </si>
  <si>
    <t>非零售用粗梳羊毛纱线</t>
  </si>
  <si>
    <t>1:品牌类型|2:出口享惠情况|3:梳理方法（粗梳）|4:是否供零售用|5:成分含量|6:GTIN|7:CAS|8:其他</t>
  </si>
  <si>
    <t>非零售用粗梳混纺羊毛纱线</t>
  </si>
  <si>
    <t>非供零售用精梳纯羊毛纱线</t>
  </si>
  <si>
    <t>1:品牌类型|2:出口享惠情况|3:梳理方法（精梳）|4:是否供零售用|5:成分含量|6:GTIN|7:CAS|8:其他</t>
  </si>
  <si>
    <t>非供零售用精梳混纺羊毛纱线</t>
  </si>
  <si>
    <t>非供零售用粗梳山羊绒纱线</t>
  </si>
  <si>
    <t>1:品牌类型|2:出口享惠情况|3:梳理方式（精梳、粗梳）|4:是否供零售用|5:成分含量|6:GTIN|7:CAS|8:其他</t>
  </si>
  <si>
    <t>非供零售用粗梳其他濒危动物细毛纱线</t>
  </si>
  <si>
    <t>非供零售用粗梳其他动物细毛纱线</t>
  </si>
  <si>
    <t>非供零售用精梳山羊绒纱线</t>
  </si>
  <si>
    <t>非供零售用精梳其他濒危动物细毛纱线</t>
  </si>
  <si>
    <t>非供零售用精梳其他动物细毛纱线</t>
  </si>
  <si>
    <t>零售用山羊绒纱线</t>
  </si>
  <si>
    <t>1:品牌类型|2:出口享惠情况|3:种类（羊毛等）|4:是否供零售用|5:成分含量|6:GTIN|7:CAS|8:其他</t>
  </si>
  <si>
    <t>零售用其他动物细毛纱线</t>
  </si>
  <si>
    <t>零售用羊毛纱线</t>
  </si>
  <si>
    <t>零售用混纺山羊绒纱线</t>
  </si>
  <si>
    <t>零售用混纺其他动物细毛纱线</t>
  </si>
  <si>
    <t>零售用混纺羊毛纱线</t>
  </si>
  <si>
    <t>濒危动物粗毛的纱线</t>
  </si>
  <si>
    <t>1:品牌类型|2:出口享惠情况|3:种类（马毛等粗毛纱线）|4:成分含量|5:GTIN|6:CAS|7:其他</t>
  </si>
  <si>
    <t>其他动物粗毛或马毛的纱线</t>
  </si>
  <si>
    <t>每平米重≤300克山羊绒机织物</t>
  </si>
  <si>
    <t>1:品牌类型|2:出口享惠情况|3:种类（羊毛、驼马毛、美洲驼毛等）|4:织造方法（机织）|5:梳理方法（粗梳）|6:成分含量|7:幅宽|8:每平方米克重|9:GTIN|10:CAS|11:其他</t>
  </si>
  <si>
    <t>每平米重≤300克其他动物细毛机织物</t>
  </si>
  <si>
    <t>每平米重≤300克羊毛机织物</t>
  </si>
  <si>
    <t>每平米重＞300克山羊绒机织物</t>
  </si>
  <si>
    <t>每平米重＞300克其他动物细毛机织物</t>
  </si>
  <si>
    <t>每平米重＞300克羊毛机织物</t>
  </si>
  <si>
    <t>其他主要或仅与化学纤维长丝混纺的粗梳羊毛或粗梳动物细毛的机织物</t>
  </si>
  <si>
    <t>其他主要或仅与化学纤维短纤混纺的粗梳羊毛或粗梳动物细毛的机织物</t>
  </si>
  <si>
    <t>其他粗梳羊毛或粗梳动物细毛的机织物</t>
  </si>
  <si>
    <t>每平方米重量不超过200克的精梳羊毛或精梳动物细的机织物</t>
  </si>
  <si>
    <t>1:品牌类型|2:出口享惠情况|3:种类（羊毛、驼马毛、美洲驼毛等）|4:织造方法（机织）|5:梳理方法（精梳）|6:成分含量|7:幅宽|8:每平方米克重|9:GTIN|10:CAS|11:其他</t>
  </si>
  <si>
    <t>每平方米重量超过200克的精梳羊毛或精梳动物细的机织物</t>
  </si>
  <si>
    <t>主要或仅与化学纤维长丝混纺的精梳羊毛或精梳动物细的机织物</t>
  </si>
  <si>
    <t>主要或仅与化学纤维短纤混纺的精梳羊毛或精梳动物细的机织物</t>
  </si>
  <si>
    <t>与其他纤维混纺的精梳羊毛或精梳动物细毛的机织物</t>
  </si>
  <si>
    <t>动物粗毛或马毛的机织物</t>
  </si>
  <si>
    <t>1:品牌类型|2:出口享惠情况|3:种类（马毛等）|4:织造方法（机织）|5:成分含量|6:幅宽|7:每平方米克重|8:GTIN|9:CAS|10:其他</t>
  </si>
  <si>
    <t>未梳的棉花</t>
  </si>
  <si>
    <t>1:品牌类型|2:出口享惠情况|3:是否梳理|4:纤维长度|5:品级|6:GTIN|7:CAS|8:其他</t>
  </si>
  <si>
    <t>t4xAB</t>
  </si>
  <si>
    <t>4ABex</t>
  </si>
  <si>
    <t>废棉纱线</t>
  </si>
  <si>
    <t>1:品牌类型|2:出口享惠情况|3:来源（废棉线、回收纤维等）|4:成分含量|5:颜色|6:GTIN|7:CAS|8:其他</t>
  </si>
  <si>
    <t>棉的回收纤维</t>
  </si>
  <si>
    <t>1:品牌类型|2:出口享惠情况|3:来源（废棉线、回收纤维等）|4:成分含量|5:GTIN|6:CAS|7:其他</t>
  </si>
  <si>
    <t>其他废棉</t>
  </si>
  <si>
    <t>1:品牌类型|2:出口享惠情况|3:来源（废棉线、回收纤维等）|4:成分含量|5:棉种类（包括精落、抄斩、车肚、统破籽、回丝等）|6:GTIN|7:CAS|8:其他</t>
  </si>
  <si>
    <t>已梳的棉花</t>
  </si>
  <si>
    <t>1:品牌类型|2:出口享惠情况|3:是否梳理|4:纤维长度|5:GTIN|6:CAS|7:其他</t>
  </si>
  <si>
    <t>非零售棉缝纫线</t>
  </si>
  <si>
    <t>1:品牌类型|2:出口享惠情况|3:是否供零售用|4:成分含量|5:纱线细度|6:每只重量|7:是否上浆|8:终捻捻向|9:GTIN|10:CAS|11:其他</t>
  </si>
  <si>
    <t>零售用棉制缝纫线</t>
  </si>
  <si>
    <t>非零售粗梳粗支纯棉单纱</t>
  </si>
  <si>
    <t>1:品牌类型|2:出口享惠情况|3:梳理方法（粗梳、精梳）|4:纱线形态（单纱、股线或缆线）|5:是否供零售用|6:成分含量|7:纱线细度|8:品牌（中文或外文名称）|9:加工工艺（环锭纺、气流纺、赛络纺等）|10:签约日期|11:GTIN|12:CAS|13:其他</t>
  </si>
  <si>
    <t>非零售粗梳中支纯棉单纱</t>
  </si>
  <si>
    <t>非零售粗梳细支纯棉单纱</t>
  </si>
  <si>
    <t>非零售粗梳较细支纯棉单纱</t>
  </si>
  <si>
    <t>非零售粗梳特细支纯棉单纱</t>
  </si>
  <si>
    <t>非零售精梳粗支纯棉单纱</t>
  </si>
  <si>
    <t>非零售精梳中支纯棉单纱</t>
  </si>
  <si>
    <t>非零售精梳细支纯棉单纱</t>
  </si>
  <si>
    <t>非零售精梳较细支纯棉单纱</t>
  </si>
  <si>
    <t>非零售精梳特细支纯棉单纱</t>
  </si>
  <si>
    <t>非零售精梳超特细支纯棉单纱</t>
  </si>
  <si>
    <t>非零售精梳微支纯棉单纱</t>
  </si>
  <si>
    <t>非零售粗梳粗支纯棉多股纱</t>
  </si>
  <si>
    <t>非零售粗梳中支纯棉多股纱</t>
  </si>
  <si>
    <t>非零售粗梳细支纯棉多股纱</t>
  </si>
  <si>
    <t>非零售粗梳较细支纯棉多股纱</t>
  </si>
  <si>
    <t>非零售粗梳特细支纯棉多股纱</t>
  </si>
  <si>
    <t>非零售精梳粗支纯棉多股纱</t>
  </si>
  <si>
    <t>非零售精梳中支纯棉多股纱</t>
  </si>
  <si>
    <t>非零售精梳细支纯棉多股纱</t>
  </si>
  <si>
    <t>非零售精梳较细支纯棉多股纱</t>
  </si>
  <si>
    <t>非零售精梳特细支纯棉多股纱</t>
  </si>
  <si>
    <t>非零售精梳超特细支多股纱</t>
  </si>
  <si>
    <t>非零售精梳微支纯棉多股纱</t>
  </si>
  <si>
    <t>非零售粗梳粗支混纺棉单纱</t>
  </si>
  <si>
    <t>1:品牌类型|2:出口享惠情况|3:梳理方法（粗梳、精梳）|4:纱线形态（单纱、股线或缆线）|5:是否供零售用|6:成分含量|7:纱线细度|8:品牌（中文或外文名称，无品牌请申报厂商）|9:GTIN|10:CAS|11:其他</t>
  </si>
  <si>
    <t>非零售粗梳中支混纺棉单纱</t>
  </si>
  <si>
    <t>非零售粗梳细支混纺棉单纱</t>
  </si>
  <si>
    <t>非零售粗梳较细支混纺棉单纱</t>
  </si>
  <si>
    <t>非零售粗梳特细支混纺棉单纱</t>
  </si>
  <si>
    <t>非零售精梳粗支混纺棉单纱</t>
  </si>
  <si>
    <t>非零售精梳中支混纺棉单纱</t>
  </si>
  <si>
    <t>非零售精梳细支混纺棉单纱</t>
  </si>
  <si>
    <t>非零售精梳较细支混纺棉单纱</t>
  </si>
  <si>
    <t>非零售精梳特细支混纺棉单纱</t>
  </si>
  <si>
    <t>非零售粗梳粗支混纺棉多股纱或缆线</t>
  </si>
  <si>
    <t>非零售粗梳中支混纺棉多股纱或缆线</t>
  </si>
  <si>
    <t>非零售粗梳细支其他混纺棉多股纱或缆线</t>
  </si>
  <si>
    <t>非零售粗梳较细混纺棉多股纱或缆线</t>
  </si>
  <si>
    <t>非零售粗梳特细混纺棉多股纱或缆线</t>
  </si>
  <si>
    <t>非零售精梳粗支混纺棉多股纱</t>
  </si>
  <si>
    <t>非零售精梳中支混纺棉多股纱</t>
  </si>
  <si>
    <t>非零售精梳细支混纺棉多股纱</t>
  </si>
  <si>
    <t>非零售精梳较细混纺棉多股纱</t>
  </si>
  <si>
    <t>非零售精梳特细混纺棉多股纱</t>
  </si>
  <si>
    <t>供零售用纯棉纱线</t>
  </si>
  <si>
    <t>1:品牌类型|2:出口享惠情况|3:是否供零售用|4:成分含量|5:GTIN|6:CAS|7:其他</t>
  </si>
  <si>
    <t>供零售用混纺棉纱线</t>
  </si>
  <si>
    <t>未漂白棉平纹机织物</t>
  </si>
  <si>
    <t>1:品牌类型|2:出口享惠情况|3:织造方法（机织）|4:染整方法（漂白、未漂白、色织、染色、印花等）|5:组织结构（平纹、三线或四线斜纹、四线双面斜纹或十字|6:成分含量|7:每平方米克重|8:品牌（中文或外文名称）|9:GTIN|10:CAS|11:其他</t>
  </si>
  <si>
    <t>未漂白全棉三、四线斜纹布</t>
  </si>
  <si>
    <t>未漂白的其他棉机织物</t>
  </si>
  <si>
    <t>漂白全棉平纹机织物</t>
  </si>
  <si>
    <t>漂白的全棉三、四线斜纹布</t>
  </si>
  <si>
    <t>漂白其他全棉机织物</t>
  </si>
  <si>
    <t>染色全棉平纹机织物</t>
  </si>
  <si>
    <t>染色的全棉三、四线斜纹布</t>
  </si>
  <si>
    <t>染色其他全棉机织物</t>
  </si>
  <si>
    <t>色织的全棉平纹机织物</t>
  </si>
  <si>
    <t>色织的全棉三、四线斜纹布</t>
  </si>
  <si>
    <t>色织的其他全棉机织物</t>
  </si>
  <si>
    <t>印花全棉平纹机织物</t>
  </si>
  <si>
    <t>印花的全棉平纹机织物</t>
  </si>
  <si>
    <t>印花的全棉三、四线斜纹布</t>
  </si>
  <si>
    <t>印花其他全棉机织物</t>
  </si>
  <si>
    <t>未漂白的棉平纹机织物</t>
  </si>
  <si>
    <t>1:品牌类型|2:出口享惠情况|3:织造方法（机织）|4:染整方法（漂白、未漂白、色织、染色、印花等）|5:组织结构（平纹、粗斜纹、其他三线或四线斜纹、其他斜|6:成分含量|7:幅宽|8:每平方米克重|9:品牌（中文或外文名称）|10:GTIN|11:CAS|12:其他</t>
  </si>
  <si>
    <t>未漂白的全棉三、四线斜纹布</t>
  </si>
  <si>
    <t>漂白的棉平纹机织物</t>
  </si>
  <si>
    <t>漂白的其他棉机织物</t>
  </si>
  <si>
    <t>染色的全棉平纹机织物</t>
  </si>
  <si>
    <t>染色的其他全棉机织物</t>
  </si>
  <si>
    <t>色织全棉粗斜纹布（劳动布）</t>
  </si>
  <si>
    <t>其他色织的全棉三、四线斜纹布</t>
  </si>
  <si>
    <t>印花的其他全棉机织物</t>
  </si>
  <si>
    <t>未漂白与聚酯短纤混纺的棉制府绸</t>
  </si>
  <si>
    <t>1:品牌类型|2:出口享惠情况|3:织造方法（机织）|4:染整方法（漂白、未漂白、色织、染色、印花等）|5:组织结构（平纹、三线或四线斜纹、四线双面斜纹或十字|6:注明与其混纺的化纤是长丝还是短纤|7:成分含量|8:幅宽|9:每平方米克重|10:品牌（中文或外文名称）|11:GTIN|12:CAS|13:其他</t>
  </si>
  <si>
    <t>未漂白与聚酯短纤混纺棉机织平布</t>
  </si>
  <si>
    <t>未漂白与聚酯短纤混纺棉奶酪布</t>
  </si>
  <si>
    <t>未漂白与聚酯短纤混纺棉印染用布</t>
  </si>
  <si>
    <t>未漂白与聚酯短纤混纺棉巴里纱</t>
  </si>
  <si>
    <t>未漂白与其他化纤混纺棉府绸</t>
  </si>
  <si>
    <t>未漂白与其他化纤混纺棉机织平布</t>
  </si>
  <si>
    <t>未漂白与其他化纤混纺棉奶酪布</t>
  </si>
  <si>
    <t>未漂白与其他化纤混纺棉印染用布</t>
  </si>
  <si>
    <t>未漂白与其他化纤混纺棉巴里纱</t>
  </si>
  <si>
    <t>未漂白与化纤混纺3/4线或双面棉斜纹机织物</t>
  </si>
  <si>
    <t>其他未漂白与化纤混纺轻质棉布</t>
  </si>
  <si>
    <t>漂白与化纤混纺棉平纹机织物</t>
  </si>
  <si>
    <t>漂白与化纤混纺3/4线或双面棉斜纹机织物</t>
  </si>
  <si>
    <t>漂白与化纤混纺棉机织物</t>
  </si>
  <si>
    <t>染色与化纤混纺棉平纹机织物</t>
  </si>
  <si>
    <t>染色与化纤混纺的3/4线斜纹棉机织物</t>
  </si>
  <si>
    <t>其他染色与化纤混纺棉机织物</t>
  </si>
  <si>
    <t>色织与化纤混纺棉平纹机织物</t>
  </si>
  <si>
    <t>色织化纤混纺3/4斜纹棉机织物</t>
  </si>
  <si>
    <t>其他色织与化纤混纺棉机织物</t>
  </si>
  <si>
    <t>印花与化纤混纺棉平纹机织物</t>
  </si>
  <si>
    <t>印花化纤混纺3/4线斜纹棉机织物</t>
  </si>
  <si>
    <t>其他印花与化纤混纺棉机织物</t>
  </si>
  <si>
    <t>未漂白与聚酯短纤混纺棉府绸</t>
  </si>
  <si>
    <t>1:品牌类型|2:出口享惠情况|3:织造方法（机织）|4:染整方法（漂白、未漂白、色织、染色、印花等）|5:组织结构（平纹、粗斜纹、其他三线或四线斜纹、其他斜|6:注明与其混纺的化纤是长丝还是短纤|7:成分含量|8:幅宽|9:每平方米克重|10:品牌（中文或外文名称）|11:GTIN|12:CAS|13:其他</t>
  </si>
  <si>
    <t>未漂白与聚酯短纤混纺棉平纹帆布</t>
  </si>
  <si>
    <t>未漂白与其他化纤混纺棉平纹帆布</t>
  </si>
  <si>
    <t>未漂白化纤混纺斜纹棉布</t>
  </si>
  <si>
    <t>其他未漂白与化纤混纺棉机织物</t>
  </si>
  <si>
    <t>漂白主要或仅与其他化纤混纺的棉机织布</t>
  </si>
  <si>
    <t>染色与化纤混纺的平纹机织物</t>
  </si>
  <si>
    <t>染色与化纤混纺3/4线斜纹棉机织物</t>
  </si>
  <si>
    <t>色织与化纤混纺平纹棉机织物</t>
  </si>
  <si>
    <t>色织与化纤混纺蓝色粗斜纹棉布</t>
  </si>
  <si>
    <t>色织与化纤混纺非蓝色粗斜纹棉布</t>
  </si>
  <si>
    <t>色织与化纤混纺3/4线斜纹棉机织物</t>
  </si>
  <si>
    <t>印花与化纤混纺的平纹机织物</t>
  </si>
  <si>
    <t>印花与化纤混纺3/4线斜纹棉机织物</t>
  </si>
  <si>
    <t>未漂白的其他混纺棉机织物</t>
  </si>
  <si>
    <t>1:品牌类型|2:出口享惠情况|3:织造方法（机织）|4:染整方法（漂白、未漂白、色织、染色、印花等）|5:组织结构（平纹、斜纹等）|6:成分含量|7:幅宽|8:每平方米克重|9:品牌（中文或外文名称）|10:GTIN|11:CAS|12:其他</t>
  </si>
  <si>
    <t>漂白的其他混纺棉机织物</t>
  </si>
  <si>
    <t>染色的其他混纺棉机织物</t>
  </si>
  <si>
    <t>色织的其他混纺棉机织物</t>
  </si>
  <si>
    <t>印花的其他混纺棉机织物</t>
  </si>
  <si>
    <t>未漂白其他混纺棉布</t>
  </si>
  <si>
    <t>色织的混纺棉机织物</t>
  </si>
  <si>
    <t>生的或沤制的亚麻</t>
  </si>
  <si>
    <t>1:品牌类型|2:出口享惠情况|3:加工程度（生的、经沤制）|4:GTIN|5:CAS|6:其他</t>
  </si>
  <si>
    <t>破开或打成的亚麻</t>
  </si>
  <si>
    <t>1:品牌类型|2:出口享惠情况|3:加工程度（破开或打成）|4:可纺支数|5:长度|6:GTIN|7:CAS|8:其他</t>
  </si>
  <si>
    <t>栉梳或经其他加工未纺制的亚麻</t>
  </si>
  <si>
    <t>1:品牌类型|2:出口享惠情况|3:加工程度（栉梳等）|4:GTIN|5:CAS|6:其他</t>
  </si>
  <si>
    <t>亚麻短纤及废麻</t>
  </si>
  <si>
    <t>1:品牌类型|2:出口享惠情况|3:是否为短纤或废麻|4:种类（二粗、机械短麻、落麻）|5:含杂率|6:GTIN|7:CAS|8:其他</t>
  </si>
  <si>
    <t>生的或经沤制的大麻</t>
  </si>
  <si>
    <t>1:品牌类型|2:出口享惠情况|3:加工程度（生的、沤制的）|4:GTIN|5:CAS|6:其他</t>
  </si>
  <si>
    <t>加工未纺的大麻、大麻短纤及废麻</t>
  </si>
  <si>
    <t>1:品牌类型|2:出口享惠情况|3:加工程度（生的、沤制的等）|4:是否为短纤或废麻|5:GTIN|6:CAS|7:其他</t>
  </si>
  <si>
    <t>生或沤制黄麻,其他纺织韧皮纤维</t>
  </si>
  <si>
    <t>1:品牌类型|2:出口享惠情况|3:种类（黄麻、洋麻、菽麻等）|4:加工程度（未纺制的、生或沤制的）|5:GTIN|6:CAS|7:其他</t>
  </si>
  <si>
    <t>加工未纺的黄麻及纺织用韧皮纤维</t>
  </si>
  <si>
    <t>1:品牌类型|2:出口享惠情况|3:种类（黄麻、洋麻、菽麻等）|4:加工程度（未纺制的、生或沤制的）|5:是否为短纤或废麻|6:GTIN|7:CAS|8:其他</t>
  </si>
  <si>
    <t>生的苎麻</t>
  </si>
  <si>
    <t>1:品牌类型|2:出口享惠情况|3:种类（苎麻）|4:加工程度（生的）|5:GTIN|6:CAS|7:其他</t>
  </si>
  <si>
    <t>经加工、未纺制的苎麻</t>
  </si>
  <si>
    <t>1:品牌类型|2:出口享惠情况|3:种类（苎麻）|4:加工程度（经加工但未纺制的）|5:GTIN|6:CAS|7:其他</t>
  </si>
  <si>
    <t>苎麻短纤及废麻</t>
  </si>
  <si>
    <t>1:品牌类型|2:出口享惠情况|3:种类（苎麻）|4:是否为短纤或废麻|5:GTIN|6:CAS|7:其他</t>
  </si>
  <si>
    <t>经加工的未列名纺织用苎麻纤维</t>
  </si>
  <si>
    <t>1:品牌类型|2:出口享惠情况|3:种类（苎麻）|4:GTIN|5:CAS|6:其他</t>
  </si>
  <si>
    <t>生的或经加工、未纺制的蕉麻</t>
  </si>
  <si>
    <t>1:品牌类型|2:出口享惠情况|3:种类（蕉麻）|4:加工程度（生的或经加工但未纺制的）|5:GTIN|6:CAS|7:其他</t>
  </si>
  <si>
    <t>生的或经加工、未纺制的西沙尔麻及纺织用龙舌兰纤维</t>
  </si>
  <si>
    <t>1:品牌类型|2:出口享惠情况|3:种类（椰壳纤维、西沙尔麻等）|4:是否为短纤或废麻|5:用途|6:加工程度（生的、经加工未纺制、梳理、机卷、椰绳等）|7:签约日期|8:GTIN|9:CAS|10:其他</t>
  </si>
  <si>
    <t>生的或经加工、未纺制的椰壳纤维</t>
  </si>
  <si>
    <t>生的或经加工的未列名纺织用植物纤维</t>
  </si>
  <si>
    <t>亚麻单纱</t>
  </si>
  <si>
    <t>1:品牌类型|2:出口享惠情况|3:纱线形态（单纱、股线或缆线）|4:纱线细度|5:GTIN|6:CAS|7:其他</t>
  </si>
  <si>
    <t>亚麻多股纱线或缆线</t>
  </si>
  <si>
    <t>黄麻及其他纺织用韧皮纤维单纱</t>
  </si>
  <si>
    <t>1:品牌类型|2:出口享惠情况|3:种类（黄麻、洋麻、菽麻等）|4:纱线形态（单纱、股线或缆线）|5:纱线细度|6:GTIN|7:CAS|8:其他</t>
  </si>
  <si>
    <t>黄麻及其他韧皮纤维多股纱或缆线</t>
  </si>
  <si>
    <t>椰壳纤维纱线</t>
  </si>
  <si>
    <t>1:品牌类型|2:出口享惠情况|3:种类（椰壳纤维纱线）|4:成分含量|5:纱线细度|6:GTIN|7:CAS|8:其他</t>
  </si>
  <si>
    <t>大麻纱线</t>
  </si>
  <si>
    <t>1:品牌类型|2:出口享惠情况|3:种类（大麻纱线）|4:成分含量|5:纱线细度|6:GTIN|7:CAS|8:其他</t>
  </si>
  <si>
    <t>漂白或未漂白的纯苎麻纱线</t>
  </si>
  <si>
    <t>1:品牌类型|2:出口享惠情况|3:种类（苎麻纱线）|4:染整方法（漂白、未漂白、色织）|5:成分含量|6:纱线细度|7:GTIN|8:CAS|9:其他</t>
  </si>
  <si>
    <t>纯苎麻色纱线</t>
  </si>
  <si>
    <t>漂白或未漂白其他苎麻纱线</t>
  </si>
  <si>
    <t>其他苎麻色纱线</t>
  </si>
  <si>
    <t>纸纱线</t>
  </si>
  <si>
    <t>1:品牌类型|2:出口享惠情况|3:种类（纸纱线等）|4:成分含量|5:纱线细度|6:GTIN|7:CAS|8:其他</t>
  </si>
  <si>
    <t>其他植物纺织纤维纱线</t>
  </si>
  <si>
    <t>未漂白的纯亚麻机织物</t>
  </si>
  <si>
    <t>1:品牌类型|2:出口享惠情况|3:织造方法（机织）|4:染整方法（漂白、未漂白、色织）|5:成分含量|6:幅宽|7:每平方米克重|8:GTIN|9:CAS|10:其他</t>
  </si>
  <si>
    <t>漂白的纯亚麻机织物</t>
  </si>
  <si>
    <t>其他全亚麻机织物</t>
  </si>
  <si>
    <t>未漂白的混纺亚麻机织物</t>
  </si>
  <si>
    <t>漂白的混纺亚麻机织物</t>
  </si>
  <si>
    <t>其他混纺亚麻机织物</t>
  </si>
  <si>
    <t>未漂白黄麻或其他韧皮纤维机织物</t>
  </si>
  <si>
    <t>1:品牌类型|2:出口享惠情况|3:种类（黄麻、洋麻、菽麻等）|4:织造方法（机织）|5:染整工艺（漂白、未漂白、色织）|6:成分含量|7:幅宽|8:每平方米克重|9:GTIN|10:CAS|11:其他</t>
  </si>
  <si>
    <t>其他黄麻机织物或其他韧皮纤维机织物</t>
  </si>
  <si>
    <t>未漂白的苎麻机织物</t>
  </si>
  <si>
    <t>1:品牌类型|2:出口享惠情况|3:种类（黄麻、洋麻、菽麻等）|4:织造方法（机织）|5:染整方法（漂白、未漂白、色织）|6:成分含量|7:幅宽|8:每平方米克重|9:GTIN|10:CAS|11:其他</t>
  </si>
  <si>
    <t>其他苎麻机织物</t>
  </si>
  <si>
    <t>纸纱线机织物</t>
  </si>
  <si>
    <t>大麻机织物</t>
  </si>
  <si>
    <t>其他纺织用植物纤维其他机织物</t>
  </si>
  <si>
    <t>非供零售用合纤长丝缝纫线</t>
  </si>
  <si>
    <t>1:品牌类型|2:出口享惠情况|3:是否供零售用|4:纤维成分（聚酯等）|5:每只重量|6:是否上浆|7:终捻捻向|8:GTIN|9:CAS|10:其他</t>
  </si>
  <si>
    <t>供零售用合纤长丝缝纫线</t>
  </si>
  <si>
    <t>非供零售用人纤长丝缝纫线</t>
  </si>
  <si>
    <t>供零售用人纤长丝缝纫线</t>
  </si>
  <si>
    <t>聚间苯二甲酰间苯二胺纺制的高强力纱</t>
  </si>
  <si>
    <t>1:品牌类型|2:出口享惠情况|3:种类（高强力纱或变形纱线等）|4:纱线形态（单纱、股线或缆线）|5:是否供零售用|6:纤维成分（聚酰胺等）|7:纱线细度|8:GTIN|9:CAS|10:其他</t>
  </si>
  <si>
    <t>聚对苯二甲酰对苯二胺纺制的高强力纱</t>
  </si>
  <si>
    <t>其他芳香族聚酰胺纺制的高强力纱</t>
  </si>
  <si>
    <t>聚酰胺-6(尼龙-6)纺制高强力纱</t>
  </si>
  <si>
    <t>聚酰胺-6,6(尼龙6,6)纺制的高强力纱</t>
  </si>
  <si>
    <t>其他尼龙或其他聚酰胺制高强力纱</t>
  </si>
  <si>
    <t>非零售聚酯高强力纱，不论是否经变形加工</t>
  </si>
  <si>
    <t>1:品牌类型|2:出口享惠情况|3:种类（高强力纱或变形纱线等）|4:纱线形态（单纱、股线或缆线）|5:是否供零售用|6:纤维成分（聚酯等）|7:纱线细度|8:GTIN|9:CAS|10:其他</t>
  </si>
  <si>
    <t>聚酰胺-6(尼龙-6)纺制弹力丝</t>
  </si>
  <si>
    <t>聚酰胺-6,6纺制的弹力丝</t>
  </si>
  <si>
    <t>芳香族聚酰胺纺制弹力丝</t>
  </si>
  <si>
    <t>其他尼龙或其他聚酰胺制弹力丝</t>
  </si>
  <si>
    <t>非零售其他细尼龙变形纱线</t>
  </si>
  <si>
    <t>聚酰胺-6(尼龙-6)纺制的弹力丝</t>
  </si>
  <si>
    <t>芳香族聚酰胺纺制的弹力丝</t>
  </si>
  <si>
    <t>非零售其他粗尼龙变形纱线</t>
  </si>
  <si>
    <t>非零售聚酯弹力丝</t>
  </si>
  <si>
    <t>非零售聚酯变形纱线</t>
  </si>
  <si>
    <t>聚丙烯长丝变形纱线</t>
  </si>
  <si>
    <t>其他合成纤维长丝变形纱线</t>
  </si>
  <si>
    <t>氨纶弹性单纱</t>
  </si>
  <si>
    <t>1:品牌类型|2:出口享惠情况|3:种类（高强力纱或变形纱线等）|4:纱线形态（单纱、股线或缆线）|5:高强纱请注明用途|6:是否供零售用|7:纤维成分（聚酯等）|8:纱线细度|9:是否加捻（如加捻请注明捻度）|10:GTIN|11:CAS|12:其他</t>
  </si>
  <si>
    <t>其他合成纤维长丝弹性单纱</t>
  </si>
  <si>
    <t>聚酰胺-6(尼龙-6)纺制的其他单纱</t>
  </si>
  <si>
    <t>1:品牌类型|2:出口享惠情况|3:种类（高强力纱或变形纱线等）|4:纱线形态（单纱、股线或缆线）|5:高强纱请注明用途|6:是否供零售用|7:纤维成分（聚酰胺等）|8:纱线细度|9:是否加捻（如加捻请注明捻度）|10:GTIN|11:CAS|12:其他</t>
  </si>
  <si>
    <t>聚酰胺-6,6(尼龙-6,6)纺制的其他单纱</t>
  </si>
  <si>
    <t>芳香族聚酰胺纺制的其他单纱</t>
  </si>
  <si>
    <t>其他尼龙或其他聚酰胺单纱纺制的其他单纱</t>
  </si>
  <si>
    <t>其他部分定向聚酯单纱</t>
  </si>
  <si>
    <t>其他聚酯单纱</t>
  </si>
  <si>
    <t>其他聚丙烯单纱</t>
  </si>
  <si>
    <t>1:品牌类型|2:出口享惠情况|3:种类（高强力纱或变形纱线等）|4:纱线形态（单纱、股线或缆线）|5:高强纱请注明用途|6:是否供零售用|7:纤维成分（聚丙烯等）|8:纱线细度|9:是否加捻（如加捻请注明捻度）|10:GTIN|11:CAS|12:其他</t>
  </si>
  <si>
    <t>两用物项管制的聚乙烯纱线</t>
  </si>
  <si>
    <t>1:品牌类型|2:出口享惠情况|3:种类（高强力纱或变形纱线等）|4:纱线形态（单纱、股线或缆线）|5:高强纱请注明用途|6:是否供零售用|7:纤维成分（聚酯等）|8:纱线细度|9:是否加捻（如加捻请注明捻度）|10:断裂强度|11:GTIN|12:CAS|13:其他</t>
  </si>
  <si>
    <t>其他断裂强度大于等于22厘牛/分特，且初始模量大于等于750厘牛/分特的聚乙烯纱线</t>
  </si>
  <si>
    <t>其他合成纤维长丝单纱</t>
  </si>
  <si>
    <t>聚酰胺-6(尼龙-6)纺制的单纱</t>
  </si>
  <si>
    <t>1:品牌类型|2:出口享惠情况|3:种类（高强力纱或变形纱线等）|4:纱线形态（单纱、股线或缆线）|5:是否供零售用|6:纤维成分（聚酰胺等）|7:纱线细度|8:是否加捻（如加捻请注明捻度）|9:GTIN|10:CAS|11:其他</t>
  </si>
  <si>
    <t>聚酰胺-6,6纺制的单纱</t>
  </si>
  <si>
    <t>芳香族聚酰胺纺制的单纱</t>
  </si>
  <si>
    <t>其他尼龙或其他聚酰胺单纱</t>
  </si>
  <si>
    <t>非零售加捻的其他聚酯纱线</t>
  </si>
  <si>
    <t>1:品牌类型|2:出口享惠情况|3:种类（高强力纱或变形纱线等）|4:纱线形态（单纱、股线或缆线）|5:是否供零售用|6:纤维成分（聚酯等）|7:纱线细度|8:是否加捻（如加捻请注明捻度）|9:GTIN|10:CAS|11:其他</t>
  </si>
  <si>
    <t>聚丙烯纱线</t>
  </si>
  <si>
    <t>1:品牌类型|2:出口享惠情况|3:种类（高强力纱或变形纱线等）|4:纱线形态（单纱、股线或缆线）|5:是否供零售用|6:纤维成分（聚丙烯）|7:纱线细度|8:是否加捻（如加捻请注明捻度）|9:GTIN|10:CAS|11:其他</t>
  </si>
  <si>
    <t>聚乙烯长丝纱线（单纱）</t>
  </si>
  <si>
    <t>1:品牌类型|2:出口享惠情况|3:种类（高强力纱或变形纱线等）|4:纱线形态（单纱、股线或缆线）|5:是否供零售用|6:纤维成分（聚乙烯）|7:纱线细度|8:是否加捻（如加捻请注明捻度）|9:断裂强度|10:GTIN|11:CAS|12:其他</t>
  </si>
  <si>
    <t>其他合成纤维长丝纱线</t>
  </si>
  <si>
    <t>聚酰胺-6(尼龙-6)纺制的纱线</t>
  </si>
  <si>
    <t>聚酰胺-6,6纺制的纱线</t>
  </si>
  <si>
    <t>芳香族聚酰胺纺制的纱线</t>
  </si>
  <si>
    <t>其他尼龙或其他聚酰胺纺制纱线</t>
  </si>
  <si>
    <t>非零售聚酯多股纱线</t>
  </si>
  <si>
    <t>氨纶纱线</t>
  </si>
  <si>
    <t>其他合纤长丝多股纱线或缆线</t>
  </si>
  <si>
    <t>非零售粘胶纤维高强力纱</t>
  </si>
  <si>
    <t>1:品牌类型|2:出口享惠情况|3:种类（高强力纱或变形纱线等）|4:纱线形态（单纱、股线或缆线）|5:是否供零售用|6:纤维成分（如粘胶等）|7:纱线细度|8:纱线捻度|9:高强力纱需注明断裂强度（单位：厘牛顿/特克斯）|10:股数|11:GTIN|12:CAS|13:其他</t>
  </si>
  <si>
    <t>非零售竹制粘胶纤维单纱</t>
  </si>
  <si>
    <t>其他非零售粘胶纤维单纱</t>
  </si>
  <si>
    <t>非零售的竹制粘胶纤维单纱</t>
  </si>
  <si>
    <t>非零售二醋酸纤维单纱</t>
  </si>
  <si>
    <t>非零售其他醋酸纤维单纱</t>
  </si>
  <si>
    <t>非零售其他人纤长丝单纱</t>
  </si>
  <si>
    <t>非零售粘胶长丝多股纱线或缆线</t>
  </si>
  <si>
    <t>非零售醋酸长丝多股纱线或缆线</t>
  </si>
  <si>
    <t>非零售其他人纤长丝多股纱或缆线</t>
  </si>
  <si>
    <t>细度≥67分特的合成纤维弹性单丝</t>
  </si>
  <si>
    <t>1:品牌类型|2:出口享惠情况|3:种类（单丝、扁条等）|4:纤维成分|5:单丝细度或扁条表观宽度|6:GTIN|7:CAS|8:其他</t>
  </si>
  <si>
    <t>细度≥67分特的其他聚丙烯单丝</t>
  </si>
  <si>
    <t>细度≥67分特的其他合成纤维单丝</t>
  </si>
  <si>
    <t>其他合成纺织材料制扁条及类似品</t>
  </si>
  <si>
    <t>细度≥67分特其他人纤单丝及其扁条</t>
  </si>
  <si>
    <t>供零售用合成纤维长丝纱线</t>
  </si>
  <si>
    <t>1:品牌类型|2:出口享惠情况|3:是否供零售用|4:纤维成分|5:GTIN|6:CAS|7:其他</t>
  </si>
  <si>
    <t>供零售用人造纤维长丝纱线</t>
  </si>
  <si>
    <t>高强力纱纺制机织物</t>
  </si>
  <si>
    <t>1:品牌类型|2:出口享惠情况|3:织造方法（机织、平行纱层叠黏合）|4:染整方法（漂白、色织、染色等）|5:组织结构（平纹、斜纹、缎纹等）|6:成分含量|7:幅宽|8:每平方米克重|9:是否为高强力纱|10:品牌（中文或外文名称）|11:GTIN|12:CAS|13:其他</t>
  </si>
  <si>
    <t>聚酯高强力纱纺制机织物</t>
  </si>
  <si>
    <t>合成纤维扁条及类似品机织物</t>
  </si>
  <si>
    <t>1:品牌类型|2:出口享惠情况|3:织造方法（机织、平行纱层叠黏合）|4:染整方法（漂白、色织、染色等）|5:组织结构（平纹、斜纹、缎纹等）|6:成分含量|7:幅宽|8:每平方米克重|9:品牌（中文或外文名称）|10:GTIN|11:CAS|12:其他</t>
  </si>
  <si>
    <t>平行纱线相互层迭并粘合织物（第十一类注释九所列的机织物）</t>
  </si>
  <si>
    <t>未漂白的或漂白的尼龙或其他聚酰胺长丝机织物</t>
  </si>
  <si>
    <t>染色的纯尼龙机织物</t>
  </si>
  <si>
    <t>色织的纯尼龙机织物</t>
  </si>
  <si>
    <t>印花的纯尼龙机织物</t>
  </si>
  <si>
    <t>未漂白或漂白纯聚酯变形长丝机织物</t>
  </si>
  <si>
    <t>1:品牌类型|2:出口享惠情况|3:织造方法（机织、平行纱层叠黏合）|4:染整方法（漂白、色织、染色等）|5:组织结构（平纹、斜纹、缎纹等）|6:成分含量（聚酯变形长丝等成分及含量）|7:幅宽|8:每平方米克重|9:品牌（中文或外文名称）|10:GTIN|11:CAS|12:其他</t>
  </si>
  <si>
    <t>染色的聚酯变形长丝机织物</t>
  </si>
  <si>
    <t>色织的聚酯变形长丝机织物</t>
  </si>
  <si>
    <t>印花的聚酯变形长丝机织物</t>
  </si>
  <si>
    <t>聚酯非变形长丝机织物</t>
  </si>
  <si>
    <t>1:品牌类型|2:出口享惠情况|3:织造方法（机织、平行纱层叠黏合）|4:染整方法（漂白、色织、染色等）|5:组织结构（平纹、斜纹、缎纹等）|6:成分含量（聚酯非变形长丝等成分及含量）|7:幅宽|8:每平方米克重|9:品牌（中文或外文名称）|10:GTIN|11:CAS|12:其他</t>
  </si>
  <si>
    <t>其他聚酯长丝机织物</t>
  </si>
  <si>
    <t>未漂白或漂白其他纯合纤长丝机织物</t>
  </si>
  <si>
    <t>1:品牌类型|2:出口享惠情况|3:织造方法（机织、平行纱层叠黏合）|4:染整方法（漂白、色织、染色等）|5:组织结构（平纹、斜纹、缎纹等）|6:合成纤维种类（长丝、短纤）|7:成分含量|8:幅宽|9:每平方米克重|10:品牌（中文或外文名称）|11:GTIN|12:CAS|13:其他</t>
  </si>
  <si>
    <t>染色的其他纯合纤长丝布</t>
  </si>
  <si>
    <t>色织的其他纯合纤长丝布</t>
  </si>
  <si>
    <t>印花的其他纯合纤长丝布</t>
  </si>
  <si>
    <t>未漂白或漂白与棉混纺其他合成纤维长丝机织物</t>
  </si>
  <si>
    <t>染色的与棉混纺其他合成纤维长丝机织物</t>
  </si>
  <si>
    <t>色织的与棉混纺其他合成纤维长丝机织物</t>
  </si>
  <si>
    <t>印花的与棉混纺其他合成纤维长丝机织物</t>
  </si>
  <si>
    <t>未漂白或漂白的其他混纺合成纤维长丝机织物</t>
  </si>
  <si>
    <t>染色的其他混纺合成纤维长丝机织物</t>
  </si>
  <si>
    <t>色织的其他混纺合成纤维长丝机织物</t>
  </si>
  <si>
    <t>印花的其他混纺合成纤维长丝机织物</t>
  </si>
  <si>
    <t>粘胶纤维高强力纱的机织物</t>
  </si>
  <si>
    <t>未漂白或漂白粘胶长丝机织物</t>
  </si>
  <si>
    <t>未漂白或漂白醋酸长丝机织物</t>
  </si>
  <si>
    <t>未漂白或漂白其他纯人纤长丝机织物</t>
  </si>
  <si>
    <t>染色的粘胶长丝机织物</t>
  </si>
  <si>
    <t>染色的醋酸长丝机织物</t>
  </si>
  <si>
    <t>染色的其他人纤长丝机织物</t>
  </si>
  <si>
    <t>色织的粘胶长丝机织物</t>
  </si>
  <si>
    <t>色织的醋酸长丝机织物</t>
  </si>
  <si>
    <t>色织的其他人纤长丝机织物</t>
  </si>
  <si>
    <t>印花的粘胶长丝机织物</t>
  </si>
  <si>
    <t>印花的醋酸长丝机织物</t>
  </si>
  <si>
    <t>其他印花人纤长丝,扁条机织物</t>
  </si>
  <si>
    <t>未漂白或漂白人纤长丝其他混纺机织物</t>
  </si>
  <si>
    <t>染色的人纤长丝其他机织物</t>
  </si>
  <si>
    <t>色织的人纤长丝其他机织物</t>
  </si>
  <si>
    <t>印花的人纤长丝其他机织物</t>
  </si>
  <si>
    <t>芳族聚酰胺长丝丝束</t>
  </si>
  <si>
    <t>1:品牌类型|2:出口享惠情况|3:纤维成分|4:单丝细度|5:丝束长度|6:是否加捻（如加捻请注明捻度）|7:丝束总细度|8:GTIN|9:CAS|10:其他</t>
  </si>
  <si>
    <t>其他尼龙或聚酰胺长丝丝束</t>
  </si>
  <si>
    <t>聚酯长丝丝束</t>
  </si>
  <si>
    <t>聚丙烯腈制长丝丝束(不包括变性聚丙烯腈长丝丝束和聚丙烯腈基碳纤维原丝）</t>
  </si>
  <si>
    <t>变性聚丙烯腈长丝丝束和聚丙烯腈基碳纤维原丝</t>
  </si>
  <si>
    <t>聚丙烯长丝丝束</t>
  </si>
  <si>
    <t>两用物项管制的聚乙烯长丝丝束</t>
  </si>
  <si>
    <t>其他合成纤维长丝丝束</t>
  </si>
  <si>
    <t>二醋酸纤维丝束</t>
  </si>
  <si>
    <t>其他醋酸纤维丝束</t>
  </si>
  <si>
    <t>其他人造纤维长丝丝束</t>
  </si>
  <si>
    <t>未梳的聚间苯二甲酰间苯二胺纺制的短纤</t>
  </si>
  <si>
    <t>1:品牌类型|2:出口享惠情况|3:加工程度（未梳、未经纺前加工）|4:纤维成分|5:长度|6:细度|7:GTIN|8:CAS|9:其他</t>
  </si>
  <si>
    <t>未梳的聚对苯二甲酰对苯二胺纺制的短纤</t>
  </si>
  <si>
    <t>未梳的其他芳香族聚酰胺纺制的短纤</t>
  </si>
  <si>
    <t>未梳的尼龙或其他聚酰胺短纤</t>
  </si>
  <si>
    <t>未梳的聚酯短纤</t>
  </si>
  <si>
    <t>未梳或未经其他纺前加工的聚丙烯腈制短纤维(不包括变性聚丙烯腈制）</t>
  </si>
  <si>
    <t>未梳或未经其他纺前加工的变性聚丙烯腈制短纤维</t>
  </si>
  <si>
    <t>未梳的聚丙烯短纤</t>
  </si>
  <si>
    <t>未梳的聚苯硫醚短纤</t>
  </si>
  <si>
    <t>两用物项管制的聚乙烯短纤</t>
  </si>
  <si>
    <t>其他合成纤维短纤(未梳或未经其他纺前加工)</t>
  </si>
  <si>
    <t>未梳的竹制粘胶短纤</t>
  </si>
  <si>
    <t>1:品牌类型|2:出口享惠情况|3:加工程度（未梳、未经纺前加工）|4:人造纤维种类|5:细度|6:长度|7:GTIN|8:CAS|9:其他</t>
  </si>
  <si>
    <t>未梳的木制阻燃粘胶短纤</t>
  </si>
  <si>
    <t>其他未梳的木制非阻燃粘胶短纤</t>
  </si>
  <si>
    <t>其他未梳的粘胶短纤</t>
  </si>
  <si>
    <t>未梳的其他人造纤维短纤</t>
  </si>
  <si>
    <t>合成纤维废料</t>
  </si>
  <si>
    <t>1:品牌类型|2:出口享惠情况|3:来源（落绵、废纱、回收纤维）|4:纤维成分|5:颜色（白色、杂色等）|6:GTIN|7:CAS|8:其他</t>
  </si>
  <si>
    <t>人造纤维废料</t>
  </si>
  <si>
    <t>已梳聚间苯二甲酰间苯二胺纺制的短纤</t>
  </si>
  <si>
    <t>1:品牌类型|2:出口享惠情况|3:加工程度（已梳、经纺前加工）|4:纤维成分|5:GTIN|6:CAS|7:其他</t>
  </si>
  <si>
    <t>已梳聚对苯二甲酰对苯二胺纺制的短纤</t>
  </si>
  <si>
    <t>其他已梳芳香族聚酰胺纺制的短纤</t>
  </si>
  <si>
    <t>其他已梳的尼龙或其他聚酰胺短纤</t>
  </si>
  <si>
    <t>已梳的聚酯短纤</t>
  </si>
  <si>
    <t>已梳或经其他纺前加工的聚丙烯腈制短纤(不包括变性聚丙烯腈制）</t>
  </si>
  <si>
    <t>已梳或经其他纺前加工的变性聚丙烯腈制短纤</t>
  </si>
  <si>
    <t>已梳的聚丙烯短纤</t>
  </si>
  <si>
    <t>已梳的聚苯硫醚短纤</t>
  </si>
  <si>
    <t>已梳的其他合成纤维短纤</t>
  </si>
  <si>
    <t>已梳的人造纤维短纤</t>
  </si>
  <si>
    <t>合成纤维短纤制缝纫线</t>
  </si>
  <si>
    <t>1:品牌类型|2:出口享惠情况|3:成分含量|4:纱线细度|5:每只重量|6:是否上浆|7:终捻捻向|8:是否供零售用|9:GTIN|10:CAS|11:其他</t>
  </si>
  <si>
    <t>人造纤维短纤制缝纫线</t>
  </si>
  <si>
    <t>非零售纯尼龙短纤单纱</t>
  </si>
  <si>
    <t>1:品牌类型|2:出口享惠情况|3:种类（单纱、股线、缆线）|4:是否供零售用|5:成分含量|6:纱线细度|7:股线注明股数|8:GTIN|9:CAS|10:其他</t>
  </si>
  <si>
    <t>非零售纯尼龙短纤多股纱线</t>
  </si>
  <si>
    <t>非零售纯聚酯短纤单纱</t>
  </si>
  <si>
    <t>非零售聚酯短纤多股纱线或缆线</t>
  </si>
  <si>
    <t>非零售纯聚丙烯腈短纤单纱</t>
  </si>
  <si>
    <t>非零售纯聚丙烯腈短纤多股纱线</t>
  </si>
  <si>
    <t>非零售纯合成纤维短纤单纱</t>
  </si>
  <si>
    <t>非零售纯合纤短纤多股纱线</t>
  </si>
  <si>
    <t>非零售与人纤短纤混纺聚酯短纤纱</t>
  </si>
  <si>
    <t>非零售与毛混纺聚酯短纤纱线</t>
  </si>
  <si>
    <t>非零售与棉混纺聚酯短纤纱线</t>
  </si>
  <si>
    <t>非零售与其他混纺聚酯短纤纱线</t>
  </si>
  <si>
    <t>非零售与毛混纺腈纶短纤纱线</t>
  </si>
  <si>
    <t>非零售与棉混纺腈纶短纤纱线</t>
  </si>
  <si>
    <t>非零售与其他混纺腈纶短纤纱线</t>
  </si>
  <si>
    <t>非零售与毛混纺其他合纤短纤纱线</t>
  </si>
  <si>
    <t>非零售与棉混纺其他合纤短纤纱线</t>
  </si>
  <si>
    <t>非零售与其他混纺合纤短纤纱线</t>
  </si>
  <si>
    <t>非零售其他纯人造纤维短纤单纱</t>
  </si>
  <si>
    <t>非零售其他纯人纤短纤多股纱线</t>
  </si>
  <si>
    <t>非零售与毛混纺其他人纤短纤纱线</t>
  </si>
  <si>
    <t>非零售与棉混纺其他人纤短纤纱线</t>
  </si>
  <si>
    <t>非零售与其他混纺人纤短纤纱线</t>
  </si>
  <si>
    <t>零售用纯合纤短纤纱线</t>
  </si>
  <si>
    <t>1:品牌类型|2:出口享惠情况|3:是否供零售用|4:成分含量|5:纱线细度|6:GTIN|7:CAS|8:其他</t>
  </si>
  <si>
    <t>零售用混纺合纤短纤纱线</t>
  </si>
  <si>
    <t>零售用人纤短纤纱线</t>
  </si>
  <si>
    <t>未漂或漂白聚酯短纤机织物</t>
  </si>
  <si>
    <t>1:品牌类型|2:出口享惠情况|3:织造方法（机织）|4:染整方法（漂白、未漂白、色织、染色等）|5:组织结构（平纹、斜纹、缎纹等）|6:合成纤维种类（长丝、短纤）|7:成分含量|8:幅宽|9:每平方米克重|10:品牌（中文或外文名称）|11:GTIN|12:CAS|13:其他</t>
  </si>
  <si>
    <t>聚酯短纤其他机织物</t>
  </si>
  <si>
    <t>未漂白或漂白腈纶短纤机织物</t>
  </si>
  <si>
    <t>腈纶短纤其他机织物</t>
  </si>
  <si>
    <t>未漂白或漂白其他合纤短纤其他机织物</t>
  </si>
  <si>
    <t>其他合纤短纤其他机织物</t>
  </si>
  <si>
    <t>与棉混纺未漂白聚酯短纤平纹机织物</t>
  </si>
  <si>
    <t>1:品牌类型|2:出口享惠情况|3:织造方法（机织）|4:染整方法（漂白、未漂白、色织、染色等）|5:组织结构（平纹、三线或四线斜纹、四线双面斜纹或十字|6:成分含量|7:幅宽|8:每平方米克重|9:品牌（中文或外文名称）|10:GTIN|11:CAS|12:其他</t>
  </si>
  <si>
    <t>与棉混纺漂白聚酯短纤平纹机织物</t>
  </si>
  <si>
    <t>与棉混纺未漂白的轻质聚酯斜纹布</t>
  </si>
  <si>
    <t>与棉混纺漂白的轻质聚酯斜纹布</t>
  </si>
  <si>
    <t>与棉混纺未漂聚酯短纤其他机织物</t>
  </si>
  <si>
    <t>与棉混纺漂白聚酯短纤其他机织物</t>
  </si>
  <si>
    <t>与棉混纺的未漂白或漂白的其他合纤短纤机织物</t>
  </si>
  <si>
    <t>与棉混染色聚酯短纤平纹机织物</t>
  </si>
  <si>
    <t>与棉混纺染色的轻质聚酯斜纹机织物</t>
  </si>
  <si>
    <t>与棉混纺染色聚酯短纤其他机织物</t>
  </si>
  <si>
    <t>与棉混纺染色其他合纤短纤其他布</t>
  </si>
  <si>
    <t>与棉混纺色织的聚酯短纤平纹布</t>
  </si>
  <si>
    <t>与棉混纺色织的聚酯短纤三或四线斜纹布</t>
  </si>
  <si>
    <t>与棉混纺色织聚酯短纤其他机织物</t>
  </si>
  <si>
    <t>与棉混纺色织其他合纤短纤其他布</t>
  </si>
  <si>
    <t>与棉混印花聚酯短纤平纹机织物</t>
  </si>
  <si>
    <t>与棉混纺印花的轻质聚酯三或四线斜纹布</t>
  </si>
  <si>
    <t>与棉混纺印花聚酯短纤其他机织物</t>
  </si>
  <si>
    <t>与棉混纺印花其他合纤短纤其他布</t>
  </si>
  <si>
    <t>与棉混纺未漂白的重质聚酯斜纹布</t>
  </si>
  <si>
    <t>与棉混纺漂白的聚酯短纤斜纹布</t>
  </si>
  <si>
    <t>与棉混纺未漂白聚酯短纤其他机织物</t>
  </si>
  <si>
    <t>与棉混纺未漂白或漂白其他合纤短纤布</t>
  </si>
  <si>
    <t>与棉混纺染色聚酯短纤平纹机织物</t>
  </si>
  <si>
    <t>与棉混纺染色的重质聚酯斜纹布</t>
  </si>
  <si>
    <t>与棉混纺染色其他合纤短纤其他机织物</t>
  </si>
  <si>
    <t>与棉混纺色织的重质聚酯平纹布</t>
  </si>
  <si>
    <t>与棉混纺色织聚酯短纤三四线斜纹布</t>
  </si>
  <si>
    <t>与棉混纺色织合纤短纤其他机织物</t>
  </si>
  <si>
    <t>与棉混纺印花聚酯短纤平纹机织物</t>
  </si>
  <si>
    <t>与棉混纺印花的重质聚酯斜纹布</t>
  </si>
  <si>
    <t>与棉混纺印花其他合纤短纤其他机织物</t>
  </si>
  <si>
    <t>主要或仅与粘胶纤维短纤混纺聚酯短纤其他机织物</t>
  </si>
  <si>
    <t>1:品牌类型|2:出口享惠情况|3:织造方法（机织）|4:染整方法（漂白、未漂白、色织、染色等）|5:组织结构（平纹、斜纹、缎纹等）|6:成分含量|7:幅宽|8:每平方米克重|9:品牌（中文或外文名称）|10:GTIN|11:CAS|12:其他</t>
  </si>
  <si>
    <t>主要或仅与化学纤维长丝混纺聚酯短纤其他机织物</t>
  </si>
  <si>
    <t>主要或仅与羊毛或动物细毛混纺聚酯短纤其他机织物</t>
  </si>
  <si>
    <t>其他聚酯短纤其他机织物</t>
  </si>
  <si>
    <t>主要或仅与化学纤维长丝混纺腈纶短纤机织物</t>
  </si>
  <si>
    <t>主要或仅与羊毛或动物细毛混纺腈纶短纤机织物</t>
  </si>
  <si>
    <t>其他腈纶短纤与其他纤维混机织物</t>
  </si>
  <si>
    <t>主要或仅与化学纤维长丝混纺其他合纤短纤其他机织物</t>
  </si>
  <si>
    <t>未漂白或漂白的纯人纤短纤机织物</t>
  </si>
  <si>
    <t>染色的纯人纤短纤布</t>
  </si>
  <si>
    <t>色织的纯人纤短纤布</t>
  </si>
  <si>
    <t>印花的纯人纤短纤布</t>
  </si>
  <si>
    <t>未漂白或漂白的人纤短纤机织物</t>
  </si>
  <si>
    <t>染色人纤短纤机织物</t>
  </si>
  <si>
    <t>色织人纤短纤机织物</t>
  </si>
  <si>
    <t>印花人纤短纤机织物</t>
  </si>
  <si>
    <t>未漂白或漂白人纤短纤机织物</t>
  </si>
  <si>
    <t>与棉混纺的未漂白或漂白人纤短纤机织物</t>
  </si>
  <si>
    <t>与棉混纺的染色人纤短纤机织物</t>
  </si>
  <si>
    <t>与棉混纺的色织人纤短纤机织物</t>
  </si>
  <si>
    <t>与棉混纺的印花人纤短纤机织物</t>
  </si>
  <si>
    <t>未漂或漂白人纤短纤其他机织物</t>
  </si>
  <si>
    <t>染色人纤短纤其他机织物</t>
  </si>
  <si>
    <t>色织人纤短纤其他机织物</t>
  </si>
  <si>
    <t>印花人造纤维短纤府绸、细平布、平布、印染用布、奶酪布、帆布、缎纹或斜纹机织物、牛津布</t>
  </si>
  <si>
    <t>棉制的絮胎及絮胎制品</t>
  </si>
  <si>
    <t>1:品牌类型|2:出口享惠情况|3:纤维成分（如棉制）|4:GTIN|5:CAS|6:其他</t>
  </si>
  <si>
    <t>化学纤维制的卷烟滤嘴</t>
  </si>
  <si>
    <t>化学纤维制的絮胎及絮胎制品</t>
  </si>
  <si>
    <t>其他纺织材料制絮胎及制品</t>
  </si>
  <si>
    <t>由两种或以上有机聚合物纺制的纤维</t>
  </si>
  <si>
    <t>1:品牌类型|2:出口享惠情况|3:状态（纤维屑、球结）|4:GTIN|5:CAS|6:其他</t>
  </si>
  <si>
    <t>纺织纤维屑,纤维粉末及球结</t>
  </si>
  <si>
    <t>针刺机制毡呢及纤维缝编织物</t>
  </si>
  <si>
    <t>1:品牌类型|2:出口享惠情况|3:加工方法（针刺缝编、涂布、浸渍、层压、包覆等）|4:纤维成分含量|5:GTIN|6:CAS|7:其他</t>
  </si>
  <si>
    <t>羊毛及动物细毛制其他毡呢</t>
  </si>
  <si>
    <t>其他纺织材料制其他毡呢</t>
  </si>
  <si>
    <t>化学纤维长丝制无纺织物</t>
  </si>
  <si>
    <t>1:品牌类型|2:出口享惠情况|3:加工方法（水刺、纺粘、热风、针刺、湿法、熔喷、闪蒸|4:处理工艺（涂布、浸渍、层压、包覆等）|5:是否化学纤维长丝制|6:每平方米克重|7:成分含量|8:用途|9:品牌（中文或外文名称，无品牌请申报厂商）|10:型号|11:GTIN|12:CAS|13:其他</t>
  </si>
  <si>
    <t>其他化学纤维长丝制无纺织物</t>
  </si>
  <si>
    <t>1:品牌类型|2:出口享惠情况|3:加工方法（水刺、纺粘、热风、针刺、湿法、熔喷、闪蒸|4:是否化学纤维长丝制|5:每平方米克重|6:成分含量|7:用途|8:品牌（中文或外文名称，无品牌请申报厂商）|9:型号|10:GTIN|11:CAS|12:其他</t>
  </si>
  <si>
    <t>25＜每平米重≤70克浸渍长丝无纺布</t>
  </si>
  <si>
    <t>25＜每平米重≤70克其他长丝无纺布</t>
  </si>
  <si>
    <t>70＜每平米重≤150克浸渍长丝无纺</t>
  </si>
  <si>
    <t>70＜每平米重≤150克其他长丝无纺</t>
  </si>
  <si>
    <t>每平米重&gt;150克经浸渍长丝无纺布</t>
  </si>
  <si>
    <t>每平米重&gt;150克的其他长丝无纺布</t>
  </si>
  <si>
    <t>1:品牌类型|2:出口享惠情况|3:加工方法（水刺、纺粘、热风、针刺、湿法、熔喷、闪蒸|4:化学纤维长丝制应注明|5:每平方米克重|6:成分含量|7:用途|8:品牌（中文或外文名称，无品牌请申报厂商）|9:型号|10:GTIN|11:CAS|12:其他</t>
  </si>
  <si>
    <t>每平米重≤25克经浸渍的乙烯聚合物制电池隔膜基布</t>
  </si>
  <si>
    <t>1:品牌类型|2:出口享惠情况|3:加工方法（水刺、纺粘、热风、针刺、湿法、熔喷、闪蒸|4:处理工艺（涂布、浸渍、层压、包覆等）|5:每平方米克重|6:成分含量|7:用途|8:品牌（中文或外文名称，无品牌请申报厂商）|9:型号|10:GTIN|11:CAS|12:其他</t>
  </si>
  <si>
    <t>每平米重≤25克经浸渍其他无纺布</t>
  </si>
  <si>
    <t>每平米重≤25克的其他无纺布</t>
  </si>
  <si>
    <t>1:品牌类型|2:出口享惠情况|3:加工方法（水刺、纺粘、热风、针刺、湿法、熔喷、闪蒸|4:每平方米克重|5:成分含量|6:用途|7:品牌（中文或外文名称，无品牌请申报厂商）|8:型号|9:GTIN|10:CAS|11:其他</t>
  </si>
  <si>
    <t>25＜每平米重≤70克浸渍的乙烯聚合物制电池隔膜基布</t>
  </si>
  <si>
    <t>25＜每平米重≤70克浸渍其他无纺布</t>
  </si>
  <si>
    <t>25＜每平米重≤70克其他无纺布</t>
  </si>
  <si>
    <t>70＜每平米重≤150克浸渍的乙烯聚合物制电池隔膜基布</t>
  </si>
  <si>
    <t>70＜每平米重≤150克浸渍其他无纺布</t>
  </si>
  <si>
    <t>70＜每平米重≤150克的其他无纺布</t>
  </si>
  <si>
    <t>其他材料制无纺织物</t>
  </si>
  <si>
    <t>用纺织材料包覆的橡胶线及绳</t>
  </si>
  <si>
    <t>1:品牌类型|2:出口享惠情况|3:加工方法（浸渍、涂布或包覆等）|4:内层材质|5:外层材质|6:GTIN|7:CAS|8:其他</t>
  </si>
  <si>
    <t>其他纺织纱线及税目54.04或54.05的扁条及类似品</t>
  </si>
  <si>
    <t>含金属纱线，不论是否螺旋花线，由纺织纱线或税目54.04或54.05的扁条及类似品与金属线、扁条或粉末混合制得或用金属包覆制得</t>
  </si>
  <si>
    <t>1:品牌类型|2:出口享惠情况|3:含金属纱线|4:成分含量|5:GTIN|6:CAS|7:其他</t>
  </si>
  <si>
    <t>绳绒线及粗松螺旋花线</t>
  </si>
  <si>
    <t>1:品牌类型|2:出口享惠情况|3:种类（绳绒及粗松花线、纵行起圈纱线等）|4:GTIN|5:CAS|6:其他</t>
  </si>
  <si>
    <t>西沙尔麻或其他纺织用龙舌兰类纤维纺制包扎用绳</t>
  </si>
  <si>
    <t>1:品牌类型|2:出口享惠情况|3:用途（包扎用等）|4:纤维成分|5:品牌（中文或外文名称，无品牌请申报厂商）|6:GTIN|7:CAS|8:其他</t>
  </si>
  <si>
    <t>剑麻或龙舌兰纤维制其他线绳索缆</t>
  </si>
  <si>
    <t>1:品牌类型|2:出口享惠情况|3:纤维成分|4:用途|5:品牌（中文或外文名称，无品牌请申报厂商）|6:GTIN|7:CAS|8:其他</t>
  </si>
  <si>
    <t>聚乙烯或聚丙烯纺制包扎用绳</t>
  </si>
  <si>
    <t>其他聚乙烯或聚丙烯制线绳索缆</t>
  </si>
  <si>
    <t>其他合纤制线绳索缆</t>
  </si>
  <si>
    <t>蕉麻或硬质(叶)纤维制线,绳,索,缆</t>
  </si>
  <si>
    <t>其他纺织材料制线,绳,索,缆</t>
  </si>
  <si>
    <t>化纤材料制成的渔网</t>
  </si>
  <si>
    <t>1:品牌类型|2:出口享惠情况|3:用途（渔网、购物网等）|4:纤维成分|5:成网方式（结制）|6:GTIN|7:CAS|8:其他</t>
  </si>
  <si>
    <t>化纤材料制成的网料和其他网</t>
  </si>
  <si>
    <t>1:品牌类型|2:出口享惠情况|3:用途（渔网、购物网等）|4:纤维成分|5:GTIN|6:CAS|7:其他</t>
  </si>
  <si>
    <t>其他纺织纤维制成的渔网、其他网及网料</t>
  </si>
  <si>
    <t>用纱线,扁条,绳,索,缆制其他物品</t>
  </si>
  <si>
    <t>1:品牌类型|2:出口享惠情况|3:用途|4:纤维成分|5:GTIN|6:CAS|7:其他</t>
  </si>
  <si>
    <t>羊毛或动物细毛制的结织栽绒地毯</t>
  </si>
  <si>
    <t>1:品牌类型|2:出口享惠情况|3:织造方法（栽绒、手织等）|4:纤维成分|5:规格尺寸|6:GTIN|7:CAS|8:其他</t>
  </si>
  <si>
    <t>化学纤维制的结织栽绒地毯</t>
  </si>
  <si>
    <t>丝制结织栽绒铺地制品</t>
  </si>
  <si>
    <t>其他纺织材料制结织栽绒地毯</t>
  </si>
  <si>
    <t>“开来姆”,“苏麦克”,“卡拉马尼”地毯</t>
  </si>
  <si>
    <t>1:品牌类型|2:出口享惠情况|3:织造方法（机织、手织等）|4:纤维成分|5:规格尺寸|6:GTIN|7:CAS|8:其他</t>
  </si>
  <si>
    <t>椰壳纤维制的铺地制品</t>
  </si>
  <si>
    <t>未制成的羊毛起绒地毯及铺地制品</t>
  </si>
  <si>
    <t>未制成的化纤起绒地毯及铺地制品</t>
  </si>
  <si>
    <t>其他纺织料未制成起绒铺地制品</t>
  </si>
  <si>
    <t>制成的羊毛起绒地毯及铺地制品</t>
  </si>
  <si>
    <t>制成的化纤起绒地毯及铺地制品</t>
  </si>
  <si>
    <t>其他纺织材料制成的起绒铺地制品</t>
  </si>
  <si>
    <t>未制成羊毛非起绒地毯及铺地制品</t>
  </si>
  <si>
    <t>未制成化纤非起绒地毯及铺地制品</t>
  </si>
  <si>
    <t>未制成其他纺织料制非起绒铺地制品</t>
  </si>
  <si>
    <t>制成的毛制非起绒铺地制品</t>
  </si>
  <si>
    <t>制成的化纤非起绒地毯及铺地制品</t>
  </si>
  <si>
    <t>制成的其他纺材制非起绒铺地制品</t>
  </si>
  <si>
    <t>羊毛簇绒地毯及其他簇绒铺地制品</t>
  </si>
  <si>
    <t>1:品牌类型|2:出口享惠情况|3:织造方法（簇绒）|4:纤维成分|5:固定方式（施胶、绒头固定方法等）|6:规格尺寸|7:GTIN|8:CAS|9:其他</t>
  </si>
  <si>
    <t>尼龙人造草皮</t>
  </si>
  <si>
    <t>其他尼龙簇绒地毯及其他簇绒铺地制品</t>
  </si>
  <si>
    <t>化纤人造草皮</t>
  </si>
  <si>
    <t>其他化纤簇绒地毯及其他簇绒铺地制品</t>
  </si>
  <si>
    <t>其他簇绒地毯及其他簇绒铺地制品</t>
  </si>
  <si>
    <t>毡呢铺地制品,最大面积≤0.3平米</t>
  </si>
  <si>
    <t>1:品牌类型|2:出口享惠情况|3:织造方法（毡呢）|4:是否为铺地制品|5:纤维成分|6:规格尺寸（最大表面面积）|7:GTIN|8:CAS|9:其他</t>
  </si>
  <si>
    <t>毡呢铺地制品,0.3平米＜最大面积≤1平米</t>
  </si>
  <si>
    <t>毡呢铺地制品,最大面积＞1平米</t>
  </si>
  <si>
    <t>羊毛制其他地毯及其他铺地制品</t>
  </si>
  <si>
    <t>1:品牌类型|2:出口享惠情况|3:是否为铺地制品|4:纤维成分|5:规格尺寸|6:织造方法（无纺、粘绒、植绒、针织等）|7:固定方式（施胶、涂层粘合等）|8:GTIN|9:CAS|10:其他</t>
  </si>
  <si>
    <t>化纤制其他地毯及其他铺地制品</t>
  </si>
  <si>
    <t>其他纺材制未列名地毯及铺地制品</t>
  </si>
  <si>
    <t>毛制起绒机织物及绳绒织物</t>
  </si>
  <si>
    <t>1:品牌类型|2:出口享惠情况|3:织造方法（机织）|4:幅宽|5:成分含量|6:GTIN|7:CAS|8:其他</t>
  </si>
  <si>
    <t>不割绒的棉制纬起绒织物</t>
  </si>
  <si>
    <t>1:品牌类型|2:出口享惠情况|3:织造方法（机织）|4:起绒方式（经起绒、纬起绒或绳绒）|5:幅宽|6:成分含量|7:GTIN|8:CAS|9:其他</t>
  </si>
  <si>
    <t>割绒的棉制灯芯绒</t>
  </si>
  <si>
    <t>1:品牌类型|2:出口享惠情况|3:织造方法（机织）|4:是否为割绒|5:幅宽|6:成分含量|7:GTIN|8:CAS|9:其他</t>
  </si>
  <si>
    <t>其他棉制纬起绒织物</t>
  </si>
  <si>
    <t>棉制绳绒织物</t>
  </si>
  <si>
    <t>棉制不割绒的经起绒织物(棱纹绸)</t>
  </si>
  <si>
    <t>棉制割绒的经起绒织物</t>
  </si>
  <si>
    <t>1:品牌类型|2:出口享惠情况|3:织造方法（机织）|4:起绒方式（经起绒、纬起绒或绳绒）|5:是否为割绒|6:幅宽|7:成分含量|8:GTIN|9:CAS|10:其他</t>
  </si>
  <si>
    <t>不割绒的化纤制纬起绒织物</t>
  </si>
  <si>
    <t>割绒的化纤制灯芯绒</t>
  </si>
  <si>
    <t>其他化纤纬起绒织物</t>
  </si>
  <si>
    <t>化纤绳绒织物</t>
  </si>
  <si>
    <t>化纤制不割绒经起绒织物(棱纹绸)</t>
  </si>
  <si>
    <t>化纤制割绒的经起绒织物</t>
  </si>
  <si>
    <t>丝及绢丝制起绒机织物及绳绒织物</t>
  </si>
  <si>
    <t>其他材料制起绒机织物及绳绒织物</t>
  </si>
  <si>
    <t>未漂棉毛巾织物及类似毛圈机织物</t>
  </si>
  <si>
    <t>1:品牌类型|2:出口享惠情况|3:织造方法（机织）|4:起绒方式（簇绒或毛圈）|5:是否漂白|6:幅宽|7:成分含量|8:GTIN|9:CAS|10:其他</t>
  </si>
  <si>
    <t>其他棉毛巾织物及类似毛圈机织物</t>
  </si>
  <si>
    <t>1:品牌类型|2:出口享惠情况|3:织造方法（机织）|4:起绒方式（簇绒或毛圈）|5:幅宽|6:成分含量|7:GTIN|8:CAS|9:其他</t>
  </si>
  <si>
    <t>丝及绢丝毛巾织物及类似毛圈织物</t>
  </si>
  <si>
    <t>羊毛等毛巾织物及类似毛圈机织物</t>
  </si>
  <si>
    <t>化纤毛巾织物及类似毛圈机织物</t>
  </si>
  <si>
    <t>其他材料毛巾织物及类似毛圈织物</t>
  </si>
  <si>
    <t>丝及绢丝制簇绒织物</t>
  </si>
  <si>
    <t>羊毛或动物细毛制簇绒织物</t>
  </si>
  <si>
    <t>棉或麻制簇绒织物</t>
  </si>
  <si>
    <t>化学纤维制簇绒织物</t>
  </si>
  <si>
    <t>其他纺织材料制簇绒织物</t>
  </si>
  <si>
    <t>棉制纱罗</t>
  </si>
  <si>
    <t>1:品牌类型|2:出口享惠情况|3:组织结构（纱罗）|4:幅宽|5:成分含量|6:GTIN|7:CAS|8:其他</t>
  </si>
  <si>
    <t>丝及绢丝制纱罗</t>
  </si>
  <si>
    <t>化学纤维制纱罗</t>
  </si>
  <si>
    <t>其他纺织材料制纱罗</t>
  </si>
  <si>
    <t>丝及绢丝网眼薄纱及其他网眼织物</t>
  </si>
  <si>
    <t>1:品牌类型|2:出口享惠情况|3:种类（网眼、花边等）|4:织造方法（机制、手工制）|5:幅宽|6:成分含量|7:GTIN|8:CAS|9:其他</t>
  </si>
  <si>
    <t>棉制网眼薄纱及其他网眼织物</t>
  </si>
  <si>
    <t>化纤制网眼薄纱及其他网眼织物</t>
  </si>
  <si>
    <t>其他材料网眼薄纱及其他网眼织物</t>
  </si>
  <si>
    <t>化纤机制花边</t>
  </si>
  <si>
    <t>丝及绢丝机制花边</t>
  </si>
  <si>
    <t>棉机制花边</t>
  </si>
  <si>
    <t>其他纺织材料制机制花边</t>
  </si>
  <si>
    <t>手工制花边</t>
  </si>
  <si>
    <t>手工针绣嵌花装饰毯</t>
  </si>
  <si>
    <t>1:品牌类型|2:出口享惠情况|3:用途（装饰用等）|4:种类（手工针绣嵌花装饰毯等）|5:幅宽|6:纤维成分|7:GTIN|8:CAS|9:其他</t>
  </si>
  <si>
    <t>其他手织装饰毯</t>
  </si>
  <si>
    <t>棉或麻制狭幅起绒机织物及绳绒织物</t>
  </si>
  <si>
    <t>1:品牌类型|2:出口享惠情况|3:织造方法（机织）|4:起绒方式（毛巾、绳绒等）|5:成分含量|6:幅宽|7:GTIN|8:CAS|9:其他</t>
  </si>
  <si>
    <t>其他材料狭幅起绒织物及绳绒织物</t>
  </si>
  <si>
    <t>含弹性纱线≥5%狭幅织物</t>
  </si>
  <si>
    <t>1:品牌类型|2:出口享惠情况|3:织造方法（机织）|4:成分含量|5:幅宽|6:GTIN|7:CAS|8:其他</t>
  </si>
  <si>
    <t>棉制未列名狭幅机织物</t>
  </si>
  <si>
    <t>化纤制狭幅机织物</t>
  </si>
  <si>
    <t>含丝量≥85%制其他狭幅机织物</t>
  </si>
  <si>
    <t>羊毛制其他狭幅机织物</t>
  </si>
  <si>
    <t>其他材料制其他狭幅机织物</t>
  </si>
  <si>
    <t>棉或麻粘合有经纱无纬纱狭幅织物</t>
  </si>
  <si>
    <t>两用物项管制的无纬布</t>
  </si>
  <si>
    <t>其他纺织材料制用粘合剂粘合制成的有经纱而无纬纱的织物</t>
  </si>
  <si>
    <t>纺织材料制机织非绣制标签、徽章及类似品</t>
  </si>
  <si>
    <t>1:品牌类型|2:出口享惠情况|3:织造方法（机织、针织等）|4:成分含量|5:GTIN|6:CAS|7:其他</t>
  </si>
  <si>
    <t>纺织材料制非机织非绣制标签、徽章及类似品</t>
  </si>
  <si>
    <t>成匹的编带</t>
  </si>
  <si>
    <t>1:品牌类型|2:出口享惠情况|3:规格（成匹）|4:成分含量|5:GTIN|6:CAS|7:其他</t>
  </si>
  <si>
    <t>非绣制的成匹装饰带，但针织或钩编的除外；流苏、绒球及类似品</t>
  </si>
  <si>
    <t>金属线及含金属纱线与棉混制的布</t>
  </si>
  <si>
    <t>1:品牌类型|2:出口享惠情况|3:用途（衣着、装饰等）|4:织造方法（金属线或含金属纱线机织）|5:成分含量|6:GTIN|7:CAS|8:其他</t>
  </si>
  <si>
    <t>金属线及含金属纱线与化纤混制布</t>
  </si>
  <si>
    <t>金属线与其他纤维混制的布</t>
  </si>
  <si>
    <t>不见底布的刺绣品</t>
  </si>
  <si>
    <t>1:品牌类型|2:出口享惠情况|3:织造方法（刺绣）|4:是否见底布|5:成分含量|6:GTIN|7:CAS|8:其他</t>
  </si>
  <si>
    <t>棉制见底布的刺绣品</t>
  </si>
  <si>
    <t>化学纤维制见底布刺绣品</t>
  </si>
  <si>
    <t>其他纺织材料制见底布刺绣品</t>
  </si>
  <si>
    <t>丝及绢丝制被褥状纺织品</t>
  </si>
  <si>
    <t>1:品牌类型|2:出口享惠情况|3:表面成分含量|4:胎料材质|5:GTIN|6:CAS|7:其他</t>
  </si>
  <si>
    <t>羊毛或动物细毛制被褥状纺织品</t>
  </si>
  <si>
    <t>棉制被褥状纺织品</t>
  </si>
  <si>
    <t>化学纤维制被褥状纺织品</t>
  </si>
  <si>
    <t>其他纺织材料制被褥状纺织品</t>
  </si>
  <si>
    <t>胶或淀粉涂布的棉纺织物</t>
  </si>
  <si>
    <t>1:品牌类型|2:出口享惠情况|3:用途|4:处理材质|5:成分含量|6:处理工艺（涂布、浸渍、层压）|7:GTIN|8:CAS|9:其他</t>
  </si>
  <si>
    <t>胶或淀粉涂布的麻及其他棉纺织</t>
  </si>
  <si>
    <t>胶或淀粉涂布的涤棉短纤混纺织品</t>
  </si>
  <si>
    <t>胶或淀粉涂布的其他化纤纺织物</t>
  </si>
  <si>
    <t>用胶或淀粉涂布的精梳毛纺织物</t>
  </si>
  <si>
    <t>用胶或淀粉涂布的其他纺织物</t>
  </si>
  <si>
    <t>其他纺织物制成的油画布</t>
  </si>
  <si>
    <t>棉制描图布、帽里硬衬布等</t>
  </si>
  <si>
    <t>麻及其他棉制描图布、帽里硬衬布</t>
  </si>
  <si>
    <t>聚酯短纤与棉混纺织物制描图布</t>
  </si>
  <si>
    <t>其他化纤制描图布,帽里硬衬布等</t>
  </si>
  <si>
    <t>精梳毛纺织物制描图布,帽里硬衬</t>
  </si>
  <si>
    <t>其他纺织物制描图布,帽里硬衬布</t>
  </si>
  <si>
    <t>聚酰胺-6（尼龙-6）制的帘子布</t>
  </si>
  <si>
    <t>1:品牌类型|2:出口享惠情况|3:成分含量|4:是否高强力纱制|5:纱线细度|6:股数|7:织物密度|8:幅宽|9:品牌（中文或外文名称）|10:GTIN|11:CAS|12:其他</t>
  </si>
  <si>
    <t>聚酰胺-6，6（尼龙-6，6）制的帘子布</t>
  </si>
  <si>
    <t>其他聚酰胺制的帘子布</t>
  </si>
  <si>
    <t>聚酯高强力纱制的帘子布</t>
  </si>
  <si>
    <t>粘胶纤维高强力纱制帘子布</t>
  </si>
  <si>
    <t>用聚氯乙烯浸渍的其他绝缘布或带</t>
  </si>
  <si>
    <t>1:品牌类型|2:出口享惠情况|3:处理材质|4:成分含量|5:处理工艺（涂布、浸渍、层压）|6:是否双面涂层或包覆|7:GTIN|8:CAS|9:其他</t>
  </si>
  <si>
    <t>用聚氯乙烯浸渍的其他人造革</t>
  </si>
  <si>
    <t>1:品牌类型|2:出口享惠情况|3:处理材质|4:成分含量|5:处理工艺（涂布、浸渍、层压）|6:是否双面涂层或包覆|7:聚氯乙烯塑料是否为泡沫塑料请注明|8:织物是否仅起增强作用请注明|9:GTIN|10:CAS|11:其他</t>
  </si>
  <si>
    <t>聚氯乙烯浸渍的其他纺织物</t>
  </si>
  <si>
    <t>聚氨基甲酸酯浸渍其他绝缘布或带</t>
  </si>
  <si>
    <t>用聚氨基甲酸酯浸渍的其他人造革</t>
  </si>
  <si>
    <t>1:品牌类型|2:出口享惠情况|3:处理材质|4:成分含量|5:处理工艺（涂布、浸渍、层压）|6:是否双面涂层或包覆|7:聚氨酯塑料是否为泡沫塑料请注明|8:织物是否仅起增强作用请注明|9:其他塑料是否为泡沫塑料请注明|10:GTIN|11:CAS|12:其他</t>
  </si>
  <si>
    <t>用聚氨基甲酸酯浸渍的其他纺织物</t>
  </si>
  <si>
    <t>用其他塑料浸渍的绝缘布或带</t>
  </si>
  <si>
    <t>用其他塑料浸渍的人造革</t>
  </si>
  <si>
    <t>用其他塑料浸渍的其他纺织物</t>
  </si>
  <si>
    <t>列诺伦(亚麻油地毡)</t>
  </si>
  <si>
    <t>以纺织物为底涂布或覆面的铺地品</t>
  </si>
  <si>
    <t>糊墙织物</t>
  </si>
  <si>
    <t>1:品牌类型|2:出口享惠情况|3:是否糊墙用|4:是否为纸衬背|5:表面层纤维成分含量|6:幅宽|7:GTIN|8:CAS|9:其他</t>
  </si>
  <si>
    <t>用橡胶处理宽≤20cm纺织绝缘带</t>
  </si>
  <si>
    <t>1:品牌类型|2:出口享惠情况|3:织造方法（机织、针织、钩编等）|4:处理材质（橡胶）|5:是否胶粘带|6:是否绝缘带|7:幅宽|8:GTIN|9:CAS|10:其他</t>
  </si>
  <si>
    <t>用橡胶处理宽≤20cm其他纺织物胶粘带</t>
  </si>
  <si>
    <t>用橡胶处理的针织或钩编其他纺织物</t>
  </si>
  <si>
    <t>1:品牌类型|2:出口享惠情况|3:织造方法（机织、针织、钩编等）|4:处理材质（橡胶）|5:幅宽|6:GTIN|7:CAS|8:其他</t>
  </si>
  <si>
    <t>用橡胶处理的绝缘布或带</t>
  </si>
  <si>
    <t>用橡胶处理的其他纺织物</t>
  </si>
  <si>
    <t>其他材料浸涂纺织绝缘布或带</t>
  </si>
  <si>
    <t>1:品牌类型|2:出口享惠情况|3:处理材质|4:是否为绝缘带|5:GTIN|6:CAS|7:其他</t>
  </si>
  <si>
    <t>其他材料浸涂已绘制画布</t>
  </si>
  <si>
    <t>1:品牌类型|2:出口享惠情况|3:是否为已绘制画布|4:处理材质|5:GTIN|6:CAS|7:其他</t>
  </si>
  <si>
    <t>用其他材料浸涂的纺织物</t>
  </si>
  <si>
    <t>1:品牌类型|2:出口享惠情况|3:处理材质|4:GTIN|5:CAS|6:其他</t>
  </si>
  <si>
    <t>灯芯,炉芯等和煤气灯纱筒及纱罩</t>
  </si>
  <si>
    <t>纺织材料制水龙软管及类似管子</t>
  </si>
  <si>
    <t>1:品牌类型|2:出口享惠情况|3:纤维成分|4:GTIN|5:CAS|6:其他</t>
  </si>
  <si>
    <t>纺织材料制的传动带或输送带及带料</t>
  </si>
  <si>
    <t>1:品牌类型|2:出口享惠情况|3:纤维成分|4:厚度|5:品牌（中文或外文名称）|6:型号|7:GTIN|8:CAS|9:其他</t>
  </si>
  <si>
    <t>包覆纺锤用浸胶的狭幅丝绒织物</t>
  </si>
  <si>
    <t>其他起绒狭幅织物</t>
  </si>
  <si>
    <t>丝制筛布</t>
  </si>
  <si>
    <t>1:品牌类型|2:出口享惠情况|3:成分含量|4:品牌（中文或外文名称）|5:型号|6:GTIN|7:CAS|8:其他</t>
  </si>
  <si>
    <t>其他纺织材料制筛布</t>
  </si>
  <si>
    <t>轻的环状或有联接装置的布或毡呢</t>
  </si>
  <si>
    <t>1:品牌类型|2:出口享惠情况|3:用途|4:是否为环状或有联接装置的纺织物或毡呢|5:每平方米克重|6:成分含量|7:品牌（中文或外文名称）|8:型号|9:GTIN|10:CAS|11:其他</t>
  </si>
  <si>
    <t>重的环状或有联接装置的布或毡呢</t>
  </si>
  <si>
    <t>用于榨油机器或类似机器的滤布</t>
  </si>
  <si>
    <t>1:品牌类型|2:出口享惠情况|3:用途（如半导体晶圆制造用等）|4:若为半导体晶圆制造用需注明是否为自粘式|5:若为半导体晶圆制造用需注是否为圆形|6:成分含量|7:品牌（中文或外文名称）|8:型号|9:GTIN|10:CAS|11:其他</t>
  </si>
  <si>
    <t>体外膜肺氧合机用聚甲基戊烯中空纤维膜</t>
  </si>
  <si>
    <t>其他专门技术用途纺织产品及制品</t>
  </si>
  <si>
    <t>针织或钩编“长毛绒”织物</t>
  </si>
  <si>
    <t>1:品牌类型|2:出口享惠情况|3:织造方法（针织或钩编）|4:起绒方法（毛圈或长毛绒）|5:幅宽|6:成分含量|7:GTIN|8:CAS|9:其他</t>
  </si>
  <si>
    <t>棉制针织或钩编的毛圈绒头织物</t>
  </si>
  <si>
    <t>化纤制针织或钩编毛圈绒头织物</t>
  </si>
  <si>
    <t>其他材料制针织或钩编毛圈绒头织物</t>
  </si>
  <si>
    <t>棉制针织或钩编起绒织物</t>
  </si>
  <si>
    <t>1:品牌类型|2:出口享惠情况|3:织造方法（针织或钩编）|4:幅宽|5:成分含量|6:是否起绒|7:GTIN|8:CAS|9:其他</t>
  </si>
  <si>
    <t>化纤制针织或钩编起绒织物</t>
  </si>
  <si>
    <t>其他纺材制针织或钩编起绒织物</t>
  </si>
  <si>
    <t>棉制宽≤30cm弹性针织或钩编织物</t>
  </si>
  <si>
    <t>1:品牌类型|2:出口享惠情况|3:织造方法（针织或钩编）|4:橡胶线含量|5:成分含量|6:幅宽|7:弹性纱线含量|8:GTIN|9:CAS|10:其他</t>
  </si>
  <si>
    <t>丝及绢丝制宽≤30cm针织或钩编织物</t>
  </si>
  <si>
    <t>合成纤维制宽≤30cm针织或钩编织物</t>
  </si>
  <si>
    <t>人造纤维制宽≤30cm针织或钩编织物</t>
  </si>
  <si>
    <t>其他纺材宽≤30cm针织或钩编织物</t>
  </si>
  <si>
    <t>丝及绢丝宽≤30cm针织或钩编织物</t>
  </si>
  <si>
    <t>合成纤维制宽≤30cm针织或钩编织</t>
  </si>
  <si>
    <t>毛制宽≤30cm针织或钩编织物</t>
  </si>
  <si>
    <t>1:品牌类型|2:出口享惠情况|3:织造方法（针织或钩编）|4:成分含量|5:幅宽|6:GTIN|7:CAS|8:其他</t>
  </si>
  <si>
    <t>棉制宽≤30cm针织或钩编织物</t>
  </si>
  <si>
    <t>合纤制宽小于等于30厘米针织或钩编织物</t>
  </si>
  <si>
    <t>人纤制宽小于等于30厘米针织或钩编织物</t>
  </si>
  <si>
    <t>棉制宽&gt;30cm弹性针织或钩编织物</t>
  </si>
  <si>
    <t>丝及绢丝宽&gt;30cm针织或钩编织物</t>
  </si>
  <si>
    <t>合成纤维制宽&gt;30cm针织或钩编织物</t>
  </si>
  <si>
    <t>人造纤维制宽&gt;30cm针织或钩编织物</t>
  </si>
  <si>
    <t>其他纺材宽&gt;30cm针织或钩编织物</t>
  </si>
  <si>
    <t>漂白或未漂白棉制经编织物</t>
  </si>
  <si>
    <t>1:品牌类型|2:出口享惠情况|3:织造方法（经编针织）|4:染整方法（色织、染色、漂白等）|5:成分含量|6:幅宽|7:GTIN|8:CAS|9:其他</t>
  </si>
  <si>
    <t>染色棉制经编织物</t>
  </si>
  <si>
    <t>色织棉制经编织物</t>
  </si>
  <si>
    <t>印花棉制经编织物</t>
  </si>
  <si>
    <t>本章子目注释一所列织物</t>
  </si>
  <si>
    <t>1:品牌类型|2:出口享惠情况|3:织造方法（经编针织）|4:染整方法（色织、染色、漂白等）|5:成分含量|6:幅宽|7:每平方米克重|8:网眼尺寸|9:处理工艺|10:处理材质|11:GTIN|12:CAS|13:其他</t>
  </si>
  <si>
    <t>其他漂白或未漂白合成纤维制经编织物</t>
  </si>
  <si>
    <t>其他染色合成纤维制经编织物</t>
  </si>
  <si>
    <t>其他色织合成纤维制经编织物</t>
  </si>
  <si>
    <t>其他印花合成纤维制经编织物</t>
  </si>
  <si>
    <t>漂白或未漂白人造纤维制经编织物</t>
  </si>
  <si>
    <t>染色人造纤维制经编织物</t>
  </si>
  <si>
    <t>色织人造纤维制经编织物</t>
  </si>
  <si>
    <t>印花人造纤维制经编织物</t>
  </si>
  <si>
    <t>羊毛或动物细毛制经编织物</t>
  </si>
  <si>
    <t>其他纺织材料制经编织物</t>
  </si>
  <si>
    <t>毛制其他针织或钩编织物</t>
  </si>
  <si>
    <t>1:品牌类型|2:出口享惠情况|3:织造方法（针织或钩编）|4:染整方法（色织、染色、漂白等）|5:成分含量|6:幅宽|7:GTIN|8:CAS|9:其他</t>
  </si>
  <si>
    <t>棉制其他漂或未漂针织或钩编织物</t>
  </si>
  <si>
    <t>棉制其他染色针织或钩编织物</t>
  </si>
  <si>
    <t>棉制其他色织针织或钩编织物</t>
  </si>
  <si>
    <t>棉制其他印花针织或钩编织物</t>
  </si>
  <si>
    <t>合成纤维制其他针织或钩编织物</t>
  </si>
  <si>
    <t>合成纤维其他染色针织或钩编织物</t>
  </si>
  <si>
    <t>合成纤维其他色织针织或钩编织物</t>
  </si>
  <si>
    <t>人造纤维制其他针织或钩编织物</t>
  </si>
  <si>
    <t>其他纺材制其他针织或钩编织物</t>
  </si>
  <si>
    <t>棉制针织或钩编的男式大衣、短大衣、斗篷、短斗篷、带风帽的防寒短上衣（包括滑雪短上衣）、防风衣、防风短上衣及类似品</t>
  </si>
  <si>
    <t>1:品牌类型|2:出口享惠情况|3:织造方法（针织、钩编）|4:种类（大衣、短大衣、斗篷等）|5:类别（男式）|6:成分含量|7:品牌（中文或外文名称）|8:货号|9:GTIN|10:CAS|11:其他</t>
  </si>
  <si>
    <t>化纤制针织或钩编的男式大衣、短大衣、斗篷、短斗篷、带风帽的防寒短上衣（包括滑雪短上衣）、防风衣、防风短上衣及类似品</t>
  </si>
  <si>
    <t>羊毛或动物细毛制针织或钩编男式大衣、斗篷、防风衣等</t>
  </si>
  <si>
    <t>其他纺织材料制男大衣、斗篷、防风衣等</t>
  </si>
  <si>
    <t>羊毛或动物细毛制针织或钩编女式大衣、斗篷、防风衣等</t>
  </si>
  <si>
    <t>1:品牌类型|2:出口享惠情况|3:织造方法（针织、钩编）|4:种类（大衣、短大衣、斗篷等）|5:类别（女式）|6:成分含量|7:品牌（中文或外文名称）|8:货号|9:GTIN|10:CAS|11:其他</t>
  </si>
  <si>
    <t>棉制针织或钩编的女式大衣、短大衣、斗篷、短斗篷、带风帽的防寒短上衣（包括滑雪短上衣）、防风衣、防风短上衣及类似品</t>
  </si>
  <si>
    <t>化纤制针织或钩编的女式大衣、短大衣、斗篷、短斗篷、带风帽的防寒短上衣（包括滑雪短上衣）、防风衣、防风短上衣及类似品</t>
  </si>
  <si>
    <t>其他纺材制针织或钩编的女式大衣、短大衣、斗篷、短斗篷、带风帽的防寒短上衣（包括滑雪短上衣）、防风衣、防风短上衣及类似品</t>
  </si>
  <si>
    <t>毛制针织或钩编男式西服套装</t>
  </si>
  <si>
    <t>1:品牌类型|2:出口享惠情况|3:织造方法（针织、钩编）|4:种类（西服套装）|5:类别（男式）|6:成分含量|7:品牌（中文或外文名称）|8:货号|9:套装组成及数量|10:GTIN|11:CAS|12:其他</t>
  </si>
  <si>
    <t>合成纤维制针织或钩编男式西服套装</t>
  </si>
  <si>
    <t>其他纺材制针织或钩编男式西服套装</t>
  </si>
  <si>
    <t>棉制针织或钩编男式便服套装</t>
  </si>
  <si>
    <t>1:品牌类型|2:出口享惠情况|3:织造方法（针织、钩编）|4:种类（便服套装）|5:类别（男式）|6:成分含量|7:品牌（中文或外文名称）|8:货号|9:套装组成及数量|10:GTIN|11:CAS|12:其他</t>
  </si>
  <si>
    <t>其他合纤制针织或钩编其他男便服套装</t>
  </si>
  <si>
    <t>毛制针织或钩编男式便服套装</t>
  </si>
  <si>
    <t>其他纺织料针织或钩编男便服套装</t>
  </si>
  <si>
    <t>毛制针织或钩编男式上衣</t>
  </si>
  <si>
    <t>1:品牌类型|2:出口享惠情况|3:织造方法（针织、钩编）|4:种类（上衣）|5:类别（男式）|6:成分含量|7:是否全开襟|8:是否有拉链|9:品牌（中文或外文名称）|10:货号|11:GTIN|12:CAS|13:其他</t>
  </si>
  <si>
    <t>棉制针织或钩编男式上衣</t>
  </si>
  <si>
    <t>合纤制针织或钩编男式上衣</t>
  </si>
  <si>
    <t>其他纺织材料制针织或钩编男式上衣</t>
  </si>
  <si>
    <t>毛制长裤、护胸背带工装裤、马裤及短裤</t>
  </si>
  <si>
    <t>1:品牌类型|2:出口享惠情况|3:织造方法（针织、钩编）|4:种类（长裤、护胸背带工装裤、马裤、短裤等）|5:类别（男式）|6:成分含量|7:品牌（中文或外文名称）|8:货号|9:GTIN|10:CAS|11:其他</t>
  </si>
  <si>
    <t>棉针织或钩编男童游戏套装长裤</t>
  </si>
  <si>
    <t>棉制针织或钩编其他男裤等</t>
  </si>
  <si>
    <t>其他合纤制男童游戏套装长裤</t>
  </si>
  <si>
    <t>其他合纤制针织或钩编其他男裤</t>
  </si>
  <si>
    <t>其他纺织材料制其他男童长裤马裤</t>
  </si>
  <si>
    <t>其他纺材制针织或钩编其他男式长裤、护胸背带工装裤、马裤及短裤</t>
  </si>
  <si>
    <t>合纤制针织或钩编女西服套装</t>
  </si>
  <si>
    <t>1:品牌类型|2:出口享惠情况|3:织造方法（针织、钩编）|4:种类（西服套装）|5:类别（女式）|6:成分含量|7:品牌（中文或外文名称）|8:货号|9:套装组成及数量|10:GTIN|11:CAS|12:其他</t>
  </si>
  <si>
    <t>毛制针织或钩编女式西服套装</t>
  </si>
  <si>
    <t>棉针织或钩编女西服套装</t>
  </si>
  <si>
    <t>其他纺织材料制针织或钩编女式西服套装</t>
  </si>
  <si>
    <t>棉针织或钩编女便服套装</t>
  </si>
  <si>
    <t>1:品牌类型|2:出口享惠情况|3:织造方法（针织、钩编）|4:种类（便服套装）|5:类别（女式）|6:成分含量|7:品牌（中文或外文名称）|8:货号|9:套装组成及数量|10:GTIN|11:CAS|12:其他</t>
  </si>
  <si>
    <t>合纤制针织或钩编女便服套装</t>
  </si>
  <si>
    <t>毛制针织或钩编女式便服套装</t>
  </si>
  <si>
    <t>其他纺材针织或钩编其他女式便服套装</t>
  </si>
  <si>
    <t>毛制针织或钩编女式上衣</t>
  </si>
  <si>
    <t>1:品牌类型|2:出口享惠情况|3:织造方法（针织、钩编）|4:种类（上衣）|5:类别（女式）|6:成分含量|7:是否全开襟|8:是否有拉链|9:品牌（中文或外文名称）|10:货号|11:GTIN|12:CAS|13:其他</t>
  </si>
  <si>
    <t>棉制针织或钩编女式上衣</t>
  </si>
  <si>
    <t>合成纤维制针织或钩编女式上衣</t>
  </si>
  <si>
    <t>其他纺织材料制针织或钩编女式上衣</t>
  </si>
  <si>
    <t>毛制针织或钩编连衣裙</t>
  </si>
  <si>
    <t>1:品牌类型|2:出口享惠情况|3:织造方法（针织、钩编）|4:种类（连衣裙）|5:类别（女式）|6:成分含量|7:品牌（中文或外文名称）|8:货号|9:GTIN|10:CAS|11:其他</t>
  </si>
  <si>
    <t>棉制针织或钩编连衣裙</t>
  </si>
  <si>
    <t>合纤制针织或钩编连衣裙</t>
  </si>
  <si>
    <t>人纤制针织或钩编连衣裙</t>
  </si>
  <si>
    <t>其他纺织材料制针织或钩编连衣裙</t>
  </si>
  <si>
    <t>毛制针织或钩编裙子及裙裤</t>
  </si>
  <si>
    <t>1:品牌类型|2:出口享惠情况|3:织造方法（针织、钩编）|4:种类（裙子、裙裤）|5:类别（女式）|6:成分含量|7:品牌（中文或外文名称）|8:货号|9:GTIN|10:CAS|11:其他</t>
  </si>
  <si>
    <t>棉制针织裙子及裙裤</t>
  </si>
  <si>
    <t>合纤制针织或钩编裙子及裙裤</t>
  </si>
  <si>
    <t>其他纺材制针织或钩编裙子及裙裤</t>
  </si>
  <si>
    <t>毛制针织或钩编女长裤、护胸背带工装裤、马裤及短裤</t>
  </si>
  <si>
    <t>1:品牌类型|2:出口享惠情况|3:织造方法（针织、钩编）|4:种类（长裤、护胸背带工装裤、马裤、短裤等）|5:类别（女式）|6:成分含量|7:品牌（中文或外文名称）|8:货号|9:GTIN|10:CAS|11:其他</t>
  </si>
  <si>
    <t>棉针织或钩编女童游戏套装长裤</t>
  </si>
  <si>
    <t>棉制针织或钩编其他女裤</t>
  </si>
  <si>
    <t>其他合成纤维制女童游戏套装长裤</t>
  </si>
  <si>
    <t>其他合成纤维制针织或钩编女裤</t>
  </si>
  <si>
    <t>其他纺织材料制针织或钩编女裤</t>
  </si>
  <si>
    <t>棉制针织或钩编男童游戏套装衬衫</t>
  </si>
  <si>
    <t>1:品牌类型|2:出口享惠情况|3:织造方法（针织、钩编）|4:种类（衬衫、POLO衫等）|5:类别（男式）|6:成分含量|7:品牌（中文或外文名称）|8:货号|9:GTIN|10:CAS|11:其他</t>
  </si>
  <si>
    <t>其他棉制针织或钩编其他男衬衫</t>
  </si>
  <si>
    <t>化纤针织或钩编男童游戏套装衬衫</t>
  </si>
  <si>
    <t>其他化纤制针织或钩编其他男衬衫</t>
  </si>
  <si>
    <t>其他纺织材料制针织或钩编男衬衫</t>
  </si>
  <si>
    <t>棉制针织或钩编女童游戏套装衬衫</t>
  </si>
  <si>
    <t>1:品牌类型|2:出口享惠情况|3:织造方法（针织、钩编）|4:种类（衬衫、POLO衫等）|5:类别（女式）|6:成分含量|7:品牌（中文或外文名称）|8:货号|9:GTIN|10:CAS|11:其他</t>
  </si>
  <si>
    <t>棉制针织或钩编其他女衬衫</t>
  </si>
  <si>
    <t>其他化纤制女童游戏套装衬衫</t>
  </si>
  <si>
    <t>其他化纤针织或钩编未列名女衬衫</t>
  </si>
  <si>
    <t>其他纺织材料制针织或钩编女衬衫</t>
  </si>
  <si>
    <t>棉制针织或钩编男内裤及三角裤</t>
  </si>
  <si>
    <t>1:品牌类型|2:出口享惠情况|3:织造方法（针织、钩编）|4:种类（内裤、三角裤、长睡衣、睡衣裤、浴衣等）|5:类别（男式）|6:成分含量|7:品牌（中文或外文名称）|8:货号|9:GTIN|10:CAS|11:其他</t>
  </si>
  <si>
    <t>化纤制针织或钩编男内裤及三角裤</t>
  </si>
  <si>
    <t>丝及绢丝制男内裤及三角裤</t>
  </si>
  <si>
    <t>其他纺织材料制男内裤及三角裤</t>
  </si>
  <si>
    <t>棉制针织或钩编男长睡衣及睡衣裤</t>
  </si>
  <si>
    <t>化纤制针织或钩编男睡衣裤</t>
  </si>
  <si>
    <t>丝及绢丝制针织或钩编男睡衣裤</t>
  </si>
  <si>
    <t>其他纺材制针织或钩编男睡衣裤</t>
  </si>
  <si>
    <t>棉制针织或钩编男浴衣.晨衣等</t>
  </si>
  <si>
    <t>化学纤维制其他男睡衣裤、浴衣、晨衣等</t>
  </si>
  <si>
    <t>其他纺织材料制其他男睡衣裤、浴衣、晨衣等</t>
  </si>
  <si>
    <t>化纤制针织或钩编长衬裙及衬裙</t>
  </si>
  <si>
    <t>1:品牌类型|2:出口享惠情况|3:织造方法（针织、钩编）|4:种类（衬裙、三角裤、短衬裤、睡衣、睡衣裤、浴衣、晨|5:类别（女式）|6:成分含量|7:品牌（中文或外文名称）|8:货号|9:GTIN|10:CAS|11:其他</t>
  </si>
  <si>
    <t>棉制针织或钩编女式长衬裙及衬裙</t>
  </si>
  <si>
    <t>丝及绢丝制女式长衬裙及衬裙</t>
  </si>
  <si>
    <t>其他纺织材料制女式长衬裙及衬裙</t>
  </si>
  <si>
    <t>棉制针织或钩编女三角裤及短衬裤</t>
  </si>
  <si>
    <t>化纤制一次性女三角裤及短衬裤</t>
  </si>
  <si>
    <t>化纤制其他女三角裤及短衬裤</t>
  </si>
  <si>
    <t>丝及绢丝制女三角裤及短衬裤</t>
  </si>
  <si>
    <t>其他纺织材料制女三角裤及短衬裤</t>
  </si>
  <si>
    <t>棉制针织或钩编女睡衣及睡衣裤</t>
  </si>
  <si>
    <t>化纤制针织或钩编女睡衣及睡衣裤</t>
  </si>
  <si>
    <t>丝及绢丝制女睡衣及睡衣裤</t>
  </si>
  <si>
    <t>其他纺织材料制女睡衣及睡衣裤</t>
  </si>
  <si>
    <t>其他棉制针织或钩编女浴衣、晨衣等</t>
  </si>
  <si>
    <t>化纤制针织或钩编女浴衣、晨衣等</t>
  </si>
  <si>
    <t>其他纺织材料制女浴衣、晨衣等</t>
  </si>
  <si>
    <t>棉制针织或钩编T恤衫、汗衫及其他内衣背心</t>
  </si>
  <si>
    <t>1:品牌类型|2:出口享惠情况|3:织造方法（针织、钩编）|4:类别（男式、女式、男女同款）|5:是否有领|6:是否有扣|7:是否有拉链|8:成分含量|9:品牌（中文或外文名称）|10:货号|11:GTIN|12:CAS|13:其他</t>
  </si>
  <si>
    <t>丝及绢丝针织或钩编T恤衫、汗衫及其他内衣背心</t>
  </si>
  <si>
    <t>其他纺材制针织或钩编T恤衫、汗衫及其他内衣背心</t>
  </si>
  <si>
    <t>羊毛制针织或钩编的套头衫、开襟衫、马甲（背心）及类似品</t>
  </si>
  <si>
    <t>1:品牌类型|2:出口享惠情况|3:织造方法（针织、钩编）|4:类别（男式、女式）|5:如为背心，请注明是否为外穿背心|6:成分含量|7:品牌（中文或外文名称）|8:货号|9:GTIN|10:CAS|11:其他</t>
  </si>
  <si>
    <t>喀什米尔山羊细毛套头衫</t>
  </si>
  <si>
    <t>其他山羊细毛制针织或钩编的套头衫、开襟衫、马甲（背心）及类似品</t>
  </si>
  <si>
    <t>其他兔毛制针织或钩编的套头衫、开襟衫、马甲（背心）及类似品</t>
  </si>
  <si>
    <t>其他动物细毛制针织或钩编的套头衫、开襟衫、马甲（背心）及类似品</t>
  </si>
  <si>
    <t>棉制儿童游戏套装紧身衫及套头衫</t>
  </si>
  <si>
    <t>其他棉制针织或钩编的套头衫、开襟衫、马甲（背心）及类似品</t>
  </si>
  <si>
    <t>化纤制儿童游戏套装紧身衫及套头衫</t>
  </si>
  <si>
    <t>其他化纤制针织或钩编的套头衫、开襟衫、马甲（背心）及类似品</t>
  </si>
  <si>
    <t>丝及绢丝制针织或钩编的套头衫、开襟衫、马甲（背心）及类似品</t>
  </si>
  <si>
    <t>其他纺材制针织或钩编的套头衫、开襟衫、马甲（背心）及类似品</t>
  </si>
  <si>
    <t>棉制针织或钩编婴儿服装及衣着附件</t>
  </si>
  <si>
    <t>1:品牌类型|2:出口享惠情况|3:织造方法（针织、钩编）|4:种类（外衣、雨衣等）|5:类别（婴儿）|6:成分含量|7:尺寸（衣长及裤长）|8:品牌（中文或外文名称）|9:货号|10:GTIN|11:CAS|12:其他</t>
  </si>
  <si>
    <t>合成纤维制针织或钩编婴儿服装及衣着附件</t>
  </si>
  <si>
    <t>毛制针织或钩编婴儿服装及衣着附件</t>
  </si>
  <si>
    <t>其他纺织材料制婴儿服装及衣着附件</t>
  </si>
  <si>
    <t>棉制针织或钩编运动服</t>
  </si>
  <si>
    <t>1:品牌类型|2:出口享惠情况|3:织造方法（针织、钩编）|4:种类（运动套装、运动装、滑雪服、游泳服）|5:类别（男式、女式）|6:成分含量|7:品牌（中文或外文名称）|8:货号|9:套装组成及数量|10:GTIN|11:CAS|12:其他</t>
  </si>
  <si>
    <t>合纤制针织或钩编运动服</t>
  </si>
  <si>
    <t>其他纺织材料制针织或钩编运动服</t>
  </si>
  <si>
    <t>棉制针织或钩编滑雪服</t>
  </si>
  <si>
    <t>其他纺织材料针织或钩编滑雪服</t>
  </si>
  <si>
    <t>合纤制针织或钩编男式游泳服</t>
  </si>
  <si>
    <t>其他材料制针织或钩编男式游泳服</t>
  </si>
  <si>
    <t>合纤制针织或钩编女式游泳服</t>
  </si>
  <si>
    <t>其他纺织材料制针织或钩编女游泳服</t>
  </si>
  <si>
    <t>用税目59.03、59.06或59.07的针织物或钩编织物制成的服装</t>
  </si>
  <si>
    <t>1:品牌类型|2:出口享惠情况|3:织造方法（针织、钩编）|4:处理材料（塑料、橡胶）|5:品牌（中文或外文名称）|6:货号|7:GTIN|8:CAS|9:其他</t>
  </si>
  <si>
    <t>棉制针织或钩编儿童非保暖连身裤</t>
  </si>
  <si>
    <t>1:品牌类型|2:出口享惠情况|3:织造方法（针织、钩编）|4:种类（连身衣、夏服、水洗服、无袖罩衫等）|5:类别（男式、女式、儿童）|6:成分含量|7:品牌（中文或外文名称）|8:货号|9:GTIN|10:CAS|11:其他</t>
  </si>
  <si>
    <t>棉制针织或钩编男成人及男童TOPS</t>
  </si>
  <si>
    <t>棉制针织或钩编夏服、水洗服</t>
  </si>
  <si>
    <t>棉制针织或钩编其他服装</t>
  </si>
  <si>
    <t>化纤针织或钩编男成人及男童TOPS</t>
  </si>
  <si>
    <t>化纤制针织或钩编其他服装</t>
  </si>
  <si>
    <t>毛制针织或钩编其他服装</t>
  </si>
  <si>
    <t>其他纺织材料制其他服装</t>
  </si>
  <si>
    <t>渐紧压袜类</t>
  </si>
  <si>
    <t>1:品牌类型|2:出口享惠情况|3:织造方法（针织、钩编）|4:用途|5:品牌（中文或外文名称）|6:货号|7:GTIN|8:CAS|9:其他</t>
  </si>
  <si>
    <t>每根单丝细度＜67分特的合成纤维制连裤袜及紧身裤袜</t>
  </si>
  <si>
    <t>1:品牌类型|2:出口享惠情况|3:织造方法（针织、钩编）|4:种类（连裤袜、紧身裤袜）|5:成分含量|6:单丝细度|7:品牌（中文或外文名称）|8:货号|9:GTIN|10:CAS|11:其他</t>
  </si>
  <si>
    <t>每根单丝细度≥67分特的合成纤维制连裤袜及紧身裤袜</t>
  </si>
  <si>
    <t>棉制针织或钩编连裤袜及紧身裤袜</t>
  </si>
  <si>
    <t>1:品牌类型|2:出口享惠情况|3:织造方法（针织、钩编）|4:种类（连裤袜、紧身裤袜）|5:成分含量|6:品牌（中文或外文名称）|7:货号|8:GTIN|9:CAS|10:其他</t>
  </si>
  <si>
    <t>其他纺织材料制针织或钩编连裤袜及紧身裤袜</t>
  </si>
  <si>
    <t>其他材料制女式长统袜或中统袜</t>
  </si>
  <si>
    <t>1:品牌类型|2:出口享惠情况|3:织造方法（针织、钩编）|4:种类（长统袜、中统袜）|5:类别（女式）|6:成分含量|7:单丝细度|8:品牌（中文或外文名称）|9:货号|10:GTIN|11:CAS|12:其他</t>
  </si>
  <si>
    <t>毛制针织或钩编短袜及其他袜类</t>
  </si>
  <si>
    <t>1:品牌类型|2:出口享惠情况|3:织造方法（针织、钩编）|4:种类（短袜、里袜、袜套等）|5:成分含量|6:品牌（中文或外文名称）|7:货号|8:GTIN|9:CAS|10:其他</t>
  </si>
  <si>
    <t>棉制针织或钩编矫正袜</t>
  </si>
  <si>
    <t>棉制针织或钩编短袜及其他袜类</t>
  </si>
  <si>
    <t>合纤制短袜及其他袜类</t>
  </si>
  <si>
    <t>其他纺织材料制短袜及其他袜类</t>
  </si>
  <si>
    <t>塑料或橡胶浸渍、涂布、包覆或层压的手套</t>
  </si>
  <si>
    <t>1:品牌类型|2:出口享惠情况|3:织造方法（针织、钩编）|4:处理材料（塑料、橡胶）|5:成分含量|6:品牌（中文或外文名称）|7:货号|8:GTIN|9:CAS|10:其他</t>
  </si>
  <si>
    <t>毛制其他针织或钩编手套</t>
  </si>
  <si>
    <t>1:品牌类型|2:出口享惠情况|3:织造方法（针织、钩编）|4:成分含量|5:品牌（中文或外文名称）|6:货号|7:GTIN|8:CAS|9:其他</t>
  </si>
  <si>
    <t>棉制其他针织或钩编手套</t>
  </si>
  <si>
    <t>合纤制其他针织或钩编手套</t>
  </si>
  <si>
    <t>其他纺材制其他针织或钩编手套</t>
  </si>
  <si>
    <t>山羊绒制披巾、头巾、围巾、披纱、面纱及类似品</t>
  </si>
  <si>
    <t>其他动物细毛制披巾、头巾、围巾、披纱、面纱及类似品</t>
  </si>
  <si>
    <t>羊毛制披巾、头巾、围巾、披纱、面纱及类似品</t>
  </si>
  <si>
    <t>其他纺织材料制披巾、头巾、围巾、披纱、面纱及类似品</t>
  </si>
  <si>
    <t>领带及领结</t>
  </si>
  <si>
    <t>1:品牌类型|2:出口享惠情况|3:织造方法（针织、钩编）|4:成分含量|5:品牌（中文或外文名称）|6:GTIN|7:CAS|8:其他</t>
  </si>
  <si>
    <t>其他衣着附件</t>
  </si>
  <si>
    <t>服装或衣着附件的零件</t>
  </si>
  <si>
    <t>1:品牌类型|2:出口享惠情况|3:织造方法（针织、钩编）|4:成分含量|5:GTIN|6:CAS|7:其他</t>
  </si>
  <si>
    <t>毛制男式大衣、斗篷</t>
  </si>
  <si>
    <t>1:品牌类型|2:出口享惠情况|3:织造方法（机织等）|4:种类（大衣、短大衣、斗篷等）|5:类别（男式）|6:面料成分含量|7:如有填充物，请注明成分含量|8:品牌（中文或外文名称）|9:货号|10:GTIN|11:CAS|12:其他</t>
  </si>
  <si>
    <t>棉制男式羽绒服</t>
  </si>
  <si>
    <t>棉制男式大衣、斗篷</t>
  </si>
  <si>
    <t>化纤制男式羽绒服</t>
  </si>
  <si>
    <t>化纤制男式大衣、短大衣、斗篷、短斗篷等</t>
  </si>
  <si>
    <t>其他材料制男式大衣、短大衣、斗篷、短斗篷等</t>
  </si>
  <si>
    <t>毛制女式大衣、斗篷</t>
  </si>
  <si>
    <t>1:品牌类型|2:出口享惠情况|3:织造方法（机织等）|4:种类（大衣、短大衣、斗篷等）|5:类别（女式）|6:面料成分含量|7:如有填充物，请注明成分含量|8:品牌（中文或外文名称）|9:货号|10:GTIN|11:CAS|12:其他</t>
  </si>
  <si>
    <t>棉制女式羽绒服</t>
  </si>
  <si>
    <t>棉制女式大衣、斗篷</t>
  </si>
  <si>
    <t>化纤制女式羽绒服</t>
  </si>
  <si>
    <t>化纤制女式大衣、短大衣、斗篷、短斗篷等</t>
  </si>
  <si>
    <t>其他材料制女式大衣、短大衣、斗篷、短斗篷等</t>
  </si>
  <si>
    <t>毛制男式西服套装</t>
  </si>
  <si>
    <t>1:品牌类型|2:出口享惠情况|3:织造方法（机织等）|4:种类（西服套装）|5:类别（男式）|6:成分含量|7:品牌（中文或外文名称）|8:货号|9:套装组成及数量|10:GTIN|11:CAS|12:其他</t>
  </si>
  <si>
    <t>合纤制男式西服套装</t>
  </si>
  <si>
    <t>丝及绢丝制男式西服套装</t>
  </si>
  <si>
    <t>其他材料制其他男式西服套装</t>
  </si>
  <si>
    <t>棉制男式便服套装</t>
  </si>
  <si>
    <t>1:品牌类型|2:出口享惠情况|3:织造方法（机织等）|4:种类（便服套装）|5:类别（男式）|6:成分含量|7:品牌（中文或外文名称）|8:货号|9:套装组成及数量|10:GTIN|11:CAS|12:其他</t>
  </si>
  <si>
    <t>合纤制男式便服套装</t>
  </si>
  <si>
    <t>丝制男式便服套装</t>
  </si>
  <si>
    <t>羊毛或动物细毛制男式便服套装</t>
  </si>
  <si>
    <t>其他材料制其他男式便服套装</t>
  </si>
  <si>
    <t>羊毛或动物细毛制男式其他上衣</t>
  </si>
  <si>
    <t>1:品牌类型|2:出口享惠情况|3:织造方法（机织等）|4:种类（上衣）|5:类别（男式）|6:成分含量|7:是否全开襟|8:是否有拉链|9:品牌（中文或外文名称）|10:货号|11:GTIN|12:CAS|13:其他</t>
  </si>
  <si>
    <t>棉制男式上衣</t>
  </si>
  <si>
    <t>合成纤维制男式上衣</t>
  </si>
  <si>
    <t>丝制男式上衣</t>
  </si>
  <si>
    <t>其他材料制男式上衣</t>
  </si>
  <si>
    <t>毛制男童长裤、马裤</t>
  </si>
  <si>
    <t>1:品牌类型|2:出口享惠情况|3:织造方法（机织等）|4:种类（长裤、护胸背带工装裤、马裤、短裤、阿拉伯裤等|5:类别（男式）|6:成分含量|7:品牌（中文或外文名称）|8:货号|9:GTIN|10:CAS|11:其他</t>
  </si>
  <si>
    <t>毛制其他男式长裤、护胸背带工装裤、马裤及短裤</t>
  </si>
  <si>
    <t>棉制男式阿拉伯裤</t>
  </si>
  <si>
    <t>棉制其他男童长裤、护胸背带工装裤、马裤及短裤</t>
  </si>
  <si>
    <t>棉制其他男式长裤、护胸背带工装裤、马裤及短裤</t>
  </si>
  <si>
    <t>合成纤维制男式阿拉伯裤</t>
  </si>
  <si>
    <t>其他合纤制其他男童长裤、护胸背带工装裤、马裤及短裤</t>
  </si>
  <si>
    <t>合纤制其他男式长裤、护胸背带工装裤、马裤及短裤</t>
  </si>
  <si>
    <t>其他材料制男式阿拉伯裤</t>
  </si>
  <si>
    <t>人纤制男童护胸背带工装裤</t>
  </si>
  <si>
    <t>其他材料制其他男式长裤、护胸背带工装裤、马裤及短裤</t>
  </si>
  <si>
    <t>毛制女式西服套装</t>
  </si>
  <si>
    <t>1:品牌类型|2:出口享惠情况|3:织造方法（机织等）|4:种类（西服套装）|5:类别（女式）|6:成分含量|7:品牌（中文或外文名称）|8:货号|9:套装组成及数量|10:GTIN|11:CAS|12:其他</t>
  </si>
  <si>
    <t>含裤子的棉制女式西服套装</t>
  </si>
  <si>
    <t>不含裤子的棉制女式西服套装</t>
  </si>
  <si>
    <t>合纤制女式西服套装</t>
  </si>
  <si>
    <t>丝及绢丝制女式西服套装</t>
  </si>
  <si>
    <t>其他材料制其他女式西服套装</t>
  </si>
  <si>
    <t>羊毛或动物细毛制女式便服套装</t>
  </si>
  <si>
    <t>1:品牌类型|2:出口享惠情况|3:织造方法（机织等）|4:种类（便服套装）|5:类别（女式）|6:成分含量|7:品牌（中文或外文名称）|8:货号|9:套装组成及数量|10:GTIN|11:CAS|12:其他</t>
  </si>
  <si>
    <t>棉制女式便服套装</t>
  </si>
  <si>
    <t>合成纤维制女式便服套装</t>
  </si>
  <si>
    <t>丝制女式便服套装</t>
  </si>
  <si>
    <t>其他材料制女式便服套装</t>
  </si>
  <si>
    <t>羊毛或动物细毛制女式上衣</t>
  </si>
  <si>
    <t>1:品牌类型|2:出口享惠情况|3:织造方法（机织等）|4:种类（上衣）|5:类别（女式）|6:成分含量|7:是否全开襟|8:是否有拉链|9:品牌（中文或外文名称）|10:货号|11:GTIN|12:CAS|13:其他</t>
  </si>
  <si>
    <t>棉制女式上衣</t>
  </si>
  <si>
    <t>合成纤维制女式上衣</t>
  </si>
  <si>
    <t>丝制女式上衣</t>
  </si>
  <si>
    <t>其他材料制女式上衣</t>
  </si>
  <si>
    <t>毛制女式连衣裙</t>
  </si>
  <si>
    <t>1:品牌类型|2:出口享惠情况|3:织造方法（机织等）|4:种类（连衣裙）|5:类别（女式）|6:成分含量|7:品牌（中文或外文名称）|8:货号|9:GTIN|10:CAS|11:其他</t>
  </si>
  <si>
    <t>棉制女式连衣裙</t>
  </si>
  <si>
    <t>合成纤维制女式连衣裙</t>
  </si>
  <si>
    <t>人造纤维制女式连衣裙</t>
  </si>
  <si>
    <t>丝制女式连衣裙</t>
  </si>
  <si>
    <t>其他材料制女式连衣裙</t>
  </si>
  <si>
    <t>毛制女式裙子及裙裤</t>
  </si>
  <si>
    <t>1:品牌类型|2:出口享惠情况|3:织造方法（机织等）|4:种类（裙子、裙裤）|5:类别（女式）|6:成分含量|7:品牌（中文或外文名称）|8:货号|9:GTIN|10:CAS|11:其他</t>
  </si>
  <si>
    <t>棉制女式裙子及裙裤</t>
  </si>
  <si>
    <t>合成纤维制女式裙子及裙裤</t>
  </si>
  <si>
    <t>丝制女式裙子及裙裤</t>
  </si>
  <si>
    <t>其他材料制女式裙子及裙裤</t>
  </si>
  <si>
    <t>1:品牌类型|2:出口享惠情况|3:织造方法（机织等）|4:种类（长裤、护胸背带工装裤、马裤、短裤等）|5:类别（女式）|6:成分含量|7:品牌（中文或外文名称）|8:货号|9:GTIN|10:CAS|11:其他</t>
  </si>
  <si>
    <t>棉制长裤、护胸背带工装裤、马裤及短裤</t>
  </si>
  <si>
    <t>合纤制长裤、护胸背带工装裤、马裤及短裤</t>
  </si>
  <si>
    <t>其他材料制长裤、护胸背带工装裤、马裤及短裤</t>
  </si>
  <si>
    <t>不带特制领的棉制男成人衬衫</t>
  </si>
  <si>
    <t>1:品牌类型|2:出口享惠情况|3:织造方法（机织等）|4:种类（衬衫、POLO衫等）|5:类别（男式）|6:成分含量|7:品牌（中文或外文名称）|8:货号|9:GTIN|10:CAS|11:其他</t>
  </si>
  <si>
    <t>其他棉制男童游戏套装衬衫</t>
  </si>
  <si>
    <t>其他棉制男式衬衫</t>
  </si>
  <si>
    <t>不带特制领的化学纤维制男式衬衫</t>
  </si>
  <si>
    <t>不带特制领的化纤制其他男童衬衫</t>
  </si>
  <si>
    <t>化学纤维制其他男成人及男童衬衫</t>
  </si>
  <si>
    <t>化学纤维制其他男童游戏套装衬衫</t>
  </si>
  <si>
    <t>化纤制其他男成人衬衫</t>
  </si>
  <si>
    <t>丝及绢丝制男式衬衫</t>
  </si>
  <si>
    <t>羊毛或动物细毛制男式衬衫</t>
  </si>
  <si>
    <t>其他纺织材料制男式衬衫</t>
  </si>
  <si>
    <t>丝及绢丝制女式衬衫</t>
  </si>
  <si>
    <t>1:品牌类型|2:出口享惠情况|3:织造方法（机织等）|4:种类（衬衫、POLO衫等）|5:类别（女式）|6:成分含量|7:品牌（中文或外文名称）|8:货号|9:GTIN|10:CAS|11:其他</t>
  </si>
  <si>
    <t>羊毛或动物细毛制女衬衫</t>
  </si>
  <si>
    <t>棉制女式衬衫</t>
  </si>
  <si>
    <t>化学纤维制女式衬衫</t>
  </si>
  <si>
    <t>其他纺织材料制女式衬衫</t>
  </si>
  <si>
    <t>棉制男式内裤及三角裤</t>
  </si>
  <si>
    <t>1:品牌类型|2:出口享惠情况|3:织造方法（机织等）|4:种类（内衣背心、内裤、三角裤、长睡衣等）|5:类别（男式）|6:成分含量|7:品牌（中文或外文名称）|8:货号|9:GTIN|10:CAS|11:其他</t>
  </si>
  <si>
    <t>丝及绢丝制男式内裤及三角裤</t>
  </si>
  <si>
    <t>化纤制男式内裤及三角裤</t>
  </si>
  <si>
    <t>其他材料制男式内裤及三角裤</t>
  </si>
  <si>
    <t>棉制男式长睡衣及睡衣裤</t>
  </si>
  <si>
    <t>化纤制男式长睡衣及睡衣裤</t>
  </si>
  <si>
    <t>丝及绢丝制男式长睡衣/睡衣裤</t>
  </si>
  <si>
    <t>其他纺织材料制男式长睡衣及睡衣裤</t>
  </si>
  <si>
    <t>棉制男式汗衫及其他内衣背心、浴衣、晨衣及类似品</t>
  </si>
  <si>
    <t>丝及绢丝制男式汗衫及其他内衣背心、浴衣、晨衣及类似品</t>
  </si>
  <si>
    <t>化纤制男式汗衫及其他内衣背心、浴衣、晨衣及类似品</t>
  </si>
  <si>
    <t>毛制男式汗衫及其他内衣背心、浴衣、晨衣及类似品</t>
  </si>
  <si>
    <t>其他材料制男式汗衫及其他内衣背心、浴衣、晨衣及类似品</t>
  </si>
  <si>
    <t>化纤制长衬裙及衬裙</t>
  </si>
  <si>
    <t>1:品牌类型|2:出口享惠情况|3:织造方法（机织等）|4:种类（衬裙、三角裤、短衬裤、睡衣、睡衣裤、浴衣、晨|5:类别（女式）|6:成分含量|7:品牌（中文或外文名称）|8:货号|9:GTIN|10:CAS|11:其他</t>
  </si>
  <si>
    <t>丝制女式长衬裙及衬裙</t>
  </si>
  <si>
    <t>棉制长衬裙及衬裙</t>
  </si>
  <si>
    <t>毛制女式长衬裙及衬裙</t>
  </si>
  <si>
    <t>其他材料制女式长衬裙及衬裙</t>
  </si>
  <si>
    <t>棉制女式睡衣及睡衣裤</t>
  </si>
  <si>
    <t>化纤制女式睡衣及睡衣裤</t>
  </si>
  <si>
    <t>丝及绢丝制女式睡衣及睡衣裤</t>
  </si>
  <si>
    <t>毛制女式睡衣及睡衣裤</t>
  </si>
  <si>
    <t>其他材料制女式睡衣及睡衣裤</t>
  </si>
  <si>
    <t>棉制女式汗衫及其他内衣背心、三角裤、短衬裤、浴衣、晨衣及类似品</t>
  </si>
  <si>
    <t>化纤制女式汗衫及其他内衣背心、三角裤、短衬裤、浴衣、晨衣及类似品</t>
  </si>
  <si>
    <t>丝制女式汗衫及其他内衣背心、三角裤、短衬裤、浴衣、晨衣及类似品</t>
  </si>
  <si>
    <t>毛制女式汗衫及其他内衣背心、三角裤、短衬裤、浴衣、晨衣及类似品</t>
  </si>
  <si>
    <t>其他材料制女式背心、三角裤、短衬裤、浴衣、晨衣及类似品</t>
  </si>
  <si>
    <t>棉制婴儿服装及衣着附件</t>
  </si>
  <si>
    <t>1:品牌类型|2:出口享惠情况|3:织造方法（机织等）|4:种类（外衣、雨衣等）|5:类别（婴儿）|6:成分含量|7:尺寸（衣长及裤长）|8:品牌（中文或外文名称）|9:货号|10:GTIN|11:CAS|12:其他</t>
  </si>
  <si>
    <t>合成纤维制婴儿服装及衣着附件</t>
  </si>
  <si>
    <t>羊毛或动物细毛制婴儿服装衣及衣着附件</t>
  </si>
  <si>
    <t>毛制用税目56.02或56.03的织物制成的服装</t>
  </si>
  <si>
    <t>1:品牌类型|2:出口享惠情况|3:织造方法（无纺布、毡呢）|4:种类（上衣、长裤、短裤、连体衣、分体衣等）|5:类别（男式、女式）|6:面料成分含量|7:品牌（中文或外文名称）|8:货号|9:GTIN|10:CAS|11:其他</t>
  </si>
  <si>
    <t>棉或麻制用税目56.02或56.03的织物制成的服装</t>
  </si>
  <si>
    <t>化纤制防护服</t>
  </si>
  <si>
    <t>其他化纤制用税目56.02或56.03的织物制成的服装</t>
  </si>
  <si>
    <t>其他纺织材料制用税目56.02或56.03的织物制成的服装</t>
  </si>
  <si>
    <t>税目62.01所列类型的其他服装</t>
  </si>
  <si>
    <t>1:品牌类型|2:出口享惠情况|3:织造方法（机织等）|4:种类（大衣、雨衣、短大衣、斗篷等）|5:类别（男式）|6:处理材料（塑料、橡胶等）|7:品牌（中文或外文名称）|8:货号|9:GTIN|10:CAS|11:其他</t>
  </si>
  <si>
    <t>税目62.02所列类型的其他服装</t>
  </si>
  <si>
    <t>1:品牌类型|2:出口享惠情况|3:织造方法（机织等）|4:种类（大衣、雨衣、短大衣、斗篷等）|5:类别（女式）|6:处理材料（塑料、橡胶等）|7:品牌（中文或外文名称）|8:货号|9:GTIN|10:CAS|11:其他</t>
  </si>
  <si>
    <t>用塑料等处理的其他纺材制男服装</t>
  </si>
  <si>
    <t>1:品牌类型|2:出口享惠情况|3:织造方法（机织等）|4:种类（上衣、长裤、短裤等）|5:类别（男式）|6:处理材料（塑料、橡胶等）|7:品牌（中文或外文名称）|8:货号|9:GTIN|10:CAS|11:其他</t>
  </si>
  <si>
    <t>用塑料等处理的其他纺材制女服装</t>
  </si>
  <si>
    <t>1:品牌类型|2:出口享惠情况|3:织造方法（机织等）|4:种类（上衣、长裤、短裤等）|5:类别（女式）|6:处理材料（塑料、橡胶等）|7:品牌（中文或外文名称）|8:货号|9:GTIN|10:CAS|11:其他</t>
  </si>
  <si>
    <t>男式游泳服</t>
  </si>
  <si>
    <t>1:品牌类型|2:出口享惠情况|3:织造方法（机织等）|4:种类（游泳服）|5:类别（男式、女式、儿童）|6:成分含量|7:品牌（中文或外文名称）|8:货号|9:是否为套装|10:套装组成及数量|11:GTIN|12:CAS|13:其他</t>
  </si>
  <si>
    <t>女式游泳服</t>
  </si>
  <si>
    <t>棉制滑雪套装</t>
  </si>
  <si>
    <t>1:品牌类型|2:出口享惠情况|3:织造方法（机织等）|4:种类（滑雪服）|5:类别（男式、女式、儿童）|6:成分含量|7:品牌（中文或外文名称）|8:货号|9:是否为套装|10:套装组成及数量|11:GTIN|12:CAS|13:其他</t>
  </si>
  <si>
    <t>其他纺织材料制滑雪服</t>
  </si>
  <si>
    <t>棉制男式阿拉伯袍</t>
  </si>
  <si>
    <t>1:品牌类型|2:出口享惠情况|3:织造方法（机织等）|4:种类（连身衣、夏服、水洗服、无袖罩衫等）|5:类别（男式）|6:成分含量|7:品牌（中文或外文名称）|8:货号|9:是否为套装|10:套装组成及数量|11:如为上衣类服装申报是否全开襟|12:如为上衣类服装申报是否有拉链|13:如为上衣类服装申报是否有衬里或夹层|14:GTIN|15:CAS|16:其他</t>
  </si>
  <si>
    <t>棉制男式运动服</t>
  </si>
  <si>
    <t>棉制男式其他服装</t>
  </si>
  <si>
    <t>化纤制男式阿拉伯袍</t>
  </si>
  <si>
    <t>化纤制男式运动服</t>
  </si>
  <si>
    <t>化纤制男式其他服装</t>
  </si>
  <si>
    <t>丝或绢丝制男式其他服装</t>
  </si>
  <si>
    <t>毛制男式其他服装</t>
  </si>
  <si>
    <t>其他纺织材料制男式其他服装</t>
  </si>
  <si>
    <t>棉制其他女式运动服</t>
  </si>
  <si>
    <t>1:品牌类型|2:出口享惠情况|3:织造方法（机织等）|4:种类（连身衣、夏服、水洗服、无袖罩衫等）|5:类别（女式）|6:成分含量|7:品牌（中文或外文名称）|8:货号|9:是否为套装|10:套装组成及数量|11:如为上衣类服装申报是否全开襟|12:如为上衣类服装申报是否有拉链|13:如为上衣类服装申报是否有衬里或夹层|14:GTIN|15:CAS|16:其他</t>
  </si>
  <si>
    <t>棉制女式其他服装</t>
  </si>
  <si>
    <t>化纤制其他女式运动服</t>
  </si>
  <si>
    <t>化纤制其他女式服装</t>
  </si>
  <si>
    <t>丝制女式服装</t>
  </si>
  <si>
    <t>其他纺织材料制女式似服</t>
  </si>
  <si>
    <t>化纤制其他胸罩</t>
  </si>
  <si>
    <t>1:品牌类型|2:出口享惠情况|3:种类（胸罩、束腰带、腹带、束腰胸衣、吊袜带、吊裤带|4:成分含量|5:品牌（中文或外文名称）|6:货号|7:GTIN|8:CAS|9:其他</t>
  </si>
  <si>
    <t>其他纺织材料制胸罩</t>
  </si>
  <si>
    <t>化纤制束胸带及腹带</t>
  </si>
  <si>
    <t>其他材料制束胸带及腹带</t>
  </si>
  <si>
    <t>化纤制紧身胸衣</t>
  </si>
  <si>
    <t>其他材料制紧身胸衣</t>
  </si>
  <si>
    <t>化纤制吊裤带、吊袜带等</t>
  </si>
  <si>
    <t>其他材料制的吊裤带、吊袜带、束袜带等</t>
  </si>
  <si>
    <t>棉制刺绣手帕</t>
  </si>
  <si>
    <t>1:品牌类型|2:出口享惠情况|3:织造方法（机织|刺绣、非刺绣）|4:成分含量|5:边长尺寸|6:品牌（中文或外文名称）|7:货号|8:GTIN|9:CAS|10:其他</t>
  </si>
  <si>
    <t>其他棉制手帕</t>
  </si>
  <si>
    <t>其他纺织材料制刺绣手帕</t>
  </si>
  <si>
    <t>其他材料制手帕</t>
  </si>
  <si>
    <t>丝制披巾、头巾、围巾</t>
  </si>
  <si>
    <t>1:品牌类型|2:出口享惠情况|3:织造方法（机织等）|4:成分含量|5:品牌（中文或外文名称）|6:货号|7:GTIN|8:CAS|9:其他</t>
  </si>
  <si>
    <t>羊毛制披巾、头巾、围巾及类似品</t>
  </si>
  <si>
    <t>山羊绒制披巾、头巾、围巾及类似品</t>
  </si>
  <si>
    <t>其他动物细毛制披巾、头巾、围巾及类似品</t>
  </si>
  <si>
    <t>合纤制披巾、头巾及类似品</t>
  </si>
  <si>
    <t>人纤制披巾、头巾及类似品</t>
  </si>
  <si>
    <t>棉制披巾、头巾及类似品</t>
  </si>
  <si>
    <t>其他材料制披巾、头巾及类似品</t>
  </si>
  <si>
    <t>丝及绢丝制领带及领结</t>
  </si>
  <si>
    <t>化纤制领带及领结</t>
  </si>
  <si>
    <t>其他材料制的领带及领结</t>
  </si>
  <si>
    <t>分指手套、连指手套及露指手套</t>
  </si>
  <si>
    <t>1:品牌类型|2:出口享惠情况|3:织造方法（机织等）|4:是否浸渍（塑料或橡胶）|5:成分含量|6:品牌（中文或外文名称）|7:货号|8:GTIN|9:CAS|10:其他</t>
  </si>
  <si>
    <t>非针织非钩编袜子及袜套</t>
  </si>
  <si>
    <t>1:品牌类型|2:出口享惠情况|3:成分含量|4:织造方法（机织等）|5:品牌（中文或外文名称）|6:货号|7:GTIN|8:CAS|9:其他</t>
  </si>
  <si>
    <t>非针织非钩编和服腰带</t>
  </si>
  <si>
    <t>其他服装或衣着附件</t>
  </si>
  <si>
    <t>服装或衣着零件</t>
  </si>
  <si>
    <t>电暖毯</t>
  </si>
  <si>
    <t>1:品牌类型|2:出口享惠情况|3:成分含量|4:品牌（中文或外文名称）|5:货号|6:GTIN|7:CAS|8:其他</t>
  </si>
  <si>
    <t>羊毛或动物细毛制的毯子（电暖毯除外）及旅行毯</t>
  </si>
  <si>
    <t>棉制毯子及旅行毯</t>
  </si>
  <si>
    <t>合纤制毯子及旅行毯</t>
  </si>
  <si>
    <t>其他纺织材料制毯子及旅行毯</t>
  </si>
  <si>
    <t>棉制针织或钩编的床上用织物制品</t>
  </si>
  <si>
    <t>1:品牌类型|2:出口享惠情况|3:用途（床上用品、餐桌用、盥洗用、厨房用）|4:织造方法（针织或钩编、印花、机织、机织刺绣等）|5:成分含量|6:品牌（中文或外文名称）|7:货号|8:GTIN|9:CAS|10:其他</t>
  </si>
  <si>
    <t>其他材料制床上用织物制品</t>
  </si>
  <si>
    <t>棉制印花床单</t>
  </si>
  <si>
    <t>其他棉制印花床上用织物制品</t>
  </si>
  <si>
    <t>化纤制印花床单</t>
  </si>
  <si>
    <t>化纤制其他印花床用织物制品</t>
  </si>
  <si>
    <t>丝及绢丝制印花床上用织物制品</t>
  </si>
  <si>
    <t>麻制印花床上用织物制品</t>
  </si>
  <si>
    <t>其他材料制印花床上用织物制品</t>
  </si>
  <si>
    <t>棉制刺绣其他床上用织物制品</t>
  </si>
  <si>
    <t>棉制其他床单</t>
  </si>
  <si>
    <t>棉制其他毛巾被</t>
  </si>
  <si>
    <t>棉制其他床上用织物制品</t>
  </si>
  <si>
    <t>化纤制刺绣其他床上用织物制品</t>
  </si>
  <si>
    <t>化纤制其他床上用织物制品</t>
  </si>
  <si>
    <t>丝及绢丝制其他床上用织物制品</t>
  </si>
  <si>
    <t>麻制其他床上用织物制品</t>
  </si>
  <si>
    <t>毛制刺绣床上用织物制品</t>
  </si>
  <si>
    <t>其他材料制刺绣床上用织物制品</t>
  </si>
  <si>
    <t>毛制非刺绣床上用织物制品</t>
  </si>
  <si>
    <t>其他材料制其他床上用织物制品</t>
  </si>
  <si>
    <t>手工制餐桌用织物制品</t>
  </si>
  <si>
    <t>其他餐桌用织物制品</t>
  </si>
  <si>
    <t>棉制刺绣其他餐桌用织物制品</t>
  </si>
  <si>
    <t>棉制其他餐桌用织物制品</t>
  </si>
  <si>
    <t>化纤制刺绣其他餐桌织物制品</t>
  </si>
  <si>
    <t>化纤无纺织物制餐桌用织物制品</t>
  </si>
  <si>
    <t>化纤制其他餐桌用织物制品</t>
  </si>
  <si>
    <t>亚麻制刺绣其他餐桌用织物制品</t>
  </si>
  <si>
    <t>亚麻制其他餐桌用织物制品</t>
  </si>
  <si>
    <t>羊毛或动物细毛制餐桌用织物制品</t>
  </si>
  <si>
    <t>其他纺织材料制餐桌用织物制品</t>
  </si>
  <si>
    <t>棉制针织或钩编毛巾织物浴巾</t>
  </si>
  <si>
    <t>棉制非针织或非钩编毛巾织物浴巾</t>
  </si>
  <si>
    <t>棉制盥洗及厨房用棉制毛巾制品或类似的毛圈织物的制品</t>
  </si>
  <si>
    <t>棉制盥洗及厨房织物制品</t>
  </si>
  <si>
    <t>化纤无纺织物制盥洗及厨房制品</t>
  </si>
  <si>
    <t>化纤制其他盥洗及厨房织物制品</t>
  </si>
  <si>
    <t>亚麻制盥洗及厨房织物制品</t>
  </si>
  <si>
    <t>毛制盥洗及厨房用织物制品</t>
  </si>
  <si>
    <t>其他材料制盥洗及厨房织物制品</t>
  </si>
  <si>
    <t>合纤制针织窗帘等</t>
  </si>
  <si>
    <t>1:品牌类型|2:出口享惠情况|3:种类（窗帘、帘帷、帐幔、床帷）|4:织造方法（针织、钩编、机织等）|5:成分含量|6:品牌（中文或外文名称）|7:货号|8:GTIN|9:CAS|10:其他</t>
  </si>
  <si>
    <t>合纤制钩编的窗帘等</t>
  </si>
  <si>
    <t>棉制针织的窗帘等</t>
  </si>
  <si>
    <t>棉制钩编的窗帘等</t>
  </si>
  <si>
    <t>其他纺织材料制针织的窗帘等</t>
  </si>
  <si>
    <t>其他纺织材料制钩编的窗帘等</t>
  </si>
  <si>
    <t>棉制非针织非钩编窗帘</t>
  </si>
  <si>
    <t>合纤制非针织非钩编窗帘等</t>
  </si>
  <si>
    <t>其他纺织材料制非针织非钩编窗帘</t>
  </si>
  <si>
    <t>手工针织床罩</t>
  </si>
  <si>
    <t>1:品牌类型|2:出口享惠情况|3:织造方法（针织、钩编、机织、针织手工、钩编手工等）|4:成分含量|5:品牌（中文或外文名称）|6:货号|7:GTIN|8:CAS|9:其他</t>
  </si>
  <si>
    <t>非手工针织床罩</t>
  </si>
  <si>
    <t>手工钩编床罩</t>
  </si>
  <si>
    <t>非手工钩编床罩</t>
  </si>
  <si>
    <t>丝及绢丝制非针织非钩编床罩</t>
  </si>
  <si>
    <t>棉或麻制非针织非钩编刺绣床罩</t>
  </si>
  <si>
    <t>棉或麻制其他非针织非钩编床罩</t>
  </si>
  <si>
    <t>化纤制非针织非钩编刺绣床罩</t>
  </si>
  <si>
    <t>化纤制其他非针织非钩编床罩</t>
  </si>
  <si>
    <t>毛制非针织非钩编刺绣床罩</t>
  </si>
  <si>
    <t>其他纺织材料制非针织刺绣床罩</t>
  </si>
  <si>
    <t>毛制其他非针织非钩编床罩</t>
  </si>
  <si>
    <t>其他材料制非针织非钩编其他床罩</t>
  </si>
  <si>
    <t>手工制的本章子目注释一所列的蚊帐</t>
  </si>
  <si>
    <t>1:品牌类型|2:出口享惠情况|3:是否装饰用|4:织造方法（针织手工、针织等）|5:成分含量|6:品牌（中文或外文名称）|7:货号|8:GTIN|9:CAS|10:其他</t>
  </si>
  <si>
    <t>其他本章子目注释一所列的蚊帐</t>
  </si>
  <si>
    <t>手工针织其他装饰制品</t>
  </si>
  <si>
    <t>1:品牌类型|2:出口享惠情况|3:是否装饰用|4:织造方法（针织、钩编、非针织或非钩编、针织手工等）|5:成分含量|6:品牌（中文或外文名称）|7:货号|8:GTIN|9:CAS|10:其他</t>
  </si>
  <si>
    <t>非手工针织其他装饰制品</t>
  </si>
  <si>
    <t>手工钩编的其他装饰制品</t>
  </si>
  <si>
    <t>非手工钩编的其他装饰制品</t>
  </si>
  <si>
    <t>棉制非针织的其他刺绣装饰制品</t>
  </si>
  <si>
    <t>棉制非针织或钩编的其他装饰制品</t>
  </si>
  <si>
    <t>合成纤维制其他刺绣装饰制品</t>
  </si>
  <si>
    <t>合纤制其他非针织装饰制品</t>
  </si>
  <si>
    <t>丝及绢丝制非针织非钩编的装饰制品</t>
  </si>
  <si>
    <t>亚麻或苎麻非针织其他刺绣装饰品</t>
  </si>
  <si>
    <t>其他麻制非针织其他刺绣装饰品</t>
  </si>
  <si>
    <t>亚麻或苎麻制其他非针织的装饰品</t>
  </si>
  <si>
    <t>其他麻制其他非针织的装饰制品</t>
  </si>
  <si>
    <t>其他纺织材料制非针织非钩编装饰品</t>
  </si>
  <si>
    <t>黄麻制其他货物包装袋</t>
  </si>
  <si>
    <t>1:品牌类型|2:出口享惠情况|3:用途（储运袋、茶包等）|4:成分含量|5:GTIN|6:CAS|7:其他</t>
  </si>
  <si>
    <t>棉制货物包装袋</t>
  </si>
  <si>
    <t>化纤制散装货物储运软袋</t>
  </si>
  <si>
    <t>聚乙烯或聚丙烯制其他货物包装袋</t>
  </si>
  <si>
    <t>其他化学纤维制货物包装袋</t>
  </si>
  <si>
    <t>其他纺织材料制货物包装袋</t>
  </si>
  <si>
    <t>合纤制油苫布、天篷及遮阳篷</t>
  </si>
  <si>
    <t>1:品牌类型|2:出口享惠情况|3:种类（油苫布、天蓬、遮阳蓬、风帆、帐篷等）|4:成分含量|5:品牌（中文或外文名称）|6:货号|7:GTIN|8:CAS|9:其他</t>
  </si>
  <si>
    <t>麻制油苫布、天篷及遮阳篷</t>
  </si>
  <si>
    <t>棉制油毡布、天篷及遮阳篷</t>
  </si>
  <si>
    <t>其他材料制油苫布、天篷及遮阳篷</t>
  </si>
  <si>
    <t>合纤制帐篷(包括临时顶篷及类似品)</t>
  </si>
  <si>
    <t>棉制帐篷(包括临时顶篷及类似品)</t>
  </si>
  <si>
    <t>其他纺织材料制帐篷(包括临时顶篷及类似品)</t>
  </si>
  <si>
    <t>合纤制风帆</t>
  </si>
  <si>
    <t>其他纺织材料制风帆</t>
  </si>
  <si>
    <t>棉制充气褥垫</t>
  </si>
  <si>
    <t>化纤制充气褥垫</t>
  </si>
  <si>
    <t>其他纺织材料制充气褥垫</t>
  </si>
  <si>
    <t>棉制其他野营用品</t>
  </si>
  <si>
    <t>麻制其他野营用品</t>
  </si>
  <si>
    <t>化纤制其他野营用品</t>
  </si>
  <si>
    <t>其他材料制其他野营用品</t>
  </si>
  <si>
    <t>擦地布、擦碗布、抹布及类似擦拭用布</t>
  </si>
  <si>
    <t>1:品牌类型|2:出口享惠情况|3:成分含量|4:是否清洁剂浸渍、涂布或包覆|5:功能用途|6:品牌（中文或外文名称）|7:货号|8:GTIN|9:CAS|10:其他</t>
  </si>
  <si>
    <t>救生衣及安全带</t>
  </si>
  <si>
    <t>医疗或外科口罩</t>
  </si>
  <si>
    <t>其他口罩</t>
  </si>
  <si>
    <t>其他纺织材料制未列名制品</t>
  </si>
  <si>
    <t>由机织物及纱线构成的零售包装成套物品，不论是否带附件，用以制作小地毯、装饰毯、绣花台布、餐巾或类似的纺织物品</t>
  </si>
  <si>
    <t>1:品牌类型|2:出口享惠情况|3:是否为零售包装|4:是否为制成品（制成品，非制成品）|5:品牌（中文或外文名称）|6:货号|7:GTIN|8:CAS|9:其他</t>
  </si>
  <si>
    <t>旧衣物</t>
  </si>
  <si>
    <t>新的或未使用过的纺织材料制经分拣的碎织物等</t>
  </si>
  <si>
    <t>1:品牌类型|2:出口享惠情况|3:是否经分拣|4:成分含量|5:颜色（如白色或杂色）|6:新旧请注明|7:GTIN|8:CAS|9:其他</t>
  </si>
  <si>
    <t>其他纺织材料制经分拣的碎织物等</t>
  </si>
  <si>
    <t>新的或未使用过的纺织材料制其他碎织物等</t>
  </si>
  <si>
    <t>其他纺织材料制碎织物等</t>
  </si>
  <si>
    <t>橡胶制鞋面的装金属护头的防水鞋靴</t>
  </si>
  <si>
    <t>1:品牌类型|2:出口享惠情况|3:款式（装金属护头）|4:鞋面材料|5:外底材料|6:品牌（中文或外文名称）|7:货号|8:GTIN|9:CAS|10:其他</t>
  </si>
  <si>
    <t>塑料制鞋面的装金属护头的防水鞋靴</t>
  </si>
  <si>
    <t>橡胶制鞋面的过踝但未到膝防水鞋靴</t>
  </si>
  <si>
    <t>1:品牌类型|2:出口享惠情况|3:款式（未过踝、过膝、过踝但未到膝）|4:鞋面材料|5:外底材料|6:品牌（中文或外文名称）|7:货号|8:GTIN|9:CAS|10:其他</t>
  </si>
  <si>
    <t>塑料制鞋面的过踝但未到膝防水鞋靴</t>
  </si>
  <si>
    <t>其他橡胶塑料制外底及鞋面防水靴</t>
  </si>
  <si>
    <t>含濒危动物毛皮橡胶/塑料底及面滑雪靴</t>
  </si>
  <si>
    <t>1:品牌类型|2:出口享惠情况|3:鞋面材料|4:外底材料|5:品牌（中文或外文名称）|6:货号|7:GTIN|8:CAS|9:其他</t>
  </si>
  <si>
    <t>其他橡胶/塑料底及面滑雪靴</t>
  </si>
  <si>
    <t>含濒危动物毛皮其他运动鞋靴</t>
  </si>
  <si>
    <t>橡胶、塑料制底及面的其他运动鞋靴</t>
  </si>
  <si>
    <t>将鞋面条带栓塞在鞋底上的鞋</t>
  </si>
  <si>
    <t>1:品牌类型|2:出口享惠情况|3:款式（人字拖等）|4:鞋面材料|5:外底材料|6:请注明是否栓塞方法制|7:品牌（中文或外文名称）|8:货号|9:GTIN|10:CAS|11:其他</t>
  </si>
  <si>
    <t>其他橡胶、塑料过踝鞋靴</t>
  </si>
  <si>
    <t>1:品牌类型|2:出口享惠情况|3:款式（是否过踝）|4:鞋面材料|5:外底材料|6:品牌（中文或外文名称）|7:货号|8:GTIN|9:CAS|10:其他</t>
  </si>
  <si>
    <t>其他橡胶制鞋面的鞋靴</t>
  </si>
  <si>
    <t>其他以机织物或其它纺织材料做衬底的鞋靴</t>
  </si>
  <si>
    <t>其他塑料制鞋面的鞋靴</t>
  </si>
  <si>
    <t>含濒危野生动物皮革制鞋面的滑雪靴</t>
  </si>
  <si>
    <t>1:品牌类型|2:出口享惠情况|3:款式（滑雪靴、越野滑雪鞋靴、滑雪板靴等）|4:鞋面材料|5:外底材料|6:品牌（中文或外文名称）|7:货号|8:GTIN|9:CAS|10:其他</t>
  </si>
  <si>
    <t>其他皮革制鞋面的滑雪靴</t>
  </si>
  <si>
    <t>含濒危野生动物皮革制鞋面其他运动鞋靴</t>
  </si>
  <si>
    <t>皮革制鞋面的其他运动鞋靴</t>
  </si>
  <si>
    <t>含濒危野生动物皮革条带为鞋面的皮底鞋</t>
  </si>
  <si>
    <t>1:品牌类型|2:出口享惠情况|3:款式|4:鞋面材料|5:外底材料|6:品牌（中文或外文名称）|7:货号|8:GTIN|9:CAS|10:其他</t>
  </si>
  <si>
    <t>其他皮革条带为鞋面的皮底鞋</t>
  </si>
  <si>
    <t>其他含濒危野生动物皮革面鞋靴</t>
  </si>
  <si>
    <t>装有金属护鞋头的其他皮革面鞋靴</t>
  </si>
  <si>
    <t>含濒危野生动物皮革制外底皮革面过脚踝但低于小腿的鞋靴</t>
  </si>
  <si>
    <t>1:品牌类型|2:出口享惠情况|3:款式（过踝但低于小腿）|4:鞋面材料|5:外底材料|6:内底长度|7:品牌（中文或外文名称）|8:货号|9:GTIN|10:CAS|11:其他</t>
  </si>
  <si>
    <t>皮革制外底皮革面过脚踝但低于小腿的鞋靴</t>
  </si>
  <si>
    <t>其他含濒危野生动物皮革制外底皮革面过脚踝但低于小腿的鞋靴</t>
  </si>
  <si>
    <t>其他皮革制外底皮革面过脚踝但低于小腿的鞋靴</t>
  </si>
  <si>
    <t>含濒危野生动物皮革制外底皮革面的鞋靴(过踝)</t>
  </si>
  <si>
    <t>1:品牌类型|2:出口享惠情况|3:款式（过踝不低于小腿）|4:鞋面材料|5:外底材料|6:内底长度|7:品牌（中文或外文名称）|8:货号|9:GTIN|10:CAS|11:其他</t>
  </si>
  <si>
    <t>皮革制外底的皮革面的鞋靴(过踝)</t>
  </si>
  <si>
    <t>皮革制外底的皮革面短筒靴(过踝)</t>
  </si>
  <si>
    <t>含濒危野生动物皮革制外底皮革面其他鞋</t>
  </si>
  <si>
    <t>1:品牌类型|2:出口享惠情况|3:款式（未过踝）|4:鞋面材料|5:外底材料|6:品牌（中文或外文名称）|7:货号|8:GTIN|9:CAS|10:其他</t>
  </si>
  <si>
    <t>皮革制外底的皮革面其他鞋靴</t>
  </si>
  <si>
    <t>其他含濒危野生动物皮革制面过脚踝但低于小腿的鞋靴</t>
  </si>
  <si>
    <t>其他皮革制面过脚踝但低于小腿的鞋靴</t>
  </si>
  <si>
    <t>其他含濒危野生皮革制面的鞋靴(过踝)</t>
  </si>
  <si>
    <t>其他皮革制面的鞋靴(过踝)</t>
  </si>
  <si>
    <t>含濒危野生动物皮革制面的其他鞋靴</t>
  </si>
  <si>
    <t>其他皮革制面的其他鞋靴</t>
  </si>
  <si>
    <t>纺织材料制鞋面的运动鞋靴</t>
  </si>
  <si>
    <t>纺织材料制鞋面胶底的拖鞋</t>
  </si>
  <si>
    <t>纺织材料制鞋面胶底的其他鞋靴</t>
  </si>
  <si>
    <t>纺织材料制鞋面皮革底的拖鞋</t>
  </si>
  <si>
    <t>纺织材料制鞋面皮革底的其他鞋靴</t>
  </si>
  <si>
    <t>再生皮革制面的,橡胶、塑料、皮革及再生皮革制外底的其他鞋靴</t>
  </si>
  <si>
    <t>其他皮革或再生皮革制面的其他鞋靴</t>
  </si>
  <si>
    <t>羊毛毡呢制内底及鞋面的鞋靴</t>
  </si>
  <si>
    <t>纺织材料制鞋面的其他鞋靴</t>
  </si>
  <si>
    <t>其他材料制面的橡胶、塑料、皮革及再生皮革制外底的鞋靴</t>
  </si>
  <si>
    <t>其他材料制面非橡胶、塑料、皮革及再生皮革制外底的鞋靴</t>
  </si>
  <si>
    <t>含濒危野生动物皮的鞋面及其零件</t>
  </si>
  <si>
    <t>1:品牌类型|2:出口享惠情况|3:材质|4:加工程度（是否已成型）|5:用途|6:GTIN|7:CAS|8:其他</t>
  </si>
  <si>
    <t>其他鞋面及其零件</t>
  </si>
  <si>
    <t>橡胶制的外底及鞋跟</t>
  </si>
  <si>
    <t>塑料制的外底及鞋跟</t>
  </si>
  <si>
    <t>其他木制鞋靴零件,活动式鞋内底等</t>
  </si>
  <si>
    <t>其他材料制活动式鞋内底,跟垫及类似品</t>
  </si>
  <si>
    <t>其他材料制护腿、裹腿和类似品及其零件</t>
  </si>
  <si>
    <t>其他材料制其他鞋靴零件</t>
  </si>
  <si>
    <t>毡呢制帽坯及圆帽片</t>
  </si>
  <si>
    <t>1:品牌类型|2:出口享惠情况|3:材质（毡呢）|4:品牌（中文或外文名称）|5:GTIN|6:CAS|7:其他</t>
  </si>
  <si>
    <t>编结或用条带拼制的帽坯</t>
  </si>
  <si>
    <t>1:品牌类型|2:出口享惠情况|3:材质|4:制作工艺（编结、拼制）|5:品牌（中文或外文名称）|6:GTIN|7:CAS|8:其他</t>
  </si>
  <si>
    <t>编结或用条带拼制成的帽类</t>
  </si>
  <si>
    <t>1:品牌类型|2:出口享惠情况|3:制作工艺（编结、拼制）|4:品牌（中文或外文名称）|5:货号|6:GTIN|7:CAS|8:其他</t>
  </si>
  <si>
    <t>发网</t>
  </si>
  <si>
    <t>1:品牌类型|2:出口享惠情况|3:品牌（中文或外文名称）|4:货号|5:GTIN|6:CAS|7:其他</t>
  </si>
  <si>
    <t>钩编的帽类</t>
  </si>
  <si>
    <t>1:品牌类型|2:出口享惠情况|3:制作工艺（钩编）|4:品牌（中文或外文名称）|5:货号|6:GTIN|7:CAS|8:其他</t>
  </si>
  <si>
    <t>成品毡呢制帽类</t>
  </si>
  <si>
    <t>1:品牌类型|2:出口享惠情况|3:材质（毡呢）|4:品牌（中文或外文名称）|5:货号|6:GTIN|7:CAS|8:其他</t>
  </si>
  <si>
    <t>针织帽类及用其他纺织物（条带除外）制成帽类</t>
  </si>
  <si>
    <t>1:品牌类型|2:出口享惠情况|3:制作工艺（针织、机织等）|4:品牌（中文或外文名称）|5:货号|6:GTIN|7:CAS|8:其他</t>
  </si>
  <si>
    <t>防护罩</t>
  </si>
  <si>
    <t>1:品牌类型|2:出口享惠情况|3:材质|4:用途|5:是否带有能滤除生物因子滤器的面罩|6:品牌（中文或外文名称）|7:货号|8:GTIN|9:CAS|10:其他</t>
  </si>
  <si>
    <t>其他安全帽</t>
  </si>
  <si>
    <t>橡胶或塑料制帽类</t>
  </si>
  <si>
    <t>1:品牌类型|2:出口享惠情况|3:材质|4:品牌（中文或外文名称）|5:货号|6:GTIN|7:CAS|8:其他</t>
  </si>
  <si>
    <t>含濒危野生动物皮革制帽类</t>
  </si>
  <si>
    <t>其他皮革制帽类</t>
  </si>
  <si>
    <t>含濒危野生动物毛皮制的帽类</t>
  </si>
  <si>
    <t>其他毛皮制的帽类</t>
  </si>
  <si>
    <t>其他材料制的未列名帽类</t>
  </si>
  <si>
    <t>含濒危野生动物成分的帽类附件</t>
  </si>
  <si>
    <t>其他帽类附件</t>
  </si>
  <si>
    <t>庭院用伞及类似品</t>
  </si>
  <si>
    <t>1:品牌类型|2:出口享惠情况|3:种类或用途|4:是否手持|5:品牌（中文或外文名称）|6:货号|7:GTIN|8:CAS|9:其他</t>
  </si>
  <si>
    <t>把</t>
  </si>
  <si>
    <t>折叠伞</t>
  </si>
  <si>
    <t>其他伞</t>
  </si>
  <si>
    <t>含濒危野生动物成分的手杖、带座手杖</t>
  </si>
  <si>
    <t>动植物材料制手杖、鞭子及类似品</t>
  </si>
  <si>
    <t>其他手杖、带座手杖、鞭子及类似品</t>
  </si>
  <si>
    <t>伞骨</t>
  </si>
  <si>
    <t>含濒危野生动物成分的伞、手杖的零件及装饰品</t>
  </si>
  <si>
    <t>伞、手杖及鞭子的其他零件及饰品</t>
  </si>
  <si>
    <t>已加工濒危野禽羽毛、羽绒及其制品</t>
  </si>
  <si>
    <t>1:品牌类型|2:出口享惠情况|3:羽毛、羽绒请注明加工程度（漂白、染色、卷曲等）|4:GTIN|5:CAS|6:其他</t>
  </si>
  <si>
    <t>其他已加工羽毛、羽绒及其制品</t>
  </si>
  <si>
    <t>塑料制花、叶、果实及其制品</t>
  </si>
  <si>
    <t>1:品牌类型|2:出口享惠情况|3:制作材料（塑料丝等）|4:GTIN|5:CAS|6:其他</t>
  </si>
  <si>
    <t>濒危野禽羽毛制花、叶、果实及其制品</t>
  </si>
  <si>
    <t>其他羽毛制花、叶、果实及其制品</t>
  </si>
  <si>
    <t>丝或绢丝制花、叶、果实及其制品</t>
  </si>
  <si>
    <t>化学纤维制花、叶、果实及其制品</t>
  </si>
  <si>
    <t>其他材料制花、叶、果实及其制品</t>
  </si>
  <si>
    <t>经梳理、稀疏等方法加工的人发</t>
  </si>
  <si>
    <t>1:品牌类型|2:出口享惠情况|3:加工程度（经梳理、稀疏、脱色等）|4:制作材料|5:长度（英寸）|6:GTIN|7:CAS|8:其他</t>
  </si>
  <si>
    <t>合成纺织材料制整头假发</t>
  </si>
  <si>
    <t>1:品牌类型|2:出口享惠情况|3:制作材料|4:GTIN|5:CAS|6:其他</t>
  </si>
  <si>
    <t>合成纺织材料制其他假发、须等</t>
  </si>
  <si>
    <t>人发制假发,须,眉及类似品</t>
  </si>
  <si>
    <t>1:品牌类型|2:出口享惠情况|3:制作材料|4:长度（英寸）|5:GTIN|6:CAS|7:其他</t>
  </si>
  <si>
    <t>其他材料制假发、须、眉及类似品</t>
  </si>
  <si>
    <t>长方砌石,路缘石,扁平石</t>
  </si>
  <si>
    <t>1:品牌类型|2:出口享惠情况|3:种类（长方砌石、扁平石、路缘石）|4:材质|5:GTIN|6:CAS|7:其他</t>
  </si>
  <si>
    <t>大理石制砖、瓦、方块及类似品，不论是否为矩形（包括正方形），其最大面以可置入边长小于7厘米的方格为限；大理石制人工染色的石粒、石片及石粉</t>
  </si>
  <si>
    <t>1:品牌类型|2:出口享惠情况|3:用途|4:材质（大理石、花岗岩）|5:加工程度（切、锯、抛光及是否石刻等）|6:尺寸（最大表面积的最大边长）|7:花色品种的中文及英文名称|8:GTIN|9:CAS|10:其他</t>
  </si>
  <si>
    <t>其他石料制砖、瓦、方块及类似品，不论是否为矩形（包括正方形），其最大面以可置入边长小于7厘米的方格为限；其他石料制人工染色的石粒、石片及石粉</t>
  </si>
  <si>
    <t>经简单切削或锯开的大理石及制品</t>
  </si>
  <si>
    <t>经简单切削或锯开的石灰华及制品</t>
  </si>
  <si>
    <t>经简单切削或锯开的蜡石及制品</t>
  </si>
  <si>
    <t>经简单切削或锯开的花岗岩及制品</t>
  </si>
  <si>
    <t>经简单切削或锯开的其他石灰石</t>
  </si>
  <si>
    <t>经简单切削或锯开的其他石及制品</t>
  </si>
  <si>
    <t>大理石,石灰华及蜡石制石刻</t>
  </si>
  <si>
    <t>其他已加工大理石及蜡石及制品</t>
  </si>
  <si>
    <t>其他石灰石制石刻</t>
  </si>
  <si>
    <t>其他已加工石灰石及制品</t>
  </si>
  <si>
    <t>花岗岩制石刻墓碑石</t>
  </si>
  <si>
    <t>其他花岗岩制石刻</t>
  </si>
  <si>
    <t>其他已加工花岗岩及制品</t>
  </si>
  <si>
    <t>其他石制成的石刻</t>
  </si>
  <si>
    <t>其他已加工的石及制品</t>
  </si>
  <si>
    <t>已加工板岩及板岩制品</t>
  </si>
  <si>
    <t>1:品牌类型|2:出口享惠情况|3:加工程度|4:材质|5:GTIN|6:CAS|7:其他</t>
  </si>
  <si>
    <t>粘聚板岩制品</t>
  </si>
  <si>
    <t>碾磨或磨浆用石磨,石碾</t>
  </si>
  <si>
    <t>1:品牌类型|2:出口享惠情况|3:用途（碾磨或磨浆、磨光用等）|4:材质|5:是否装支架|6:GTIN|7:CAS|8:其他</t>
  </si>
  <si>
    <t>粘聚合成或天然金刚石制的砂轮</t>
  </si>
  <si>
    <t>1:品牌类型|2:出口享惠情况|3:用途（碾磨或磨浆、磨光用等）|4:材质|5:是否装支架|6:品牌（中文或外文名称）|7:GTIN|8:CAS|9:其他</t>
  </si>
  <si>
    <t>专门设计用于燃气涡轮发动机/燃气轮机的高温合金、钛合金或金属间化合物等材料的盘片固态连接所需的粘聚合成或天然金刚石制其他石磨、石碾及类似品</t>
  </si>
  <si>
    <t>其他粘聚合成或天然金刚石制其他石磨、石碾及类似品</t>
  </si>
  <si>
    <t>其他砂轮</t>
  </si>
  <si>
    <t>专门设计用于燃气涡轮发动机/燃气轮机的高温合金、钛合金或金属间化合物等材料的盘片固态连接所需的其他粘聚磨料或陶瓷制其他石磨、石碾及类似品</t>
  </si>
  <si>
    <t>其他粘聚磨料或陶瓷制其他石磨、石碾及类似品</t>
  </si>
  <si>
    <t>天然石料制的砂轮</t>
  </si>
  <si>
    <t>天然石料制其他石磨,石碾等</t>
  </si>
  <si>
    <t>手用琢磨油石</t>
  </si>
  <si>
    <t>手用其他磨石及抛光石</t>
  </si>
  <si>
    <t>砂布</t>
  </si>
  <si>
    <t>1:品牌类型|2:出口享惠情况|3:基底材质|4:砂粒材质|5:是否有涂层（如有，请申报材质）|6:品牌（中文或外文名称）|7:型号|8:尺寸|9:GTIN|10:CAS|11:其他</t>
  </si>
  <si>
    <t>砂纸</t>
  </si>
  <si>
    <t>不以布或纸为底的砂纸类似品</t>
  </si>
  <si>
    <t>硅酸铝纤维及其制品</t>
  </si>
  <si>
    <t>1:品牌类型|2:出口享惠情况|3:材质（矿物纤维等）|4:形状|5:含有石棉纤维的要注明其含量|6:GTIN|7:CAS|8:其他</t>
  </si>
  <si>
    <t>其他矿物纤维,渣球含量小于5%</t>
  </si>
  <si>
    <t>其他矿渣棉,岩石棉及类似矿质棉</t>
  </si>
  <si>
    <t>页状硅石,膨胀粘土,泡沫矿渣</t>
  </si>
  <si>
    <t>1:品牌类型|2:出口享惠情况|3:材质（页状蛭石、膨胀黏土、泡沫矿渣等）|4:形状|5:含有石棉纤维的要注明其含量|6:GTIN|7:CAS|8:其他</t>
  </si>
  <si>
    <t>其他矿物材料的混合物及制品</t>
  </si>
  <si>
    <t>1:品牌类型|2:出口享惠情况|3:材质|4:形状|5:含有石棉纤维的要注明其含量|6:GTIN|7:CAS|8:其他</t>
  </si>
  <si>
    <t>成卷的沥青或类似原料的制品</t>
  </si>
  <si>
    <t>1:品牌类型|2:出口享惠情况|3:形状|4:GTIN|5:CAS|6:其他</t>
  </si>
  <si>
    <t>其他形状的沥青或类似原料的制品</t>
  </si>
  <si>
    <t>镶板,平板,瓦,砖及类似品</t>
  </si>
  <si>
    <t>1:品牌类型|2:出口享惠情况|3:种类（镶板、平板瓦、砖等）|4:原料（稻草、刨花等）|5:黏料（水泥、石膏等矿物性黏合材料）|6:GTIN|7:CAS|8:其他</t>
  </si>
  <si>
    <t>未饰的石膏板,片,砖,瓦及类似品</t>
  </si>
  <si>
    <t>1:品牌类型|2:出口享惠情况|3:加工方法（是否装饰、经贴面或加强等）|4:是否未经装饰，仅用纸或纸板贴面或加强的|5:成分含量|6:GTIN|7:CAS|8:其他</t>
  </si>
  <si>
    <t>以其他材料贴面加强的未饰石膏板</t>
  </si>
  <si>
    <t>其他石膏制品</t>
  </si>
  <si>
    <t>水泥制建筑用砖及石砌块</t>
  </si>
  <si>
    <t>1:品牌类型|2:出口享惠情况|3:用途（铁道用等）|4:种类（砖、瓦、管及建筑构件钢筋混凝土板等）|5:材料（水泥、混凝土、人造石）|6:GTIN|7:CAS|8:其他</t>
  </si>
  <si>
    <t>人造石制砖,瓦,扁平石</t>
  </si>
  <si>
    <t>水泥或混凝土制其他砖,瓦,扁平石</t>
  </si>
  <si>
    <t>钢筋混凝土和预应力混凝土管等</t>
  </si>
  <si>
    <t>水泥制建筑或土木工程用预制构件</t>
  </si>
  <si>
    <t>铁道用水泥枕</t>
  </si>
  <si>
    <t>水泥,混凝土或人造石制其他制品</t>
  </si>
  <si>
    <t>含石棉的瓦楞板</t>
  </si>
  <si>
    <t>1:品牌类型|2:出口享惠情况|3:种类（砖、瓦、管、板等）|4:材料（石棉水泥、纤维素水泥等）|5:GTIN|6:CAS|7:其他</t>
  </si>
  <si>
    <t>含石棉的片、板、砖、瓦及类似品</t>
  </si>
  <si>
    <t>含石棉的管子及管子附件</t>
  </si>
  <si>
    <t>含石棉的其他制品</t>
  </si>
  <si>
    <t>不含石棉的瓦楞板</t>
  </si>
  <si>
    <t>不含石棉的片、板、砖、瓦及类似品</t>
  </si>
  <si>
    <t>不含石棉的管子及管子附件</t>
  </si>
  <si>
    <t>不含石棉的其他制品</t>
  </si>
  <si>
    <t>青石棉或青石棉混合物及其制品</t>
  </si>
  <si>
    <t>1:品牌类型|2:出口享惠情况|3:种类（纱线、机织物、服装、鞋帽、衬垫等）|4:材料（青石棉、其他石棉、石棉纤维）|5:GTIN|6:CAS|7:其他</t>
  </si>
  <si>
    <t>其他石棉或石棉混合物制的服装</t>
  </si>
  <si>
    <t>其他石棉或石棉混合物制的纸、麻丝板及毡子</t>
  </si>
  <si>
    <t>成片或成卷的压缩石棉纤维接合材料</t>
  </si>
  <si>
    <t>其他石棉或石棉混合物制品</t>
  </si>
  <si>
    <t>含石棉的闸衬、闸垫</t>
  </si>
  <si>
    <t>1:品牌类型|2:出口享惠情况|3:材质|4:种类（片、卷、带、闸衬、闸垫、扇形等）|5:GTIN|6:CAS|7:其他</t>
  </si>
  <si>
    <t>含石棉的摩擦材料及其他用于制动等用途的制品</t>
  </si>
  <si>
    <t>其他闸衬、闸垫</t>
  </si>
  <si>
    <t>其他摩擦材料及用于制动等用途的制品</t>
  </si>
  <si>
    <t>粘聚或复制云母制的板,片,带</t>
  </si>
  <si>
    <t>1:品牌类型|2:出口享惠情况|3:材质（云母）|4:形状（板、片、带等）|5:是否黏聚或复制的|6:GTIN|7:CAS|8:其他</t>
  </si>
  <si>
    <t>其他已加工的云母及其制品</t>
  </si>
  <si>
    <t>两用物项管制的碳纤维</t>
  </si>
  <si>
    <t>1:品牌类型|2:出口享惠情况|3:材质|4:品牌（中文或外文名称，无品牌请申报厂商）|5:GTIN|6:CAS|7:其他</t>
  </si>
  <si>
    <t>其他碳纤维</t>
  </si>
  <si>
    <t>碳纤维织物</t>
  </si>
  <si>
    <r>
      <rPr>
        <sz val="12"/>
        <rFont val="宋体"/>
        <family val="3"/>
        <charset val="134"/>
      </rPr>
      <t>两用物项管制的航空器用碳纤维预浸料（拉伸模量≥50吉帕，径向拉伸强度≥500兆帕）</t>
    </r>
    <r>
      <rPr>
        <sz val="12"/>
        <rFont val="宋体"/>
        <family val="3"/>
        <charset val="134"/>
      </rPr>
      <t xml:space="preserve"> </t>
    </r>
  </si>
  <si>
    <t>两用物项管制的其他碳纤维预浸料</t>
  </si>
  <si>
    <r>
      <rPr>
        <sz val="12"/>
        <rFont val="宋体"/>
        <family val="3"/>
        <charset val="134"/>
      </rPr>
      <t>非两用物项管制的航空器用碳纤维预浸料（拉伸模量≥50吉帕，径向拉伸强度≥500兆帕）</t>
    </r>
    <r>
      <rPr>
        <sz val="12"/>
        <rFont val="宋体"/>
        <family val="3"/>
        <charset val="134"/>
      </rPr>
      <t xml:space="preserve"> </t>
    </r>
  </si>
  <si>
    <t>其他碳纤维预浸料</t>
  </si>
  <si>
    <t>燃料电池用气体扩散层</t>
  </si>
  <si>
    <t>1:品牌类型|2:出口享惠情况|3:材质|4:碳纤维纱线请注明碳含量、比模量和比极限抗拉强度|5:GTIN|6:CAS|7:其他</t>
  </si>
  <si>
    <t>其他碳纤维制品</t>
  </si>
  <si>
    <t>砷化镓、磷化铟、氮化镓、碳化硅外延生产设备用石墨配件（金属含量≤5ppm）</t>
  </si>
  <si>
    <t>高纯度（&gt;99.9%）、高强度（抗折强度&gt;30Mpa）、高密度（&gt;1.73克/立方厘米）的人造石墨制品；天然鳞片石墨制品</t>
  </si>
  <si>
    <t>其他非电气用的石墨或其他碳精制品</t>
  </si>
  <si>
    <t>泥煤制品</t>
  </si>
  <si>
    <t>含有菱镁矿、方镁石形态的氧化镁、白云石（包括煅烧形态）或铬铁矿的制品</t>
  </si>
  <si>
    <t>玄武岩纤维及其制品</t>
  </si>
  <si>
    <t>电熔高锆质砖，氧化锆含量大于87%</t>
  </si>
  <si>
    <t>其他未列名石制品及矿物制品</t>
  </si>
  <si>
    <t>硅质化石粉或类似硅土制的砖,瓦</t>
  </si>
  <si>
    <t>1:品牌类型|2:出口享惠情况|3:材质（硅质化石粉、硅藻土或类似硅土等）|4:种类（砖、瓦等）|5:GTIN|6:CAS|7:其他</t>
  </si>
  <si>
    <t>镁,钙,铬含量＞50%的耐火砖及类似品</t>
  </si>
  <si>
    <t>1:品牌类型|2:出口享惠情况|3:种类（耐火砖、瓦、块等）|4:成分含量|5:耐火温度|6:GTIN|7:CAS|8:其他</t>
  </si>
  <si>
    <t>铝,硅含量＞50%的耐火砖及类似品</t>
  </si>
  <si>
    <t>其他耐火砖及耐火陶瓷建材制品</t>
  </si>
  <si>
    <t>专门设计用于制造燃气涡轮发动机/燃气轮机叶片、导向器、机匣等涡轮构型部件的精密铸造耐火陶瓷型芯、型壳，含有按重量计超过50%的单体碳</t>
  </si>
  <si>
    <t>1:品牌类型|2:出口享惠情况|3:种类（坩埚、支架、马弗罩等）|4:成分含量|5:耐火温度|6:GTIN|7:CAS|8:其他</t>
  </si>
  <si>
    <t>其他耐火陶瓷制品，含有按重量计超过50%的单体碳</t>
  </si>
  <si>
    <t>专门设计用于制造燃气涡轮发动机/燃气轮机叶片、导向器、机匣等涡轮构型部件的精密铸造耐火陶瓷型芯、型壳，含有按重量计超过50%的三氧化二铝或三氧化二铝和二氧化硅的混合物</t>
  </si>
  <si>
    <t>其他耐火陶瓷制品，含有按重量计超过50%的三氧化二铝或三氧化二铝和二氧化硅的混合物</t>
  </si>
  <si>
    <t>其他专门设计用于制造燃气涡轮发动机/燃气轮机叶片、导向器、机匣等涡轮构型部件的精密铸造耐火陶瓷型芯、型壳</t>
  </si>
  <si>
    <t>其他耐火陶瓷制品，但硅质化石粉及类似硅土制的除外</t>
  </si>
  <si>
    <t>陶瓷制建筑用砖</t>
  </si>
  <si>
    <t>1:品牌类型|2:出口享惠情况|3:种类（建筑用砖、地面砖等）|4:品牌（中文或外文名称）|5:GTIN|6:CAS|7:其他</t>
  </si>
  <si>
    <t>千块</t>
  </si>
  <si>
    <t>陶瓷制铺地砖、支撑或填充用砖</t>
  </si>
  <si>
    <t>陶瓷制屋顶瓦</t>
  </si>
  <si>
    <t>1:品牌类型|2:出口享惠情况|3:种类（屋顶瓦等）|4:GTIN|5:CAS|6:其他</t>
  </si>
  <si>
    <t>其他建筑用陶瓷制品</t>
  </si>
  <si>
    <t>1:品牌类型|2:出口享惠情况|3:种类（烟囱罩等）|4:GTIN|5:CAS|6:其他</t>
  </si>
  <si>
    <t>陶瓷套管,导管,槽管及管子配件</t>
  </si>
  <si>
    <t>1:品牌类型|2:出口享惠情况|3:种类（套管、导管、槽管等）|4:GTIN|5:CAS|6:其他</t>
  </si>
  <si>
    <t>不论是否矩形，其最大表面积以可置入边长小于7厘米的方格的贴面砖、铺面砖，包括炉面砖及墙面砖，但子目6907.30和6907.40所列商品除外</t>
  </si>
  <si>
    <t>1:品牌类型|2:出口享惠情况|3:种类（贴面砖、铺面砖等）|4:尺寸（最大表面积的最大边长）|5:按重量计吸水率|6:品牌（中文或外文名称）|7:颜色|8:GTIN|9:CAS|10:其他</t>
  </si>
  <si>
    <t>其他贴面砖、铺面砖，包括炉面砖及墙面砖，但子目6907.30和6907.40所列商品除外</t>
  </si>
  <si>
    <t>不论是否矩形，其最大表面积以可置入边长小于7厘米的方格的镶嵌砖（马赛克）及其类似品，但子目6907.40的货品除外</t>
  </si>
  <si>
    <t>1:品牌类型|2:出口享惠情况|3:种类（马赛克等）|4:尺寸（最大表面积的最大边长）|5:按重量计吸水率|6:品牌（中文或外文名称）|7:颜色|8:GTIN|9:CAS|10:其他</t>
  </si>
  <si>
    <t>其他镶嵌砖（马赛克）及其类似品，但子目6907.40的货品除外</t>
  </si>
  <si>
    <t>不论是否矩形，其最大表面积以可置入边长小于7厘米的方格的饰面陶瓷</t>
  </si>
  <si>
    <t>1:品牌类型|2:出口享惠情况|3:种类（饰面陶瓷等）|4:尺寸（最大表面积的最大边长）|5:按重量计吸水率|6:品牌（中文或外文名称）|7:颜色|8:GTIN|9:CAS|10:其他</t>
  </si>
  <si>
    <t>其他饰面陶瓷</t>
  </si>
  <si>
    <t>专门设计用于制造燃气涡轮发动机/燃气轮机叶片、导向器、机匣等涡轮构型部件的精密铸造瓷制型芯、型壳</t>
  </si>
  <si>
    <t>1:品牌类型|2:出口享惠情况|3:用途（实验室用、化学、农业用等）|4:种类（瓷制、陶制）|5:莫氏硬度|6:品牌（中文或外文名称）|7:规格型号|8:GTIN|9:CAS|10:其他</t>
  </si>
  <si>
    <t>其他瓷制实验室、化学或其他专门技术用途的陶瓷器</t>
  </si>
  <si>
    <t>莫氏硬度为9或以上的专门设计用于制造燃气涡轮发动机/燃气轮机叶片、导向器、机匣等涡轮构型部件的精密铸造陶瓷型芯、型壳</t>
  </si>
  <si>
    <t>其他莫氏硬度为9或以上的实验室、化学或其他专门技术用途的陶瓷器</t>
  </si>
  <si>
    <t>其他专门设计用于制造燃气涡轮发动机/燃气轮机叶片、导向器、机匣等涡轮构型部件的精密铸造陶瓷型芯、型壳</t>
  </si>
  <si>
    <t>其他实验室、化学或其他专门技术用途的陶瓷器</t>
  </si>
  <si>
    <t>农业,运输或盛装货物用陶瓷容器</t>
  </si>
  <si>
    <t>瓷制脸盆,浴缸及类似卫生器具</t>
  </si>
  <si>
    <t>1:品牌类型|2:出口享惠情况|3:材质（瓷制）|4:品牌（中文或外文名称）|5:规格型号|6:GTIN|7:CAS|8:其他</t>
  </si>
  <si>
    <t>陶制脸盆,浴缸及类似卫生器具</t>
  </si>
  <si>
    <t>1:品牌类型|2:出口享惠情况|3:材质（陶制等）|4:品牌（中文或外文名称）|5:规格型号|6:GTIN|7:CAS|8:其他</t>
  </si>
  <si>
    <t>骨瓷餐具</t>
  </si>
  <si>
    <t>1:品牌类型|2:出口享惠情况|3:材质（瓷制、陶制）|4:种类（餐具、厨房器具等）|5:是否为骨瓷|6:品牌（中文或外文名称）|7:GTIN|8:CAS|9:其他</t>
  </si>
  <si>
    <t>其他瓷餐具</t>
  </si>
  <si>
    <t>瓷厨房刀具</t>
  </si>
  <si>
    <t>1:品牌类型|2:出口享惠情况|3:材质（瓷制、陶制）|4:种类（餐具、厨房器具等）|5:品牌（中文或外文名称）|6:GTIN|7:CAS|8:其他</t>
  </si>
  <si>
    <t>其他瓷厨房器具</t>
  </si>
  <si>
    <t>其他家用或盥洗用瓷器</t>
  </si>
  <si>
    <t>陶餐具</t>
  </si>
  <si>
    <t>陶制厨房器具</t>
  </si>
  <si>
    <t>瓷塑像及其他装饰用瓷制品</t>
  </si>
  <si>
    <t>1:品牌类型|2:出口享惠情况|3:材质（瓷制、陶制）|4:用途|5:GTIN|6:CAS|7:其他</t>
  </si>
  <si>
    <t>陶塑像及其他装饰用陶制品</t>
  </si>
  <si>
    <t>其他瓷制品</t>
  </si>
  <si>
    <t>1:品牌类型|2:出口享惠情况|3:材质（瓷制、陶制）|4:用途|5:品牌（中文或外文名称）|6:规格型号|7:GTIN|8:CAS|9:其他</t>
  </si>
  <si>
    <t>其他陶制品</t>
  </si>
  <si>
    <t>无色光学玻璃块料[符合指标1（三个参数均满足）：均匀性不高于5ppm，气泡度不高于0.03平方毫米，应力双折射不高于5纳米/厘米的；或符合指标2：羟基含量低于300ppm的]</t>
  </si>
  <si>
    <t>1:品牌类型|2:出口享惠情况|3:用途|4:状态（废、碎、块料）|5:外观（颜色）|6:GTIN|7:CAS|8:其他</t>
  </si>
  <si>
    <t>其他无色光学玻璃块料</t>
  </si>
  <si>
    <t>废碎玻璃</t>
  </si>
  <si>
    <t>其他玻璃块料</t>
  </si>
  <si>
    <t>未加工的玻璃球</t>
  </si>
  <si>
    <t>1:品牌类型|2:出口享惠情况|3:用途|4:直径|5:GTIN|6:CAS|7:其他</t>
  </si>
  <si>
    <t>直径≥60毫米的光导纤维预制棒</t>
  </si>
  <si>
    <t>1:品牌类型|2:出口享惠情况|3:用途（光导纤维预制棒等）|4:直径|5:品牌（中文或外文名称）|6:进口状态（芯棒或成品预制棒）|7:种类（单模、多模、特种预制棒等）|8:包层材料是否掺氟|9:GTIN|10:CAS|11:其他</t>
  </si>
  <si>
    <t>其他光导纤维预制棒</t>
  </si>
  <si>
    <t>其他未加工的玻璃棒</t>
  </si>
  <si>
    <t>光导纤维用波导级石英玻璃管</t>
  </si>
  <si>
    <t>1:品牌类型|2:出口享惠情况|3:用途（光导纤维用、光通信用等）|4:材质（熔融石英、熔融硅石等）|5:级别（波导级）|6:外径|7:GTIN|8:CAS|9:其他</t>
  </si>
  <si>
    <t>熔凝石英或熔凝硅石制其他玻璃管</t>
  </si>
  <si>
    <t>其他未加工的玻璃管</t>
  </si>
  <si>
    <t>1:品牌类型|2:出口享惠情况|3:用途（光导纤维用、光通信用等）|4:材质（熔融石英、熔融硅石等）|5:线膨胀系数|6:级别（波导级）|7:外径|8:GTIN|9:CAS|10:其他</t>
  </si>
  <si>
    <t>未列名、未加工的玻璃管</t>
  </si>
  <si>
    <t>铸、轧制着色的非夹丝玻璃板、片</t>
  </si>
  <si>
    <t>1:品牌类型|2:出口享惠情况|3:加工方法（整块着色、具有吸收层等）|4:状态（是否夹丝）|5:形状（板、片、型材、异型材）|6:工艺（铸制或轧制）|7:用途|8:品牌（中文或外文名称，无品牌请申报厂商）|9:型号|10:规格尺寸（长x宽x厚）|11:GTIN|12:CAS|13:其他</t>
  </si>
  <si>
    <t>液晶或有机发光二极管（OLED)显示屏基板用原板玻璃</t>
  </si>
  <si>
    <t>1:品牌类型|2:出口享惠情况|3:用途|4:状态（是否夹丝）|5:形状（板、片、型材、异型材）|6:工艺（铸制或轧制）|7:品牌（中文或外文名称，无品牌请申报厂商）|8:型号|9:规格尺寸（长x宽x厚）|10:GTIN|11:CAS|12:其他</t>
  </si>
  <si>
    <t>手机或平板电脑盖板（包括前盖、后盖）用原板玻璃</t>
  </si>
  <si>
    <t>铸、轧制的其他非夹丝玻璃板、片</t>
  </si>
  <si>
    <t>铸、轧制的夹丝玻璃板、片</t>
  </si>
  <si>
    <t>铸、轧制的玻璃型材及异型材</t>
  </si>
  <si>
    <t>拉、吹制的着色玻璃板、片</t>
  </si>
  <si>
    <t>1:品牌类型|2:出口享惠情况|3:加工方法（整块着色、具有吸收层等）|4:状态（是否经过表面加工）|5:形状（板、片）|6:工艺（拉制或吹制）|7:用途|8:品牌（中文或外文名称，无品牌请申报厂商）|9:型号|10:规格尺寸（长x宽x厚）|11:GTIN|12:CAS|13:其他</t>
  </si>
  <si>
    <t>光学平板玻璃,厚度0.7mm以下</t>
  </si>
  <si>
    <t>1:品牌类型|2:出口享惠情况|3:用途|4:状态（是否经过表面加工）|5:形状（板、片）|6:工艺（拉制或吹制）|7:品牌（中文或外文名称，无品牌请申报厂商）|8:型号|9:规格尺寸（长x宽x厚）|10:GTIN|11:CAS|12:其他</t>
  </si>
  <si>
    <t>液晶或有机发光二极管（OLED）显示屏基板用原板玻璃</t>
  </si>
  <si>
    <t>拉、吹制的其他玻璃板、片</t>
  </si>
  <si>
    <t>有吸收层非夹丝浮法或抛光玻璃板</t>
  </si>
  <si>
    <t>1:品牌类型|2:出口享惠情况|3:加工方法（具有吸收、反射或非反射层的）|4:状态（是否夹丝）|5:形状（板、片）|6:工艺（浮法、表面研磨、抛光）|7:用途|8:品牌（中文或外文名称，无品牌请申报厂商）|9:型号|10:规格尺寸（长x宽x厚）|11:GTIN|12:CAS|13:其他</t>
  </si>
  <si>
    <t>其他着色非夹丝浮法玻璃板、片</t>
  </si>
  <si>
    <t>1:品牌类型|2:出口享惠情况|3:加工方法（整块着色、不透明、镶色等）|4:状态（是否夹丝）|5:形状（板、片）|6:工艺（浮法、表面研磨、抛光）|7:用途|8:品牌（中文或外文名称，无品牌请申报厂商）|9:型号|10:规格尺寸（长x宽x厚）|11:GTIN|12:CAS|13:其他</t>
  </si>
  <si>
    <t>1:品牌类型|2:出口享惠情况|3:用途|4:状态（是否夹丝）|5:形状（板、片）|6:工艺（浮法、表面研磨、抛光）|7:品牌（中文或外文名称，无品牌请申报厂商）|8:型号|9:规格尺寸（长x宽x厚）|10:GTIN|11:CAS|12:其他</t>
  </si>
  <si>
    <t>其他非夹丝浮法玻璃板、片</t>
  </si>
  <si>
    <t>夹丝浮法玻璃板、片</t>
  </si>
  <si>
    <t>1:品牌类型|2:出口享惠情况|3:状态（是否夹丝）|4:形状（板、片）|5:工艺（浮法、表面研磨、抛光）|6:用途|7:品牌（中文或外文名称，无品牌请申报厂商）|8:型号|9:规格尺寸（长x宽x厚）|10:GTIN|11:CAS|12:其他</t>
  </si>
  <si>
    <t>液晶玻璃基板，6代（1850mm*1500mm）以上，不含6代</t>
  </si>
  <si>
    <t>1:品牌类型|2:出口享惠情况|3:加工方法（经弯曲、磨边、镂刻、钻孔、涂珐琅等）|4:状态（未用其他材料镶框或装配）|5:形状（板、片、型材、异型材）|6:如为液晶玻璃基板，需申报第几代|7:用途|8:品牌（中文或外文名称，无品牌请申报厂商）|9:型号|10:规格尺寸（长x宽x厚）|11:GTIN|12:CAS|13:其他</t>
  </si>
  <si>
    <t>经其他加工编号7003-7005的玻璃</t>
  </si>
  <si>
    <t>空载重量≥25吨飞机的挡风玻璃</t>
  </si>
  <si>
    <t>1:品牌类型|2:出口享惠情况|3:用途（航空器、航天器、船舶等）|4:加工方法（钢化、层压）|5:品牌（中文或外文名称）|6:GTIN|7:CAS|8:其他</t>
  </si>
  <si>
    <t>航空航天器及船舶用钢化安全玻璃</t>
  </si>
  <si>
    <t>车辆用钢化安全玻璃</t>
  </si>
  <si>
    <t>1:品牌类型|2:出口享惠情况|3:用途（车辆等）|4:加工方法（钢化、层压）|5:品牌（中文或外文名称）|6:GTIN|7:CAS|8:其他</t>
  </si>
  <si>
    <t>其他钢化安全玻璃</t>
  </si>
  <si>
    <t>1:品牌类型|2:出口享惠情况|3:用途|4:加工方法（钢化、层压）|5:品牌（中文或外文名称）|6:GTIN|7:CAS|8:其他</t>
  </si>
  <si>
    <t>航空航天器及船舶用层压安全玻璃</t>
  </si>
  <si>
    <t>车辆用层压安全玻璃</t>
  </si>
  <si>
    <t>其他层压安全玻璃</t>
  </si>
  <si>
    <t>中空或真空隔温、隔音玻璃组件</t>
  </si>
  <si>
    <t>1:品牌类型|2:出口享惠情况|3:用途（隔温、隔音）|4:类型（中空、真空等）|5:层数|6:品牌（中文或外文名称）|7:GTIN|8:CAS|9:其他</t>
  </si>
  <si>
    <t>其他多层隔温、隔音玻璃组件</t>
  </si>
  <si>
    <t>车辆后视镜</t>
  </si>
  <si>
    <t>1:品牌类型|2:出口享惠情况|3:用途（车辆后视用等）|4:加工方法（未经光学加工）|5:GTIN|6:CAS|7:其他</t>
  </si>
  <si>
    <t>未镶框玻璃镜(包括后视镜)</t>
  </si>
  <si>
    <t>1:品牌类型|2:出口享惠情况|3:用途（车辆后视用等）|4:加工方法（未经光学加工）|5:是否镶框|6:GTIN|7:CAS|8:其他</t>
  </si>
  <si>
    <t>其他镶框玻璃镜(包括后视镜)</t>
  </si>
  <si>
    <t>玻璃安瓿</t>
  </si>
  <si>
    <t>1:品牌类型|2:出口享惠情况|3:用途（用于运输或盛装货物）|4:容积|5:GTIN|6:CAS|7:其他</t>
  </si>
  <si>
    <t>玻璃制的塞、盖及类似封口器</t>
  </si>
  <si>
    <t>1:品牌类型|2:出口享惠情况|3:用途（用于运输或盛装货物）|4:GTIN|5:CAS|6:其他</t>
  </si>
  <si>
    <t>装运货物或保藏用的玻璃大容器</t>
  </si>
  <si>
    <t>装运货物或保藏用的玻璃中容器</t>
  </si>
  <si>
    <t>装运货物或保藏用的玻璃小容器</t>
  </si>
  <si>
    <t>装运货物或保藏用的玻璃特小容器</t>
  </si>
  <si>
    <t>电灯用未封口玻璃外壳及玻璃零件</t>
  </si>
  <si>
    <t>1:品牌类型|2:出口享惠情况|3:用途（制灯泡、阴极射线管等）|4:加工方法（用荧光物质衬里、未封口无配件等）|5:GTIN|6:CAS|7:其他</t>
  </si>
  <si>
    <t>显像管玻壳及其零件</t>
  </si>
  <si>
    <t>其他阴极射线管用的未封口玻壳</t>
  </si>
  <si>
    <t>电子管未封口玻璃外壳及玻璃零件</t>
  </si>
  <si>
    <t>其他类似品用未封口玻璃外壳零件</t>
  </si>
  <si>
    <t>玻璃陶瓷制玻璃器皿</t>
  </si>
  <si>
    <t>1:品牌类型|2:出口享惠情况|3:用途（供餐桌、厨房、盥洗室、办公室、室内装饰用等）|4:材质（是否玻璃陶瓷制）|5:器皿种类（杯等）|6:工艺流程（手工、机械、半手工等）|7:GTIN|8:CAS|9:其他</t>
  </si>
  <si>
    <t>铅晶质玻璃制高脚杯</t>
  </si>
  <si>
    <t>1:品牌类型|2:出口享惠情况|3:用途（供餐桌、厨房、盥洗室、办公室、室内装饰用等）|4:是否铅晶质玻璃|5:器皿种类（杯等）|6:平脚杯、高脚杯请注明|7:规格|8:型号|9:品牌（中文或外文名称）|10:工艺流程（手工、机械、半手工等）|11:GTIN|12:CAS|13:其他</t>
  </si>
  <si>
    <t>其他玻璃制高脚杯</t>
  </si>
  <si>
    <t>铅晶质玻璃制其他杯</t>
  </si>
  <si>
    <t>其他玻璃杯</t>
  </si>
  <si>
    <t>铅晶质玻璃制餐桌、厨房用器皿</t>
  </si>
  <si>
    <t>1:品牌类型|2:出口享惠情况|3:用途（供餐桌、厨房、盥洗室、办公室、室内装饰用等）|4:是否铅晶质玻璃|5:器皿种类（杯等）|6:线膨胀系数|7:工艺流程（手工、机械、半手工等）|8:GTIN|9:CAS|10:其他</t>
  </si>
  <si>
    <t>低膨胀系数玻璃制餐桌厨房用器皿</t>
  </si>
  <si>
    <t>其他玻璃制餐桌、厨房用器皿</t>
  </si>
  <si>
    <t>其他铅晶质玻璃器皿</t>
  </si>
  <si>
    <t>1:品牌类型|2:出口享惠情况|3:用途（供餐桌、厨房、盥洗室、办公室、室内装饰用等）|4:是否铅晶质玻璃|5:器皿种类（杯等）|6:工艺流程（手工、机械、半手工等）|7:GTIN|8:CAS|9:其他</t>
  </si>
  <si>
    <t>其他玻璃器皿</t>
  </si>
  <si>
    <t>光学仪器用光学元件毛坯</t>
  </si>
  <si>
    <t>1:品牌类型|2:出口享惠情况|3:用途（具体列明用于光学仪器名称）|4:是否经光学加工|5:规格尺寸|6:GTIN|7:CAS|8:其他</t>
  </si>
  <si>
    <t>其他未经光学加工的信号玻璃器</t>
  </si>
  <si>
    <t>1:品牌类型|2:出口享惠情况|3:用途（是否用于光学仪器）|4:是否经光学加工|5:规格尺寸|6:GTIN|7:CAS|8:其他</t>
  </si>
  <si>
    <t>视力矫正眼镜用变色镜片坯件</t>
  </si>
  <si>
    <t>1:品牌类型|2:出口享惠情况|3:用途（用于制造眼镜等）|4:加工方法（未经光学加工）|5:形状（弧面、弯曲、凹形、扇形等）|6:元件种类（视力矫正玻璃毛坯等）|7:特殊功能（变色等）|8:GTIN|9:CAS|10:其他</t>
  </si>
  <si>
    <t>其他视力矫正眼镜用镜片坯件</t>
  </si>
  <si>
    <t>1:品牌类型|2:出口享惠情况|3:用途（用于制造眼镜等）|4:加工方法（未经光学加工）|5:形状（弧面、弯曲、凹形、扇形等）|6:元件种类（视力矫正玻璃毛坯等）|7:GTIN|8:CAS|9:其他</t>
  </si>
  <si>
    <t>钟表玻璃</t>
  </si>
  <si>
    <t>1:品牌类型|2:出口享惠情况|3:用途（用于制造钟表等）|4:加工方法（未经光学加工）|5:形状（弧面、弯曲、凹形、扇形等）|6:元件种类（视力矫正玻璃毛坯等）|7:GTIN|8:CAS|9:其他</t>
  </si>
  <si>
    <t>平光变色镜片坯件</t>
  </si>
  <si>
    <t>品目7015的其他未经光学加工玻璃</t>
  </si>
  <si>
    <t>供镶嵌或装饰用玻璃马赛克</t>
  </si>
  <si>
    <t>1:品牌类型|2:出口享惠情况|3:用途（建筑铺面用）|4:加工方法（压制、模制等）|5:种类（马赛克、花饰铅条窗玻璃、铺面砖、块、片等）|6:GTIN|7:CAS|8:其他</t>
  </si>
  <si>
    <t>花饰铅条窗玻璃及类似品</t>
  </si>
  <si>
    <t>建筑用压制或模制铺面玻璃块、砖</t>
  </si>
  <si>
    <t>实验室,卫生及配药用玻璃器</t>
  </si>
  <si>
    <t>1:品牌类型|2:出口享惠情况|3:用途（实验室、卫生、配药用）|4:材质|5:线膨胀系数|6:器皿种类（量筒等）|7:GTIN|8:CAS|9:其他</t>
  </si>
  <si>
    <t>其他玻璃制实验室等用玻璃器</t>
  </si>
  <si>
    <t>其他实验室、卫生及配药用玻璃器</t>
  </si>
  <si>
    <t>玻璃珠,仿珍珠及类似小件玻璃品</t>
  </si>
  <si>
    <t>1:品牌类型|2:出口享惠情况|3:用途（装饰用等）|4:加工方法（灯工方法等）|5:玻璃球的直径|6:材质（钙钠玻璃、铅晶玻璃等）|7:品牌（中文或外文名称）|8:型号|9:GTIN|10:CAS|11:其他</t>
  </si>
  <si>
    <t>熔融球形二氧化硅微粉，直径≤100um</t>
  </si>
  <si>
    <t>其他直径≤1毫米的玻璃珠</t>
  </si>
  <si>
    <t>灯工方法制的玻璃塑像及玻璃饰品,玻璃假眼</t>
  </si>
  <si>
    <t>两用物项管制的长度不超过50mm的短切原丝</t>
  </si>
  <si>
    <t>1:品牌类型|2:出口享惠情况|3:材质（玻璃纤维制）|4:种类（梳条、粗纱、纱线、短纤、毡等）|5:长度|6:GTIN|7:CAS|8:其他</t>
  </si>
  <si>
    <t>其他长度不超过50mm的短切原丝</t>
  </si>
  <si>
    <t>两用物项管制的玻璃纤维无捻粗纱</t>
  </si>
  <si>
    <t>其他玻璃纤维无捻粗纱</t>
  </si>
  <si>
    <t>两用物项管制的其他纱线、定长纤维纱条</t>
  </si>
  <si>
    <t>其他纱线、定长纤维纱条</t>
  </si>
  <si>
    <t>两用物项管制的玻璃纤维制的机械结合毡</t>
  </si>
  <si>
    <t>其他玻璃纤维制的机械结合毡</t>
  </si>
  <si>
    <t>两用物项管制的玻璃纤维制的化学粘合毡</t>
  </si>
  <si>
    <t>其他玻璃纤维制的化学粘合毡</t>
  </si>
  <si>
    <t>两用物项管制的其他短切原丝</t>
  </si>
  <si>
    <t>其他短切原丝</t>
  </si>
  <si>
    <t>两用物项管制的紧密粗纱机织物</t>
  </si>
  <si>
    <t>1:品牌类型|2:出口享惠情况|3:材质（玻璃纤维制）|4:织造方法（机织）|5:纱线类型（粗纱）|6:GTIN|7:CAS|8:其他</t>
  </si>
  <si>
    <t>其他紧密粗纱机织物</t>
  </si>
  <si>
    <t>两用物项管制的其他紧密粗纱织物</t>
  </si>
  <si>
    <t>1:品牌类型|2:出口享惠情况|3:材质（玻璃纤维制）|4:GTIN|5:CAS|6:其他</t>
  </si>
  <si>
    <t>其他紧密粗纱织物</t>
  </si>
  <si>
    <t>两用物项管制的宽度≤30cm的玻璃纤维纱线制紧密平纹机织物,未经涂布或层压</t>
  </si>
  <si>
    <t>1:品牌类型|2:出口享惠情况|3:材质（玻璃纤维制）|4:织造方法（机织）|5:纱线类型（细纱等）|6:幅宽|7:GTIN|8:CAS|9:其他</t>
  </si>
  <si>
    <t>其他宽度≤30cm的玻璃纤维纱线制紧密平纹机织物,未经涂布或层压</t>
  </si>
  <si>
    <t>两用物项管制的玻璃纤维制宽度超过30厘米的长丝平纹织物，每平方米重量不超过110克，单根纱线细度不超过22特克斯</t>
  </si>
  <si>
    <t>1:品牌类型|2:出口享惠情况|3:材质（玻璃纤维制）|4:织造方法（机织）|5:纱线类型（细纱等）|6:幅宽|7:每平方米克重|8:单纱细度|9:标称厚度|10:GTIN|11:CAS|12:其他</t>
  </si>
  <si>
    <t>玻璃纤维制宽度超过30厘米的长丝平纹织物，每平方米重量不超过110克，单根纱线细度不超过22特克斯</t>
  </si>
  <si>
    <t>两用物项管制的其他玻璃纤维纱线制紧密平纹机织物,未经涂布或层压</t>
  </si>
  <si>
    <t>1:品牌类型|2:出口享惠情况|3:材质（玻璃纤维制）|4:织造方法（机织）|5:纱线类型（细纱等）|6:幅宽|7:每平方米克重|8:单纱细度|9:GTIN|10:CAS|11:其他</t>
  </si>
  <si>
    <t>其他玻璃纤维纱线制紧密平纹机织物,未经涂布或层压</t>
  </si>
  <si>
    <t>两用物项管制的宽度≤30cm的玻璃纤维纱线制紧密平纹机织物,经涂布或层压</t>
  </si>
  <si>
    <t>其他宽度≤30cm的玻璃纤维纱线制紧密平纹机织物,经涂布或层压</t>
  </si>
  <si>
    <t>两用物项管制的其他玻璃纤维纱线制紧密平纹机织物,经涂布或层压</t>
  </si>
  <si>
    <t>其他玻璃纤维纱线制紧密平纹机织物,经涂布或层压</t>
  </si>
  <si>
    <t>两用物项管制的宽度≤30cm的玻璃纤维粗纱制网孔机织物</t>
  </si>
  <si>
    <t>1:品牌类型|2:出口享惠情况|3:材质（玻璃纤维制）|4:织造方法（机织）|5:纱线类型（粗纱等）|6:幅宽|7:GTIN|8:CAS|9:其他</t>
  </si>
  <si>
    <t>宽度≤30cm的玻璃纤维粗纱制网孔机织物</t>
  </si>
  <si>
    <t>两用物项管制的宽度≤30mm的玻璃纤维网孔机织物</t>
  </si>
  <si>
    <t>其他宽度≤30cm的玻璃纤维网孔机织物</t>
  </si>
  <si>
    <t>两用物项管制的宽度＞30cm的玻璃纤维粗纱制网孔机织物</t>
  </si>
  <si>
    <t>宽度＞30cm的玻璃纤维粗纱制网孔机织物</t>
  </si>
  <si>
    <t>两用物项管制的宽度＞30cm的其他玻璃纤维纱线制网孔机织物</t>
  </si>
  <si>
    <t>其他玻璃纤维纱线制网孔机织物</t>
  </si>
  <si>
    <t>两用物项管制的其他玻璃纤维制的垫</t>
  </si>
  <si>
    <t>1:品牌类型|2:出口享惠情况|3:材质（玻璃纤维制）|4:织造方法|5:幅宽|6:GTIN|7:CAS|8:其他</t>
  </si>
  <si>
    <t>其他玻璃纤维制的垫</t>
  </si>
  <si>
    <t>两用物项管制的其他玻璃纤维制的网、板及类似无纺产品</t>
  </si>
  <si>
    <t>其他玻璃纤维制的网、板及类似无纺产品</t>
  </si>
  <si>
    <t>两用物项管制的宽度≤30mm的其他玻璃纤维机织物</t>
  </si>
  <si>
    <t>其他宽度≤30cm的玻璃纤维机织物</t>
  </si>
  <si>
    <t>两用物项管制的其他玻璃纤维织物</t>
  </si>
  <si>
    <t>其他玻璃纤维织物</t>
  </si>
  <si>
    <t>两用物项管制的玻璃纤维制的覆面毡（薄毡）</t>
  </si>
  <si>
    <t>1:品牌类型|2:出口享惠情况|3:材质（玻璃纤维制）|4:种类（毡、垫等）|5:GTIN|6:CAS|7:其他</t>
  </si>
  <si>
    <t>玻璃纤维制的覆面毡（薄毡）</t>
  </si>
  <si>
    <t>两用物项管制的紧密玻璃纤维垫</t>
  </si>
  <si>
    <t>紧密玻璃纤维垫</t>
  </si>
  <si>
    <t>两用物项管制的其他玻璃纤维制紧密织物</t>
  </si>
  <si>
    <t>其他玻璃纤维制紧密织物</t>
  </si>
  <si>
    <t>两用物项管制的网孔玻璃纤维垫</t>
  </si>
  <si>
    <t>网孔玻璃纤维垫</t>
  </si>
  <si>
    <t>两用物项管制的其他玻璃纤维制网孔织物</t>
  </si>
  <si>
    <t>其他玻璃纤维制网孔织物</t>
  </si>
  <si>
    <t>玻璃棉制的垫</t>
  </si>
  <si>
    <t>1:品牌类型|2:出口享惠情况|3:材质（玻璃纤维制）|4:种类（纤维网、板等）|5:GTIN|6:CAS|7:其他</t>
  </si>
  <si>
    <t>玻璃棉制的网、板及类似无纺产品</t>
  </si>
  <si>
    <t>玻璃棉及其他玻璃棉制品</t>
  </si>
  <si>
    <t>两用物项管制的玻璃纤维布浸胶的宽度不超过15mm的带（预浸料坯）</t>
  </si>
  <si>
    <t>1:品牌类型|2:出口享惠情况|3:用途|4:材质（玻璃纤维布浸胶）|5:每平方米克重|6:GTIN|7:CAS|8:其他</t>
  </si>
  <si>
    <t>玻璃纤维布浸胶制品</t>
  </si>
  <si>
    <t>两用物项管制的其他玻璃纤维布浸胶的宽度不超过15mm的带（预浸料坯）</t>
  </si>
  <si>
    <t>其他玻璃纤维布浸胶制品</t>
  </si>
  <si>
    <t>1:品牌类型|2:出口享惠情况|3:材质（玻璃纤维制）|4:种类（纤维网、垫、板等）|5:GTIN|6:CAS|7:其他</t>
  </si>
  <si>
    <t>两用物项管制的其他玻璃纤维及其制品</t>
  </si>
  <si>
    <t>其他玻璃纤维及其制品</t>
  </si>
  <si>
    <t>导电玻璃</t>
  </si>
  <si>
    <t>1:品牌类型|2:出口享惠情况|3:用途|4:材质（玻璃制）|5:导电层材质、电阻值|6:GTIN|7:CAS|8:其他</t>
  </si>
  <si>
    <t>绝缘子用玻璃伞盘</t>
  </si>
  <si>
    <t>1:品牌类型|2:出口享惠情况|3:用途|4:材质（玻璃制）|5:GTIN|6:CAS|7:其他</t>
  </si>
  <si>
    <t>半导体晶片生产用石英反应管及夹持器（熔融石英或其他熔融硅石制）</t>
  </si>
  <si>
    <t>1:品牌类型|2:出口享惠情况|3:用途|4:材质（熔融石英或其他熔融硅石制）|5:GTIN|6:CAS|7:其他</t>
  </si>
  <si>
    <t>熔融石英或其他熔融硅石制工业用其他玻璃制品</t>
  </si>
  <si>
    <t>半导体晶片生产用石英反应管及夹持器</t>
  </si>
  <si>
    <t>其他工业用玻璃制品</t>
  </si>
  <si>
    <t>保温瓶或其他保温容器用玻璃胆</t>
  </si>
  <si>
    <t>石英玻璃,平整度小于等于1微米</t>
  </si>
  <si>
    <t>其他非工业用玻璃制品</t>
  </si>
  <si>
    <t>未分级的天然黑珍珠</t>
  </si>
  <si>
    <t>1:品牌类型|2:出口享惠情况|3:种类（黑珍珠等）|4:加工程度（打孔、未加工等）|5:状态（未成串、未镶嵌等）|6:来源（天然）|7:等级|8:GTIN|9:CAS|10:其他</t>
  </si>
  <si>
    <t>其他未分级的天然珍珠</t>
  </si>
  <si>
    <t>其他天然黑珍珠</t>
  </si>
  <si>
    <t>其他天然珍珠</t>
  </si>
  <si>
    <t>未分级,未加工的养殖黑珍珠</t>
  </si>
  <si>
    <t>1:品牌类型|2:出口享惠情况|3:种类（黑珍珠等）|4:加工程度（打孔、未加工等）|5:状态（未成串、未镶嵌等）|6:来源（养殖）|7:等级|8:GTIN|9:CAS|10:其他</t>
  </si>
  <si>
    <t>其他未分级,未加工的养殖珍珠</t>
  </si>
  <si>
    <t>其他未加工的养殖黑珍珠</t>
  </si>
  <si>
    <t>其他未加工的养殖珍珠</t>
  </si>
  <si>
    <t>未分级,已加工的养殖黑珍珠</t>
  </si>
  <si>
    <t>其他未分级,已加工的养殖珍珠</t>
  </si>
  <si>
    <t>其他已加工的养殖黑珍珠</t>
  </si>
  <si>
    <t>其他已加工的养殖珍珠</t>
  </si>
  <si>
    <t>未分级钻石</t>
  </si>
  <si>
    <t>1:品牌类型|2:出口享惠情况|3:用途|4:加工程度（未加工、经简单锯开、劈开、粗磨等）|5:来源（天然）|6:GTIN|7:CAS|8:其他</t>
  </si>
  <si>
    <t>克拉</t>
  </si>
  <si>
    <t>D</t>
  </si>
  <si>
    <t>工业用钻石</t>
  </si>
  <si>
    <t>工业用其他钻石</t>
  </si>
  <si>
    <t>非工业用钻石</t>
  </si>
  <si>
    <t>非工业用其他钻石</t>
  </si>
  <si>
    <t>1:品牌类型|2:出口享惠情况|3:用途|4:加工程度（未加工、经简单锯开、劈开、粗磨等）|5:来源（天然）|6:规格（单个重量区间）|7:形状（碎钻、圆钻、方钻、水滴钻等）|8:颜色（无色、粉色、黄色等）|9:销售商|10:GTIN|11:CAS|12:其他</t>
  </si>
  <si>
    <t>未加工宝石或半宝石</t>
  </si>
  <si>
    <t>1:品牌类型|2:出口享惠情况|3:种类（翡翠、和田玉、红宝石、水晶等）|4:化学成分|5:加工状态和程度（未加工、经简单锯开、粗制成形|未成|6:矿物学名及英文名称|7:颜色|8:等级|9:规格（单个直径、重量）|10:件数（缅甸公盘成交还需申报玉石编号）|11:来源（天然）|12:产区（翡翠和和田玉需申报矿坑）|13:GTIN|14:CAS|15:其他</t>
  </si>
  <si>
    <t>经其他加工的红宝石,蓝宝石,祖母绿</t>
  </si>
  <si>
    <t>1:品牌类型|2:出口享惠情况|3:种类（水晶/紫晶、软玉/和田玉等）|4:加工程度（未加工，经简单锯开、粗制成形、钻孔、打磨|5:状态（未成串、未镶嵌等）|6:来源（天然）|7:等级|8:矿物学名及英文名称|9:规格|10:化学成分|11:颜色|12:GTIN|13:CAS|14:其他</t>
  </si>
  <si>
    <t>经其他加工的翡翠</t>
  </si>
  <si>
    <t>经其他加工的水晶</t>
  </si>
  <si>
    <t>经其他加工的碧玺</t>
  </si>
  <si>
    <t>经其他加工的软玉</t>
  </si>
  <si>
    <t>经其他加工的其他宝石或半宝石</t>
  </si>
  <si>
    <t>1:品牌类型|2:出口享惠情况|3:种类（红宝石、蓝宝石、祖母绿、翡翠等）|4:加工程度（未加工，经简单锯开、粗制成形）|5:状态（未成串、未镶嵌等）|6:来源（天然）|7:等级|8:矿物学名及英文名称|9:规格|10:化学成分|11:颜色|12:GTIN|13:CAS|14:其他</t>
  </si>
  <si>
    <t>压电石英</t>
  </si>
  <si>
    <t>1:品牌类型|2:出口享惠情况|3:用途|4:种类（压电石英等）|5:加工程度（经简单锯开、粗制成形）|6:状态（未成串、未镶嵌等）|7:来源（合成、再造）|8:品牌（中文或外文名称）|9:型号|10:GTIN|11:CAS|12:其他</t>
  </si>
  <si>
    <t>未加工合成或再造钻石</t>
  </si>
  <si>
    <t>未加工合成或再造其他宝石半宝石</t>
  </si>
  <si>
    <t>金刚石窗口材料，包括曲面金刚石窗口材料，或具有以下全部特征的平面金刚石窗口材料：（1）直径3英寸及以上的单晶或多晶；（2）可见光透过率65%及以上。</t>
  </si>
  <si>
    <t>其他工业用合成或再造的钻石</t>
  </si>
  <si>
    <t>其他非工业用合成钻石</t>
  </si>
  <si>
    <t>其他工业用蓝宝石</t>
  </si>
  <si>
    <t>其他工业用合成或再造宝石半宝石</t>
  </si>
  <si>
    <t>其他非工业用合成宝石或半宝石</t>
  </si>
  <si>
    <t>天然的钻石粉末</t>
  </si>
  <si>
    <t>1:品牌类型|2:出口享惠情况|3:种类（压电石英等）|4:来源（天然、合成、再造）|5:品牌（中文或外文名称）|6:型号|7:GTIN|8:CAS|9:其他</t>
  </si>
  <si>
    <t>人工合成的钻石粉末</t>
  </si>
  <si>
    <t>其他天然或合成宝石或半宝石粉末</t>
  </si>
  <si>
    <t>平均粒径&lt;3微米非片状银粉</t>
  </si>
  <si>
    <t>1:品牌类型|2:出口享惠情况|3:形状（粉末）|4:材质（纯银、银合金、镀金、镀铂）|5:纯度|6:平均粒径|7:品牌（中文或外文名称）|8:型号|9:GTIN|10:CAS|11:其他</t>
  </si>
  <si>
    <t>平均粒径≥3微米的非片状银粉</t>
  </si>
  <si>
    <t>平均粒径＜10微米片状银粉</t>
  </si>
  <si>
    <t>平均粒径≥10微米的片状银粉</t>
  </si>
  <si>
    <t>纯度达99.99%及以上未锻造银</t>
  </si>
  <si>
    <t>1:品牌类型|2:出口享惠情况|3:形状|4:材质（纯银、银合金、镀金、镀铂）|5:加工程度（未锻造、半制成）|6:纯度|7:品牌（中文或外文名称）|8:型号|9:GTIN|10:CAS|11:其他</t>
  </si>
  <si>
    <t>钨含量≥80%的钨掺银合金制（银含量≥2%）的未锻造品，且能被机械加工成任一下述产品：直径≥120mm、长度≥50mm的圆柱体；内径≥65mm、壁厚≥25mm且长度≥50mm的管材；尺寸≥120mm×120mm×50mm的块状物</t>
  </si>
  <si>
    <t>其他未锻造银</t>
  </si>
  <si>
    <t>纯度达99.99%及以上的半制成银</t>
  </si>
  <si>
    <t>钨含量≥80%的钨掺银合金制（银含量≥2%）的半制成品，且能被机械加工成任一下述产品：直径≥120mm、长度≥50mm的圆柱体；内径≥65mm、壁厚≥25mm且长度≥50mm的管材；尺寸≥120mm×120mm×50mm的块状物</t>
  </si>
  <si>
    <t>其他半制成品银</t>
  </si>
  <si>
    <r>
      <rPr>
        <sz val="12"/>
        <rFont val="宋体"/>
        <family val="3"/>
        <charset val="134"/>
      </rPr>
      <t>异型复合接点带（表面粗糙度Ra≤0.1微米、Rz≤1.0微米，银层硬度≥95维氏硬度（HV），晶体粒径≤3微米）</t>
    </r>
    <r>
      <rPr>
        <sz val="12"/>
        <rFont val="宋体"/>
        <family val="3"/>
        <charset val="134"/>
      </rPr>
      <t xml:space="preserve"> </t>
    </r>
  </si>
  <si>
    <t>1:品牌类型|2:出口享惠情况|3:基底材质（铜等）|4:品牌（中文或外文名称）|5:型号|6:GTIN|7:CAS|8:其他</t>
  </si>
  <si>
    <t>其他以贱金属为底的包银材料</t>
  </si>
  <si>
    <t>非货币用金粉</t>
  </si>
  <si>
    <t>1:品牌类型|2:出口享惠情况|3:形状（粉末）|4:材质（纯金、金合金、镀铂）|5:纯度|6:加工程度（未锻造、半制成）|7:货币用请注明用途|8:GTIN|9:CAS|10:其他</t>
  </si>
  <si>
    <t>非货币用未锻造金</t>
  </si>
  <si>
    <t>非货币用半制成金</t>
  </si>
  <si>
    <t>货币用未锻造金(包括镀铂的金)</t>
  </si>
  <si>
    <t>以贱金属或银为底的包金材料，加工程度未超过半制成</t>
  </si>
  <si>
    <t>1:品牌类型|2:出口享惠情况|3:基底材质（铜、银等）|4:品牌（中文或外文名称）|5:型号|6:GTIN|7:CAS|8:其他</t>
  </si>
  <si>
    <t>未锻造或粉末状铂</t>
  </si>
  <si>
    <t>1:品牌类型|2:出口享惠情况|3:形状（粉末等）|4:材质（铂、钯、铑、铱、锇、钌）|5:加工程度（未锻造、板、片等）|6:贵金属的成分含量|7:GTIN|8:CAS|9:其他</t>
  </si>
  <si>
    <t>48x</t>
  </si>
  <si>
    <t>板、片状铂</t>
  </si>
  <si>
    <t>其他半制成铂</t>
  </si>
  <si>
    <t>未锻造或粉末状钯</t>
  </si>
  <si>
    <t>板、片状钯</t>
  </si>
  <si>
    <t>其他半制成钯</t>
  </si>
  <si>
    <t>未锻造或粉末状铑</t>
  </si>
  <si>
    <t>板、片状铑</t>
  </si>
  <si>
    <t>其他半制成铑</t>
  </si>
  <si>
    <t>未锻造或粉末状铱、锇、钌</t>
  </si>
  <si>
    <t>板、片状铱、锇、钌</t>
  </si>
  <si>
    <t>其他半制成铱、锇、钌</t>
  </si>
  <si>
    <t>以贱金属,银或金为底的包铂材料，加工程度未超过半制成</t>
  </si>
  <si>
    <t>1:品牌类型|2:出口享惠情况|3:基底材质（铜、银、金等）|4:品牌（中文或外文名称）|5:型号|6:GTIN|7:CAS|8:其他</t>
  </si>
  <si>
    <t>含有银或银化合物的灰</t>
  </si>
  <si>
    <t>1:品牌类型|2:出口享惠情况|3:状态（废碎料、灰）|4:来源（由破碎含有贵金属的电路板而得等）|5:贵金属的成分含量|6:GTIN|7:CAS|8:其他</t>
  </si>
  <si>
    <t>含其他贵金属或贵金属化合物的灰</t>
  </si>
  <si>
    <t>金及包金的废碎料</t>
  </si>
  <si>
    <t>含有金及金化合物的废碎料</t>
  </si>
  <si>
    <t>铂及包铂的废碎料</t>
  </si>
  <si>
    <t>铂含量在3%以上的其他含有铂或铂化合物的废碎料</t>
  </si>
  <si>
    <t>其他含有铂及铂化合物的废碎料</t>
  </si>
  <si>
    <t>含有银及银化合物的废碎料</t>
  </si>
  <si>
    <t>含有其他贵金属或贵金属化合物的废碎料</t>
  </si>
  <si>
    <t>其他贵金属或贵金属化合物废碎料</t>
  </si>
  <si>
    <t>镶嵌钻石的银首饰及其零件</t>
  </si>
  <si>
    <t>1:品牌类型|2:出口享惠情况|3:材质（铂、金、银等）|4:加工方法（镶嵌钻石、镶嵌红宝石等|包金、包银、镀金|5:首饰种类（戒指等）|6:贵金属的成分含量|7:品牌（中文或外文名称）|8:款号|9:GTIN|10:CAS|11:其他</t>
  </si>
  <si>
    <t>镶嵌濒危物种制品的银首饰及零件</t>
  </si>
  <si>
    <t>其他银首饰及其零件</t>
  </si>
  <si>
    <t>镶嵌钻石的黄金制首饰及其零件</t>
  </si>
  <si>
    <t>镶嵌濒危物种制品的金首饰及零件</t>
  </si>
  <si>
    <t>其他黄金制首饰及其零件</t>
  </si>
  <si>
    <t>镶嵌钻石的铂金制首饰及其零件</t>
  </si>
  <si>
    <t>镶嵌濒危物种制品的铂金首饰及零件</t>
  </si>
  <si>
    <t>其他铂金制首饰及其零件</t>
  </si>
  <si>
    <t>镶嵌钻石贱金属为底包贵金属首饰</t>
  </si>
  <si>
    <t>镶嵌濒危物种制品以贱金属为底的包贵金属制首饰</t>
  </si>
  <si>
    <t>其他以贱金属为底的包贵金属制首饰</t>
  </si>
  <si>
    <t>镶嵌濒危物种制品的银器及零件</t>
  </si>
  <si>
    <t>1:品牌类型|2:出口享惠情况|3:种类（餐具等）|4:材质（铂、金、银等）|5:加工方法（包金、镀金等）|6:贵金属的成分含量|7:品牌（中文或外文名称）|8:型号|9:GTIN|10:CAS|11:其他</t>
  </si>
  <si>
    <t>其他银器及零件</t>
  </si>
  <si>
    <t>镶嵌濒危物种制品的金银器及零件</t>
  </si>
  <si>
    <t>其他贵金属制金器及零件</t>
  </si>
  <si>
    <t>其他贵金属制银器及零件</t>
  </si>
  <si>
    <t>以贱金属为底的包贵金属制金银器</t>
  </si>
  <si>
    <t>其他贱金属为底包贵金属制金银器</t>
  </si>
  <si>
    <t>金属丝布或格栅状的铂催化剂</t>
  </si>
  <si>
    <t>1:品牌类型|2:出口享惠情况|3:用途（工业用、实验室用等）|4:种类（坩埚等）|5:形状（格栅形状等）|6:材质（铂等）|7:贵金属的成分含量|8:品牌（中文或外文名称）|9:型号|10:GTIN|11:CAS|12:其他</t>
  </si>
  <si>
    <t>银制工业,实验室用制品</t>
  </si>
  <si>
    <t>金制工业,实验室用制品</t>
  </si>
  <si>
    <t>其他工业、实验室用贵或包贵金制品</t>
  </si>
  <si>
    <t>其他用途的贵或包贵金属制品</t>
  </si>
  <si>
    <t>天然或养殖珍珠制品</t>
  </si>
  <si>
    <t>1:品牌类型|2:出口享惠情况|3:种类（手镯等）|4:材质（养殖珍珠、天然珍珠）|5:GTIN|6:CAS|7:其他</t>
  </si>
  <si>
    <t>宝石或半宝石制品</t>
  </si>
  <si>
    <t>1:品牌类型|2:出口享惠情况|3:种类（手镯等）|4:材质（宝石、半宝石）|5:品牌（中文或外文名称）|6:型号|7:GTIN|8:CAS|9:其他</t>
  </si>
  <si>
    <t>贱金属制袖扣、饰扣</t>
  </si>
  <si>
    <t>1:品牌类型|2:出口享惠情况|3:种类（袖扣、饰扣、手镯等）|4:材质|5:是否镀贵金属|6:品牌（中文或外文名称）|7:款号|8:GTIN|9:CAS|10:其他</t>
  </si>
  <si>
    <t>其他贱金属制仿首饰</t>
  </si>
  <si>
    <t>未列名材料制仿首饰</t>
  </si>
  <si>
    <t>非法定货币的硬币(金币除外)</t>
  </si>
  <si>
    <t>1:品牌类型|2:出口享惠情况|3:用途（法定货币、非法定货币）|4:材质（铜制等）|5:成分含量|6:GTIN|7:CAS|8:其他</t>
  </si>
  <si>
    <t>金质铸币</t>
  </si>
  <si>
    <t>其他硬币</t>
  </si>
  <si>
    <t>非合金生铁,按重量计含磷量在0.5%及以下</t>
  </si>
  <si>
    <t>1:品牌类型|2:出口享惠情况|3:形状（锭、块等）|4:材质（生铁、镜铁）|5:成分含量（铁、碳、铬、锰、磷、硅等的含量）|6:GTIN|7:CAS|8:其他</t>
  </si>
  <si>
    <t>4B</t>
  </si>
  <si>
    <t>非合金生铁,按重量计含磷量在0.5%以上</t>
  </si>
  <si>
    <t>合金生铁</t>
  </si>
  <si>
    <t>镜铁</t>
  </si>
  <si>
    <t>锰铁,按重量计含碳量在2%以上</t>
  </si>
  <si>
    <t>1:品牌类型|2:出口享惠情况|3:材质（锰铁）|4:成分含量（铁含量及合金元素的含量）|5:碳含量|6:GTIN|7:CAS|8:其他</t>
  </si>
  <si>
    <t>锰铁,按重量计含碳量不超过2%</t>
  </si>
  <si>
    <t>按重量计含硅量在55％以上的硅铁</t>
  </si>
  <si>
    <t>1:品牌类型|2:出口享惠情况|3:材质（硅铁）|4:成分含量（铁含量及合金元素的含量）|5:形状（块状、粉状等）|6:计价日期|7:签约日期|8:GTIN|9:CAS|10:其他</t>
  </si>
  <si>
    <t>其他硅铁，含硅量不超过55%</t>
  </si>
  <si>
    <t>硅锰铁</t>
  </si>
  <si>
    <t>1:品牌类型|2:出口享惠情况|3:材质（锰铁、硅铁、铬铁、镍铁等）|4:成分含量（铁含量及合金元素的含量）|5:GTIN|6:CAS|7:其他</t>
  </si>
  <si>
    <t>铬铁,按重量计含碳量在4%以上</t>
  </si>
  <si>
    <t>1:品牌类型|2:出口享惠情况|3:材质（铬铁）|4:成分含量（铁含量及合金元素的含量）|5:计价日期|6:签约日期|7:GTIN|8:CAS|9:其他</t>
  </si>
  <si>
    <t>铬铁,按重量计含碳量不超过4%</t>
  </si>
  <si>
    <t>硅铬铁</t>
  </si>
  <si>
    <t>镍铁</t>
  </si>
  <si>
    <t>1:品牌类型|2:出口享惠情况|3:材质（锰铁、硅铁、铬铁、镍铁等）|4:成分含量（铁含量及合金元素的含量）|5:计价日期|6:签约日期|7:GTIN|8:CAS|9:其他</t>
  </si>
  <si>
    <t>钼铁</t>
  </si>
  <si>
    <t>钨铁</t>
  </si>
  <si>
    <t>硅钨铁</t>
  </si>
  <si>
    <t>钛铁及硅钛铁</t>
  </si>
  <si>
    <t>按重量含钒在75%及以上钒铁</t>
  </si>
  <si>
    <t>其他钒铁</t>
  </si>
  <si>
    <t>铁钽铌合金</t>
  </si>
  <si>
    <t>其他铌铁</t>
  </si>
  <si>
    <t>钕铁硼合金速凝永磁片</t>
  </si>
  <si>
    <t>1:品牌类型|2:出口享惠情况|3:材质（锰铁、硅铁、铬铁、镍铁等）|4:成分含量（铁含量及合金元素的含量）|5:稀土元素的重量百分比，以[A]表示|6:GTIN|7:CAS|8:其他</t>
  </si>
  <si>
    <t>钕铁硼合金磁粉</t>
  </si>
  <si>
    <t>其他钕铁硼合金</t>
  </si>
  <si>
    <t>按重量计稀土元素总含量在10%以上的</t>
  </si>
  <si>
    <t>其他铁合金</t>
  </si>
  <si>
    <t>直接从铁矿还原的铁产品</t>
  </si>
  <si>
    <t>1:品牌类型|2:出口享惠情况|3:形状（块、团、团粒等）|4:来源（是直接从铁矿还原所得还是海锦铁产品）|5:成分含量（铁、碳、合金元素、非合金元素的含量）|6:GTIN|7:CAS|8:其他</t>
  </si>
  <si>
    <t>其他海绵铁产品或纯度在99.94%及以上的铁</t>
  </si>
  <si>
    <t>可进口的再生钢铁原料</t>
  </si>
  <si>
    <t>1:品牌类型|2:出口享惠情况|3:用途（供再熔炼钢用）|4:形状（废碎、切割、压缩成包或板、条状等）|5:材质（铸铁）|6:来源（机械加工产生、由破碎何种钢铁制品而得）|7:成分含量（所含金属总含量和各种金属名称及含量）|8:牌号|9:规格（长宽厚或堆密度等）|10:计价日期|11:GTIN|12:CAS|13:其他</t>
  </si>
  <si>
    <t>4A</t>
  </si>
  <si>
    <t>其他铸铁废碎料</t>
  </si>
  <si>
    <t>49A</t>
  </si>
  <si>
    <t>可进口的再生不锈钢原料</t>
  </si>
  <si>
    <t>1:品牌类型|2:出口享惠情况|3:用途（供再熔炼钢用）|4:形状（废碎、切割、压缩成包或板、条状等）|5:材质（不锈钢）|6:来源（机械加工产生、由破碎何种钢铁制品而得）|7:成分含量（所含金属总含量和各种金属名称及含量）|8:钢号|9:牌号|10:规格（长宽厚或堆密度等）|11:计价日期|12:GTIN|13:CAS|14:其他</t>
  </si>
  <si>
    <t>其他不锈钢废碎料</t>
  </si>
  <si>
    <t>其他可进口的再生合金钢原料</t>
  </si>
  <si>
    <t>1:品牌类型|2:出口享惠情况|3:用途（供再熔炼钢用）|4:形状（废碎、切割、压缩成包或板、条状等）|5:材质（硅电钢、高速钢等，取向性硅电钢请注明）|6:来源（机械加工产生、由破碎何种钢铁制品而得）|7:成分含量（所含金属总含量和各种金属名称及含量）|8:钢号|9:牌号|10:规格（长宽厚或堆密度等）|11:计价日期|12:GTIN|13:CAS|14:其他</t>
  </si>
  <si>
    <t>其他合金钢废碎料</t>
  </si>
  <si>
    <t>镀锡钢铁废碎料</t>
  </si>
  <si>
    <t>1:品牌类型|2:出口享惠情况|3:用途（供再熔炼钢用）|4:形状（废碎、切割、压缩成包或板、条状等）|5:材质（镀锡钢）|6:来源（机械加工产生、由破碎何种钢铁制品而得）|7:成分含量（所含金属总含量和各种金属名称及含量）|8:钢号|9:计价日期|10:GTIN|11:CAS|12:其他</t>
  </si>
  <si>
    <t>1:品牌类型|2:出口享惠情况|3:用途（供再熔炼钢用）|4:形状（废碎、切割、压缩成包或板、条状等）|5:材质（非合金钢）|6:来源（机械加工产生、由破碎何种钢铁制品而得）|7:成分含量（所含金属总含量和各种金属名称及含量）|8:钢号|9:牌号|10:规格（长宽厚或堆密度等）|11:计价日期|12:GTIN|13:CAS|14:其他</t>
  </si>
  <si>
    <t>其他机械加工中产生的钢铁废料</t>
  </si>
  <si>
    <t>可进口的未列名再生钢铁原料</t>
  </si>
  <si>
    <t>1:品牌类型|2:出口享惠情况|3:用途（供再熔炼钢用）|4:形状（废碎、切割、压缩成包或板、条状等）|5:材质（非合金钢）|6:来源（机械加工产生、由破碎何种钢铁制品而得）|7:成分含量（所含金属总含量和各种金属名称及含量）|8:钢号|9:牌号|10:规格（长宽厚或堆密度等）|11:计价日期|12:稀土元素的重量百分比，以[A]表示|13:GTIN|14:CAS|15:其他</t>
  </si>
  <si>
    <t>废汽车压件、以回收钢铁为主的废五金电器</t>
  </si>
  <si>
    <t>其他未列名钢铁废碎料</t>
  </si>
  <si>
    <t>供再熔的碎料钢铁锭</t>
  </si>
  <si>
    <t>1:品牌类型|2:出口享惠情况|3:用途（供再熔炼钢用）|4:形状（废碎、切割、压缩成包或板、条状等）|5:材质（铸铁、合金钢、不锈钢等）|6:来源（机械加工产生、由破碎何种钢铁制品而得）|7:成分含量（所含金属总含量和各种金属名称及含量）|8:钢号|9:计价日期|10:GTIN|11:CAS|12:其他</t>
  </si>
  <si>
    <t>生铁、镜铁及钢铁颗粒</t>
  </si>
  <si>
    <t>1:品牌类型|2:出口享惠情况|3:形状（颗粒、粉末）|4:材质（生铁、镜铁、合金钢等）|5:成分含量（铁、碳、合金元素、非合金元素的含量）|6:粒度|7:稀土元素的重量百分比，以[A]表示|8:GTIN|9:CAS|10:其他</t>
  </si>
  <si>
    <t>合金钢粉末</t>
  </si>
  <si>
    <r>
      <rPr>
        <sz val="12"/>
        <rFont val="宋体"/>
        <family val="3"/>
        <charset val="134"/>
      </rPr>
      <t>平均粒径小于10微米的铁粉</t>
    </r>
    <r>
      <rPr>
        <sz val="12"/>
        <rFont val="宋体"/>
        <family val="3"/>
        <charset val="134"/>
      </rPr>
      <t xml:space="preserve">  </t>
    </r>
  </si>
  <si>
    <t>1:品牌类型|2:出口享惠情况|3:形状（颗粒、粉末）|4:材质（生铁、镜铁、合金钢等）|5:成分含量（铁、碳、合金元素、非合金元素的含量）|6:粒度|7:GTIN|8:CAS|9:其他</t>
  </si>
  <si>
    <r>
      <rPr>
        <sz val="12"/>
        <rFont val="宋体"/>
        <family val="3"/>
        <charset val="134"/>
      </rPr>
      <t>其他生铁、镜铁及其他钢铁粉末</t>
    </r>
    <r>
      <rPr>
        <sz val="12"/>
        <rFont val="宋体"/>
        <family val="3"/>
        <charset val="134"/>
      </rPr>
      <t xml:space="preserve">  </t>
    </r>
  </si>
  <si>
    <t>铁及非合金钢锭</t>
  </si>
  <si>
    <t>1:品牌类型|2:出口享惠情况|3:形状（方锭、其他初级形状等）|4:材质（铁、非合金钢）|5:成分含量（铁、碳、合金元素、非合金元素的含量）|6:GTIN|7:CAS|8:其他</t>
  </si>
  <si>
    <t>其他初级形状的铁及非合金钢</t>
  </si>
  <si>
    <t>宽度小于厚度两倍的矩形截面钢坯</t>
  </si>
  <si>
    <t>1:品牌类型|2:出口享惠情况|3:形状（大方坯、小方坯等）|4:材质（铁、非合金钢）|5:加工方法（初轧、粗锻等）|6:成分含量（铁、碳、合金元素、非合金元素的含量）|7:截面形状（正方形等）|8:截面尺寸|9:GTIN|10:CAS|11:其他</t>
  </si>
  <si>
    <t>其他矩形截面的厚度大于400MM的连铸板坯</t>
  </si>
  <si>
    <t>其他矩形截面钢坯</t>
  </si>
  <si>
    <t>其他含碳量小于0.25%的厚度大于400MM的连铸板坯</t>
  </si>
  <si>
    <t>1:品牌类型|2:出口享惠情况|3:形状（大方坯、小方坯等）|4:材质（铁、非合金钢）|5:加工方法（初轧、粗锻等）|6:成分含量（铁、碳、合金元素、非合金元素的含量）|7:截面形状（正方形等）|8:计价日期|9:签约日期|10:GTIN|11:CAS|12:其他</t>
  </si>
  <si>
    <t>其他含碳量小于0.25%的钢坯</t>
  </si>
  <si>
    <t>车轮用连铸圆坯（直径为380MM和450MM，公差±1.2%，含碳量：0.38%-0.85%，含锰量：0.68%-1.2%，含磷量≤0.012%，总氧化物含量≤0.0012%）</t>
  </si>
  <si>
    <t>1:品牌类型|2:出口享惠情况|3:形状（大方坯、小方坯等）|4:材质（铁、非合金钢）|5:加工方法（初轧、粗锻等）|6:成分含量（铁、碳、合金元素、非合金元素的含量）|7:截面形状（正方形等）|8:GTIN|9:CAS|10:其他</t>
  </si>
  <si>
    <t>其他含碳量不小于0.25%的钢坯</t>
  </si>
  <si>
    <t>轧有花纹的热轧卷材</t>
  </si>
  <si>
    <t>1:品牌类型|2:出口享惠情况|3:形状（平板、卷板）|4:材质（铁、非合金钢）|5:加工方法（热轧等）|6:加工程度（是否酸洗,是否轧有花纹,是否包覆及镀层、|7:成分含量（铁、碳、合金元素、非合金元素的含量）|8:规格（板材的厚度、宽度）|9:屈服强度|10:钢号|11:GTIN|12:CAS|13:其他</t>
  </si>
  <si>
    <t>厚≥4.75mm其他经酸洗的热轧卷材</t>
  </si>
  <si>
    <t>4.75mm&gt;厚≥3mm其他大强度热轧卷材</t>
  </si>
  <si>
    <t>其他4.75mm&gt;厚≥3mm热轧卷材</t>
  </si>
  <si>
    <t>厚度&lt;1.5mm其他的热轧卷材</t>
  </si>
  <si>
    <t>1.5mm≤厚&lt;3mm其他的热轧卷材</t>
  </si>
  <si>
    <t>厚度&gt;10mm的其他热轧卷材</t>
  </si>
  <si>
    <t>10mm≥厚≥4.75mm的其他热轧卷材</t>
  </si>
  <si>
    <t>4.75mm&gt;厚度≥3mm的大强度卷材</t>
  </si>
  <si>
    <t>其他4.75mm&gt;厚度≥3mm的卷材</t>
  </si>
  <si>
    <t>厚度＜1.5mm的其他热轧卷材</t>
  </si>
  <si>
    <t>1.5mm≤厚＜3mm的其他热轧卷材</t>
  </si>
  <si>
    <t>轧有花纹的热轧非卷材</t>
  </si>
  <si>
    <t>厚度&gt;50mm的其他热轧非卷材</t>
  </si>
  <si>
    <t>20mm&lt;厚≤50mm的其他热轧非卷材，屈服强度不小于500牛顿/平方毫米</t>
  </si>
  <si>
    <t>20mm&lt;厚≤50mm的其他热轧非卷材，屈服强度小于500牛顿/平方毫米</t>
  </si>
  <si>
    <t>10mm&lt;厚≤20mm的其他热轧非卷材，屈服强度不小于500牛顿/平方毫米</t>
  </si>
  <si>
    <t>10mm&lt;厚≤20mm的其他热轧非卷材，屈服强度小于500牛顿/平方毫米</t>
  </si>
  <si>
    <t>10mm≥厚度≥4.75mm的热轧非卷材</t>
  </si>
  <si>
    <t>4.75mm&gt;厚≥3mm大强度热轧非卷材</t>
  </si>
  <si>
    <t>其他4.75mm&gt;厚≥3mm的热轧非卷材</t>
  </si>
  <si>
    <t>厚&lt;1.5mm的热轧非卷材</t>
  </si>
  <si>
    <t>1.5≤厚&lt;3mm的热轧非卷材</t>
  </si>
  <si>
    <t>其他热轧铁或非合金钢宽平板轧材</t>
  </si>
  <si>
    <t>厚度≥3mm的大强度冷轧卷材</t>
  </si>
  <si>
    <t>1:品牌类型|2:出口享惠情况|3:形状（平板、卷板）|4:材质（铁、非合金钢）|5:加工方法（冷轧等）|6:加工程度（未包覆、未镀层、未涂层等）|7:成分含量（铁、碳、合金元素、非合金元素的含量）|8:规格（板材的厚度、宽度）|9:屈服强度|10:钢号|11:GTIN|12:CAS|13:其他</t>
  </si>
  <si>
    <t>其他厚度≥3mm的冷轧卷材</t>
  </si>
  <si>
    <t>3mm&gt;厚度&gt;1mm的大强度冷轧卷材</t>
  </si>
  <si>
    <t>3mm&gt;厚&gt;1mm小强度冷轧卷材，断后伸长率不小于40%</t>
  </si>
  <si>
    <t>1:品牌类型|2:出口享惠情况|3:形状（平板、卷板）|4:材质（铁、非合金钢）|5:加工方法（冷轧等）|6:加工程度（未包覆、未镀层、未涂层等）|7:成分含量（铁、碳、合金元素、非合金元素的含量）|8:规格（板材的厚度、宽度）|9:屈服强度|10:断后伸长率|11:钢号|12:GTIN|13:CAS|14:其他</t>
  </si>
  <si>
    <t>3mm&gt;厚&gt;1mm小强度冷轧卷材，断后伸长率小于40%</t>
  </si>
  <si>
    <t>1mm≥厚度≥0.5mm大强度冷轧卷材</t>
  </si>
  <si>
    <t>1mm≥厚度≥0.5mm小强度冷轧卷材，断后伸长率不小于38%</t>
  </si>
  <si>
    <t>1mm≥厚度≥0.5mm小强度冷轧卷材，断后伸长率小于38%</t>
  </si>
  <si>
    <t>厚度＜0.3mm的非合金钢冷轧卷材</t>
  </si>
  <si>
    <t>0.3mm≤厚＜0.5mm非合金钢冷轧卷材</t>
  </si>
  <si>
    <t>厚度≥3mm的冷轧非卷材</t>
  </si>
  <si>
    <t>3mm&gt;厚度&gt;1mm的冷轧非卷材</t>
  </si>
  <si>
    <t>1mm≥厚度≥0.5mm的冷轧非卷材</t>
  </si>
  <si>
    <t>厚度小于0.5mm的冷轧非卷材</t>
  </si>
  <si>
    <t>其他冷轧铁或非合金钢宽平轧材</t>
  </si>
  <si>
    <t>镀(涂)锡的非合金钢厚宽平板轧材</t>
  </si>
  <si>
    <t>1:品牌类型|2:出口享惠情况|3:形状（平板、卷板）|4:材质（铁、非合金钢）|5:加工方法（经包覆、经镀层、经涂层）|6:成分含量（铁、碳、合金元素、非合金元素的含量）|7:规格（板材的厚度、宽度）|8:涂层种类（锡、铅、电镀锌、涂锌等）|9:钢号|10:GTIN|11:CAS|12:其他</t>
  </si>
  <si>
    <t>镀(涂)锡的非合金钢薄宽平板轧材</t>
  </si>
  <si>
    <t>镀或涂铅的铁或非合金钢平板轧材</t>
  </si>
  <si>
    <t>电镀锌的铁或非合金钢宽板材</t>
  </si>
  <si>
    <t>镀锌的瓦楞形铁或非合金钢宽板材</t>
  </si>
  <si>
    <t>镀锌的其他形铁或非合金钢宽板材，抗拉强度不小于440牛顿/平方毫米</t>
  </si>
  <si>
    <t>1:品牌类型|2:出口享惠情况|3:形状（平板、卷板）|4:材质（铁、非合金钢）|5:加工方法（经包覆、经镀层、经涂层）|6:成分含量（铁、碳、合金元素、非合金元素的含量）|7:规格（板材的厚度、宽度）|8:涂层种类（锡、铅、电镀锌、涂锌等）|9:抗拉强度|10:钢号|11:GTIN|12:CAS|13:其他</t>
  </si>
  <si>
    <t>镀锌的其他形铁或非合金钢宽板材，抗拉强度小于440牛顿/平方毫米</t>
  </si>
  <si>
    <t>镀或涂氧化铬的铁或非合金钢宽板材</t>
  </si>
  <si>
    <t>镀或涂铝锌合金的铁宽平板轧材</t>
  </si>
  <si>
    <t>其他镀或涂铝的铁宽平板轧材</t>
  </si>
  <si>
    <t>厚度＜1.5毫米的涂漆或涂塑的宽度在600毫米及以上的铁或非合金钢平板轧材</t>
  </si>
  <si>
    <t>其他涂漆或涂塑的宽度在600毫米及以上的铁或非合金钢平板轧材</t>
  </si>
  <si>
    <t>经包覆或涂镀其他材料的宽度在600毫米及以上的铁或非合金钢平板轧材</t>
  </si>
  <si>
    <t>未轧花纹的四面轧制的热轧非卷材</t>
  </si>
  <si>
    <t>1:品牌类型|2:出口享惠情况|3:形状（平板、卷板）|4:材质（铁、非合金钢）|5:加工方法（热轧、冷轧|未包覆、未镀层、未涂层等）|6:成分含量（铁、碳、合金元素、非合金元素的含量）|7:规格（板材的厚度、宽度）|8:钢号|9:GTIN|10:CAS|11:其他</t>
  </si>
  <si>
    <t>厚度≥4.75mm的其他热轧板材</t>
  </si>
  <si>
    <t>其他热轧铁或非合金钢窄板材</t>
  </si>
  <si>
    <t>含碳量低于0.25%的冷轧板材</t>
  </si>
  <si>
    <t>其他冷轧铁或非合金钢窄板材</t>
  </si>
  <si>
    <t>冷轧的铁或非合金钢其他窄板材</t>
  </si>
  <si>
    <t>镀(涂)锡的铁或非合金钢窄板材</t>
  </si>
  <si>
    <t>1:品牌类型|2:出口享惠情况|3:形状（平板、卷板）|4:材质（铁、非合金钢）|5:加工方法（热轧、冷轧|经包覆、经镀层、经涂层）|6:成分含量（铁、碳、合金元素、非合金元素的含量）|7:规格（板材的厚度、宽度）|8:涂层种类（锡、铅、电镀锌、涂锌等）|9:GTIN|10:CAS|11:其他</t>
  </si>
  <si>
    <t>电镀锌的铁或非合金钢窄板材</t>
  </si>
  <si>
    <t>其他镀或涂锌的铁窄板材</t>
  </si>
  <si>
    <t>涂漆或涂塑的铁或非合金钢窄板材</t>
  </si>
  <si>
    <t>涂镀其他材料的铁或非合金钢窄板材</t>
  </si>
  <si>
    <t>经包覆的铁或非合金钢窄板材</t>
  </si>
  <si>
    <t>铁或非合金钢制热轧盘条</t>
  </si>
  <si>
    <t>1:品牌类型|2:出口享惠情况|3:形状（条、杆）|4:材质（铁、非合金钢）|5:加工方法（热轧等）|6:状态（不规则盘卷、带有凹痕、凸缘等）|7:成分含量（合金元素、非合金元素的含量）|8:规格（条、杆的直径）|9:GTIN|10:CAS|11:其他</t>
  </si>
  <si>
    <t>其他易切削钢制热轧盘条</t>
  </si>
  <si>
    <t>1:品牌类型|2:出口享惠情况|3:形状（条、杆）|4:材质（易切削钢）|5:加工方法（热轧等）|6:状态（不规则盘卷、不带有凹痕、凸缘等）|7:成分含量（合金元素、非合金元素的含量）|8:规格（条、杆的直径）|9:GTIN|10:CAS|11:其他</t>
  </si>
  <si>
    <t>圆截面直径&lt;14mm的其他热轧盘条</t>
  </si>
  <si>
    <t>1:品牌类型|2:出口享惠情况|3:形状（条、杆）|4:材质（铁、非合金钢）|5:加工方法（热轧等）|6:状态（不规则盘卷）|7:成分含量（合金元素、非合金元素的含量）|8:截面形状|9:规格（圆形截面需报条、杆的直径）|10:GTIN|11:CAS|12:其他</t>
  </si>
  <si>
    <t>其他热轧盘条</t>
  </si>
  <si>
    <t>铁或非合金钢的锻造条、杆</t>
  </si>
  <si>
    <t>1:品牌类型|2:出口享惠情况|3:形状（条、杆）|4:材质（铁、非合金钢）|5:加工方法（锻造）|6:成分含量（合金元素、非合金元素的含量）|7:规格（条、杆的直径）|8:GTIN|9:CAS|10:其他</t>
  </si>
  <si>
    <t>铁或非合金钢的热加工条、杆</t>
  </si>
  <si>
    <t>1:品牌类型|2:出口享惠情况|3:形状（条、杆）|4:材质（铁、非合金钢）|5:加工方法（热轧、热拉拔、热挤压）|6:状态（带有轧制产生的变形或轧制后扭曲）|7:成分含量（合金元素、非合金元素的含量）|8:规格（条、杆的直径）|9:钢号|10:GTIN|11:CAS|12:其他</t>
  </si>
  <si>
    <t>易切削钢的热加工条、杆</t>
  </si>
  <si>
    <t>1:品牌类型|2:出口享惠情况|3:形状（条、杆）|4:材质（易切削钢）|5:加工方法（热轧、热拉拔、热挤压）|6:成分含量（合金元素、非合金元素的含量）|7:状态（不带有轧制产生的变形或轧制后扭曲的）|8:规格（条、杆的直径）|9:GTIN|10:CAS|11:其他</t>
  </si>
  <si>
    <t>其他矩形截面的热加工条、杆</t>
  </si>
  <si>
    <t>1:品牌类型|2:出口享惠情况|3:形状（条、杆）|4:材质（铁、非合金钢）|5:加工方法（热轧、热拉拔、热挤压）|6:成分含量（合金元素、非合金元素的含量）|7:状态（不带有轧制产生的变形或轧制后扭曲）|8:规格（条、杆的直径）|9:截面形状（正方形等）|10:GTIN|11:CAS|12:其他</t>
  </si>
  <si>
    <t>其他热加工条、杆</t>
  </si>
  <si>
    <t>其他易切削钢制冷加工条、杆</t>
  </si>
  <si>
    <t>1:品牌类型|2:出口享惠情况|3:形状（条、杆）|4:材质（铁、非合金钢）|5:加工方法（热加工、冷加工）|6:加工程度|7:成分含量（铁、碳、合金元素、非合金元素的含量）|8:规格（条、杆的直径）|9:易切削钢请注明|10:GTIN|11:CAS|12:其他</t>
  </si>
  <si>
    <t>其他冷加工或冷成形的条、杆</t>
  </si>
  <si>
    <t>铁及非合金钢的其他条、杆</t>
  </si>
  <si>
    <t>截面高度＜80mmH型钢</t>
  </si>
  <si>
    <t>1:品牌类型|2:出口享惠情况|3:形状（槽钢、角钢、工字钢、H型钢等）|4:材质（铁、非合金钢）|5:加工方法（热轧、热拉拔、热挤压、冷加工、冷成形等）|6:加工程度（例如，打孔、冲孔、扭绞、涂层等）|7:成分含量（合金元素、非合金元素的含量）|8:规格（型材的截面高度）|9:GTIN|10:CAS|11:其他</t>
  </si>
  <si>
    <t>截面高度＜80mm工字钢</t>
  </si>
  <si>
    <t>截面高度＜80mm槽钢</t>
  </si>
  <si>
    <t>截面高度＜80mm角钢</t>
  </si>
  <si>
    <t>截面高度＜80mm丁字钢</t>
  </si>
  <si>
    <t>截面高度≥80mm槽钢</t>
  </si>
  <si>
    <t>截面高度&gt;200mm工字钢</t>
  </si>
  <si>
    <t>80mm≤截面高度≤200mm工字钢</t>
  </si>
  <si>
    <t>截面高度&gt;800mmH型钢</t>
  </si>
  <si>
    <t>200mm＜截面高度≤800mmH型钢</t>
  </si>
  <si>
    <t>80mm≤截面高度≤200mmH型钢</t>
  </si>
  <si>
    <t>截面高度≥80mm角钢</t>
  </si>
  <si>
    <t>截面高度≥80mm丁字钢</t>
  </si>
  <si>
    <t>乙字钢</t>
  </si>
  <si>
    <t>球扁钢</t>
  </si>
  <si>
    <t>其他角材、型材及异型材</t>
  </si>
  <si>
    <t>平板轧材制的角材、型材及异型材</t>
  </si>
  <si>
    <t>冷加工的角材、型材及异型材</t>
  </si>
  <si>
    <t>其他平板轧材制角材、型材、异型材</t>
  </si>
  <si>
    <t>未镀或涂层的铁或非合金钢丝</t>
  </si>
  <si>
    <t>1:品牌类型|2:出口享惠情况|3:形状（丝）|4:材质（铁、非合金钢）|5:加工方法（镀层、涂层）|6:成分含量（铁、碳、合金元素、非合金元素的含量）|7:镀或涂层种类（锌、铜等）|8:状态（盘、卷等）|9:GTIN|10:CAS|11:其他</t>
  </si>
  <si>
    <t>镀或涂锌的铁或非合金钢丝</t>
  </si>
  <si>
    <t>镀或涂铜的铁或非合金钢丝</t>
  </si>
  <si>
    <t>镀或涂其他贱金属的铁或非合金钢丝</t>
  </si>
  <si>
    <t>其他铁丝或非合金钢丝</t>
  </si>
  <si>
    <t>不锈钢锭及其他初级形状产品</t>
  </si>
  <si>
    <t>1:品牌类型|2:出口享惠情况|3:形状（方锭等）|4:材质（不锈钢）|5:截面形状（正方形等）|6:钢号|7:GTIN|8:CAS|9:其他</t>
  </si>
  <si>
    <t>矩形截面的不锈钢半制成品</t>
  </si>
  <si>
    <t>1:品牌类型|2:出口享惠情况|3:形状（方锭等）|4:材质（不锈钢）|5:截面形状（正方形等）|6:钢号|7:用途|8:GTIN|9:CAS|10:其他</t>
  </si>
  <si>
    <t>正方形截面的不锈钢半制成品</t>
  </si>
  <si>
    <t>其他不锈钢半制成品</t>
  </si>
  <si>
    <t>厚度＞10mm热轧不锈钢卷板</t>
  </si>
  <si>
    <t>1:品牌类型|2:出口享惠情况|3:形状（卷板、平板等）|4:材质（不锈钢）|5:加工方法（热轧、冷轧）|6:加工程度（是否经酸洗）|7:成分含量|8:规格（板材的厚度、宽度）|9:钢号|10:GTIN|11:CAS|12:其他</t>
  </si>
  <si>
    <r>
      <rPr>
        <sz val="12"/>
        <rFont val="宋体"/>
        <family val="3"/>
        <charset val="134"/>
      </rPr>
      <t>4.75mm≤厚≤10mm且600mm≤宽度≤1800mm热轧不锈钢卷板</t>
    </r>
    <r>
      <rPr>
        <sz val="12"/>
        <rFont val="宋体"/>
        <family val="3"/>
        <charset val="134"/>
      </rPr>
      <t xml:space="preserve">  </t>
    </r>
  </si>
  <si>
    <r>
      <rPr>
        <sz val="12"/>
        <rFont val="宋体"/>
        <family val="3"/>
        <charset val="134"/>
      </rPr>
      <t>其他4.75mm≤厚≤10mm热轧不锈钢卷板</t>
    </r>
    <r>
      <rPr>
        <sz val="12"/>
        <rFont val="宋体"/>
        <family val="3"/>
        <charset val="134"/>
      </rPr>
      <t xml:space="preserve">  </t>
    </r>
  </si>
  <si>
    <t>3mm≤厚＜4.75mm未经酸洗的热轧不锈钢卷板</t>
  </si>
  <si>
    <t>3mm≤厚＜4.75mm未经酸洗的其他热轧不锈钢卷板</t>
  </si>
  <si>
    <t>3mm≤厚＜4.75mm经酸洗的热轧不锈钢卷板</t>
  </si>
  <si>
    <t>3mm≤厚＜4.75mm经酸洗的其他热轧不锈钢卷板</t>
  </si>
  <si>
    <t>厚度＜3mm未经酸洗的热轧不锈钢卷板</t>
  </si>
  <si>
    <t>厚度＜3mm未经酸洗的其他热轧不锈钢卷板</t>
  </si>
  <si>
    <t>厚度＜3mm经酸洗的热轧不锈钢卷板</t>
  </si>
  <si>
    <t>厚度＜3mm经酸洗的其他热轧不锈钢卷板</t>
  </si>
  <si>
    <t>厚度＞10mm热轧不锈钢平板</t>
  </si>
  <si>
    <t>1:品牌类型|2:出口享惠情况|3:形状（卷板、平板等）|4:材质（不锈钢）|5:加工方法（热轧、冷轧）|6:加工程度|7:成分含量|8:规格（板材的厚度、宽度）|9:钢号|10:GTIN|11:CAS|12:其他</t>
  </si>
  <si>
    <t>4.75mm≤厚≤10mm热轧不锈钢平板</t>
  </si>
  <si>
    <t>3mm≤厚＜4.75mm热轧不锈钢平板</t>
  </si>
  <si>
    <t>1mm&lt;厚度＜3mm热轧不锈钢平板</t>
  </si>
  <si>
    <t>0.5mm≤厚≤1mm热轧不锈钢平板</t>
  </si>
  <si>
    <t>厚度＜0.5mm热轧不锈钢平板</t>
  </si>
  <si>
    <t>厚度≥4.75mm冷轧不锈钢板</t>
  </si>
  <si>
    <r>
      <rPr>
        <sz val="12"/>
        <rFont val="宋体"/>
        <family val="3"/>
        <charset val="134"/>
      </rPr>
      <t>3mm≤厚＜4.75mm且600mm≤宽度≤1800mm冷轧不锈钢板材</t>
    </r>
    <r>
      <rPr>
        <sz val="12"/>
        <rFont val="宋体"/>
        <family val="3"/>
        <charset val="134"/>
      </rPr>
      <t xml:space="preserve">  </t>
    </r>
  </si>
  <si>
    <r>
      <rPr>
        <sz val="12"/>
        <rFont val="宋体"/>
        <family val="3"/>
        <charset val="134"/>
      </rPr>
      <t>其他3mm≤厚＜4.75mm冷轧不锈钢板材</t>
    </r>
    <r>
      <rPr>
        <sz val="12"/>
        <rFont val="宋体"/>
        <family val="3"/>
        <charset val="134"/>
      </rPr>
      <t xml:space="preserve">  </t>
    </r>
  </si>
  <si>
    <t>1mm＜厚＜3mm，按重量计含锰量在5.5%及以上的铬锰系不锈钢</t>
  </si>
  <si>
    <t>其他1mm＜厚＜3mm冷轧不锈钢板材</t>
  </si>
  <si>
    <t>0.5mm≤厚≤1mm冷轧不锈钢板材</t>
  </si>
  <si>
    <t>厚度＜0.5mm冷轧不锈钢板材</t>
  </si>
  <si>
    <t>其他不锈钢冷轧板材</t>
  </si>
  <si>
    <t>热轧不锈钢带材厚度≥4.75mm</t>
  </si>
  <si>
    <t>1:品牌类型|2:出口享惠情况|3:形状（卷板、平板等）|4:材质（不锈钢）|5:加工方法（热轧、冷轧）|6:加工程度|7:成分含量（铁、碳、铬及合金元素、非合金元素的含量）|8:规格（板材的厚度、宽度）|9:钢号|10:GTIN|11:CAS|12:其他</t>
  </si>
  <si>
    <t>热轧不锈钢带材厚度＜4.75mm</t>
  </si>
  <si>
    <t>厚度≤0.35mm冷轧不锈钢带材</t>
  </si>
  <si>
    <t>0.35mm＜厚度＜3mm的冷轧不锈钢带材</t>
  </si>
  <si>
    <t>厚度≥3mm的冷轧不锈钢带材</t>
  </si>
  <si>
    <t>其他不锈钢带材</t>
  </si>
  <si>
    <t>不锈钢热轧条、杆</t>
  </si>
  <si>
    <t>1:品牌类型|2:出口享惠情况|3:形状（条、杆）|4:材质（不锈钢）|5:加工方法（热轧）|6:状态（不规则盘卷）|7:成分含量（铁、碳、铬及合金元素、非合金元素的含量）|8:钢号|9:直径|10:GTIN|11:CAS|12:其他</t>
  </si>
  <si>
    <t>圆形截面的热加工不锈钢条、杆</t>
  </si>
  <si>
    <t>1:品牌类型|2:出口享惠情况|3:形状（条、杆、角材、型材、异型材）|4:材质（不锈钢）|5:加工方法（热轧、热拉拔、热挤压、自由锻造、模锻、冷|6:成分含量（铁、碳、铬及合金元素、非合金元素的含量）|7:截面形状（圆形、正方形、长方形等）|8:钢号|9:规格（圆柱形填报直径|矩形、正方形填报长*宽*厚度）|10:用途（用于生产板/杆/管/型材/模具/其他）|11:GTIN|12:CAS|13:其他</t>
  </si>
  <si>
    <t>其他截面形状的热加工不锈钢条、杆</t>
  </si>
  <si>
    <t>冷成形或冷加工的不锈钢条、杆</t>
  </si>
  <si>
    <t>自由锻成矩形（正方形除外）截面的不锈钢条、杆</t>
  </si>
  <si>
    <t>其他不锈钢条、杆</t>
  </si>
  <si>
    <t>不锈钢角材、型材及异型材</t>
  </si>
  <si>
    <t>不锈钢丝</t>
  </si>
  <si>
    <t>1:品牌类型|2:出口享惠情况|3:形状（丝）|4:材质（不锈钢）|5:成分含量（铁、碳、铬及合金元素、非合金元素的含量）|6:截面尺寸（圆形填直径，矩形填宽度厚度|7:钢号|8:GTIN|9:CAS|10:其他</t>
  </si>
  <si>
    <t>其他合金钢锭及其他初级形状</t>
  </si>
  <si>
    <t>1:品牌类型|2:出口享惠情况|3:形状（方锭等）|4:材质（硅锰钢等）|5:成分含量（铁、碳及合金元素、非合金元素的含量）|6:钢号|7:GTIN|8:CAS|9:其他</t>
  </si>
  <si>
    <t>粗铸锻件坯</t>
  </si>
  <si>
    <t>1:品牌类型|2:出口享惠情况|3:形状（方锭等）|4:材质（硅锰钢等）|5:成分含量（铁、碳及合金元素、非合金元素的含量）|6:粗铸锻件坯请注明单件重量|7:钢号|8:用途|9:GTIN|10:CAS|11:其他</t>
  </si>
  <si>
    <r>
      <rPr>
        <sz val="12"/>
        <rFont val="宋体"/>
        <family val="3"/>
        <charset val="134"/>
      </rPr>
      <t>其他合金钢圆坯，直径≥700mm</t>
    </r>
    <r>
      <rPr>
        <sz val="12"/>
        <rFont val="宋体"/>
        <family val="3"/>
        <charset val="134"/>
      </rPr>
      <t xml:space="preserve"> </t>
    </r>
  </si>
  <si>
    <r>
      <rPr>
        <sz val="12"/>
        <rFont val="宋体"/>
        <family val="3"/>
        <charset val="134"/>
      </rPr>
      <t>其他合金钢坯，直径≥700mm的合金钢圆坯除外</t>
    </r>
    <r>
      <rPr>
        <sz val="12"/>
        <rFont val="宋体"/>
        <family val="3"/>
        <charset val="134"/>
      </rPr>
      <t xml:space="preserve">  </t>
    </r>
  </si>
  <si>
    <t>宽度在600毫米及以上的取向电工钢</t>
  </si>
  <si>
    <t>1:品牌类型|2:出口享惠情况|3:形状（平板、卷材）|4:材质（硅电钢、高速钢等，取向性硅电钢请注明）|5:加工方法（热轧、冷轧）|6:成分含量（铁、碳、合金元素、非合金元素的含量）|7:规格（板材的厚度、宽度）|8:钢号|9:厂商（中文或英文名称）|10:GTIN|11:CAS|12:其他</t>
  </si>
  <si>
    <t>其他宽度在600毫米及以上的取向性硅电钢</t>
  </si>
  <si>
    <t>其他硅电钢宽板</t>
  </si>
  <si>
    <t>宽度≥600mm热轧其他合金钢卷材，厚度在2毫米及以下</t>
  </si>
  <si>
    <t>1:品牌类型|2:出口享惠情况|3:形状（平板、卷材）|4:材质（硅电钢、高速钢等，取向性硅电钢请注明）|5:加工方法（热轧）|6:是否其他加工［无其他加工|抛光、磨光或类似处理|表|7:成分含量（铁、碳、合金元素、非合金元素的含量）|8:规格（板材的厚度、宽度）|9:钢号|10:GTIN|11:CAS|12:其他</t>
  </si>
  <si>
    <t>宽度≥600mm热轧其他合金钢卷材，厚度在2毫米以上</t>
  </si>
  <si>
    <t>宽≥600mm热轧工具钢材</t>
  </si>
  <si>
    <t>宽≥600mm热轧含硼合金钢材</t>
  </si>
  <si>
    <t>宽≥600mm热轧其他合金钢材</t>
  </si>
  <si>
    <t>宽度≥600mm冷轧其他合金钢板材</t>
  </si>
  <si>
    <t>1:品牌类型|2:出口享惠情况|3:形状（平板、卷材）|4:材质（硅电钢、高速钢等，取向性硅电钢请注明）|5:加工方法（冷轧）|6:是否其他加工［无其他加工|抛光、磨光或类似处理|表|7:成分含量（铁、碳、合金元素、非合金元素的含量）|8:规格（板材的厚度、宽度）|9:钢号|10:GTIN|11:CAS|12:其他</t>
  </si>
  <si>
    <t>电镀锌的其他合金钢宽平板轧材</t>
  </si>
  <si>
    <t>1:品牌类型|2:出口享惠情况|3:形状（平板、卷材）|4:材质（硅电钢、高速钢等，取向性硅电钢请注明）|5:加工方法（冷轧或热轧|镀层、涂层等）|6:成分含量（铁、碳、合金元素、非合金元素的含量）|7:规格（板材的厚度、宽度）|8:涂层种类（电镀锌、涂锌等）|9:钢号|10:GTIN|11:CAS|12:其他</t>
  </si>
  <si>
    <t>其他镀或涂锌的其他合金钢宽板材</t>
  </si>
  <si>
    <t>宽≥600mm的高速钢制平板轧材</t>
  </si>
  <si>
    <t>宽≥600mm的其他合金钢平板轧材</t>
  </si>
  <si>
    <t>宽度小于600毫米的取向电工钢</t>
  </si>
  <si>
    <t>1:品牌类型|2:出口享惠情况|3:形状（平板、卷材）|4:材质（硅电钢、高速钢等，取向性硅电钢请注明）|5:加工方法（热轧、冷轧）|6:成分含量（铁、碳、合金元素、非合金元素的含量）|7:规格（板材的厚度、宽度）|8:钢号|9:厂商名称（中文或英文名称）|10:GTIN|11:CAS|12:其他</t>
  </si>
  <si>
    <t>其他宽度小于600毫米的取向性硅电钢</t>
  </si>
  <si>
    <t>其他硅电钢窄板</t>
  </si>
  <si>
    <t>宽度＜600mm的高速钢平板轧材</t>
  </si>
  <si>
    <t>1:品牌类型|2:出口享惠情况|3:形状（平板、卷材）|4:材质（硅电钢、高速钢等，取向性硅电钢请注明）|5:加工方法（热轧、冷轧）|6:成分含量（铁、碳、合金元素、非合金元素的含量）|7:规格（板材的厚度、宽度）|8:钢号|9:GTIN|10:CAS|11:其他</t>
  </si>
  <si>
    <t>宽度＜600mm热轧工具钢材</t>
  </si>
  <si>
    <t>1:品牌类型|2:出口享惠情况|3:形状（平板、卷材）|4:材质（硅电钢、高速钢等，取向性硅电钢请注明）|5:加工方法（热轧、冷轧）|6:是否其他加工［无其他加工|抛光、磨光或类似处理|表|7:成分含量（铁、碳、合金元素、非合金元素的含量）|8:规格（板材的厚度、宽度）|9:涂层种类（电镀锌、涂锌等）|10:钢号|11:GTIN|12:CAS|13:其他</t>
  </si>
  <si>
    <t>宽度＜600mm热轧含硼合金钢板材</t>
  </si>
  <si>
    <t>宽度＜600mm冷轧其他合金钢板材</t>
  </si>
  <si>
    <t>电镀或涂锌的其他合金钢窄平板轧材</t>
  </si>
  <si>
    <t>用其他方法镀或涂锌的其他合金钢窄板材</t>
  </si>
  <si>
    <t>铁镍合金带材(生产集成电路框架用或显示面板精密金属掩膜版用)</t>
  </si>
  <si>
    <t>其他合金板材</t>
  </si>
  <si>
    <t>高速钢的热轧盘条</t>
  </si>
  <si>
    <t>1:品牌类型|2:出口享惠情况|3:形状（条、杆）|4:材质（高速钢、硅锰钢等）|5:加工方法（热轧）|6:状态（不规则盘卷）|7:成分含量（铁、碳、合金元素、非合金元素的含量）|8:钢号|9:GTIN|10:CAS|11:其他</t>
  </si>
  <si>
    <t>硅锰钢的热轧盘条</t>
  </si>
  <si>
    <t>不规则盘卷的含硼合金钢热轧条杆</t>
  </si>
  <si>
    <t>不规则盘卷的其他合金钢热轧条杆，截面为圆形的</t>
  </si>
  <si>
    <t>不规则盘卷的其他合金钢热轧条杆，截面为圆形的除外</t>
  </si>
  <si>
    <t>其他高速钢的条、杆</t>
  </si>
  <si>
    <t>1:品牌类型|2:出口享惠情况|3:用途（适用场所或下游产品）|4:形状（条、杆、角材、型材、异型材）|5:材质（高速钢、硅锰钢等）|6:加工方法（热轧、热拉拔、热挤压、冷成形、冷加工等）|7:成分含量（铁、碳、合金元素、非合金元素的含量）|8:长度|9:钢号|10:GTIN|11:CAS|12:其他</t>
  </si>
  <si>
    <t>其他硅锰钢的条、杆</t>
  </si>
  <si>
    <t>含硼合金钢热加工条、杆</t>
  </si>
  <si>
    <t>其他合金钢热加工条、杆，截面为圆形的</t>
  </si>
  <si>
    <t>其他合金钢热加工条、杆，截面为圆形的除外</t>
  </si>
  <si>
    <t>其他合金钢锻造条、杆</t>
  </si>
  <si>
    <t>其他合金钢冷成形或冷加工条、杆</t>
  </si>
  <si>
    <t>其他合金钢条、杆</t>
  </si>
  <si>
    <t>履带板合金型钢</t>
  </si>
  <si>
    <t>1:品牌类型|2:出口享惠情况|3:用途（适用场所或下游产品）|4:形状（条、杆、角材、型材、异型材）|5:材质（高速钢、硅锰钢等）|6:加工方法（热轧、热拉拔、热挤压、冷成形、冷加工等）|7:成分含量（铁、碳、合金元素、非合金元素的含量）|8:空心钻钢需额外申报最大外形尺寸和最大内孔尺寸|9:钢号|10:GTIN|11:CAS|12:其他</t>
  </si>
  <si>
    <t>其他合金钢角材、型材及异型材</t>
  </si>
  <si>
    <t>1:品牌类型|2:出口享惠情况|3:用途（适用场所或下游产品）|4:形状（条、杆、角材、型材、异型材）|5:材质（高速钢、硅锰钢等）|6:加工方法（热轧、热拉拔、热挤压、冷成形、冷加工等）|7:成分含量（铁、碳、合金元素、非合金元素的含量）|8:钢号|9:GTIN|10:CAS|11:其他</t>
  </si>
  <si>
    <t>其他合金钢空心钻钢</t>
  </si>
  <si>
    <t>硅锰钢丝</t>
  </si>
  <si>
    <t>1:品牌类型|2:出口享惠情况|3:形状（丝）|4:材质（高速钢、硅锰钢等）|5:加工方法（镀层、涂层）|6:成分含量（铁、碳、合金元素、非合金元素的含量）|7:用途|8:钢号|9:GTIN|10:CAS|11:其他</t>
  </si>
  <si>
    <t>高速钢丝</t>
  </si>
  <si>
    <t>其他合金钢丝</t>
  </si>
  <si>
    <t>钢铁板桩</t>
  </si>
  <si>
    <t>1:品牌类型|2:出口享惠情况|3:形状（板桩、焊接的角材、型材、异型材等）|4:材质（铁、非合金钢、不锈钢、合金钢）|5:加工方法（冷轧、热轧等）|6:规格（截面尺寸）|7:GTIN|8:CAS|9:其他</t>
  </si>
  <si>
    <t>焊接的钢铁角材、型材及异型材</t>
  </si>
  <si>
    <t>钢轨</t>
  </si>
  <si>
    <t>1:品牌类型|2:出口享惠情况|3:用途（铁道及电车道铺轨用等）|4:材质（铁、非合金钢、不锈钢、合金钢）|5:制品种类（钢轨、轨枕、岔道段体等）|6:GTIN|7:CAS|8:其他</t>
  </si>
  <si>
    <t>道岔尖轨、辙叉、尖轨拉杆及其他叉道段体</t>
  </si>
  <si>
    <t>钢铁制鱼尾板、钢轨垫板</t>
  </si>
  <si>
    <t>钢铁轨枕</t>
  </si>
  <si>
    <t>其他铁道电车道铺轨用钢铁材料</t>
  </si>
  <si>
    <t>内径≥500mm的铸铁圆型截面管</t>
  </si>
  <si>
    <t>1:品牌类型|2:出口享惠情况|3:规格（管的内径）|4:形状（圆形截面管、空心异型材）|5:材质（铸铁）|6:GTIN|7:CAS|8:其他</t>
  </si>
  <si>
    <t>其他铸铁管及空心异型材</t>
  </si>
  <si>
    <t>不锈钢制215.9mm≤外径≤406.4mm的管道管</t>
  </si>
  <si>
    <t>1:品牌类型|2:出口享惠情况|3:规格（管的外径）|4:用途|5:形状（管、空心异型材）|6:材质（铁、非合金钢、不锈钢、合金钢）|7:种类（无缝管等）|8:加工方法（冷拔、冷轧、热轧等）|9:GTIN|10:CAS|11:其他</t>
  </si>
  <si>
    <t>不锈钢制114.3mm&lt;外径&lt;215.9mm的管道管</t>
  </si>
  <si>
    <t>不锈钢制外径≤114.3mm的管道管</t>
  </si>
  <si>
    <t>其他不锈钢制管道管</t>
  </si>
  <si>
    <t>其他215.9mm≤外径≤406.4mm的管道管</t>
  </si>
  <si>
    <t>其他114.3mm&lt;外径&lt;215.9mm的管道管</t>
  </si>
  <si>
    <t>其他外径≤114.3mm的管道管</t>
  </si>
  <si>
    <t>其他管道管</t>
  </si>
  <si>
    <t>不锈钢制外径≤168.3mm钻管</t>
  </si>
  <si>
    <t>其他不锈钢制钻管</t>
  </si>
  <si>
    <t>其他外径≤168.3mm钻管</t>
  </si>
  <si>
    <t>其他钻管</t>
  </si>
  <si>
    <t>其他不锈钢制钻探石油及天然气用的套管及导管</t>
  </si>
  <si>
    <t>屈服强度＜552兆帕的其他钻探石油及天然气用的套管及导管</t>
  </si>
  <si>
    <t>1:品牌类型|2:出口享惠情况|3:规格（管的外径）|4:用途|5:形状（管、空心异型材）|6:材质（铁、非合金钢、不锈钢、合金钢）|7:种类（无缝管等）|8:加工方法（冷拔、冷轧、热轧等）|9:屈服强度|10:GTIN|11:CAS|12:其他</t>
  </si>
  <si>
    <t>552兆帕≤屈服强度＜758兆帕的其他钻探石油及天然气用的套管及导管</t>
  </si>
  <si>
    <t>屈服强度≥758兆帕的其他钻探石油及天然气用的套管及导管</t>
  </si>
  <si>
    <t>冷轧的钢铁制无缝锅炉管</t>
  </si>
  <si>
    <t>冷轧的铁制无缝地质钻管、套管</t>
  </si>
  <si>
    <t>其他冷轧的铁制无缝圆形截面管</t>
  </si>
  <si>
    <t>非冷拔或冷轧的铁制无缝锅炉管</t>
  </si>
  <si>
    <t>非冷轧的铁制无缝地质钻管、套管</t>
  </si>
  <si>
    <t>非冷轧的铁制其他无缝管</t>
  </si>
  <si>
    <t>冷轧的不锈钢制无缝锅炉管(冷拔或冷轧的,包括内螺纹)</t>
  </si>
  <si>
    <t>冷轧的不锈钢制的其他无缝管</t>
  </si>
  <si>
    <t>非冷轧(拔)不锈钢制无缝锅炉管(包括内螺纹)</t>
  </si>
  <si>
    <t>非冷轧的不锈钢制其他无缝管</t>
  </si>
  <si>
    <t>高温承压用合金钢无缝钢管（抗拉强度≥620MPa、屈服强度≥440MPa）</t>
  </si>
  <si>
    <t>冷轧的其他合金钢无缝锅炉管</t>
  </si>
  <si>
    <t>冷轧的其他合金钢无缝地质钻管、套管</t>
  </si>
  <si>
    <t>冷轧的其他合金钢制其他无缝管</t>
  </si>
  <si>
    <t>非冷轧其他合金钢无缝锅炉管</t>
  </si>
  <si>
    <t>非冷轧其他合金钢无缝地质钻管、套管</t>
  </si>
  <si>
    <t>非冷轧其他合金钢制无缝圆形截面管</t>
  </si>
  <si>
    <t>未列名无缝钢铁管及空心异型材</t>
  </si>
  <si>
    <t>纵向埋弧焊接石油、天然气粗钢管</t>
  </si>
  <si>
    <t>1:品牌类型|2:出口享惠情况|3:规格（管的外径）|4:用途（石油或天然气管道用等）|5:材质（铁、非合金钢、不锈钢、合金钢）|6:种类（石油管道管等）|7:加工方法（铆、纵向焊、埋弧焊）|8:截面形状（圆形）|9:GTIN|10:CAS|11:其他</t>
  </si>
  <si>
    <t>其他纵向焊接石油、天然气粗钢管</t>
  </si>
  <si>
    <t>其他石油、天然气粗钢管</t>
  </si>
  <si>
    <t>其他钻探石油、天然气用粗套管</t>
  </si>
  <si>
    <t>纵向焊接的其他粗钢铁管</t>
  </si>
  <si>
    <t>其他方法焊接其他粗钢铁管</t>
  </si>
  <si>
    <t>未列名圆形截面粗钢铁管</t>
  </si>
  <si>
    <t>不锈钢焊缝石油及天然气管道管</t>
  </si>
  <si>
    <t>1:品牌类型|2:出口享惠情况|3:规格（圆管的外径、壁厚）|4:用途（石油或天然气管道用等）|5:材质（铁、非合金钢、不锈钢、合金钢）|6:种类（焊接管等）|7:加工方法（铆、纵向焊、埋弧焊）|8:截面形状（圆形、方形或椭圆形等）|9:GTIN|10:CAS|11:其他</t>
  </si>
  <si>
    <t>非不锈钢焊缝石油及天然气管道管</t>
  </si>
  <si>
    <t>不锈钢焊缝钻探石油及天然气用套管及导管</t>
  </si>
  <si>
    <t>1:品牌类型|2:出口享惠情况|3:规格（圆管的外径、壁厚）|4:用途（钻探石油及天然气用的套管等）|5:材质（铁、非合金钢、不锈钢、合金钢）|6:种类（焊接管等）|7:加工方法（铆、纵向焊、埋弧焊）|8:截面形状（圆形、方形或椭圆形等）|9:GTIN|10:CAS|11:其他</t>
  </si>
  <si>
    <t>其他钻探石油及天然气用套管及导管</t>
  </si>
  <si>
    <t>其他铁或非合金钢圆形截面焊缝管外径≤10毫米,壁厚≤0.7毫米</t>
  </si>
  <si>
    <t>1:品牌类型|2:出口享惠情况|3:规格（圆管的外径、壁厚）|4:用途|5:材质（铁、非合金钢、不锈钢、合金钢）|6:种类（焊接管等）|7:加工方法（铆、纵向焊、埋弧焊）|8:截面形状（圆形、方形或椭圆形等）|9:GTIN|10:CAS|11:其他</t>
  </si>
  <si>
    <t>其他铁或非合金钢圆形截面焊缝管外径≤10毫米,壁厚＞0.7毫米</t>
  </si>
  <si>
    <t>其他铁或非合金钢圆形截面焊缝管,外径＞10毫米</t>
  </si>
  <si>
    <t>不锈钢其他圆形截面细焊缝管</t>
  </si>
  <si>
    <t>其他合金钢的圆形截面细焊缝管</t>
  </si>
  <si>
    <t>矩形或正方形截面的其他焊缝管</t>
  </si>
  <si>
    <t>1:品牌类型|2:出口享惠情况|3:规格（管子的外径、壁厚）|4:用途|5:材质（铁、非合金钢、不锈钢、合金钢）|6:种类（焊接管等）|7:加工方法（铆、纵向焊、埋弧焊）|8:截面形状（圆形、方形或椭圆形等）|9:GTIN|10:CAS|11:其他</t>
  </si>
  <si>
    <t>其他非圆形截面的其他焊缝管</t>
  </si>
  <si>
    <t>多壁式管道</t>
  </si>
  <si>
    <t>未列名其他钢铁管及空心异型材</t>
  </si>
  <si>
    <t>无可锻性铸铁制管子附件</t>
  </si>
  <si>
    <t>1:品牌类型|2:出口享惠情况|3:用途|4:材质（无可锻性铸铁、可锻性铸铁、不锈钢、其他钢铁）|5:种类（法兰、管套、十字接头、对焊件等）|6:加工方法（铸造、锻造等）|7:GTIN|8:CAS|9:其他</t>
  </si>
  <si>
    <t>可锻性铸铁及铸钢管子附件</t>
  </si>
  <si>
    <t>不锈钢制法兰</t>
  </si>
  <si>
    <t>不锈钢制螺纹肘管、弯管、管套</t>
  </si>
  <si>
    <t>不锈钢制对焊件</t>
  </si>
  <si>
    <t>不锈钢制其他管子附件</t>
  </si>
  <si>
    <t>未列名钢铁制法兰</t>
  </si>
  <si>
    <t>未列名钢铁制螺纹肘管、弯管、管套</t>
  </si>
  <si>
    <t>未列名钢铁制对焊件</t>
  </si>
  <si>
    <t>未列名钢铁制其他管子附件</t>
  </si>
  <si>
    <t>钢铁制桥梁及桥梁体段</t>
  </si>
  <si>
    <t>1:品牌类型|2:出口享惠情况|3:用途（支撑用等）|4:材质|5:种类（桥梁体段等）|6:GTIN|7:CAS|8:其他</t>
  </si>
  <si>
    <t>钢铁制塔楼及格构杆</t>
  </si>
  <si>
    <t>1:品牌类型|2:出口享惠情况|3:用途（支撑用等）|4:材质|5:种类（塔楼等）|6:GTIN|7:CAS|8:其他</t>
  </si>
  <si>
    <t>钢铁制门窗及其框架、门槛</t>
  </si>
  <si>
    <t>1:品牌类型|2:出口享惠情况|3:用途（支撑用等）|4:材质|5:种类（门、窗等）|6:GTIN|7:CAS|8:其他</t>
  </si>
  <si>
    <t>钢铁制脚手架模板坑凳用支柱及类似设备</t>
  </si>
  <si>
    <t>1:品牌类型|2:出口享惠情况|3:用途（支撑用等）|4:材质|5:种类（脚手架等）|6:GTIN|7:CAS|8:其他</t>
  </si>
  <si>
    <t>其他钢铁结构体及部件</t>
  </si>
  <si>
    <t>1:品牌类型|2:出口享惠情况|3:用途（支撑用等）|4:材质|5:种类|6:GTIN|7:CAS|8:其他</t>
  </si>
  <si>
    <t>容积＞300升钢铁制盛物容器（与所处理或盛放的化学品接触表面由特殊耐腐蚀材料制成）</t>
  </si>
  <si>
    <t>1:品牌类型|2:出口享惠情况|3:用途（盛装液体用等）|4:材质|5:种类（罐、桶等）|6:规格（容积）|7:是否装有机械或热力装置|8:GTIN|9:CAS|10:其他</t>
  </si>
  <si>
    <t>容积＞300升的其他钢铁制盛物容器</t>
  </si>
  <si>
    <t>100L&lt;总容积≤300L的容器</t>
  </si>
  <si>
    <t>50L≤容积≤300L的其他钢铁制盛物容器</t>
  </si>
  <si>
    <t>容积＜50升的焊边或卷边接合钢铁易拉罐及罐体</t>
  </si>
  <si>
    <t>1:品牌类型|2:出口享惠情况|3:用途（盛装液体用等）|4:材质|5:种类（罐、桶等）|6:加工方法（焊边接合、卷边接合等）|7:规格（容积）|8:是否装有机械或热力装置|9:GTIN|10:CAS|11:其他</t>
  </si>
  <si>
    <t>容积＜50升的其他焊边或卷边接合钢铁罐</t>
  </si>
  <si>
    <t>容积＜50升的其他易拉罐及罐体</t>
  </si>
  <si>
    <t>容积＜50升的其他盛物容器</t>
  </si>
  <si>
    <t>装压缩或液化气的钢铁容器</t>
  </si>
  <si>
    <t>1:品牌类型|2:出口享惠情况|3:用途（压缩气体或液化气体用、零售包装用等）|4:材质|5:种类（罐、桶等）|6:GTIN|7:CAS|8:其他</t>
  </si>
  <si>
    <t>6A</t>
  </si>
  <si>
    <t>其他装压缩或液化气的容器</t>
  </si>
  <si>
    <t>非绝缘的钢铁绞股线、绳、缆</t>
  </si>
  <si>
    <t>1:品牌类型|2:出口享惠情况|3:材质|4:制品种类（绞股线、绳等）|5:注明“非绝缘”|6:GTIN|7:CAS|8:其他</t>
  </si>
  <si>
    <t>非绝缘钢铁编带、吊索及类似品</t>
  </si>
  <si>
    <t>1:品牌类型|2:出口享惠情况|3:材质|4:注明“非绝缘”|5:制品种类（吊索等）|6:GTIN|7:CAS|8:其他</t>
  </si>
  <si>
    <t>带刺钢铁丝、围篱用钢铁绞带</t>
  </si>
  <si>
    <t>1:品牌类型|2:出口享惠情况|3:用途（围篱用）|4:材质|5:种类（带刺钢铁丝、绞带、单股扁丝、松绞的双股丝）|6:截面尺寸|7:GTIN|8:CAS|9:其他</t>
  </si>
  <si>
    <t>不锈钢制的机器环形带</t>
  </si>
  <si>
    <t>1:品牌类型|2:出口享惠情况|3:用途（工业用等）|4:材质（铁、非合金钢、不锈钢、合金钢）|5:种类（网、篱、格栅等）|6:加工方法（镀锌、涂锌、涂塑等）|7:规格（网眼尺寸、丝的截面尺寸）|8:GTIN|9:CAS|10:其他</t>
  </si>
  <si>
    <t>不锈钢制的其他机织品</t>
  </si>
  <si>
    <t>其他钢丝制机织品</t>
  </si>
  <si>
    <t>交点焊接的粗钢铁丝网、篱及格栅</t>
  </si>
  <si>
    <t>交点焊接的镀或涂锌细钢铁丝网、篱及隔栅</t>
  </si>
  <si>
    <t>交点焊接的其他细钢铁丝网、篱及隔栅</t>
  </si>
  <si>
    <t>镀或涂锌的钢铁丝网、篱及格栅</t>
  </si>
  <si>
    <t>涂塑的钢铁丝网、篱及格栅</t>
  </si>
  <si>
    <t>其他钢铁丝网、篱及格栅</t>
  </si>
  <si>
    <t>网眼钢铁板</t>
  </si>
  <si>
    <t>自行车滚子链</t>
  </si>
  <si>
    <t>1:品牌类型|2:出口享惠情况|3:用途（自行车用、摩托车用等）|4:材质|5:种类（铰接链、滚子链、日字环节链等）|6:GTIN|7:CAS|8:其他</t>
  </si>
  <si>
    <t>摩托车滚子链</t>
  </si>
  <si>
    <t>其他滚子链</t>
  </si>
  <si>
    <t>其他铰接链</t>
  </si>
  <si>
    <t>铰接链零件</t>
  </si>
  <si>
    <t>防滑链</t>
  </si>
  <si>
    <t>日字环节链</t>
  </si>
  <si>
    <t>其他焊接链</t>
  </si>
  <si>
    <t>未列名链</t>
  </si>
  <si>
    <t>非铰接链零件</t>
  </si>
  <si>
    <t>钢铁锚、多爪锚及其零件</t>
  </si>
  <si>
    <t>1:品牌类型|2:出口享惠情况|3:材质|4:种类（钢铁锚、多爪锚等）|5:GTIN|6:CAS|7:其他</t>
  </si>
  <si>
    <t>铁钉、图钉、平头钉及类似品</t>
  </si>
  <si>
    <t>1:品牌类型|2:出口享惠情况|3:材质|4:种类（图钉、U形钉、平头钉、波纹钉等）|5:GTIN|6:CAS|7:其他</t>
  </si>
  <si>
    <t>方头螺钉</t>
  </si>
  <si>
    <t>1:品牌类型|2:出口享惠情况|3:材质|4:螺钉种类（方头）|5:品牌（中文或外文名称）|6:型号|7:杆径|8:GTIN|9:CAS|10:其他</t>
  </si>
  <si>
    <t>非用于民用航空器维护和修理的其他木螺钉（不包括不锈钢紧固件）</t>
  </si>
  <si>
    <t>1:品牌类型|2:出口享惠情况|3:材质|4:品牌（中文或外文名称）|5:型号|6:杆径|7:GTIN|8:CAS|9:其他</t>
  </si>
  <si>
    <t>其他木螺钉</t>
  </si>
  <si>
    <t>钩头螺钉及环头螺钉</t>
  </si>
  <si>
    <t>非用于民用航空器维护和修理的自攻螺钉（不包括不锈钢紧固件）</t>
  </si>
  <si>
    <t>其他自攻螺钉</t>
  </si>
  <si>
    <t>抗拉强度≥800兆帕，杆径＞6mm的其他螺钉及螺栓（不包括不锈钢紧固件）</t>
  </si>
  <si>
    <t>1:品牌类型|2:出口享惠情况|3:材质|4:抗拉强度|5:品牌（中文或外文名称）|6:型号|7:杆径|8:GTIN|9:CAS|10:其他</t>
  </si>
  <si>
    <t>其他抗拉强度≥800兆帕的螺钉及螺栓</t>
  </si>
  <si>
    <t>杆径＞6mm的其他螺钉及螺栓（不包括不锈钢紧固件）</t>
  </si>
  <si>
    <t>其他螺钉及螺栓</t>
  </si>
  <si>
    <t>螺母</t>
  </si>
  <si>
    <t>未列名螺纹制品</t>
  </si>
  <si>
    <t>1:品牌类型|2:出口享惠情况|3:材质|4:种类（螺钉、螺母、垫圈、铆钉、销等）|5:品牌（中文或外文名称）|6:型号|7:GTIN|8:CAS|9:其他</t>
  </si>
  <si>
    <t>弹簧垫圈及其他防松垫圈（不包括不锈钢紧固件）</t>
  </si>
  <si>
    <t>其他弹簧垫圈及其他防松垫圈</t>
  </si>
  <si>
    <t>其他垫圈（不包括不锈钢紧固件）</t>
  </si>
  <si>
    <t>其他垫圈</t>
  </si>
  <si>
    <t>铆钉</t>
  </si>
  <si>
    <t>销及开尾销</t>
  </si>
  <si>
    <t>其他无螺纹紧固件</t>
  </si>
  <si>
    <t>安全别针</t>
  </si>
  <si>
    <t>其他别针</t>
  </si>
  <si>
    <t>未列名钢铁制针及类似品</t>
  </si>
  <si>
    <t>铁道车辆用片簧及簧片</t>
  </si>
  <si>
    <t>1:品牌类型|2:出口享惠情况|3:用途（汽车用、铁道车辆用等）|4:材质|5:GTIN|6:CAS|7:其他</t>
  </si>
  <si>
    <t>汽车用片簧及簧片</t>
  </si>
  <si>
    <t>其他片簧及簧片</t>
  </si>
  <si>
    <t>铁道车辆用螺旋弹簧</t>
  </si>
  <si>
    <t>其他螺旋弹簧</t>
  </si>
  <si>
    <t>铁道车辆用其他弹簧</t>
  </si>
  <si>
    <t>其他弹簧</t>
  </si>
  <si>
    <t>可使用气体燃料的家用炉灶</t>
  </si>
  <si>
    <t>1:品牌类型|2:出口享惠情况|3:材质|4:原理（非电热）|5:燃料种类（液体、固体、气体燃料）|6:品牌（中文或外文名称）|7:型号|8:GTIN|9:CAS|10:其他</t>
  </si>
  <si>
    <t>煤油炉</t>
  </si>
  <si>
    <t>其他使用液体燃料的家用炉灶</t>
  </si>
  <si>
    <t>其他炊事器具及加热板,包括使用固体燃料的</t>
  </si>
  <si>
    <t>可使用气体燃料的其他家用器具</t>
  </si>
  <si>
    <t>使用液体燃料的其他家用器具</t>
  </si>
  <si>
    <t>其他器具,包括使用固体燃料的</t>
  </si>
  <si>
    <t>非电热家用器具零件</t>
  </si>
  <si>
    <t>非电热铸铁制集中供暖用散热器</t>
  </si>
  <si>
    <t>1:品牌类型|2:出口享惠情况|3:用途（集中供暖用等）|4:材质|5:原理（非电热）|6:是否装有电动风扇或鼓风机|7:品牌（中文或外文名称）|8:GTIN|9:CAS|10:其他</t>
  </si>
  <si>
    <t>非电热钢制集中供暖用散热器</t>
  </si>
  <si>
    <t>非电热空气加热器、暖气分布器</t>
  </si>
  <si>
    <t>钢铁丝绒、擦锅器、洗擦用块垫等</t>
  </si>
  <si>
    <t>1:品牌类型|2:出口享惠情况|3:用途（厨房用、餐桌用等）|4:材质（铁、非合金钢、不锈钢、合金钢）|5:加工方法（已搪瓷、未搪瓷）|6:品牌（中文或外文名称）|7:GTIN|8:CAS|9:其他</t>
  </si>
  <si>
    <t>餐桌、厨房等家用铸铁制器具</t>
  </si>
  <si>
    <t>餐桌、厨房等家用铸铁制搪瓷器</t>
  </si>
  <si>
    <t>餐桌、厨房等家用不锈钢器具</t>
  </si>
  <si>
    <t>面盆,钢铁制,已搪瓷</t>
  </si>
  <si>
    <t>烧锅,钢铁制,已搪瓷</t>
  </si>
  <si>
    <t>其他餐桌、厨房等家用钢铁制搪器</t>
  </si>
  <si>
    <t>其他餐桌、厨房等用钢铁器具</t>
  </si>
  <si>
    <t>不锈钢制洗涤槽及脸盆</t>
  </si>
  <si>
    <t>1:品牌类型|2:出口享惠情况|3:用途（卫生间用等）|4:材质（铁、非合金钢、不锈钢、合金钢）|5:加工方法（已搪瓷、未搪瓷）|6:品牌（中文或外文名称）|7:GTIN|8:CAS|9:其他</t>
  </si>
  <si>
    <t>铸铁制浴缸</t>
  </si>
  <si>
    <t>其他钢铁制浴缸</t>
  </si>
  <si>
    <t>其他钢铁制卫生器具及零件</t>
  </si>
  <si>
    <t>工业用无可锻性铸铁制品</t>
  </si>
  <si>
    <t>1:品牌类型|2:出口享惠情况|3:用途（工业用、非工业用、研磨机用等）|4:材质（无可锻性铸铁等）|5:GTIN|6:CAS|7:其他</t>
  </si>
  <si>
    <t>其他无可锻性铸铁制品</t>
  </si>
  <si>
    <t>可锻性铸铁及铸钢研磨机的研磨球</t>
  </si>
  <si>
    <t>工业用未列名可锻性铸铁制品</t>
  </si>
  <si>
    <t>非工业用未列名可锻性铸铁制品</t>
  </si>
  <si>
    <t>钢铁制研磨机用研磨球及类似品</t>
  </si>
  <si>
    <t>1:品牌类型|2:出口享惠情况|3:用途（工业用、非工业用）|4:材质|5:加工方法|6:GTIN|7:CAS|8:其他</t>
  </si>
  <si>
    <t>工业用未列名钢铁制品</t>
  </si>
  <si>
    <t>非工业用钢铁制品</t>
  </si>
  <si>
    <t>工业用钢铁丝制品</t>
  </si>
  <si>
    <t>非工业用钢铁丝制品</t>
  </si>
  <si>
    <t>其他工业用钢铁纤维及其制品</t>
  </si>
  <si>
    <t>为制造航空器结构件或航天器结构件、航空发动机或航天发动机或为上述物项专门设计的部件而专门设计用于钛、铝及其合金超塑成形/扩散连接的钢铁制夹具</t>
  </si>
  <si>
    <t>专门设计用于制造燃气涡轮发动机/燃气轮机叶片、导向器、机匣等涡轮构型部件的精密铸造中间产品(包括陶瓷型芯、蜡模模组、型壳)的钢铁制夹具</t>
  </si>
  <si>
    <t>专门设计用于燃气涡轮发动机/燃气轮机的高温合金、钛合金或金属间化合物等材料的盘片固态连接所需的钢铁制夹具</t>
  </si>
  <si>
    <t>其他工业用钢铁制品</t>
  </si>
  <si>
    <t>其他非工业用钢铁制品</t>
  </si>
  <si>
    <t>沉积铜(泥铜)</t>
  </si>
  <si>
    <t>1:品牌类型|2:出口享惠情况|3:材质（铜锍、沉积铜）|4:成分含量（铜化合物的含量）|5:GTIN|6:CAS|7:其他</t>
  </si>
  <si>
    <t>铜锍</t>
  </si>
  <si>
    <t>锭状未精炼铜</t>
  </si>
  <si>
    <t>1:品牌类型|2:出口享惠情况|3:成分含量（铜的含量及黄金含量）|4:材质（锭状未精炼铜、其他未精炼铜）|5:用途（电解精炼用等）|6:计价日期|7:签约日期|8:GTIN|9:CAS|10:其他</t>
  </si>
  <si>
    <t>其他未精炼铜、电解精炼用铜阳极</t>
  </si>
  <si>
    <t>高纯阴极铜（99.9999％＞铜含量＞99.9935％）</t>
  </si>
  <si>
    <t>1:品牌类型|2:出口享惠情况|3:形状（型材、线锭、坯段等）|4:材质（精炼铜、黄铜、青铜、白铜等）|5:加工方法（未锻轧等）|6:成分含量（铜、各合金元素的含量）|7:计价日期|8:签约日期|9:GTIN|10:CAS|11:其他</t>
  </si>
  <si>
    <t>高纯阴极铜（铜含量≥99.9999％）</t>
  </si>
  <si>
    <t>其他精炼铜的阴极</t>
  </si>
  <si>
    <t>精炼铜的阴极型材</t>
  </si>
  <si>
    <t>精炼铜的线锭</t>
  </si>
  <si>
    <t>1:品牌类型|2:出口享惠情况|3:形状（型材、线锭、坯段等）|4:材质（精炼铜、黄铜、青铜、白铜等）|5:加工方法（未锻轧等）|6:成分含量（铜、各合金元素的含量）|7:GTIN|8:CAS|9:其他</t>
  </si>
  <si>
    <t>精炼铜的坯段</t>
  </si>
  <si>
    <t>其他未锻轧的精炼铜</t>
  </si>
  <si>
    <t>未锻轧的铜锌合金（黄铜）</t>
  </si>
  <si>
    <t>未锻轧的铜锡合金(青铜)</t>
  </si>
  <si>
    <t>未锻轧的其他铜合金</t>
  </si>
  <si>
    <t>以回收铜为主的废电机等</t>
  </si>
  <si>
    <t>1:品牌类型|2:出口享惠情况|3:用途|4:材质（纯铜、黄铜等）|5:状态（废、碎、管、板、线、棒、边角料等）|6:来源（生产加工产生的边角余料，拆解电线电缆、电器等|7:铜或铜合金实物量|8:计价日期|9:签约日期|10:GTIN|11:CAS|12:其他</t>
  </si>
  <si>
    <t>可进口再生铜合金原料（块料、屑料）</t>
  </si>
  <si>
    <t>可进口再生铜原料</t>
  </si>
  <si>
    <t>其他铜废碎料</t>
  </si>
  <si>
    <t>铜母合金</t>
  </si>
  <si>
    <t>1:品牌类型|2:出口享惠情况|3:用途（用作炼铜的添加剂）|4:成分含量（铜、磷的含量）|5:GTIN|6:CAS|7:其他</t>
  </si>
  <si>
    <t>精炼铜制非片状粉末</t>
  </si>
  <si>
    <t>1:品牌类型|2:出口享惠情况|3:用途（用作电镀基底、金属颜料等）|4:形状（片状粉末、非片状粉末）|5:材质（精炼铜、黄铜、青铜、白铜等）|6:成分含量（铜、各合金元素的含量）|7:粒度|8:牌号|9:型号|10:GTIN|11:CAS|12:其他</t>
  </si>
  <si>
    <t>白铜或德银制非片状粉末</t>
  </si>
  <si>
    <t>铜锌合金(黄铜)制非片状粉末</t>
  </si>
  <si>
    <t>铜锡合金(青铜)制非片状粉末</t>
  </si>
  <si>
    <t>其他铜合金制非片状粉末</t>
  </si>
  <si>
    <t>精炼铜制片状粉末</t>
  </si>
  <si>
    <t>白铜或德银制片状粉末</t>
  </si>
  <si>
    <t>其他铜合金制片状粉末</t>
  </si>
  <si>
    <t>铬锆铜制的条、杆、型材及异型材</t>
  </si>
  <si>
    <t>1:品牌类型|2:出口享惠情况|3:形状（条、杆、型材、异型材）|4:材质（精炼铜、黄铜、青铜、白铜等）|5:成分含量（铜、各合金元素的含量）|6:GTIN|7:CAS|8:其他</t>
  </si>
  <si>
    <t>其他精炼铜条、杆、型材及异型材</t>
  </si>
  <si>
    <t>铜锌合金(黄铜)条、杆</t>
  </si>
  <si>
    <t>1:品牌类型|2:出口享惠情况|3:形状（条、杆、型材、异型材）|4:材质（精炼铜、黄铜、青铜、白铜等）|5:成分含量（铜、各合金元素的含量）|6:直线度|7:GTIN|8:CAS|9:其他</t>
  </si>
  <si>
    <t>其他铜锌合金(黄铜)条、杆</t>
  </si>
  <si>
    <t>铜锌合金(黄铜)型材及异型材</t>
  </si>
  <si>
    <t>其他铜合金条、杆、型材及异型材</t>
  </si>
  <si>
    <t>最大截面尺寸＞6mm的精炼铜丝</t>
  </si>
  <si>
    <t>1:品牌类型|2:出口享惠情况|3:形状（丝）|4:材质（精炼铜、黄铜、青铜、白铜等）|5:成分含量（铜、各合金元素的含量）|6:规格（丝的最大截面尺寸）|7:牌号|8:型号|9:GTIN|10:CAS|11:其他</t>
  </si>
  <si>
    <t>其他含氧量＜5PPM的精炼铜丝</t>
  </si>
  <si>
    <t>1:品牌类型|2:出口享惠情况|3:形状（丝）|4:材质（精炼铜、黄铜、青铜、白铜等）|5:成分含量（铜、各合金元素的含量）|6:规格（丝的最大截面尺寸）|7:含氧量|8:牌号|9:型号|10:GTIN|11:CAS|12:其他</t>
  </si>
  <si>
    <t>其他截面尺寸≤6mm的精炼铜丝</t>
  </si>
  <si>
    <t>铜锌合金(黄铜)丝</t>
  </si>
  <si>
    <t>铜镍锌铅合金(加铅德银)丝</t>
  </si>
  <si>
    <t>其他铜镍合金(白铜)丝或铜镍锌合金(德银)丝</t>
  </si>
  <si>
    <t>其他铜合金丝</t>
  </si>
  <si>
    <t>成卷的精炼铜板、片、带</t>
  </si>
  <si>
    <t>1:品牌类型|2:出口享惠情况|3:形状（板、片、带）|4:材质（精炼铜、黄铜、青铜、白铜等）|5:状态（盘卷、平板等）|6:成分含量（铜、各合金元素的含量）|7:规格（长x宽x厚）|8:品牌（中文或外文名称，无品牌请申报厂商）|9:牌号|10:型号|11:GTIN|12:CAS|13:其他</t>
  </si>
  <si>
    <t>其他成卷的精炼铜板、片、带</t>
  </si>
  <si>
    <t>其他精炼铜板、片、带</t>
  </si>
  <si>
    <t>成卷的铜锌合金(黄铜)板、片、带</t>
  </si>
  <si>
    <t>其他铜锌合金(黄铜)板、片、带</t>
  </si>
  <si>
    <t>成卷的铜锡合金(青铜)板、片、带</t>
  </si>
  <si>
    <t>其他铜锡合金板、片、带</t>
  </si>
  <si>
    <t>白铜或德银制板、片、带</t>
  </si>
  <si>
    <t>其他铜合金板、片、带</t>
  </si>
  <si>
    <t>无衬背的精炼铜箔</t>
  </si>
  <si>
    <t>1:品牌类型|2:出口享惠情况|3:形状（箔）|4:材质（精炼铜、黄铜、青铜、白铜等）|5:状态（有无衬背）|6:成分含量（铜、各合金元素的含量）|7:铜箔厚度|8:用途|9:品牌（中文或外文名称）|10:牌号|11:种类（压延铜箔、电解铜箔，刚性覆铜板、柔性覆铜板等|12:覆铜板的铜箔层数|13:覆铜板的基材材质（纸基、玻璃布基、复合基、环保型基|14:厂商名称|15:其他</t>
  </si>
  <si>
    <t>无衬背铜镍合金箔或铜镍锌合金箔</t>
  </si>
  <si>
    <t>无衬背的其他铜合金箔</t>
  </si>
  <si>
    <t>有衬背的精炼铜制印刷电路用覆铜板</t>
  </si>
  <si>
    <t>有衬背的其他精炼铜箔</t>
  </si>
  <si>
    <t>有衬背铜镍合金箔或铜镍锌合金箔</t>
  </si>
  <si>
    <t>有衬背的其他铜合金箔</t>
  </si>
  <si>
    <t>外径≤25mm的带有内(外)螺纹或翅片的精炼铜管</t>
  </si>
  <si>
    <t>1:品牌类型|2:出口享惠情况|3:材质（精炼铜、黄铜、青铜、白铜等）|4:成分含量（铜、各合金元素的含量）|5:外径|6:有无螺纹或翅片|7:用途|8:品牌（中文或外文名称）|9:牌号|10:型号|11:GTIN|12:CAS|13:其他</t>
  </si>
  <si>
    <t>其他含氧量＜5PPM，外径≤25mm的精炼铜管</t>
  </si>
  <si>
    <t>1:品牌类型|2:出口享惠情况|3:材质（精炼铜、黄铜、青铜、白铜等）|4:成分含量（铜、各合金元素的含量）|5:外径|6:有无螺纹或翅片|7:含氧量|8:用途|9:品牌（中文或外文名称）|10:牌号|11:型号|12:GTIN|13:CAS|14:其他</t>
  </si>
  <si>
    <t>外径≤25mm的其他精炼铜管</t>
  </si>
  <si>
    <t>外径＞70mm的精炼铜管</t>
  </si>
  <si>
    <t>1:品牌类型|2:出口享惠情况|3:材质（精炼铜、黄铜、青铜、白铜等）|4:成分含量（铜、各合金元素的含量）|5:外径|6:用途|7:品牌（中文或外文名称）|8:牌号|9:型号|10:GTIN|11:CAS|12:其他</t>
  </si>
  <si>
    <t>其他精炼铜管</t>
  </si>
  <si>
    <t>盘卷的铜锌合金(黄铜)管</t>
  </si>
  <si>
    <t>其他铜锌合金(黄铜)管</t>
  </si>
  <si>
    <t>白铜或德银管</t>
  </si>
  <si>
    <t>其他铜合金管</t>
  </si>
  <si>
    <t>精炼铜管子附件</t>
  </si>
  <si>
    <t>1:品牌类型|2:出口享惠情况|3:用途（用于管子之间连通）|4:材质（精炼铜、黄铜、青铜、白铜等）|5:种类（接头、肘管、管套等）|6:成分含量（铜、各合金元素的含量）|7:品牌（中文或外文名称）|8:牌号|9:型号|10:GTIN|11:CAS|12:其他</t>
  </si>
  <si>
    <t>铜镍合金或铜镍锌合金管子配件</t>
  </si>
  <si>
    <t>其他铜合金管子配件</t>
  </si>
  <si>
    <t>非绝缘的铜丝绞股线、缆、编带等</t>
  </si>
  <si>
    <t>1:品牌类型|2:出口享惠情况|3:材质（铜）|4:种类（绞股线、缆、编带等）|5:注明“非绝缘”|6:品牌（中文或外文名称）|7:牌号|8:型号|9:GTIN|10:CAS|11:其他</t>
  </si>
  <si>
    <t>铜钉,平头钉,图钉U型钉及类似品</t>
  </si>
  <si>
    <t>1:品牌类型|2:出口享惠情况|3:材质（铜）|4:种类（图钉、U形钉、螺钉、螺母、垫圈、铆钉等）|5:品牌（中文或外文名称）|6:型号|7:GTIN|8:CAS|9:其他</t>
  </si>
  <si>
    <t>铜垫圈(包括弹簧垫圈)</t>
  </si>
  <si>
    <t>铜制其他无螺纹制品</t>
  </si>
  <si>
    <t>铜制木螺钉</t>
  </si>
  <si>
    <t>铜制其他螺钉螺栓螺母</t>
  </si>
  <si>
    <t>其他铜制螺纹制品</t>
  </si>
  <si>
    <t>擦锅器及洗刷擦光用的块垫、手套</t>
  </si>
  <si>
    <t>1:品牌类型|2:出口享惠情况|3:用途（厨房用、餐桌用、卫生用等）|4:材质（铜）|5:种类（水壶、煎锅等）|6:品牌（中文或外文名称）|7:型号|8:GTIN|9:CAS|10:其他</t>
  </si>
  <si>
    <t>非电热的铜制家用烹饪器具及其零件</t>
  </si>
  <si>
    <t>1:品牌类型|2:出口享惠情况|3:材质（铜）|4:种类（煤油炉、煤气灶等）|5:原理（非电热）|6:品牌（中文或外文名称）|7:型号|8:GTIN|9:CAS|10:其他</t>
  </si>
  <si>
    <t>其他餐桌厨房等家用铜制器具及其零件</t>
  </si>
  <si>
    <t>铜制卫生器具及其零件</t>
  </si>
  <si>
    <t>铜链条及其零件</t>
  </si>
  <si>
    <t>1:品牌类型|2:出口享惠情况|3:用途（工业用、非工业用）|4:材质（铜）|5:加工方法（锻造、冲压等）|6:型号|7:GTIN|8:CAS|9:其他</t>
  </si>
  <si>
    <t>工业用其他铜制品</t>
  </si>
  <si>
    <t>非工业用其他铜制品</t>
  </si>
  <si>
    <t>其他铜链条及其零件</t>
  </si>
  <si>
    <t>铜弹簧</t>
  </si>
  <si>
    <t>1:品牌类型|2:出口享惠情况|3:材质（铜）|4:品牌（中文或外文名称）|5:型号|6:用途|7:GTIN|8:CAS|9:其他</t>
  </si>
  <si>
    <t>铜丝制的布(包括环形带)</t>
  </si>
  <si>
    <t>铜丝制的网、格栅，网眼铜板</t>
  </si>
  <si>
    <t>非电热的铜制家用供暖器及其零件</t>
  </si>
  <si>
    <t>1:品牌类型|2:出口享惠情况|3:材质（铜）|4:原理（非电热）|5:品牌（中文或外文名称）|6:型号|7:用途|8:GTIN|9:CAS|10:其他</t>
  </si>
  <si>
    <t>1:品牌类型|2:出口享惠情况|3:用途（工业用、非工业用）|4:材质（铜）|5:加工方法（锻造、冲压等）|6:GTIN|7:CAS|8:其他</t>
  </si>
  <si>
    <t>镍锍</t>
  </si>
  <si>
    <t>1:品牌类型|2:出口享惠情况|3:材质（镍锍、氧化镍烧结物等）|4:来源|5:成分含量（镍化合物的含量）|6:GTIN|7:CAS|8:其他</t>
  </si>
  <si>
    <t>镍湿法冶炼中间品</t>
  </si>
  <si>
    <t>1:品牌类型|2:出口享惠情况|3:材质（镍锍、氧化镍烧结物等）|4:来源|5:成分含量（镍化合物的含量）|6:计价日期|7:GTIN|8:CAS|9:其他</t>
  </si>
  <si>
    <t>其他氧化镍烧结物、镍的其他中间产品</t>
  </si>
  <si>
    <t>未锻轧非合金镍，按重量计镍、钴总量≥99.99%，但钴含量≤0.005％</t>
  </si>
  <si>
    <t>1:品牌类型|2:出口享惠情况|3:形状（锭、块等）|4:材质（非合金镍、镍合金）|5:加工方法（未锻轧）|6:成分含量（例如未锻轧非合金镍锭，含镍99.986%|7:计价日期|8:签约日期|9:GTIN|10:CAS|11:其他</t>
  </si>
  <si>
    <t>其他未锻轧非合金镍</t>
  </si>
  <si>
    <t>未锻轧镍合金</t>
  </si>
  <si>
    <t>1:品牌类型|2:出口享惠情况|3:形状（锭、块等）|4:材质（非合金镍、镍合金）|5:加工方法（未锻轧）|6:成分含量（例如未锻轧非合金镍锭，含镍99.986%|7:GTIN|8:CAS|9:其他</t>
  </si>
  <si>
    <t>镍废碎料</t>
  </si>
  <si>
    <t>1:品牌类型|2:出口享惠情况|3:用途（供回收镍用）|4:状态（废、碎）|5:来源（非合金镍、镍合金的废碎料）|6:成分含量（镍及合金元素的含量）|7:GTIN|8:CAS|9:其他</t>
  </si>
  <si>
    <t>非合金镍粉及片状粉末</t>
  </si>
  <si>
    <t>1:品牌类型|2:出口享惠情况|3:形状（片状粉末、非片状粉末）|4:材质（非合金镍、镍合金）|5:成分含量（镍及合金元素的含量）|6:粒度|7:计价日期|8:签约日期|9:GTIN|10:CAS|11:其他</t>
  </si>
  <si>
    <t>合金镍粉及片状粉末</t>
  </si>
  <si>
    <t>1:品牌类型|2:出口享惠情况|3:形状（片状粉末、非片状粉末）|4:材质（非合金镍、镍合金）|5:成分含量（镍及合金元素的含量）|6:粒度|7:GTIN|8:CAS|9:其他</t>
  </si>
  <si>
    <t>纯镍条、杆、型材</t>
  </si>
  <si>
    <t>1:品牌类型|2:出口享惠情况|3:形状（条、杆、型材、异型材、丝等）|4:材质（非合金镍、镍合金）|5:成分含量（镍及合金元素的含量）|6:GTIN|7:CAS|8:其他</t>
  </si>
  <si>
    <t>合金镍条、杆、型材</t>
  </si>
  <si>
    <t>纯镍丝</t>
  </si>
  <si>
    <t>1:品牌类型|2:出口享惠情况|3:形状（条、杆、型材、异型材、丝等）|4:材质（非合金镍、镍合金）|5:成分含量（镍及合金元素的含量）|6:丝的直径|7:GTIN|8:CAS|9:其他</t>
  </si>
  <si>
    <t>外科植入用镍钛合金丝（镍含量54.5%-57.0%，钛含量42.765%-45.5%）</t>
  </si>
  <si>
    <t>其他合金镍丝</t>
  </si>
  <si>
    <t>纯镍板、片、带、箔</t>
  </si>
  <si>
    <t>1:品牌类型|2:出口享惠情况|3:形状（板、片、带、箔等）|4:材质（非合金镍、镍合金）|5:成分含量（镍及合金元素的含量）|6:规格（长x宽x厚）|7:GTIN|8:CAS|9:其他</t>
  </si>
  <si>
    <t>镍合金板、片、带、箔</t>
  </si>
  <si>
    <t>纯镍管</t>
  </si>
  <si>
    <t>1:品牌类型|2:出口享惠情况|3:材质（非合金镍、镍合金）|4:种类（管、接头、肘管、管套等）|5:成分含量（镍及合金元素的含量）|6:GTIN|7:CAS|8:其他</t>
  </si>
  <si>
    <t>合金镍管</t>
  </si>
  <si>
    <t>镍及镍合金管子附件</t>
  </si>
  <si>
    <t>镍丝制的布</t>
  </si>
  <si>
    <t>1:品牌类型|2:出口享惠情况|3:用途（电镀用、工业用、非工业用）|4:材质（非合金镍、镍合金）|5:种类（网、篱、格栅等）|6:品牌（中文或外文名称）|7:型号|8:GTIN|9:CAS|10:其他</t>
  </si>
  <si>
    <t>工业用镍丝制的网及格栅</t>
  </si>
  <si>
    <t>其他镍丝制的网及格栅</t>
  </si>
  <si>
    <t>电镀用镍阳极</t>
  </si>
  <si>
    <t>其他工业用镍制品</t>
  </si>
  <si>
    <t>其他非工业用镍制品</t>
  </si>
  <si>
    <t>未锻轧非合金铝</t>
  </si>
  <si>
    <t>1:品牌类型|2:出口享惠情况|3:形状（锭、块等）|4:材质（非合金铝、铝合金）|5:加工方法（未锻轧或铸造、烧结等）|6:成分含量（铝及合金元素的含量）|7:计价日期|8:签约日期|9:GTIN|10:CAS|11:其他</t>
  </si>
  <si>
    <t>其他未锻轧非合金铝</t>
  </si>
  <si>
    <t>未锻轧铝合金</t>
  </si>
  <si>
    <t>以回收铝为主的废电线等</t>
  </si>
  <si>
    <t>1:品牌类型|2:出口享惠情况|3:用途|4:状态（碎、管、板、片、线、棒、边角料等）|5:来源（生产加工产生的边角余料，拆解电线电缆、电器等|6:铝或铝合金实物量|7:计价日期|8:签约日期|9:GTIN|10:CAS|11:其他</t>
  </si>
  <si>
    <t>可进口再生铸造铝合金原料（铝块、屑料）</t>
  </si>
  <si>
    <t>可进口再生纯铝原料</t>
  </si>
  <si>
    <t>可进口再生变形铝合金原料</t>
  </si>
  <si>
    <t>其他铝废碎料</t>
  </si>
  <si>
    <t>颗粒＜500μm的微细球形铝粉</t>
  </si>
  <si>
    <t>1:品牌类型|2:出口享惠情况|3:形状（片状粉末、非片状粉末）|4:材质（非合金铝、铝合金）|5:成分含量（铝的含量）|6:粒度|7:用途|8:GTIN|9:CAS|10:其他</t>
  </si>
  <si>
    <t>其他非片状铝粉</t>
  </si>
  <si>
    <t>片状铝粉末</t>
  </si>
  <si>
    <t>非合金制铝条、杆</t>
  </si>
  <si>
    <t>1:品牌类型|2:出口享惠情况|3:形状（条、杆、型材、异型材等）|4:材质（非合金铝、铝合金）|5:成分含量（铝及合金元素的含量）|6:型材、异型材请注明是否空心|7:铝合金条、杆请注明截面周长|8:柱形实心体铝合金请注明20℃时的极限抗拉强度|9:牌号|10:GTIN|11:CAS|12:其他</t>
  </si>
  <si>
    <t>非合金制铝型材、异型材</t>
  </si>
  <si>
    <t>铝合金制空心异型材</t>
  </si>
  <si>
    <t>柱形实心体铝合金</t>
  </si>
  <si>
    <t>其他铝合金制条、杆</t>
  </si>
  <si>
    <t>其他铝合金制型材、异型材</t>
  </si>
  <si>
    <t>最大截面尺寸＞7mm的非合金铝丝</t>
  </si>
  <si>
    <t>1:品牌类型|2:出口享惠情况|3:形状（丝）|4:材质（非合金铝、铝合金）|5:成分含量（铝及合金元素的含量）|6:规格（丝的最大截面尺寸）|7:GTIN|8:CAS|9:其他</t>
  </si>
  <si>
    <t>最大截面尺寸≤7mm的非合金铝丝</t>
  </si>
  <si>
    <t>最大截面尺寸＞7mm的铝合金丝</t>
  </si>
  <si>
    <t>最大截面尺寸≤7mm的铝合金丝</t>
  </si>
  <si>
    <t>非合金铝制铝塑复合矩形板、片及带(包括正方形)</t>
  </si>
  <si>
    <t>1:品牌类型|2:出口享惠情况|3:形状（矩形等）|4:材质（非合金铝、铝合金）|5:状态（板、片、带等）|6:成分含量（铝及合金元素的含量）|7:规格（长x宽x厚）|8:品牌（中文或外文名称）|9:用途|10:牌号|11:GTIN|12:CAS|13:其他</t>
  </si>
  <si>
    <t>其他非合金铝制矩形板、片及带(包括正方形)</t>
  </si>
  <si>
    <t>0.2mm&lt;厚&lt;0.3mm或厚&gt;0.36mm非合金铝制铝塑复合矩形板、片及带（包括正方形）</t>
  </si>
  <si>
    <t>0.2mm&lt;厚&lt;0.3mm或厚&gt;0.36mm非合金铝制矩形其他板、片及带</t>
  </si>
  <si>
    <t>铝合金制矩形的薄板、片及带(包括正方形)</t>
  </si>
  <si>
    <t>铝合金制矩形的中厚板、片及带(包括正方形)</t>
  </si>
  <si>
    <t>0.35mm&lt;厚度≤4mm 铝合金制铝塑复合的矩形厚板、片及带</t>
  </si>
  <si>
    <t>其他0.35mm&lt;厚度≤4mm 铝合金制矩形厚板、片及带</t>
  </si>
  <si>
    <t>厚度&gt;4mm 铝合金制矩形的厚板、片及带</t>
  </si>
  <si>
    <t>非合金铝制非矩形的板、片及带</t>
  </si>
  <si>
    <t>铝合金制非矩形的板、片及带</t>
  </si>
  <si>
    <t>轧制后未进一步加工的无衬背铝箔</t>
  </si>
  <si>
    <t>1:品牌类型|2:出口享惠情况|3:形状（箔）|4:材质（铝）|5:状态（有无衬背，有则报明衬背材料）|6:规格（长x宽x厚）|7:加工方法（轧制等）|8:加工程度（是否进一步加工）|9:GTIN|10:CAS|11:其他</t>
  </si>
  <si>
    <t>其他无衬背铝箔</t>
  </si>
  <si>
    <t>有衬背铝箔</t>
  </si>
  <si>
    <t>纯铝管</t>
  </si>
  <si>
    <t>1:品牌类型|2:出口享惠情况|3:材质（非合金铝）|4:种类（管）|5:成分含量（铝及合金元素的含量）|6:管壁厚度|7:管壁外径|8:孔眼直径|9:管材长度|10:GTIN|11:CAS|12:其他</t>
  </si>
  <si>
    <t>外径≤10厘米的管状铝合金</t>
  </si>
  <si>
    <t>1:品牌类型|2:出口享惠情况|3:材质（铝合金）|4:种类（管）|5:成分含量（铝及合金元素的含量）|6:管壁厚度|7:管壁外径|8:孔眼直径|9:管材长度|10:GTIN|11:CAS|12:其他</t>
  </si>
  <si>
    <t>外径≤10厘米的其他合金制铝管</t>
  </si>
  <si>
    <t>外径＞10厘米,壁厚≤25毫米的管状铝合金</t>
  </si>
  <si>
    <t>壁厚≤25毫米的其他合金制铝管</t>
  </si>
  <si>
    <t>外径＞10厘米,其他管状铝合金</t>
  </si>
  <si>
    <t>其他合金制铝管</t>
  </si>
  <si>
    <t>铝制管子附件</t>
  </si>
  <si>
    <t>1:品牌类型|2:出口享惠情况|3:用途|4:材质（非合金铝、铝合金）|5:种类（接头、肘管、管套、法兰等）|6:GTIN|7:CAS|8:其他</t>
  </si>
  <si>
    <t>铝制门窗及其框架、门槛</t>
  </si>
  <si>
    <t>1:品牌类型|2:出口享惠情况|3:材质（铝）|4:种类（门窗、门槛等）|5:加工方法（铆接、栓接、钻孔、弯曲等）|6:GTIN|7:CAS|8:其他</t>
  </si>
  <si>
    <t>其他铝制结构体及其部件</t>
  </si>
  <si>
    <t>1:品牌类型|2:出口享惠情况|3:材质（铝）|4:种类（塔楼、桥梁体段等）|5:加工方法（铆接、栓接、钻孔、弯曲等）|6:GTIN|7:CAS|8:其他</t>
  </si>
  <si>
    <t>容积＞300升的铝制囤、罐等容器</t>
  </si>
  <si>
    <t>1:品牌类型|2:出口享惠情况|3:用途（盛装液体用等）|4:材质（铝）|5:种类（罐、桶等）|6:规格（容积）|7:品牌（中文或外文名称）|8:GTIN|9:CAS|10:其他</t>
  </si>
  <si>
    <t>铝制软管容器</t>
  </si>
  <si>
    <t>铝制易拉罐及罐体</t>
  </si>
  <si>
    <t>容积≤300升的铝制囤、罐等容器</t>
  </si>
  <si>
    <t>零售包装装压缩、液化气体铝容器</t>
  </si>
  <si>
    <t>非零售装装压缩、液化气体铝容器</t>
  </si>
  <si>
    <t>带钢芯的铝制绞股线、缆、编带</t>
  </si>
  <si>
    <t>1:品牌类型|2:出口享惠情况|3:材质（铝）|4:种类（绞股线、缆、编带等）|5:状态（非绝缘）|6:带钢芯请注明|7:GTIN|8:CAS|9:其他</t>
  </si>
  <si>
    <t>不带钢芯的铝制绞股线、缆、编带</t>
  </si>
  <si>
    <t>1:品牌类型|2:出口享惠情况|3:用途（厨房用、餐桌用等）|4:材质（铝）|5:种类（水壶、煎锅等）|6:GTIN|7:CAS|8:其他</t>
  </si>
  <si>
    <t>铝制卫生器具及其零件</t>
  </si>
  <si>
    <t>1:品牌类型|2:出口享惠情况|3:用途（卫生用等）|4:材质（铝）|5:种类|6:GTIN|7:CAS|8:其他</t>
  </si>
  <si>
    <t>铝钉、螺钉、螺母、垫圈等紧固件</t>
  </si>
  <si>
    <t>1:品牌类型|2:出口享惠情况|3:用途（工业用、非工业用）|4:材质（铝）|5:GTIN|6:CAS|7:其他</t>
  </si>
  <si>
    <t>铝丝制的布、网、篱及格栅</t>
  </si>
  <si>
    <t>高度小于直径的柱形实心体铝合金</t>
  </si>
  <si>
    <t>专门设计用于制造燃气涡轮发动机/燃气轮机叶片、导向器、机匣等涡轮构型部件的精密铸造中间产品(包括陶瓷型芯、蜡模模组、型壳)的铝制夹具</t>
  </si>
  <si>
    <t>其他工业用铝制品</t>
  </si>
  <si>
    <t>其他非工业用铝制品</t>
  </si>
  <si>
    <t>未锻轧精炼铅</t>
  </si>
  <si>
    <t>1:品牌类型|2:出口享惠情况|3:形状（锭、块等）|4:材质（精炼铅、铅合金）|5:加工方法（未锻轧）|6:成分含量（铅及合金元素的含量）|7:计价日期|8:签约日期|9:GTIN|10:CAS|11:其他</t>
  </si>
  <si>
    <t>未锻轧铅锑合金</t>
  </si>
  <si>
    <t>未锻轧的其他铅合金</t>
  </si>
  <si>
    <t>铅废碎料</t>
  </si>
  <si>
    <t>1:品牌类型|2:出口享惠情况|3:用途（供回收铅用）|4:材质（铅）|5:状态（废、碎）|6:来源（精炼铅、铅合金的废碎料）|7:成分含量（铅的含量）|8:GTIN|9:CAS|10:其他</t>
  </si>
  <si>
    <t>铅片、带及厚度≤0.2mm的箔</t>
  </si>
  <si>
    <t>1:品牌类型|2:出口享惠情况|3:形状（板、片、带、箔、粉末及片状粉末等）|4:材质（铅）|5:规格（板、箔的厚度）|6:GTIN|7:CAS|8:其他</t>
  </si>
  <si>
    <t>铅及铅合金板</t>
  </si>
  <si>
    <t>铅及铅合金粉末、片状粉末</t>
  </si>
  <si>
    <t>1:品牌类型|2:出口享惠情况|3:形状（板、片、带、箔、粉末及片状粉末等）|4:材质（铅）|5:规格（板、箔的厚度）|6:粒度|7:GTIN|8:CAS|9:其他</t>
  </si>
  <si>
    <t>铅及铅合金条、杆、丝、型材、异型材</t>
  </si>
  <si>
    <t>1:品牌类型|2:出口享惠情况|3:形状（条、杆、型材、异型材、丝等）|4:材质（铅）|5:GTIN|6:CAS|7:其他</t>
  </si>
  <si>
    <t>其他铅制品</t>
  </si>
  <si>
    <t>1:品牌类型|2:出口享惠情况|3:用途（工业用、非工业用）|4:材质（铅）|5:种类（容器、铅坠等）|6:GTIN|7:CAS|8:其他</t>
  </si>
  <si>
    <t>含锌量≥99.995%的未锻轧锌</t>
  </si>
  <si>
    <t>1:品牌类型|2:出口享惠情况|3:形状（锭、块等）|4:材质（非合金锌、锌合金）|5:加工方法（未锻轧）|6:成分含量（锌及合金元素的含量）|7:计价日期|8:签约日期|9:GTIN|10:CAS|11:其他</t>
  </si>
  <si>
    <t>99.99%≤含锌量＜99.995%的未锻轧锌</t>
  </si>
  <si>
    <t>含锌量＜99.99%的未锻轧锌</t>
  </si>
  <si>
    <t>1:品牌类型|2:出口享惠情况|3:形状（锭、块等）|4:材质（非合金锌、锌合金）|5:加工方法（未锻轧）|6:成分含量（锌及合金元素的含量）|7:GTIN|8:CAS|9:其他</t>
  </si>
  <si>
    <t>未锻轧锌合金</t>
  </si>
  <si>
    <t>锌废碎料</t>
  </si>
  <si>
    <t>1:品牌类型|2:出口享惠情况|3:用途（供回收锌用）|4:状态（废、碎等）|5:来源（精炼锌、锌合金的废碎料）|6:成分含量（锌的含量）|7:GTIN|8:CAS|9:其他</t>
  </si>
  <si>
    <t>锌末</t>
  </si>
  <si>
    <t>1:品牌类型|2:出口享惠情况|3:用途（用作硬质合金的黏合剂）|4:形状（片状粉末、非片状粉末）|5:材质（锌）|6:成分含量（锌的含量）|7:粒度|8:GTIN|9:CAS|10:其他</t>
  </si>
  <si>
    <t>颗粒＜500μm的锌及其合金</t>
  </si>
  <si>
    <t>其他锌粉及片状粉末</t>
  </si>
  <si>
    <t>锌及锌合金条、杆、型材、丝</t>
  </si>
  <si>
    <t>1:品牌类型|2:出口享惠情况|3:形状（条、杆、型材、异型材、丝等）|4:材质（锌）|5:GTIN|6:CAS|7:其他</t>
  </si>
  <si>
    <t>锌板、片、带、箔</t>
  </si>
  <si>
    <t>1:品牌类型|2:出口享惠情况|3:形状（矩形等）|4:材质（锌等）|5:状态（板、片、带）|6:成分含量（锌及合金元素的含量）|7:规格（长x宽x厚）|8:品牌（中文或外文名称）|9:用途|10:加工程度（是否经表面处理剂处理、处理方法和所用材料|11:GTIN|12:CAS|13:其他</t>
  </si>
  <si>
    <t>锌管及锌制管子附件</t>
  </si>
  <si>
    <t>1:品牌类型|2:出口享惠情况|3:用途|4:材质（锌、锌合金等）|5:种类（管、接头、肘管、管套等）|6:GTIN|7:CAS|8:其他</t>
  </si>
  <si>
    <t>电池壳体坯料(锌饼)</t>
  </si>
  <si>
    <t>其他锌制品</t>
  </si>
  <si>
    <t>未锻轧非合金锡</t>
  </si>
  <si>
    <t>1:品牌类型|2:出口享惠情况|3:形状（锭、块、粒等）|4:材质（非合金锡、锡合金）|5:加工方法（未锻轧）|6:成分含量（锡及合金元素的含量）|7:计价日期|8:签约日期|9:GTIN|10:CAS|11:其他</t>
  </si>
  <si>
    <t>锡基巴毕脱合金</t>
  </si>
  <si>
    <t>按重量计含铅量在0.1%以下的焊锡</t>
  </si>
  <si>
    <t>其他焊锡</t>
  </si>
  <si>
    <t>其他锡合金</t>
  </si>
  <si>
    <t>锡废碎料</t>
  </si>
  <si>
    <t>1:品牌类型|2:出口享惠情况|3:用途（供回收锡用）|4:状态（废、碎等）|5:来源（非合金锡、锡合金的废碎料）|6:成分含量（锡的含量）|7:GTIN|8:CAS|9:其他</t>
  </si>
  <si>
    <t>锡及锡合金条、杆、型材、丝</t>
  </si>
  <si>
    <t>1:品牌类型|2:出口享惠情况|3:形状（条、杆、型材、异型材、丝等）|4:材质（锡）|5:状态（是否带焊剂）|6:GTIN|7:CAS|8:其他</t>
  </si>
  <si>
    <t>锡板、片及带,厚度超过0.2毫米</t>
  </si>
  <si>
    <t>1:品牌类型|2:出口享惠情况|3:形状（板、片、带等）|4:规格（长、宽、厚）|5:材质（锡）|6:状态（有无衬背、衬背材料）|7:GTIN|8:CAS|9:其他</t>
  </si>
  <si>
    <t>锡箔,厚度(衬背除外)≤0.2毫米,锡粉及片状粉末</t>
  </si>
  <si>
    <t>1:品牌类型|2:出口享惠情况|3:形状（箔、粉末）|4:材质（锡）|5:状态（有无衬背，有则报明衬背材料）|6:规格（锡箔长x宽x厚）|7:粉末粒度|8:GTIN|9:CAS|10:其他</t>
  </si>
  <si>
    <t>锡管及管子附件</t>
  </si>
  <si>
    <t>1:品牌类型|2:出口享惠情况|3:材质（锡）|4:种类（接头、肘管、管套等）|5:GTIN|6:CAS|7:其他</t>
  </si>
  <si>
    <t>其他锡制品</t>
  </si>
  <si>
    <t>1:品牌类型|2:出口享惠情况|3:材质（锡）|4:种类|5:GTIN|6:CAS|7:其他</t>
  </si>
  <si>
    <t>颗粒＜500μm的钨及其合金</t>
  </si>
  <si>
    <t>1:品牌类型|2:出口享惠情况|3:形状（粉末）|4:材质（钨）|5:成分含量（钨的含量）|6:粉末请注明粒度|7:品牌（中文或外文名称）|8:型号|9:GTIN|10:CAS|11:其他</t>
  </si>
  <si>
    <t>其他钨粉末</t>
  </si>
  <si>
    <t>两用物项出口管制的钨、钨合金及其制品</t>
  </si>
  <si>
    <t>1:品牌类型|2:出口享惠情况|3:形状（条、杆等）|4:材质（钨）|5:加工方法（未锻轧、简单烧结等）|6:成分含量（钨的含量）|7:品牌（中文或外文名称）|8:型号|9:GTIN|10:CAS|11:其他</t>
  </si>
  <si>
    <t>其他未锻轧钨，包括简单烧结而成的条、杆</t>
  </si>
  <si>
    <t>钨丝</t>
  </si>
  <si>
    <t>1:品牌类型|2:出口享惠情况|3:形状（丝）|4:材质（钨）|5:成分含量（钨的含量）|6:品牌（中文或外文名称）|7:型号|8:GTIN|9:CAS|10:其他</t>
  </si>
  <si>
    <t>钨废碎料</t>
  </si>
  <si>
    <t>1:品牌类型|2:出口享惠情况|3:用途（供回收钨用）|4:材质（钨）|5:状态（废、碎）|6:来源|7:成分含量（钨的含量）|8:GTIN|9:CAS|10:其他</t>
  </si>
  <si>
    <t>1:品牌类型|2:出口享惠情况|3:形状（条、杆、型材、异型材、板、片、带、箔等）|4:材质（钨、钨合金等）|5:加工方法（锻轧）|6:用途|7:成分含量|8:每个重量|9:圆柱形请注明是否空心、内径|10:品牌（中文或外文名称）|11:型号|12:GTIN|13:CAS|14:其他</t>
  </si>
  <si>
    <t>其他钨制条、杆，但简单烧结而成的除外；型材及异型材、板、片、带、箔</t>
  </si>
  <si>
    <t>其他钨及其制品</t>
  </si>
  <si>
    <t>钼≥97%、颗粒尺寸≤50×10-6m（50μm）的钼及合金</t>
  </si>
  <si>
    <t>1:品牌类型|2:出口享惠情况|3:形状（粉末）|4:材质（钼）|5:粉末请注明粒度|6:成分含量（钼的含量）|7:品牌（中文或外文名称）|8:型号|9:GTIN|10:CAS|11:其他</t>
  </si>
  <si>
    <t>其他钼粉</t>
  </si>
  <si>
    <t>未锻轧钼</t>
  </si>
  <si>
    <t>1:品牌类型|2:出口享惠情况|3:形状（条、杆等）|4:材质（钼）|5:加工方法（未锻轧、简单烧结等）|6:成分含量（钼的含量）|7:品牌（中文或外文名称）|8:型号|9:GTIN|10:CAS|11:其他</t>
  </si>
  <si>
    <t>锻轧钼条、杆，但简单烧结而成的除外；锻轧钼型材及异型材、板、片、带、箔</t>
  </si>
  <si>
    <t>1:品牌类型|2:出口享惠情况|3:形状（条、杆、型材、异型材、板、片、带、箔等）|4:材质（钼）|5:加工方法（锻轧）|6:成分含量（钼的含量）|7:品牌（中文或外文名称）|8:型号|9:GTIN|10:CAS|11:其他</t>
  </si>
  <si>
    <t>钼丝</t>
  </si>
  <si>
    <t>1:品牌类型|2:出口享惠情况|3:形状（丝）|4:材质（钼）|5:成分含量（钼的含量）|6:品牌（中文或外文名称）|7:型号|8:GTIN|9:CAS|10:其他</t>
  </si>
  <si>
    <t>钼废碎料</t>
  </si>
  <si>
    <t>1:品牌类型|2:出口享惠情况|3:用途（供回收钼用）|4:材质（钼）|5:来源|6:成分含量（钼的含量）|7:GTIN|8:CAS|9:其他</t>
  </si>
  <si>
    <t>钼制品</t>
  </si>
  <si>
    <t>1:品牌类型|2:出口享惠情况|3:材质（钼）|4:种类|5:成分含量（钼的含量）|6:品牌（中文或外文名称）|7:型号|8:GTIN|9:CAS|10:其他</t>
  </si>
  <si>
    <t>松装密度小于2.2g/cm3的钽粉</t>
  </si>
  <si>
    <t>1:品牌类型|2:出口享惠情况|3:形状（粉末、条、杆、型材、异型材、板、片、带、箔等|4:材质（钽、钽合金等）|5:加工方法（锻轧、未锻轧、简单烧结等）|6:状态（废、碎、非废碎等）|7:成分含量（钽的含量）|8:粉末需申报松装密度|9:品牌（中文或外文名称）|10:型号|11:GTIN|12:CAS|13:其他</t>
  </si>
  <si>
    <t>其他钽粉</t>
  </si>
  <si>
    <t>其他未锻轧钽,包括简单烧结而成的条、杆</t>
  </si>
  <si>
    <t>钽废碎料</t>
  </si>
  <si>
    <t>1:品牌类型|2:出口享惠情况|3:形状（粉末、条、杆、型材、异型材、板、片、带、箔等|4:材质（钽、钽合金等）|5:加工方法（锻轧、未锻轧、简单烧结等）|6:状态（废、碎等）|7:成分含量（钽的含量）|8:GTIN|9:CAS|10:其他</t>
  </si>
  <si>
    <t>钽坩埚（容积在50ml至2L之间）</t>
  </si>
  <si>
    <t>1:品牌类型|2:出口享惠情况|3:形状（粉末、条、杆、型材、异型材、板、片、带、箔等|4:材质（钽、钽合金等）|5:加工方法（锻轧、未锻轧、简单烧结等）|6:状态（废、碎、非废碎等）|7:成分含量（钽的含量）|8:丝需申报直径|9:品牌（中文或外文名称）|10:型号|11:GTIN|12:CAS|13:其他</t>
  </si>
  <si>
    <t>其他钽坩埚</t>
  </si>
  <si>
    <t>直径小于0.5mm的钽丝</t>
  </si>
  <si>
    <t>其他钽丝</t>
  </si>
  <si>
    <t>其他锻轧钽及其制品</t>
  </si>
  <si>
    <t>含镁量≥99.8%的未锻轧镁</t>
  </si>
  <si>
    <t>1:品牌类型|2:出口享惠情况|3:材质（镁）|4:加工方法（未锻轧）|5:成分含量（镁的含量）|6:粉末请注明粒度|7:品牌（中文或外文名称）|8:型号|9:GTIN|10:CAS|11:其他</t>
  </si>
  <si>
    <t>其他未锻轧的镁及镁合金</t>
  </si>
  <si>
    <t>镁废碎料</t>
  </si>
  <si>
    <t>1:品牌类型|2:出口享惠情况|3:用途（供回收镁用）|4:状态（废、碎等）|5:来源|6:成分含量（镁的含量）|7:GTIN|8:CAS|9:其他</t>
  </si>
  <si>
    <t>颗粒＜500μm的镁及其合金</t>
  </si>
  <si>
    <t>1:品牌类型|2:出口享惠情况|3:形状（粉末等）|4:材质（镁）|5:来源（锉屑、车屑等）|6:成分含量（镁的含量）|7:粉末请注明粒度|8:品牌（中文或外文名称）|9:型号|10:GTIN|11:CAS|12:其他</t>
  </si>
  <si>
    <t>其他已分级的镁锉屑,车屑,颗粒;粉末</t>
  </si>
  <si>
    <t>两用物项管制的镁</t>
  </si>
  <si>
    <t>1:品牌类型|2:出口享惠情况|3:材质（镁）|4:加工方法（锻轧等）|5:成分含量（镁的含量）|6:品牌（中文或外文名称）|7:型号|8:GTIN|9:CAS|10:其他</t>
  </si>
  <si>
    <t>其他锻轧镁</t>
  </si>
  <si>
    <t>镁金属基复合材料</t>
  </si>
  <si>
    <t>其他镁制品</t>
  </si>
  <si>
    <t>钴湿法冶炼中间品</t>
  </si>
  <si>
    <t>1:品牌类型|2:出口享惠情况|3:形状（粉末、颗粒等）|4:材质（钴、钴合金、钴锍等）|5:状态（废、碎、非废碎等）|6:成分含量（钴：以干基钴为标准、水分含量、其他元素含|7:计价日期|8:签约日期|9:GTIN|10:CAS|11:其他</t>
  </si>
  <si>
    <t>未锻轧钴</t>
  </si>
  <si>
    <t>1:品牌类型|2:出口享惠情况|3:形状（粉末、颗粒等）|4:材质（钴、钴合金、钴锍等）|5:状态（废、碎、非废碎等）|6:成分含量（钴：以干基钴为标准、水分含量、其他元素含|7:品牌（中文或外文名称）|8:型号|9:GTIN|10:CAS|11:其他</t>
  </si>
  <si>
    <t>钴锍及其他冶炼钴时所得中间产品</t>
  </si>
  <si>
    <t>1:品牌类型|2:出口享惠情况|3:形状（粉末、条、杆、型材、异型材、板、片、带、箔等|4:材质（钴、钴合金、钴锍等）|5:加工方法（锻轧）|6:状态（废、碎、非废碎等）|7:成分含量（钴：以干基钴为标准、水分含量、其他元素含|8:品牌（中文或外文名称）|9:型号|10:GTIN|11:CAS|12:其他</t>
  </si>
  <si>
    <t>钴≥99.5%的超细钴粉</t>
  </si>
  <si>
    <t>其他钴锍、粉末</t>
  </si>
  <si>
    <t>钴废碎料</t>
  </si>
  <si>
    <t>1:品牌类型|2:出口享惠情况|3:材质（钴、钴合金、钴锍）|4:状态（废、碎）|5:成分含量|6:GTIN|7:CAS|8:其他</t>
  </si>
  <si>
    <t>外科植入用钴铬钼合金棒（钴≥55%，铬26%-30%，钼5%-7%）</t>
  </si>
  <si>
    <t>1:品牌类型|2:出口享惠情况|3:材质|4:成分含量|5:品牌（中文或外文名称）|6:型号|7:GTIN|8:CAS|9:其他</t>
  </si>
  <si>
    <t>血管支架用钴铬合金管（钴含量45%及以上，铬含量19%-21%，钨含量14%-16%，镍含量9%-11%）</t>
  </si>
  <si>
    <t>其他钴及制品</t>
  </si>
  <si>
    <t>高纯度未锻轧的铋</t>
  </si>
  <si>
    <t>1:品牌类型|2:出口享惠情况|3:形状（粉末、条、杆、型材、异型材、板、片、带、箔等|4:材质（铋、铋合金等）|5:加工方法（锻轧、未锻轧）|6:状态（废、碎、非废碎等）|7:成分含量（铋的含量）|8:品牌（中文或外文名称）|9:型号|10:GTIN|11:CAS|12:其他</t>
  </si>
  <si>
    <t>高纯度未锻轧的铋废料、粉末</t>
  </si>
  <si>
    <t>其他未锻轧铋</t>
  </si>
  <si>
    <t>其他未锻轧铋废碎料</t>
  </si>
  <si>
    <t>49xy3</t>
  </si>
  <si>
    <t>其他未锻轧铋粉末</t>
  </si>
  <si>
    <t>其他高纯度铋及其制品</t>
  </si>
  <si>
    <t>其他铋及铋制品</t>
  </si>
  <si>
    <t>未锻轧海绵钛</t>
  </si>
  <si>
    <t>1:品牌类型|2:出口享惠情况|3:形状（粉末、杆等）|4:材质（钛）|5:加工方法（未锻轧）|6:成分含量（钛的含量）|7:粉末请注明粒度|8:品牌（中文或外文名称）|9:型号|10:GTIN|11:CAS|12:其他</t>
  </si>
  <si>
    <t>其他未锻轧钛</t>
  </si>
  <si>
    <t>颗粒＜500μm的钛及其合金</t>
  </si>
  <si>
    <t>34Axy</t>
  </si>
  <si>
    <t>其他钛的粉末</t>
  </si>
  <si>
    <t>钛废碎料</t>
  </si>
  <si>
    <t>1:品牌类型|2:出口享惠情况|3:用途（供回收钛用）|4:状态（废、碎等）|5:来源|6:成分含量（钛的含量）|7:GTIN|8:CAS|9:其他</t>
  </si>
  <si>
    <t>钛合金,实心圆柱体,包括锻件</t>
  </si>
  <si>
    <t>1:品牌类型|2:出口享惠情况|3:形状（条、杆、型材、异型材、板、片、带、箔等）|4:材质（钛）|5:种类|6:加工方法|7:板、片、带、箔的厚度请注明|8:成分含量（钛的含量）|9:品牌（中文或外文名称）|10:型号|11:GTIN|12:CAS|13:其他</t>
  </si>
  <si>
    <t>钛金属基复合材料的条,杆,型材及异型材</t>
  </si>
  <si>
    <t>外科植入用钛合金条、杆、型材及异型材（钛≥88%，5.5%≤铝≤6.75%，3.5%≤钒≤4.5%），复合材料除外</t>
  </si>
  <si>
    <t>其他钛条、杆、型材及异型材</t>
  </si>
  <si>
    <t>钛丝</t>
  </si>
  <si>
    <t>厚度≤0.8毫米钛板、片、带、箔</t>
  </si>
  <si>
    <t>钛金属基复合材料的板、片、带、箔</t>
  </si>
  <si>
    <t>其他厚度＞0.8毫米钛板、片、带、箔</t>
  </si>
  <si>
    <t>钛合金管</t>
  </si>
  <si>
    <t>其他钛管</t>
  </si>
  <si>
    <t>其他钛及钛制品</t>
  </si>
  <si>
    <t>颗粒＜500μm的锆及其合金，按重量计铪与锆之比低于1:500</t>
  </si>
  <si>
    <t>1:品牌类型|2:出口享惠情况|3:形状（粉末、条、杆、型材、异型材、板、片、带、箔等|4:材质（锆、锆合金等）|5:加工方法（未锻轧等）|6:状态（废、碎、非废碎等）|7:成分含量（锆的含量）|8:粉末请注明粒度|9:品牌（中文或外文名称）|10:型号|11:GTIN|12:CAS|13:其他</t>
  </si>
  <si>
    <t>其他未锻轧锆及粉末，按重量计铪与锆之比低于1:500</t>
  </si>
  <si>
    <t>34A</t>
  </si>
  <si>
    <t>其他颗粒＜500μm的锆及其合金</t>
  </si>
  <si>
    <t>其他未锻轧锆及粉末</t>
  </si>
  <si>
    <t>锆废碎料，按重量计铪与锆之比低于1:500</t>
  </si>
  <si>
    <t>1:品牌类型|2:出口享惠情况|3:形状（粉末、条、杆、型材、异型材、板、片、带、箔等|4:材质（锆、锆合金等）|5:加工方法（未锻轧等）|6:状态（废、碎、非废碎等）|7:成分含量（锆的含量）|8:粉末请注明粒度|9:GTIN|10:CAS|11:其他</t>
  </si>
  <si>
    <t>其他锆废碎料</t>
  </si>
  <si>
    <t>锆管</t>
  </si>
  <si>
    <t>其他锻轧锆及锆制品，按重量计铪与锆之比低于1:500</t>
  </si>
  <si>
    <t>其他锻轧锆及锆制品</t>
  </si>
  <si>
    <t>未锻轧锑</t>
  </si>
  <si>
    <t>1:品牌类型|2:出口享惠情况|3:形状（粉末、条、杆、型材、异型材、板、片、带、箔等|4:材质（锑、锑合金等）|5:加工方法（未锻轧等）|6:状态（废、碎、非废碎等）|7:成分含量（锑的含量）|8:粉末请注明粒度|9:品牌（中文或外文名称）|10:型号|11:GTIN|12:CAS|13:其他</t>
  </si>
  <si>
    <t>锑粉末</t>
  </si>
  <si>
    <t>锑废碎料</t>
  </si>
  <si>
    <t>1:品牌类型|2:出口享惠情况|3:形状（粉末、条、杆、型材、异型材、板、片、带、箔等|4:材质（锑、锑合金等）|5:加工方法（未锻轧等）|6:状态（废、碎、非废碎等）|7:成分含量（锑的含量）|8:粉末请注明粒度|9:GTIN|10:CAS|11:其他</t>
  </si>
  <si>
    <t>349xy</t>
  </si>
  <si>
    <t>其他锑及锑制品</t>
  </si>
  <si>
    <t>锰废碎料</t>
  </si>
  <si>
    <t>1:品牌类型|2:出口享惠情况|3:形状（粉末、条、杆、型材、异型材、板、片、带、箔等|4:材质（锰、锰合金等）|5:加工方法（未锻轧、锻压、模压等）|6:状态（废、碎、非废碎等）|7:成分含量（锰的含量）|8:粉末请注明粒度|9:品牌（中文或外文名称）|10:型号|11:GTIN|12:CAS|13:其他</t>
  </si>
  <si>
    <t>未锻轧锰;粉末</t>
  </si>
  <si>
    <t>其他锰及制品</t>
  </si>
  <si>
    <t>未锻轧铍、铍粉末</t>
  </si>
  <si>
    <t>1:品牌类型|2:出口享惠情况|3:形状（粉末、条、杆、型材、异型材、板、片、带、箔等|4:材质（铍、铬等贱金属及其合金）|5:加工方法（未锻轧等）|6:状态（废、碎、非废碎等）|7:成分含量|8:粉末请注明粒度|9:GTIN|10:CAS|11:其他</t>
  </si>
  <si>
    <t>铍废碎料</t>
  </si>
  <si>
    <t>其他铍及其制品</t>
  </si>
  <si>
    <t>未锻轧铬;铬粉末</t>
  </si>
  <si>
    <t>铬废碎料</t>
  </si>
  <si>
    <t>其他铬及其制品</t>
  </si>
  <si>
    <t>铪废碎料,按重量计铪含量超过60%</t>
  </si>
  <si>
    <t>其他铪废碎料</t>
  </si>
  <si>
    <t>未锻轧的铪或粉末,按重量计铪含量超过60%</t>
  </si>
  <si>
    <t>其他未锻轧的铪或粉末</t>
  </si>
  <si>
    <t>锻轧的铪及铪制品,按重量计铪含量超过60%</t>
  </si>
  <si>
    <t>其他锻轧的铪及铪制品</t>
  </si>
  <si>
    <t>未锻轧的铼废碎料</t>
  </si>
  <si>
    <t>49Axy</t>
  </si>
  <si>
    <t>未锻轧的铼;粉末</t>
  </si>
  <si>
    <t>锻轧的铼及铼制品</t>
  </si>
  <si>
    <t>未锻轧铊;铊粉末</t>
  </si>
  <si>
    <t>铊废碎料</t>
  </si>
  <si>
    <t>其他铊及其制品</t>
  </si>
  <si>
    <t>镉废碎料</t>
  </si>
  <si>
    <t>未锻轧镉;粉末</t>
  </si>
  <si>
    <t>其他镉及镉制品</t>
  </si>
  <si>
    <t>未锻轧锗废碎料</t>
  </si>
  <si>
    <t>349A</t>
  </si>
  <si>
    <t>未锻轧的锗;锗粉末</t>
  </si>
  <si>
    <t>未锻轧的钒废碎料</t>
  </si>
  <si>
    <t>未锻轧的钒;钒粉末</t>
  </si>
  <si>
    <t>未锻轧铟、铟粉末</t>
  </si>
  <si>
    <t>未锻轧铟废碎料</t>
  </si>
  <si>
    <t>铌废碎料</t>
  </si>
  <si>
    <t>未锻轧的铌；铌粉末</t>
  </si>
  <si>
    <t>未锻轧的镓废碎料</t>
  </si>
  <si>
    <t>未锻轧的镓;粉末</t>
  </si>
  <si>
    <t>其他锗及其制品</t>
  </si>
  <si>
    <t>其他钒氮合金</t>
  </si>
  <si>
    <t>其他钒及其制品</t>
  </si>
  <si>
    <t>锻轧的铟及其制品</t>
  </si>
  <si>
    <t>锻轧的铌及其制品</t>
  </si>
  <si>
    <t>锻轧的镓及镓制品</t>
  </si>
  <si>
    <t>颗粒或粉末状碳化钨废碎料</t>
  </si>
  <si>
    <t>1:品牌类型|2:出口享惠情况|3:材质（金属陶瓷）|4:状态（废、碎、非废碎等）|5:品牌（中文或外文名称）|6:型号|7:GTIN|8:CAS|9:其他</t>
  </si>
  <si>
    <t>颗粒或粉末状其他金属陶瓷及其制品</t>
  </si>
  <si>
    <t>其他碳化钨废碎料，颗粒或粉末除外</t>
  </si>
  <si>
    <t>铝碳化硅（AlSiC）基板</t>
  </si>
  <si>
    <t>其他金属陶瓷及其制品，颗粒或粉末除外</t>
  </si>
  <si>
    <t>含植物性材料的锹及铲</t>
  </si>
  <si>
    <t>1:品牌类型|2:出口享惠情况|3:用途（砍伐用、修枝用等）|4:材质（合金钢制等）|5:式样（单手操作等）|6:品牌（中文或外文名称）|7:型号|8:GTIN|9:CAS|10:其他</t>
  </si>
  <si>
    <t>其他锹及铲</t>
  </si>
  <si>
    <t>含植物性材料的镐、锄、耙</t>
  </si>
  <si>
    <t>其他镐、锄、耙</t>
  </si>
  <si>
    <t>含植物性材料的砍伐工具</t>
  </si>
  <si>
    <t>其他斧子、钩刀及类似砍伐工具</t>
  </si>
  <si>
    <t>含植物性材料的单手操作农用剪(包括家禽剪)</t>
  </si>
  <si>
    <t>其他修枝剪等单手操作农用剪(包括家禽剪)</t>
  </si>
  <si>
    <t>含植物性材料的双手操作农用剪</t>
  </si>
  <si>
    <t>其他修枝等双手操作农用剪</t>
  </si>
  <si>
    <t>含植物性材料的农业、园艺、林业用叉</t>
  </si>
  <si>
    <t>其他农业、园艺、林业用叉</t>
  </si>
  <si>
    <t>含植物性材料的农业、园艺、林业用手工工具</t>
  </si>
  <si>
    <t>其他农业、园艺、林业用手工工具</t>
  </si>
  <si>
    <t>手工锯</t>
  </si>
  <si>
    <t>1:品牌类型|2:出口享惠情况|3:用途（加工金属用等）|4:材质（合金钢制等）|5:品牌（中文或外文名称）|6:型号|7:GTIN|8:CAS|9:其他</t>
  </si>
  <si>
    <t>双金属带锯条</t>
  </si>
  <si>
    <t>其他带锯片</t>
  </si>
  <si>
    <t>带有钢制工作部件的圆锯片</t>
  </si>
  <si>
    <t>1:品牌类型|2:出口享惠情况|3:用途（加工金属用等）|4:材质（合金钢制等）|5:圆锯片带有钢制、金刚石制、氮化硼制工作部件请注明|6:品牌（中文或外文名称）|7:型号|8:GTIN|9:CAS|10:其他</t>
  </si>
  <si>
    <t>带有天然或合成金刚石、立方氮化硼制的工作部件的圆锯片</t>
  </si>
  <si>
    <t>其他圆锯片,包括部件</t>
  </si>
  <si>
    <t>链锯片</t>
  </si>
  <si>
    <t>加工金属用的机械锯的直锯片</t>
  </si>
  <si>
    <t>加工金属用的非机械锯的直锯片</t>
  </si>
  <si>
    <t>机械锯用的其他锯片</t>
  </si>
  <si>
    <t>非机械锯用的其他锯片</t>
  </si>
  <si>
    <t>钢锉、木锉及类似工具</t>
  </si>
  <si>
    <t>1:品牌类型|2:出口享惠情况|3:用途（锉木材用等）|4:材质（合金钢制等）|5:品牌（中文或外文名称）|6:型号|7:GTIN|8:CAS|9:其他</t>
  </si>
  <si>
    <t>为制造航空器结构件或航天器结构件、航空发动机或航天发动机或为上述物项专门设计的部件而专门设计用于钛、铝及其合金超塑成形/扩散连接的钳子、镊子及类似工具</t>
  </si>
  <si>
    <t>其他钳子、镊子及类似工具</t>
  </si>
  <si>
    <t>白铁剪及类似工具</t>
  </si>
  <si>
    <t>切管器、螺栓切头器、打孔冲子等</t>
  </si>
  <si>
    <t>为制造航空器结构件或航天器结构件、航空发动机或航天发动机或为上述物项专门设计的部件而专门设计用于钛、铝及其合金超塑成形/扩散连接的固定扳手及扳钳</t>
  </si>
  <si>
    <t>1:品牌类型|2:出口享惠情况|3:材质（合金钢制等）|4:式样（固定的、可调的）|5:品牌（中文或外文名称）|6:型号|7:GTIN|8:CAS|9:其他</t>
  </si>
  <si>
    <t>其他固定扳手及扳钳</t>
  </si>
  <si>
    <t>为制造航空器结构件或航天器结构件、航空发动机或航天发动机或为上述物项专门设计的部件而专门设计用于钛、铝及其合金超塑成形/扩散连接的可调扳手及扳钳</t>
  </si>
  <si>
    <t>其他可调扳手及扳钳</t>
  </si>
  <si>
    <t>可互换的扳手套筒</t>
  </si>
  <si>
    <t>1:品牌类型|2:出口享惠情况|3:材质（合金钢制等）|4:品牌（中文或外文名称）|5:型号|6:GTIN|7:CAS|8:其他</t>
  </si>
  <si>
    <t>手工钻孔或攻丝工具</t>
  </si>
  <si>
    <t>1:品牌类型|2:出口享惠情况|3:用途（家用等）|4:材质（合金钢制等）|5:是否成套|6:品牌（中文或外文名称）|7:型号|8:GTIN|9:CAS|10:其他</t>
  </si>
  <si>
    <t>手工锤子</t>
  </si>
  <si>
    <t>木工用刨子、凿子及类似切削工具</t>
  </si>
  <si>
    <t>为制造航空器结构件或航天器结构件、航空发动机或航天发动机或为上述物项专门设计的部件而专门设计用于钛、铝及其合金超塑成形/扩散连接的螺丝刀</t>
  </si>
  <si>
    <t>其他螺丝刀</t>
  </si>
  <si>
    <t>其他家用手工工具</t>
  </si>
  <si>
    <t>其他手工工具</t>
  </si>
  <si>
    <t>喷灯</t>
  </si>
  <si>
    <t>台钳、夹钳及类似品</t>
  </si>
  <si>
    <t>为制造航空器结构件或航天器结构件、航空发动机或航天发动机或为上述物项专门设计的部件而专门设计用于钛、铝及其合金超塑成形/扩散连接的手工工具</t>
  </si>
  <si>
    <t>专门设计用于制造燃气涡轮发动机/燃气轮机叶片、导向器、机匣等涡轮构型部件的精密铸造中间产品(包括陶瓷型芯、蜡模模组、型壳)的工具</t>
  </si>
  <si>
    <t>专门设计用于燃气涡轮发动机/燃气轮机的高温合金、钛合金或金属间化合物等材料的盘片固态连接所需的手工工具</t>
  </si>
  <si>
    <t>其他，包括由税目8205项下两个或多个子目所列物品组成的成套货品（包括砧、轻便锻炉带支架的手摇或脚踏砂轮)</t>
  </si>
  <si>
    <t>为制造航空器结构件或航天器结构件、航空发动机或航天发动机或为上述物项专门设计的部件而专门设计用于钛、铝及其合金超塑成形/扩散连接的成套工具组成的零售包装成套货品</t>
  </si>
  <si>
    <t>1:品牌类型|2:出口享惠情况|3:材质（合金钢制等）|4:包含的种类（扳手、钳子、螺丝刀等）|5:是否零售包装成套|6:品牌（中文或外文名称）|7:型号|8:GTIN|9:CAS|10:其他</t>
  </si>
  <si>
    <t>其他由税目8202至8205中两个或多个税目所列工具组成的零售包装成套货品</t>
  </si>
  <si>
    <t>带金属陶瓷工作部件的凿岩工具</t>
  </si>
  <si>
    <t>1:品牌类型|2:出口享惠情况|3:用途（钻探、铣削、锻压、镗孔用等）|4:材质（合金钢制等）|5:是否带工作部件，若带有请注明材质（金属陶瓷、金刚石|6:品牌（中文或外文名称）|7:型号|8:GTIN|9:CAS|10:其他</t>
  </si>
  <si>
    <t>带金刚石等工作部件的凿岩工具</t>
  </si>
  <si>
    <t>带其他材料工作部件的凿岩工具</t>
  </si>
  <si>
    <t>专门设计用于燃气涡轮发动机/燃气轮机的高温合金、钛合金或金属间化合物等材料的盘片固态连接所需的拉拔或挤压用模(带有天然或合成金刚石、立方氮化硼制的工作部件)</t>
  </si>
  <si>
    <t>其他带有天然或合成金刚石、立方氮化硼制工作部件的金属拉拔或挤压用模</t>
  </si>
  <si>
    <t>其他专门设计用于燃气涡轮发动机/燃气轮机的高温合金、钛合金或金属间化合物等材料的盘片固态连接所需的拉拔或挤压用模</t>
  </si>
  <si>
    <t>其他金属拉拔或挤压用模</t>
  </si>
  <si>
    <t>加工税号87.03所列车辆车身冲压件用的4种关键模具</t>
  </si>
  <si>
    <t>加工税号87.03所列车辆车身冲压件用的4种特种模具</t>
  </si>
  <si>
    <t>专门设计用于燃气涡轮发动机/燃气轮机的高温合金、钛合金或金属间化合物等材料的盘片固态连接所需的锻压或冲压模具</t>
  </si>
  <si>
    <t>其他锻压或冲压工具</t>
  </si>
  <si>
    <t>攻丝工具</t>
  </si>
  <si>
    <t>带金刚石等工作部件的钻孔工具</t>
  </si>
  <si>
    <t>带其他材料工作部件的钻孔工具</t>
  </si>
  <si>
    <t>带金刚石等工作部件的镗孔工具</t>
  </si>
  <si>
    <t>带其他材料工作部件的镗孔工具</t>
  </si>
  <si>
    <t>带有天然或合成金刚石、立方氮化硼制的工作部件的铣削工具</t>
  </si>
  <si>
    <t>其他铣削工具</t>
  </si>
  <si>
    <t>带有天然或合成金刚石、立方氮化硼制的工作部件的车削工具</t>
  </si>
  <si>
    <t>其他车削工具</t>
  </si>
  <si>
    <t>带金刚石工作部件的其他互换工具</t>
  </si>
  <si>
    <t>其他可互换工具</t>
  </si>
  <si>
    <t>经镀或涂层的硬质合金制的金工机械用刀及刀片</t>
  </si>
  <si>
    <t>1:品牌类型|2:出口享惠情况|3:用途（金属加工用）|4:材质（不锈钢制等）|5:是否经镀层或涂层请注明|6:品牌（中文或外文名称）|7:型号|8:GTIN|9:CAS|10:其他</t>
  </si>
  <si>
    <t>其他硬质合金制的金工机械用刀及刀片</t>
  </si>
  <si>
    <t>其他金工机械用刀及刀片</t>
  </si>
  <si>
    <t>木工机械用刀及刀片</t>
  </si>
  <si>
    <t>1:品牌类型|2:出口享惠情况|3:用途（木器加工用等）|4:材质（不锈钢制等）|5:品牌（中文或外文名称）|6:型号|7:GTIN|8:CAS|9:其他</t>
  </si>
  <si>
    <t>厨房或食品加工机器用刀及刀片</t>
  </si>
  <si>
    <t>1:品牌类型|2:出口享惠情况|3:用途（厨房器具、食品工业机器用等）|4:材质（不锈钢制等）|5:品牌（中文或外文名称）|6:型号|7:GTIN|8:CAS|9:其他</t>
  </si>
  <si>
    <t>农、林业机器用刀及刀片</t>
  </si>
  <si>
    <t>1:品牌类型|2:出口享惠情况|3:用途（农业、园艺、林业机器用等）|4:材质（不锈钢制等）|5:品牌（中文或外文名称）|6:型号|7:GTIN|8:CAS|9:其他</t>
  </si>
  <si>
    <t>其他机器或机械器具用刀及刀片</t>
  </si>
  <si>
    <t>1:品牌类型|2:出口享惠情况|3:用途|4:材质（不锈钢制等）|5:品牌（中文或外文名称）|6:型号|7:GTIN|8:CAS|9:其他</t>
  </si>
  <si>
    <t>未装配的工具用金属陶瓷板</t>
  </si>
  <si>
    <t>1:品牌类型|2:出口享惠情况|3:用途（工具用）|4:材质（金属陶瓷制）|5:是否装配|6:品牌（中文或外文名称）|7:型号|8:GTIN|9:CAS|10:其他</t>
  </si>
  <si>
    <t>未装配的工具用金属陶瓷条、杆</t>
  </si>
  <si>
    <t>1:品牌类型|2:出口享惠情况|3:用途（工具用）|4:材质（金属陶瓷制）|5:是否装配|6:晶粒度|7:品牌（中文或外文名称）|8:型号|9:GTIN|10:CAS|11:其他</t>
  </si>
  <si>
    <t>其他未装配的工具用金属陶瓷条、杆</t>
  </si>
  <si>
    <t>未装配的工具用金属陶瓷刀头</t>
  </si>
  <si>
    <t>未装配的工具用金属陶瓷板、条、杆、刀头的类似品</t>
  </si>
  <si>
    <t>加工调制食品、饮料用手动机械</t>
  </si>
  <si>
    <t>1:品牌类型|2:出口享惠情况|3:用途（加工食品用等）|4:材质（不锈钢制等）|5:原理（手动）|6:单件重量|7:品牌（中文或外文名称）|8:型号|9:GTIN|10:CAS|11:其他</t>
  </si>
  <si>
    <t>台</t>
  </si>
  <si>
    <t>以刀为主的成套货品</t>
  </si>
  <si>
    <t>1:品牌类型|2:出口享惠情况|3:材质（不锈钢制等）|4:式样（刃面固定、刃面不固定）|5:是否成套|6:品牌（中文或外文名称）|7:型号|8:GTIN|9:CAS|10:其他</t>
  </si>
  <si>
    <t>刃面固定的餐刀</t>
  </si>
  <si>
    <t>1:品牌类型|2:出口享惠情况|3:材质（不锈钢制等）|4:式样（刃面固定）|5:品牌（中文或外文名称）|6:型号|7:GTIN|8:CAS|9:其他</t>
  </si>
  <si>
    <t>刃面固定的其他刀</t>
  </si>
  <si>
    <t>刃面不固定的刀</t>
  </si>
  <si>
    <t>1:品牌类型|2:出口享惠情况|3:材质（不锈钢制等）|4:式样（刃面不固定）|5:品牌（中文或外文名称）|6:型号|7:GTIN|8:CAS|9:其他</t>
  </si>
  <si>
    <t>品目8211所列刀的刀片</t>
  </si>
  <si>
    <t>1:品牌类型|2:出口享惠情况|3:材质（不锈钢制等）|4:品牌（中文或外文名称）|5:型号|6:GTIN|7:CAS|8:其他</t>
  </si>
  <si>
    <t>贱金属制的刀柄</t>
  </si>
  <si>
    <t>剃刀</t>
  </si>
  <si>
    <t>安全剃刀片</t>
  </si>
  <si>
    <t>剃刀零件</t>
  </si>
  <si>
    <t>剪刀、裁缝剪刀及类似品、剪刀片</t>
  </si>
  <si>
    <t>1:品牌类型|2:出口享惠情况|3:用途（裁缝用等）|4:材质（不锈钢制等）|5:品牌（中文或外文名称）|6:型号|7:GTIN|8:CAS|9:其他</t>
  </si>
  <si>
    <t>裁纸刀、信刀、改错刀、铅笔刀及刀片</t>
  </si>
  <si>
    <t>修指 甲及修脚用具(包括指甲锉)</t>
  </si>
  <si>
    <t>切菜刀等厨房用利口器</t>
  </si>
  <si>
    <t>理发推子等其他利口器</t>
  </si>
  <si>
    <t>成套含镀贵金属制厨房或餐桌用具</t>
  </si>
  <si>
    <t>1:品牌类型|2:出口享惠情况|3:用途（餐桌、厨房用）|4:材质（不锈钢制等）|5:是否镀贵金属|6:是否成套|7:品牌（中文或外文名称）|8:型号|9:GTIN|10:CAS|11:其他</t>
  </si>
  <si>
    <t>成套的其他厨房或餐桌用具</t>
  </si>
  <si>
    <t>非成套镀贵金属制厨房或餐桌用具</t>
  </si>
  <si>
    <t>其他非成套的厨房或餐桌用具</t>
  </si>
  <si>
    <t>挂锁</t>
  </si>
  <si>
    <t>1:品牌类型|2:出口享惠情况|3:用途（机动车用、家具用等）|4:材质（不锈钢制等）|5:品牌（中文或外文名称）|6:型号|7:种类（钥匙锁、数码锁、电动锁、钥匙等）|8:GTIN|9:CAS|10:其他</t>
  </si>
  <si>
    <t>机动车用中央控制门锁</t>
  </si>
  <si>
    <t>1:品牌类型|2:出口享惠情况|3:用途（机动车用）|4:材质（不锈钢制等）|5:品牌（中文或外文名称）|6:型号|7:种类（钥匙锁、数码锁、电动锁、钥匙等）|8:GTIN|9:CAS|10:其他</t>
  </si>
  <si>
    <t>其他机动车用锁</t>
  </si>
  <si>
    <t>家具用锁</t>
  </si>
  <si>
    <t>1:品牌类型|2:出口享惠情况|3:用途（家具用）|4:材质（不锈钢制等）|5:品牌（中文或外文名称）|6:型号|7:种类（钥匙锁、数码锁、电动锁、钥匙等）|8:GTIN|9:CAS|10:其他</t>
  </si>
  <si>
    <t>其他锁</t>
  </si>
  <si>
    <t>1:品牌类型|2:出口享惠情况|3:用途|4:材质（不锈钢制等）|5:品牌（中文或外文名称）|6:型号|7:种类（钥匙锁、数码锁、电动锁、钥匙等）|8:GTIN|9:CAS|10:其他</t>
  </si>
  <si>
    <t>带锁的扣环及扣环框架</t>
  </si>
  <si>
    <t>1:品牌类型|2:出口享惠情况|3:用途（机动车用、家具用等）|4:材质（不锈钢制等）|5:品牌（中文或外文名称）|6:型号|7:种类（带锁的扣环，扣环框架）|8:GTIN|9:CAS|10:其他</t>
  </si>
  <si>
    <t>锁零件</t>
  </si>
  <si>
    <t>1:品牌类型|2:出口享惠情况|3:用途（机动车用、家具用等）|4:材质（不锈钢制等）|5:品牌（中文或外文名称）|6:型号|7:种类（锁舌、锁芯、锁面板等）|8:GTIN|9:CAS|10:其他</t>
  </si>
  <si>
    <t>钥匙</t>
  </si>
  <si>
    <t>铰链(折叶)</t>
  </si>
  <si>
    <t>1:品牌类型|2:出口享惠情况|3:用途（机动车用、家具用等）|4:材质（不锈钢制等）|5:品牌（中文或外文名称）|6:型号|7:GTIN|8:CAS|9:其他</t>
  </si>
  <si>
    <t>用贱金属做支架的小脚轮</t>
  </si>
  <si>
    <t>1:品牌类型|2:出口享惠情况|3:用途（机动车用、家具用等）|4:材质（不锈钢制等）|5:直径|6:所装轮或胎的宽度|7:品牌（中文或外文名称）|8:型号|9:GTIN|10:CAS|11:其他</t>
  </si>
  <si>
    <t>机车用贱金属附件及架座</t>
  </si>
  <si>
    <t>建筑用贱金属配件及架座</t>
  </si>
  <si>
    <t>家具用贱金属配件及架座</t>
  </si>
  <si>
    <t>其他用贱金属配件及架座</t>
  </si>
  <si>
    <t>帽架,帽钩,托架及类似品</t>
  </si>
  <si>
    <t>自动闭门器</t>
  </si>
  <si>
    <t>保险箱,柜,保险库的门</t>
  </si>
  <si>
    <t>1:品牌类型|2:出口享惠情况|3:材质（不锈钢制等）|4:种类（保险箱、保险柜、保险库的门等）|5:品牌（中文或外文名称）|6:型号|7:GTIN|8:CAS|9:其他</t>
  </si>
  <si>
    <t>贱金属档案柜,文件箱等办公用具</t>
  </si>
  <si>
    <t>1:品牌类型|2:出口享惠情况|3:用途（办公室用）|4:材质（不锈钢制等）|5:种类（档案柜、卡片索引柜、文件盘等）|6:式样（非落地）|7:品牌（中文或外文名称）|8:型号|9:GTIN|10:CAS|11:其他</t>
  </si>
  <si>
    <t>活页夹或宗卷夹的附件</t>
  </si>
  <si>
    <t>1:品牌类型|2:出口享惠情况|3:用途（办公室用、室内装饰或包装用）|4:材质（不锈钢制等）|5:种类（活页夹、宗卷夹、成条订书钉等）|6:品牌（中文或外文名称）|7:型号|8:GTIN|9:CAS|10:其他</t>
  </si>
  <si>
    <t>成条订书钉</t>
  </si>
  <si>
    <t>信夹,信角,文件夹等办公用品及零件</t>
  </si>
  <si>
    <t>非电动铃,钟,锣及其类似品</t>
  </si>
  <si>
    <t>1:品牌类型|2:出口享惠情况|3:材质（不锈钢制等）|4:种类（铃、钟、锣、雕塑像、相框、画框等）|5:是否镀贵金属|6:铃、钟、锣请注明非电动|7:品牌（中文或外文名称）|8:型号|9:GTIN|10:CAS|11:其他</t>
  </si>
  <si>
    <t>镀贵金属的雕塑像及其他装饰品</t>
  </si>
  <si>
    <t>景泰蓝雕塑像及其他装饰品</t>
  </si>
  <si>
    <t>其他雕塑像及其他装饰品</t>
  </si>
  <si>
    <t>相框,画框及类似框架,镜子</t>
  </si>
  <si>
    <t>钢铁制软管,可有配件</t>
  </si>
  <si>
    <t>1:品牌类型|2:出口享惠情况|3:材质（钢铁制、其他贱金属制）|4:种类（软管）|5:品牌（中文或外文名称）|6:型号|7:GTIN|8:CAS|9:其他</t>
  </si>
  <si>
    <t>其他贱金属软管,可有配件</t>
  </si>
  <si>
    <t>贱金属制钩、环及眼</t>
  </si>
  <si>
    <t>1:品牌类型|2:出口享惠情况|3:用途（用于衣服、提包上等）|4:材质（不锈钢制等）|5:种类（扣、钩、环、铆钉等）|6:品牌（中文或外文名称）|7:型号|8:GTIN|9:CAS|10:其他</t>
  </si>
  <si>
    <t>贱金属制管形铆钉及开口铆钉</t>
  </si>
  <si>
    <t>贱金属制珠子及亮晶片</t>
  </si>
  <si>
    <t>贱金属制冠形瓶塞</t>
  </si>
  <si>
    <t>1:品牌类型|2:出口享惠情况|3:形状（冠形、圆形等）|4:材质（不锈钢制等）|5:种类（塞子、盖子等）|6:品牌（中文或外文名称）|7:型号|8:GTIN|9:CAS|10:其他</t>
  </si>
  <si>
    <t>盖子、瓶帽、螺口塞封志等包装用附件</t>
  </si>
  <si>
    <t>标志牌,铭牌,号码,字母等标志</t>
  </si>
  <si>
    <t>1:品牌类型|2:出口享惠情况|3:用途（汽车用等）|4:材质（不锈钢制、贱金属种类等）|5:种类（标志、铭牌等）|6:品牌（中文或外文名称）|7:型号|8:GTIN|9:CAS|10:其他</t>
  </si>
  <si>
    <t>以焊剂涂面的贱金属电极,电弧焊用</t>
  </si>
  <si>
    <t>1:品牌类型|2:出口享惠情况|3:用途（电弧焊用、气焊用、钎焊用等）|4:材质（贱金属、硬质合金制）|5:种类（电极、焊条、焊丝等）|6:状态（以焊剂涂面、以焊剂为芯）|7:品牌（中文或外文名称）|8:型号|9:GTIN|10:CAS|11:其他</t>
  </si>
  <si>
    <t>以焊剂为芯的贱金属制焊丝</t>
  </si>
  <si>
    <t>以焊剂涂面的贱金属条和以焊剂为芯的贱金属丝,钎焊或气焊用</t>
  </si>
  <si>
    <t>贱金属粘聚成的丝或条</t>
  </si>
  <si>
    <t>核反应堆</t>
  </si>
  <si>
    <t>同位素分离机器、装置及其零件</t>
  </si>
  <si>
    <t>未辐照燃料元件(释热元件)</t>
  </si>
  <si>
    <t>未辐照燃料元件(释热元件)的零件</t>
  </si>
  <si>
    <t>核反应堆未辐照相关组件</t>
  </si>
  <si>
    <t>1:品牌类型|2:出口享惠情况|3:用途（适用于XX品牌XX机或通用于XX机等）|4:品牌（中文或外文名称）|5:型号|6:GTIN|7:CAS|8:其他</t>
  </si>
  <si>
    <t>核反应堆堆内构件</t>
  </si>
  <si>
    <t>专门设计或制造来用于容纳核反应堆堆芯的压力容器(包括其顶板) ；专用于核反应堆裂变过程的控制棒、支承结构或悬吊结构、棒驱动器或棒导向管；核反应堆压力管</t>
  </si>
  <si>
    <t>其他核反应堆零件</t>
  </si>
  <si>
    <t>蒸发量≥900吨/时发电用蒸汽水管锅炉</t>
  </si>
  <si>
    <t>1:品牌类型|2:出口享惠情况|3:用途|4:构造方式|5:蒸发量|6:品牌（中文或外文名称）|7:型号|8:GTIN|9:CAS|10:其他</t>
  </si>
  <si>
    <t>其他蒸发量&gt;45吨/时的蒸汽水管锅炉</t>
  </si>
  <si>
    <t>蒸发量未超45吨/时水管锅炉</t>
  </si>
  <si>
    <t>其他蒸汽锅炉</t>
  </si>
  <si>
    <t>过热水锅炉</t>
  </si>
  <si>
    <t>1:品牌类型|2:出口享惠情况|3:用途|4:温度|5:品牌（中文或外文名称）|6:型号|7:GTIN|8:CAS|9:其他</t>
  </si>
  <si>
    <t>蒸汽锅炉及过热水锅炉的零件</t>
  </si>
  <si>
    <t>家用型热水锅炉</t>
  </si>
  <si>
    <t>1:品牌类型|2:出口享惠情况|3:用途|4:品牌（中文或外文名称）|5:型号|6:是否装有循环装置|7:功率|8:温度|9:GTIN|10:CAS|11:其他</t>
  </si>
  <si>
    <t>其他集中供暖用的热水锅炉</t>
  </si>
  <si>
    <t>1:品牌类型|2:出口享惠情况|3:用途|4:品牌（中文或外文名称）|5:型号|6:温度|7:GTIN|8:CAS|9:其他</t>
  </si>
  <si>
    <t>集中供暖用热水锅炉的零件</t>
  </si>
  <si>
    <t>使用（可再生）生物质燃料的非水管蒸汽锅炉的辅助设备</t>
  </si>
  <si>
    <t>其他蒸汽锅炉、过热水锅炉的辅助设备</t>
  </si>
  <si>
    <t>集中供暖用热水锅炉的辅助设备</t>
  </si>
  <si>
    <t>水及其他蒸汽动力装置的冷凝器</t>
  </si>
  <si>
    <t>集中供暖热水锅炉辅助设备的零件</t>
  </si>
  <si>
    <t>使用（可再生）生物质燃料的非水管蒸汽锅炉的辅助设备的零件；水蒸汽或其他蒸汽动力装置的冷凝器的零件</t>
  </si>
  <si>
    <t>其他辅助设备用零件</t>
  </si>
  <si>
    <t>煤气、乙炔及类似水解气体发生器</t>
  </si>
  <si>
    <t>1:品牌类型|2:出口享惠情况|3:品牌（中文或外文名称）|4:型号|5:GTIN|6:CAS|7:其他</t>
  </si>
  <si>
    <t>煤气、乙炔等气体发生器的零件</t>
  </si>
  <si>
    <t>船舶动力用汽轮机</t>
  </si>
  <si>
    <t>1:品牌类型|2:出口享惠情况|3:用途|4:品牌（中文或外文名称）|5:型号|6:输出功率|7:GTIN|8:CAS|9:其他</t>
  </si>
  <si>
    <t>40＜功率≤100兆w的其他汽轮机</t>
  </si>
  <si>
    <t>1:品牌类型|2:出口享惠情况|3:用途|4:输出功率|5:品牌（中文或外文名称）|6:型号|7:GTIN|8:CAS|9:其他</t>
  </si>
  <si>
    <t>100&lt;功率≤350兆w的其他汽轮机</t>
  </si>
  <si>
    <t>功率超过350兆w的其他汽轮机</t>
  </si>
  <si>
    <t>功率不超过40兆w的其他汽轮机</t>
  </si>
  <si>
    <t>汽轮机用的零件</t>
  </si>
  <si>
    <t>16KW&lt;输出功率≤298kw的两用物项管制的无人机专用航空器内燃引擎</t>
  </si>
  <si>
    <t>1:品牌类型|2:出口享惠情况|3:用途|4:输出功率|5:品牌（中文或外文名称）|6:型号|7:燃料类型|8:GTIN|9:CAS|10:其他</t>
  </si>
  <si>
    <t>其他输出功率≤298kw航空器内燃引擎</t>
  </si>
  <si>
    <t>输出功率＞298kw的两用物项管制无人驾驶航空飞行器、无人驾驶飞艇用高效率内燃引擎、无人机专用汽油发动机</t>
  </si>
  <si>
    <t>其他输出功率＞298kw航空器内燃引擎</t>
  </si>
  <si>
    <t>船舶用舷外点燃式引擎</t>
  </si>
  <si>
    <t>1:品牌类型|2:出口享惠情况|3:用途|4:发动机安装位置（舷外或舷内）|5:品牌（中文或外文名称）|6:型号|7:燃料类型|8:功率|9:GTIN|10:CAS|11:其他</t>
  </si>
  <si>
    <t>船舶用其他未列名点燃式引擎</t>
  </si>
  <si>
    <t>1:品牌类型|2:出口享惠情况|3:用途|4:发动机安装位置（舷外或舷内）|5:品牌（中文或外文名称）|6:型号|7:燃料类型|8:是否提供主动力|9:功率|10:GTIN|11:CAS|12:其他</t>
  </si>
  <si>
    <t>排气量≤50cc往复式活塞引擎</t>
  </si>
  <si>
    <t>1:品牌类型|2:出口享惠情况|3:用途|4:排气量|5:燃料类型|6:适用车型（适用于XX品牌XX车型）|7:状态（成品、成套散件）|8:品牌（中文或外文名称）|9:零部件编号|10:GTIN|11:CAS|12:其他</t>
  </si>
  <si>
    <t>y4xA6</t>
  </si>
  <si>
    <t>50&lt;排气量≤250cc往复式活塞引擎</t>
  </si>
  <si>
    <t>250&lt;排气量≤1000cc往复活塞引擎</t>
  </si>
  <si>
    <t>A6</t>
  </si>
  <si>
    <t>1000&lt;排气量≤3000cc车辆的往复式活塞引擎</t>
  </si>
  <si>
    <t>超3000cc车用往复式活塞引擎</t>
  </si>
  <si>
    <t>沼气发动机</t>
  </si>
  <si>
    <t>1:品牌类型|2:出口享惠情况|3:用途|4:燃料类型|5:品牌（中文或外文名称）|6:型号|7:转速|8:GTIN|9:CAS|10:其他</t>
  </si>
  <si>
    <t>叉车用汽油发动机（800r/min≤转速≤3400r/min）</t>
  </si>
  <si>
    <t>其他往复或旋转式活塞内燃引擎</t>
  </si>
  <si>
    <t>船舶用柴油发动机</t>
  </si>
  <si>
    <t>输出功率在441千瓦及以上的柴油发动机</t>
  </si>
  <si>
    <t>1:品牌类型|2:出口享惠情况|3:用途|4:输出功率|5:适用车型（适用于XX品牌XX车型）|6:品牌（中文或外文名称）|7:零部件编号|8:GTIN|9:CAS|10:其他</t>
  </si>
  <si>
    <t>功率≥132.39kw农用拖拉机用柴油机</t>
  </si>
  <si>
    <t>功率≥132.39kw其他用柴油机</t>
  </si>
  <si>
    <t>功率＜132.39kw农用拖拉机用柴油机</t>
  </si>
  <si>
    <t>功率&lt;132.39kw其他用柴油机</t>
  </si>
  <si>
    <t>机车用柴油发动机</t>
  </si>
  <si>
    <t>1:品牌类型|2:出口享惠情况|3:用途|4:输出功率|5:品牌（中文或外文名称）|6:型号|7:转速|8:GTIN|9:CAS|10:其他</t>
  </si>
  <si>
    <t>功率≤14kw农业用柴油发动机</t>
  </si>
  <si>
    <t>功率≤14kw其他用柴油发动机</t>
  </si>
  <si>
    <t>14&lt;功率&lt;132.39kw的农业用柴油机</t>
  </si>
  <si>
    <t>16&lt;功率&lt;132.39kw的两用物项管制的无人机专用柴油机</t>
  </si>
  <si>
    <t>14&lt;功率&lt;132.39kw的其他用柴油机</t>
  </si>
  <si>
    <t>功率≥132.39kw的农业用柴油机</t>
  </si>
  <si>
    <t>功率≥132.39kw两用物项管制的无人机专用柴油发动机</t>
  </si>
  <si>
    <t>功率≥132.39kw其他用柴油发动机</t>
  </si>
  <si>
    <t>航空器发动机用零件</t>
  </si>
  <si>
    <t>1:品牌类型|2:出口享惠情况|3:适用何种用途发动机（如飞机用、船舶用等）|4:适用发动机的类型（点燃式/压燃式）|5:品牌（中文或外文名称）|6:零件号|7:GTIN|8:CAS|9:其他</t>
  </si>
  <si>
    <t>船舶用点燃式发动机专用零件</t>
  </si>
  <si>
    <t>1:品牌类型|2:出口享惠情况|3:适用何种用途发动机（如飞机用、船舶用等）|4:适用发动机的类型（点燃式）|5:品牌（中文或外文名称）|6:零件号|7:GTIN|8:CAS|9:其他</t>
  </si>
  <si>
    <t>电控燃油喷射装置</t>
  </si>
  <si>
    <t>汽车用电子节气门</t>
  </si>
  <si>
    <t>其他点燃式活塞内燃发动机用零件</t>
  </si>
  <si>
    <t>其他船舶发动机专用零件</t>
  </si>
  <si>
    <t>1:品牌类型|2:出口享惠情况|3:适用何种用途发动机（如飞机用、船舶用等）|4:适用发动机的类型（压燃式）|5:发动机输出功率|6:品牌（中文或外文名称）|7:零件号|8:GTIN|9:CAS|10:其他</t>
  </si>
  <si>
    <t>其他机车发动机专用零件</t>
  </si>
  <si>
    <t>其他功率≥132.39kw发动机的专用零件</t>
  </si>
  <si>
    <t>电控柴油喷射装置及其零件</t>
  </si>
  <si>
    <t>其他发动机的专用零件</t>
  </si>
  <si>
    <t>功率≤1千kw的水轮机及水轮</t>
  </si>
  <si>
    <t>1:品牌类型|2:出口享惠情况|3:功率|4:品牌（中文或外文名称）|5:型号|6:GTIN|7:CAS|8:其他</t>
  </si>
  <si>
    <t>功率1千kw-1万kw的水轮机及水轮</t>
  </si>
  <si>
    <t>功率＞3万kw冲击式水轮机及水轮</t>
  </si>
  <si>
    <t>1:品牌类型|2:出口享惠情况|3:功率|4:工作方式|5:品牌（中文或外文名称）|6:型号|7:GTIN|8:CAS|9:其他</t>
  </si>
  <si>
    <t>功率＞35000kw贯流水轮机及水轮</t>
  </si>
  <si>
    <t>功率＞200000kw水泵式水轮机及水轮</t>
  </si>
  <si>
    <t>功率＞10000kw的其他水轮机及水轮</t>
  </si>
  <si>
    <t>水轮机及水轮的调节器</t>
  </si>
  <si>
    <t>1:品牌类型|2:出口享惠情况|3:品牌（中文或外文名称）|4:原理|5:型号|6:GTIN|7:CAS|8:其他</t>
  </si>
  <si>
    <t>水轮机及水轮的其他零件</t>
  </si>
  <si>
    <t>两用物项管制的无人机专用涡轮风扇发动机，功率大于16千瓦，且推力≤25千牛顿</t>
  </si>
  <si>
    <t>1:品牌类型|2:出口享惠情况|3:原理|4:推力|5:品牌（中文或外文名称）|6:型号|7:GTIN|8:CAS|9:其他</t>
  </si>
  <si>
    <t>其他涡轮风扇发动机推力≤25千牛顿</t>
  </si>
  <si>
    <t>功率&gt;16kw两用物项管制的无人机专用涡轮喷气发动机</t>
  </si>
  <si>
    <t>其他涡轮喷气发动机</t>
  </si>
  <si>
    <t>两用物项管制的无人机专用涡轮风扇发动机，功率大于16千瓦，且推力&gt;25千牛顿</t>
  </si>
  <si>
    <t>涡轮风扇发动机推力&gt;25千牛顿</t>
  </si>
  <si>
    <t>小型燃烧率高轻型涡轮喷气发动机</t>
  </si>
  <si>
    <t>16KW&lt;功率≤1100kw的两用物项管制的无人机专用涡轮螺桨发动机</t>
  </si>
  <si>
    <t>1:品牌类型|2:出口享惠情况|3:原理|4:功率|5:品牌（中文或外文名称）|6:型号|7:GTIN|8:CAS|9:其他</t>
  </si>
  <si>
    <t>功率≤1100kw的其他涡轮螺桨发动机</t>
  </si>
  <si>
    <t>1100＜功率≤2238kw两用物项管制的无人机专用涡轮螺桨引擎</t>
  </si>
  <si>
    <t>1100＜功率≤2238kw其他涡轮螺桨引擎</t>
  </si>
  <si>
    <t>2238＜功率≤3730kw两用物项管制的无人机专用涡轮螺桨引擎</t>
  </si>
  <si>
    <t>2238＜功率≤3730kw其他涡轮螺桨引擎</t>
  </si>
  <si>
    <t>功率＞3730kw两用物项管制的无人机专用涡轮螺桨引擎</t>
  </si>
  <si>
    <t>功率＞3730kw其他涡轮螺桨引擎</t>
  </si>
  <si>
    <t>涡轮轴航空发动机，不包括8411810002、8411810003所列商品</t>
  </si>
  <si>
    <t>两用物项管制的无人机专用涡轮轴航空发动机（16KW&lt;功率≤5000KW）</t>
  </si>
  <si>
    <t>功率≥3500kw的涡轮轴发动机（航空发动机除外）</t>
  </si>
  <si>
    <t>功率≤5000kw的其他燃气轮机</t>
  </si>
  <si>
    <t>功率＞5000kw的其他燃气轮机</t>
  </si>
  <si>
    <t>涡轮喷气或涡轮螺桨发动机用零件</t>
  </si>
  <si>
    <t>涡轮轴航空发动机用零件</t>
  </si>
  <si>
    <t>其他涡轮轴发动机用零件</t>
  </si>
  <si>
    <t>其他燃气轮机用零件</t>
  </si>
  <si>
    <t>冲压喷气发动机；脉冲喷气发动机；组合循环发动机</t>
  </si>
  <si>
    <t>1:品牌类型|2:出口享惠情况|3:用途|4:原理|5:品牌（中文或外文名称）|6:型号|7:GTIN|8:CAS|9:其他</t>
  </si>
  <si>
    <t>其他航空、航天器用喷气发动机</t>
  </si>
  <si>
    <t>非航空、航天器用喷气发动机</t>
  </si>
  <si>
    <t>飞机发动机用作动筒</t>
  </si>
  <si>
    <t>1:品牌类型|2:出口享惠情况|3:原理|4:用途|5:品牌（中文或外文名称）|6:型号|7:GTIN|8:CAS|9:其他</t>
  </si>
  <si>
    <t>压力机用数控液压气垫</t>
  </si>
  <si>
    <t>其他直线作用的液压动力装置(液压缸)</t>
  </si>
  <si>
    <t>液压马达</t>
  </si>
  <si>
    <t>抓桩器（抱桩器）</t>
  </si>
  <si>
    <t>飞机发动机用液压作动器</t>
  </si>
  <si>
    <t>其他液压动力装置</t>
  </si>
  <si>
    <t>三坐标测量机用平衡气缸</t>
  </si>
  <si>
    <t>飞机舱门气动作动筒</t>
  </si>
  <si>
    <t>其他直线作用的气压动力装置(气压缸)</t>
  </si>
  <si>
    <t>飞机发动机用气压作动器</t>
  </si>
  <si>
    <t>其他气压动力装置</t>
  </si>
  <si>
    <t>推力大于或等于90千牛顿可贮存推进剂的液体火箭发动机；总冲大于或等于1100千牛顿秒的固体火箭发动机</t>
  </si>
  <si>
    <t>其他发动机及动力装置</t>
  </si>
  <si>
    <t>燃烧调节装置</t>
  </si>
  <si>
    <t>火箭发动机的壳体</t>
  </si>
  <si>
    <t>航空、航天器用喷气发动机的零件</t>
  </si>
  <si>
    <t>风力发动机零件</t>
  </si>
  <si>
    <t>飞机发动机用作动筒壳体</t>
  </si>
  <si>
    <t>其他发动机及动力装置的零件</t>
  </si>
  <si>
    <t>分装燃料或润滑油的泵,用于加油站或车库</t>
  </si>
  <si>
    <t>1:品牌类型|2:出口享惠情况|3:用途|4:是否装有或可装计量装置|5:品牌（中文或外文名称）|6:型号|7:GTIN|8:CAS|9:其他</t>
  </si>
  <si>
    <t>其他装有或可装计量装置的泵</t>
  </si>
  <si>
    <t>手泵</t>
  </si>
  <si>
    <t>1:品牌类型|2:出口享惠情况|3:是否手动|4:品牌（中文或外文名称）|5:型号|6:GTIN|7:CAS|8:其他</t>
  </si>
  <si>
    <t>180马力及以上发动机用燃油泵</t>
  </si>
  <si>
    <t>1:品牌类型|2:出口享惠情况|3:用途（是否为活塞式内燃发动机用）|4:适用发动机的输出功率|5:品牌（中文或外文名称）|6:型号|7:GTIN|8:CAS|9:其他</t>
  </si>
  <si>
    <t>其他燃油泵</t>
  </si>
  <si>
    <t>润滑油泵</t>
  </si>
  <si>
    <t>冷却剂泵</t>
  </si>
  <si>
    <t>混凝土泵</t>
  </si>
  <si>
    <t>农业用气动往复式排液泵</t>
  </si>
  <si>
    <t>1:品牌类型|2:出口享惠情况|3:驱动方式（气动、电动、液压等）|4:原理（往复式）|5:用途|6:品牌（中文或外文名称）|7:型号|8:GTIN|9:CAS|10:其他</t>
  </si>
  <si>
    <t>气动式耐腐蚀波纹或隔膜泵</t>
  </si>
  <si>
    <t>其他非农业用气动往复式排液泵</t>
  </si>
  <si>
    <t>农业用电动往复式排液泵</t>
  </si>
  <si>
    <t>电动式耐腐蚀波纹或隔膜泵</t>
  </si>
  <si>
    <t>电动往复式排液多重密封泵</t>
  </si>
  <si>
    <t>电动吸奶器</t>
  </si>
  <si>
    <t>集成电路制造用高精度光刻胶泵</t>
  </si>
  <si>
    <t>其他非农业用电动往复式排液泵</t>
  </si>
  <si>
    <t>农业用柱塞泵</t>
  </si>
  <si>
    <t>飞机用液压柱塞泵</t>
  </si>
  <si>
    <t>其他非农业用柱塞泵</t>
  </si>
  <si>
    <t>其他农业用液压往复式排液泵</t>
  </si>
  <si>
    <t>液压式耐腐蚀波纹或隔膜泵</t>
  </si>
  <si>
    <t>其他非农业用液压往复式排液泵</t>
  </si>
  <si>
    <t>其他农用往复式排液泵</t>
  </si>
  <si>
    <t>其他耐腐蚀波纹或隔膜泵</t>
  </si>
  <si>
    <t>其他非农用往复式排液泵</t>
  </si>
  <si>
    <t>农业用电动齿轮泵</t>
  </si>
  <si>
    <t>1:品牌类型|2:出口享惠情况|3:驱动方式（气动、电动、液压等）|4:原理（回转式排液泵）|5:结构|6:用途|7:品牌（中文或外文名称）|8:型号|9:GTIN|10:CAS|11:其他</t>
  </si>
  <si>
    <t>电动齿轮多重密封泵</t>
  </si>
  <si>
    <t>其他非农业用电动齿轮泵</t>
  </si>
  <si>
    <t>农业用回转式液压油泵</t>
  </si>
  <si>
    <t>非农业用回转式液压油泵</t>
  </si>
  <si>
    <t>其他农业用液压齿轮泵</t>
  </si>
  <si>
    <t>液压齿轮多重密封泵</t>
  </si>
  <si>
    <t>其他非农业用液压齿轮泵</t>
  </si>
  <si>
    <t>其他农业用齿轮泵</t>
  </si>
  <si>
    <t>其他非农业用齿轮泵</t>
  </si>
  <si>
    <t>农业用电动叶片泵</t>
  </si>
  <si>
    <t>两用物项管制的电动叶片多重密封泵；出口管制高压水炮用的电动叶片泵</t>
  </si>
  <si>
    <t>其他非农业用电动叶片泵</t>
  </si>
  <si>
    <t>农业用液压叶片泵</t>
  </si>
  <si>
    <t>液压叶片多重密封泵</t>
  </si>
  <si>
    <t>其他非农业用液压叶片泵</t>
  </si>
  <si>
    <t>其他农业用叶片泵</t>
  </si>
  <si>
    <t>出口管制高压水炮用的其他叶片泵</t>
  </si>
  <si>
    <t>其他非农业用叶片泵</t>
  </si>
  <si>
    <t>农业用螺杆泵</t>
  </si>
  <si>
    <t>螺杆多重密封泵</t>
  </si>
  <si>
    <t>其他非农业用螺杆泵</t>
  </si>
  <si>
    <t>农业用径向柱塞泵</t>
  </si>
  <si>
    <t>其他非农业用径向柱塞泵</t>
  </si>
  <si>
    <t>农业用轴向柱塞泵</t>
  </si>
  <si>
    <t>其他非农业用轴向柱塞泵</t>
  </si>
  <si>
    <t>农业用其他回转式排液泵</t>
  </si>
  <si>
    <t>其他回转式排液泵</t>
  </si>
  <si>
    <t>农业用其他离心泵</t>
  </si>
  <si>
    <t>1:品牌类型|2:出口享惠情况|3:驱动方式（气动、电动、液压等）|4:原理（离心式）|5:转速（转/分）|6:用途|7:品牌（中文或外文名称）|8:型号|9:GTIN|10:CAS|11:其他</t>
  </si>
  <si>
    <t>液体推进剂用泵（转速≥10000转/分,出口压力≥7000千帕）；两用物项管制的离心泵多重密封泵</t>
  </si>
  <si>
    <t>其他非农用离心泵</t>
  </si>
  <si>
    <t>农业用电动潜油泵及潜水电泵</t>
  </si>
  <si>
    <t>其他非农业用电动潜油泵及潜水电泵</t>
  </si>
  <si>
    <t>其他农业用离心泵</t>
  </si>
  <si>
    <t>飞机发动机用燃油泵</t>
  </si>
  <si>
    <t>其他转速在10000转/分以下的其他离心泵</t>
  </si>
  <si>
    <t>其他非农业用离心泵</t>
  </si>
  <si>
    <t>农业用其他液体泵</t>
  </si>
  <si>
    <t>1:品牌类型|2:出口享惠情况|3:用途|4:品牌（中文或外文名称）|5:型号|6:原理|7:GTIN|8:CAS|9:其他</t>
  </si>
  <si>
    <t>生产重水用多级泵</t>
  </si>
  <si>
    <t>其他非农用液体泵</t>
  </si>
  <si>
    <t>液体提升机</t>
  </si>
  <si>
    <t>泵用零件</t>
  </si>
  <si>
    <t>液体提升机用零件</t>
  </si>
  <si>
    <t>耐腐蚀真空泵</t>
  </si>
  <si>
    <t>1:品牌类型|2:出口享惠情况|3:用途（如半导体晶圆或平板显示屏制造用等）|4:品牌（中文或外文名称）|5:型号|6:抽气速率（m3/s或L/s）|7:抽气量（Pam3/s或Pal/s）|8:GTIN|9:CAS|10:其他</t>
  </si>
  <si>
    <t>真空泵</t>
  </si>
  <si>
    <t>能在含UF6气氛中使用的真空泵</t>
  </si>
  <si>
    <t>专门设计或制造的抽气能力≥5m3/min的真空泵</t>
  </si>
  <si>
    <t>专门或主要用于半导体或平板显示屏制造的真空泵</t>
  </si>
  <si>
    <t>其他真空泵</t>
  </si>
  <si>
    <t>手动或脚踏式空气泵</t>
  </si>
  <si>
    <t>1:品牌类型|2:出口享惠情况|3:是否手动或脚踏|4:品牌（中文或外文名称）|5:型号|6:GTIN|7:CAS|8:其他</t>
  </si>
  <si>
    <t>电动机额定功率≤0.4kw冷藏或冷冻箱用压缩机</t>
  </si>
  <si>
    <t>1:品牌类型|2:出口享惠情况|3:用途|4:驱动方式|5:额定功率|6:品牌（中文或外文名称）|7:型号|8:GTIN|9:CAS|10:其他</t>
  </si>
  <si>
    <t>其他电驱动冷藏或冷冻箱用压缩机</t>
  </si>
  <si>
    <t>电动机额定功率&gt;0.4kw，但≤5kw的空调器用压缩机</t>
  </si>
  <si>
    <t>电动机额定功率&gt;5kw的空调器用压缩机</t>
  </si>
  <si>
    <t>电动机额定功率&gt;5kw的冷冻或冷藏设备用压缩机</t>
  </si>
  <si>
    <t>电动机驱动其他用于制冷设备的压缩机</t>
  </si>
  <si>
    <t>非电动机驱动的制冷设备用压缩机</t>
  </si>
  <si>
    <t>装在拖车底盘上的空气压缩机</t>
  </si>
  <si>
    <t>功率≤125w的吊扇</t>
  </si>
  <si>
    <t>1:品牌类型|2:出口享惠情况|3:类型（如吊扇、落地扇、壁扇等）|4:输出功率|5:品牌（中文或外文名称）|6:型号|7:GTIN|8:CAS|9:其他</t>
  </si>
  <si>
    <t>其他功率≤125w的换气扇</t>
  </si>
  <si>
    <t>功率≤125w有旋转导风轮的风扇</t>
  </si>
  <si>
    <t>功率≤125w的台扇</t>
  </si>
  <si>
    <t>功率≤125w的落地扇</t>
  </si>
  <si>
    <t>功率≤125w的壁扇</t>
  </si>
  <si>
    <t>其他功率≤125w其他风机、风扇</t>
  </si>
  <si>
    <t>其他吊扇</t>
  </si>
  <si>
    <t>其他换气扇</t>
  </si>
  <si>
    <t>其他离心通风机</t>
  </si>
  <si>
    <t>吸气≥1m3UF6/min的耐UF6腐蚀的鼓风机</t>
  </si>
  <si>
    <t>1:品牌类型|2:出口享惠情况|3:用途（如微处理器、电信设备、自动数据处理设备或装置|4:类型（如吊扇、落地扇、壁扇等）|5:输出功率|6:品牌（中文或外文名称）|7:型号|8:GTIN|9:CAS|10:其他</t>
  </si>
  <si>
    <t>吸气≥2m3/min的耐UF6腐蚀鼓风机</t>
  </si>
  <si>
    <t>吸气≥56m3/s的鼓风机</t>
  </si>
  <si>
    <t>电子产品散热用轴流风扇</t>
  </si>
  <si>
    <t>专门或主要用于微处理器、电信设备、自动数据处理设备或装置的散热扇</t>
  </si>
  <si>
    <t>其他台扇、落地扇、壁扇</t>
  </si>
  <si>
    <t>其他风机、风扇</t>
  </si>
  <si>
    <t>抽油烟机</t>
  </si>
  <si>
    <t>1:品牌类型|2:出口享惠情况|3:罩的平面最大边长|4:品牌（中文或外文名称）|5:型号|6:GTIN|7:CAS|8:其他</t>
  </si>
  <si>
    <t>活动(柔软的)隔离装置</t>
  </si>
  <si>
    <t>吸收塔</t>
  </si>
  <si>
    <t>带有风扇的高效空气粒子过滤单元的封闭洁净设备</t>
  </si>
  <si>
    <t>其他≤120厘米的通风罩或循环气罩</t>
  </si>
  <si>
    <t>三级生物安全柜</t>
  </si>
  <si>
    <t>其他气密生物安全柜</t>
  </si>
  <si>
    <t>燃气轮机用的自由活塞式发生器</t>
  </si>
  <si>
    <t>二氧化碳压缩机</t>
  </si>
  <si>
    <t>发动机用增压器</t>
  </si>
  <si>
    <t>1:品牌类型|2:出口享惠情况|3:用途|4:品牌（中文或外文名称）|5:型号|6:压力比|7:GTIN|8:CAS|9:其他</t>
  </si>
  <si>
    <t>螺杆空压机</t>
  </si>
  <si>
    <t>吸气≥1m3UF6/min的耐UF6腐蚀压缩机</t>
  </si>
  <si>
    <t>MLIS用UF6/载气压缩机</t>
  </si>
  <si>
    <t>吸气≥56m3/s的压缩机</t>
  </si>
  <si>
    <t>吸气≥2m3/min的耐UF6腐蚀压缩机</t>
  </si>
  <si>
    <t>飞机用离心式氮气系统压缩机</t>
  </si>
  <si>
    <t>其他空气及气体压缩机</t>
  </si>
  <si>
    <t>其他活动(柔软的)隔离装置</t>
  </si>
  <si>
    <t>其他吸收塔</t>
  </si>
  <si>
    <t>其他带有风扇的高效空气粒子过滤单元的封闭洁净设备</t>
  </si>
  <si>
    <t>其他空气泵及通风罩</t>
  </si>
  <si>
    <t>压缩机进、排气阀片</t>
  </si>
  <si>
    <t>1:品牌类型|2:出口享惠情况|3:用途（适用于XX品牌XX机或通用于XX机等）|4:品牌（中文或外文名称）|5:型号|6:材质|7:GTIN|8:CAS|9:其他</t>
  </si>
  <si>
    <t>84143011--3014及84143090的零件</t>
  </si>
  <si>
    <t>编号84145110至84145199及84146000机器零件</t>
  </si>
  <si>
    <t>分子泵</t>
  </si>
  <si>
    <t>品目8414其他未列名零件</t>
  </si>
  <si>
    <t>独立式空气调节器，窗式、壁式、置于天花板或地板上的</t>
  </si>
  <si>
    <t>1:品牌类型|2:出口享惠情况|3:安装方式（窗式、壁式、置于天花板或地板上）|4:是否为独立式|5:品牌（中文或外文名称）|6:型号|7:GTIN|8:CAS|9:其他</t>
  </si>
  <si>
    <t>制冷量≤4千大卡/时分体式空调,窗式、壁式、置于天花板或地板上的</t>
  </si>
  <si>
    <t>1:品牌类型|2:出口享惠情况|3:安装方式（窗式、壁式、置于天花板或地板上）|4:是否为分体式|5:制冷量|6:品牌（中文或外文名称）|7:型号|8:GTIN|9:CAS|10:其他</t>
  </si>
  <si>
    <t>4000大卡/时＜制冷量≤12046大卡/时（14000W）分体式空调，窗式、壁式、置于天花板或地板上的</t>
  </si>
  <si>
    <t>其他制冷量＞12046大卡/时(14000W)分体式空调,窗式、壁式、置于天花板或地板上的</t>
  </si>
  <si>
    <t>机动车辆上供人使用的空气调节器</t>
  </si>
  <si>
    <t>制冷量≤4千大卡/时热泵式空调器</t>
  </si>
  <si>
    <t>1:品牌类型|2:出口享惠情况|3:是否装有制冷装置|4:是否装有冷热换向阀|5:制冷量|6:品牌（中文或外文名称）|7:型号|8:GTIN|9:CAS|10:其他</t>
  </si>
  <si>
    <t>4000大卡/时＜制冷量≤12046大卡/时（14000W）热泵式空调器</t>
  </si>
  <si>
    <t>其他制冷量＞12046大卡/时(14000W)热泵式空调器</t>
  </si>
  <si>
    <t>制冷量≤4千大卡/时的其他空调器</t>
  </si>
  <si>
    <t>涂胶显影机用恒温恒湿器</t>
  </si>
  <si>
    <t>其他制冷量＞4000大卡/时的其他空调</t>
  </si>
  <si>
    <t>未装有制冷装置的空调器</t>
  </si>
  <si>
    <t>1:品牌类型|2:出口享惠情况|3:品牌（中文或外文名称）|4:结构|5:型号|6:GTIN|7:CAS|8:其他</t>
  </si>
  <si>
    <t>其他制冷量≤4千大卡/时空调的零件</t>
  </si>
  <si>
    <t>1:品牌类型|2:出口享惠情况|3:适用机型（适用于xx品牌xx制冷量xx机）|4:品牌（中文或外文名称）|5:型号|6:GTIN|7:CAS|8:其他</t>
  </si>
  <si>
    <t>其他制冷量＞4千大卡/时空调的零件</t>
  </si>
  <si>
    <t>使用液体燃料的炉用燃烧器</t>
  </si>
  <si>
    <t>1:品牌类型|2:出口享惠情况|3:用途|4:燃料类型|5:品牌（中文或外文名称）|6:型号|7:GTIN|8:CAS|9:其他</t>
  </si>
  <si>
    <t>溴化锂空调用天然气燃烧机</t>
  </si>
  <si>
    <t>其他使用天然气的炉用燃烧器</t>
  </si>
  <si>
    <t>使用其他气的炉用燃烧器</t>
  </si>
  <si>
    <t>使用粉状固体燃料炉用燃烧器</t>
  </si>
  <si>
    <t>机械加煤机及类似装置</t>
  </si>
  <si>
    <t>炉用燃烧器、机械加煤机等的零件</t>
  </si>
  <si>
    <t>矿砂、金属的焙烧、熔化用炉</t>
  </si>
  <si>
    <t>1:品牌类型|2:出口享惠情况|3:用途|4:加热方式|5:品牌（中文或外文名称）|6:型号|7:GTIN|8:CAS|9:其他</t>
  </si>
  <si>
    <t>面包房用烤炉及烘箱等</t>
  </si>
  <si>
    <t>炼焦炉</t>
  </si>
  <si>
    <t>放射性废物焚烧炉</t>
  </si>
  <si>
    <t>水泥回转窑</t>
  </si>
  <si>
    <t>石灰石分解炉</t>
  </si>
  <si>
    <t>垃圾焚烧炉</t>
  </si>
  <si>
    <t>平均温度&gt;1000℃的耐腐蚀焚烧炉</t>
  </si>
  <si>
    <t>其他非电热的工业用炉及烘箱</t>
  </si>
  <si>
    <t>海绵铁回转窑的零件</t>
  </si>
  <si>
    <t>炼焦炉的零件</t>
  </si>
  <si>
    <t>垃圾焚烧炉和放射性废物焚烧炉的零件</t>
  </si>
  <si>
    <t>其他非电热工业用炉及烘箱的零件</t>
  </si>
  <si>
    <t>容积＞500升冷藏-冷冻组合机</t>
  </si>
  <si>
    <t>1:品牌类型|2:出口享惠情况|3:结构（冷藏—冷冻组合机）|4:容积|5:品牌（中文或外文名称）|6:型号|7:GTIN|8:CAS|9:其他</t>
  </si>
  <si>
    <t>200＜容积≤500升冷藏冷冻组合机</t>
  </si>
  <si>
    <t>容积≤200升冷藏-冷冻组合机</t>
  </si>
  <si>
    <t>容积＞150升压缩式家用型冷藏箱</t>
  </si>
  <si>
    <t>1:品牌类型|2:出口享惠情况|3:用途（是否家用）|4:原理|5:容积|6:品牌（中文或外文名称）|7:型号|8:GTIN|9:CAS|10:其他</t>
  </si>
  <si>
    <t>压缩式家用型冷藏箱</t>
  </si>
  <si>
    <t>容积≤50升压缩式家用型冷藏箱</t>
  </si>
  <si>
    <t>半导体制冷式家用型冷藏箱</t>
  </si>
  <si>
    <t>电气吸收式家用型冷藏箱</t>
  </si>
  <si>
    <t>其他家用型冷藏箱</t>
  </si>
  <si>
    <t>制冷温度≤-40℃的柜式冷冻箱</t>
  </si>
  <si>
    <t>1:品牌类型|2:出口享惠情况|3:容积|4:最低制冷温度|5:结构（是否为柜式）|6:品牌（中文或外文名称）|7:型号|8:GTIN|9:CAS|10:其他</t>
  </si>
  <si>
    <t>制冷温度＞-40℃大的其他柜式冷冻箱</t>
  </si>
  <si>
    <t>制冷温度＞-40℃小的其他柜式冷冻箱</t>
  </si>
  <si>
    <t>制冷温度≤-40℃的立式冷冻箱</t>
  </si>
  <si>
    <t>1:品牌类型|2:出口享惠情况|3:结构（是否为立式）|4:容积|5:最低制冷温度|6:品牌（中文或外文名称）|7:型号|8:GTIN|9:CAS|10:其他</t>
  </si>
  <si>
    <t>制冷温度＞-40℃大的立式冷冻箱</t>
  </si>
  <si>
    <t>制冷温度＞-40℃小的立式冷冻箱</t>
  </si>
  <si>
    <t>装有冷藏或冷冻装置的其他设备,用于存储及展示</t>
  </si>
  <si>
    <t>1:品牌类型|2:出口享惠情况|3:用途|4:品牌（中文或外文名称）|5:型号|6:容积|7:最低制冷温度|8:GTIN|9:CAS|10:其他</t>
  </si>
  <si>
    <t>压缩式制冷机组的热泵</t>
  </si>
  <si>
    <t>1:品牌类型|2:出口享惠情况|3:原理（是否为压缩式）|4:品牌（中文或外文名称）|5:型号|6:GTIN|7:CAS|8:其他</t>
  </si>
  <si>
    <t>其他压缩式热泵,品目8415的空气调节器除外</t>
  </si>
  <si>
    <t>其他热泵,品目8415的空气调节器除外</t>
  </si>
  <si>
    <t>其他压缩式制冷设备</t>
  </si>
  <si>
    <t>其他制冷机组</t>
  </si>
  <si>
    <t>带制冷装置的发酵罐</t>
  </si>
  <si>
    <t>其他制冷设备</t>
  </si>
  <si>
    <t>冷藏或冷冻设备专用的特制家具</t>
  </si>
  <si>
    <t>制冷机组及热泵用零件</t>
  </si>
  <si>
    <t>制冷温度≤-40℃冷冻设备零件</t>
  </si>
  <si>
    <t>1:品牌类型|2:出口享惠情况|3:用途（适用于XX品牌XX机或通用于XX机等）|4:如为制冷机用，请填报适用机型的制冷温度和容积|5:品牌（中文或外文名称）|6:型号|7:GTIN|8:CAS|9:其他</t>
  </si>
  <si>
    <t>制冷温度＞-40℃大冷藏设备零件</t>
  </si>
  <si>
    <t>耐腐蚀冷凝器</t>
  </si>
  <si>
    <t>1:品牌类型|2:出口享惠情况|3:用途（适用于XX品牌XX机或通用于XX机等）|4:适用机型的制冷温度和容积|5:品牌（中文或外文名称）|6:型号|7:GTIN|8:CAS|9:其他</t>
  </si>
  <si>
    <t>品目8418其他制冷设备用零件</t>
  </si>
  <si>
    <t>非电热燃气快速热水器</t>
  </si>
  <si>
    <t>1:品牌类型|2:出口享惠情况|3:原理|4:加热方式|5:用途|6:品牌（中文或外文名称）|7:型号|8:GTIN|9:CAS|10:其他</t>
  </si>
  <si>
    <t>太阳能热水器</t>
  </si>
  <si>
    <t>其他非电热的快速或贮备式热水器</t>
  </si>
  <si>
    <t>医用或实验室用其他消毒器具</t>
  </si>
  <si>
    <t>农产品用冷冻干燥装置、冷冻干燥单元和喷雾式干燥器</t>
  </si>
  <si>
    <t>1:品牌类型|2:出口享惠情况|3:用途|4:干燥材质|5:品牌（中文或外文名称）|6:型号|7:GTIN|8:CAS|9:其他</t>
  </si>
  <si>
    <t>木材、纸浆、纸或纸板用冷冻干燥装置、冷冻干燥单元和喷雾式干燥器</t>
  </si>
  <si>
    <t>冷冻或喷雾式烟丝烘干机</t>
  </si>
  <si>
    <t>O</t>
  </si>
  <si>
    <t>具有与三级生物安全柜类似标准的其他冷冻或喷雾式干燥箱；其他冻干设备（10≤24小时凝冰量≤1000千克,并可蒸汽消毒的）</t>
  </si>
  <si>
    <t>冷冻或喷雾式污泥干燥机</t>
  </si>
  <si>
    <t>其他冷冻干燥装置、冷冻干燥单元和喷雾式干燥器</t>
  </si>
  <si>
    <t>其他农产品用干燥器</t>
  </si>
  <si>
    <t>其他木材、纸浆、纸或纸板用干燥器</t>
  </si>
  <si>
    <t>微空气流动陶瓷坯件干燥器</t>
  </si>
  <si>
    <t>其他烟丝烘干机</t>
  </si>
  <si>
    <t>其他干燥箱</t>
  </si>
  <si>
    <t>其他污泥干燥机（冷冻式、喷雾式除外）</t>
  </si>
  <si>
    <t>其他用途的干燥器</t>
  </si>
  <si>
    <t>提净塔</t>
  </si>
  <si>
    <t>精馏塔</t>
  </si>
  <si>
    <t>氢－低温蒸馏塔</t>
  </si>
  <si>
    <t>耐腐蚀蒸馏塔</t>
  </si>
  <si>
    <t>其他蒸馏或精馏设备</t>
  </si>
  <si>
    <t>热交换器</t>
  </si>
  <si>
    <t>1:品牌类型|2:出口享惠情况|3:若为用氟聚合物制造的需注明|4:若为用氟聚合物制造的需注明入口管和出口管内径尺寸|5:用途|6:品牌（中文或外文名称）|7:型号|8:GTIN|9:CAS|10:其他</t>
  </si>
  <si>
    <t>蒸汽发生器</t>
  </si>
  <si>
    <t>冷却UF6的热交换器</t>
  </si>
  <si>
    <t>冷却气体用热交换器</t>
  </si>
  <si>
    <t>耐腐蚀热交换器</t>
  </si>
  <si>
    <t>用氟聚合物制造的、入口管和出口管内径不超过3厘米的热交换装置</t>
  </si>
  <si>
    <t>其他热交换装置</t>
  </si>
  <si>
    <t>制氧机</t>
  </si>
  <si>
    <t>1:品牌类型|2:出口享惠情况|3:用途|4:制氧量|5:品牌（中文或外文名称）|6:型号|7:GTIN|8:CAS|9:其他</t>
  </si>
  <si>
    <t>其他制氧机</t>
  </si>
  <si>
    <t>液化器</t>
  </si>
  <si>
    <t>通过冷凝分离和去除污染物的气体液化设备</t>
  </si>
  <si>
    <t>其他液化空气或其他气体用的机器</t>
  </si>
  <si>
    <t>加工热饮料,烹调,加热食品的机器</t>
  </si>
  <si>
    <t>加氢反应器</t>
  </si>
  <si>
    <t>带加热装置的发酵罐</t>
  </si>
  <si>
    <t>凝华器(或冷阱)</t>
  </si>
  <si>
    <t>低温制冷设备</t>
  </si>
  <si>
    <t>UF6冷阱</t>
  </si>
  <si>
    <t>其他利用温度变化处理材料的机器</t>
  </si>
  <si>
    <t>热水器用零件</t>
  </si>
  <si>
    <t>品目8419的机器设备用零件</t>
  </si>
  <si>
    <t>织物轧光机</t>
  </si>
  <si>
    <t>1:品牌类型|2:出口享惠情况|3:用途（如印刷电路板基板或印刷电路制造用等）|4:品牌（中文或外文名称）|5:型号|6:GTIN|7:CAS|8:其他</t>
  </si>
  <si>
    <t>专门或主要用于印刷电路板基板或印刷电路制造的滚压机</t>
  </si>
  <si>
    <t>其他砑光机或滚压机器</t>
  </si>
  <si>
    <t>砑光机或其他滚压机器的滚筒</t>
  </si>
  <si>
    <t>砑光机或其他滚压机的未列名零件</t>
  </si>
  <si>
    <t>奶油分离器</t>
  </si>
  <si>
    <t>干衣量不超过10千克的离心干衣机</t>
  </si>
  <si>
    <t>1:品牌类型|2:出口享惠情况|3:用途|4:原理|5:干衣量|6:品牌（中文或外文名称）|7:型号|8:GTIN|9:CAS|10:其他</t>
  </si>
  <si>
    <t>干衣量大于10千克的离心干衣机</t>
  </si>
  <si>
    <t>脱水机</t>
  </si>
  <si>
    <t>固液分离机</t>
  </si>
  <si>
    <r>
      <rPr>
        <sz val="12"/>
        <rFont val="宋体"/>
        <family val="3"/>
        <charset val="134"/>
      </rPr>
      <t>液-液离心接触器（为化学交换过程的铀浓缩而专门设计或制造的</t>
    </r>
    <r>
      <rPr>
        <sz val="12"/>
        <rFont val="宋体"/>
        <family val="3"/>
        <charset val="134"/>
      </rPr>
      <t xml:space="preserve">  </t>
    </r>
    <r>
      <rPr>
        <sz val="12"/>
        <rFont val="宋体"/>
        <family val="3"/>
        <charset val="134"/>
      </rPr>
      <t>）；离心分离器,包括倾析器（不发散气溶胶、可对致病性微生物进行连续分离的 ）</t>
    </r>
  </si>
  <si>
    <t>其他离心机及离心干燥机</t>
  </si>
  <si>
    <t>家用型过滤或净化水的机器及装置</t>
  </si>
  <si>
    <t>1:品牌类型|2:出口享惠情况|3:用途|4:品牌（中文或外文名称）|5:型号|6:原理|7:单位时间水处理量|8:GTIN|9:CAS|10:其他</t>
  </si>
  <si>
    <t>船舶压载水处理设备</t>
  </si>
  <si>
    <t>喷灌设备用叠式净水过滤器</t>
  </si>
  <si>
    <t>船舶压载水处理设备用过滤器</t>
  </si>
  <si>
    <t>其他非家用型过滤或净化水的装置</t>
  </si>
  <si>
    <t>过滤或净化饮料的机器及装置</t>
  </si>
  <si>
    <t>内燃发动机的滤油器</t>
  </si>
  <si>
    <t>用氟聚合物制造的厚度不超过140微米的过滤膜或净化膜的压滤机</t>
  </si>
  <si>
    <t>1:品牌类型|2:出口享惠情况|3:用途|4:原理|5:若为用氟聚合物制造的需注明|6:氟聚合物制的需报过滤或净化介质的外观（膜等）及厚度|7:品牌（中文或外文名称）|8:型号|9:GTIN|10:CAS|11:其他</t>
  </si>
  <si>
    <t>其他压滤机</t>
  </si>
  <si>
    <t>用氟聚合物制造的厚度不超过140微米的过滤膜或净化膜的其他液体过滤或净化机器及装置</t>
  </si>
  <si>
    <t>液体截流过滤设备</t>
  </si>
  <si>
    <t>其他液体的过滤、净化机器及装置</t>
  </si>
  <si>
    <t>内燃发动机的进气过滤器</t>
  </si>
  <si>
    <t>装备不锈钢外壳、入口管和出口管内径不超过1.3厘米的其他内燃发动机排气过滤及净化装置</t>
  </si>
  <si>
    <t>柴油发动机排气过滤及净化装置</t>
  </si>
  <si>
    <t>汽油机颗粒捕集器</t>
  </si>
  <si>
    <t>其他用于净化或过滤内燃机所排出废气的催化转化器或微粒过滤器</t>
  </si>
  <si>
    <t>家用型气体过滤、净化机器及装置</t>
  </si>
  <si>
    <t>1:品牌类型|2:出口享惠情况|3:用途|4:原理|5:品牌（中文或外文名称）|6:型号|7:额定功率（非电动的不需注明额定功率）|8:GTIN|9:CAS|10:其他</t>
  </si>
  <si>
    <t>装备不锈钢外壳、入口管和出口管内径不超过1.3厘米的工业用静电除尘器</t>
  </si>
  <si>
    <t>1:品牌类型|2:出口享惠情况|3:用途|4:若为装备不锈钢外壳需注明|5:若为装备不锈钢外壳需注明入口管和出口管内径尺寸|6:原理|7:品牌（中文或外文名称）|8:型号|9:额定功率（非电动的不需注明额定功率）|10:GTIN|11:CAS|12:其他</t>
  </si>
  <si>
    <t>其他工业用静电除尘器</t>
  </si>
  <si>
    <t>装备不锈钢外壳、入口管和出口管内径不超过1.3厘米的工业用袋式除尘器</t>
  </si>
  <si>
    <t>其他工业用袋式除尘器</t>
  </si>
  <si>
    <t>装备不锈钢外壳、入口管和出口管内径不超过1.3厘米的工业用旋风式除尘器</t>
  </si>
  <si>
    <t>其他工业用旋风式除尘器</t>
  </si>
  <si>
    <t>装备不锈钢外壳、入口管和出口管内径不超过1.3厘米的电袋复合除尘器</t>
  </si>
  <si>
    <t>其他电袋复合除尘器</t>
  </si>
  <si>
    <t>装备不锈钢外壳、入口管和出口管内径不超过1.3厘米的其他工业用除尘器</t>
  </si>
  <si>
    <t>其他工业用除尘器</t>
  </si>
  <si>
    <t>装备不锈钢外壳、入口管和出口管内径不超过1.3厘米的烟气脱硫装置</t>
  </si>
  <si>
    <t>其他烟气脱硫装置</t>
  </si>
  <si>
    <t>装备不锈钢外壳、入口管和出口管内径不超过1.3厘米的烟气脱硝装置</t>
  </si>
  <si>
    <t>其他烟气脱硝装置</t>
  </si>
  <si>
    <t>装备不锈钢外壳、入口管和出口管内径不超过1.3厘米的其他气体过滤或净化机器及装置</t>
  </si>
  <si>
    <r>
      <rPr>
        <sz val="12"/>
        <rFont val="宋体"/>
        <family val="3"/>
        <charset val="134"/>
      </rPr>
      <t>气体纯化器（出口气体纯度≥99.999999%）</t>
    </r>
    <r>
      <rPr>
        <sz val="12"/>
        <rFont val="宋体"/>
        <family val="3"/>
        <charset val="134"/>
      </rPr>
      <t xml:space="preserve"> </t>
    </r>
  </si>
  <si>
    <t>其他气体过滤、净化机器及装置</t>
  </si>
  <si>
    <t>干衣量≤10千克离心干衣机零件</t>
  </si>
  <si>
    <t>离心机壳/收集器</t>
  </si>
  <si>
    <t>收集器</t>
  </si>
  <si>
    <t>气体扩散膜</t>
  </si>
  <si>
    <t>扩散室</t>
  </si>
  <si>
    <t>其他离心机用零件</t>
  </si>
  <si>
    <t>家用型过滤、净化装置用零件</t>
  </si>
  <si>
    <t>用氟聚合物制造的厚度不超过140微米的过滤膜或净化膜的液体过滤或净化机器及装置的零件；装备不锈钢外壳、入口管和出口管内径不超过1.3厘米的气体过滤或净化机器及装置的零件</t>
  </si>
  <si>
    <t>其他过滤、净化装置用零件</t>
  </si>
  <si>
    <t>家用型洗碟机</t>
  </si>
  <si>
    <t>非家用型洗碟机</t>
  </si>
  <si>
    <t>瓶子及其他容器的洗涤或干燥机器</t>
  </si>
  <si>
    <t>乳品加工用自动化灌装设备</t>
  </si>
  <si>
    <t>其他饮料及液体食品灌装设备</t>
  </si>
  <si>
    <t>全自动水泥灌包机</t>
  </si>
  <si>
    <t>其他水泥包装机</t>
  </si>
  <si>
    <t>全自动无菌灌装生产线用包装机</t>
  </si>
  <si>
    <t>其他包装机</t>
  </si>
  <si>
    <t>全自动无菌灌装生产线用贴吸管机</t>
  </si>
  <si>
    <t>充装设备</t>
  </si>
  <si>
    <t>其他瓶、罐、箱、袋或其他容器的封口、密封、贴标签的机器；其他瓶、罐、管、筒或类似容器的包封机器；饮料充气机</t>
  </si>
  <si>
    <t>半导体检测分选编带机</t>
  </si>
  <si>
    <t>其他包装或打包机器</t>
  </si>
  <si>
    <t>洗碟机用零件</t>
  </si>
  <si>
    <t>乳品加工用自动化灌装设备用零件</t>
  </si>
  <si>
    <t>其他饮料及液体食品灌装设备用零件</t>
  </si>
  <si>
    <t>全自动无菌灌装生产线用包装机（加工速度≥20000只/小时）、贴吸管机（加工速度≥22000只/小时）用零件</t>
  </si>
  <si>
    <t>半导体检测分选编带机专用零件</t>
  </si>
  <si>
    <t>税目8422其他未列名机器零件</t>
  </si>
  <si>
    <t>体重计、婴儿秤及家用秤</t>
  </si>
  <si>
    <t>1:品牌类型|2:出口享惠情况|3:用途|4:感量|5:品牌（中文或外文名称）|6:型号|7:GTIN|8:CAS|9:其他</t>
  </si>
  <si>
    <t>输送带上连续称货的电子皮带秤</t>
  </si>
  <si>
    <t>1:品牌类型|2:出口享惠情况|3:用途|4:原理|5:感量|6:品牌（中文或外文名称）|7:型号|8:GTIN|9:CAS|10:其他</t>
  </si>
  <si>
    <t>输送带上连续称货的其他秤</t>
  </si>
  <si>
    <t>以电子方式称重的定量包装秤</t>
  </si>
  <si>
    <t>1:品牌类型|2:出口享惠情况|3:用途|4:原理（如电子式称重等）|5:感量|6:品牌（中文或外文名称）|7:型号|8:GTIN|9:CAS|10:其他</t>
  </si>
  <si>
    <t>其他定量包装秤</t>
  </si>
  <si>
    <t>定量分选秤</t>
  </si>
  <si>
    <t>以电子方式称重的配料秤</t>
  </si>
  <si>
    <t>其他配料秤</t>
  </si>
  <si>
    <t>以电子方式称重的恒定秤,库秤及其他包装秤,分选秤</t>
  </si>
  <si>
    <t>其他恒定秤,库秤及其他包装秤,分选秤</t>
  </si>
  <si>
    <t>最大称量≤30千克的计价秤</t>
  </si>
  <si>
    <t>1:品牌类型|2:出口享惠情况|3:用途|4:原理|5:最大称量|6:感量|7:品牌（中文或外文名称）|8:型号|9:GTIN|10:CAS|11:其他</t>
  </si>
  <si>
    <t>最大称量≤30千克的弹簧秤</t>
  </si>
  <si>
    <t>其他以电子方式称重的衡器，最大称量不超过30千克</t>
  </si>
  <si>
    <t>1:品牌类型|2:出口享惠情况|3:用途|4:原理（如电子式称重等）|5:最大称量|6:感量|7:品牌（中文或外文名称）|8:型号|9:GTIN|10:CAS|11:其他</t>
  </si>
  <si>
    <t>最大称量≤30千克的其他衡器</t>
  </si>
  <si>
    <t>其他以电子方式称重的地中衡，最大称量大于30千克但不超过5000千克，但对车辆称重的衡器除外</t>
  </si>
  <si>
    <t>30＜最大称量≤5000kg的其他地中衡</t>
  </si>
  <si>
    <t>其他以电子方式称重的衡器，最大称量大于30千克但不超过5000千克，但对车辆称重的衡器除外</t>
  </si>
  <si>
    <t>30＜最大称量≤5000kg的其他衡器</t>
  </si>
  <si>
    <t>其他以电子方式称重的地中衡，最大称量超过5000千克，但对车辆称重的衡器除外</t>
  </si>
  <si>
    <t>最大秤量&gt;5000KG的其他地中衡</t>
  </si>
  <si>
    <t>其他以电子方式称重的轨道衡，最大称量超过5000千克，但对车辆称重的衡器除外</t>
  </si>
  <si>
    <t>最大秤量&gt;5000KG的其他轨道衡</t>
  </si>
  <si>
    <t>其他以电子方式称重的吊秤，最大称量超过5000千克，但对车辆称重的衡器除外</t>
  </si>
  <si>
    <t>最大秤量&gt;5000KG的其他吊秤</t>
  </si>
  <si>
    <t>其他以电子方式称重的衡器，最大称量超过5000千克，但对车辆称重的衡器除外</t>
  </si>
  <si>
    <t>最大秤量&gt;5000KG的其他衡器</t>
  </si>
  <si>
    <t>以电子方式称重的衡器的零件，但对车辆称重的衡器零件除外</t>
  </si>
  <si>
    <t>1:品牌类型|2:出口享惠情况|3:用途（适用机型，如电子式称重衡器用等）|4:品牌（中文或外文名称）|5:型号|6:GTIN|7:CAS|8:其他</t>
  </si>
  <si>
    <t>其他衡器用的各种砝码、秤砣及其零件</t>
  </si>
  <si>
    <t>飞机用灭火器</t>
  </si>
  <si>
    <t>其他灭火器</t>
  </si>
  <si>
    <t>喷枪及类似器具</t>
  </si>
  <si>
    <t>1:品牌类型|2:出口享惠情况|3:用途|4:品牌（中文或外文名称）|5:喷射材料|6:型号|7:GTIN|8:CAS|9:其他</t>
  </si>
  <si>
    <t>喷汽机、喷砂机及类似喷射机器</t>
  </si>
  <si>
    <t>1:品牌类型|2:出口享惠情况|3:喷射材料|4:用途|5:品牌（中文或外文名称）|6:型号|7:GTIN|8:CAS|9:其他</t>
  </si>
  <si>
    <t>农业或园艺用便携式喷雾器</t>
  </si>
  <si>
    <t>农业或园艺用非便携式喷雾器</t>
  </si>
  <si>
    <t>农业或园艺用其他喷射器具</t>
  </si>
  <si>
    <t>家用型喷射、喷雾机械器具</t>
  </si>
  <si>
    <t>喷涂机器人</t>
  </si>
  <si>
    <t>船用洗舱机</t>
  </si>
  <si>
    <t>分离喷嘴（由狭缝状、曲率半径极小的弯曲通道组成,内有分离楔尖 ）；出口管制的高压水炮</t>
  </si>
  <si>
    <t>其他用途的喷射、喷雾机械器具</t>
  </si>
  <si>
    <t>灭火器用的零件</t>
  </si>
  <si>
    <t>家用型喷射、喷雾器具的零件</t>
  </si>
  <si>
    <t>出口管制的高压水炮本体</t>
  </si>
  <si>
    <t>其他喷雾器具及喷汽机等用零件</t>
  </si>
  <si>
    <t>电动滑车及提升机</t>
  </si>
  <si>
    <t>1:品牌类型|2:出口享惠情况|3:用途|4:驱动方式|5:品牌（中文或外文名称）|6:型号|7:最大提升高度（距离）|8:最大提升重量|9:GTIN|10:CAS|11:其他</t>
  </si>
  <si>
    <t>非电动滑车及提升机</t>
  </si>
  <si>
    <t>矿井口卷扬装置及专为井下使用设计的卷扬机,电动的</t>
  </si>
  <si>
    <t>其他电动卷扬机及绞盘</t>
  </si>
  <si>
    <t>矿井口卷扬装置及专为井下使用设计的卷扬机,非电动的</t>
  </si>
  <si>
    <t>其他非电动卷扬机及绞盘</t>
  </si>
  <si>
    <t>车库中使用的固定千斤顶系统</t>
  </si>
  <si>
    <t>液压千斤顶</t>
  </si>
  <si>
    <t>提升车辆用液压提升机</t>
  </si>
  <si>
    <t>其他千斤顶</t>
  </si>
  <si>
    <t>其他提升车辆用提升机</t>
  </si>
  <si>
    <t>通用桥式起重机</t>
  </si>
  <si>
    <t>1:品牌类型|2:出口享惠情况|3:用途|4:结构类型|5:品牌（中文或外文名称）|6:型号|7:GTIN|8:CAS|9:其他</t>
  </si>
  <si>
    <t>其他固定支架的高架移动式起重机</t>
  </si>
  <si>
    <t>胶轮移动式吊运架及跨运车</t>
  </si>
  <si>
    <t>装船机</t>
  </si>
  <si>
    <t>抓斗式卸船机</t>
  </si>
  <si>
    <t>其他卸船机</t>
  </si>
  <si>
    <t>龙门式起重机</t>
  </si>
  <si>
    <t>门式装卸桥</t>
  </si>
  <si>
    <t>集装箱装卸桥</t>
  </si>
  <si>
    <t>其他动臂式装卸桥</t>
  </si>
  <si>
    <t>其他装卸桥</t>
  </si>
  <si>
    <t>其他高架移动式起重吊运设备</t>
  </si>
  <si>
    <t>塔式起重机</t>
  </si>
  <si>
    <t>门座式起重机及座式旋臂起重机</t>
  </si>
  <si>
    <t>轮胎式起重机</t>
  </si>
  <si>
    <t>其他带胶轮的自推进起重机械</t>
  </si>
  <si>
    <t>履带式自推进起重机械</t>
  </si>
  <si>
    <t>其他不带胶轮的自推进起重机械</t>
  </si>
  <si>
    <t>供装于公路车辆的其他起重机械</t>
  </si>
  <si>
    <t>其他起重机械</t>
  </si>
  <si>
    <t>有轨巷道堆垛机</t>
  </si>
  <si>
    <t>1:品牌类型|2:出口享惠情况|3:用途|4:推进方式|5:品牌（中文或外文名称）|6:型号|7:最大提升高度（距离）|8:最大提升重量|9:GTIN|10:CAS|11:其他</t>
  </si>
  <si>
    <t>无轨巷道堆垛机</t>
  </si>
  <si>
    <t>其他电动机推动的机动叉车或升降搬运车</t>
  </si>
  <si>
    <t>集装箱叉车</t>
  </si>
  <si>
    <t>其他机动叉车及有升降装置工作车</t>
  </si>
  <si>
    <t>其他叉车及可升降的工作车</t>
  </si>
  <si>
    <t>无障碍升降机</t>
  </si>
  <si>
    <t>1:品牌类型|2:出口享惠情况|3:用途|4:品牌（中文或外文名称）|5:型号|6:提升速度|7:停层数|8:载重量|9:GTIN|10:CAS|11:其他</t>
  </si>
  <si>
    <t>其他载客电梯</t>
  </si>
  <si>
    <t>其他升降机及倒卸式起重机</t>
  </si>
  <si>
    <t>气压升降机及输送机</t>
  </si>
  <si>
    <t>1:品牌类型|2:出口享惠情况|3:驱动方式|4:品牌（中文或外文名称）|5:型号|6:GTIN|7:CAS|8:其他</t>
  </si>
  <si>
    <t>地下连续运货或材料升降、输送机</t>
  </si>
  <si>
    <t>1:品牌类型|2:出口享惠情况|3:用途|4:运送方式|5:工作构件类型（斗式、带式等）|6:品牌（中文或外文名称）|7:型号|8:GTIN|9:CAS|10:其他</t>
  </si>
  <si>
    <t>其他斗式连续运货升降、输送机</t>
  </si>
  <si>
    <t>其他带式连续运货升降、输送机</t>
  </si>
  <si>
    <t>其他链式连续运送货升降、输送机</t>
  </si>
  <si>
    <t>辊式连续运送货升降、输送机</t>
  </si>
  <si>
    <t>半导体级化学品填充机</t>
  </si>
  <si>
    <t>其他未列名连续运货升降、输送机</t>
  </si>
  <si>
    <t>自动梯及自动人行道</t>
  </si>
  <si>
    <t>货运架空索道</t>
  </si>
  <si>
    <t>1:品牌类型|2:出口享惠情况|3:用途|4:原理|5:结构类型|6:品牌（中文或外文名称）|7:型号|8:GTIN|9:CAS|10:其他</t>
  </si>
  <si>
    <t>单线循环式客运架空索道</t>
  </si>
  <si>
    <t>非单线循环式客运架空索道</t>
  </si>
  <si>
    <t>缆车、座式升降机等用牵引装置</t>
  </si>
  <si>
    <t>工业机器人</t>
  </si>
  <si>
    <t>矿车推动机、铁道机车等的转车台</t>
  </si>
  <si>
    <t>机械式停车设备</t>
  </si>
  <si>
    <t>堆取料机械</t>
  </si>
  <si>
    <t>其他装卸机械</t>
  </si>
  <si>
    <t>放化分离作业和热室用遥控机械手</t>
  </si>
  <si>
    <t>核反应堆燃料装卸机</t>
  </si>
  <si>
    <t>专门设计用于制造燃气涡轮发动机/燃气轮机叶片、导向器、机匣等涡轮构型部件的精密铸造中间产品(包括陶瓷型芯、蜡模模组、型壳)的机械手装置</t>
  </si>
  <si>
    <t>其他升降、搬运、装卸机械</t>
  </si>
  <si>
    <t>功率＞235.36kw的履带式推土机</t>
  </si>
  <si>
    <t>1:品牌类型|2:出口享惠情况|3:行走装置类型（轮胎式、履带式等）|4:发动机输出功率|5:品牌（中文或外文名称）|6:是否自推进|7:型号|8:机身重量|9:GTIN|10:CAS|11:其他</t>
  </si>
  <si>
    <t>功率≤235.36kw的履带式推土机</t>
  </si>
  <si>
    <t>功率＞235.36kw其他推土机</t>
  </si>
  <si>
    <t>功率≤235.36kw的其他推土机</t>
  </si>
  <si>
    <t>功率＞235.36kw的筑路机及平地机</t>
  </si>
  <si>
    <t>1:品牌类型|2:出口享惠情况|3:是否自推进|4:发动机输出功率|5:品牌（中文或外文名称）|6:型号|7:GTIN|8:CAS|9:其他</t>
  </si>
  <si>
    <t>其他筑路机及平地机</t>
  </si>
  <si>
    <t>斗容量＞10立方米的铲运机</t>
  </si>
  <si>
    <t>1:品牌类型|2:出口享惠情况|3:是否自推进|4:斗容量|5:品牌（中文或外文名称）|6:型号|7:GTIN|8:CAS|9:其他</t>
  </si>
  <si>
    <t>斗容量≤10立方米的铲运机</t>
  </si>
  <si>
    <t>机重≥18吨的振动压路机</t>
  </si>
  <si>
    <t>1:品牌类型|2:出口享惠情况|3:原理|4:是否自推进|5:机身重量|6:品牌（中文或外文名称）|7:型号|8:GTIN|9:CAS|10:其他</t>
  </si>
  <si>
    <t>OA</t>
  </si>
  <si>
    <t>其他机动压路机</t>
  </si>
  <si>
    <t>其他未列名捣固机械及压路机</t>
  </si>
  <si>
    <t>前铲装载机</t>
  </si>
  <si>
    <t>1:品牌类型|2:出口享惠情况|3:是否自推进|4:品牌（中文或外文名称）|5:行走装置类型（轮胎式、履带式等）|6:型号|7:GTIN|8:CAS|9:其他</t>
  </si>
  <si>
    <t>轮胎式挖掘机</t>
  </si>
  <si>
    <t>1:品牌类型|2:出口享惠情况|3:行走装置类型（轮胎式、履带式等）|4:是否自推进|5:是否上部结构可旋转360度|6:品牌（中文或外文名称）|7:型号|8:斗容量|9:功率|10:机身重量|11:GTIN|12:CAS|13:其他</t>
  </si>
  <si>
    <t>履带式挖掘机</t>
  </si>
  <si>
    <t>其他挖掘机</t>
  </si>
  <si>
    <t>其他上部结构可转360度的机械</t>
  </si>
  <si>
    <t>1:品牌类型|2:出口享惠情况|3:是否自推进|4:是否上部结构可旋转360度|5:品牌（中文或外文名称）|6:行走装置类型（轮胎式、履带式等）|7:型号|8:GTIN|9:CAS|10:其他</t>
  </si>
  <si>
    <t>其他机械铲、挖掘机及机铲装载机</t>
  </si>
  <si>
    <t>1:品牌类型|2:出口享惠情况|3:是否自推进|4:品牌（中文或外文名称）|5:行走装置类型（轮胎式、履带式等）|6:型号|7:斗容量|8:功率|9:机身重量|10:GTIN|11:CAS|12:其他</t>
  </si>
  <si>
    <t>打桩机及拔桩机</t>
  </si>
  <si>
    <t>扫雪机及吹雪机</t>
  </si>
  <si>
    <t>1:品牌类型|2:出口享惠情况|3:品牌（中文或外文名称）|4:型号|5:是否自推进|6:GTIN|7:CAS|8:其他</t>
  </si>
  <si>
    <t>自推进采（截）煤机</t>
  </si>
  <si>
    <t>1:品牌类型|2:出口享惠情况|3:是否自推进|4:品牌（中文或外文名称）|5:型号|6:GTIN|7:CAS|8:其他</t>
  </si>
  <si>
    <t>自推进凿岩机</t>
  </si>
  <si>
    <t>自推进隧道掘进机</t>
  </si>
  <si>
    <t>其他非自推进截煤机凿岩机</t>
  </si>
  <si>
    <t>钻探深度≥6千米其他石油钻探机</t>
  </si>
  <si>
    <t>1:品牌类型|2:出口享惠情况|3:用途|4:是否自推进|5:钻探深度|6:品牌（中文或外文名称）|7:型号|8:GTIN|9:CAS|10:其他</t>
  </si>
  <si>
    <t>其他自推进石油及天然气钻探机</t>
  </si>
  <si>
    <t>钻探深度≥6千米的其他钻探机</t>
  </si>
  <si>
    <t>深度&lt; 6千米履带式自推进钻机</t>
  </si>
  <si>
    <t>1:品牌类型|2:出口享惠情况|3:用途|4:是否自推进|5:钻探深度|6:品牌（中文或外文名称）|7:型号|8:机身号|9:钻头直径|10:机身重量|11:GTIN|12:CAS|13:其他</t>
  </si>
  <si>
    <t>钻探深度＜6千米的其他钻探机</t>
  </si>
  <si>
    <t>其他自推进的凿井机械</t>
  </si>
  <si>
    <t>非自推进的其他钻探或凿井机械</t>
  </si>
  <si>
    <t>其他自推进采油机械</t>
  </si>
  <si>
    <t>1:品牌类型|2:出口享惠情况|3:用途|4:是否自推进|5:牙轮直径|6:品牌（中文或外文名称）|7:型号|8:GTIN|9:CAS|10:其他</t>
  </si>
  <si>
    <t>矿用电铲</t>
  </si>
  <si>
    <t>牙轮直径≥380mm的采矿钻机</t>
  </si>
  <si>
    <t>牙轮直径&lt;380mm的采矿钻机</t>
  </si>
  <si>
    <t>其他自推进未列名平整、压实等机械</t>
  </si>
  <si>
    <t>非自推进捣固或压实机械</t>
  </si>
  <si>
    <t>1:品牌类型|2:出口享惠情况|3:用途|4:是否自推进|5:钻筒直径|6:品牌（中文或外文名称）|7:型号|8:GTIN|9:CAS|10:其他</t>
  </si>
  <si>
    <t>转筒直径≥3米的工程钻机</t>
  </si>
  <si>
    <t>转筒直径&lt;3米的工程钻机</t>
  </si>
  <si>
    <t>非自推进铲运机</t>
  </si>
  <si>
    <t>其他非自推进未列名机械</t>
  </si>
  <si>
    <t>滑车、绞盘、千斤顶等机械用零件</t>
  </si>
  <si>
    <t>1:品牌类型|2:出口享惠情况|3:用途（适用于XX品牌XX机或通用于XX机等）|4:如为破碎锤注明是否带有钎杆|5:品牌（中文或外文名称）|6:型号|7:GTIN|8:CAS|9:其他</t>
  </si>
  <si>
    <t>装有差速器的驱动桥及其零件，不论是否装有其他传动部件</t>
  </si>
  <si>
    <t>叉车及装有升降装置工作车用其他零件</t>
  </si>
  <si>
    <t>无障碍升降机的零件</t>
  </si>
  <si>
    <t>其他升降机、倒卸式起重机零件</t>
  </si>
  <si>
    <t>品目8428所列其他机械的零件</t>
  </si>
  <si>
    <t>戽斗、夹斗、抓斗及其他铲斗</t>
  </si>
  <si>
    <t>推土机或侧铲推土机用铲</t>
  </si>
  <si>
    <t>石油或天然气钻探机用零件</t>
  </si>
  <si>
    <t>其他钻探机用零件</t>
  </si>
  <si>
    <t>其他凿井机用零件</t>
  </si>
  <si>
    <t>矿用电铲用零件</t>
  </si>
  <si>
    <t>品目8426、8429、8430的其他零件</t>
  </si>
  <si>
    <t>犁</t>
  </si>
  <si>
    <t>圆盘耙</t>
  </si>
  <si>
    <t>其他耙、松土机等耕作机械</t>
  </si>
  <si>
    <t>免耕直接谷物播种机</t>
  </si>
  <si>
    <t>其他免耕直接播种机</t>
  </si>
  <si>
    <t>免耕直接马铃薯种植机</t>
  </si>
  <si>
    <t>其他免耕直接种植机</t>
  </si>
  <si>
    <t>免耕直接水稻插秧机</t>
  </si>
  <si>
    <t>其他免耕直接移植机（栽植机）</t>
  </si>
  <si>
    <t>非免耕直接谷物播种机</t>
  </si>
  <si>
    <t>其他非免耕直接播种机</t>
  </si>
  <si>
    <t>非免耕直接马铃薯种植机</t>
  </si>
  <si>
    <t>其他非免耕直接种植机</t>
  </si>
  <si>
    <t>非免耕直接水稻插秧机</t>
  </si>
  <si>
    <t>其他非免耕直接移植机（栽植机）</t>
  </si>
  <si>
    <t>粪肥施肥机</t>
  </si>
  <si>
    <t>化肥施肥机</t>
  </si>
  <si>
    <t>草坪及运动场地滚压机</t>
  </si>
  <si>
    <t>其他未列名整地或耕作机械</t>
  </si>
  <si>
    <t>整地或耕作机械、滚压机零件</t>
  </si>
  <si>
    <t>机动旋转式割草机</t>
  </si>
  <si>
    <t>1:品牌类型|2:出口享惠情况|3:用途|4:驱动方式|5:切割装置的旋转类型|6:品牌（中文或外文名称）|7:型号|8:GTIN|9:CAS|10:其他</t>
  </si>
  <si>
    <t>草坪、公园等用其他割草机</t>
  </si>
  <si>
    <t>其他割草机</t>
  </si>
  <si>
    <t>其他干草切割、翻晒机器</t>
  </si>
  <si>
    <t>草料打包机</t>
  </si>
  <si>
    <t>功率≥200马力的联合收割机</t>
  </si>
  <si>
    <t>1:品牌类型|2:出口享惠情况|3:用途|4:品牌（中文或外文名称）|5:型号|6:功率|7:是否装配割台|8:GTIN|9:CAS|10:其他</t>
  </si>
  <si>
    <t>功率＜200马力的联合收割机</t>
  </si>
  <si>
    <t>其他脱粒机</t>
  </si>
  <si>
    <t>功率≥160马力的土豆、甜菜收获机</t>
  </si>
  <si>
    <t>1:品牌类型|2:出口享惠情况|3:用途|4:品牌（中文或外文名称）|5:型号|6:功率|7:GTIN|8:CAS|9:其他</t>
  </si>
  <si>
    <t>其他根茎或块茎收获机</t>
  </si>
  <si>
    <t>功率≥160马力的甘蔗收割机</t>
  </si>
  <si>
    <t>其他甘蔗收获机</t>
  </si>
  <si>
    <t>棉花采摘机</t>
  </si>
  <si>
    <t>自走式青储饲料收割机</t>
  </si>
  <si>
    <t>其他收割机及脱粒机</t>
  </si>
  <si>
    <t>蛋类清洁、分选、分级机器</t>
  </si>
  <si>
    <t>水果等其他农产品的清洁、分选、分级机器</t>
  </si>
  <si>
    <t>联合收割机用零件</t>
  </si>
  <si>
    <t>品目8433所列其他机械零件</t>
  </si>
  <si>
    <t>挤奶机</t>
  </si>
  <si>
    <t>乳品加工机器</t>
  </si>
  <si>
    <t>挤奶机及乳品加工机器用零件</t>
  </si>
  <si>
    <t>制酒、果汁等的压榨、轧碎机</t>
  </si>
  <si>
    <t>制酒、果汁等压榨、轧碎机零件</t>
  </si>
  <si>
    <t>动物饲料配制机</t>
  </si>
  <si>
    <t>家禽孵卵器及育雏器</t>
  </si>
  <si>
    <t>家禽饲养用机器</t>
  </si>
  <si>
    <t>农、林业、园艺等用的其他机器</t>
  </si>
  <si>
    <t>家禽饲养机,孵卵器及育雏器零件</t>
  </si>
  <si>
    <t>品目8436所列其他机器的零件</t>
  </si>
  <si>
    <t>光学色差颗粒选别机（色选机）</t>
  </si>
  <si>
    <t>种子谷物其他清洁、清选、分级机</t>
  </si>
  <si>
    <t>谷物磨粉业加工机器</t>
  </si>
  <si>
    <t>品目8437所列机械的零件</t>
  </si>
  <si>
    <t>糕点生产线</t>
  </si>
  <si>
    <t>通心粉,面条的生产加工机器</t>
  </si>
  <si>
    <t>生产糖果,可可粉,巧克力的机器</t>
  </si>
  <si>
    <t>制糖机器</t>
  </si>
  <si>
    <t>酿酒机器</t>
  </si>
  <si>
    <t>肉类或家禽加工机器</t>
  </si>
  <si>
    <t>水果、坚果或蔬菜加工机器</t>
  </si>
  <si>
    <t>本章其他未列名食品等加工机器</t>
  </si>
  <si>
    <t>食品、饮料工业用机器的零件</t>
  </si>
  <si>
    <t>制造纤维素纸浆的机器</t>
  </si>
  <si>
    <t>纸或纸板的抄造机器</t>
  </si>
  <si>
    <t>纸或纸板的整理机器</t>
  </si>
  <si>
    <t>制造纤维素纸浆的机器零件</t>
  </si>
  <si>
    <t>制造或整理纸及纸板的机器零件</t>
  </si>
  <si>
    <t>锁线订书机</t>
  </si>
  <si>
    <t>胶订机</t>
  </si>
  <si>
    <t>其他书本装订机</t>
  </si>
  <si>
    <t>书本装订机器的零件</t>
  </si>
  <si>
    <t>切纸机</t>
  </si>
  <si>
    <t>制造包、袋或信封的机器</t>
  </si>
  <si>
    <t>纸塑铝复合罐生产设备</t>
  </si>
  <si>
    <t>其他制造箱、盒及类似容器的机器</t>
  </si>
  <si>
    <t>纸浆、纸或纸板制品模制成型机器</t>
  </si>
  <si>
    <t>制造纸塑铝软包装生产设备</t>
  </si>
  <si>
    <t>其他制造纸浆制品、纸制品的机器</t>
  </si>
  <si>
    <t>切纸机用弧形辊</t>
  </si>
  <si>
    <t>切纸机用横切刀单元</t>
  </si>
  <si>
    <t>其他切纸机零件</t>
  </si>
  <si>
    <t>其他制造纸浆、纸制品的机器零件</t>
  </si>
  <si>
    <t>铸字机</t>
  </si>
  <si>
    <t>计算机直接制版设备（CTP）</t>
  </si>
  <si>
    <t>其他制版机器、器具及设备</t>
  </si>
  <si>
    <t>制作滚筒及其他印刷部件用机器、器具及设备</t>
  </si>
  <si>
    <t>铸字、排字、制版机器的零件</t>
  </si>
  <si>
    <t>印刷用版、滚筒及其他印刷部件</t>
  </si>
  <si>
    <t>卷取进料式胶印机</t>
  </si>
  <si>
    <t>1:品牌类型|2:出口享惠情况|3:用途|4:原理|5:进料方式|6:品牌（中文或外文名称）|7:型号|8:GTIN|9:CAS|10:其他</t>
  </si>
  <si>
    <t>办公室用片取进料式胶印机</t>
  </si>
  <si>
    <t>平张纸进料式单色胶印机</t>
  </si>
  <si>
    <t>1:品牌类型|2:出口享惠情况|3:用途|4:原理|5:进料方式|6:品牌（中文或外文名称）|7:型号|8:印刷速度|9:印刷方式|10:GTIN|11:CAS|12:其他</t>
  </si>
  <si>
    <t>平张纸进料式双色胶印机</t>
  </si>
  <si>
    <t>四色平张纸胶印机</t>
  </si>
  <si>
    <t>其他四色平张纸胶印机</t>
  </si>
  <si>
    <t>五色及以上平张纸胶印机</t>
  </si>
  <si>
    <t>其他平张纸进料式胶印机</t>
  </si>
  <si>
    <t>其他胶印机</t>
  </si>
  <si>
    <t>卷取进料式凸版印刷机,但不包括苯胺印刷机</t>
  </si>
  <si>
    <t>除卷取进料式以外的凸版印刷机,但不包括苯胺印刷机</t>
  </si>
  <si>
    <t>苯胺印刷机，线速度≥350米/分钟，幅宽≥800毫米</t>
  </si>
  <si>
    <t>1:品牌类型|2:出口享惠情况|3:用途|4:原理|5:进料方式|6:品牌（中文或外文名称）|7:型号|8:线速度|9:幅宽|10:GTIN|11:CAS|12:其他</t>
  </si>
  <si>
    <t>机组式柔性版印刷机，线速度≥160m /min，250mm≤幅宽＜800mm</t>
  </si>
  <si>
    <t>其他苯胺印刷机</t>
  </si>
  <si>
    <t>凹版印刷机,印刷速度≥350米/分钟</t>
  </si>
  <si>
    <t>1:品牌类型|2:出口享惠情况|3:用途|4:原理|5:进料方式|6:印刷速度|7:品牌（中文或外文名称）|8:型号|9:GTIN|10:CAS|11:其他</t>
  </si>
  <si>
    <t>其他凹版印刷机</t>
  </si>
  <si>
    <t>圆网印刷机</t>
  </si>
  <si>
    <t>平网印刷机</t>
  </si>
  <si>
    <t>其他网式印刷机</t>
  </si>
  <si>
    <t>未列名印刷机</t>
  </si>
  <si>
    <t>静电感光式多功能一体加密传真机</t>
  </si>
  <si>
    <t>1:品牌类型|2:出口享惠情况|3:原理|4:功能|5:品牌（中文或外文名称）|6:型号|7:GTIN|8:CAS|9:其他</t>
  </si>
  <si>
    <t>其他静电感光式多功能一体机</t>
  </si>
  <si>
    <t>其他具有打印和复印两种功能的机器</t>
  </si>
  <si>
    <t>其他多功能一体加密传真机</t>
  </si>
  <si>
    <t>2A</t>
  </si>
  <si>
    <t>其他具有打印、复印或传真中两种及以上功能的机器</t>
  </si>
  <si>
    <t>专用于品目8471所列设备的针式打印机</t>
  </si>
  <si>
    <t>1:品牌类型|2:出口享惠情况|3:用途（是否专用于税目84.71所列设备）|4:原理|5:品牌（中文或外文名称）|6:型号|7:打印幅宽|8:打印速度|9:GTIN|10:CAS|11:其他</t>
  </si>
  <si>
    <t>专用于品目8471所列设备的激光打印机</t>
  </si>
  <si>
    <t>专用于品目8471所列设备的喷墨打印机</t>
  </si>
  <si>
    <t>专用于品目8471所列设备的热敏打印机</t>
  </si>
  <si>
    <t>专用于品目8471所列设备的其他打印机</t>
  </si>
  <si>
    <t>数字式喷墨印刷机</t>
  </si>
  <si>
    <t>数字式静电照相印刷机（激光印刷机）</t>
  </si>
  <si>
    <t>其他数字式印刷设备</t>
  </si>
  <si>
    <t>其他加密传真机</t>
  </si>
  <si>
    <t>其他印刷(打印)机、复印机、传真机和电传打字机</t>
  </si>
  <si>
    <t>将原件直接复印(直接法)的静电感光复印设备</t>
  </si>
  <si>
    <t>1:品牌类型|2:出口享惠情况|3:用途（是否专用于税目84.71所列设备）|4:原理|5:品牌（中文或外文名称）|6:型号|7:GTIN|8:CAS|9:其他</t>
  </si>
  <si>
    <t>将原件通过中间体转印(间接法)的静电感光复印设备</t>
  </si>
  <si>
    <t>带有光学系统的其他感光复印设备</t>
  </si>
  <si>
    <t>接触式的其他感光复印设备</t>
  </si>
  <si>
    <t>热敏的其他感光复印设备</t>
  </si>
  <si>
    <t>热升华的其他感光复印设备</t>
  </si>
  <si>
    <t>数字式静电照相印刷机(激光印刷机)</t>
  </si>
  <si>
    <t>其他印刷(打印)机、复印机</t>
  </si>
  <si>
    <t>卷筒料给料机</t>
  </si>
  <si>
    <t>其他印刷用辅助机器</t>
  </si>
  <si>
    <t>胶印机用墨量遥控装置</t>
  </si>
  <si>
    <t>传统印刷机用零件及附件</t>
  </si>
  <si>
    <t>数字印刷设备用辅助机器</t>
  </si>
  <si>
    <t>热敏打印头</t>
  </si>
  <si>
    <t>其他数字印刷设备的零件</t>
  </si>
  <si>
    <t>其他印刷(打印)机、复印机及传真机的感光鼓和含感光鼓的碳粉盒</t>
  </si>
  <si>
    <t>其他印刷(打印)机、复印机及传真机的零件和附件</t>
  </si>
  <si>
    <t>合成纤维长丝纺丝机</t>
  </si>
  <si>
    <t>合成纤维短丝纺丝机</t>
  </si>
  <si>
    <t>人造纤维纺丝机</t>
  </si>
  <si>
    <t>化学纤维变形机</t>
  </si>
  <si>
    <t>化学纤维切断机</t>
  </si>
  <si>
    <t>其他化纤挤压、拉伸、切割机器</t>
  </si>
  <si>
    <t>棉纤维型清梳联合机</t>
  </si>
  <si>
    <t>棉纤维型自动抓棉机</t>
  </si>
  <si>
    <t>棉纤维型梳棉机</t>
  </si>
  <si>
    <t>其他棉纤维型梳理机</t>
  </si>
  <si>
    <t>毛纤维型梳理机</t>
  </si>
  <si>
    <t>宽幅非织造布梳理机</t>
  </si>
  <si>
    <t>其他纺织纤维梳理机</t>
  </si>
  <si>
    <t>棉精梳机</t>
  </si>
  <si>
    <t>毛精梳机</t>
  </si>
  <si>
    <t>其他纺织纤维精梳机</t>
  </si>
  <si>
    <t>纺织纤维拉伸机</t>
  </si>
  <si>
    <t>棉纺粗纱机</t>
  </si>
  <si>
    <t>毛纺粗纱机</t>
  </si>
  <si>
    <t>其他纺织纤维粗纱机</t>
  </si>
  <si>
    <t>纺织纤维的其他预处理机器</t>
  </si>
  <si>
    <t>全自动转杯纺纱机</t>
  </si>
  <si>
    <t>其他自由端转杯纺纱机</t>
  </si>
  <si>
    <t>自由端喷气纺纱机</t>
  </si>
  <si>
    <t>其他自由端纺纱机</t>
  </si>
  <si>
    <t>环锭棉细纱机</t>
  </si>
  <si>
    <t>环锭毛细纱机</t>
  </si>
  <si>
    <t>其他环锭细纱机</t>
  </si>
  <si>
    <t>其他纺纱机</t>
  </si>
  <si>
    <t>并线机或加捻机</t>
  </si>
  <si>
    <t>自动络筒机</t>
  </si>
  <si>
    <t>卷纬机及摇纱机、络纱机</t>
  </si>
  <si>
    <t>整经机</t>
  </si>
  <si>
    <t>浆纱机</t>
  </si>
  <si>
    <t>其他生产及处理纺织纱线的机器</t>
  </si>
  <si>
    <t>所织织物宽度≤30cm的织机</t>
  </si>
  <si>
    <t>1:品牌类型|2:出口享惠情况|3:用途|4:原理|5:织物宽度|6:品牌（中文或外文名称）|7:型号|8:GTIN|9:CAS|10:其他</t>
  </si>
  <si>
    <t>织物宽＞30cm的梭织动力地毯织机</t>
  </si>
  <si>
    <t>织物宽＞30cm的其他梭织动力织机</t>
  </si>
  <si>
    <t>织物宽&gt;30cm的梭织非动力织机</t>
  </si>
  <si>
    <t>织物宽度＞30cm的剑杆织机</t>
  </si>
  <si>
    <t>织物宽度＞30cm的片梭织机</t>
  </si>
  <si>
    <t>织物宽度＞30cm的喷水织机</t>
  </si>
  <si>
    <t>织物宽＞30cm的喷气织机</t>
  </si>
  <si>
    <t>织物宽＞30cm的其他无梭织机</t>
  </si>
  <si>
    <t>圆筒直径≤165mm的圆型针织机</t>
  </si>
  <si>
    <t>1:品牌类型|2:出口享惠情况|3:圆筒直径|4:品牌（中文或外文名称）|5:型号|6:GTIN|7:CAS|8:其他</t>
  </si>
  <si>
    <t>圆筒直径＞165mm的圆型针织机</t>
  </si>
  <si>
    <t>特里科经编机</t>
  </si>
  <si>
    <t>1:品牌类型|2:出口享惠情况|3:原理|4:品牌（中文或外文名称）|5:型号|6:幅宽|7:GTIN|8:CAS|9:其他</t>
  </si>
  <si>
    <t>拉舍尔经编机</t>
  </si>
  <si>
    <t>其他经编机</t>
  </si>
  <si>
    <t>平型纬编机</t>
  </si>
  <si>
    <t>缝编机</t>
  </si>
  <si>
    <t>地毯织机</t>
  </si>
  <si>
    <t>1:品牌类型|2:出口享惠情况|3:原理|4:品牌（中文或外文名称）|5:型号|6:GTIN|7:CAS|8:其他</t>
  </si>
  <si>
    <t>其他簇绒机</t>
  </si>
  <si>
    <t>绣花机</t>
  </si>
  <si>
    <t>品目8447其他子目未列名机器</t>
  </si>
  <si>
    <t>多臂机或提花机</t>
  </si>
  <si>
    <t>多臂机或提花机所用卡片缩小、复制、穿孔或汇编机器</t>
  </si>
  <si>
    <t>品目8444至8447的机器的辅助机器</t>
  </si>
  <si>
    <t>喷丝头或喷丝板</t>
  </si>
  <si>
    <t>纤维挤压机及辅助机器的其他零件</t>
  </si>
  <si>
    <t>钢丝针布</t>
  </si>
  <si>
    <t>其他纺织纤维预处理机器的零件、附件</t>
  </si>
  <si>
    <t>络筒锭</t>
  </si>
  <si>
    <t>其他锭子、锭壳、纺丝环、钢丝圈</t>
  </si>
  <si>
    <t>气流杯</t>
  </si>
  <si>
    <t>电子清纱器</t>
  </si>
  <si>
    <t>空气捻接器</t>
  </si>
  <si>
    <t>环锭细纱机紧密纺装置</t>
  </si>
  <si>
    <t>品目8445所机器的其他零、附件</t>
  </si>
  <si>
    <t>织机用筘、综丝、综框</t>
  </si>
  <si>
    <t>接、投梭箱</t>
  </si>
  <si>
    <t>引纬、送经装置</t>
  </si>
  <si>
    <t>梭子</t>
  </si>
  <si>
    <t>织机及其辅助机器用其他零、附件</t>
  </si>
  <si>
    <t>针织机用28号以下的弹簧针、钩针</t>
  </si>
  <si>
    <t>沉降片、其他织针及成圈机件</t>
  </si>
  <si>
    <t>品目8447机器用的其他零件、附件</t>
  </si>
  <si>
    <t>高速针刺机，针刺频率＞2000次/分钟</t>
  </si>
  <si>
    <t>其他针刺机</t>
  </si>
  <si>
    <t>水刺设备</t>
  </si>
  <si>
    <t>其他成匹、成形的毡呢制造或整理机器</t>
  </si>
  <si>
    <t>干衣量≤10kg全自动波轮式洗衣机</t>
  </si>
  <si>
    <t>1:品牌类型|2:出口享惠情况|3:原理|4:是否全自动|5:干衣量|6:品牌（中文或外文名称）|7:型号|8:GTIN|9:CAS|10:其他</t>
  </si>
  <si>
    <t>干衣量≤10kg全自动滚筒式洗衣机</t>
  </si>
  <si>
    <t>其他干衣量≤10kg的全自动洗衣机</t>
  </si>
  <si>
    <t>装有离心甩干机的非全自动洗衣机</t>
  </si>
  <si>
    <t>干衣量≤10kg的其他洗衣机</t>
  </si>
  <si>
    <t>全自动的波轮式洗衣机（干衣量&gt;10kg）</t>
  </si>
  <si>
    <t>全自动的滚筒式洗衣机（干衣量&gt;10kg）</t>
  </si>
  <si>
    <t>其他全自动的洗衣机（干衣量&gt;10kg）</t>
  </si>
  <si>
    <t>其他洗衣机（干衣量&gt;10kg）</t>
  </si>
  <si>
    <t>其他干衣量≤10kg的洗衣机零件</t>
  </si>
  <si>
    <t>干衣量＞10kg的洗衣机零件</t>
  </si>
  <si>
    <t>干洗机</t>
  </si>
  <si>
    <t>1:品牌类型|2:出口享惠情况|3:用途|4:品牌（中文或外文名称）|5:型号|6:衣容量（千克）|7:GTIN|8:CAS|9:其他</t>
  </si>
  <si>
    <t>干衣量≤10kg的干燥机</t>
  </si>
  <si>
    <t>1:品牌类型|2:出口享惠情况|3:用途|4:干衣量|5:品牌（中文或外文名称）|6:型号|7:GTIN|8:CAS|9:其他</t>
  </si>
  <si>
    <t>干衣量＞10kg的其他干燥机</t>
  </si>
  <si>
    <t>熨烫机及挤压机(包括熔压机)</t>
  </si>
  <si>
    <t>其他洗涤,漂白或染色机器</t>
  </si>
  <si>
    <t>织物的卷绕,退绕,折叠,剪切机器</t>
  </si>
  <si>
    <t>品目8451未列名的其他机器</t>
  </si>
  <si>
    <t>品目8451所列机器的零件</t>
  </si>
  <si>
    <t>多功能家用型缝纫机</t>
  </si>
  <si>
    <t>1:品牌类型|2:出口享惠情况|3:用途|4:是否手动|5:品牌（中文或外文名称）|6:型号|7:GTIN|8:CAS|9:其他</t>
  </si>
  <si>
    <t>其他家用型手动式缝纫机</t>
  </si>
  <si>
    <t>其他家用型缝纫机</t>
  </si>
  <si>
    <t>非家用自动平缝机</t>
  </si>
  <si>
    <t>1:品牌类型|2:出口享惠情况|3:用途|4:是否自动|5:品牌（中文或外文名称）|6:型号|7:GTIN|8:CAS|9:其他</t>
  </si>
  <si>
    <t>非家用自动包缝机</t>
  </si>
  <si>
    <t>非家用自动绷缝机</t>
  </si>
  <si>
    <t>其他非家用自动缝纫机</t>
  </si>
  <si>
    <t>其他非自动缝纫机</t>
  </si>
  <si>
    <t>缝纫机针</t>
  </si>
  <si>
    <t>家用缝纫机用旋梭</t>
  </si>
  <si>
    <t>家用缝纫机用其他零件</t>
  </si>
  <si>
    <t>非家用缝纫机用旋梭</t>
  </si>
  <si>
    <t>非家用缝纫机用特制家具、底座和罩盖及其零件</t>
  </si>
  <si>
    <t>非家用缝纫机用其他零件</t>
  </si>
  <si>
    <t>生皮,皮革的处理或加工机器</t>
  </si>
  <si>
    <t>鞋靴制作或修理机器</t>
  </si>
  <si>
    <t>毛皮及其他皮革的制作或修理机器</t>
  </si>
  <si>
    <t>品目8453所列机器的零件</t>
  </si>
  <si>
    <t>金属冶炼及铸造用转炉</t>
  </si>
  <si>
    <t>炉外精炼设备</t>
  </si>
  <si>
    <t>其他金属冶炼及铸造用锭模及浇包</t>
  </si>
  <si>
    <t>用于制造燃气涡轮发动机/燃气轮机叶片、导向器等涡轮构型部件所需高温合金的冷室压铸机</t>
  </si>
  <si>
    <t>3O</t>
  </si>
  <si>
    <t>其他冷室压铸机</t>
  </si>
  <si>
    <t>方坯连铸机</t>
  </si>
  <si>
    <t>板坯连铸机</t>
  </si>
  <si>
    <t>其他钢坯连铸机</t>
  </si>
  <si>
    <t>用于制造燃气涡轮发动机/燃气轮机叶片、导向器等涡轮构型部件所需高温合金的其他铸造机</t>
  </si>
  <si>
    <t>其他金属冶炼及铸造用铸造机</t>
  </si>
  <si>
    <t>炉外精炼设备的零件</t>
  </si>
  <si>
    <t>钢坯连铸机用结晶器</t>
  </si>
  <si>
    <t>钢坯连铸机用振动装置</t>
  </si>
  <si>
    <t>钢坯连铸机用其他零件</t>
  </si>
  <si>
    <t>其他冶炼等用转炉及铸造机的零件</t>
  </si>
  <si>
    <t>热轧管机</t>
  </si>
  <si>
    <t>1:品牌类型|2:出口享惠情况|3:用途|4:加工方式|5:品牌（中文或外文名称）|6:型号|7:GTIN|8:CAS|9:其他</t>
  </si>
  <si>
    <t>冷轧管机</t>
  </si>
  <si>
    <t>定、减径轧管机</t>
  </si>
  <si>
    <t>其他金属轧管机</t>
  </si>
  <si>
    <t>其他金属板材热轧机</t>
  </si>
  <si>
    <t>型钢轧机</t>
  </si>
  <si>
    <t>金属线材轧机</t>
  </si>
  <si>
    <t>其他金属热轧或冷热联合轧机</t>
  </si>
  <si>
    <t>金属板材冷轧机</t>
  </si>
  <si>
    <t>其他金属冷轧机</t>
  </si>
  <si>
    <t>金属轧机用轧辊</t>
  </si>
  <si>
    <t>1:品牌类型|2:出口享惠情况|3:用途（适用于XX品牌XX机或通用于XX机等）|4:品牌（中文或外文名称）|5:型号|6:规格（轧辊长度、辊身直径、辊颈直径）|7:GTIN|8:CAS|9:其他</t>
  </si>
  <si>
    <t>金属轧机的其他零件</t>
  </si>
  <si>
    <t>辐照元件激光切割机</t>
  </si>
  <si>
    <t>1:品牌类型|2:出口享惠情况|3:功能|4:加工方式|5:品牌（中文或外文名称）|6:型号|7:GTIN|8:CAS|9:其他</t>
  </si>
  <si>
    <t>其他用激光处理的机床</t>
  </si>
  <si>
    <t>用其他光或光子束处理的机床</t>
  </si>
  <si>
    <t>用超声波处理各种材料的加工机床</t>
  </si>
  <si>
    <t>数控放电加工机床</t>
  </si>
  <si>
    <t>1:品牌类型|2:出口享惠情况|3:控制方式|4:功能|5:加工方式|6:品牌（中文或外文名称）|7:型号|8:功率|9:加工精度|10:GTIN|11:CAS|12:其他</t>
  </si>
  <si>
    <t>其他数控的放电处理加工机床</t>
  </si>
  <si>
    <t>非数控放电加工机床</t>
  </si>
  <si>
    <t>1:品牌类型|2:出口享惠情况|3:控制方式|4:功能|5:加工方式|6:品牌（中文或外文名称）|7:型号|8:功率|9:GTIN|10:CAS|11:其他</t>
  </si>
  <si>
    <t>其他非数控的放电处理加工机床</t>
  </si>
  <si>
    <t>等离子切割机</t>
  </si>
  <si>
    <t>其他用等离子弧处理的机床</t>
  </si>
  <si>
    <t>水射流切割机</t>
  </si>
  <si>
    <t>其他方法处理材料的加工机床</t>
  </si>
  <si>
    <t>立式加工金属的加工中心</t>
  </si>
  <si>
    <t>1:品牌类型|2:出口享惠情况|3:用途|4:功能（如金属钻、镗、铣等）|5:可加装刀库注明刀库容量及选配件|6:是否可自动换刀|7:品牌（中文或外文名称）|8:型号|9:中韩自贸协定项下请注明所用数控装置品牌、型号、原产|10:GTIN|11:CAS|12:其他</t>
  </si>
  <si>
    <t>卧式加工金属的加工中心</t>
  </si>
  <si>
    <t>龙门式加工金属的加工中心</t>
  </si>
  <si>
    <t>铣车复合加工中心</t>
  </si>
  <si>
    <t>其他加工金属的加工中心</t>
  </si>
  <si>
    <t>加工金属的单工位组合机床</t>
  </si>
  <si>
    <t>1:品牌类型|2:出口享惠情况|3:用途|4:功能（如金属钻、镗、铣等）|5:加工工位数|6:动力头个数|7:品牌（中文或外文名称）|8:型号|9:中韩自贸协定项下请注明所用数控装置品牌、型号、原产|10:GTIN|11:CAS|12:其他</t>
  </si>
  <si>
    <t>加工金属的多工位组合机床</t>
  </si>
  <si>
    <t>两用物项管制的切削金属的卧式数控车床</t>
  </si>
  <si>
    <t>1:品牌类型|2:出口享惠情况|3:用途|4:控制方式|5:主轴方向（垂直或水平）|6:品牌（中文或外文名称）|7:型号|8:ECFA、中韩自贸协定项下请注明数控装置品牌、型号|9:GTIN|10:CAS|11:其他</t>
  </si>
  <si>
    <t>其他切削金属的卧式数控车床</t>
  </si>
  <si>
    <t>切削金属的其他卧式车床</t>
  </si>
  <si>
    <t>两用物项管制的切削金属立式数控车床</t>
  </si>
  <si>
    <t>其他切削金属的立式数控车床</t>
  </si>
  <si>
    <t>其他两用物项管制的切削金属数控车床</t>
  </si>
  <si>
    <t>其他切削金属的数控车床</t>
  </si>
  <si>
    <t>切削金属的其他车床</t>
  </si>
  <si>
    <t>切削金属的直线移动式动力头钻床</t>
  </si>
  <si>
    <t>1:品牌类型|2:出口享惠情况|3:用途|4:功能|5:动力头移动方式|6:品牌（中文或外文名称）|7:控制方式|8:型号|9:可加装刀库注明刀库容量及选配件|10:GTIN|11:CAS|12:其他</t>
  </si>
  <si>
    <t>切削金属的其他数控钻床</t>
  </si>
  <si>
    <t>1:品牌类型|2:出口享惠情况|3:用途|4:功能|5:控制方式|6:品牌（中文或外文名称）|7:型号|8:ECFA、中韩自贸协定项下请注明数控装置品牌、型号|9:GTIN|10:CAS|11:其他</t>
  </si>
  <si>
    <t>切削金属的其他钻床</t>
  </si>
  <si>
    <t>切削金属的其他数控镗铣机床</t>
  </si>
  <si>
    <t>1:品牌类型|2:出口享惠情况|3:用途|4:功能|5:控制方式|6:品牌（中文或外文名称）|7:型号|8:中韩自贸协定项下请注明所用数控装置品牌、型号、原产|9:GTIN|10:CAS|11:其他</t>
  </si>
  <si>
    <t>切削金属的其他镗铣机床</t>
  </si>
  <si>
    <t>切削金属的其他数控镗床</t>
  </si>
  <si>
    <t>切削金属的其他镗床</t>
  </si>
  <si>
    <t>切削金属的升降台式数控铣床</t>
  </si>
  <si>
    <t>1:品牌类型|2:出口享惠情况|3:用途|4:功能|5:控制方式|6:是否为升降台式|7:品牌（中文或外文名称）|8:型号|9:中韩自贸协定项下请注明所用数控装置品牌、型号、原产|10:GTIN|11:CAS|12:其他</t>
  </si>
  <si>
    <t>切削金属的其他升降台式铣床</t>
  </si>
  <si>
    <t>切削金属的其他龙门数控铣床</t>
  </si>
  <si>
    <t>1:品牌类型|2:出口享惠情况|3:用途|4:功能|5:控制方式|6:是否为龙门式|7:品牌（中文或外文名称）|8:型号|9:中韩自贸协定项下请注明所用数控装置品牌、型号、原产|10:GTIN|11:CAS|12:其他</t>
  </si>
  <si>
    <t>切削金属的其他数控铣床</t>
  </si>
  <si>
    <t>切削金属的其他龙门非数控铣床</t>
  </si>
  <si>
    <t>切削金属的其他非数控铣床</t>
  </si>
  <si>
    <t>切削金属的其他攻丝机床</t>
  </si>
  <si>
    <t>1:品牌类型|2:出口享惠情况|3:用途|4:功能|5:品牌（中文或外文名称）|6:控制方式|7:型号|8:中韩自贸协定项下请注明所用数控装置品牌、型号、原产|9:GTIN|10:CAS|11:其他</t>
  </si>
  <si>
    <t>加工金属的数控平面磨床</t>
  </si>
  <si>
    <t>1:品牌类型|2:出口享惠情况|3:用途|4:控制方式|5:坐标定位精度|6:品牌（中文或外文名称）|7:型号|8:ECFA、中韩自贸协定项下请注明数控装置品牌、型号|9:GTIN|10:CAS|11:其他</t>
  </si>
  <si>
    <t>加工金属的其他数控平面磨床</t>
  </si>
  <si>
    <t>加工金属的非数控平面磨床</t>
  </si>
  <si>
    <t>加工金属的其他非数控平面磨床</t>
  </si>
  <si>
    <t>加工金属的数控无心磨床</t>
  </si>
  <si>
    <t>1:品牌类型|2:出口享惠情况|3:用途|4:控制方式|5:坐标定位精度|6:结构类型（内圆、外圆等）|7:品牌（中文或外文名称）|8:型号|9:中韩自贸协定项下请注明所用数控装置品牌、型号、原产|10:GTIN|11:CAS|12:其他</t>
  </si>
  <si>
    <t>加工金属的其他数控无心磨床</t>
  </si>
  <si>
    <t>加工金属的数控曲轴磨床</t>
  </si>
  <si>
    <t>加工金属的其他数控外圆磨床</t>
  </si>
  <si>
    <t>加工金属的数控内圆磨床</t>
  </si>
  <si>
    <t>加工金属的其他数控磨床</t>
  </si>
  <si>
    <t>加工金属的非数控外圆磨床</t>
  </si>
  <si>
    <t>加工金属的非数控内圆磨床</t>
  </si>
  <si>
    <t>加工金属的非数控轧辊磨床</t>
  </si>
  <si>
    <t>加工金属的其他非数控磨床</t>
  </si>
  <si>
    <t>加工金属的数控刃磨机床</t>
  </si>
  <si>
    <t>1:品牌类型|2:出口享惠情况|3:用途|4:控制方式|5:品牌（中文或外文名称）|6:型号|7:中韩自贸协定项下请注明所用数控装置品牌、型号、原产|8:GTIN|9:CAS|10:其他</t>
  </si>
  <si>
    <t>加工金属的其他刃磨机床</t>
  </si>
  <si>
    <t>金属珩磨机床</t>
  </si>
  <si>
    <t>1:品牌类型|2:出口享惠情况|3:用途|4:品牌（中文或外文名称）|5:型号|6:ECFA、中韩自贸协定项下请注明数控装置品牌、型号|7:GTIN|8:CAS|9:其他</t>
  </si>
  <si>
    <t>金属研磨机床</t>
  </si>
  <si>
    <t>加工金属的砂轮机</t>
  </si>
  <si>
    <t>金属抛光机床</t>
  </si>
  <si>
    <t>其他用磨石、磨料加工金属的机床</t>
  </si>
  <si>
    <t>切削金属或金属陶瓷的牛头刨床</t>
  </si>
  <si>
    <t>1:品牌类型|2:出口享惠情况|3:用途|4:功能|5:结构类型|6:品牌（中文或外文名称）|7:型号|8:GTIN|9:CAS|10:其他</t>
  </si>
  <si>
    <t>切削金属或金属陶瓷的插床</t>
  </si>
  <si>
    <t>切削金属或金属陶瓷的拉床</t>
  </si>
  <si>
    <t>切削金属的数控齿轮磨床</t>
  </si>
  <si>
    <t>1:品牌类型|2:出口享惠情况|3:用途|4:控制方式|5:功能|6:品牌（中文或外文名称）|7:型号|8:中韩自贸协定项下请注明所用数控装置品牌、型号、原产|9:GTIN|10:CAS|11:其他</t>
  </si>
  <si>
    <t>切削金属的数控切齿机、数控齿轮精加工机床</t>
  </si>
  <si>
    <t>切削金属的其他切齿机,齿轮磨床</t>
  </si>
  <si>
    <t>辐照元件刀具切割机</t>
  </si>
  <si>
    <t>1:品牌类型|2:出口享惠情况|3:用途|4:功能|5:品牌（中文或外文名称）|6:型号|7:ECFA、中韩自贸协定项下请注明数控装置品牌、型号|8:GTIN|9:CAS|10:其他</t>
  </si>
  <si>
    <t>其他锯床或切断机</t>
  </si>
  <si>
    <t>切削金属或金属陶瓷的龙门刨床</t>
  </si>
  <si>
    <t>切削金属或金属陶瓷的其他刨床</t>
  </si>
  <si>
    <t>切削金属或金属陶瓷的未列名机床</t>
  </si>
  <si>
    <t>加工金属的数控的闭式锻造机（模锻机）</t>
  </si>
  <si>
    <t>1:品牌类型|2:出口享惠情况|3:用途|4:功能|5:控制方式|6:品牌（中文或外文名称）|7:型号|8:GTIN|9:CAS|10:其他</t>
  </si>
  <si>
    <t>加工金属的非数控闭式锻造机（模锻机）</t>
  </si>
  <si>
    <t>其他数控的热锻设备、热模锻设备（包括压力机）及热锻锻锤</t>
  </si>
  <si>
    <t>其他非数控的热锻设备、热模锻设备（包括压力机）及热锻锻锤</t>
  </si>
  <si>
    <t>用于加工金属板材的数控型材成型机</t>
  </si>
  <si>
    <t>用于加工金属板材的非数控型材成型机</t>
  </si>
  <si>
    <t>用于加工金属板材的数控折弯机</t>
  </si>
  <si>
    <t>用于加工金属板材的数控多边折弯机</t>
  </si>
  <si>
    <t>用于加工金属板材的数控卷板机</t>
  </si>
  <si>
    <t>用于加工金属板材的其他数控矫直机</t>
  </si>
  <si>
    <t>用于加工金属板材的其他数控弯曲、折叠或矫平机床</t>
  </si>
  <si>
    <t>用于加工金属板材的非数控矫直机床</t>
  </si>
  <si>
    <t>用于加工金属板材的非数控弯曲、折叠或矫平机床（包括折弯机）</t>
  </si>
  <si>
    <t>用于加工金属板材的数控纵剪线和定尺剪切线</t>
  </si>
  <si>
    <t>用于加工金属板材的非数控纵剪线和定尺剪切线</t>
  </si>
  <si>
    <t>用于加工金属板材的数控剪切机床</t>
  </si>
  <si>
    <t>用于加工金属板材的非数控剪切机床</t>
  </si>
  <si>
    <t>用于加工金属板材的自动模式数控步冲压力机</t>
  </si>
  <si>
    <t>用于加工金属板材的其他数控冲床</t>
  </si>
  <si>
    <t>用于加工金属板材的数控冲剪两用机</t>
  </si>
  <si>
    <t>用于加工金属板材的非数控冲孔、开槽或步冲机床(不包括压力机)</t>
  </si>
  <si>
    <t>数控金属管道、管材、型材、空心型材和棒材的锻造或冲压机床及锻锤</t>
  </si>
  <si>
    <t>其他金属管道、管材、型材、空心型材和棒材的数控加工机床</t>
  </si>
  <si>
    <t>非数控金属管道、管材、型材、空心型材和棒材的锻造或冲压机床及锻锤</t>
  </si>
  <si>
    <t>其他金属管道、管材、型材、空心型材和棒材的非数控加工机床</t>
  </si>
  <si>
    <t>数控液压式锻造或冲压机床及锻锤</t>
  </si>
  <si>
    <t>其他数控液压压力机</t>
  </si>
  <si>
    <t>非数控液压式锻造或冲压机床及锻锤</t>
  </si>
  <si>
    <t>其他非数控液压压力机</t>
  </si>
  <si>
    <t>数控机械式锻造或冲压机床及锻锤</t>
  </si>
  <si>
    <t>其他数控机械压力机</t>
  </si>
  <si>
    <t>非数控机械式锻造或冲压机床及锻锤</t>
  </si>
  <si>
    <t>其他非数控机械压力机</t>
  </si>
  <si>
    <t>伺服锻造或冲压机床及锻锤</t>
  </si>
  <si>
    <t>其他伺服压力机</t>
  </si>
  <si>
    <t>其他锻造或冲压机床及锻锤</t>
  </si>
  <si>
    <t>其他数控压力机</t>
  </si>
  <si>
    <t>其他非数控锻造或冲压机床及锻锤</t>
  </si>
  <si>
    <t>其他非数控压力机</t>
  </si>
  <si>
    <t>税目84.62的其他数控的金属管道、管材、型材、空心型材和棒材的数控锻造或冲压机床及锻锤</t>
  </si>
  <si>
    <t>税目84.62的其他数控机床</t>
  </si>
  <si>
    <t>税目84.62的其他非数控的金属管道、管材、型材、空心型材和棒材的数控锻造或冲压机床及锻锤</t>
  </si>
  <si>
    <t>税目84.62的其他非数控机床</t>
  </si>
  <si>
    <t>拉拔力为300吨及以下的金属冷拔管机</t>
  </si>
  <si>
    <t>1:品牌类型|2:出口享惠情况|3:用途|4:功能|5:品牌（中文或外文名称）|6:型号|7:GTIN|8:CAS|9:其他</t>
  </si>
  <si>
    <t>300吨以上的金属冷拔管机</t>
  </si>
  <si>
    <t>金属及金属陶瓷的拔丝机</t>
  </si>
  <si>
    <t>其他金属或金属陶瓷的拉拔机</t>
  </si>
  <si>
    <t>金属或金属陶瓷的螺纹滚轧机</t>
  </si>
  <si>
    <t>金属或金属陶瓷丝的加工机</t>
  </si>
  <si>
    <t>滚压成形机床;具有滚压功能的旋压成形机床</t>
  </si>
  <si>
    <t>其他非切削加工机床</t>
  </si>
  <si>
    <t>圆盘锯</t>
  </si>
  <si>
    <t>1:品牌类型|2:出口享惠情况|3:用途|4:功能|5:加工材料|6:品牌（中文或外文名称）|7:型号|8:GTIN|9:CAS|10:其他</t>
  </si>
  <si>
    <t>钢丝锯</t>
  </si>
  <si>
    <t>加工矿物等材料的其他锯床</t>
  </si>
  <si>
    <t>玻璃研磨或抛光机床</t>
  </si>
  <si>
    <t>加工矿物等材料的研磨或抛光机床</t>
  </si>
  <si>
    <t>玻璃切割机</t>
  </si>
  <si>
    <t>玻璃刻花机</t>
  </si>
  <si>
    <t>其他玻璃冷加工机床</t>
  </si>
  <si>
    <t>其他加工矿物等材料的机床</t>
  </si>
  <si>
    <t>不需变换工具即可进行加工的机床</t>
  </si>
  <si>
    <t>以刨、铣、钻孔、研磨、抛光、凿榫及其他切削为主的加工中心，加工木材及类似硬质材料的</t>
  </si>
  <si>
    <t>其他加工木材等材料的加工中心</t>
  </si>
  <si>
    <t>加工木材等材料的锯床</t>
  </si>
  <si>
    <t>加工木材等材料的刨,铣,切削机器</t>
  </si>
  <si>
    <t>加工木材等材料的研磨或抛光机器，含砂磨</t>
  </si>
  <si>
    <t>加工木材等材料的弯曲或装配机器</t>
  </si>
  <si>
    <t>加工木材等材料的钻孔或凿榫机器</t>
  </si>
  <si>
    <t>加工木材等材料的剖,切,刮削机器</t>
  </si>
  <si>
    <t>加工木材等材料的其他机床</t>
  </si>
  <si>
    <t>工具夹具及自启板牙切头</t>
  </si>
  <si>
    <t>专门设计用于燃气涡轮发动机/燃气轮机的高温合金、钛合金或金属间化合物等材料的盘片固态连接所需的工件夹具</t>
  </si>
  <si>
    <t>其他专用于或主要用于税目84.56至84.65所列机器的工件夹具</t>
  </si>
  <si>
    <t>分度头及其他专用于机器的附件</t>
  </si>
  <si>
    <t>品目8464所列机器用的零件</t>
  </si>
  <si>
    <t>税目84.65所列机器用的零件</t>
  </si>
  <si>
    <t>刀库及自动换刀装置（品目8456-8461机器用）</t>
  </si>
  <si>
    <t>品目8456-8461机器用其他零件</t>
  </si>
  <si>
    <t>滚压成形机床用芯轴;有滚压功能的旋压成形机用芯轴</t>
  </si>
  <si>
    <t>税目84.62-84.63机器用其他零件</t>
  </si>
  <si>
    <t>旋转式手提风动工具</t>
  </si>
  <si>
    <t>1:品牌类型|2:出口享惠情况|3:驱动方式|4:是否为手提式|5:品牌（中文或外文名称）|6:型号|7:GTIN|8:CAS|9:其他</t>
  </si>
  <si>
    <t>其他手提式风动工具</t>
  </si>
  <si>
    <t>手提式电动钻</t>
  </si>
  <si>
    <t>手提式电动链锯</t>
  </si>
  <si>
    <t>其他手提式电锯</t>
  </si>
  <si>
    <t>手提式电动砂磨工具</t>
  </si>
  <si>
    <t>手提式电刨</t>
  </si>
  <si>
    <t>其他手提式电动工具</t>
  </si>
  <si>
    <t>手提式液压或其他动力链锯</t>
  </si>
  <si>
    <t>其他手提式液压或其他动力工具</t>
  </si>
  <si>
    <t>编号84672210的链锯用零件</t>
  </si>
  <si>
    <t>子目846781的链锯用的零件</t>
  </si>
  <si>
    <t>风动的工具零件</t>
  </si>
  <si>
    <t>其他手提式电动工具用零件</t>
  </si>
  <si>
    <t>其他手提式动力工具用的零件</t>
  </si>
  <si>
    <t>手提喷焊器</t>
  </si>
  <si>
    <t>1:品牌类型|2:出口享惠情况|3:原理|4:是否为手提式|5:品牌（中文或外文名称）|6:型号|7:GTIN|8:CAS|9:其他</t>
  </si>
  <si>
    <t>自动焊接机</t>
  </si>
  <si>
    <t>其他气体焊接或表面回火机器及装置</t>
  </si>
  <si>
    <t>其他焊接机器及装置</t>
  </si>
  <si>
    <t>焊接机器用零件</t>
  </si>
  <si>
    <t>电子计算器及袖珍式数据录放机器</t>
  </si>
  <si>
    <t>1:品牌类型|2:出口享惠情况|3:是否需外接电源|4:品牌（中文或外文名称）|5:型号|6:GTIN|7:CAS|8:其他</t>
  </si>
  <si>
    <t>装有打印装置的电子计算器</t>
  </si>
  <si>
    <t>1:品牌类型|2:出口享惠情况|3:是否有打印装置|4:品牌（中文或外文名称）|5:型号|6:GTIN|7:CAS|8:其他</t>
  </si>
  <si>
    <t>其他电子计算器</t>
  </si>
  <si>
    <t>其他计算机器</t>
  </si>
  <si>
    <t>销售点终端出纳机</t>
  </si>
  <si>
    <t>其他现金出纳机</t>
  </si>
  <si>
    <t>会计计算机,邮资盖戳机,售票机及类似机器</t>
  </si>
  <si>
    <t>平板电脑</t>
  </si>
  <si>
    <t>1:品牌类型|2:出口享惠情况|3:配置（系统组成部件）|4:品牌（中文或外文名称）|5:型号|6:GTIN|7:CAS|8:其他</t>
  </si>
  <si>
    <t>其他便携式自动数据处理设备</t>
  </si>
  <si>
    <t>高性能数字计算机</t>
  </si>
  <si>
    <t>1:品牌类型|2:出口享惠情况|3:机型|4:配置（系统组成部件）|5:品牌（中文或外文名称）|6:型号|7:操作系统|8:GTIN|9:CAS|10:其他</t>
  </si>
  <si>
    <t>其他巨大中型自动数据处理设备</t>
  </si>
  <si>
    <t>小型自动数据处理设备</t>
  </si>
  <si>
    <t>微型机</t>
  </si>
  <si>
    <t>其他数据处理设备</t>
  </si>
  <si>
    <t>系统形式报验的高性能数字计算机</t>
  </si>
  <si>
    <t>1:品牌类型|2:出口享惠情况|3:机型|4:配置（系统组成部件）|5:是否以系统形式报验|6:品牌（中文或外文名称）|7:型号|8:操作系统|9:GTIN|10:CAS|11:其他</t>
  </si>
  <si>
    <t>其他系统形式报验的巨、大、中型机</t>
  </si>
  <si>
    <t>以系统形式报验的小型计算机</t>
  </si>
  <si>
    <t>以系统形式报验的微型机</t>
  </si>
  <si>
    <t>其他分散型工业过程控制设备</t>
  </si>
  <si>
    <t>1:品牌类型|2:出口享惠情况|3:配置（例如，包括现场控制站、操作员站以及工程师站等|4:是否以系统形式报验|5:品牌（中文或外文名称）|6:型号|7:操作系统|8:GTIN|9:CAS|10:其他</t>
  </si>
  <si>
    <t>以系统形式报验的其他计算机</t>
  </si>
  <si>
    <t>1:品牌类型|2:出口享惠情况|3:配置（系统组成部件）|4:是否以系统形式报验|5:品牌（中文或外文名称）|6:型号|7:操作系统|8:GTIN|9:CAS|10:其他</t>
  </si>
  <si>
    <t>高性能数字计算机处理部件</t>
  </si>
  <si>
    <t>1:品牌类型|2:出口享惠情况|3:机型|4:配置（系统组成部件）|5:品牌（中文或外文名称）|6:型号|7:操作系统|8:用途|9:GTIN|10:CAS|11:其他</t>
  </si>
  <si>
    <t>其他巨,大,中型机处理部件</t>
  </si>
  <si>
    <t>小型机的处理部件</t>
  </si>
  <si>
    <t>含显示器和主机的微型机</t>
  </si>
  <si>
    <t>其他的微型机的处理部件</t>
  </si>
  <si>
    <t>847141或847149以外设备的处理部件</t>
  </si>
  <si>
    <t>巨,大,中及小型计算机用终端</t>
  </si>
  <si>
    <t>自动数据处理设备的扫描器</t>
  </si>
  <si>
    <t>自动数据处理设备的数字化仪</t>
  </si>
  <si>
    <t>键盘</t>
  </si>
  <si>
    <t>1:品牌类型|2:出口享惠情况|3:品牌（中文或外文名称）|4:型号|5:连接方式（有线、无线）|6:GTIN|7:CAS|8:其他</t>
  </si>
  <si>
    <t>鼠标器</t>
  </si>
  <si>
    <t>1:品牌类型|2:出口享惠情况|3:品牌（中文或外文名称）|4:型号|5:连接方式（有线、无线）|6:DPI（分辨率）|7:CPI（鼠标精度）|8:GTIN|9:CAS|10:其他</t>
  </si>
  <si>
    <t>计算机的其他输入或输出部件</t>
  </si>
  <si>
    <t>固态硬盘（SSD）</t>
  </si>
  <si>
    <t>1:品牌类型|2:出口享惠情况|3:品牌（中文或外文名称）|4:型号|5:硬盘容量及缓存容量|6:硬盘种类（固态硬盘、机械硬盘等）|7:GTIN|8:CAS|9:其他</t>
  </si>
  <si>
    <t>其他计算机硬盘驱动器</t>
  </si>
  <si>
    <t>自动数据处理设备的软盘驱动器</t>
  </si>
  <si>
    <t>光盘驱动器</t>
  </si>
  <si>
    <t>1:品牌类型|2:出口享惠情况|3:品牌（中文或外文名称）|4:型号|5:是否带有刻录功能|6:刻录速度|7:GTIN|8:CAS|9:其他</t>
  </si>
  <si>
    <t>自动数据处理设备的其他存储部件</t>
  </si>
  <si>
    <t>其他自动数据处理设备的部件</t>
  </si>
  <si>
    <t>其他品目未列名的磁性或光学阅读机；将数据以代码形式转录到数据记录媒体的机器及处理这些数据的机器</t>
  </si>
  <si>
    <t>胶版复印机、油印机</t>
  </si>
  <si>
    <t>邮政信件分拣及封装设备</t>
  </si>
  <si>
    <t>其他信件折叠、分类、开或闭封机</t>
  </si>
  <si>
    <t>自动柜员机</t>
  </si>
  <si>
    <t>1:品牌类型|2:出口享惠情况|3:用途（存款、取款、存取款一体机等）|4:品牌（中文或外文名称）|5:型号|6:配置|7:安装方式（穿墙式等）|8:GTIN|9:CAS|10:其他</t>
  </si>
  <si>
    <t>办公室用打洞机</t>
  </si>
  <si>
    <t>办公室用订书机</t>
  </si>
  <si>
    <t>其他装订用办公室机器</t>
  </si>
  <si>
    <t>碎纸机</t>
  </si>
  <si>
    <t>1:品牌类型|2:出口享惠情况|3:用途（是否办公用碎纸）|4:品牌（中文或外文名称）|5:型号|6:GTIN|7:CAS|8:其他</t>
  </si>
  <si>
    <t>地址印写机及地址铭牌压印机</t>
  </si>
  <si>
    <t>文字处理机</t>
  </si>
  <si>
    <t>打字机</t>
  </si>
  <si>
    <t>其他办公室用机器</t>
  </si>
  <si>
    <t>品目8470所列电子计算器的零附件</t>
  </si>
  <si>
    <t>品目8470所列其他机器的零附件</t>
  </si>
  <si>
    <t>子目8471.4110、8471.4120、8471.4910、8471.4920、8471.5010、8471.5020、8471.6090、8471.7011、8471.7019、8471.7020、8471.7030及8471.7090所列机器及装置的零件、附件</t>
  </si>
  <si>
    <t>品目8471所列其他机器零附件</t>
  </si>
  <si>
    <t>1:品牌类型|2:出口享惠情况|3:用途（适用于XX品牌XX机或通用于XX机等）|4:品牌（中文或外文名称）|5:型号|6:如为内存条需申报容量|7:GTIN|8:CAS|9:其他</t>
  </si>
  <si>
    <t>自动柜员机用出钞器和循环出钞器</t>
  </si>
  <si>
    <t>子目8472.9050、8472.9060所列机器的零件、附件</t>
  </si>
  <si>
    <t>其他办公室用机器零附件</t>
  </si>
  <si>
    <t>品目8470至8472中所列机器零附件</t>
  </si>
  <si>
    <t>分类、筛选、分离或洗涤机器</t>
  </si>
  <si>
    <t>齿辊式破碎及磨粉机器</t>
  </si>
  <si>
    <t>球磨式磨碎或磨粉机</t>
  </si>
  <si>
    <t>破碎或磨粉用机器</t>
  </si>
  <si>
    <t>混凝土或砂浆混合机器</t>
  </si>
  <si>
    <t>矿物与沥青的混合机器</t>
  </si>
  <si>
    <t>其他混合或搅拌机器</t>
  </si>
  <si>
    <t>其他辊压成型机</t>
  </si>
  <si>
    <t>其他模压成型机</t>
  </si>
  <si>
    <t>税目84.74未列名的其他机器</t>
  </si>
  <si>
    <t>税目84.74所列机器的零件</t>
  </si>
  <si>
    <t>白炽灯泡、灯管等的封装机</t>
  </si>
  <si>
    <t>制造光导纤维及预制棒的机器</t>
  </si>
  <si>
    <t>连续式玻璃热弯炉</t>
  </si>
  <si>
    <t>玻璃纤维拉丝机</t>
  </si>
  <si>
    <t>其他玻璃及制品热加工机器</t>
  </si>
  <si>
    <t>其他玻璃及制品的制造加工机器</t>
  </si>
  <si>
    <t>税号8475.21所列机器的零件</t>
  </si>
  <si>
    <t>其他税目84.75所列机器的零件</t>
  </si>
  <si>
    <t>可加热或制冷的饮料自动销售机</t>
  </si>
  <si>
    <t>1:品牌类型|2:出口享惠情况|3:供应商品种类|4:是否装有加热或制冷装置|5:品牌（中文或外文名称）|6:型号|7:GTIN|8:CAS|9:其他</t>
  </si>
  <si>
    <t>其他饮料自动销售机</t>
  </si>
  <si>
    <t>装有加热或制冷装置的自动售货机</t>
  </si>
  <si>
    <t>钱币兑换机</t>
  </si>
  <si>
    <t>其他无加热或制冷装置的自动售货机</t>
  </si>
  <si>
    <t>钱币兑换机的零件</t>
  </si>
  <si>
    <t>其他品目8476所列机器的零件</t>
  </si>
  <si>
    <t>其他注塑机</t>
  </si>
  <si>
    <t>1:品牌类型|2:出口享惠情况|3:用途|4:功能|5:品牌（中文或外文名称）|6:型号|7:合模力|8:螺杆直径|9:注射容量|10:射出速度|11:GTIN|12:CAS|13:其他</t>
  </si>
  <si>
    <t>其他注射机</t>
  </si>
  <si>
    <t>1:品牌类型|2:出口享惠情况|3:用途|4:功能|5:品牌（中文或外文名称）|6:型号|7:合模力|8:GTIN|9:CAS|10:其他</t>
  </si>
  <si>
    <t>塑料造粒机</t>
  </si>
  <si>
    <t>其他加工塑料或橡胶的挤出机</t>
  </si>
  <si>
    <t>挤出吹塑机</t>
  </si>
  <si>
    <t>注射吹塑机</t>
  </si>
  <si>
    <t>其他吹塑机</t>
  </si>
  <si>
    <t>塑料中空成型机</t>
  </si>
  <si>
    <t>塑料压延成型机</t>
  </si>
  <si>
    <t>真空模塑及其他热成型机器</t>
  </si>
  <si>
    <t>用于充气轮胎模塑或翻新的机器</t>
  </si>
  <si>
    <t>其他模塑机、成型机</t>
  </si>
  <si>
    <t>未列名的橡胶或塑料加工机器</t>
  </si>
  <si>
    <t>橡胶、塑料等加工机机器的零件</t>
  </si>
  <si>
    <t>其他的烟草加工及制作机器</t>
  </si>
  <si>
    <t>烟草加工及制作机器用的零件</t>
  </si>
  <si>
    <t>沥青混凝土摊铺机</t>
  </si>
  <si>
    <t>稳定土摊铺机</t>
  </si>
  <si>
    <t>其他摊铺机</t>
  </si>
  <si>
    <t>其他公共工程用的机器</t>
  </si>
  <si>
    <t>提取、加工动物油脂、植物固定油脂或微生物油脂的机器</t>
  </si>
  <si>
    <t>木碎料板或木纤维板的其他挤压机</t>
  </si>
  <si>
    <t>绳或缆的制造机器</t>
  </si>
  <si>
    <t>协作机器人</t>
  </si>
  <si>
    <t>其他多功能工业机器人</t>
  </si>
  <si>
    <t>机器人,末端操纵装置</t>
  </si>
  <si>
    <t>其他工业机器人</t>
  </si>
  <si>
    <t>蒸发式空气冷却器</t>
  </si>
  <si>
    <t>机场用旅客登机桥</t>
  </si>
  <si>
    <t>非机场用旅客登机（船）桥</t>
  </si>
  <si>
    <t>处理金属的其他绕线机</t>
  </si>
  <si>
    <t>其他处理金属的机械</t>
  </si>
  <si>
    <t>两用物项管制搅拌器</t>
  </si>
  <si>
    <t>用于废物和废水处理的混合、搅拌、轧碎、研磨、筛选、均化或乳化机器</t>
  </si>
  <si>
    <t>其他混合、搅拌、轧碎、研磨机器</t>
  </si>
  <si>
    <t>处理金属的冷等静压机</t>
  </si>
  <si>
    <t>其他冷等静压压力机</t>
  </si>
  <si>
    <t>船用舵机及陀螺稳定器</t>
  </si>
  <si>
    <t>空气增湿器及减湿器</t>
  </si>
  <si>
    <t>其他邮政用包裹、印刷品分拣设备</t>
  </si>
  <si>
    <t>放射性废物压实机</t>
  </si>
  <si>
    <t>自动插件机</t>
  </si>
  <si>
    <t>自动贴片机</t>
  </si>
  <si>
    <t>其他印刷电路板上装配元器件机器</t>
  </si>
  <si>
    <t>智能仿生机器人</t>
  </si>
  <si>
    <t>自动化立体仓储设备</t>
  </si>
  <si>
    <t>用于光盘生产的金属母盘生产设备</t>
  </si>
  <si>
    <t>用于光盘生产的粘合机</t>
  </si>
  <si>
    <t>用于光盘生产的真空金属溅镀机</t>
  </si>
  <si>
    <t>保护胶涂覆机及染料层旋涂机</t>
  </si>
  <si>
    <t>生物反应器</t>
  </si>
  <si>
    <t>恒化器</t>
  </si>
  <si>
    <t>连续灌流系统</t>
  </si>
  <si>
    <t>三坐标或多坐标联动和程控的纤维缠绕机</t>
  </si>
  <si>
    <t>六面顶压机设备，具有以下所有特性：专门设计或制造的X/Y/Z三轴六面同步加压的大型液压机，缸径尺寸大于等于500毫米或设计使用压力大于等于5千兆帕。</t>
  </si>
  <si>
    <t>微波等离子体化学气相沉积法（MPCVD）设备，具有以下所有特性：专门设计或制造的MPCVD设备，微波功率在10千瓦以上，且微波频率为915兆赫或2450兆赫。</t>
  </si>
  <si>
    <t>其他两用物项管制机器及机械器具</t>
  </si>
  <si>
    <t>绕线机</t>
  </si>
  <si>
    <t>本章其他未列名机器及机械器具</t>
  </si>
  <si>
    <t>船舶用舵机及陀螺稳定器零件</t>
  </si>
  <si>
    <t>空气增湿器及减湿器零件</t>
  </si>
  <si>
    <t>绕线机的精密芯轴</t>
  </si>
  <si>
    <t>六面顶压机专用关键零部件，包括铰链梁、顶锤</t>
  </si>
  <si>
    <t>税目84.79所列机器的其他零件</t>
  </si>
  <si>
    <t>金属铸造用型箱</t>
  </si>
  <si>
    <t>1:品牌类型|2:出口享惠情况|3:用途|4:适用材料|5:品牌（中文或外文名称）|6:型号|7:模具材质|8:GTIN|9:CAS|10:其他</t>
  </si>
  <si>
    <t>型模底板</t>
  </si>
  <si>
    <t>阳模</t>
  </si>
  <si>
    <t>压铸模</t>
  </si>
  <si>
    <t>1:品牌类型|2:出口享惠情况|3:用途|4:适用材料|5:品牌（中文或外文名称）|6:型号|7:模具材质|8:原理|9:GTIN|10:CAS|11:其他</t>
  </si>
  <si>
    <t>粉末冶金用压模</t>
  </si>
  <si>
    <t>为制造航空器结构件或航天器结构件、航空发动机或航天发动机或为上述物项专门设计的部件而专门设计用于钛、铝及其合金超塑成形/扩散连接的注模或压模</t>
  </si>
  <si>
    <t>专门设计用于燃气涡轮发动机/燃气轮机的高温合金、钛合金或金属间化合物等材料的盘片固态连接所需的注模或压模</t>
  </si>
  <si>
    <t>其他金属或硬质合金用注模或压模</t>
  </si>
  <si>
    <t>专门设计用于制造燃气涡轮发动机/燃气轮机叶片、导向器、机匣等涡轮构型部件的精密铸造蜡模模组</t>
  </si>
  <si>
    <t>其他金属、硬质合金用其他型模</t>
  </si>
  <si>
    <t>玻璃用型模</t>
  </si>
  <si>
    <t>专门设计用于制造燃气涡轮发动机/燃气轮机叶片、导向器、机匣等涡轮构型部件的精密铸造中间产品(包括陶瓷型芯、蜡模模组、型壳)的模具</t>
  </si>
  <si>
    <t>其他矿物材料用型模</t>
  </si>
  <si>
    <t>硫化轮胎用囊式型模</t>
  </si>
  <si>
    <t>专门设计用于制造航天服面窗的模具(注模)</t>
  </si>
  <si>
    <t>其他塑料或橡胶用注模或压模</t>
  </si>
  <si>
    <t>塑料或橡胶用其他型模</t>
  </si>
  <si>
    <t>喷灌设备用减压阀</t>
  </si>
  <si>
    <t>其他减压阀</t>
  </si>
  <si>
    <t>飞机发动机用液压传动阀</t>
  </si>
  <si>
    <t>其他油压传动阀</t>
  </si>
  <si>
    <t>飞机发动机用气压传动阀</t>
  </si>
  <si>
    <t>其他气压传动阀</t>
  </si>
  <si>
    <t>止回阀</t>
  </si>
  <si>
    <t>安全阀或溢流阀</t>
  </si>
  <si>
    <t>两用物项管制的电磁式换向阀</t>
  </si>
  <si>
    <t>1:品牌类型|2:出口享惠情况|3:用途|4:是否电磁式|5:品牌（中文或外文名称）|6:型号|7:GTIN|8:CAS|9:其他</t>
  </si>
  <si>
    <t>其他电磁式换向阀</t>
  </si>
  <si>
    <t>两用物项管制的其他换向阀</t>
  </si>
  <si>
    <t>其他换向阀</t>
  </si>
  <si>
    <t>两用物项管制的电子膨胀流量阀</t>
  </si>
  <si>
    <t>其他电子膨胀流量阀</t>
  </si>
  <si>
    <t>两用物项管制的其他流量阀</t>
  </si>
  <si>
    <t>飞机发动机用流量阀</t>
  </si>
  <si>
    <t>专用或主要用于半导体器件、集成电路或平板显示器制造设备用的气体流量阀(流量控制范围：满量程的2%-100%)</t>
  </si>
  <si>
    <t>其他流量阀</t>
  </si>
  <si>
    <t>两用物项管制的其他阀门</t>
  </si>
  <si>
    <t>高压涡轮间隙控制阀门</t>
  </si>
  <si>
    <t>废气再循环阀</t>
  </si>
  <si>
    <t>飞机发动机用预冷控制阀门</t>
  </si>
  <si>
    <t>其他阀门</t>
  </si>
  <si>
    <t>未列名龙头、旋塞及类似装置</t>
  </si>
  <si>
    <t>阀门用零件</t>
  </si>
  <si>
    <t>龙头,旋塞及类似装置的零件</t>
  </si>
  <si>
    <t>绝缘调心球轴承</t>
  </si>
  <si>
    <t>1:品牌类型|2:出口享惠情况|3:结构类型|4:品牌（中文或外文名称）|5:型号|6:GTIN|7:CAS|8:其他</t>
  </si>
  <si>
    <t>其他调心球轴承</t>
  </si>
  <si>
    <t>深沟球轴承</t>
  </si>
  <si>
    <r>
      <rPr>
        <sz val="12"/>
        <rFont val="宋体"/>
        <family val="3"/>
        <charset val="134"/>
      </rPr>
      <t>医疗设备用角接触球轴承（内圈直径 ≥790毫米，额定载荷≥850千克，转速≥200转每分钟）</t>
    </r>
    <r>
      <rPr>
        <sz val="12"/>
        <rFont val="宋体"/>
        <family val="3"/>
        <charset val="134"/>
      </rPr>
      <t xml:space="preserve"> </t>
    </r>
  </si>
  <si>
    <t>其他角接触球轴承</t>
  </si>
  <si>
    <t>飞机发动机用外径30CM的推力球轴承</t>
  </si>
  <si>
    <t>飞机发动机用其他推力球轴承</t>
  </si>
  <si>
    <t>其他推力球轴承</t>
  </si>
  <si>
    <t>其他滚珠轴承</t>
  </si>
  <si>
    <t>6兆瓦及以上风力发电机用锥形滚子轴承</t>
  </si>
  <si>
    <t>其他锥形滚子轴承</t>
  </si>
  <si>
    <t>鼓形滚子轴承</t>
  </si>
  <si>
    <t>飞机发动机用滚针轴承</t>
  </si>
  <si>
    <t>1:品牌类型|2:出口享惠情况|3:结构类型|4:滚柱直径、长度|5:品牌（中文或外文名称）|6:型号|7:GTIN|8:CAS|9:其他</t>
  </si>
  <si>
    <t>其他滚针轴承</t>
  </si>
  <si>
    <t>三环、二环偏心滚动轴承，飞机发动机主推进轴用滚子轴承除外</t>
  </si>
  <si>
    <t>飞机发动机主推进轴用滚子轴承</t>
  </si>
  <si>
    <t>其他圆柱形滚子轴承</t>
  </si>
  <si>
    <t>其他滚动轴承及球、柱混合轴承</t>
  </si>
  <si>
    <t>滚珠、滚针及滚柱</t>
  </si>
  <si>
    <t>1:品牌类型|2:出口享惠情况|3:用途（适用于XX品牌XX机或通用于XX机等）|4:如是滚珠请申报最大、最小及标称直径|5:品牌（中文或外文名称）|6:型号|7:GTIN|8:CAS|9:其他</t>
  </si>
  <si>
    <t>滚动轴承的其他零件</t>
  </si>
  <si>
    <t>船舶用柴油机曲轴</t>
  </si>
  <si>
    <t>其他船舶用传动轴</t>
  </si>
  <si>
    <t>飞机发动机用传动轴</t>
  </si>
  <si>
    <t>其他传动轴及曲柄</t>
  </si>
  <si>
    <t>装有滚珠或滚子轴承的轴承座</t>
  </si>
  <si>
    <t>1:品牌类型|2:出口享惠情况|3:注明是否装有滚珠或滚子轴承|4:用途|5:品牌（中文或外文名称）|6:型号|7:GTIN|8:CAS|9:其他</t>
  </si>
  <si>
    <t>磁悬浮轴承（轴承组合件, 由悬浮在充满阻尼介质的环形磁铁组成）；轴承/阻尼器（安装在阻尼器上的具有枢轴/盖的轴承）</t>
  </si>
  <si>
    <t>1:品牌类型|2:出口享惠情况|3:如为轴承座需注明是否带有滚珠或滚子轴承|4:用途|5:品牌（中文或外文名称）|6:型号|7:GTIN|8:CAS|9:其他</t>
  </si>
  <si>
    <t>其他未装有滚珠或滚子轴承的轴承座;其他滑动轴承</t>
  </si>
  <si>
    <t>飞机水平尾翼螺旋杆</t>
  </si>
  <si>
    <t>其他滚子螺杆传动装置</t>
  </si>
  <si>
    <t>行星齿轮减速器</t>
  </si>
  <si>
    <t>飞机发动机用齿轮传动装置（齿轮箱）</t>
  </si>
  <si>
    <t>其他传动装置及变速装置</t>
  </si>
  <si>
    <t>飞轮及滑轮</t>
  </si>
  <si>
    <t>压力机用组合式湿式离合/制动器</t>
  </si>
  <si>
    <t>离合器及联轴器</t>
  </si>
  <si>
    <t>车用凸轮轴相位调节器</t>
  </si>
  <si>
    <t>飞机发动机用齿轮箱用单个齿轮</t>
  </si>
  <si>
    <t>品目8483所列货品用其他零件</t>
  </si>
  <si>
    <t>密封垫或类似接合衬垫</t>
  </si>
  <si>
    <t>1:品牌类型|2:出口享惠情况|3:组成材料（金属片与其他材料制、双层金属片制、多层金|4:品牌（中文或外文名称）|5:型号|6:GTIN|7:CAS|8:其他</t>
  </si>
  <si>
    <t>耐UF6腐蚀的转动轴封</t>
  </si>
  <si>
    <t>1:品牌类型|2:出口享惠情况|3:结构|4:品牌（中文或外文名称）|5:型号|6:GTIN|7:CAS|8:其他</t>
  </si>
  <si>
    <t>转动轴封</t>
  </si>
  <si>
    <t>MLIS用转动轴封</t>
  </si>
  <si>
    <t>其他机械密封件</t>
  </si>
  <si>
    <t>其他材料制密封垫及类似接合衬垫</t>
  </si>
  <si>
    <t>1:品牌类型|2:出口享惠情况|3:各自构成材料|4:是否成套包装|5:品牌（中文或外文名称）|6:型号|7:GTIN|8:CAS|9:其他</t>
  </si>
  <si>
    <t>用金属材料的增材制造设备</t>
  </si>
  <si>
    <t>1:品牌类型|2:出口享惠情况|3:用途|4:增材材质|5:品牌（中文或外文名称）|6:型号|7:GTIN|8:CAS|9:其他</t>
  </si>
  <si>
    <t>用塑料或橡胶材料的增材制造设备</t>
  </si>
  <si>
    <t>用玻璃材料的增材制造设备</t>
  </si>
  <si>
    <t>用石膏、水泥、陶瓷材料的增材制造设备</t>
  </si>
  <si>
    <t>用纸或纸浆的增材制造设备</t>
  </si>
  <si>
    <t>用木材、软木的增材制造设备</t>
  </si>
  <si>
    <t>其他增材制造设备</t>
  </si>
  <si>
    <t>用金属材料的增材制造设备的零件</t>
  </si>
  <si>
    <t>1:品牌类型|2:出口享惠情况|3:用途（适用于××品牌××机机或通用于××机等）|4:品牌（中文或外文名称）|5:型号|6:GTIN|7:CAS|8:其他</t>
  </si>
  <si>
    <t>用玻璃材料的增材制造设备的零件</t>
  </si>
  <si>
    <t>用塑料或橡胶材料的增材制造设备的零件</t>
  </si>
  <si>
    <t>用石膏、水泥、陶瓷材料的增材制造设备的零件</t>
  </si>
  <si>
    <t>用纸或纸浆的增材制造设备的零件</t>
  </si>
  <si>
    <t>用木材、软木的增材制造设备的零件</t>
  </si>
  <si>
    <t>其他增材制造设备的零件</t>
  </si>
  <si>
    <t>利用温度变化处理单晶硅的机器及装置</t>
  </si>
  <si>
    <t>制造单晶柱或晶圆用的研磨设备</t>
  </si>
  <si>
    <t>制造单晶柱或晶圆用的切割设备</t>
  </si>
  <si>
    <t>制造单晶柱或晶圆用的化学机械抛光设备(CMP)</t>
  </si>
  <si>
    <t>其他制造单晶柱或晶圆用的机器及装置</t>
  </si>
  <si>
    <t>氧化、扩散、退火及其他热处理设备</t>
  </si>
  <si>
    <t>制造半导体器件或集成电路用化学气相沉积装置</t>
  </si>
  <si>
    <t>制造半导体器件或集成电路用物理气相沉积装置</t>
  </si>
  <si>
    <t>其他制造半导体器件或集成电路用薄膜沉积设备</t>
  </si>
  <si>
    <t>制造半导体器件或集成电路用分布重复光刻机（后道用）</t>
  </si>
  <si>
    <t>制造半导体器件或集成电路用分布重复光刻机（前道用 I 线光刻机）</t>
  </si>
  <si>
    <t>制造半导体器件或集成电路用分布重复光刻机（前道用氟化氪（ KrF ）光刻机）</t>
  </si>
  <si>
    <t>其他制造半导体器件或集成电路用分布重复光刻机</t>
  </si>
  <si>
    <t>制造半导体器件或集成电路用的 I 线光刻机（步进式除外）</t>
  </si>
  <si>
    <t>制造半导体器件或集成电路用的氟化氪（ KrF ）光刻机（步进式除外）</t>
  </si>
  <si>
    <t>制造半导体器件或集成电路用的氟化氩（ ArF ）光刻机（步进式除外）</t>
  </si>
  <si>
    <t>制造半导体器件或集成电路用的氟化氩浸没式（ ArFi ）光刻机（步进式除外）</t>
  </si>
  <si>
    <t>制造半导体器件或集成电路用的极紫外（ EUV ）光刻机（步进式除外）</t>
  </si>
  <si>
    <t>未列名制造半导体器件或集成电路用的光刻设备</t>
  </si>
  <si>
    <t>制造半导体器件或集成电路用等离子体干法刻蚀机</t>
  </si>
  <si>
    <t>其他制造半导体器件或集成电路用刻蚀及剥离设备</t>
  </si>
  <si>
    <t>制造半导体器件或集成电路用离子注入机</t>
  </si>
  <si>
    <t>其他制造半导体器件或集成电路用机器及装置</t>
  </si>
  <si>
    <t>制造平板显示器用扩散、氧化、退火及其他热处理设备</t>
  </si>
  <si>
    <t>制造平板显示器用化学气相沉积装置(CVD)</t>
  </si>
  <si>
    <t>制造平板显示器用物理气相沉积装置(PVD)</t>
  </si>
  <si>
    <t>其他制造平板显示器用薄膜沉积设备</t>
  </si>
  <si>
    <t>制造平板显示器用分步重复光刻机</t>
  </si>
  <si>
    <t>其他将电路图投影或绘制到感光半导体材料上的装置</t>
  </si>
  <si>
    <t>制造平板显示器用超声波清洗装置</t>
  </si>
  <si>
    <t>其他制造平板显示器用湿法蚀刻、显影、剥离、清洗装置</t>
  </si>
  <si>
    <t>其他制造平板显示器用的机器及装置</t>
  </si>
  <si>
    <t>主要用于或专用于制作和修复掩膜版或投影掩膜版的装置</t>
  </si>
  <si>
    <t>塑封机</t>
  </si>
  <si>
    <t>引线键合装置</t>
  </si>
  <si>
    <t>其他主要或专用于装配封装半导体器件和集成电路的设备</t>
  </si>
  <si>
    <t>IC工厂专用的自动搬运机器人</t>
  </si>
  <si>
    <t>其他用于升降、装卸、搬运集成电路等的设备</t>
  </si>
  <si>
    <t>升降、搬运、装卸机器用零件或附件</t>
  </si>
  <si>
    <t>引线键合装置用零件或附件</t>
  </si>
  <si>
    <t>两用物项管制的带背板的溅射靶材组件</t>
  </si>
  <si>
    <t>其他的带背板的溅射靶材组件</t>
  </si>
  <si>
    <t>制造半导体器件或集成电路用光刻设备用零件及附件</t>
  </si>
  <si>
    <t>其他品目84.86所列设备用零件及附件</t>
  </si>
  <si>
    <t>船用推进器及桨叶</t>
  </si>
  <si>
    <t>本章其他编号未列名的机器零件</t>
  </si>
  <si>
    <t>输出功率≤37.5W玩具电动机</t>
  </si>
  <si>
    <t>摄像机、摄录一体机用精密微型电机</t>
  </si>
  <si>
    <t>1:品牌类型|2:出口享惠情况|3:用途|4:输出功率|5:机座尺寸|6:品牌（中文或外文名称）|7:型号|8:GTIN|9:CAS|10:其他</t>
  </si>
  <si>
    <t>其他微电机，机座尺寸在20毫米及以上，但不超过39毫米</t>
  </si>
  <si>
    <t>其他微电机</t>
  </si>
  <si>
    <t>输出功率大于16KW的两用物项管制的无人机专用交直两用电动机</t>
  </si>
  <si>
    <t>1:品牌类型|2:出口享惠情况|3:用途|4:是否交直流两用|5:输出功率|6:品牌（中文或外文名称）|7:型号|8:GTIN|9:CAS|10:其他</t>
  </si>
  <si>
    <t>其他输出功率＞37.5W的交直流两用电动机</t>
  </si>
  <si>
    <t>其他输出功率≤750瓦的直流电动机、发电机</t>
  </si>
  <si>
    <t>1:品牌类型|2:出口享惠情况|3:是否为直流|4:输出功率|5:品牌（中文或外文名称）|6:型号|7:GTIN|8:CAS|9:其他</t>
  </si>
  <si>
    <t>16KW&lt;输出功率≤75KW的两用物项管制的无人机专用直流电动机</t>
  </si>
  <si>
    <t>其他750W&lt;输出功率≤75KW的直流电动机、发电机</t>
  </si>
  <si>
    <t>75KW&lt;输出功率≤375KW的两用物项管制的无人机专用直流电动机</t>
  </si>
  <si>
    <t>其他75KW&lt;输出功率≤375KW的直流电动机,发电机</t>
  </si>
  <si>
    <t>输出功率＞375KW的两用物项管制的无人机专用直流电动机</t>
  </si>
  <si>
    <t>其他输出功率＞375KW的直流电动机、发电机</t>
  </si>
  <si>
    <t>输出功率大于16KW的两用物项管制的无人机专用单相交流电动机</t>
  </si>
  <si>
    <t>1:品牌类型|2:出口享惠情况|3:是否为单相交流|4:输出功率|5:品牌（中文或外文名称）|6:型号|7:GTIN|8:CAS|9:其他</t>
  </si>
  <si>
    <t>其他单相交流电动机</t>
  </si>
  <si>
    <t>输出功率≤750W多相交流电动机</t>
  </si>
  <si>
    <t>1:品牌类型|2:出口享惠情况|3:输出功率|4:是否为多相交流|5:品牌（中文或外文名称）|6:型号|7:GTIN|8:CAS|9:其他</t>
  </si>
  <si>
    <t>750W&lt;输出功率≤75KW的两用物项管制的无人机专用多相交流电动机</t>
  </si>
  <si>
    <t>其他750W&lt;输出功率≤75KW的多相交流电动机</t>
  </si>
  <si>
    <t>其他功率＞75KW两用物项管制的无人机专用多相交流电动机</t>
  </si>
  <si>
    <t>其他功率＞75KW多相交流电动机</t>
  </si>
  <si>
    <t>多相交流发电机，40VA≤输出功率≤75KVA，频率≥600HZ，频率控制精度优于0.2%</t>
  </si>
  <si>
    <t>1:品牌类型|2:出口享惠情况|3:用途|4:是否为交流|5:输出功率（千伏安）|6:品牌（中文或外文名称）|7:型号|8:GTIN|9:CAS|10:其他</t>
  </si>
  <si>
    <t>其他输出功率≤75KVA交流发电机</t>
  </si>
  <si>
    <t>75KVA&lt;输出功率≤375KVA交流发电机</t>
  </si>
  <si>
    <t>375KVA&lt;输出功率≤750KVA交流发电机</t>
  </si>
  <si>
    <t>由使用可再生燃料锅炉和涡轮机组驱动的交流发电机，750KVA&lt;输出功率≤350MVA</t>
  </si>
  <si>
    <t>其他750KVA&lt;输出功率≤350MVA的交流发电机</t>
  </si>
  <si>
    <t>由使用可再生燃料锅炉和涡轮机组驱动的交流发电机，350MVA&lt;输出功率≤665MVA</t>
  </si>
  <si>
    <t>其他350MVA&lt;输出功率≤665MVA交流发电机</t>
  </si>
  <si>
    <t>由使用可再生燃料锅炉和涡轮机组驱动的交流发电机，输出功率＞665MVA</t>
  </si>
  <si>
    <t>其他输出功率＞665MVA交流发电机</t>
  </si>
  <si>
    <t>输出功率≤50瓦的光伏直流发电机</t>
  </si>
  <si>
    <t>1:品牌类型|2:出口享惠情况|3:是否为直流|4:输出功率|5:是否为光伏发电机|6:品牌（中文或外文名称）|7:型号|8:GTIN|9:CAS|10:其他</t>
  </si>
  <si>
    <t>50瓦&lt;输出功率≤750瓦的光伏直流发电机</t>
  </si>
  <si>
    <t>750W&lt;输出功率≤75KW的光伏直流发电机</t>
  </si>
  <si>
    <t>75KW&lt;输出功率≤375KW的光伏直流发电机</t>
  </si>
  <si>
    <t>输出功率＞375KW的光伏直流发电机</t>
  </si>
  <si>
    <t>输出功率≤75KVA的光伏交流发电机</t>
  </si>
  <si>
    <t>1:品牌类型|2:出口享惠情况|3:是否为交流|4:输出功率（千伏安）|5:是否为光伏发电机|6:品牌（中文或外文名称）|7:型号|8:GTIN|9:CAS|10:其他</t>
  </si>
  <si>
    <t>75KVA&lt;输出功率≤375KVA的光伏交流发电机</t>
  </si>
  <si>
    <t>375KVA&lt;输出功率≤750KVA的光伏交流发电机</t>
  </si>
  <si>
    <t>其他750KVA&lt;输出功率≤350MVA的光伏交流发电机</t>
  </si>
  <si>
    <t>其他350MVA&lt;输出功率≤665MVA的光伏交流发电机</t>
  </si>
  <si>
    <t>其他输出功率＞665MVA的光伏交流发电机</t>
  </si>
  <si>
    <t>输出功率≤75KVA柴油发电机组</t>
  </si>
  <si>
    <t>1:品牌类型|2:出口享惠情况|3:组成原动机类型|4:输出功率（千伏安）|5:品牌（中文或外文名称）|6:型号|7:GTIN|8:CAS|9:其他</t>
  </si>
  <si>
    <t>75KVA&lt;输出功率≤375KVA柴油发电机组</t>
  </si>
  <si>
    <t>375KVA&lt;输出功率≤2MVA柴油发电机组</t>
  </si>
  <si>
    <t>输出功率＞2MVA柴油发电机组</t>
  </si>
  <si>
    <t>以沼气为燃料的装有点燃式活塞内燃发动机的发电机组</t>
  </si>
  <si>
    <t>其他装有点燃式活塞发动机的发电机组</t>
  </si>
  <si>
    <t>风力发电设备</t>
  </si>
  <si>
    <t>依靠可再生能源（太阳能、小水电、潮汐、沼气、地热能、生物质/余热驱动的汽轮机）生产电力的发电机组</t>
  </si>
  <si>
    <t>其他发电机组</t>
  </si>
  <si>
    <t>旋转式变流机</t>
  </si>
  <si>
    <t>玩具用电动机等微电动机零件</t>
  </si>
  <si>
    <t>输出功率＞350MVA交流发电机零件</t>
  </si>
  <si>
    <t>1:品牌类型|2:出口享惠情况|3:用途（所适用整机的类型及输出功率）|4:品牌（中文或外文名称）|5:型号|6:GTIN|7:CAS|8:其他</t>
  </si>
  <si>
    <t>风力发电设备的零件</t>
  </si>
  <si>
    <t>电动机定子</t>
  </si>
  <si>
    <t>由使用可再生燃料锅炉和涡轮机组驱动的输出功率超过750千伏安不超过350兆伏安的交流发电机的零件</t>
  </si>
  <si>
    <t>靠可再生能源（太阳能、小水电、潮汐、沼气、地热能、生物质/余热驱动的汽轮机）生产电力发电机组的零件</t>
  </si>
  <si>
    <t>飞机发动机用交流发电机定子</t>
  </si>
  <si>
    <t>燃料电池用膜电极组件（主要由质子交换膜、催化剂和气体扩散层构成）</t>
  </si>
  <si>
    <t>其他电动机、发电机(组)零件</t>
  </si>
  <si>
    <t>电子镇流器</t>
  </si>
  <si>
    <t>其他放电灯或放电管用镇流器</t>
  </si>
  <si>
    <t>额定容量≤650KVA液体介质变压器</t>
  </si>
  <si>
    <t>1:品牌类型|2:出口享惠情况|3:额定容量|4:是否为液体介质|5:品牌（中文或外文名称）|6:型号|7:GTIN|8:CAS|9:其他</t>
  </si>
  <si>
    <t>650KVA&lt;额定电压≤10MVA液体介质变压器</t>
  </si>
  <si>
    <t>10&lt;额定容量&lt;220MVA液体变压器</t>
  </si>
  <si>
    <t>220≤额定容量&lt;330MVA液体变压器</t>
  </si>
  <si>
    <t>330≤额定容量&lt;400MVA液体变压器</t>
  </si>
  <si>
    <t>400≤额定容量&lt;500MVA液体变压器</t>
  </si>
  <si>
    <t>额定容量≥500MVA液体变压器</t>
  </si>
  <si>
    <t>额定容量不超过1千伏安的互感器</t>
  </si>
  <si>
    <t>额定容量≤1千伏安的其他变压器</t>
  </si>
  <si>
    <t>1KVA＜额定容量≤16KVA的互感器</t>
  </si>
  <si>
    <t>1＜额定容量≤16KVA的其他变压器</t>
  </si>
  <si>
    <t>16KVA＜额定容量≤500KVA互感器</t>
  </si>
  <si>
    <t>16KVA＜额定容量≤500KVA其他变压器</t>
  </si>
  <si>
    <t>额定容量＞500KVA的互感器</t>
  </si>
  <si>
    <t>额定容量＞500KVA的其他变压器</t>
  </si>
  <si>
    <t>品目8471所列机器用的稳压电源</t>
  </si>
  <si>
    <t>1:品牌类型|2:出口享惠情况|3:用途|4:类型（交流稳压电源或直流稳压电源）|5:额定输出功率|6:精度|7:品牌（中文或外文名称）|8:型号|9:GTIN|10:CAS|11:其他</t>
  </si>
  <si>
    <t>功率＜1千瓦直流稳压电源</t>
  </si>
  <si>
    <t>1:品牌类型|2:出口享惠情况|3:用途|4:类型（直流稳压电源）|5:额定输出功率|6:精度|7:品牌（中文或外文名称）|8:型号|9:GTIN|10:CAS|11:其他</t>
  </si>
  <si>
    <t>功率＜10千瓦其他交流稳压电源</t>
  </si>
  <si>
    <t>1:品牌类型|2:出口享惠情况|3:用途|4:类型（交流稳压电源）|5:额定输出功率|6:精度|7:品牌（中文或外文名称）|8:型号|9:GTIN|10:CAS|11:其他</t>
  </si>
  <si>
    <t>同位素电磁分离器离子源磁体电源</t>
  </si>
  <si>
    <t>直流高功率电源</t>
  </si>
  <si>
    <t>高压直流电源</t>
  </si>
  <si>
    <t>同位素电磁分离器离子源高压电源</t>
  </si>
  <si>
    <t>其他稳压电源</t>
  </si>
  <si>
    <t>不间断供电电源(UPS)</t>
  </si>
  <si>
    <t>两用物项管制的逆变器</t>
  </si>
  <si>
    <t>其他逆变器</t>
  </si>
  <si>
    <t>其他具有变流功能的半导体模块</t>
  </si>
  <si>
    <t>1:品牌类型|2:出口享惠情况|3:用途|4:是否封装|5:品牌（中文或外文名称）|6:型号|7:GTIN|8:CAS|9:其他</t>
  </si>
  <si>
    <t>专用85030090.10电动机定子的频率变换器</t>
  </si>
  <si>
    <t>1:品牌类型|2:出口享惠情况|3:用途|4:功率|5:品牌（中文或外文名称）|6:型号|7:GTIN|8:CAS|9:其他</t>
  </si>
  <si>
    <t>两用物项管制的频率变换器</t>
  </si>
  <si>
    <t>电源</t>
  </si>
  <si>
    <t>模块式电脉冲发生器</t>
  </si>
  <si>
    <t>其他未列名静止式变流器</t>
  </si>
  <si>
    <t>其他电感器</t>
  </si>
  <si>
    <t>额定容量＞400兆伏安液体介质变压器零件</t>
  </si>
  <si>
    <t>其他变压器零件</t>
  </si>
  <si>
    <t>稳压电源及不间断供电电源零件</t>
  </si>
  <si>
    <t>其他静止式变流器及电感器零件</t>
  </si>
  <si>
    <t>稀土永磁铁及稀土永磁体</t>
  </si>
  <si>
    <t>1:品牌类型|2:出口享惠情况|3:材质|4:品牌（中文或外文名称）|5:型号|6:稀土元素的重量百分比，以[A]表示|7:GTIN|8:CAS|9:其他</t>
  </si>
  <si>
    <t>其他金属的永磁铁及永磁体</t>
  </si>
  <si>
    <t>磁极块</t>
  </si>
  <si>
    <t>其他非金属的永磁铁及永磁体</t>
  </si>
  <si>
    <t>电磁联轴节、离合器及制动器</t>
  </si>
  <si>
    <t>电磁起重吸盘</t>
  </si>
  <si>
    <t>超导螺线电磁体</t>
  </si>
  <si>
    <t>1:品牌类型|2:出口享惠情况|3:用途（如核磁共振成像装置用等）|4:如不为零件需申报原理|5:品牌（中文或外文名称）|6:型号|7:GTIN|8:CAS|9:其他</t>
  </si>
  <si>
    <t>专门或主要用于核磁共振成像装置的电磁体，但税号90.18所列其他电磁铁除外</t>
  </si>
  <si>
    <t>税目84.86项下晶体生长设备及拉晶机用超导磁体</t>
  </si>
  <si>
    <t>其他电磁铁；电磁铁或永磁铁卡盘、夹具及类似的工件夹具；编号8505的零件</t>
  </si>
  <si>
    <t>扣式无汞碱性锌锰的原电池及原电池组</t>
  </si>
  <si>
    <t>1:品牌类型|2:出口享惠情况|3:用途|4:电极材质（二氧化锰、氧化汞、氧化银、锂、锌空气等）|5:形状|6:品牌（中文或外文名称）|7:型号|8:容量|9:是否含汞|10:GTIN|11:CAS|12:其他</t>
  </si>
  <si>
    <t>扣式含汞碱性锌锰的原电池及原电池组</t>
  </si>
  <si>
    <t>圆柱形无汞碱性锌锰的原电池及原电池组</t>
  </si>
  <si>
    <t>圆柱形含汞碱性锌锰的原电池及原电池组</t>
  </si>
  <si>
    <t>其他无汞碱性锌锰的原电池及原电池组</t>
  </si>
  <si>
    <t>1:品牌类型|2:出口享惠情况|3:用途|4:电极材质（二氧化锰、氧化汞、氧化银、锂、锌空气等）|5:品牌（中文或外文名称）|6:型号|7:容量|8:是否含汞|9:GTIN|10:CAS|11:其他</t>
  </si>
  <si>
    <t>其他含汞碱性锌锰的原电池及原电池组</t>
  </si>
  <si>
    <t>其他无汞二氧化锰的原电池及原电池组</t>
  </si>
  <si>
    <t>其他含汞二氧化锰的原电池及原电池组</t>
  </si>
  <si>
    <t>氧化汞的原电池及原电池组</t>
  </si>
  <si>
    <t>氧化银的原电池及原电池组（无汞）</t>
  </si>
  <si>
    <t>氧化银的原电池及原电池组（含汞）</t>
  </si>
  <si>
    <t>锂亚硫酰氯原电池及原电池组（亚硫酰氯灌装含量不超过1千克的单个锂亚硫酰氯原电池及原电池组）</t>
  </si>
  <si>
    <t>锂亚硫酰氯原电池及原电池组（亚硫酰氯灌装含量超过1千克的单个锂亚硫酰氯原电池及原电池组）</t>
  </si>
  <si>
    <t>3A2</t>
  </si>
  <si>
    <t>其他锂的原电池及原电池组</t>
  </si>
  <si>
    <t>锌空气的原电池及原电池组（无汞）</t>
  </si>
  <si>
    <t>锌空气的原电池及原电池组（含汞）</t>
  </si>
  <si>
    <t>无汞燃料电池</t>
  </si>
  <si>
    <t>其他无汞原电池及原电池组</t>
  </si>
  <si>
    <t>含汞燃料电池</t>
  </si>
  <si>
    <t>其他含汞原电池及原电池组</t>
  </si>
  <si>
    <t>二氧化锰原电池或原电池组的零件</t>
  </si>
  <si>
    <t>1:品牌类型|2:出口享惠情况|3:用途（适用原电池或原电池组类型）|4:品牌（中文或外文名称）|5:型号|6:GTIN|7:CAS|8:其他</t>
  </si>
  <si>
    <t>其他原电池组或原电池组的零件</t>
  </si>
  <si>
    <t>启动活塞式发动机用铅酸蓄电池</t>
  </si>
  <si>
    <t>1:品牌类型|2:出口享惠情况|3:用途|4:电极材质（铅酸、镍镉、镍铁、镍氢、锂离子等）|5:品牌（中文或外文名称）|6:型号|7:容量|8:是否含汞|9:额定电压|10:GTIN|11:CAS|12:其他</t>
  </si>
  <si>
    <t>其他铅酸蓄电池</t>
  </si>
  <si>
    <t>飞机用镍镉蓄电池</t>
  </si>
  <si>
    <t>其他镍镉蓄电池</t>
  </si>
  <si>
    <t>镍氢蓄电池</t>
  </si>
  <si>
    <t>纯电动汽车或插电式混合动力汽车用锂离子蓄电池系统</t>
  </si>
  <si>
    <t>1:品牌类型|2:出口享惠情况|3:用途|4:电极材质（铅酸、镍镉、镍铁、镍氢、锂离子等）|5:比能量|6:品牌（中文或外文名称）|7:型号|8:容量|9:是否含汞|10:额定电压|11:GTIN|12:CAS|13:其他</t>
  </si>
  <si>
    <t>飞机用锂离子蓄电池</t>
  </si>
  <si>
    <t>其他锂离子蓄电池</t>
  </si>
  <si>
    <t>全钒液流电池</t>
  </si>
  <si>
    <t>其他蓄电池</t>
  </si>
  <si>
    <t>铅酸蓄电池零件</t>
  </si>
  <si>
    <t>其他蓄电池零件</t>
  </si>
  <si>
    <r>
      <rPr>
        <sz val="12"/>
        <rFont val="宋体"/>
        <family val="3"/>
        <charset val="134"/>
      </rPr>
      <t>清洁机器人</t>
    </r>
    <r>
      <rPr>
        <sz val="12"/>
        <rFont val="宋体"/>
        <family val="3"/>
        <charset val="134"/>
      </rPr>
      <t xml:space="preserve"> </t>
    </r>
  </si>
  <si>
    <t>1:品牌类型|2:出口享惠情况|3:驱动方式|4:集尘器容积|5:品牌（中文或外文名称）|6:型号|7:功率|8:GTIN|9:CAS|10:其他</t>
  </si>
  <si>
    <t>其他电动的真空吸尘器</t>
  </si>
  <si>
    <t>其他清洁机器人</t>
  </si>
  <si>
    <t>其他真空吸尘器</t>
  </si>
  <si>
    <t>编号85081100所列吸尘器用零件</t>
  </si>
  <si>
    <t>1:品牌类型|2:出口享惠情况|3:用途（适用于XX品牌XX机或通用于XX机等）|4:适用吸尘器功率|5:适用吸尘器集尘袋容积|6:品牌（中文或外文名称）|7:型号|8:GTIN|9:CAS|10:其他</t>
  </si>
  <si>
    <t>其他真空吸尘器零件</t>
  </si>
  <si>
    <t>水果或蔬菜的榨汁机</t>
  </si>
  <si>
    <t>1:品牌类型|2:出口享惠情况|3:用途（是否家用）|4:机身重量|5:功率|6:品牌（中文或外文名称）|7:型号|8:GTIN|9:CAS|10:其他</t>
  </si>
  <si>
    <t>食品研磨机,搅拌器</t>
  </si>
  <si>
    <t>地板打蜡机</t>
  </si>
  <si>
    <t>1:品牌类型|2:出口享惠情况|3:用途|4:机身重量|5:功率|6:品牌（中文或外文名称）|7:型号|8:GTIN|9:CAS|10:其他</t>
  </si>
  <si>
    <t>厨房废物处理器</t>
  </si>
  <si>
    <t>电动牙刷</t>
  </si>
  <si>
    <t>其他家用电动器具</t>
  </si>
  <si>
    <t>家用电动器具的零件</t>
  </si>
  <si>
    <t>电动剃须刀</t>
  </si>
  <si>
    <t>电动毛发推剪</t>
  </si>
  <si>
    <t>电动脱毛器</t>
  </si>
  <si>
    <t>品目8510所列货品的零件</t>
  </si>
  <si>
    <t>火花塞</t>
  </si>
  <si>
    <t>1:品牌类型|2:出口享惠情况|3:用途|4:功能|5:品牌（中文或外文名称）|6:零部件编号|7:GTIN|8:CAS|9:其他</t>
  </si>
  <si>
    <t>点火磁电机,永磁直流发电机</t>
  </si>
  <si>
    <t>其他点火磁电机、磁飞轮</t>
  </si>
  <si>
    <t>分电器及点火线圈</t>
  </si>
  <si>
    <t>其他用途用分电器、点火线圈</t>
  </si>
  <si>
    <t>飞机辅助动力装置电源启动马达</t>
  </si>
  <si>
    <t>其他启动电机及两用启动发电机</t>
  </si>
  <si>
    <t>输出功率≥132.39千瓦启动电机</t>
  </si>
  <si>
    <t>1:品牌类型|2:出口享惠情况|3:用途|4:功能|5:适用发动机的输出功率|6:品牌（中文或外文名称）|7:型号|8:GTIN|9:CAS|10:其他</t>
  </si>
  <si>
    <t>其他用途的启动电机</t>
  </si>
  <si>
    <t>其他机车,航空器,船舶用发电机</t>
  </si>
  <si>
    <t>其他附属于内燃发动机的发电机</t>
  </si>
  <si>
    <t>发动机用电点火,启动的其他装置</t>
  </si>
  <si>
    <t>飞机发动机用三相交流发电机用壳体</t>
  </si>
  <si>
    <t>车船飞机用其他电点火,启动装置零件</t>
  </si>
  <si>
    <t>其他用电点火,电启动装置的零件</t>
  </si>
  <si>
    <t>自行车用照明或视觉信号装置</t>
  </si>
  <si>
    <t>机动车辆用照明装置</t>
  </si>
  <si>
    <t>1:品牌类型|2:出口享惠情况|3:用途|4:功能|5:适用车型（适用于XX品牌XX车型）|6:品牌（中文或外文名称）|7:零部件编号|8:GTIN|9:CAS|10:其他</t>
  </si>
  <si>
    <t>其他照明或视觉信号装置</t>
  </si>
  <si>
    <t>机动车辆用喇叭、蜂鸣器</t>
  </si>
  <si>
    <t>机动车辆用防盗报警器</t>
  </si>
  <si>
    <t>机动车辆用其他音响信号装置</t>
  </si>
  <si>
    <t>其他车辆用电器音响信号装置</t>
  </si>
  <si>
    <t>车辆风挡刮水器、除霜器及去雾器</t>
  </si>
  <si>
    <t>品目8512所列装置的零件</t>
  </si>
  <si>
    <t>1:品牌类型|2:出口享惠情况|3:用途（适用于XX品牌XX机或通用于XX机等）|4:功能|5:品牌（中文或外文名称）|6:零部件编号|7:GTIN|8:CAS|9:其他</t>
  </si>
  <si>
    <t>手电筒</t>
  </si>
  <si>
    <t>1:品牌类型|2:出口享惠情况|3:是否手提式|4:品牌（中文或外文名称）|5:型号|6:GTIN|7:CAS|8:其他</t>
  </si>
  <si>
    <t>其他自供能源手提式电灯</t>
  </si>
  <si>
    <t>手电筒零件</t>
  </si>
  <si>
    <t>其他自供能源手提式电灯零件</t>
  </si>
  <si>
    <t>热等静压机</t>
  </si>
  <si>
    <t>1:品牌类型|2:出口享惠情况|3:用途（工业用，实验室用）|4:加热原理|5:品牌（中文或外文名称）|6:型号|7:GTIN|8:CAS|9:其他</t>
  </si>
  <si>
    <t>可控气氛热处理炉</t>
  </si>
  <si>
    <t>工业用其他电阻加热炉及烘箱</t>
  </si>
  <si>
    <t>真空感应炉或受控环境感应炉</t>
  </si>
  <si>
    <t>其他感应或介质损耗工作炉及烘箱</t>
  </si>
  <si>
    <t>电子束熔化炉</t>
  </si>
  <si>
    <t>其他电子束炉</t>
  </si>
  <si>
    <t>真空电弧重熔炉、真空电弧熔炉和真空电弧融化铸造炉</t>
  </si>
  <si>
    <t>等离子体雾化炉和等离子体熔化炉</t>
  </si>
  <si>
    <t>其他等离子及真空电弧炉</t>
  </si>
  <si>
    <t>其他电弧重熔炉、电弧熔炉和电弧融化铸造炉</t>
  </si>
  <si>
    <t>工业用其他电炉及电烘箱</t>
  </si>
  <si>
    <t>其他感应或介质损耗的工业用加热设备</t>
  </si>
  <si>
    <t>炼钢电炉用零件</t>
  </si>
  <si>
    <t>工业用电阻加热炉及烘箱等零件</t>
  </si>
  <si>
    <t>钎焊机器及装置用烙铁及焊枪</t>
  </si>
  <si>
    <t>1:品牌类型|2:出口享惠情况|3:原理|4:焊接过程中是否使用钎料|5:品牌（中文或外文名称）|6:型号|7:GTIN|8:CAS|9:其他</t>
  </si>
  <si>
    <t>专门或主要用于印刷电路组件制造的其他波峰焊接机器</t>
  </si>
  <si>
    <t>1:品牌类型|2:出口享惠情况|3:原理|4:若为印刷电路组件制造用需注明|5:焊接过程中是否使用钎料|6:品牌（中文或外文名称）|7:型号|8:GTIN|9:CAS|10:其他</t>
  </si>
  <si>
    <t>其他钎焊机器及装置</t>
  </si>
  <si>
    <t>电阻焊接机器人</t>
  </si>
  <si>
    <t>1:品牌类型|2:出口享惠情况|3:原理|4:是否为全自动或半自动|5:品牌（中文或外文名称）|6:型号|7:GTIN|8:CAS|9:其他</t>
  </si>
  <si>
    <t>直缝焊管机</t>
  </si>
  <si>
    <t>其他电阻焊接机器</t>
  </si>
  <si>
    <t>其他电阻焊接机器及装置</t>
  </si>
  <si>
    <t>电弧(包括等离子弧)焊接机器人</t>
  </si>
  <si>
    <t>AO</t>
  </si>
  <si>
    <t>螺旋焊管机</t>
  </si>
  <si>
    <t>其他电弧(包括等离子弧)焊接机及装置</t>
  </si>
  <si>
    <t>其他电弧(等离子弧)焊接机器及装置</t>
  </si>
  <si>
    <t>激光焊接机器人</t>
  </si>
  <si>
    <t>电子束、激光自动焊接机</t>
  </si>
  <si>
    <t>专门或主要用于印刷电路组件制造的其他波峰焊接机器的零件</t>
  </si>
  <si>
    <t>1:品牌类型|2:出口享惠情况|3:用途（适用于XX品牌XX机或通用于XX机等）|4:若为印刷电路组件制造用需注明|5:品牌（中文或外文名称）|6:型号|7:GTIN|8:CAS|9:其他</t>
  </si>
  <si>
    <t>其他电气等焊接机器及装置零件</t>
  </si>
  <si>
    <t>储存式电热水器</t>
  </si>
  <si>
    <t>1:品牌类型|2:出口享惠情况|3:工作方式（储存式、即热式、浸入式等）|4:加热原理|5:品牌（中文或外文名称）|6:型号|7:容量|8:GTIN|9:CAS|10:其他</t>
  </si>
  <si>
    <t>即热式电热水器</t>
  </si>
  <si>
    <t>1:品牌类型|2:出口享惠情况|3:工作方式（储存式、即热式、浸入式等）|4:加热原理|5:品牌（中文或外文名称）|6:型号|7:GTIN|8:CAS|9:其他</t>
  </si>
  <si>
    <t>其他电热水器</t>
  </si>
  <si>
    <t>电气储存式散热器</t>
  </si>
  <si>
    <t>1:品牌类型|2:出口享惠情况|3:用途|4:工作方式（储存式、辐射式、对流式等）|5:品牌（中文或外文名称）|6:型号|7:GTIN|8:CAS|9:其他</t>
  </si>
  <si>
    <t>电气土壤加热器</t>
  </si>
  <si>
    <t>辐射式空间加热器</t>
  </si>
  <si>
    <t>风扇式对流空间加热器</t>
  </si>
  <si>
    <t>充液式对流空间加热器</t>
  </si>
  <si>
    <t>其他对流式空间加热器</t>
  </si>
  <si>
    <t>电气空间加热器</t>
  </si>
  <si>
    <t>电吹风机</t>
  </si>
  <si>
    <t>1:品牌类型|2:出口享惠情况|3:用途|4:加热原理|5:品牌（中文或外文名称）|6:型号|7:GTIN|8:CAS|9:其他</t>
  </si>
  <si>
    <t>其他电热理发器具</t>
  </si>
  <si>
    <t>电热干手器</t>
  </si>
  <si>
    <t>电熨斗</t>
  </si>
  <si>
    <t>微波炉</t>
  </si>
  <si>
    <t>电磁炉</t>
  </si>
  <si>
    <t>电饭锅</t>
  </si>
  <si>
    <t>电炒锅</t>
  </si>
  <si>
    <t>电烤箱</t>
  </si>
  <si>
    <t>其他电热炉</t>
  </si>
  <si>
    <t>滴液式咖啡机</t>
  </si>
  <si>
    <t>蒸馏渗滤式咖啡机</t>
  </si>
  <si>
    <t>泵压式咖啡机</t>
  </si>
  <si>
    <t>其他电热咖啡机和茶壶</t>
  </si>
  <si>
    <t>家用自动面包机</t>
  </si>
  <si>
    <t>片式烤面包机(多士炉)</t>
  </si>
  <si>
    <t>其他电热烤面包器</t>
  </si>
  <si>
    <t>电热饮水机</t>
  </si>
  <si>
    <t>其他电热器具</t>
  </si>
  <si>
    <t>加热电阻器</t>
  </si>
  <si>
    <t>土壤加热器及加热电阻器零件</t>
  </si>
  <si>
    <t>品目8516所列货品的其他零件</t>
  </si>
  <si>
    <t>无绳加密电话机</t>
  </si>
  <si>
    <t>1:品牌类型|2:出口享惠情况|3:用途|4:适用网络种类（蜂窝网络、无线网络、有线网络、以太网|5:品牌（中文或外文名称）|6:型号|7:是否加密|8:GTIN|9:CAS|10:其他</t>
  </si>
  <si>
    <t>其他无绳电话机</t>
  </si>
  <si>
    <t>智能手机</t>
  </si>
  <si>
    <t>GSM数字式手持无线电话整套散件</t>
  </si>
  <si>
    <t>1:品牌类型|2:出口享惠情况|3:用途|4:适用网络种类（蜂窝网络、无线网络）|5:品牌（中文或外文名称）|6:型号|7:是否加密|8:GTIN|9:CAS|10:其他</t>
  </si>
  <si>
    <t>CDMA数字式手持无线电话整套散件</t>
  </si>
  <si>
    <t>其他手持式无线电话机</t>
  </si>
  <si>
    <t>对讲机</t>
  </si>
  <si>
    <t>其他用于蜂窝网络或其他无线网络的电话机</t>
  </si>
  <si>
    <t>其他加密电话机</t>
  </si>
  <si>
    <t>其他电话机</t>
  </si>
  <si>
    <t>GSM式移动通信基地站</t>
  </si>
  <si>
    <t>1:品牌类型|2:出口享惠情况|3:用途|4:品牌（中文或外文名称）|5:型号|6:是否加密|7:GTIN|8:CAS|9:其他</t>
  </si>
  <si>
    <t>CDMA式移动通信基地站</t>
  </si>
  <si>
    <t>TACS式移动通信基地站</t>
  </si>
  <si>
    <t>其他移动通信基地站</t>
  </si>
  <si>
    <t>其他基站</t>
  </si>
  <si>
    <t>局用电话交换机、长途电话交换机、电报交换机,数字式</t>
  </si>
  <si>
    <t>1:品牌类型|2:出口享惠情况|3:用途|4:控制方式|5:处理信号的类型|6:型号|7:GTIN|8:CAS|9:其他</t>
  </si>
  <si>
    <t>数字移动通信交换机</t>
  </si>
  <si>
    <t>其他数字式程控电话交换机</t>
  </si>
  <si>
    <t>光端机及脉冲编码调制设备(PCM)</t>
  </si>
  <si>
    <t>1:品牌类型|2:出口享惠情况|3:用途|4:通讯方式|5:品牌（中文或外文名称）|6:型号|7:是否加密|8:GTIN|9:CAS|10:其他</t>
  </si>
  <si>
    <t>波分复用光传输设备</t>
  </si>
  <si>
    <t>光通讯加密路由器</t>
  </si>
  <si>
    <t>光通讯加密VPN设备</t>
  </si>
  <si>
    <t>其他光通讯设备</t>
  </si>
  <si>
    <t>非光通讯网络时钟同步设备</t>
  </si>
  <si>
    <t>1:品牌类型|2:出口享惠情况|3:用途|4:通讯方式|5:适用网络种类（蜂窝网络、有线网络、以太网等）|6:品牌（中文或外文名称）|7:型号|8:GTIN|9:CAS|10:其他</t>
  </si>
  <si>
    <t>非光通讯以太网络交换机</t>
  </si>
  <si>
    <t>IP电话信号转换设备</t>
  </si>
  <si>
    <t>调制解调器</t>
  </si>
  <si>
    <t>集线器</t>
  </si>
  <si>
    <t>路由器</t>
  </si>
  <si>
    <t>为聚合高性能数字计算机性能而专门设计的有线网络接口卡</t>
  </si>
  <si>
    <t>其他有线网络接口卡</t>
  </si>
  <si>
    <t>为聚合高性能数字计算机性能而专门设计的交换机</t>
  </si>
  <si>
    <t>其他加密VPN设备</t>
  </si>
  <si>
    <t>其他有线数字通信设备</t>
  </si>
  <si>
    <t>无线网络接口卡</t>
  </si>
  <si>
    <t>1:品牌类型|2:出口享惠情况|3:用途|4:功能|5:适用网络种类（蜂窝网络、有线网络、以太网等）|6:品牌（中文或外文名称）|7:型号|8:GTIN|9:CAS|10:其他</t>
  </si>
  <si>
    <t>无线接入固定台</t>
  </si>
  <si>
    <t>无线耳机</t>
  </si>
  <si>
    <t>无线路由器</t>
  </si>
  <si>
    <t>两用物项管制的无人机专用有发送且有接收功能的无线通讯设备</t>
  </si>
  <si>
    <t>其他接收、转换并发送或再生音像或其他数据用的设备</t>
  </si>
  <si>
    <t>用于呼叫、提示和寻呼的便携式接收器</t>
  </si>
  <si>
    <t>两用物项管制的无人机专用的无线通讯发送或接收设备</t>
  </si>
  <si>
    <t>卫星地球站（含终端地球站）无线电发射设备</t>
  </si>
  <si>
    <t>其他无线通信设备</t>
  </si>
  <si>
    <t>其他有线通信设备</t>
  </si>
  <si>
    <t>各种天线和天线反射器及其零件</t>
  </si>
  <si>
    <t>数字式程控电话或电报交换机零件</t>
  </si>
  <si>
    <t>光端机、脉冲编码调制设备的零件</t>
  </si>
  <si>
    <t>智能手机及其他手持（包括车载）式无线电话机用（天线除外）</t>
  </si>
  <si>
    <t>1:品牌类型|2:出口享惠情况|3:用途（适用于XX品牌XX机或通用于XX机等）|4:显示屏或显示模块请申报尺寸（英寸）|5:显示屏或显示模块请申报种类（如LED、OLED等）|6:显示屏或显示模块请申报是否需要二次加工|7:品牌（中文或外文名称）|8:型号|9:GTIN|10:CAS|11:其他</t>
  </si>
  <si>
    <t>对讲机用零件（天线除外）</t>
  </si>
  <si>
    <t>光通信设备的激光收发模块</t>
  </si>
  <si>
    <t>税目85.17所列其他通信设备零件</t>
  </si>
  <si>
    <t>传声器(麦克风)及其座架</t>
  </si>
  <si>
    <t>单喇叭音箱</t>
  </si>
  <si>
    <t>1:品牌类型|2:出口享惠情况|3:结构类型（是否有箱体）|4:用途|5:品牌（中文或外文名称）|6:型号|7:GTIN|8:CAS|9:其他</t>
  </si>
  <si>
    <t>多喇叭音箱</t>
  </si>
  <si>
    <t>1:品牌类型|2:出口享惠情况|3:结构类型（是否有箱体）|4:用途|5:品牌（中文或外文名称）|6:型号|7:喇叭数量和尺寸|8:GTIN|9:CAS|10:其他</t>
  </si>
  <si>
    <t>其他扬声器</t>
  </si>
  <si>
    <t>1:品牌类型|2:出口享惠情况|3:结构类型（是否有箱体）|4:用途|5:品牌（中文或外文名称）|6:型号|7:喇叭尺寸|8:GTIN|9:CAS|10:其他</t>
  </si>
  <si>
    <t>耳机、耳塞机</t>
  </si>
  <si>
    <t>其他音频扩大器</t>
  </si>
  <si>
    <t>电气扩音机组</t>
  </si>
  <si>
    <t>1:品牌类型|2:出口享惠情况|3:组成部件|4:品牌（中文或外文名称）|5:型号|6:GTIN|7:CAS|8:其他</t>
  </si>
  <si>
    <t>税目8518所列货品的零件</t>
  </si>
  <si>
    <t>以特定支付方式使其工作的声音录制或重放设备</t>
  </si>
  <si>
    <t>1:品牌类型|2:出口享惠情况|3:支付方式|4:品牌（中文或外文名称）|5:型号|6:GTIN|7:CAS|8:其他</t>
  </si>
  <si>
    <t>转盘(唱机唱盘)</t>
  </si>
  <si>
    <t>未装有声音录制装置的盒式磁带型声音重放装置</t>
  </si>
  <si>
    <t>1:品牌类型|2:出口享惠情况|3:使用媒介|4:品牌（中文或外文名称）|5:型号|6:GTIN|7:CAS|8:其他</t>
  </si>
  <si>
    <t>装有声音重放装置的盒式磁带型录音机</t>
  </si>
  <si>
    <t>其他使用磁性媒体的声音录制或重放设备</t>
  </si>
  <si>
    <t>激光唱机,未装有声音录制装置</t>
  </si>
  <si>
    <t>具有录音功能的激光唱机</t>
  </si>
  <si>
    <t>其他使用光学媒体的声音录制或重放设备</t>
  </si>
  <si>
    <t>装有声音重放装置的闪速存储器型声音录制设备</t>
  </si>
  <si>
    <t>其他使用半导体媒体的声音录制或重放设备</t>
  </si>
  <si>
    <t>不带录制装置的其他唱机,不论是否带有扬声器</t>
  </si>
  <si>
    <t>其他声音录制或重放设备</t>
  </si>
  <si>
    <t>广播级磁带录像机</t>
  </si>
  <si>
    <t>1:品牌类型|2:出口享惠情况|3:用途|4:使用媒介|5:品牌（中文或外文名称）|6:型号|7:GTIN|8:CAS|9:其他</t>
  </si>
  <si>
    <t>其他磁带型录像机</t>
  </si>
  <si>
    <t>磁带放像机</t>
  </si>
  <si>
    <t>视频高密光盘(VCD)播放机</t>
  </si>
  <si>
    <t>1:品牌类型|2:出口享惠情况|3:使用媒介|4:类型|5:品牌（中文或外文名称）|6:型号|7:GTIN|8:CAS|9:其他</t>
  </si>
  <si>
    <t>其他数字化视频光盘(DVD)播放机</t>
  </si>
  <si>
    <t>其他激光视盘播放机</t>
  </si>
  <si>
    <t>光盘型广播级录像机</t>
  </si>
  <si>
    <t>其他视频信号录制或重放设备</t>
  </si>
  <si>
    <t>拾音头</t>
  </si>
  <si>
    <t>转盘或唱机用零件、附件</t>
  </si>
  <si>
    <t>录音机走带机构(机芯)</t>
  </si>
  <si>
    <t>磁头</t>
  </si>
  <si>
    <t>磁头零件</t>
  </si>
  <si>
    <t>盒式磁带录音机或放声机其他零件</t>
  </si>
  <si>
    <t>激光视盘机的机芯</t>
  </si>
  <si>
    <t>其他视频信号录制或重放设备的零件</t>
  </si>
  <si>
    <t>车载音频转播器或发射器</t>
  </si>
  <si>
    <t>税目85.19或85.21所列设备的其他零件</t>
  </si>
  <si>
    <t>未录制的磁条卡</t>
  </si>
  <si>
    <t>1:品牌类型|2:出口享惠情况|3:用途|4:是否录制|5:品牌（中文或外文名称）|6:型号|7:录制内容类型|8:GTIN|9:CAS|10:其他</t>
  </si>
  <si>
    <t>已录制的磁条卡</t>
  </si>
  <si>
    <t>未录制磁盘</t>
  </si>
  <si>
    <t>已录制磁盘</t>
  </si>
  <si>
    <t>未录制的宽度不超过4毫米的磁带</t>
  </si>
  <si>
    <t>1:品牌类型|2:出口享惠情况|3:用途|4:是否录制|5:磁带宽度|6:品牌（中文或外文名称）|7:型号|8:录制内容类型|9:GTIN|10:CAS|11:其他</t>
  </si>
  <si>
    <t>盘</t>
  </si>
  <si>
    <t>未录制的宽度超过4毫米,但不超过6.5毫米的磁带</t>
  </si>
  <si>
    <t>未录制的宽度超过6.5毫米的磁带</t>
  </si>
  <si>
    <t>含人类遗传资源信息资料的重放声音或图像信息的磁带</t>
  </si>
  <si>
    <t>录有广播电影电视节目的重放声音或图像信息的磁带</t>
  </si>
  <si>
    <t>其他重放声音或图像信息的磁带</t>
  </si>
  <si>
    <t>f</t>
  </si>
  <si>
    <t>其他含人类遗传资源信息资料的磁带</t>
  </si>
  <si>
    <t>录有广播电影电视节目的其他磁带</t>
  </si>
  <si>
    <t>已录制的其他磁带</t>
  </si>
  <si>
    <t>其他含人类遗传资源信息资料的磁性媒体</t>
  </si>
  <si>
    <t>其他录有广播电影电视节目的磁性媒体</t>
  </si>
  <si>
    <t>其他磁性媒体</t>
  </si>
  <si>
    <t>未录制光学媒体</t>
  </si>
  <si>
    <t>1:品牌类型|2:出口享惠情况|3:用途|4:是否录制|5:录制内容类型|6:品牌（中文或外文名称）|7:型号|8:存储容量|9:读取速度|10:GTIN|11:CAS|12:其他</t>
  </si>
  <si>
    <t>含人类遗传资源信息资料的仅用于重放声音信息的光学媒体</t>
  </si>
  <si>
    <t>录有广播电影电视节目的仅用于重放声音信息的光学媒体</t>
  </si>
  <si>
    <t>其他仅用于重放声音信息的已录制光学媒体</t>
  </si>
  <si>
    <t>含人类遗传资源信息资料的用于重放声音、图像以外信息的光学媒体</t>
  </si>
  <si>
    <t>其他用于重放声音、图像以外信息的光学媒体</t>
  </si>
  <si>
    <t>其他含人类遗传资源信息资料的光学媒体</t>
  </si>
  <si>
    <t>其他录有广播电影电视节目的光学媒体</t>
  </si>
  <si>
    <t>其他赴境外加工并返回境内的已录制光盘</t>
  </si>
  <si>
    <t>Z</t>
  </si>
  <si>
    <t>其他已录制光学媒体</t>
  </si>
  <si>
    <t>未录制的固态非易失性存储器件(闪速存储器)</t>
  </si>
  <si>
    <t>1:品牌类型|2:出口享惠情况|3:用途|4:是否录制|5:品牌（中文或外文名称）|6:型号|7:容量|8:GTIN|9:CAS|10:其他</t>
  </si>
  <si>
    <t>含人类遗传资源信息资料的固态非易失性存储器件(闪速存储器)</t>
  </si>
  <si>
    <t>录有广播电影电视节目的固态非易失性存储器件（闪速存储器）</t>
  </si>
  <si>
    <t>赴境外加工并返回境内的已录制的固态非易失性存储器件(闪速存储器)</t>
  </si>
  <si>
    <t>其他已录制的固态非易失性存储器件(闪速存储器)</t>
  </si>
  <si>
    <t>未录制的"智能卡"</t>
  </si>
  <si>
    <t>1:品牌类型|2:出口享惠情况|3:用途|4:是否录制|5:品牌（中文或外文名称）|6:型号|7:是否加密|8:存储容量|9:GTIN|10:CAS|11:其他</t>
  </si>
  <si>
    <t>其他“智能卡”</t>
  </si>
  <si>
    <t>其他未录制的半导体媒体</t>
  </si>
  <si>
    <t>1:品牌类型|2:出口享惠情况|3:用途|4:是否录制|5:品牌（中文或外文名称）|6:型号|7:GTIN|8:CAS|9:其他</t>
  </si>
  <si>
    <t>其他含人类遗传资源信息资料的半导体媒体</t>
  </si>
  <si>
    <t>其他录有广播电影电视节目的半导体媒体</t>
  </si>
  <si>
    <t>其他赴境外加工并返回境内的已录制的半导体媒体</t>
  </si>
  <si>
    <t>其他已录制的半导体媒体</t>
  </si>
  <si>
    <t>录有广播电影电视节目的唱片</t>
  </si>
  <si>
    <t>赴境外加工并返回境内的已录制唱片</t>
  </si>
  <si>
    <t>其他已录制唱片</t>
  </si>
  <si>
    <t>其他唱片</t>
  </si>
  <si>
    <t>未录制的品目8471所列机器用其他媒体</t>
  </si>
  <si>
    <t>其他含人类遗传资源信息资料的品目8471所列机器用其他媒体</t>
  </si>
  <si>
    <t>其他品目8471所列机器用其他媒体</t>
  </si>
  <si>
    <t>未录制的其他媒体</t>
  </si>
  <si>
    <t>其他含人类遗传资源信息资料的媒体</t>
  </si>
  <si>
    <t>其他录有广播电影电视节目的媒体</t>
  </si>
  <si>
    <t>其他媒体</t>
  </si>
  <si>
    <t>不含驱动器或控制电路的液晶模组</t>
  </si>
  <si>
    <t>1:品牌类型|2:出口享惠情况|3:用途（实际应用场景，如车用）|4:平面显示模组类型（液晶）|5:是否含驱动器或控制电路|6:是否仅含GOA或类似栅极电路（如GIP、GDM等）|7:尺寸|8:品牌（中文或外文名称）|9:型号|10:配置（请注明配置显示驱动板、HDMI接口、标记板、|11:单片重量|12:是否已切割|13:GTIN|14:CAS|15:其他</t>
  </si>
  <si>
    <t>不含驱动器或控制电路的有机发光二极管（OLED）模组</t>
  </si>
  <si>
    <t>1:品牌类型|2:出口享惠情况|3:用途（实际应用场景，如车用）|4:平面显示模组类型（有机发光二极管）|5:是否含驱动器或控制电路|6:尺寸|7:品牌（中文或外文名称）|8:型号|9:GTIN|10:CAS|11:其他</t>
  </si>
  <si>
    <t>不含驱动器或控制电路的电视机用等离子显像组件</t>
  </si>
  <si>
    <t>1:品牌类型|2:出口享惠情况|3:用途（实际应用场景，如车用）|4:平面显示模组类型（等离子、发光二极管等）|5:是否含驱动器或控制电路|6:尺寸|7:品牌（中文或外文名称）|8:型号|9:GTIN|10:CAS|11:其他</t>
  </si>
  <si>
    <t>不含驱动器或控制电路的电视机用发光二极管模组</t>
  </si>
  <si>
    <t>不含驱动器或控制电路的其他发光二极管模组</t>
  </si>
  <si>
    <t>未切割的电子墨水屏</t>
  </si>
  <si>
    <t>不含驱动器或控制电路的其他平板模组</t>
  </si>
  <si>
    <t>专用于或主要用于税目85.17所列装置的液晶模组</t>
  </si>
  <si>
    <t>1:品牌类型|2:出口享惠情况|3:用途（实际应用场景，如车用）|4:平面显示模组类型（液晶）|5:是否含驱动器或控制电路|6:是否需要二次加工|7:是否仅含GOA或类似栅极电路（如GIP、GDM等）|8:尺寸|9:品牌（中文或外文名称）|10:型号|11:GTIN|12:CAS|13:其他</t>
  </si>
  <si>
    <t>用于雷达设备及无线电导航设备用的液晶平板显示模组</t>
  </si>
  <si>
    <t>1:品牌类型|2:出口享惠情况|3:用途（实际应用场景，如车用）|4:平面显示模组类型（液晶）|5:是否含驱动器或控制电路|6:是否仅含GOA或类似栅极电路（如GIP、GDM等）|7:尺寸|8:品牌（中文或外文名称）|9:型号|10:GTIN|11:CAS|12:其他</t>
  </si>
  <si>
    <t>其他专用于或主要用于税目85.19、85.21、85.25、85.26或85.27所列设备的液晶模组</t>
  </si>
  <si>
    <t>专用或主要用于税目85.35、85.36或85.37所列装置的液晶模组</t>
  </si>
  <si>
    <t>专用于或主要用于税目87.01至87.05所列车辆的液晶模组</t>
  </si>
  <si>
    <t>1:品牌类型|2:出口享惠情况|3:用途（实际应用场景，如车用）|4:平面显示模组类型（液晶）|5:是否含驱动器或控制电路|6:是否仅含GOA或类似栅极电路（如GIP、GDM等）|7:接口类型（包括接口电路）|8:构成（是否带标记板、解码板或高频头板等信号处理板）|9:尺寸|10:品牌（中文或外文名称）|11:型号|12:GTIN|13:CAS|14:其他</t>
  </si>
  <si>
    <t>专用于平板电脑和笔记本电脑的带触摸屏的液晶模组</t>
  </si>
  <si>
    <t>其他液晶模组</t>
  </si>
  <si>
    <t>专用于或主要用于税目85.17所列装置的有机发光二极管（OLED）模组</t>
  </si>
  <si>
    <t>1:品牌类型|2:出口享惠情况|3:用途（实际应用场景，如车用）|4:平面显示模组类型（有机发光二极管）|5:是否含驱动器或控制电路|6:是否需要二次加工|7:尺寸|8:品牌（中文或外文名称）|9:型号|10:GTIN|11:CAS|12:其他</t>
  </si>
  <si>
    <t>用于雷达设备及无线电导航设备用的有机发光二极管平板显示模组</t>
  </si>
  <si>
    <t>其他专用于或主要用于税目85.19、85.21、85.25、85.26或85.27所列设备的有机发光二极管（OLED）模组</t>
  </si>
  <si>
    <t>专用于或主要用于税目85.35、85.36或85.37所列装置的有机发光二极管（OLED）模组</t>
  </si>
  <si>
    <t>专用于或主要用于税目87.01至87.05所列车辆的有机发光二极管（OLED）模组</t>
  </si>
  <si>
    <t>电视接收机用的有机发光二极管（OLED）模组</t>
  </si>
  <si>
    <t>专用于或主要用于税目85.28所列其他监视器的有机发光二极管（OLED）模组</t>
  </si>
  <si>
    <t>专用或主要用于扩展现实（XR）设备的有机发光二极管平板显示模组（尺寸＜1.5英寸，设计亮度＞3000坎德拉每平方米，像素密度（PPI）＞3000）</t>
  </si>
  <si>
    <t>其他有机发光二极管（OLED）模组</t>
  </si>
  <si>
    <t>电视机用等离子显像组件</t>
  </si>
  <si>
    <t>电视机用发光二极管模组</t>
  </si>
  <si>
    <t>其他发光二极管模组</t>
  </si>
  <si>
    <t>专用于或主要用于税目85.31、85.43所列装置用电子墨水屏</t>
  </si>
  <si>
    <t>其他平板显示模组</t>
  </si>
  <si>
    <t>无线电广播、电视用发送设备</t>
  </si>
  <si>
    <t>无线电广播、电视用卫星地面站设备</t>
  </si>
  <si>
    <t>1:品牌类型|2:出口享惠情况|3:用途|4:结构组成|5:品牌（中文或外文名称）|6:型号|7:GTIN|8:CAS|9:其他</t>
  </si>
  <si>
    <t>其他装有接收装置的无线电广播、电视发送设备</t>
  </si>
  <si>
    <t>本章子目注释一所列高速电视摄像机</t>
  </si>
  <si>
    <t>1:品牌类型|2:出口享惠情况|3:用途|4:是否可装内置存储装置|5:品牌（中文或外文名称）|6:型号|7:GTIN|8:CAS|9:其他</t>
  </si>
  <si>
    <t>本章子目注释一所列高速数字照相机</t>
  </si>
  <si>
    <t>本章子目注释一所列高速视频摄录一体机</t>
  </si>
  <si>
    <t>抗辐射电视摄像机</t>
  </si>
  <si>
    <t>其他本章子目注释二所列抗辐射或耐辐射电视摄像机</t>
  </si>
  <si>
    <t>本章子目注释二所列抗辐射或耐辐射数字照相机</t>
  </si>
  <si>
    <t>本章子目注释二所列抗辐射或耐辐射视频摄录一体机</t>
  </si>
  <si>
    <t>本章子目注释三所列夜视电视摄像机</t>
  </si>
  <si>
    <t>本章子目注释三所列夜视数字照相机</t>
  </si>
  <si>
    <t>本章子目注释三所列夜视视频摄录一体机</t>
  </si>
  <si>
    <t>两用物项管制的无人机专用热成像电视摄像机</t>
  </si>
  <si>
    <t>其他特种用途电视摄像机</t>
  </si>
  <si>
    <t>非特种用途广播级电视摄像机</t>
  </si>
  <si>
    <t>其他非特种用途电视摄像机及摄像组件</t>
  </si>
  <si>
    <t>两用物项管制的无人机专用热成像数字照相机</t>
  </si>
  <si>
    <t>其他特种用途的数字照相机</t>
  </si>
  <si>
    <t>非特种用途的单镜头反光型数字照相机</t>
  </si>
  <si>
    <t>非特种用途其他可换镜头数字照相机</t>
  </si>
  <si>
    <t>其他非特种用途的数字照相机</t>
  </si>
  <si>
    <t>两用物项管制的无人机专用热成像摄录一体机</t>
  </si>
  <si>
    <t>其他特种用途视频摄录一体机</t>
  </si>
  <si>
    <t>非特种用途的广播级视频摄录一体机</t>
  </si>
  <si>
    <t>非特种用途的家用型视频摄录一体机</t>
  </si>
  <si>
    <t>其他非特种用途的视频摄录一体机</t>
  </si>
  <si>
    <t>用于导弹、火箭等的导航雷达设备</t>
  </si>
  <si>
    <t>其他导航用雷达设备</t>
  </si>
  <si>
    <t>两用物项管制的无人机专用飞机机载雷达</t>
  </si>
  <si>
    <t>其他飞机机载雷达</t>
  </si>
  <si>
    <t>雷达生命探测仪</t>
  </si>
  <si>
    <t>用于导弹、火箭等的机载雷达设备</t>
  </si>
  <si>
    <t>用于导弹、火箭等的其他雷达设备</t>
  </si>
  <si>
    <t>其他雷达设备</t>
  </si>
  <si>
    <t>机动车辆用无线电导航设备</t>
  </si>
  <si>
    <t>制导装置</t>
  </si>
  <si>
    <t>其他无线电导航设备</t>
  </si>
  <si>
    <t>两用物项管制的无人机专用无线电遥控设备</t>
  </si>
  <si>
    <t>1:品牌类型|2:出口享惠情况|3:用途|4:品牌（中文或外文名称）|5:型号|6:控制距离|7:GTIN|8:CAS|9:其他</t>
  </si>
  <si>
    <t>无线电遥控设备</t>
  </si>
  <si>
    <t>不需外接电源袖珍盒式磁带收放机</t>
  </si>
  <si>
    <t>1:品牌类型|2:出口享惠情况|3:使用媒介（是否为盒式磁带）|4:是否需外接电源|5:品牌（中文或外文名称）|6:型号|7:外形尺寸|8:GTIN|9:CAS|10:其他</t>
  </si>
  <si>
    <t>不需外接电源收录(放)音组合机</t>
  </si>
  <si>
    <t>不需外接电源无线电收音机</t>
  </si>
  <si>
    <t>具备接收和转换数字广播数据系统信号功能需外接电源的汽车用收录(放)音组合机</t>
  </si>
  <si>
    <t>1:品牌类型|2:出口享惠情况|3:用途|4:结构组成|5:具备接收和转换数字广播数据系统信号功能的需注明|6:品牌（中文或外文名称）|7:型号|8:GTIN|9:CAS|10:其他</t>
  </si>
  <si>
    <t>其他需外接电源汽车收录(放)音组合机</t>
  </si>
  <si>
    <t>需外接电源汽车用无线电收音机</t>
  </si>
  <si>
    <t>其他收录(放)音组合机</t>
  </si>
  <si>
    <t>带时钟的收音机</t>
  </si>
  <si>
    <t>其他收音机</t>
  </si>
  <si>
    <t>可直接连接且设计用于税目84.71的自动数据处理设备的阴极射线管监视器</t>
  </si>
  <si>
    <t>1:品牌类型|2:出口享惠情况|3:用途|4:显示原理|5:显示屏幕尺寸|6:接口类型（包括接口电路）|7:品牌（中文或外文名称）|8:型号|9:GTIN|10:CAS|11:其他</t>
  </si>
  <si>
    <t>其他彩色的阴极射线管监视器</t>
  </si>
  <si>
    <t>1:品牌类型|2:出口享惠情况|3:用途|4:显示原理|5:显示屏幕尺寸|6:品牌（中文或外文名称）|7:型号|8:GTIN|9:CAS|10:其他</t>
  </si>
  <si>
    <t>其他单色的阴极射线管监视器</t>
  </si>
  <si>
    <t>专用或主要用于品目8471商品的液晶监视器</t>
  </si>
  <si>
    <t>1:品牌类型|2:出口享惠情况|3:用途|4:显示原理|5:显示屏幕尺寸|6:接口类型（包括接口电路）|7:构成（是否带标记板、解码板或高频头板等信号处理板）|8:品牌（中文或外文名称）|9:型号|10:GTIN|11:CAS|12:其他</t>
  </si>
  <si>
    <t>其他可直接连接且设计用于税目84.71的自动数据处理设备的彩色液晶监视器</t>
  </si>
  <si>
    <t>其他可直接连接且设计用于税目84.71的自动数据处理设备的单色液晶监视器</t>
  </si>
  <si>
    <t>专用或主要用于品目8471商品的其他彩色监视器</t>
  </si>
  <si>
    <t>其他可直接连接且设计用于税目84.71的自动数据处理设备的其他彩色监视器</t>
  </si>
  <si>
    <t>其他可直接连接且设计用于税目84.71的自动数据处理设备的其他单色监视器</t>
  </si>
  <si>
    <t>航空器用显示器</t>
  </si>
  <si>
    <t>1:品牌类型|2:出口享惠情况|3:用途|4:显示原理|5:显示屏幕尺寸|6:品牌（中文或外文名称）|7:型号|8:最高分辨率|9:GTIN|10:CAS|11:其他</t>
  </si>
  <si>
    <t>其他彩色的监视器</t>
  </si>
  <si>
    <t>其他单色的监视器</t>
  </si>
  <si>
    <t>专用或主要用于品目8471商品的投影机</t>
  </si>
  <si>
    <t>1:品牌类型|2:出口享惠情况|3:用途|4:显示原理|5:接口类型（包括接口电路）|6:品牌（中文或外文名称）|7:型号|8:亮度|9:GTIN|10:CAS|11:其他</t>
  </si>
  <si>
    <t>其他可直接连接且设计用于税目84.71的自动数据处理设备的彩色投影机</t>
  </si>
  <si>
    <t>其他可直接连接且设计用于税目84.71的自动数据处理设备的单色投影机</t>
  </si>
  <si>
    <t>其他彩色的投影机</t>
  </si>
  <si>
    <t>其他单色的投影机</t>
  </si>
  <si>
    <t>彩色的卫星电视接收机</t>
  </si>
  <si>
    <t>1:品牌类型|2:出口享惠情况|3:用途|4:是否带显示屏|5:品牌（中文或外文名称）|6:型号|7:GTIN|8:CAS|9:其他</t>
  </si>
  <si>
    <t>其他彩色的电视接收装置</t>
  </si>
  <si>
    <t>单色的电视接收装置</t>
  </si>
  <si>
    <t>其他彩色的模拟电视接收机,带阴极射线显像管的</t>
  </si>
  <si>
    <t>其他彩色的数字电视接收机,阴极射线显像管的</t>
  </si>
  <si>
    <t>其他彩色的电视接收机,阴极射线显像管的</t>
  </si>
  <si>
    <t>彩色的液晶显示器的模拟电视接收机</t>
  </si>
  <si>
    <t>彩色的液晶显示器的数字电视接收机</t>
  </si>
  <si>
    <t>其他彩色的液晶显示器的电视接收机</t>
  </si>
  <si>
    <t>彩色的等离子显示器的模拟电视接收机</t>
  </si>
  <si>
    <t>彩色的等离子显示器的数字电视接收机</t>
  </si>
  <si>
    <t>其他彩色的等离子显示器的电视接收机</t>
  </si>
  <si>
    <t>其他彩色的模拟电视接收机</t>
  </si>
  <si>
    <t>其他彩色的数字电视接收机</t>
  </si>
  <si>
    <t>其他彩色的电视接收机</t>
  </si>
  <si>
    <t>其他单色的电视接收机</t>
  </si>
  <si>
    <t>雷达及无线电导航设备天线及零件</t>
  </si>
  <si>
    <t>收音机、电视机天线及其零件</t>
  </si>
  <si>
    <t>无线广播电视用天线</t>
  </si>
  <si>
    <t>其他无线电设备天线及其零件</t>
  </si>
  <si>
    <t>卫星电视接收用专用零件</t>
  </si>
  <si>
    <t>其他电视发送,差转等设备零件</t>
  </si>
  <si>
    <t>税目85.24所列设备用零件，用于雷达设备及无线电导航设备</t>
  </si>
  <si>
    <t>其他税目85.24所列设备用零件</t>
  </si>
  <si>
    <t>特种用途的电视摄像机等设备用零件</t>
  </si>
  <si>
    <t>非特种用途的取像模块</t>
  </si>
  <si>
    <t>1:品牌类型|2:出口享惠情况|3:用途（适用于XX品牌XX机或通用于XX机等）|4:是否带有数字信号处理电路|5:品牌（中文或外文名称）|6:型号|7:GTIN|8:CAS|9:其他</t>
  </si>
  <si>
    <t>摄像机、摄录一体机、数码相机的其他零件</t>
  </si>
  <si>
    <t>雷达及无线电导航设备零件</t>
  </si>
  <si>
    <t>收音机及其组合机的其他零件</t>
  </si>
  <si>
    <t>彩色电视机零件</t>
  </si>
  <si>
    <t>其他电视机零件</t>
  </si>
  <si>
    <t>卫星电视接收用高频调谐器</t>
  </si>
  <si>
    <t>税目85.25至85.28所列装置或设备其他零件</t>
  </si>
  <si>
    <t>铁道或电车道用电气信号等设备</t>
  </si>
  <si>
    <t>其他用电气信号、安全、交通设备</t>
  </si>
  <si>
    <t>品目8530所列设备的零件</t>
  </si>
  <si>
    <t>防盗或防火报警器及类似装置</t>
  </si>
  <si>
    <t>1:品牌类型|2:出口享惠情况|3:用途|4:品牌（中文或外文名称）|5:型号|6:工作原理|7:GTIN|8:CAS|9:其他</t>
  </si>
  <si>
    <t>有液晶装置或发光管的显示板</t>
  </si>
  <si>
    <t>1:品牌类型|2:出口享惠情况|3:用途|4:显示原理|5:品牌（中文或外文名称）|6:型号|7:规格尺寸|8:GTIN|9:CAS|10:其他</t>
  </si>
  <si>
    <t>蜂鸣器</t>
  </si>
  <si>
    <t>1:品牌类型|2:出口享惠情况|3:用途|4:音量|5:品牌（中文或外文名称）|6:型号|7:GTIN|8:CAS|9:其他</t>
  </si>
  <si>
    <t>其他电气音响或视觉信号装置</t>
  </si>
  <si>
    <t>防盗、防火及类似装置用零件</t>
  </si>
  <si>
    <t>其他音响或视觉信号装置用零件</t>
  </si>
  <si>
    <t>固定电容器,电力电容器</t>
  </si>
  <si>
    <t>1:品牌类型|2:出口享惠情况|3:用途|4:额定无功功率|5:适用频率|6:品牌（中文或外文名称）|7:型号|8:GTIN|9:CAS|10:其他</t>
  </si>
  <si>
    <t>千个</t>
  </si>
  <si>
    <t>片式钽电容器</t>
  </si>
  <si>
    <t>1:品牌类型|2:出口享惠情况|3:结构类型（单层、多层等和片式、非片式）|4:介质类型|5:品牌（中文或外文名称）|6:型号|7:GTIN|8:CAS|9:其他</t>
  </si>
  <si>
    <t>其他钽电容器</t>
  </si>
  <si>
    <t>片式铝电解电容器</t>
  </si>
  <si>
    <t>其他铝电解电容器</t>
  </si>
  <si>
    <t>单层瓷介电容器</t>
  </si>
  <si>
    <t>片式多层瓷介电容器</t>
  </si>
  <si>
    <t>其他多层瓷介电容器</t>
  </si>
  <si>
    <t>片式纸介质或塑料介质电容器</t>
  </si>
  <si>
    <t>其他纸介质或塑料介质电容器</t>
  </si>
  <si>
    <t>其他固定电容器</t>
  </si>
  <si>
    <t>其他可变或可调(微调)电容器</t>
  </si>
  <si>
    <t>1:品牌类型|2:出口享惠情况|3:是否可变、可调|4:品牌（中文或外文名称）|5:型号|6:GTIN|7:CAS|8:其他</t>
  </si>
  <si>
    <t>子目85321000所列电容器零件</t>
  </si>
  <si>
    <t>其他电容器零件</t>
  </si>
  <si>
    <t>合成或薄膜式固定碳质电阻器</t>
  </si>
  <si>
    <t>1:品牌类型|2:出口享惠情况|3:结构类型（合成式或薄膜式）|4:介质|5:品牌（中文或外文名称）|6:型号|7:GTIN|8:CAS|9:其他</t>
  </si>
  <si>
    <t>额定功率≤20瓦片式固定电阻器</t>
  </si>
  <si>
    <t>1:品牌类型|2:出口享惠情况|3:额定功率|4:结构类型（片式、线绕式等）|5:品牌（中文或外文名称）|6:型号|7:GTIN|8:CAS|9:其他</t>
  </si>
  <si>
    <t>额定功率≤20瓦其他固定电阻器</t>
  </si>
  <si>
    <t>其他额定功率＞20瓦固定电阻器</t>
  </si>
  <si>
    <t>额定功率≤20瓦线绕可变电阻器</t>
  </si>
  <si>
    <t>额定功率＞20瓦电位器</t>
  </si>
  <si>
    <t>其他可变电阻器</t>
  </si>
  <si>
    <t>各种电阻器零件</t>
  </si>
  <si>
    <t>四层以上的印刷电路</t>
  </si>
  <si>
    <t>1:品牌类型|2:出口享惠情况|3:电路层数|4:是否不带有机械元件|5:是否不带有有源电气元件|6:品牌（中文或外文名称）|7:型号|8:GTIN|9:CAS|10:其他</t>
  </si>
  <si>
    <t>块</t>
  </si>
  <si>
    <t>四层及以下的印刷电路</t>
  </si>
  <si>
    <t>电路熔断器(电压＞1000伏)</t>
  </si>
  <si>
    <t>1:品牌类型|2:出口享惠情况|3:用途|4:电压|5:品牌（中文或外文名称）|6:型号|7:GTIN|8:CAS|9:其他</t>
  </si>
  <si>
    <t>电压＜72.5千伏自动断路器</t>
  </si>
  <si>
    <t>72.5千伏≤电压≤220千伏的自动断路器</t>
  </si>
  <si>
    <t>220千伏＜电压≤750千伏的自动断路器</t>
  </si>
  <si>
    <t>电压＞750千伏的其他自动断路器</t>
  </si>
  <si>
    <t>72.5千伏≤电压≤220千伏的隔离开关及断续开关，含汞</t>
  </si>
  <si>
    <t>其他72.5千伏≤电压≤220千伏的隔离开关及断续开关</t>
  </si>
  <si>
    <t>220千伏＜电压≤750千伏隔离开关及断续开关，含汞</t>
  </si>
  <si>
    <t>其他220千伏＜电压≤750千伏隔离开关及断续开关</t>
  </si>
  <si>
    <t>其他隔离开关及断续开关，含汞</t>
  </si>
  <si>
    <t>其他隔离开关及断续开关</t>
  </si>
  <si>
    <t>避雷器,电压限幅器及电涌抑制器</t>
  </si>
  <si>
    <t>触发式火花隙</t>
  </si>
  <si>
    <t>具有快速开关功能的模件或组件</t>
  </si>
  <si>
    <t>受电弓</t>
  </si>
  <si>
    <t>250千米/小时及以上高速动车组用高压电缆接头</t>
  </si>
  <si>
    <t>其他电压&gt;1000伏电路开关等电气装置</t>
  </si>
  <si>
    <t>熔断器(电压不超过1000伏)</t>
  </si>
  <si>
    <t>电压不超过1000伏自动断路器</t>
  </si>
  <si>
    <t>电压≤1000伏其他电路保护装置</t>
  </si>
  <si>
    <t>电压≤36伏的继电器，含汞</t>
  </si>
  <si>
    <t>其他电压≤36伏的继电器</t>
  </si>
  <si>
    <t>36伏&lt;电压≤60伏的继电器，含汞</t>
  </si>
  <si>
    <t>其他36伏&lt;电压≤60伏的继电器</t>
  </si>
  <si>
    <t>电压大于60伏的继电器，含汞</t>
  </si>
  <si>
    <t>其他电压大于60伏的继电器</t>
  </si>
  <si>
    <t>电压≤1000伏的其他开关，含汞</t>
  </si>
  <si>
    <t>其他电压≤1000伏的其他开关</t>
  </si>
  <si>
    <t>电压≤1000伏的灯座</t>
  </si>
  <si>
    <t>电压≤1000伏的插头及插座</t>
  </si>
  <si>
    <t>光导纤维、光导纤维束或光缆用连接器</t>
  </si>
  <si>
    <t>工作电压不超过36伏的接插件</t>
  </si>
  <si>
    <t>其他36伏&lt;电压≤1000伏的接插件</t>
  </si>
  <si>
    <t>其他电压≤1000伏电路连接器等电气装置</t>
  </si>
  <si>
    <t>机床用可编程序控制器(PLC)</t>
  </si>
  <si>
    <t>1:品牌类型|2:出口享惠情况|3:用途|4:原理|5:电压|6:品牌（中文或外文名称）|7:型号|8:GTIN|9:CAS|10:其他</t>
  </si>
  <si>
    <t>调节和编程控制器</t>
  </si>
  <si>
    <t>其他可编程控制器</t>
  </si>
  <si>
    <t>机床用其他数控单元</t>
  </si>
  <si>
    <t>其他非机床用数控装置</t>
  </si>
  <si>
    <t>电梯用控制柜及控制柜专用印刷电路板</t>
  </si>
  <si>
    <t>控制器</t>
  </si>
  <si>
    <t>数字控制器</t>
  </si>
  <si>
    <t>飞机用控制模块</t>
  </si>
  <si>
    <t>出口管制的高压水炮操控系统（用于电压不超过1000伏的线路）</t>
  </si>
  <si>
    <t>其他电力控制或分配的装置</t>
  </si>
  <si>
    <t>电压≥500千伏高压开关装置</t>
  </si>
  <si>
    <t>其他电力控制或分配装置</t>
  </si>
  <si>
    <t>编号85372010所列装置的零件</t>
  </si>
  <si>
    <t>1:品牌类型|2:出口享惠情况|3:用途（适用于XX品牌XX机或通用于XX机等）|4:是否装有8535或8536所列装置|5:品牌（中文或外文名称）|6:型号|7:GTIN|8:CAS|9:其他</t>
  </si>
  <si>
    <t>品目8537货品用的其他盘、板等</t>
  </si>
  <si>
    <t>品目8535、8536、8537装置的零件</t>
  </si>
  <si>
    <t>封闭式聚光灯</t>
  </si>
  <si>
    <t>1:品牌类型|2:出口享惠情况|3:用途|4:类型|5:品牌（中文或外文名称）|6:型号|7:GTIN|8:CAS|9:其他</t>
  </si>
  <si>
    <t>科研、医疗专用卤钨灯</t>
  </si>
  <si>
    <t>火车、航空器及船舶用卤钨灯</t>
  </si>
  <si>
    <t>机动车辆用卤钨灯</t>
  </si>
  <si>
    <t>其他用卤钨灯</t>
  </si>
  <si>
    <t>科研、医疗用功率≤200W白炽灯泡</t>
  </si>
  <si>
    <t>1:品牌类型|2:出口享惠情况|3:用途|4:类型|5:功率|6:额定电压|7:品牌（中文或外文名称）|8:型号|9:GTIN|10:CAS|11:其他</t>
  </si>
  <si>
    <t>其他用功率≤200W白炽灯泡</t>
  </si>
  <si>
    <t>科研,医疗专用其他白炽灯泡</t>
  </si>
  <si>
    <t>火车,航空及船舶用其他白炽灯泡</t>
  </si>
  <si>
    <t>机动车辆用其他白炽灯泡</t>
  </si>
  <si>
    <t>12伏及以下未列名的白炽灯泡</t>
  </si>
  <si>
    <t>其他未列名的白炽灯泡</t>
  </si>
  <si>
    <t>科研、医疗专用热阴极荧光灯</t>
  </si>
  <si>
    <t>1:品牌类型|2:出口享惠情况|3:类型|4:品牌（中文或外文名称）|5:型号|6:GTIN|7:CAS|8:其他</t>
  </si>
  <si>
    <t>火车,航空器,船舶用热阴极荧光灯</t>
  </si>
  <si>
    <t>紧凑型热阴极荧光灯</t>
  </si>
  <si>
    <t>其他紧凑型热阴极荧光灯</t>
  </si>
  <si>
    <t>直管型热阴极荧光灯</t>
  </si>
  <si>
    <t>其他用途用其他热阴极荧光灯</t>
  </si>
  <si>
    <t>钠蒸汽灯</t>
  </si>
  <si>
    <t>用于普通照明用途的高压汞灯</t>
  </si>
  <si>
    <t>税目84.86项下光刻设备用超高压汞灯</t>
  </si>
  <si>
    <t>其他汞蒸汽灯</t>
  </si>
  <si>
    <t>金属卤化物灯</t>
  </si>
  <si>
    <t>科研,医疗专用其他放电灯</t>
  </si>
  <si>
    <t>火车,航空器,船舶用其他放电灯</t>
  </si>
  <si>
    <t>用于电子显示的冷阴极管荧光灯</t>
  </si>
  <si>
    <t>其他用于平板显示器背光源的冷阴极管荧光灯</t>
  </si>
  <si>
    <t>其他紧凑型冷阴极管荧光灯</t>
  </si>
  <si>
    <t>其他直管型荧光灯</t>
  </si>
  <si>
    <t>用于电子显示的外置电极荧光灯</t>
  </si>
  <si>
    <t>其他用途的其他放电灯管</t>
  </si>
  <si>
    <t>弧光灯</t>
  </si>
  <si>
    <t>紫外线或红外线灯</t>
  </si>
  <si>
    <t>发光二极管（LED）模块</t>
  </si>
  <si>
    <t>发光二极管（LED）灯泡</t>
  </si>
  <si>
    <t>发光二极管（LED）灯管</t>
  </si>
  <si>
    <t>发光二极管（LED）模块的零件</t>
  </si>
  <si>
    <t>其他税目85.39所列货品的零件</t>
  </si>
  <si>
    <t>彩色阴极射线电视显像管</t>
  </si>
  <si>
    <t>单色阴极射线电视显像管</t>
  </si>
  <si>
    <t>电视摄像管</t>
  </si>
  <si>
    <t>变像管及图像增强管;其他光阴极管</t>
  </si>
  <si>
    <t>点距&lt;0.4mm彩色数据/图形显示管</t>
  </si>
  <si>
    <t>1:品牌类型|2:出口享惠情况|3:是否彩色|4:荧光点距|5:品牌（中文或外文名称）|6:型号|7:GTIN|8:CAS|9:其他</t>
  </si>
  <si>
    <t>单色数据/图形显示管</t>
  </si>
  <si>
    <t>1:品牌类型|2:出口享惠情况|3:是否单色|4:荧光点距|5:品牌（中文或外文名称）|6:型号|7:GTIN|8:CAS|9:其他</t>
  </si>
  <si>
    <t>雷达显示管</t>
  </si>
  <si>
    <t>其他阴极射线管</t>
  </si>
  <si>
    <t>医用直线加速器用磁控管</t>
  </si>
  <si>
    <t>其他磁控管</t>
  </si>
  <si>
    <t>速调管</t>
  </si>
  <si>
    <t>其他微波管</t>
  </si>
  <si>
    <t>接收管或放大管</t>
  </si>
  <si>
    <t>光电倍增管</t>
  </si>
  <si>
    <t>其他电子管</t>
  </si>
  <si>
    <t>电视显像管零件</t>
  </si>
  <si>
    <t>雷达显示管零件</t>
  </si>
  <si>
    <t>其他阴极射线管零件</t>
  </si>
  <si>
    <t>电视摄像管零件</t>
  </si>
  <si>
    <t>其他热电子管、冷阴极管零件</t>
  </si>
  <si>
    <t>二极管</t>
  </si>
  <si>
    <t>1:品牌类型|2:出口享惠情况|3:品牌（中文或外文名称）|4:型号|5:焊接及封装工艺发生地|6:商品在该地加工后的增值比例|7:GTIN|8:CAS|9:其他</t>
  </si>
  <si>
    <t>耗散功率＜1W的晶体管</t>
  </si>
  <si>
    <t>1:品牌类型|2:出口享惠情况|3:耗散功率|4:品牌（中文或外文名称）|5:型号|6:焊接及封装工艺发生地|7:商品在该地加工后的增值比例|8:GTIN|9:CAS|10:其他</t>
  </si>
  <si>
    <t>耗散功率≥1W的晶体管</t>
  </si>
  <si>
    <t>半导体及可控硅等开关元件</t>
  </si>
  <si>
    <t>1:品牌类型|2:出口享惠情况|3:是否由多个半导体元件构成|4:品牌（中文或外文名称）|5:型号|6:GTIN|7:CAS|8:其他</t>
  </si>
  <si>
    <t>氮化镓外延片</t>
  </si>
  <si>
    <t>其他发光二极管</t>
  </si>
  <si>
    <t>未装在组件内或组装成块的光电池</t>
  </si>
  <si>
    <t>1:品牌类型|2:出口享惠情况|3:额定功率|4:品牌（中文或外文名称）|5:型号|6:转换效率|7:焊接及封装工艺发生地|8:商品在该地加工后的增值比例|9:GTIN|10:CAS|11:其他</t>
  </si>
  <si>
    <t>已装在组件内或组装成块的光电池</t>
  </si>
  <si>
    <t>其他光敏半导体器件</t>
  </si>
  <si>
    <t>用于检测湿度、气压及其组合指标的半导体基传感器</t>
  </si>
  <si>
    <t>用于检测温度的半导体基传感器</t>
  </si>
  <si>
    <t>用于检测电量、理化指标的半导体基传感器；利用光学检测其他指标的半导体基传感器</t>
  </si>
  <si>
    <t>液体或气体的流量、液位、压力或其他变化量的半导体基传感器</t>
  </si>
  <si>
    <t>其他半导体基传感器</t>
  </si>
  <si>
    <t>半导体基电动机</t>
  </si>
  <si>
    <t>其他半导体基执行器</t>
  </si>
  <si>
    <t>半导体基振荡器</t>
  </si>
  <si>
    <t>满足谐振器定义的半导体基滤波器</t>
  </si>
  <si>
    <t>其他半导体基谐振器</t>
  </si>
  <si>
    <t>其他半导体器件</t>
  </si>
  <si>
    <t>1:品牌类型|2:出口享惠情况|3:用途|4:功能|5:是否由多个半导体元件构成|6:品牌（中文或外文名称）|7:型号|8:GTIN|9:CAS|10:其他</t>
  </si>
  <si>
    <t>已装配的压电晶体</t>
  </si>
  <si>
    <t>1:品牌类型|2:出口享惠情况|3:是否已装配|4:品牌（中文或外文名称）|5:型号|6:GTIN|7:CAS|8:其他</t>
  </si>
  <si>
    <t>品目8541所列货品零件</t>
  </si>
  <si>
    <t>多元件集成电路中的具有变流功能的半导体模块</t>
  </si>
  <si>
    <t>1:品牌类型|2:出口享惠情况|3:应用场景|4:功能|5:是否封装|6:是否切割|7:品牌（中文或外文名称）|8:型号|9:是否量产（量产或非量产）|10:晶圆制造所在国家〔（地区），通常为“流片地”〕|11:GTIN|12:CAS|13:其他</t>
  </si>
  <si>
    <t>安全芯片</t>
  </si>
  <si>
    <t>其他微处理器（MPU）</t>
  </si>
  <si>
    <t>其他微控制单元（MCU）</t>
  </si>
  <si>
    <t>其他用作处理器及控制器的多元件集成电路</t>
  </si>
  <si>
    <t>其他用作处理器及控制器的集成电路</t>
  </si>
  <si>
    <t>用作存储器的多元件集成电路（易失性存储器）</t>
  </si>
  <si>
    <t>1:品牌类型|2:出口享惠情况|3:应用场景|4:功能|5:是否封装|6:是否切割|7:品牌（中文或外文名称）|8:型号|9:是否量产（量产或非量产）|10:容量|11:晶圆制造所在国家〔（地区），通常为“流片地”〕|12:GTIN|13:CAS|14:其他</t>
  </si>
  <si>
    <t>用作存储器的多元件集成电路（非易失性存储器）</t>
  </si>
  <si>
    <t>其他用作存储器的集成电路（易失性存储器）</t>
  </si>
  <si>
    <t>其他用作存储器的集成电路（非易失性存储器）</t>
  </si>
  <si>
    <t>用作放大器的多元件集成电路</t>
  </si>
  <si>
    <t>其他用作放大器的集成电路</t>
  </si>
  <si>
    <t>含硅基换能器的其他多元件集成电路</t>
  </si>
  <si>
    <t>未列名多元件集成电路</t>
  </si>
  <si>
    <t>其他集成电路</t>
  </si>
  <si>
    <t>其他集成电路及微电子组件零件</t>
  </si>
  <si>
    <t>脉冲电子加速器</t>
  </si>
  <si>
    <t>中子发生器系统,包括中子管</t>
  </si>
  <si>
    <t>其他粒子加速器</t>
  </si>
  <si>
    <t>输出信号频率＜1500Mhz的通用信号发生器</t>
  </si>
  <si>
    <t>1:品牌类型|2:出口享惠情况|3:用途|4:功能|5:输出信号频率范围|6:品牌（中文或外文名称）|7:型号|8:GTIN|9:CAS|10:其他</t>
  </si>
  <si>
    <t>高速脉冲发生器</t>
  </si>
  <si>
    <t>其他输出信号频率≥1500Mhz的通用信号发生器</t>
  </si>
  <si>
    <t>电化学还原槽;锂汞齐电解槽</t>
  </si>
  <si>
    <t>产氟电解槽</t>
  </si>
  <si>
    <t>其他电镀、电解或电泳设备及装置</t>
  </si>
  <si>
    <t>可将税目24041200所列产品中的雾化物雾化为可吸入气溶胶的设备及装置，无论是否配有烟弹</t>
  </si>
  <si>
    <t>1:品牌类型|2:出口享惠情况|3:功能|4:品牌（中文或外文名称）|5:型号|6:GTIN|7:CAS|8:其他</t>
  </si>
  <si>
    <t>其他电子烟及类似的个人电子雾化设备</t>
  </si>
  <si>
    <t>金属,矿藏探测器</t>
  </si>
  <si>
    <t>其他高,中频放大器</t>
  </si>
  <si>
    <t>电篱网激发器</t>
  </si>
  <si>
    <t>飞行数据记录器、报告器</t>
  </si>
  <si>
    <t>无线广播电视用激励器</t>
  </si>
  <si>
    <t>模/数转换器</t>
  </si>
  <si>
    <t>质谱仪用的离子源</t>
  </si>
  <si>
    <t>密码机、密码卡、密钥管理产品（不包括数字电视智能卡、蓝牙模块、用于知识产权保护的加密狗）</t>
  </si>
  <si>
    <t>两用物项管制的民用反无人机系统专用电子干扰设备</t>
  </si>
  <si>
    <t>其他未列名的具有独立功能的电气设备及装置</t>
  </si>
  <si>
    <t>粒子加速器用零件</t>
  </si>
  <si>
    <t>输出信号频率＜1500Mhz通用信号发生器零件</t>
  </si>
  <si>
    <t>输出信号频率≥1500Mhz通用信号发生器零件</t>
  </si>
  <si>
    <t>金属,矿藏探测器用零件</t>
  </si>
  <si>
    <t>高、中频放大器用零件</t>
  </si>
  <si>
    <t>税目85.43项下其他电气设备零件</t>
  </si>
  <si>
    <t>铜制绕组电线</t>
  </si>
  <si>
    <t>1:品牌类型|2:出口享惠情况|3:用途|4:材质|5:品牌（中文或外文名称）|6:型号|7:GTIN|8:CAS|9:其他</t>
  </si>
  <si>
    <t>其他绕组电线</t>
  </si>
  <si>
    <t>同轴电缆及其他同轴电导体</t>
  </si>
  <si>
    <t>1:品牌类型|2:出口享惠情况|3:用途|4:结构类型（同轴和是否有接头）|5:品牌（中文或外文名称）|6:型号|7:GTIN|8:CAS|9:其他</t>
  </si>
  <si>
    <t>机动车辆用点火布线组及其他布线组</t>
  </si>
  <si>
    <t>1:品牌类型|2:出口享惠情况|3:用途|4:品牌（中文或外文名称）|5:型号|6:额定电压|7:GTIN|8:CAS|9:其他</t>
  </si>
  <si>
    <t>其他用点火布线组及其他用布线组</t>
  </si>
  <si>
    <t>1:品牌类型|2:出口享惠情况|3:用途|4:结构类型（有接头等）|5:品牌（中文或外文名称）|6:型号|7:额定电压|8:GTIN|9:CAS|10:其他</t>
  </si>
  <si>
    <t>额定电压≤80伏有接头电缆</t>
  </si>
  <si>
    <t>1:品牌类型|2:出口享惠情况|3:用途|4:结构类型（是否有接头|是否同轴电缆）|5:品牌（中文或外文名称）|6:型号|7:额定电压|8:GTIN|9:CAS|10:其他</t>
  </si>
  <si>
    <t>额定电压≤80伏有接头电导体</t>
  </si>
  <si>
    <t>1:品牌类型|2:出口享惠情况|3:用途|4:结构类型（是否有接头|是否同轴电导体）|5:品牌（中文或外文名称）|6:型号|7:额定电压|8:GTIN|9:CAS|10:其他</t>
  </si>
  <si>
    <t>80V&lt;额定电压≤1000V有接头电缆</t>
  </si>
  <si>
    <t>80V&lt;额定电压≤1000V有接头电导体</t>
  </si>
  <si>
    <t>额定电压≤80伏其他电缆</t>
  </si>
  <si>
    <t>额定电压≤80伏其他电导体</t>
  </si>
  <si>
    <t>1000伏≥额定电压＞80伏其他电缆</t>
  </si>
  <si>
    <t>1000伏≥额定电压＞80伏其他电导体</t>
  </si>
  <si>
    <t>250千米/小时及以上高速动车组用高压电缆</t>
  </si>
  <si>
    <t>其他1千伏＜额定电压≤35千伏的电缆</t>
  </si>
  <si>
    <t>35千伏＜额定电压≤110千伏的电缆</t>
  </si>
  <si>
    <t>110千伏＜额定电压≤220千伏的电缆</t>
  </si>
  <si>
    <t>额定电压＞220千伏的电缆</t>
  </si>
  <si>
    <t>额定电压≥500千伏的气体绝缘金属封闭输电线</t>
  </si>
  <si>
    <t>额定电压＞1千伏的其他电导体</t>
  </si>
  <si>
    <t>光缆</t>
  </si>
  <si>
    <t>1:品牌类型|2:出口享惠情况|3:是否每根光纤被覆|4:品牌（中文或外文名称）|5:型号|6:GTIN|7:CAS|8:其他</t>
  </si>
  <si>
    <t>炉用碳电极</t>
  </si>
  <si>
    <t>燃料电池用碳电极片</t>
  </si>
  <si>
    <t>1:品牌类型|2:出口享惠情况|3:用途|4:材质|5:品牌（中文或外文名称）|6:外观|7:型号|8:GTIN|9:CAS|10:其他</t>
  </si>
  <si>
    <t>其他碳电极</t>
  </si>
  <si>
    <t>碳刷</t>
  </si>
  <si>
    <t>灯碳棒,电池碳棒及其他石墨制品</t>
  </si>
  <si>
    <t>玻璃制绝缘子</t>
  </si>
  <si>
    <t>输变电线路绝缘瓷套管</t>
  </si>
  <si>
    <t>输变电架空线路用长棒形瓷绝缘子瓷件</t>
  </si>
  <si>
    <t>其他陶瓷制绝缘子</t>
  </si>
  <si>
    <t>其他材料制绝缘子</t>
  </si>
  <si>
    <t>陶瓷制绝缘零件</t>
  </si>
  <si>
    <t>塑料制绝缘零件</t>
  </si>
  <si>
    <t>内衬绝缘材料的贱金属导管,接头</t>
  </si>
  <si>
    <t>其他材料制绝缘配件</t>
  </si>
  <si>
    <t>电磁干扰滤波器</t>
  </si>
  <si>
    <t>非电磁干扰滤波器</t>
  </si>
  <si>
    <t>可调脉冲单模染料振荡器</t>
  </si>
  <si>
    <t>可调脉冲染料激光放大器和振荡器（不包括单模震荡器）</t>
  </si>
  <si>
    <t>触摸感应数据输入装置（即触摸屏）无显示的性能，安装于有显示屏的设备中，通过检测显示区域内触摸动作的发生及位置进行工作。触摸感应可通过电阻、静电电容、声学脉冲识别、红外光或其他触摸感应技术来获得</t>
  </si>
  <si>
    <t>85章其他编号未列名的电气零件</t>
  </si>
  <si>
    <t>铅酸蓄电池的废物、废料；废铅酸蓄电池</t>
  </si>
  <si>
    <t>其他原电池、原电池组及蓄电池的废物、废料；废原电池、废原电池组及废蓄电池</t>
  </si>
  <si>
    <t>其他主要用于回收贵金属且含有原电池、原电池组、蓄电池、汞开关、源于阴极射线管的玻璃或其他活化玻璃，或含有镉、汞、铅或多氯联苯（PCBs）的电气或电子元件的电子电气废弃物及碎料</t>
  </si>
  <si>
    <t>其他主要用于回收贵金属的电子电气废弃物及碎料</t>
  </si>
  <si>
    <t>其他含有原电池、原电池组、蓄电池、汞开关、源于阴极射线管的玻璃或其他活化玻璃，或含有镉、汞、铅或多氯联苯（PCBs）的电气、电子组件及印刷电路板</t>
  </si>
  <si>
    <t>其他电气、电子组件及印刷电路板</t>
  </si>
  <si>
    <t>其他含有原电池、原电池组、蓄电池、汞开关、源于阴极射线管的玻璃或其他活化玻璃，或含有镉、汞、铅或多氯联苯（PCBs）的电气或电子元件</t>
  </si>
  <si>
    <t>其他电子电气废弃物及碎料</t>
  </si>
  <si>
    <t>微机控制的外部直流电动铁道机车</t>
  </si>
  <si>
    <t>1:品牌类型|2:出口享惠情况|3:用途|4:驱动装置类型|5:控制装置类型|6:品牌（中文或外文名称）|7:型号|8:GTIN|9:CAS|10:其他</t>
  </si>
  <si>
    <t>辆</t>
  </si>
  <si>
    <t>由外部直流电驱动的其他铁道机车</t>
  </si>
  <si>
    <t>由外部交流电驱动的铁道机车</t>
  </si>
  <si>
    <t>由其他外部电力驱动的铁道机车</t>
  </si>
  <si>
    <t>由蓄电池驱动的铁道电力机车</t>
  </si>
  <si>
    <t>微机控制的柴油电力铁道机车</t>
  </si>
  <si>
    <t>其他柴油电力铁道机车</t>
  </si>
  <si>
    <t>其他铁道机车及机车煤水车</t>
  </si>
  <si>
    <t>1:品牌类型|2:出口享惠情况|3:用途|4:驱动装置类型|5:品牌（中文或外文名称）|6:型号|7:GTIN|8:CAS|9:其他</t>
  </si>
  <si>
    <t>由外电力驱动铁道用机动客,货车</t>
  </si>
  <si>
    <t>其他铁道用机动客车,货车,敞车</t>
  </si>
  <si>
    <t>隧道限界检查车</t>
  </si>
  <si>
    <t>钢轨在线打磨列车</t>
  </si>
  <si>
    <t>铁道或电车道用其他检验、查道车</t>
  </si>
  <si>
    <t>电气化接触网架线机(轨行式)</t>
  </si>
  <si>
    <t>铁道或电车道用其他维修车辆</t>
  </si>
  <si>
    <t>铁道用非机动客车</t>
  </si>
  <si>
    <t>电车道用的非机动客车,行李车等</t>
  </si>
  <si>
    <t>铁道用非机动油罐货车及类似车</t>
  </si>
  <si>
    <t>1:品牌类型|2:出口享惠情况|3:用途|4:类型|5:结构|6:品牌（中文或外文名称）|7:型号|8:GTIN|9:CAS|10:其他</t>
  </si>
  <si>
    <t>铁道用非机动自卸货车</t>
  </si>
  <si>
    <t>铁道用非机动带篷及封闭货车</t>
  </si>
  <si>
    <t>铁道用非机动厢高＞60cm敞篷货车</t>
  </si>
  <si>
    <t>品目8606所列其他未列名非机动车</t>
  </si>
  <si>
    <t>铁道或电车道机车的驾驶转向架</t>
  </si>
  <si>
    <t>1:品牌类型|2:出口享惠情况|3:用途（适用于XX品牌XX车或通用于XX机等）|4:品牌（中文或外文名称）|5:型号|6:GTIN|7:CAS|8:其他</t>
  </si>
  <si>
    <t>铁道或电车道机车非驾驶转向架</t>
  </si>
  <si>
    <t>铁道或电车道机车用轴</t>
  </si>
  <si>
    <t>根</t>
  </si>
  <si>
    <t>铁道或电车道机车用轮</t>
  </si>
  <si>
    <t>铁道或电车道机车用空气制动器</t>
  </si>
  <si>
    <t>铁道或电车道机车用非空气制动器</t>
  </si>
  <si>
    <t>铁道或电车道机车用钩、其他联结器、缓冲器</t>
  </si>
  <si>
    <t>铁道或电车道机车用其他零件</t>
  </si>
  <si>
    <t>铁道或电车道车辆用车体及端墙、侧墙、底架、车顶、脚蹬、翻板</t>
  </si>
  <si>
    <t>铁道或电车道非机车用其他零件</t>
  </si>
  <si>
    <t>轨道自动计轴设备</t>
  </si>
  <si>
    <t>铁道或电车道轨道固定装置及配件</t>
  </si>
  <si>
    <t>20英尺的保温式集装箱</t>
  </si>
  <si>
    <t>1:品牌类型|2:出口享惠情况|3:类型（公路等）|4:规格尺寸|5:品牌（中文或外文名称）|6:GTIN|7:CAS|8:其他</t>
  </si>
  <si>
    <t>20英尺的罐式集装箱</t>
  </si>
  <si>
    <t>其他20英尺集装箱</t>
  </si>
  <si>
    <t>40英尺的保温式集装箱</t>
  </si>
  <si>
    <t>40英尺的罐式集装箱</t>
  </si>
  <si>
    <t>其他40英尺的集装箱</t>
  </si>
  <si>
    <t>45、48、53英尺的集装箱</t>
  </si>
  <si>
    <t>其他集装箱</t>
  </si>
  <si>
    <t>单轴拖拉机</t>
  </si>
  <si>
    <t>仅装有压燃式活塞内燃发动机（柴油或半柴油发动机）的半挂车用的公路牵引车</t>
  </si>
  <si>
    <t>46Axy</t>
  </si>
  <si>
    <t>同时装有压燃式活塞内燃发动机（柴油或半柴油发动机）及驱动电动机的半挂车用的公路牵引车</t>
  </si>
  <si>
    <t>同时装有点燃式活塞内燃发动机及驱动电动机的半挂车用的公路牵引车</t>
  </si>
  <si>
    <t>仅装有驱动电动机的半挂车用的公路牵引车</t>
  </si>
  <si>
    <t>其他半挂车用的公路牵引车</t>
  </si>
  <si>
    <t>履带式拖拉机</t>
  </si>
  <si>
    <t>履带式牵引车</t>
  </si>
  <si>
    <t>其他发动机功率不超过18千瓦的拖拉机</t>
  </si>
  <si>
    <t>1:品牌类型|2:出口享惠情况|3:结构类型|4:功率|5:用途|6:品牌（中文或外文名称）|7:型号|8:GTIN|9:CAS|10:其他</t>
  </si>
  <si>
    <t>其他发动机功率不超过18千瓦的牵引车</t>
  </si>
  <si>
    <t>其他发动机功率超过18千瓦但不超过37千瓦的拖拉机</t>
  </si>
  <si>
    <t>其他发动机功率超过18千瓦但不超过37千瓦的牵引车</t>
  </si>
  <si>
    <t>其他发动机功率超过37千瓦但不超过75千瓦的拖拉机</t>
  </si>
  <si>
    <t>其他发动机功率超过37千瓦但不超过75千瓦的牵引车</t>
  </si>
  <si>
    <t>发动机功率超过75千瓦但不超过130千瓦的拖拉机</t>
  </si>
  <si>
    <t>其他发动机功率超过75千瓦但不超过130千瓦的牵引车</t>
  </si>
  <si>
    <t>发动机功率超过190千瓦的轮式拖拉机</t>
  </si>
  <si>
    <t>发动机功率超过130千瓦的其他拖拉机</t>
  </si>
  <si>
    <t>其他发动机功率超过130千瓦的牵引车</t>
  </si>
  <si>
    <t>仅装有压燃式活塞内燃发动机（柴油或半柴油发动机）的机坪客车</t>
  </si>
  <si>
    <t>1:品牌类型|2:出口享惠情况|3:发动机类型（柴油、半柴油等）|4:成套散件请注明|5:车辆的厂家品牌（中文或外文名称）|6:车辆厂家备案的品牌或具体款式的名称|7:排气量|8:型号|9:GTIN|10:CAS|11:其他</t>
  </si>
  <si>
    <t>6AO</t>
  </si>
  <si>
    <t>30座及以上仅装有压燃式活塞内燃发动机（柴油或半柴油发动机）的大型客车</t>
  </si>
  <si>
    <t>1:品牌类型|2:出口享惠情况|3:发动机类型（柴油、半柴油等）|4:成套散件请注明|5:座位数|6:车辆的厂家品牌（中文或外文名称）|7:车辆厂家备案的品牌或具体款式的名称|8:排气量|9:型号|10:GTIN|11:CAS|12:其他</t>
  </si>
  <si>
    <t>46AOxy</t>
  </si>
  <si>
    <t>20≤座≤23仅装有压燃式活塞内燃发动机（柴油或半柴油发动机）的客车</t>
  </si>
  <si>
    <t>24≤座≤29仅装有压燃式活塞内燃发动机（柴油或半柴油发动机）的客车</t>
  </si>
  <si>
    <t>10≤座≤19仅装有压燃式活塞内燃发动机（柴油或半柴油发动机）的客车</t>
  </si>
  <si>
    <t>同时装有压燃式活塞内燃发动机（柴油或半柴油发动机）及驱动电动机的机坪客车</t>
  </si>
  <si>
    <t>1:品牌类型|2:出口享惠情况|3:发动机类型（柴油及驱动电动机等）|4:成套散件请注明|5:车辆的厂家品牌（中文或外文名称）|6:车辆厂家备案的品牌或具体款式的名称|7:排气量|8:型号|9:GTIN|10:CAS|11:其他</t>
  </si>
  <si>
    <t>30座及以上同时装有压燃式活塞内燃发动机（柴油或半柴油发动机）及驱动电动机的大型客车</t>
  </si>
  <si>
    <t>1:品牌类型|2:出口享惠情况|3:发动机类型（柴油及驱动电动机等）|4:成套散件请注明|5:座位数|6:车辆的厂家品牌（中文或外文名称）|7:车辆厂家备案的品牌或具体款式的名称|8:排气量|9:型号|10:GTIN|11:CAS|12:其他</t>
  </si>
  <si>
    <t>20≤座≤23同时装有压燃式活塞内燃发动机（柴油或半柴油发动机）及驱动电动机的客车</t>
  </si>
  <si>
    <t>24≤座≤29同时装有压燃式活塞内燃发动机（柴油或半柴油发动机）及驱动电动机的客车</t>
  </si>
  <si>
    <t>10≤座≤19同时装有压燃式活塞内燃发动机（柴油或半柴油发动机）及驱动电动机的客车</t>
  </si>
  <si>
    <t>30座及以上同时装有点燃式活塞内燃发动机及驱动电动机的大型客车</t>
  </si>
  <si>
    <t>1:品牌类型|2:出口享惠情况|3:发动机类型（汽油及驱动电动机等）|4:成套散件请注明|5:座位数|6:车辆的厂家品牌（中文或外文名称）|7:车辆厂家备案的品牌或具体款式的名称|8:排气量|9:型号|10:GTIN|11:CAS|12:其他</t>
  </si>
  <si>
    <t>20≤座≤23同时装有点燃式活塞内燃发动机及驱动电动机的客车</t>
  </si>
  <si>
    <t>24≤座≤29同时装有点燃式活塞内燃发动机及驱动电动机的客车</t>
  </si>
  <si>
    <t>10≤座≤19同时装有点燃式活塞内燃发动机及驱动电动机的客车</t>
  </si>
  <si>
    <t>纯电动机坪客车</t>
  </si>
  <si>
    <t>1:品牌类型|2:出口享惠情况|3:发动机类型（电动等）|4:成套散件请注明|5:座位数|6:车辆的厂家品牌（中文或外文名称）|7:车辆厂家备案的品牌或具体款式的名称|8:功率（千瓦）|9:型号|10:GTIN|11:CAS|12:其他</t>
  </si>
  <si>
    <t>其他30座及以上仅装有驱动电动机的大型客车</t>
  </si>
  <si>
    <t>20≤座≤23仅装有驱动电动机的客车</t>
  </si>
  <si>
    <t>24≤座≤29仅装有驱动电动机的客车</t>
  </si>
  <si>
    <t>10≤座≤19仅装有驱动电动机的客车</t>
  </si>
  <si>
    <t>30座及以上大型客车(其他型)</t>
  </si>
  <si>
    <t>1:品牌类型|2:出口享惠情况|3:发动机类型（柴油、半柴油、汽油等）|4:成套散件请注明|5:座位数|6:车辆的厂家品牌（中文或外文名称）|7:车辆厂家备案的品牌或具体款式的名称|8:排气量|9:型号|10:GTIN|11:CAS|12:其他</t>
  </si>
  <si>
    <t>20≤座≤23装有非压燃式活塞内燃发动机的客车</t>
  </si>
  <si>
    <t>24≤座≤29装有非压燃式活塞内燃发动机的客车</t>
  </si>
  <si>
    <t>10≤座≤19装有非压燃式活塞内燃发动机的客车</t>
  </si>
  <si>
    <t>全地形车</t>
  </si>
  <si>
    <t>1:品牌类型|2:出口享惠情况|3:发动机类型（柴油、半柴油、汽油等）|4:成套散件请注明|5:车辆的厂家品牌（中文或外文名称）|6:车辆厂家备案的品牌或具体款式的名称|7:排气量|8:型号|9:GTIN|10:CAS|11:其他</t>
  </si>
  <si>
    <t>46xy</t>
  </si>
  <si>
    <t>高尔夫球车及其他类似车</t>
  </si>
  <si>
    <t>1:品牌类型|2:出口享惠情况|3:发动机类型（柴油、半柴油、汽油等）|4:成套散件请注明|5:排气量|6:车辆的厂家品牌（中文或外文名称）|7:车辆厂家备案的品牌或具体款式的名称|8:型号|9:GTIN|10:CAS|11:其他</t>
  </si>
  <si>
    <t>其他,雪地行走专用车</t>
  </si>
  <si>
    <t>仅装有排量≤1升的点燃式活塞内燃发动机的小轿车</t>
  </si>
  <si>
    <t>1:品牌类型|2:出口享惠情况|3:发动机类型（汽油等）|4:成套散件请注明|5:座位数|6:车辆的厂家品牌（中文或外文名称）|7:车辆厂家备案的品牌或具体款式的名称|8:排气量|9:型号|10:是否中规车请注明（中规车、非中规车）|11:非中规车请注明原销售目的国车版、型（美规、欧规、加|12:GTIN|13:CAS|14:其他</t>
  </si>
  <si>
    <t>仅装有排量≤1升的点燃式活塞内燃发动机小轿车的成套散件</t>
  </si>
  <si>
    <t>46Oxy</t>
  </si>
  <si>
    <t>仅装有排量≤1升的点燃式活塞内燃发动机的越野车(4轮驱动)</t>
  </si>
  <si>
    <t>仅装有排量≤1升的点燃式活塞内燃发动机的越野车(4轮驱动)的成套散件</t>
  </si>
  <si>
    <t>仅装有排量≤1升的点燃式活塞内燃发动机的小客车</t>
  </si>
  <si>
    <t>仅装有排量≤1升的点燃式活塞内燃发动机的小客车的成套散件</t>
  </si>
  <si>
    <t>仅装有排量≤1升的点燃式活塞内燃发动机的其他载人车辆</t>
  </si>
  <si>
    <t>仅装有排量≤1升的点燃式活塞内燃发动机的其他载人车辆的成套散件</t>
  </si>
  <si>
    <t>仅装有1＜排量≤1.5升点燃式活塞内燃发动机小轿车</t>
  </si>
  <si>
    <t>仅装有1＜排量≤1.5升点燃式活塞内燃发动机小轿车的成套散件</t>
  </si>
  <si>
    <t>仅装有1＜排量≤1.5升点燃式活塞内燃发动机四轮驱动越野车</t>
  </si>
  <si>
    <t>仅装有1＜排量≤1.5升点燃式活塞内燃发动机四轮驱动越野车的成套散件</t>
  </si>
  <si>
    <t>仅装有1＜排量≤1.5升点燃式活塞内燃发动机小客车</t>
  </si>
  <si>
    <t>仅装有1＜排量≤1.5升点燃式活塞内燃发动机小客车的成套散件</t>
  </si>
  <si>
    <t>仅装有1＜排量≤1.5升点燃式活塞内燃发动机其他载人车辆</t>
  </si>
  <si>
    <t>仅装有1＜排量≤1.5升点燃式活塞内燃发动机其他载人车的成套散件</t>
  </si>
  <si>
    <t>仅装有1.5＜排量≤2升的点燃式活塞内燃发动机小轿车</t>
  </si>
  <si>
    <t>仅装有1.5＜排量≤2升的点燃式活塞内燃发动机小轿车的成套散件</t>
  </si>
  <si>
    <t>仅装有1.5＜排量≤2升的点燃式活塞内燃发动机越野车</t>
  </si>
  <si>
    <t>仅装有1.5＜排量≤2升的点燃式活塞内燃发动机越野车的成套散件</t>
  </si>
  <si>
    <t>仅装有1.5＜排量≤2升的点燃式活塞内燃发动机小客车</t>
  </si>
  <si>
    <t>仅装有1.5＜排量≤2升的点燃式活塞内燃发动机小客车的成套散件</t>
  </si>
  <si>
    <t>仅装有1.5＜排量≤2升的点燃式活塞内燃发动机的其他载人车辆</t>
  </si>
  <si>
    <t>仅装有1.5＜排量≤2升的点燃式活塞内燃发动机的其他载人车辆的成套散件</t>
  </si>
  <si>
    <t>仅装有2＜排量≤2.5升的点燃式活塞内燃发动机小轿车</t>
  </si>
  <si>
    <t>仅装有2＜排量≤2.5升的点燃式活塞内燃发动机小轿车的成套散件</t>
  </si>
  <si>
    <t>仅装有2＜排量≤2.5升的点燃式活塞内燃发动机越野车</t>
  </si>
  <si>
    <t>仅装有2＜排量≤2.5升的点燃式活塞内燃发动机越野车的成套散件</t>
  </si>
  <si>
    <t>仅装有2＜排量≤2.5升的点燃式活塞内燃发动机小客车</t>
  </si>
  <si>
    <t>仅装有2＜排量≤2.5升的点燃式活塞内燃发动机的小客车的成套散件</t>
  </si>
  <si>
    <t>仅装有2＜排量≤2.5升的点燃式活塞内燃发动机的其他载人车辆</t>
  </si>
  <si>
    <t>仅装有2＜排量≤2.5升的点燃式活塞内燃发动机的其他载人车辆的成套散件</t>
  </si>
  <si>
    <t>仅装有2.5＜排量≤3升的点燃式活塞内燃发动机小轿车</t>
  </si>
  <si>
    <t>仅装有2.5＜排量≤3升的点燃式活塞内燃发动机小轿车的成套散件</t>
  </si>
  <si>
    <t>仅装有2.5＜排量≤3升的点燃式活塞内燃发动机越野车</t>
  </si>
  <si>
    <t>仅装有2.5＜排量≤3升的点燃式活塞内燃发动机越野车的成套散件</t>
  </si>
  <si>
    <t>仅装有2.5＜排量≤3升的点燃式活塞内燃发动机小客车</t>
  </si>
  <si>
    <t>仅装有2.5＜排量≤3升的点燃式活塞内燃发动机小客车的成套散件</t>
  </si>
  <si>
    <t>仅装有2.5＜排量≤3升的点燃式活塞内燃发动机的其他载人车辆</t>
  </si>
  <si>
    <t>仅装有2.5＜排量≤3升的点燃式活塞内燃发动机的其他载人车辆的成套散件</t>
  </si>
  <si>
    <t>仅装有3＜排量≤4升的点燃式活塞内燃发动机小轿车</t>
  </si>
  <si>
    <t>仅装有3＜排量≤4升的点燃式活塞内燃发动机小轿车的成套散件</t>
  </si>
  <si>
    <t>仅装有3＜排量≤4升的点燃式活塞内燃发动机越野车</t>
  </si>
  <si>
    <t>仅装有3＜排量≤4升的点燃式活塞内燃发动机越野车的成套散件</t>
  </si>
  <si>
    <t>仅装有3＜排量≤4升的点燃式活塞内燃发动机的小客车</t>
  </si>
  <si>
    <t>仅装有3＜排量≤4升的点燃式活塞内燃发动机的小客车的成套散件</t>
  </si>
  <si>
    <t>仅装有3＜排量≤4升的点燃式活塞内燃发动机的其他载人车辆</t>
  </si>
  <si>
    <t>仅装有3＜排量≤4升的点燃式活塞内燃发动机的其他载人车辆的成套散件</t>
  </si>
  <si>
    <t>仅装有排气量＞4升的点燃式活塞内燃发动机小轿车</t>
  </si>
  <si>
    <t>仅装有排气量＞4升的点燃式活塞内燃发动机小轿车的成套散件</t>
  </si>
  <si>
    <t>仅装有排气量＞4升的点燃式活塞内燃发动机越野车</t>
  </si>
  <si>
    <t>仅装有排气量＞4升的点燃式活塞内燃发动机越野车的成套散件</t>
  </si>
  <si>
    <t>仅装有排气量＞4升的点燃式活塞内燃发动机的小客车</t>
  </si>
  <si>
    <t>仅装有排气量＞4升的点燃式活塞内燃发动机的小客车的成套散件</t>
  </si>
  <si>
    <t>仅装有排气量＞4升的点燃式活塞内燃发动机的其他载人车辆</t>
  </si>
  <si>
    <t>仅装有排气量＞4升的点燃式活塞内燃发动机的其他载人车辆的成套散件</t>
  </si>
  <si>
    <t>仅装有排气量≤1升的压燃式活塞内燃发动机小轿车</t>
  </si>
  <si>
    <t>1:品牌类型|2:出口享惠情况|3:发动机类型（柴油、半柴油等）|4:成套散件请注明|5:座位数|6:车辆的厂家品牌（中文或外文名称）|7:车辆厂家备案的品牌或具体款式的名称|8:排气量|9:型号|10:是否中规车请注明（中规车、非中规车）|11:非中规车请注明原销售目的国车版、型（美规、欧规、加|12:GTIN|13:CAS|14:其他</t>
  </si>
  <si>
    <t>仅装有排气量≤1升的压燃式活塞内燃发动机小轿车的成套散件</t>
  </si>
  <si>
    <t>仅装有排气量≤1升的压燃式活塞内燃发动机的其他载人车辆</t>
  </si>
  <si>
    <t>仅装有排气量≤1升的压燃式活塞内燃发动机的其他载人车辆的成套散件</t>
  </si>
  <si>
    <t>仅装有1升&lt;排气量≤1.5升的压燃式活塞内燃发动机小轿车</t>
  </si>
  <si>
    <t>仅装有1升&lt;排气量≤1.5升的压燃式活塞内燃发动机小轿车的成套散件</t>
  </si>
  <si>
    <t>仅装有1升&lt;排气量≤1.5升的压燃式活塞内燃发动机越野车</t>
  </si>
  <si>
    <t>仅装有1升&lt;排气量≤1.5升的压燃式活塞内燃发动机越野车的成套散件</t>
  </si>
  <si>
    <t>仅装有1升&lt;排气量≤1.5升的压燃式活塞内燃发动机小客车</t>
  </si>
  <si>
    <t>仅装有1升&lt;排气量≤1.5升的压燃式活塞内燃发动机小客车的成套散件</t>
  </si>
  <si>
    <t>仅装有1升&lt;排气量≤1.5升的压燃式活塞内燃发动机的其他载人车辆</t>
  </si>
  <si>
    <t>仅装有1升&lt;排气量≤1.5升的装压燃式活塞内燃发动机的其他载人车辆的成套散件</t>
  </si>
  <si>
    <t>仅装有1.5＜排量≤2升的压燃式活塞内燃发动机小轿车</t>
  </si>
  <si>
    <t>仅装有1.5＜排量≤2升的压燃式活塞内燃发动机小轿车的成套散件</t>
  </si>
  <si>
    <t>仅装有1.5＜排量≤2升的压燃式活塞内燃发动机越野车</t>
  </si>
  <si>
    <t>仅装有1.5＜排量≤2升的压燃式活塞内燃发动机越野车的成套散件</t>
  </si>
  <si>
    <t>仅装有1.5＜排量≤2升的装压燃式活塞内燃发动机小客车</t>
  </si>
  <si>
    <t>仅装有1.5＜排量≤2升的压燃式活塞内燃发动机小客车的成套散件</t>
  </si>
  <si>
    <t>仅装有1.5＜排量≤2升的压燃式活塞内燃发动机的其他载人车辆</t>
  </si>
  <si>
    <t>仅装有1.5＜排量≤2升的压燃式活塞内燃发动机的其他载人车辆的成套散件</t>
  </si>
  <si>
    <t>仅装有2＜排量≤2.5升的压燃式活塞内燃发动机小轿车</t>
  </si>
  <si>
    <t>仅装有2＜排量≤2.5升的压燃式活塞内燃发动机小轿车的成套散件</t>
  </si>
  <si>
    <t>仅装有2＜排量≤2.5升的压燃式活塞内燃发动机越野车</t>
  </si>
  <si>
    <t>仅装有2＜排量≤2.5升的压燃式活塞内燃发动机越野车的成套散件</t>
  </si>
  <si>
    <t>仅装有2＜排量≤2.5升的压燃式活塞内燃发动机小客车</t>
  </si>
  <si>
    <t>仅装有2＜排量≤2.5升的压燃式活塞内燃发动机小客车的成套散件</t>
  </si>
  <si>
    <t>仅装有2＜排量≤2.5升的压燃式活塞内燃发动机的其他载人车辆</t>
  </si>
  <si>
    <t>仅装有2＜排量≤2.5升的压燃式活塞内燃发动机的其他载人车辆的成套散件</t>
  </si>
  <si>
    <t>仅装有2.5＜排量≤3升的压燃式活塞内燃发动机小轿车</t>
  </si>
  <si>
    <t>仅装有2.5＜排量≤3升的压燃式活塞内燃发动机小轿车的成套散件</t>
  </si>
  <si>
    <t>仅装有2.5＜排量≤3升的压燃式活塞内燃发动机越野车</t>
  </si>
  <si>
    <t>仅装有2.5＜排量≤3升的压燃式活塞内燃发动机越野车的成套散件</t>
  </si>
  <si>
    <t>仅装有2.5＜排量≤3升的压燃式活塞内燃发动机小客车</t>
  </si>
  <si>
    <t>仅装有2.5＜排量≤3升的压燃式活塞内燃发动机小客车的成套散件</t>
  </si>
  <si>
    <t>仅装有2.5＜排量≤3升的压燃式活塞内燃发动机的其他载人车辆</t>
  </si>
  <si>
    <t>仅装有2.5＜排量≤3升的压燃式活塞内燃发动机的其他载人车辆的成套散件</t>
  </si>
  <si>
    <t>仅装有3＜排量≤4升的压燃式活塞内燃发动机小轿车</t>
  </si>
  <si>
    <t>仅装有3＜排量≤4升的压燃式活塞内燃发动机小轿车的成套散件</t>
  </si>
  <si>
    <t>仅装有3＜排量≤4升的压燃式活塞内燃发动机越野车</t>
  </si>
  <si>
    <t>仅装有3＜排量≤4升的压燃式活塞内燃发动机越野车的成套散件</t>
  </si>
  <si>
    <t>仅装有3＜排量≤4升的压燃式活塞内燃发动机小客车</t>
  </si>
  <si>
    <t>仅装有3＜排量≤4升的压燃式活塞内燃发动机小客车的成套散件</t>
  </si>
  <si>
    <t>仅装有3＜排量≤4升的压燃式活塞内燃发动机的其他载人车辆</t>
  </si>
  <si>
    <t>仅装有3＜排量≤4升的压燃式活塞内燃发动机的其他载人车辆的成套散件</t>
  </si>
  <si>
    <t>仅装有排量＞4升的压燃式活塞内燃发动机小轿车</t>
  </si>
  <si>
    <t>仅装有排量＞4升的压燃式活塞内燃发动机小轿车的成套散件</t>
  </si>
  <si>
    <t>仅装有排量＞4升的压燃式活塞内燃发动机越野车</t>
  </si>
  <si>
    <t>仅装有排量＞4升的压燃式活塞内燃发动机越野车的成套散件</t>
  </si>
  <si>
    <t>仅装有排量＞4升的压燃式活塞内燃发动机小客车</t>
  </si>
  <si>
    <t>仅装有排量＞4升的压燃式活塞内燃发动机小客车的成套散件</t>
  </si>
  <si>
    <t>仅装有排量＞4升的压燃式活塞内燃发动机其他载人车辆</t>
  </si>
  <si>
    <t>仅装有排量＞4升的压燃式活塞内燃发动机其他载人车辆的成套散件</t>
  </si>
  <si>
    <t>同时装有点燃式活塞内燃发动机（排量≤1升）及驱动电动机的小轿车</t>
  </si>
  <si>
    <t>1:品牌类型|2:出口享惠情况|3:发动机类型（汽油及驱动电动机等）|4:成套散件请注明|5:座位数|6:是否可通过接插外部电源进行充电|7:车辆的厂家品牌（中文或外文名称）|8:车辆厂家备案的品牌或具体款式的名称|9:排气量|10:型号|11:是否中规车请注明（中规车、非中规车）|12:非中规车请注明原销售目的国车版、型（美规、欧规、加|13:GTIN|14:CAS|15:其他</t>
  </si>
  <si>
    <t>同时装有点燃式活塞内燃发动机（排量≤1升）及驱动电动机的小轿车的成套散件</t>
  </si>
  <si>
    <t>同时装有点燃式活塞内燃发动机（排量≤1升）及驱动电动机的越野车(4轮驱动)</t>
  </si>
  <si>
    <t>同时装有点燃式活塞内燃发动机（排量≤1升）及驱动电动机的越野车(4轮驱动)的成套散件</t>
  </si>
  <si>
    <t>同时装有点燃式活塞内燃发动机（排量≤1升）及驱动电动机的小客车</t>
  </si>
  <si>
    <t>同时装有点燃式活塞内燃发动机（排量≤1升）及驱动电动机的小客车的成套散件</t>
  </si>
  <si>
    <t>同时装有点燃式活塞内燃发动机（排量≤1升）及驱动电动机的其他载人车辆</t>
  </si>
  <si>
    <t>同时装有点燃式活塞内燃发动机（排量≤1升）及驱动电动机的其他载人车辆的成套散件</t>
  </si>
  <si>
    <t>同时装有点燃式活塞内燃发动机（1＜排量≤1.5升）及驱动电动机的小轿车</t>
  </si>
  <si>
    <t>同时装有点燃式活塞内燃发动机（1＜排量≤1.5升）及驱动电动机的小轿车的成套散件</t>
  </si>
  <si>
    <t>同时装有点燃式活塞内燃发动机（1＜排量≤1.5升）及驱动电动机的四轮驱动越野车</t>
  </si>
  <si>
    <t>同时装有点燃式活塞内燃发动机（1＜排量≤1.5升）及驱动电动机的四轮驱动越野车的成套散件</t>
  </si>
  <si>
    <t>同时装有点燃式活塞内燃发动机（1＜排量≤1.5升）及驱动电动机的小客车</t>
  </si>
  <si>
    <t>同时装有点燃式活塞内燃发动机（1＜排量≤1.5升）及驱动电动机的小客车的成套散件</t>
  </si>
  <si>
    <t>同时装有点燃式活塞内燃发动机（1＜排量≤1.5升）及驱动电动机的其他载人车辆</t>
  </si>
  <si>
    <t>同时装有点燃式活塞内燃发动机（1＜排量≤1.5升）及驱动电动机的其他载人车辆的成套散件</t>
  </si>
  <si>
    <t>同时装有点燃式活塞内燃发动机（1.5＜排量≤2升）及驱动电动机的小轿车</t>
  </si>
  <si>
    <t>同时装有点燃式活塞内燃发动机（1.5＜排量≤2升）及驱动电动机的小轿车的成套散件</t>
  </si>
  <si>
    <t>同时装有点燃式活塞内燃发动机（1.5＜排量≤2升）及驱动电动机的四轮驱动越野车</t>
  </si>
  <si>
    <t>同时装有点燃式活塞内燃发动机（1.5＜排量≤2升）及驱动电动机的四轮驱动越野车的成套散件</t>
  </si>
  <si>
    <t>同时装有点燃式活塞内燃发动机（1.5＜排量≤2升）及驱动电动机的小客车</t>
  </si>
  <si>
    <t>同时装有点燃式活塞内燃发动机（1.5＜排量≤2升）及驱动电动机的小客车的成套散件</t>
  </si>
  <si>
    <t>同时装有点燃式活塞内燃发动机（1.5＜排量≤2升）及驱动电动机的其他载人车辆</t>
  </si>
  <si>
    <t>同时装有点燃式活塞内燃发动机（1.5＜排量≤2升）及驱动电动机的其他载人车辆的成套散件</t>
  </si>
  <si>
    <t>同时装有点燃式活塞内燃发动机（2＜排量≤2.5升）及驱动电动机的小轿车</t>
  </si>
  <si>
    <t>同时装有点燃式活塞内燃发动机（2＜排量≤2.5升）及驱动电动机的小轿车的成套散件</t>
  </si>
  <si>
    <t>同时装有点燃式活塞内燃发动机（2＜排量≤2.5升）及驱动电动机的四轮驱动越野车</t>
  </si>
  <si>
    <t>同时装有点燃式活塞内燃发动机（2＜排量≤2.5升）及驱动电动机的四轮驱动越野车的成套散件</t>
  </si>
  <si>
    <t>同时装有点燃式活塞内燃发动机（2＜排量≤2.5升）及驱动电动机的小客车</t>
  </si>
  <si>
    <t>同时装有点燃式活塞内燃发动机（2＜排量≤2.5升）及驱动电动机的小客车的成套散件</t>
  </si>
  <si>
    <t>同时装有点燃式活塞内燃发动机（2＜排量≤2.5升）及驱动电动机的其他载人车辆</t>
  </si>
  <si>
    <t>同时装有点燃式活塞内燃发动机（2＜排量≤2.5升）及驱动电动机的其他载人车辆的成套散件</t>
  </si>
  <si>
    <t>同时装有点燃式活塞内燃发动机（2.5＜排量≤3升）及驱动电动机的小轿车</t>
  </si>
  <si>
    <t>同时装有点燃式活塞内燃发动机（2.5＜排量≤3升）及驱动电动机的小轿车的成套散件</t>
  </si>
  <si>
    <t>同时装有点燃式活塞内燃发动机（2.5＜排量≤3升）及驱动电动机的四轮驱动越野车</t>
  </si>
  <si>
    <t>同时装有点燃式活塞内燃发动机（2.5＜排量≤3升）及驱动电动机的四轮驱动越野车的成套散件</t>
  </si>
  <si>
    <t>同时装有点燃式活塞内燃发动机（2.5＜排量≤3升）及驱动电动机的小客车</t>
  </si>
  <si>
    <t>同时装有点燃式活塞内燃发动机（2.5＜排量≤3升）及驱动电动机的小客车的成套散件</t>
  </si>
  <si>
    <t>同时装有点燃式活塞内燃发动机（2.5＜排量≤3升）及驱动电动机的其他载人车辆</t>
  </si>
  <si>
    <t>同时装有点燃式活塞内燃发动机（2.5＜排量≤3升）及驱动电动机的其他载人车辆的成套散件</t>
  </si>
  <si>
    <t>同时装有点燃式活塞内燃发动机（3＜排量≤4升）及驱动电动机的小轿车</t>
  </si>
  <si>
    <t>同时装有点燃式活塞内燃发动机（3＜排量≤4升）及驱动电动机的小轿车的成套散件</t>
  </si>
  <si>
    <t>同时装有点燃式活塞内燃发动机（3＜排量≤4升）及驱动电动机的四轮驱动越野车</t>
  </si>
  <si>
    <t>同时装有点燃式活塞内燃发动机（3＜排量≤4升）及驱动电动机的四轮驱动越野车的成套散件</t>
  </si>
  <si>
    <t>同时装有点燃式活塞内燃发动机（3＜排量≤4升）及驱动电动机的小客车</t>
  </si>
  <si>
    <t>同时装有点燃式活塞内燃发动机（3＜排量≤4升）及驱动电动机的小客车的成套散件</t>
  </si>
  <si>
    <t>同时装有点燃式活塞内燃发动机（3＜排量≤4升）及驱动电动机的其他载人车辆</t>
  </si>
  <si>
    <t>同时装有点燃式活塞内燃发动机（3＜排量≤4升）及驱动电动机的其他载人车辆的成套散件</t>
  </si>
  <si>
    <t>同时装有点燃式活塞内燃发动机（排量＞4升）及驱动电动机的小轿车</t>
  </si>
  <si>
    <t>同时装有点燃式活塞内燃发动机（排量＞4升）及驱动电动机的小轿车的成套散件</t>
  </si>
  <si>
    <t>同时装有点燃式活塞内燃发动机（排量＞4升）及驱动电动机的四轮驱动越野车</t>
  </si>
  <si>
    <t>同时装有点燃式活塞内燃发动机（排量＞4升）及驱动电动机的四轮驱动越野车的成套散件</t>
  </si>
  <si>
    <t>同时装有点燃式活塞内燃发动机（排量＞4升）及驱动电动机的小客车</t>
  </si>
  <si>
    <t>同时装有点燃式活塞内燃发动机（排量＞4升）及驱动电动机的小客车的成套散件</t>
  </si>
  <si>
    <t>同时装有点燃式活塞内燃发动机（排量＞4升）及驱动电动机的其他载人车辆</t>
  </si>
  <si>
    <t>同时装有点燃式活塞内燃发动机（排量＞4升）及驱动电动机的其他载人车辆的成套散件</t>
  </si>
  <si>
    <t>同时装有压燃式活塞内燃发动机（柴油或半柴油发动机,排量≤1升）及驱动电动机的小轿车</t>
  </si>
  <si>
    <t>1:品牌类型|2:出口享惠情况|3:发动机类型（柴油及驱动电动机等）|4:成套散件请注明|5:座位数|6:是否可通过接插外部电源进行充电|7:车辆的厂家品牌（中文或外文名称）|8:车辆厂家备案的品牌或具体款式的名称|9:排气量|10:型号|11:是否中规车请注明（中规车、非中规车）|12:非中规车请注明原销售目的国车版、型（美规、欧规、加|13:GTIN|14:CAS|15:其他</t>
  </si>
  <si>
    <t>同时装有压燃式活塞内燃发动机（柴油或半柴油发动机,排量≤1升）及驱动电动机的小轿车的成套散件</t>
  </si>
  <si>
    <t>同时装有压燃式活塞内燃发动机（柴油或半柴油发动机,排量≤1升）及驱动电动机的其他载人车辆</t>
  </si>
  <si>
    <t>同时装有压燃式活塞内燃发动机（柴油或半柴油发动机,排量≤1升）及驱动电动机的其他载人车辆的成套散件</t>
  </si>
  <si>
    <t>同时装有压燃式活塞内燃发动机（柴油或半柴油发动机,1升&lt;排量≤1.5升）及驱动电动机的小轿车</t>
  </si>
  <si>
    <t>同时装有压燃式活塞内燃发动机（柴油或半柴油发动机,1升&lt;排量≤1.5升）及驱动电动机的小轿车的成套散件</t>
  </si>
  <si>
    <t>同时装有压燃式活塞内燃发动机（柴油或半柴油发动机,1升&lt;排量≤1.5升）及驱动电动机的四轮驱动越野车</t>
  </si>
  <si>
    <t>同时装有压燃式活塞内燃发动机（柴油或半柴油发动机,1升&lt;排量≤1.5升）及驱动电动机的四轮驱动越野车的成套散件</t>
  </si>
  <si>
    <t>同时装有压燃式活塞内燃发动机（柴油或半柴油发动机,1升&lt;排量≤1.5升）及驱动电动机的小客车</t>
  </si>
  <si>
    <t>同时装有压燃式活塞内燃发动机（柴油或半柴油发动机,1升&lt;排量≤1.5升）及驱动电动机的小客车的成套散件</t>
  </si>
  <si>
    <t>同时装有压燃式活塞内燃发动机（柴油或半柴油发动机,1升&lt;排量≤1.5升）及驱动电动机的其他载人车辆</t>
  </si>
  <si>
    <t>同时装有压燃式活塞内燃发动机（柴油或半柴油发动机,1升&lt;排量≤1.5升）及驱动电动机的其他载人车辆的成套散件</t>
  </si>
  <si>
    <t>同时装有压燃式活塞内燃发动机（柴油或半柴油发动机,1.5升&lt;排量≤2升）及驱动电动机的小轿车</t>
  </si>
  <si>
    <t>同时装有压燃式活塞内燃发动机（柴油或半柴油发动机,1.5升&lt;排量≤2升）及驱动电动机的小轿车的成套散件</t>
  </si>
  <si>
    <t>同时装有压燃式活塞内燃发动机（柴油或半柴油发动机,1.5升&lt;排量≤2升）及驱动电动机的四轮驱动越野车</t>
  </si>
  <si>
    <t>同时装有压燃式活塞内燃发动机（柴油或半柴油发动机,1.5升&lt;排量≤2升）及驱动电动机的四轮驱动越野车的成套散件</t>
  </si>
  <si>
    <t>同时装有压燃式活塞内燃发动机（柴油或半柴油发动机,1.5升&lt;排量≤2升）及驱动电动机的小客车</t>
  </si>
  <si>
    <t>同时装有压燃式活塞内燃发动机（柴油或半柴油发动机,1.5升&lt;排量≤2升）及驱动电动机的小客车的成套散件</t>
  </si>
  <si>
    <t>同时装有压燃式活塞内燃发动机（柴油或半柴油发动机,1.5升&lt;排量≤2升）及驱动电动机的其他载人车辆</t>
  </si>
  <si>
    <t>同时装有压燃式活塞内燃发动机（柴油或半柴油发动机,1.5升&lt;排量≤2升）及驱动电动机的其他载人车辆的成套散件</t>
  </si>
  <si>
    <t>同时装有压燃式活塞内燃发动机（柴油或半柴油发动机,2升&lt;排量≤2.5升）及驱动电动机的小轿车</t>
  </si>
  <si>
    <t>同时装有压燃式活塞内燃发动机（柴油或半柴油发动机,2升&lt;排量≤2.5升）及驱动电动机的小轿车的成套散件</t>
  </si>
  <si>
    <t>同时装有压燃式活塞内燃发动机（柴油或半柴油发动机,2升&lt;排量≤2.5升）及驱动电动机的四轮驱动越野车</t>
  </si>
  <si>
    <t>同时装有压燃式活塞内燃发动机（柴油或半柴油发动机,2升&lt;排量≤2.5升）及驱动电动机的四轮驱动越野车的成套散件</t>
  </si>
  <si>
    <t>同时装有压燃式活塞内燃发动机（柴油或半柴油发动机,2升&lt;排量≤2.5升）及驱动电动机的小客车</t>
  </si>
  <si>
    <t>同时装有压燃式活塞内燃发动机（柴油或半柴油发动机,2升&lt;排量≤2.5升）及驱动电动机的小客车的成套散件</t>
  </si>
  <si>
    <t>同时装有压燃式活塞内燃发动机（柴油或半柴油发动机,2升&lt;排量≤2.5升）及驱动电动机的其他载人车辆</t>
  </si>
  <si>
    <t>同时装有压燃式活塞内燃发动机（柴油或半柴油发动机,2升&lt;排量≤2.5升）及驱动电动机的其他载人车辆的成套散件</t>
  </si>
  <si>
    <t>同时装有压燃式活塞内燃发动机（柴油或半柴油发动机,2.5升&lt;排量≤3升）及驱动电动机的小轿车</t>
  </si>
  <si>
    <t>同时装有压燃式活塞内燃发动机（柴油或半柴油发动机,2.5升&lt;排量≤3升）及驱动电动机的小轿车的成套散件</t>
  </si>
  <si>
    <t>同时装有压燃式活塞内燃发动机（柴油或半柴油发动机,2.5升&lt;排量≤3升）及驱动电动机的四轮驱动越野车</t>
  </si>
  <si>
    <t>同时装有压燃式活塞内燃发动机（柴油或半柴油发动机,2.5升&lt;排量≤3升）及驱动电动机的四轮驱动越野车的成套散件</t>
  </si>
  <si>
    <t>同时装有压燃式活塞内燃发动机（柴油或半柴油发动机,2.5升&lt;排量≤3升）及驱动电动机的小客车</t>
  </si>
  <si>
    <t>同时装有压燃式活塞内燃发动机（柴油或半柴油发动机,2.5升&lt;排量≤3升）及驱动电动机的小客车的成套散件</t>
  </si>
  <si>
    <t>同时装有压燃式活塞内燃发动机（柴油或半柴油发动机,2.5升&lt;排量≤3升）及驱动电动机的其他载人车辆</t>
  </si>
  <si>
    <t>同时装有压燃式活塞内燃发动机（柴油或半柴油发动机,2.5升&lt;排量≤3升）及驱动电动机的其他载人车辆的成套散件</t>
  </si>
  <si>
    <t>同时装有压燃式活塞内燃发动机（柴油或半柴油发动机,3升&lt;排量≤4升）及驱动电动机的小轿车</t>
  </si>
  <si>
    <t>同时装有压燃式活塞内燃发动机（柴油或半柴油发动机,3升&lt;排量≤4升）及驱动电动机的小轿车的成套散件</t>
  </si>
  <si>
    <t>同时装有压燃式活塞内燃发动机（柴油或半柴油发动机,3升&lt;排量≤4升）及驱动电动机的四轮驱动越野车</t>
  </si>
  <si>
    <t>同时装有压燃式活塞内燃发动机（柴油或半柴油发动机,3升&lt;排量≤4升）及驱动电动机的四轮驱动越野车的成套散件</t>
  </si>
  <si>
    <t>同时装有压燃式活塞内燃发动机（柴油或半柴油发动机,3升&lt;排量≤4升）及驱动电动机的小客车</t>
  </si>
  <si>
    <t>同时装有压燃式活塞内燃发动机（柴油或半柴油发动机,3升&lt;排量≤4升）及驱动电动机的小客车的成套散件</t>
  </si>
  <si>
    <t>同时装有压燃式活塞内燃发动机（柴油或半柴油发动机,3升&lt;排量≤4升）及驱动电动机的其他载人车辆</t>
  </si>
  <si>
    <t>同时装有压燃式活塞内燃发动机（柴油或半柴油发动机,3升&lt;排量≤4升）及驱动电动机的其他载人车辆的成套散件</t>
  </si>
  <si>
    <t>同时装有压燃式活塞内燃发动机（柴油或半柴油发动机,排量＞4升）及驱动电动机的小轿车</t>
  </si>
  <si>
    <t>同时装有压燃式活塞内燃发动机（柴油或半柴油发动机,排量＞4升）及驱动电动机的小轿车的成套散件</t>
  </si>
  <si>
    <t>同时装有压燃式活塞内燃发动机（柴油或半柴油发动机,排量＞4升）及驱动电动机的四轮驱动越野车</t>
  </si>
  <si>
    <t>同时装有压燃式活塞内燃发动机（柴油或半柴油发动机,排量＞4升）及驱动电动机的四轮驱动越野车的成套散件</t>
  </si>
  <si>
    <t>同时装有压燃式活塞内燃发动机（柴油或半柴油发动机,排量＞4升）及驱动电动机的的小客车</t>
  </si>
  <si>
    <t>同时装有压燃式活塞内燃发动机（柴油或半柴油发动机,排量＞4升）及驱动电动机的小客车的成套散件</t>
  </si>
  <si>
    <t>同时装有压燃式活塞内燃发动机（柴油或半柴油发动机,排量＞4升）及驱动电动机的的其他载人车辆</t>
  </si>
  <si>
    <t>同时装有压燃式活塞内燃发动机（柴油或半柴油发动机,排量＞4升）及驱动电动机的的其他载人车辆的成套散件</t>
  </si>
  <si>
    <t>同时装有点燃式活塞内燃发动机及驱动电动机、可通过接插外部电源进行充电的小轿车，气缸容量（排气量）不超过1000毫升</t>
  </si>
  <si>
    <t>1:品牌类型|2:出口享惠情况|3:发动机类型（汽油及驱动电动机等）|4:成套散件请注明|5:座位数|6:是否可通过接插外部电源进行充电|7:车辆的厂家品牌（中文或外文名称）|8:车辆厂家备案的品牌或具体款式的名称|9:排气量|10:型号|11:是否中规车请注明（中规车、非中规车）|12:非中规车请注明原销售目的国车版、型（美规、欧规、加|13:电池容量|14:GTIN|15:CAS|16:其他</t>
  </si>
  <si>
    <t>46AO</t>
  </si>
  <si>
    <t>同时装有点燃式活塞内燃发动机及驱动电动机、可通过接插外部电源进行充电的四轮驱动越野车，气缸容量（排气量）不超过1000毫升</t>
  </si>
  <si>
    <t>同时装有点燃式活塞内燃发动机及驱动电动机、可通过接插外部电源进行充电的9座及以下小客车，气缸容量（排气量）不超过1000毫升</t>
  </si>
  <si>
    <t>同时装有点燃式活塞内燃发动机及驱动电动机、可通过接插外部电源进行充电的其他载人车辆，气缸容量（排气量）不超过1000毫升</t>
  </si>
  <si>
    <t>同时装有点燃式活塞内燃发动机及驱动电动机、可通过接插外部电源进行充电的小轿车，气缸容量（排气量）超过1000毫升，但不超过1500毫升</t>
  </si>
  <si>
    <t>同时装有点燃式活塞内燃发动机及驱动电动机、可通过接插外部电源进行充电的四轮驱动越野车，气缸容量（排气量）超过1000毫升，但不超过1500毫升</t>
  </si>
  <si>
    <t>同时装有点燃式活塞内燃发动机及驱动电动机、可通过接插外部电源进行充电的9座及以下小客车，气缸容量（排气量）超过1000毫升，但不超过1500毫升</t>
  </si>
  <si>
    <t>同时装有点燃式活塞内燃发动机及驱动电动机、可通过接插外部电源进行充电的其他载人车辆，气缸容量（排气量）超过1000毫升，但不超过1500毫升</t>
  </si>
  <si>
    <t>同时装有点燃式活塞内燃发动机及驱动电动机、可通过接插外部电源进行充电的小轿车，气缸容量（排气量）超过1500毫升，但不超过2000毫升</t>
  </si>
  <si>
    <t>同时装有点燃式活塞内燃发动机及驱动电动机、可通过接插外部电源进行充电的四轮驱动越野车，气缸容量（排气量）超过1500毫升，但不超过2000毫升</t>
  </si>
  <si>
    <t>同时装有点燃式活塞内燃发动机及驱动电动机、可通过接插外部电源进行充电的9座及以下小客车，气缸容量（排气量）超过1500毫升，但不超过2000毫升</t>
  </si>
  <si>
    <t>同时装有点燃式活塞内燃发动机及驱动电动机、可通过接插外部电源进行充电的其他载人车辆，气缸容量（排气量）超过1500毫升，但不超过2000毫升</t>
  </si>
  <si>
    <t>同时装有点燃式活塞内燃发动机及驱动电动机、可通过接插外部电源进行充电的小轿车，气缸容量（排气量）超过2000毫升，但不超过2500毫升</t>
  </si>
  <si>
    <t>同时装有点燃式活塞内燃发动机及驱动电动机、可通过接插外部电源进行充电的四轮驱动越野车，气缸容量（排气量）超过2000毫升，但不超过2500毫升</t>
  </si>
  <si>
    <t>同时装有点燃式活塞内燃发动机及驱动电动机、可通过接插外部电源进行充电的9座及以下小客车，气缸容量（排气量）超过2000毫升，但不超过2500毫升</t>
  </si>
  <si>
    <t>同时装有点燃式活塞内燃发动机及驱动电动机、可通过接插外部电源进行充电的其他载人车辆，气缸容量（排气量）超过2000毫升，但不超过2500毫升</t>
  </si>
  <si>
    <t>同时装有点燃式活塞内燃发动机及驱动电动机、可通过接插外部电源进行充电的小轿车，气缸容量（排气量）超过2500毫升，但不超过3000毫升</t>
  </si>
  <si>
    <t>同时装有点燃式活塞内燃发动机及驱动电动机、可通过接插外部电源进行充电的四轮驱动越野车，气缸容量（排气量）超过2500毫升，但不超过3000毫升</t>
  </si>
  <si>
    <t>同时装有点燃式活塞内燃发动机及驱动电动机、可通过接插外部电源进行充电的9座及以下小客车，气缸容量（排气量）超过2500毫升，但不超过3000毫升</t>
  </si>
  <si>
    <t>同时装有点燃式活塞内燃发动机及驱动电动机、可通过接插外部电源进行充电的其他载人车辆，气缸容量（排气量）超过2500毫升，但不超过3000毫升</t>
  </si>
  <si>
    <t>同时装有点燃式活塞内燃发动机及驱动电动机、可通过接插外部电源进行充电的小轿车，气缸容量（排气量）超过3000毫升，但不超过4000毫升</t>
  </si>
  <si>
    <t>同时装有点燃式活塞内燃发动机及驱动电动机、可通过接插外部电源进行充电的四轮驱动越野车，气缸容量（排气量）超过3000毫升，但不超过4000毫升</t>
  </si>
  <si>
    <t>同时装有点燃式活塞内燃发动机及驱动电动机、可通过接插外部电源进行充电的9座及以下小客车，气缸容量（排气量）超过3000毫升，但不超过4000毫升</t>
  </si>
  <si>
    <t>同时装有点燃式活塞内燃发动机及驱动电动机、可通过接插外部电源进行充电的其他载人车辆，气缸容量（排气量）超过3000毫升，但不超过4000毫升</t>
  </si>
  <si>
    <t>同时装有点燃式活塞内燃发动机及驱动电动机、可通过接插外部电源进行充电的小轿车，气缸容量（排气量）超过4000毫升</t>
  </si>
  <si>
    <t>同时装有点燃式活塞内燃发动机及驱动电动机、可通过接插外部电源进行充电的四轮驱动越野车，气缸容量（排气量）超过4000毫升</t>
  </si>
  <si>
    <t>同时装有点燃式活塞内燃发动机及驱动电动机、可通过接插外部电源进行充电的9座及以下小客车，气缸容量（排气量）超过4000毫升</t>
  </si>
  <si>
    <t>同时装有点燃式活塞内燃发动机及驱动电动机、可通过接插外部电源进行充电的其他载人车辆，气缸容量（排气量）超过4000毫升</t>
  </si>
  <si>
    <t>同时装有压燃活塞内燃发动机(柴油或半柴油发动机)及驱动电动机、可通过接插外部电源进行充电的小轿车，气缸容量（排气量）不超过1000毫升</t>
  </si>
  <si>
    <t>1:品牌类型|2:出口享惠情况|3:发动机类型（柴油及驱动电动机等|4:成套散件请注明|5:座位数|6:是否可通过接插外部电源进行充电|7:车辆的厂家品牌（中文或外文名称）|8:车辆厂家备案的品牌或具体款式的名称|9:排气量|10:型号|11:是否中规车请注明（中规车、非中规车）|12:非中规车请注明原销售目的国车版、型（美规、欧规、加|13:电池容量|14:GTIN|15:CAS|16:其他</t>
  </si>
  <si>
    <t>同时装有压燃活塞内燃发动机(柴油或半柴油发动机)及驱动电动机、可通过接插外部电源进行充电的四轮驱动越野车，气缸容量（排气量）不超过1000毫升</t>
  </si>
  <si>
    <t>同时装有压燃活塞内燃发动机(柴油或半柴油发动机)及驱动电动机、可通过接插外部电源进行充电的9座及以下小客车，气缸容量（排气量）不超过1000毫升</t>
  </si>
  <si>
    <t>同时装有压燃活塞内燃发动机(柴油或半柴油发动机)及驱动电动机、可通过接插外部电源进行充电的其他载人车辆，气缸容量（排气量）不超过1000毫升</t>
  </si>
  <si>
    <t>同时装有压燃活塞内燃发动机(柴油或半柴油发动机)及驱动电动机、可通过接插外部电源进行充电的小轿车，气缸容量（排气量）超过1000毫升，但不超过1500毫升</t>
  </si>
  <si>
    <t>同时装有压燃活塞内燃发动机(柴油或半柴油发动机)及驱动电动机、可通过接插外部电源进行充电的四轮驱动越野车，气缸容量（排气量）超过1000毫升，但不超过1500毫升</t>
  </si>
  <si>
    <t>同时装有压燃活塞内燃发动机(柴油或半柴油发动机)及驱动电动机、可通过接插外部电源进行充电的9座及以下小客车，气缸容量（排气量）超过1000毫升，但不超过1500毫升</t>
  </si>
  <si>
    <t>同时装有压燃活塞内燃发动机(柴油或半柴油发动机)及驱动电动机、可通过接插外部电源进行充电的其他载人车辆，气缸容量（排气量）超过1000毫升，但不超过1500毫升</t>
  </si>
  <si>
    <t>同时装有压燃活塞内燃发动机(柴油或半柴油发动机)及驱动电动机、可通过接插外部电源进行充电的小轿车，气缸容量（排气量）超过1500毫升，但不超过2000毫升</t>
  </si>
  <si>
    <t>同时装有压燃活塞内燃发动机(柴油或半柴油发动机)及驱动电动机、可通过接插外部电源进行充电的四轮驱动越野车，气缸容量（排气量）超过1500毫升，但不超过2000毫升</t>
  </si>
  <si>
    <t>同时装有压燃活塞内燃发动机(柴油或半柴油发动机)及驱动电动机、可通过接插外部电源进行充电的9座及以下小客车，气缸容量（排气量）超过1500毫升，但不超过2000毫升</t>
  </si>
  <si>
    <t>同时装有压燃活塞内燃发动机(柴油或半柴油发动机)及驱动电动机、可通过接插外部电源进行充电的其他载人车辆，气缸容量（排气量）超过1500毫升，但不超过2000毫升</t>
  </si>
  <si>
    <t>同时装有压燃活塞内燃发动机(柴油或半柴油发动机)及驱动电动机、可通过接插外部电源进行充电的小轿车，气缸容量（排气量）超过2000毫升，但不超过2500毫升</t>
  </si>
  <si>
    <t>同时装有压燃活塞内燃发动机(柴油或半柴油发动机)及驱动电动机、可通过接插外部电源进行充电的四轮驱动越野车，气缸容量（排气量）超过2000毫升，但不超过2500毫升</t>
  </si>
  <si>
    <t>同时装有压燃活塞内燃发动机(柴油或半柴油发动机)及驱动电动机、可通过接插外部电源进行充电的9座及以下小客车，气缸容量（排气量）超过2000毫升，但不超过2500毫升</t>
  </si>
  <si>
    <t>同时装有压燃活塞内燃发动机(柴油或半柴油发动机)及驱动电动机、可通过接插外部电源进行充电的其他载人车辆，气缸容量（排气量）超过2000毫升，但不超过2500毫升</t>
  </si>
  <si>
    <t>同时装有压燃活塞内燃发动机(柴油或半柴油发动机)及驱动电动机、可通过接插外部电源进行充电的小轿车，气缸容量（排气量）超过2500毫升，但不超过3000毫升</t>
  </si>
  <si>
    <t>同时装有压燃活塞内燃发动机(柴油或半柴油发动机)及驱动电动机、可通过接插外部电源进行充电的四轮驱动越野车，气缸容量（排气量）超过2500毫升，但不超过3000毫升</t>
  </si>
  <si>
    <t>同时装有压燃活塞内燃发动机(柴油或半柴油发动机)及驱动电动机、可通过接插外部电源进行充电的9座及以下小客车，气缸容量（排气量）超过2500毫升，但不超过3000毫升</t>
  </si>
  <si>
    <t>同时装有压燃活塞内燃发动机(柴油或半柴油发动机)及驱动电动机、可通过接插外部电源进行充电的其他载人车辆，气缸容量（排气量）超过2500毫升，但不超过3000毫升</t>
  </si>
  <si>
    <t>同时装有压燃活塞内燃发动机(柴油或半柴油发动机)及驱动电动机、可通过接插外部电源进行充电的小轿车，气缸容量（排气量）超过3000毫升，但不超过4000毫升</t>
  </si>
  <si>
    <t>同时装有压燃活塞内燃发动机(柴油或半柴油发动机)及驱动电动机、可通过接插外部电源进行充电的四轮驱动越野车，气缸容量（排气量）超过3000毫升，但不超过4000毫升</t>
  </si>
  <si>
    <t>同时装有压燃活塞内燃发动机(柴油或半柴油发动机)及驱动电动机、可通过接插外部电源进行充电的9座及以下小客车，气缸容量（排气量）超过3000毫升，但不超过4000毫升</t>
  </si>
  <si>
    <t>同时装有压燃活塞内燃发动机(柴油或半柴油发动机)及驱动电动机、可通过接插外部电源进行充电的其他载人车辆，气缸容量（排气量）超过3000毫升，但不超过4000毫升</t>
  </si>
  <si>
    <t>同时装有压燃活塞内燃发动机(柴油或半柴油发动机)及驱动电动机、可通过接插外部电源进行充电的小轿车，气缸容量（排气量）超过4000毫升</t>
  </si>
  <si>
    <t>同时装有压燃活塞内燃发动机(柴油或半柴油发动机)及驱动电动机、可通过接插外部电源进行充电的四轮驱动越野车，气缸容量（排气量）超过4000毫升</t>
  </si>
  <si>
    <t>同时装有压燃活塞内燃发动机(柴油或半柴油发动机)及驱动电动机、可通过接插外部电源进行充电的9座及以下小客车，气缸容量（排气量）超过4000毫升</t>
  </si>
  <si>
    <t>同时装有压燃活塞内燃发动机(柴油或半柴油发动机)及驱动电动机、可通过接插外部电源进行充电的其他载人车辆，气缸容量（排气量）超过4000毫升</t>
  </si>
  <si>
    <t>旧的仅装有驱动电动机的具有车辆识别代码（VIN码）的其他载人车辆</t>
  </si>
  <si>
    <t>1:品牌类型|2:出口享惠情况|3:发动机类型（电动等）|4:成套散件请注明|5:座位数|6:车辆的厂家品牌（中文或外文名称）|7:车辆厂家备案的品牌或具体款式的名称|8:功率（千瓦）|9:型号|10:是否中规车请注明（中规车、非中规车）|11:非中规车请注明原销售目的国车版、型（美规、欧规、加|12:电池容量|13:GTIN|14:CAS|15:其他</t>
  </si>
  <si>
    <t>仅装有驱动电动机的具有车辆识别代码（VIN码）的其他载人车辆</t>
  </si>
  <si>
    <t>旧的仅装有驱动电动机的其他载人车辆</t>
  </si>
  <si>
    <t>仅装有驱动电动机的其他载人车辆</t>
  </si>
  <si>
    <t>其他型排气量≤1升的其他载人车辆</t>
  </si>
  <si>
    <t>1:品牌类型|2:出口享惠情况|3:发动机类型（柴油、半柴油、汽油等）|4:成套散件请注明|5:座位数|6:车辆的厂家品牌（中文或外文名称）|7:车辆厂家备案的品牌或具体款式的名称|8:排气量|9:型号|10:是否中规车请注明（中规车、非中规车）|11:非中规车请注明原销售目的国车版、型（美规、欧规、加|12:GTIN|13:CAS|14:其他</t>
  </si>
  <si>
    <t>其他型1升&lt;排气量≤1.5升的其他载人车辆</t>
  </si>
  <si>
    <t>其他型1.5升＜排气量≤2升的其他载人车辆</t>
  </si>
  <si>
    <t>其他型2升＜排气量≤2.5升的其他载人车辆</t>
  </si>
  <si>
    <t>其他型2.5升＜排气量≤3升的其他载人车辆</t>
  </si>
  <si>
    <t>其他型3升＜排气量≤4升的其他载人车辆</t>
  </si>
  <si>
    <t>其他型排气量＞4升的其他载人车辆</t>
  </si>
  <si>
    <t>其他无法区分排气量的载人车辆</t>
  </si>
  <si>
    <t>商品编号8703900021所列车辆的成套散件</t>
  </si>
  <si>
    <t>6O</t>
  </si>
  <si>
    <t>商品编号8703900022所列车辆的成套散件</t>
  </si>
  <si>
    <t>商品编号8703900023所列车辆的成套散件</t>
  </si>
  <si>
    <t>商品编号8703900024所列车辆的成套散件</t>
  </si>
  <si>
    <t>商品编号8703900025所列车辆的成套散件</t>
  </si>
  <si>
    <t>商品编号8703900026所列车辆的成套散件</t>
  </si>
  <si>
    <t>商品编号8703900027所列车辆的成套散件</t>
  </si>
  <si>
    <t>商品编号8703900029所列车辆的成套散件</t>
  </si>
  <si>
    <t>非公路用电动轮货运自卸车</t>
  </si>
  <si>
    <t>1:品牌类型|2:出口享惠情况|3:用途|4:是否为电动轮|5:车辆的厂家品牌（中文或外文名称）|6:型号|7:GTIN|8:CAS|9:其他</t>
  </si>
  <si>
    <t>其他非公路用货运自卸车</t>
  </si>
  <si>
    <t>1:品牌类型|2:出口享惠情况|3:用途|4:是否为电动轮|5:发动机类型（柴油、半柴油、汽油等）|6:车体长、宽、高（空载状态）|7:车辆总重量|8:车辆的厂家品牌（中文或外文名称）|9:型号|10:GTIN|11:CAS|12:其他</t>
  </si>
  <si>
    <t>柴油型其他小型货车</t>
  </si>
  <si>
    <t>1:品牌类型|2:出口享惠情况|3:发动机类型（柴油、半柴油、汽油等）|4:车辆总重量|5:整备质量|6:驾驶室座位排数|7:驾驶室座位数|8:载货重量|9:车辆的厂家品牌（中文或外文名称）|10:型号|11:是否中规车请注明（中规车、非中规车）|12:非中规车请注明原销售目的国车版、型（美规、欧规、加|13:GTIN|14:CAS|15:其他</t>
  </si>
  <si>
    <t>柴油型其他中型货车</t>
  </si>
  <si>
    <t>1:品牌类型|2:出口享惠情况|3:发动机类型（柴油、半柴油、汽油等）|4:车辆总重量|5:车辆的厂家品牌（中文或外文名称）|6:型号|7:是否中规车请注明（中规车、非中规车）|8:非中规车请注明原销售目的国车版、型（美规、欧规、加|9:GTIN|10:CAS|11:其他</t>
  </si>
  <si>
    <t>柴油型其他重型货车</t>
  </si>
  <si>
    <t>固井水泥车、压裂车、混砂车、连续油管车、液氮泵车用底盘</t>
  </si>
  <si>
    <t>1:品牌类型|2:出口享惠情况|3:发动机类型（柴油、半柴油、汽油等）|4:车辆总重量|5:车辆的厂家品牌（中文或外文名称）|6:型号|7:GTIN|8:CAS|9:其他</t>
  </si>
  <si>
    <t>起重≥55吨汽车起重机用底盘</t>
  </si>
  <si>
    <t>车辆总重量≥31吨清障车专用底盘</t>
  </si>
  <si>
    <t>柴油型的其他超重型货车</t>
  </si>
  <si>
    <t>总重量≤5吨的其他货车</t>
  </si>
  <si>
    <t>５吨＜总重量≤８吨的其他货车</t>
  </si>
  <si>
    <t>总重量＞8吨的其他货车</t>
  </si>
  <si>
    <t>同时装有压燃式活塞内燃发动机（柴油或半柴油发动机）及驱动电动机的其他货车,车辆总重量不超过5吨</t>
  </si>
  <si>
    <t>1:品牌类型|2:出口享惠情况|3:发动机类型（柴油及驱动电动机等）|4:车辆总重量|5:车辆的厂家品牌（中文或外文名称）|6:型号|7:GTIN|8:CAS|9:其他</t>
  </si>
  <si>
    <t>同时装有压燃式活塞内燃发动机（柴油或半柴油发动机）及驱动电动机的其他货车,车辆总重量超过5吨，但小于14吨</t>
  </si>
  <si>
    <t>同时装有压燃式活塞内燃发动机（柴油或半柴油发动机）及驱动电动机的其他货车,车辆总重量在14吨及以上，但不超过20吨</t>
  </si>
  <si>
    <t>同时装有压燃式活塞内燃发动机（柴油或半柴油发动机）及驱动电动机的其他货车,车辆总重量超过20吨</t>
  </si>
  <si>
    <t>同时装有点燃式活塞内燃发动机及驱动电动机的其他货车,车辆总重量不超过5吨</t>
  </si>
  <si>
    <t>1:品牌类型|2:出口享惠情况|3:发动机类型（汽油及驱动电动机等）|4:车辆总重量|5:车辆的厂家品牌（中文或外文名称）|6:型号|7:是否中规车请注明（中规车、非中规车）|8:非中规车请注明原销售目的国车版、型（美规、欧规、加|9:GTIN|10:CAS|11:其他</t>
  </si>
  <si>
    <t>同时装有点燃式活塞内燃发动机及驱动电动机的其他货车，车辆总重量超过5吨但不超过8吨</t>
  </si>
  <si>
    <t>同时装有点燃式活塞内燃发动机及驱动电动机的其他货车，车辆总重量超过8吨</t>
  </si>
  <si>
    <t>仅装有驱动电动机的其他货车</t>
  </si>
  <si>
    <t>1:品牌类型|2:出口享惠情况|3:发动机类型（电动等）|4:车辆总重量|5:车辆的厂家品牌（中文或外文名称）|6:型号|7:是否中规车请注明（中规车、非中规车）|8:非中规车请注明原销售目的国车版、型（美规、欧规、加|9:GTIN|10:CAS|11:其他</t>
  </si>
  <si>
    <t>其他货运机动车辆</t>
  </si>
  <si>
    <t>起重重量≤50吨全路面起重车</t>
  </si>
  <si>
    <t>1:品牌类型|2:出口享惠情况|3:作业范围（全路面等）|4:最大起重重量|5:车辆的厂家品牌（中文或外文名称）|6:型号|7:GTIN|8:CAS|9:其他</t>
  </si>
  <si>
    <t>50&lt;起重重量≤100吨全路面起重车</t>
  </si>
  <si>
    <t>起重量&gt;100吨全路面起重车</t>
  </si>
  <si>
    <t>起重重量≤50吨其他机动起重车</t>
  </si>
  <si>
    <t>50&lt;起重重量≤100吨其他起重车</t>
  </si>
  <si>
    <t>起重重量&gt;100吨其他机动起重车</t>
  </si>
  <si>
    <t>机动钻探车</t>
  </si>
  <si>
    <t>装有云梯的机动救火车</t>
  </si>
  <si>
    <t>1:品牌类型|2:出口享惠情况|3:固定安装配置|4:品牌（中文或外文名称）|5:型号|6:GTIN|7:CAS|8:其他</t>
  </si>
  <si>
    <t>其他机动救火车</t>
  </si>
  <si>
    <t>机动混凝土搅拌车</t>
  </si>
  <si>
    <t>无线电通信车</t>
  </si>
  <si>
    <t>1:品牌类型|2:出口享惠情况|3:用途|4:固定安装配置|5:车辆的厂家品牌（中文或外文名称）|6:型号|7:GTIN|8:CAS|9:其他</t>
  </si>
  <si>
    <t>机动放射线检查车</t>
  </si>
  <si>
    <t>机动环境监测车</t>
  </si>
  <si>
    <t>机动医疗车</t>
  </si>
  <si>
    <t>航空电源车(频率为400赫兹)</t>
  </si>
  <si>
    <t>其他机动电源车</t>
  </si>
  <si>
    <t>飞机加油车、调温车、除冰车</t>
  </si>
  <si>
    <t>道路(包括跑道)扫雪车</t>
  </si>
  <si>
    <t>石油测井车、压裂车、混砂车</t>
  </si>
  <si>
    <t>混凝土泵车</t>
  </si>
  <si>
    <t>用于导弹、火箭等的车辆</t>
  </si>
  <si>
    <t>其他特殊用途的机动车辆</t>
  </si>
  <si>
    <t>非公路用货运自卸车底盘</t>
  </si>
  <si>
    <t>1:品牌类型|2:出口享惠情况|3:适用车型（适用于XX品牌XX车型）|4:品牌（中文或外文名称）|5:型号|6:GTIN|7:CAS|8:其他</t>
  </si>
  <si>
    <t>车辆总重量≥14吨的货车底盘</t>
  </si>
  <si>
    <t>1:品牌类型|2:出口享惠情况|3:适用车型（适用于XX品牌XX车型）|4:车辆总重量|5:是否带驾驶室|6:品牌（中文或外文名称）|7:型号|8:GTIN|9:CAS|10:其他</t>
  </si>
  <si>
    <t>车辆总重量＜14吨的货车底盘</t>
  </si>
  <si>
    <t>大型客车底盘</t>
  </si>
  <si>
    <t>1:品牌类型|2:出口享惠情况|3:适用车型（适用于XX品牌XX车型）|4:是否带驾驶室|5:品牌（中文或外文名称）|6:型号|7:GTIN|8:CAS|9:其他</t>
  </si>
  <si>
    <t>汽车起重机底盘</t>
  </si>
  <si>
    <t>其他机动车辆底盘</t>
  </si>
  <si>
    <t>小型载人机动车辆车身(含驾驶室)</t>
  </si>
  <si>
    <t>大型客车用车身(含驾驶室)</t>
  </si>
  <si>
    <t>其他车辆用车身(含驾驶室)</t>
  </si>
  <si>
    <t>缓冲器(保险杠)及其零件</t>
  </si>
  <si>
    <t>1:品牌类型|2:出口享惠情况|3:适用车型（适用于XX品牌XX车型）|4:品牌（中文或外文名称）|5:零部件编号|6:GTIN|7:CAS|8:其他</t>
  </si>
  <si>
    <t>坐椅安全带</t>
  </si>
  <si>
    <t>汽车电动天窗</t>
  </si>
  <si>
    <t>汽车手动天窗</t>
  </si>
  <si>
    <t>本章子目注释一所列的前挡风玻璃、后窗及其他车窗</t>
  </si>
  <si>
    <t>机动车辆用车窗玻璃升降器</t>
  </si>
  <si>
    <t>侧围</t>
  </si>
  <si>
    <t>车门</t>
  </si>
  <si>
    <t>发动机罩盖</t>
  </si>
  <si>
    <t>前围</t>
  </si>
  <si>
    <t>行李箱盖(或背门)</t>
  </si>
  <si>
    <t>后围</t>
  </si>
  <si>
    <t>翼子板(或叶子板)</t>
  </si>
  <si>
    <t>其他车身覆盖件</t>
  </si>
  <si>
    <t>其他车身未列名零部件</t>
  </si>
  <si>
    <t>装在蹄片上的制动摩擦片</t>
  </si>
  <si>
    <t>牵引车、拖拉机、非公路用自卸车用防抱死制动系统</t>
  </si>
  <si>
    <t>其他车辆用防抱死制动系统</t>
  </si>
  <si>
    <t>牵引车、拖拉机用制动器及其零件</t>
  </si>
  <si>
    <t>大型客车用制动器及其零件</t>
  </si>
  <si>
    <t>非公路自卸车用制动器及其零件</t>
  </si>
  <si>
    <t>柴、汽油轻型货车用制动器及零件</t>
  </si>
  <si>
    <t>柴、汽油型重型货车用制动器及其零件</t>
  </si>
  <si>
    <t>特种车用制动器及其零件</t>
  </si>
  <si>
    <t>纯电动或混合动力汽车用电动制动器</t>
  </si>
  <si>
    <t>其他机动车辆用制动器</t>
  </si>
  <si>
    <t>燃油汽车用电动制动器(由制动器电子控制单元、踏板行程模拟器、制动执行器等组成)</t>
  </si>
  <si>
    <t>其他机动车辆用制动器(包括助力制动器)的零件</t>
  </si>
  <si>
    <t>发动机功率65千瓦及以上的动力换挡拖拉机用变速箱</t>
  </si>
  <si>
    <t>1:品牌类型|2:出口享惠情况|3:适用车型（适用于XX品牌XX车型）|4:是否为拖拉机用变速箱|5:拖拉机发动机的功率|6:是否动力换档式|7:品牌（中文或外文名称）|8:零部件编号|9:GTIN|10:CAS|11:其他</t>
  </si>
  <si>
    <t>其他牵引车、拖拉机用变速箱及其零件</t>
  </si>
  <si>
    <t>大型客车用变速箱及其零件</t>
  </si>
  <si>
    <t>1:品牌类型|2:出口享惠情况|3:适用车型（适用于XX品牌XX车型）|4:座位数|5:品牌（中文或外文名称）|6:零部件编号|7:GTIN|8:CAS|9:其他</t>
  </si>
  <si>
    <t>扭矩&gt;1500Nm非公路自卸车用变速箱</t>
  </si>
  <si>
    <t>1:品牌类型|2:出口享惠情况|3:适用车型（适用于XX品牌XX车型）|4:扭矩（NM）|5:品牌（中文或外文名称）|6:零部件编号|7:GTIN|8:CAS|9:其他</t>
  </si>
  <si>
    <t>其他非公路自卸车用变速箱及其零件</t>
  </si>
  <si>
    <t>柴、汽油轻型货车用变速箱及其零件</t>
  </si>
  <si>
    <t>其他柴、汽油型重型货车用变速箱及其零件</t>
  </si>
  <si>
    <t>特殊用途的机动车辆用自动变速箱及其零件</t>
  </si>
  <si>
    <t>其他特种车用变速箱及其零件</t>
  </si>
  <si>
    <t>税目87.03所列车辆用自动换挡变速箱的液力变矩器</t>
  </si>
  <si>
    <t>1:品牌类型|2:出口享惠情况|3:适用车型（适用于XX品牌XX车型）|4:变速箱类型（手动挡/自动挡/手自一体）|5:扭矩（NM）|6:品牌（中文或外文名称）|7:零部件编号|8:GTIN|9:CAS|10:其他</t>
  </si>
  <si>
    <t>税目87.03所列车辆用自动换挡变速箱的铝阀芯</t>
  </si>
  <si>
    <t>税目87.03所列车辆用无级变速箱用钢带</t>
  </si>
  <si>
    <t>税目87.03所列车辆用自动换挡变速箱，以及它的其他零件</t>
  </si>
  <si>
    <t>其他未列名机动车辆用变速箱</t>
  </si>
  <si>
    <t>其他未列名机动车辆用变速箱的零件</t>
  </si>
  <si>
    <t>发动机功率65千瓦及以上的动力换挡拖拉机用驱动桥</t>
  </si>
  <si>
    <t>1:品牌类型|2:出口享惠情况|3:适用车型（适用于XX品牌XX车型）|4:驱动位置|5:是否为拖拉机用变速箱|6:拖拉机发动机的功率|7:是否动力换档式|8:品牌（中文或外文名称）|9:零部件编号|10:GTIN|11:CAS|12:其他</t>
  </si>
  <si>
    <t>其他牵引车、拖拉机用驱动桥及其零件</t>
  </si>
  <si>
    <t>税号8701.1091及8701.9010所列车辆用驱动桥及其零件</t>
  </si>
  <si>
    <t>1:品牌类型|2:出口享惠情况|3:适用车型（适用于XX品牌XX车型）|4:驱动位置|5:品牌（中文或外文名称）|6:零部件编号|7:GTIN|8:CAS|9:其他</t>
  </si>
  <si>
    <t>非公路自卸车用驱动桥及其零件</t>
  </si>
  <si>
    <t>柴、汽油型轻型货车用驱动桥及其零件</t>
  </si>
  <si>
    <t>其他柴、汽油型重型货车用驱动桥及其零件</t>
  </si>
  <si>
    <t>特种车用驱动桥及其零件</t>
  </si>
  <si>
    <t>未列名机动车用驱动桥及其零件</t>
  </si>
  <si>
    <t>牵引车、拖拉机用非驱动桥及零件</t>
  </si>
  <si>
    <t>座位≥30的客车用非驱动桥及其零件</t>
  </si>
  <si>
    <t>非公路自卸车用非驱动桥及零件</t>
  </si>
  <si>
    <t>柴、汽油轻型货车用非驱动桥及零件</t>
  </si>
  <si>
    <t>柴汽油重型货车用非驱动桥及零件</t>
  </si>
  <si>
    <t>特种车用非驱动桥及其零件</t>
  </si>
  <si>
    <t>未列名机动车辆用非驱动桥及其零件</t>
  </si>
  <si>
    <t>牵引车及拖拉机用车轮及其零附件</t>
  </si>
  <si>
    <t>1:品牌类型|2:出口享惠情况|3:适用车型（适用于XX品牌XX车型）|4:品牌（中文或外文名称）|5:零部件编号|6:材质|7:车轮尺寸（英寸）|8:GTIN|9:CAS|10:其他</t>
  </si>
  <si>
    <t>大型客车用车轮及其零、附件</t>
  </si>
  <si>
    <t>非公路货运自卸车用车轮及其零件</t>
  </si>
  <si>
    <t>中小型货车用车轮及其零件</t>
  </si>
  <si>
    <t>大型货车用车轮及其零件</t>
  </si>
  <si>
    <t>特种车用车轮及其零件</t>
  </si>
  <si>
    <t>其他车辆用铝合金制车轮及其零附件</t>
  </si>
  <si>
    <t>其他车辆用车轮及其零附件</t>
  </si>
  <si>
    <t>品目8703所列车辆用的悬挂系统(包括减震器)及其零件</t>
  </si>
  <si>
    <t>1:品牌类型|2:出口享惠情况|3:适用车型（适用于XX品牌XX车型）|4:材质|5:品牌（中文或外文名称）|6:零部件编号|7:GTIN|8:CAS|9:其他</t>
  </si>
  <si>
    <t>其他机动车辆用的悬挂系统(包括减震器)及其零件</t>
  </si>
  <si>
    <t>水箱散热器</t>
  </si>
  <si>
    <t>机油冷却器</t>
  </si>
  <si>
    <t>其他散热器及其零件</t>
  </si>
  <si>
    <t>机动车辆的消声器(消音器)及排气管及其零件</t>
  </si>
  <si>
    <t>发动机功率65千瓦及以上的动力换挡拖拉机用离合器</t>
  </si>
  <si>
    <t>其他牵引车、拖拉机用离合器及其零件</t>
  </si>
  <si>
    <t>座位≥30的客车用离合器及其零件</t>
  </si>
  <si>
    <t>非公路自卸车用离合器及其零件</t>
  </si>
  <si>
    <t>柴、汽油轻型货车用离合器及零件</t>
  </si>
  <si>
    <t>柴、汽油型重型货车离合器及零件</t>
  </si>
  <si>
    <t>特种车用的离合器及其零件</t>
  </si>
  <si>
    <t>未列名机动车辆用离合器及其零件</t>
  </si>
  <si>
    <t>牵引车、拖拉机用转向盘、转向柱及其零件</t>
  </si>
  <si>
    <t>税号8702.1091及8702.9010所列车辆用转向盘、转向柱、转向器及其零件</t>
  </si>
  <si>
    <t>非公路自卸车用转向盘、转向柱及其零件</t>
  </si>
  <si>
    <t>柴、汽油轻型货车用转向盘、转向柱、转向器及其零件</t>
  </si>
  <si>
    <t>税号87042240,87042300及87043240所列车辆用转向盘、转向柱、转向器及其零件</t>
  </si>
  <si>
    <t>特种车用转向盘、转向柱及转向器及其零件</t>
  </si>
  <si>
    <t>其他未列名机动车辆用转向盘、转向柱、转向器及其零件</t>
  </si>
  <si>
    <t>机动车辆用带充气系统的安全气囊及其零件</t>
  </si>
  <si>
    <t>牵引车及拖拉机用其他零附件</t>
  </si>
  <si>
    <t>编号87021091及87029010所列车辆用车架</t>
  </si>
  <si>
    <t>大型客车用其他零附件</t>
  </si>
  <si>
    <t>非公路自卸车用车架</t>
  </si>
  <si>
    <t>非公路用自卸车未列名零部件</t>
  </si>
  <si>
    <t>中小型货车用车架</t>
  </si>
  <si>
    <t>中小型货车用其他零附件</t>
  </si>
  <si>
    <t>编号87042240、87042300、87043240所列车辆(含总重&gt;8T汽油货车)用车架</t>
  </si>
  <si>
    <t>总重≥14吨柴油货车用其他零部件</t>
  </si>
  <si>
    <t>特种车用其他零附件</t>
  </si>
  <si>
    <t>其他8701至8704所列车辆用车架</t>
  </si>
  <si>
    <t>其他车辆用传动轴</t>
  </si>
  <si>
    <t>机动车辆用未列名零件.附件</t>
  </si>
  <si>
    <t>电动的短距离牵引车</t>
  </si>
  <si>
    <t>1:品牌类型|2:出口享惠情况|3:发动机类型|4:适用场所|5:品牌（中文或外文名称）|6:型号|7:技术参数（最高时速、转弯半径等）|8:GTIN|9:CAS|10:其他</t>
  </si>
  <si>
    <t>电动的其他短距离运货车</t>
  </si>
  <si>
    <t>非电动的短距离牵引车</t>
  </si>
  <si>
    <t>非电动的其他短距离运货车</t>
  </si>
  <si>
    <t>短距离运货车、站台牵引车用零件</t>
  </si>
  <si>
    <t>坦克及其他机动装甲战斗车辆</t>
  </si>
  <si>
    <t>坦克及其他机动装甲战斗车辆零件</t>
  </si>
  <si>
    <t>微马力摩托车及脚踏两用车</t>
  </si>
  <si>
    <t>1:品牌类型|2:出口享惠情况|3:发动机类型|4:排气量|5:品牌（中文或外文名称）|6:型号|7:GTIN|8:CAS|9:其他</t>
  </si>
  <si>
    <t>50＜排量≤100毫升装有活塞内燃发动机摩托车及脚踏两用车</t>
  </si>
  <si>
    <t>100＜排量≤125毫升装有活塞内燃发动机摩托车及脚踏两用车</t>
  </si>
  <si>
    <t>125＜排量≤150毫升装有活塞内燃发动机摩托车及脚踏两用车</t>
  </si>
  <si>
    <t>150＜排量≤200毫升装有活塞内燃发动机摩托车及脚踏两用车</t>
  </si>
  <si>
    <t>200＜排量＜250毫升装有活塞内燃发动机摩托车及脚踏两用车</t>
  </si>
  <si>
    <t>排量=250毫升装有活塞内燃发动机摩托车及脚踏两用车</t>
  </si>
  <si>
    <t>250＜排量≤400毫升装有活塞内燃发动机摩托车及脚踏两用车</t>
  </si>
  <si>
    <t>400＜排量≤500毫升装有活塞内燃发动机摩托车及脚踏两用车</t>
  </si>
  <si>
    <t>500＜排量≤800毫升装有活塞内燃发动机摩托车及脚踏两用车</t>
  </si>
  <si>
    <t>800毫升＜排量装有活塞内燃发动机摩托车及脚踏两用车</t>
  </si>
  <si>
    <t>其他装有驱动电动机的摩托车</t>
  </si>
  <si>
    <t>1:品牌类型|2:出口享惠情况|3:发动机类型|4:品牌（中文或外文名称）|5:型号|6:GTIN|7:CAS|8:其他</t>
  </si>
  <si>
    <t>其他排气量等于250毫升摩托车及脚踏两用车</t>
  </si>
  <si>
    <t>其他排气量&lt;250毫升（含无排气量）摩托车及脚踏两用车</t>
  </si>
  <si>
    <t>其他排气量＞250毫升摩托车及脚踏两用车</t>
  </si>
  <si>
    <t>装有其他辅助发动机的脚踏车，边车</t>
  </si>
  <si>
    <t>竞赛型自行车</t>
  </si>
  <si>
    <t>1:品牌类型|2:出口享惠情况|3:用途（竞赛型、山地型、越野型等）|4:轮径|5:品牌（中文或外文名称）|6:型号|7:GTIN|8:CAS|9:其他</t>
  </si>
  <si>
    <t>山地自行车</t>
  </si>
  <si>
    <t>16、18、20英寸越野自行车</t>
  </si>
  <si>
    <t>其他越野自行车</t>
  </si>
  <si>
    <t>16英寸及以下的未列名自行车</t>
  </si>
  <si>
    <t>其他未列名自行车</t>
  </si>
  <si>
    <t>其他非机动脚踏车</t>
  </si>
  <si>
    <t>非机械驱动的残疾人用车</t>
  </si>
  <si>
    <t>1:品牌类型|2:出口享惠情况|3:用途|4:驱动方式|5:品牌（中文或外文名称）|6:型号|7:GTIN|8:CAS|9:其他</t>
  </si>
  <si>
    <t>其他机动残疾人用车</t>
  </si>
  <si>
    <t>摩托车架</t>
  </si>
  <si>
    <t>摩托车其他零件、附件</t>
  </si>
  <si>
    <t>残疾人车辆用零件、附件</t>
  </si>
  <si>
    <t>非机动脚踏车车架、轮叉及其零件</t>
  </si>
  <si>
    <t>非机动脚踏车等的轮圈</t>
  </si>
  <si>
    <t>非机动脚踏车等的辐条</t>
  </si>
  <si>
    <t>非机动脚踏车等的轮毂</t>
  </si>
  <si>
    <t>非机动脚踏车等的飞轮</t>
  </si>
  <si>
    <t>非机动脚踏车等的链轮</t>
  </si>
  <si>
    <t>非机动脚踏车等的制动器及其零件</t>
  </si>
  <si>
    <t>非机动脚踏车等的鞍座</t>
  </si>
  <si>
    <t>非机动脚踏车等的脚蹬及其零件</t>
  </si>
  <si>
    <t>非机动脚踏车等的曲柄链轮及其零件</t>
  </si>
  <si>
    <t>非机动脚踏车等的其他零件、附件</t>
  </si>
  <si>
    <t>婴孩车及其零件</t>
  </si>
  <si>
    <t>1:品牌类型|2:出口享惠情况|3:若为零件请注明适用车型|4:品牌（中文或外文名称）|5:型号|6:GTIN|7:CAS|8:其他</t>
  </si>
  <si>
    <t>供居住或野营用厢式挂车及半挂车</t>
  </si>
  <si>
    <t>农用自装或自卸式挂车及半挂车</t>
  </si>
  <si>
    <t>油罐挂车及半挂车</t>
  </si>
  <si>
    <t>其他罐式挂车及半挂车</t>
  </si>
  <si>
    <t>货柜挂车及半挂车</t>
  </si>
  <si>
    <t>其他货运挂车及半挂车</t>
  </si>
  <si>
    <t>其他未列名挂车及半挂车</t>
  </si>
  <si>
    <t>其他未列名非机械驱动车辆</t>
  </si>
  <si>
    <t>挂车、半挂车及非机动车用零件</t>
  </si>
  <si>
    <t>滑翔机及悬挂滑翔机</t>
  </si>
  <si>
    <t>架</t>
  </si>
  <si>
    <t>自然视距以外可控飞行的无人驾驶飞艇</t>
  </si>
  <si>
    <t>气球、其他飞艇及无动力航空器</t>
  </si>
  <si>
    <t>空载重量≤２吨的直升机</t>
  </si>
  <si>
    <t>1:品牌类型|2:出口享惠情况|3:用途|4:类型|5:空载重量|6:品牌（中文或外文名称）|7:型号|8:GTIN|9:CAS|10:其他</t>
  </si>
  <si>
    <t>2吨＜空载重量≤7吨的直升机</t>
  </si>
  <si>
    <t>空载重量＞7吨的直升机</t>
  </si>
  <si>
    <t>空载重量≤2吨的飞机及其他航空器</t>
  </si>
  <si>
    <t>1:品牌类型|2:出口享惠情况|3:用途|4:类型|5:空载重量|6:品牌（中文或外文名称）|7:型号|8:公务机请注明|9:民航局注册号|10:飞机出厂序列号（S/N，即SERIAL NUMBER）|11:旧飞机请注明并申报飞机原生产日期|12:GTIN|13:CAS|14:其他</t>
  </si>
  <si>
    <t>2吨＜空载重量≤15吨的飞机及其他航空器</t>
  </si>
  <si>
    <t>15吨＜空载重量≤45吨的飞机及其他航空器</t>
  </si>
  <si>
    <t>空载重量＞45吨的飞机及其他航空器</t>
  </si>
  <si>
    <t>通信卫星</t>
  </si>
  <si>
    <t>1:品牌类型|2:出口享惠情况|3:若为通信用需注明|4:品牌（中文或外文名称）|5:型号|6:GTIN|7:CAS|8:其他</t>
  </si>
  <si>
    <t>航天器(包括卫星，但通信卫星除外)及其运载工具</t>
  </si>
  <si>
    <t>降落伞及其零件、附件</t>
  </si>
  <si>
    <t>航空器的发射装置及其零件等</t>
  </si>
  <si>
    <t>空战模拟器及其零件</t>
  </si>
  <si>
    <t>其他地面飞行训练器及其零件</t>
  </si>
  <si>
    <t>设计用于旅客运输的两用物项管制无人驾驶航空器</t>
  </si>
  <si>
    <t>设计用于旅客运输的其他无人驾驶航空器</t>
  </si>
  <si>
    <t>仅使用遥控飞行的最大起飞重量≤250克的航拍无人机</t>
  </si>
  <si>
    <t>1:品牌类型|2:出口享惠情况|3:用途|4:类型|5:最大起飞重量|6:品牌（中文或外文名称）|7:型号|8:GTIN|9:CAS|10:其他</t>
  </si>
  <si>
    <t>其他仅使用遥控飞行的最大起飞重量≤250克的航拍无人机</t>
  </si>
  <si>
    <t>仅使用遥控飞行的最大起飞重量≤250克的其他无人驾驶航空器</t>
  </si>
  <si>
    <t>仅使用遥控飞行的250克＜最大起飞重量≤7千克的两用物项管制航拍无人机</t>
  </si>
  <si>
    <t>仅使用遥控飞行的250克＜最大起飞重量≤7千克的其他航拍无人机</t>
  </si>
  <si>
    <t>其他仅使用遥控飞行的250克＜最大起飞重量≤7千克的航拍无人机</t>
  </si>
  <si>
    <t>仅使用遥控飞行的250克＜最大起飞重量≤7千克的其他无人驾驶航空器</t>
  </si>
  <si>
    <t>仅使用遥控飞行的7千克＜最大起飞重量≤25千克的两用物项管制航拍无人机</t>
  </si>
  <si>
    <t>仅使用遥控飞行的7千克＜最大起飞重量≤25千克的其他航拍无人机</t>
  </si>
  <si>
    <t>其他仅使用遥控飞行的7千克＜最大起飞重量≤25千克的航拍无人机</t>
  </si>
  <si>
    <t>仅使用遥控飞行的7千克＜最大起飞重量≤25千克的其他无人驾驶航空器</t>
  </si>
  <si>
    <t>仅使用遥控飞行的25千克＜最大起飞重量≤150千克的两用物项管制航拍无人机</t>
  </si>
  <si>
    <t>仅使用遥控飞行的25千克＜最大起飞重量≤150千克的其他航拍无人机</t>
  </si>
  <si>
    <t>其他仅使用遥控飞行的25千克＜最大起飞重量≤150千克的航拍无人机</t>
  </si>
  <si>
    <t>仅使用遥控飞行的25千克＜最大起飞重量≤150千克的其他无人驾驶航空器</t>
  </si>
  <si>
    <t>仅使用遥控飞行的最大起飞重量＞150千克的两用物项管制航拍无人机</t>
  </si>
  <si>
    <t>仅使用遥控飞行的最大起飞重量＞150千克的其他航拍无人机</t>
  </si>
  <si>
    <t>其他仅使用遥控飞行的最大起飞重量＞150千克的航拍无人机</t>
  </si>
  <si>
    <t>仅使用遥控飞行的最大起飞重量＞150千克的其他无人驾驶航空器</t>
  </si>
  <si>
    <t>其他最大起飞重量≤250克的航拍无人机</t>
  </si>
  <si>
    <t>其他其他最大起飞重量≤250克的航拍无人机</t>
  </si>
  <si>
    <t>最大起飞重量≤250克的其他无人驾驶航空器</t>
  </si>
  <si>
    <t>其他250克＜最大起飞重量≤7千克的两用物项管制航拍无人机</t>
  </si>
  <si>
    <t>其他250克＜最大起飞重量≤7千克的其他航拍无人机</t>
  </si>
  <si>
    <t>其他其他250克＜最大起飞重量≤7千克的航拍无人机</t>
  </si>
  <si>
    <t>250克＜最大起飞重量≤7千克的其他无人驾驶航空器</t>
  </si>
  <si>
    <t>其他7千克＜最大起飞重量≤25千克的两用物项管制航拍无人机</t>
  </si>
  <si>
    <t>其他7千克＜最大起飞重量≤25千克的其他航拍无人机</t>
  </si>
  <si>
    <t>其他7千克＜最大起飞重量≤25千克的航拍无人机</t>
  </si>
  <si>
    <t>7千克＜最大起飞重量≤25千克的其他无人驾驶航空器</t>
  </si>
  <si>
    <t>其他25千克＜最大起飞重量≤150千克的两用物项管制航拍无人机</t>
  </si>
  <si>
    <t>其他25千克＜最大起飞重量≤150千克的其他航拍无人机</t>
  </si>
  <si>
    <t>其他25千克＜最大起飞重量≤150千克的航拍无人机</t>
  </si>
  <si>
    <t>25千克＜最大起飞重量≤150千克的其他无人驾驶航空器</t>
  </si>
  <si>
    <t>最大起飞重量＞150千克的其他无人驾驶航空器</t>
  </si>
  <si>
    <t>推进器、水平旋翼及零件</t>
  </si>
  <si>
    <t>起落架及其零件</t>
  </si>
  <si>
    <t>飞机、直升机及无人驾驶航空器的其他零件</t>
  </si>
  <si>
    <t>火箭的各级，运载火箭的级间结构</t>
  </si>
  <si>
    <t>其他未列名的航空器、航天器零件</t>
  </si>
  <si>
    <t>机动巡航船、机动游览船及主要用于客运的类似机动船舶；机动渡船</t>
  </si>
  <si>
    <t>1:品牌类型|2:出口享惠情况|3:驱动方式|4:品牌（中文或外文名称）|5:型号|6:最高时速|7:GTIN|8:CAS|9:其他</t>
  </si>
  <si>
    <t>艘</t>
  </si>
  <si>
    <t>非机动巡航船、游览船及各式渡船</t>
  </si>
  <si>
    <t>载重量不超过10万吨的成品油船</t>
  </si>
  <si>
    <t>1:品牌类型|2:出口享惠情况|3:用途|4:载重量|5:品牌（中文或外文名称）|6:型号|7:GTIN|8:CAS|9:其他</t>
  </si>
  <si>
    <t>10万吨&lt;载重量≤30万吨成品油船</t>
  </si>
  <si>
    <t>载重量超过30万吨的成品油船</t>
  </si>
  <si>
    <t>载重量不超过15万吨的原油船</t>
  </si>
  <si>
    <t>15万吨＜载重量≤30万吨的原油船</t>
  </si>
  <si>
    <t>载重量超过30万吨的原油船</t>
  </si>
  <si>
    <t>容积不超2万立方米液化石油气船</t>
  </si>
  <si>
    <t>1:品牌类型|2:出口享惠情况|3:用途|4:容积|5:品牌（中文或外文名称）|6:型号|7:GTIN|8:CAS|9:其他</t>
  </si>
  <si>
    <t>容积超过2万立方米液化石油气船</t>
  </si>
  <si>
    <t>容积不超2万立方米液化天然气船</t>
  </si>
  <si>
    <t>容积超过2万立方米液化天然气船</t>
  </si>
  <si>
    <t>其他油船</t>
  </si>
  <si>
    <t>冷藏船</t>
  </si>
  <si>
    <t>可载6000标准箱及以下的集装箱船</t>
  </si>
  <si>
    <t>1:品牌类型|2:出口享惠情况|3:用途|4:可载标准集装箱数|5:品牌（中文或外文名称）|6:型号|7:GTIN|8:CAS|9:其他</t>
  </si>
  <si>
    <t>可载6000标准箱以上的集装箱船</t>
  </si>
  <si>
    <t>载重2万吨及以下的滚装船</t>
  </si>
  <si>
    <t>载重2万吨以上的滚装船</t>
  </si>
  <si>
    <t>特殊民用物项管制的自航自卸式泥驳</t>
  </si>
  <si>
    <t>其他载重量不超过15万吨散货船</t>
  </si>
  <si>
    <t>15万吨＜载重量≤30万吨散货船</t>
  </si>
  <si>
    <t>载重量超过30万吨的散货船</t>
  </si>
  <si>
    <t>机动多用途船</t>
  </si>
  <si>
    <t>其他机动货运船舶及客货兼运船舶</t>
  </si>
  <si>
    <t>非机动货运船舶及客货兼运船舶</t>
  </si>
  <si>
    <t>机动捕鱼船</t>
  </si>
  <si>
    <t>非机动捕鱼船</t>
  </si>
  <si>
    <t>空载（净）重量（不包括发动机）不超过100千克且装有或设计装有发动机的充气船（包括刚性外壳的）</t>
  </si>
  <si>
    <t>1:品牌类型|2:出口享惠情况|3:用途|4:类型|5:发动机安装方式|6:船体长度|7:固定安装配置|8:品牌（中文或外文名称）|9:型号|10:GTIN|11:CAS|12:其他</t>
  </si>
  <si>
    <t>空载（净）重量不超过100千克且未设计装有发动机的充气船（包括刚性外壳的）</t>
  </si>
  <si>
    <t>其他充气船（包括刚性外壳的）</t>
  </si>
  <si>
    <t>长度不超过7.5米的帆船</t>
  </si>
  <si>
    <t>1:品牌类型|2:出口享惠情况|3:用途|4:类型|5:发动机安装方式|6:船体长度|7:品牌（中文或外文名称）|8:型号|9:发动机品牌（中文或外文名称）、型号|10:发动机功率|11:GTIN|12:CAS|13:其他</t>
  </si>
  <si>
    <t>长度超过8米,但不超过24米的机动帆船</t>
  </si>
  <si>
    <t>其他帆船，长度超过7.5米,但不超过24米</t>
  </si>
  <si>
    <t>长度超过24米,但小于90米的机动帆船</t>
  </si>
  <si>
    <t>长度超过24米的其他帆船</t>
  </si>
  <si>
    <t>长度不超过7.5米的汽艇</t>
  </si>
  <si>
    <t>长度超过8米,但不超过24米的汽艇</t>
  </si>
  <si>
    <t>其他汽艇，长度超过7.5米,但不超过8米</t>
  </si>
  <si>
    <t>长度超过24米,但小于90米的汽艇</t>
  </si>
  <si>
    <t>长度大于等于90米的其他汽艇</t>
  </si>
  <si>
    <t>娱乐或运动用其他船舶或快艇，长度不超过7.5米</t>
  </si>
  <si>
    <t>1:品牌类型|2:出口享惠情况|3:用途|4:类型|5:船体长度|6:固定安装配置|7:品牌（中文或外文名称）|8:型号|9:发动机品牌（中文或外文名称）、型号|10:发动机功率|11:GTIN|12:CAS|13:其他</t>
  </si>
  <si>
    <t>8米＜长度＜90米的娱乐或运动用其他机动船舶或快艇</t>
  </si>
  <si>
    <t>其他长度超过7.5米的娱乐或运动用船舶或快艇</t>
  </si>
  <si>
    <t>拖轮及顶推船</t>
  </si>
  <si>
    <t>两用物项管制的耙吸式挖泥船、绞吸式挖泥船、斗式挖泥船、吸沙船</t>
  </si>
  <si>
    <t>其他挖泥船</t>
  </si>
  <si>
    <t>浮动或潜水式钻探或生产平台</t>
  </si>
  <si>
    <t>座</t>
  </si>
  <si>
    <t>浮船坞</t>
  </si>
  <si>
    <t>其他不以航行为主要功能的船舶</t>
  </si>
  <si>
    <t>军舰</t>
  </si>
  <si>
    <t>其他未列名的机动船舶</t>
  </si>
  <si>
    <t>其他非机动船舶</t>
  </si>
  <si>
    <t>未制成或不完整的船舶，包括船舶分段</t>
  </si>
  <si>
    <t>充气筏</t>
  </si>
  <si>
    <t>其他浮动结构体</t>
  </si>
  <si>
    <t>供拆卸的船舶及其他浮动结构体</t>
  </si>
  <si>
    <t>1:品牌类型|2:出口享惠情况|3:轻吨数（不包括非金属固定压载在内的空船重量）|4:船型（如油轮、客船、驳船、集装箱船等）|5:GTIN|6:CAS|7:其他</t>
  </si>
  <si>
    <t>非色散位移单模光纤</t>
  </si>
  <si>
    <t>1:品牌类型|2:出口享惠情况|3:结构（是否为单模光纤）|4:用途|5:品牌（中文或外文名称）|6:型号|7:GTIN|8:CAS|9:其他</t>
  </si>
  <si>
    <t>其他单模光纤</t>
  </si>
  <si>
    <t>光导纤维束、光缆及其他光导纤维</t>
  </si>
  <si>
    <t>偏振材料制的片及板</t>
  </si>
  <si>
    <t>1:品牌类型|2:出口享惠情况|3:用途|4:材质|5:规格尺寸|6:加工程度（是否已经裁切成型）|7:品牌（中文或外文名称）|8:型号|9:GTIN|10:CAS|11:其他</t>
  </si>
  <si>
    <t>隐形眼镜片</t>
  </si>
  <si>
    <t>1:品牌类型|2:出口享惠情况|3:品牌（中文或外文名称）|4:型号|5:材质|6:种类（软片或硬片）|7:颜色|8:直径|9:使用周期（日抛、月抛等）|10:度数（近视或远视度数，是否带散光度数）|11:GTIN|12:CAS|13:其他</t>
  </si>
  <si>
    <t>玻璃制变色镜片</t>
  </si>
  <si>
    <t>1:品牌类型|2:出口享惠情况|3:材质|4:类型（变色等）|5:品牌（中文或外文名称）|6:型号|7:GTIN|8:CAS|9:其他</t>
  </si>
  <si>
    <t>玻璃制太阳镜片</t>
  </si>
  <si>
    <t>玻璃制其他眼镜片</t>
  </si>
  <si>
    <t>非玻璃材料制变色镜片</t>
  </si>
  <si>
    <t>非玻璃材料制太阳镜片</t>
  </si>
  <si>
    <t>非玻璃材料制其他眼镜片</t>
  </si>
  <si>
    <t>彩色滤光片</t>
  </si>
  <si>
    <t>1:品牌类型|2:出口享惠情况|3:用途（适用于XX品牌XX机或通用于XX机等）|4:材质|5:品牌（中文或外文名称）|6:型号|7:GTIN|8:CAS|9:其他</t>
  </si>
  <si>
    <t>未装配的锗金属制光学镜片</t>
  </si>
  <si>
    <t>1:品牌类型|2:出口享惠情况|3:用途（适用于XX品牌XX机或通用于XX机等）|4:材质|5:如为薄膜滤光片请申报波长|6:品牌（中文或外文名称）|7:型号|8:GTIN|9:CAS|10:其他</t>
  </si>
  <si>
    <t>品目9001未列名的其他光学元件</t>
  </si>
  <si>
    <t>特殊用途照相机用物镜</t>
  </si>
  <si>
    <t>1:品牌类型|2:出口享惠情况|3:用途（适用于XX品牌XX机或通用于XX机等）|4:是否已装配|5:品牌（中文或外文名称）|6:型号|7:GTIN|8:CAS|9:其他</t>
  </si>
  <si>
    <t>缩微阅读机用物镜</t>
  </si>
  <si>
    <t>单反相机镜头</t>
  </si>
  <si>
    <t>单反相机镜头的零件及附件</t>
  </si>
  <si>
    <t>其他相机用镜头（单反相机除外）</t>
  </si>
  <si>
    <t>彩色投影机和数字光处理器的镜头及镜头组件</t>
  </si>
  <si>
    <t>其他投影仪等用物镜</t>
  </si>
  <si>
    <t>摄影机或放映机用物镜</t>
  </si>
  <si>
    <t>品目9002未列名的其他物镜</t>
  </si>
  <si>
    <t>已装配的照相机用锗金属制滤光镜</t>
  </si>
  <si>
    <t>其他照相机用滤光镜</t>
  </si>
  <si>
    <t>已装配的其他光学仪器或装置用锗金属制滤光镜</t>
  </si>
  <si>
    <t>其他光学仪器或装置滤光镜</t>
  </si>
  <si>
    <t>照相机用未列名光学元件</t>
  </si>
  <si>
    <t>抗辐射镜头</t>
  </si>
  <si>
    <t>其他光学仪器用未列名光学元件</t>
  </si>
  <si>
    <t>塑料制眼镜架</t>
  </si>
  <si>
    <t>副</t>
  </si>
  <si>
    <t>金属材料制眼镜架</t>
  </si>
  <si>
    <t>濒危动植物产品制眼镜架</t>
  </si>
  <si>
    <t>其他天然材料制眼镜架</t>
  </si>
  <si>
    <t>其他材料制眼镜架</t>
  </si>
  <si>
    <t>眼镜架零件</t>
  </si>
  <si>
    <t>太阳镜</t>
  </si>
  <si>
    <t>1:品牌类型|2:出口享惠情况|3:用途|4:类型（变色等）|5:品牌（中文或外文名称）|6:型号|7:GTIN|8:CAS|9:其他</t>
  </si>
  <si>
    <t>变色镜</t>
  </si>
  <si>
    <t>其他眼镜</t>
  </si>
  <si>
    <t>双筒望远镜</t>
  </si>
  <si>
    <t>1:品牌类型|2:出口享惠情况|3:用途|4:是否双筒|5:品牌（中文或外文名称）|6:型号|7:GTIN|8:CAS|9:其他</t>
  </si>
  <si>
    <t>天文望远镜及其他天文仪器</t>
  </si>
  <si>
    <t>其他光学望远镜</t>
  </si>
  <si>
    <t>天文望远镜及其他天文仪器用零件</t>
  </si>
  <si>
    <t>其他望远镜零件、附件</t>
  </si>
  <si>
    <t>特种用途的照相机</t>
  </si>
  <si>
    <t>一次成像照相机</t>
  </si>
  <si>
    <t>通过镜头取景［单镜头反光式（SLR)］的照相机</t>
  </si>
  <si>
    <t>1:品牌类型|2:出口享惠情况|3:用途|4:原理|5:胶片宽度|6:品牌（中文或外文名称）|7:型号|8:GTIN|9:CAS|10:其他</t>
  </si>
  <si>
    <t>其他照相机</t>
  </si>
  <si>
    <t>激光照相排版设备</t>
  </si>
  <si>
    <t>电子分色机</t>
  </si>
  <si>
    <t>其他制版照相机</t>
  </si>
  <si>
    <t>使用缩微胶卷、胶片或其他缩微品的缩微照相机</t>
  </si>
  <si>
    <t>使用胶片宽度小于35毫米的其他照相机</t>
  </si>
  <si>
    <t>分幅相机</t>
  </si>
  <si>
    <t>使用胶片宽＞35mm的其他照相机</t>
  </si>
  <si>
    <t>照相手机用闪光灯组件</t>
  </si>
  <si>
    <t>其他放电式(电子式)闪光灯装置</t>
  </si>
  <si>
    <t>闪光灯泡</t>
  </si>
  <si>
    <t>其他照相闪光灯装置</t>
  </si>
  <si>
    <t>税号9006.3000、9006.5921、9006.5929所列照相机用的零件、附件</t>
  </si>
  <si>
    <t>一次成像照相机的零件、附件</t>
  </si>
  <si>
    <t>其他照相机的自动调焦组件</t>
  </si>
  <si>
    <t>其他照相机的快门组件</t>
  </si>
  <si>
    <t>其他照相机的其他零件、附件</t>
  </si>
  <si>
    <t>照相闪光灯装置及闪光灯泡的零件</t>
  </si>
  <si>
    <t>高速电影摄影机</t>
  </si>
  <si>
    <t>1:品牌类型|2:出口享惠情况|3:用途|4:原理|5:胶片宽度|6:摄影速度|7:品牌（中文或外文名称）|8:型号|9:GTIN|10:CAS|11:其他</t>
  </si>
  <si>
    <t>其他电影摄影机</t>
  </si>
  <si>
    <t>数字式放映机</t>
  </si>
  <si>
    <t>其他放映机</t>
  </si>
  <si>
    <t>电影摄影机用零件、附件</t>
  </si>
  <si>
    <t>2K及以上分辨率的硬盘式数字电影放映机用零附件</t>
  </si>
  <si>
    <t>电影放映机（不包括2K及以上分辨率的硬盘式）用零附件</t>
  </si>
  <si>
    <t>幻灯机</t>
  </si>
  <si>
    <t>缩微品的阅读机</t>
  </si>
  <si>
    <t>正射投影仪</t>
  </si>
  <si>
    <t>其他影像投影仪</t>
  </si>
  <si>
    <t>照片(电影片除外)放大机及缩片机</t>
  </si>
  <si>
    <t>缩微阅读机的零件、附件</t>
  </si>
  <si>
    <t>照片放大机及缩片机的零件、附件</t>
  </si>
  <si>
    <t>其他影像投影仪的零件、附件</t>
  </si>
  <si>
    <t>电影用胶卷的自动显影装置及设备</t>
  </si>
  <si>
    <t>特种照相胶卷自动显影装置及设备</t>
  </si>
  <si>
    <t>彩色胶卷用自动显影及设备</t>
  </si>
  <si>
    <t>其他胶卷的自动显影装置及设备</t>
  </si>
  <si>
    <t>负片显示器</t>
  </si>
  <si>
    <t>电影用的洗印装置</t>
  </si>
  <si>
    <t>特种照相用的洗印装置</t>
  </si>
  <si>
    <t>其他照相用的洗印装置</t>
  </si>
  <si>
    <t>银幕及其他投影屏幕</t>
  </si>
  <si>
    <t>电影洗印用洗印装置的零件、附件</t>
  </si>
  <si>
    <t>特种照相洗印用装置的零件、附件</t>
  </si>
  <si>
    <t>其他洗印用装置的零件、附件</t>
  </si>
  <si>
    <t>立体显微镜</t>
  </si>
  <si>
    <t>1:品牌类型|2:出口享惠情况|3:用途|4:原理|5:品牌（中文或外文名称）|6:型号|7:倍数|8:GTIN|9:CAS|10:其他</t>
  </si>
  <si>
    <t>缩微照相等用的其他显微镜</t>
  </si>
  <si>
    <t>其他显微镜</t>
  </si>
  <si>
    <t>复式光学显微镜的零件、附件</t>
  </si>
  <si>
    <t>非光学显微镜及衍射设备</t>
  </si>
  <si>
    <t>非光学显微镜及衍射设备的零件</t>
  </si>
  <si>
    <t>设计用为本章或第十六类的机器、设备、仪器或器具部件的望远镜</t>
  </si>
  <si>
    <t>武器用望远镜瞄准具及潜望镜式望远镜</t>
  </si>
  <si>
    <t>AVLIS、MLIS和CRISLA激光系统</t>
  </si>
  <si>
    <t>氩离子激光器</t>
  </si>
  <si>
    <t>紫翠玉激光器</t>
  </si>
  <si>
    <t>脉冲二氧化碳激光器</t>
  </si>
  <si>
    <t>脉冲受激准分子激光器</t>
  </si>
  <si>
    <t>铜蒸汽激光器</t>
  </si>
  <si>
    <t>掺钕激光器(非玻璃激光器)</t>
  </si>
  <si>
    <t>两用物项管制的无人机专用激光器、民用反无人机系统专用高功率激光器</t>
  </si>
  <si>
    <t>其他激光器</t>
  </si>
  <si>
    <t>放大镜</t>
  </si>
  <si>
    <t>光学门眼</t>
  </si>
  <si>
    <t>光刻机用光斑调节装置</t>
  </si>
  <si>
    <t>其他装置,仪器及器具</t>
  </si>
  <si>
    <t>武器用望远镜瞄准器具或潜望镜式望远镜用零件及附件</t>
  </si>
  <si>
    <t>激光器以及作为本章或第十六类的机器、设备、仪器或器具部件的望远镜用的零件及附件</t>
  </si>
  <si>
    <t>品目9013所列其他货品的零附件</t>
  </si>
  <si>
    <t>定向罗盘</t>
  </si>
  <si>
    <t>无人航空飞行器的自动驾驶仪</t>
  </si>
  <si>
    <t>其他自动驾驶仪</t>
  </si>
  <si>
    <t>航空惯性导航仪</t>
  </si>
  <si>
    <t>其他航天惯性导航仪</t>
  </si>
  <si>
    <t>陀螺稳定平台</t>
  </si>
  <si>
    <t>航向精度小于2°、姿态精度小于0.5°、分辨率小于0.1度的惯性测量设备</t>
  </si>
  <si>
    <t>陀螺仪</t>
  </si>
  <si>
    <t>专门设计的导航信息处理机</t>
  </si>
  <si>
    <t>地形等高线绘制设备</t>
  </si>
  <si>
    <t>场景绘图及相关设备</t>
  </si>
  <si>
    <t>其他航空或航天导航仪器及装置</t>
  </si>
  <si>
    <t>比例误差小于0.25%的加速度表</t>
  </si>
  <si>
    <t>高度表</t>
  </si>
  <si>
    <t>其他导航仪器及装置</t>
  </si>
  <si>
    <t>自动驾驶仪用的零件、附件</t>
  </si>
  <si>
    <t>其他导航仪器及装置的零件、附件</t>
  </si>
  <si>
    <t>激光雷达</t>
  </si>
  <si>
    <t>其他测距仪</t>
  </si>
  <si>
    <t>经纬仪及视距仪</t>
  </si>
  <si>
    <t>水平仪</t>
  </si>
  <si>
    <t>摄影测量用仪器及装置</t>
  </si>
  <si>
    <t>机载或舰载重力仪；机载或舰载重力梯度仪</t>
  </si>
  <si>
    <t>其他测量仪器及装置</t>
  </si>
  <si>
    <t>用于机、舰载重力仪和重力梯度仪的部件</t>
  </si>
  <si>
    <t>其他税目9015所列仪器及装置的零、附件</t>
  </si>
  <si>
    <t>感量为0.1毫克或更精密的天平</t>
  </si>
  <si>
    <t>1:品牌类型|2:出口享惠情况|3:感量|4:品牌（中文或外文名称）|5:型号|6:GTIN|7:CAS|8:其他</t>
  </si>
  <si>
    <t>50毫克≥感量＞0.1毫克的天平</t>
  </si>
  <si>
    <t>绘图台及绘图机,不论是否自动</t>
  </si>
  <si>
    <t>其他绘图、划线或数学计算器具</t>
  </si>
  <si>
    <t>1:品牌类型|2:出口享惠情况|3:用途|4:功能|5:是否手用|6:品牌（中文或外文名称）|7:型号|8:GTIN|9:CAS|10:其他</t>
  </si>
  <si>
    <t>千分尺、卡尺及量规</t>
  </si>
  <si>
    <t>其他手用测量长度的器具</t>
  </si>
  <si>
    <t>绘图计算器具等仪器的零件、附件</t>
  </si>
  <si>
    <t>心电图记录仪</t>
  </si>
  <si>
    <t>1:品牌类型|2:出口享惠情况|3:用途|4:如为整机，请申报原理|5:品牌（中文或外文名称）|6:型号|7:探头数量|8:如有医疗器械注册编号请申报注册编号|9:GTIN|10:CAS|11:其他</t>
  </si>
  <si>
    <t>Ｂ型超声波诊断仪</t>
  </si>
  <si>
    <t>6OA</t>
  </si>
  <si>
    <t>彩色超声波诊断仪</t>
  </si>
  <si>
    <t>彩色超声波诊断仪的零件及附件</t>
  </si>
  <si>
    <t>其他超声波扫描诊断装置</t>
  </si>
  <si>
    <t>成套的核磁共振成像装置</t>
  </si>
  <si>
    <t>核磁共振成像装置用零件</t>
  </si>
  <si>
    <t>闪烁摄影装置</t>
  </si>
  <si>
    <t>病员监护仪</t>
  </si>
  <si>
    <t>病员监护仪的零件及附件</t>
  </si>
  <si>
    <t>听力计</t>
  </si>
  <si>
    <t>其他听力诊断装置</t>
  </si>
  <si>
    <t>其他电气诊断装置</t>
  </si>
  <si>
    <t>紫外线及红外线装置</t>
  </si>
  <si>
    <t>1:品牌类型|2:出口享惠情况|3:用途|4:原理|5:品牌（中文或外文名称）|6:型号|7:如有医疗器械注册编号请申报注册编号|8:GTIN|9:CAS|10:其他</t>
  </si>
  <si>
    <t>注射器</t>
  </si>
  <si>
    <t>1:品牌类型|2:出口享惠情况|3:用途|4:品牌（中文或外文名称）|5:型号|6:如有医疗器械注册编号请申报注册编号|7:GTIN|8:CAS|9:其他</t>
  </si>
  <si>
    <t>管状金属针头</t>
  </si>
  <si>
    <t>缝合用针</t>
  </si>
  <si>
    <t>导管、插管及类似品</t>
  </si>
  <si>
    <t>1:品牌类型|2:出口享惠情况|3:用途|4:组成或构成|5:品牌（中文或外文名称）|6:型号|7:如有医疗器械注册编号请申报注册编号|8:GTIN|9:CAS|10:其他</t>
  </si>
  <si>
    <t>牙钻机</t>
  </si>
  <si>
    <t>装有牙科设备的牙科用椅</t>
  </si>
  <si>
    <t>牙科用其他仪器及器具</t>
  </si>
  <si>
    <t>眼科用其他仪器及器具</t>
  </si>
  <si>
    <t>听诊器</t>
  </si>
  <si>
    <t>电血压测量仪器及器具</t>
  </si>
  <si>
    <t>含汞的非电子血压测量仪器及器具</t>
  </si>
  <si>
    <t>其他血压测量仪器及器具</t>
  </si>
  <si>
    <t>内窥镜</t>
  </si>
  <si>
    <t>1:品牌类型|2:出口享惠情况|3:用途|4:品牌（中文或外文名称）|5:型号|6:配置（如含三晶片摄像系统、监视器、冷光源等）|7:如有医疗器械注册编号请申报注册编号|8:GTIN|9:CAS|10:其他</t>
  </si>
  <si>
    <t>内窥镜的零件及附件</t>
  </si>
  <si>
    <t>肾脏透析设备(人工肾)</t>
  </si>
  <si>
    <t>1:品牌类型|2:出口享惠情况|3:用途|4:原理|5:品牌（中文或外文名称）|6:如有医疗器械注册编号请申报注册编号|7:GTIN|8:CAS|9:其他</t>
  </si>
  <si>
    <t>透热疗法设备</t>
  </si>
  <si>
    <t>输血设备</t>
  </si>
  <si>
    <t>电麻醉设备</t>
  </si>
  <si>
    <t>其他麻醉设备</t>
  </si>
  <si>
    <t>手术机器人</t>
  </si>
  <si>
    <t>宫内节育器</t>
  </si>
  <si>
    <t>电子的其他医疗、外科用仪器器具</t>
  </si>
  <si>
    <t>医用可解脱弹簧圈</t>
  </si>
  <si>
    <t>颅内取栓支架</t>
  </si>
  <si>
    <t>伞形下腔静脉滤器</t>
  </si>
  <si>
    <t>其他医疗、外科或兽医用仪器器具</t>
  </si>
  <si>
    <t>电子的其他医疗、外科用仪器器具的零件及附件</t>
  </si>
  <si>
    <t>其他医疗、外科或兽医用仪器器具的零件及附件</t>
  </si>
  <si>
    <t>按摩器具</t>
  </si>
  <si>
    <t>1:品牌类型|2:出口享惠情况|3:用途|4:功能|5:品牌（中文或外文名称）|6:型号|7:如有医疗器械注册编号请申报注册编号|8:GTIN|9:CAS|10:其他</t>
  </si>
  <si>
    <t>机械疗法器具,心理功能测验装置</t>
  </si>
  <si>
    <t>1:品牌类型|2:出口享惠情况|3:用途|4:功能|5:原理|6:品牌（中文或外文名称）|7:型号|8:如有医疗器械注册编号请申报注册编号|9:GTIN|10:CAS|11:其他</t>
  </si>
  <si>
    <t>有创呼吸机（整机）</t>
  </si>
  <si>
    <t>有创呼吸机的零件及附件</t>
  </si>
  <si>
    <t>具有自动人机同步追踪功能或自动调节呼吸压力功能的无创呼吸机（整机）</t>
  </si>
  <si>
    <t>具有自动人机同步追踪功能或自动调节呼吸压力功能的无创呼吸机的零件及附件</t>
  </si>
  <si>
    <t>其他无创呼吸机（整机）</t>
  </si>
  <si>
    <t>其他无创呼吸机的零件及附件</t>
  </si>
  <si>
    <t>臭氧治疗器、氧气治疗器、喷雾治疗器等其他器具</t>
  </si>
  <si>
    <t>其他呼吸器具及防毒面具</t>
  </si>
  <si>
    <t>1:品牌类型|2:出口享惠情况|3:用途|4:构成|5:有无机械零件或可互换过滤装置|6:品牌（中文或外文名称）|7:型号|8:如有医疗器械注册编号请申报注册编号|9:GTIN|10:CAS|11:其他</t>
  </si>
  <si>
    <t>钢铁制自攻螺钉（不包括不锈钢紧固件），矫形或骨折用</t>
  </si>
  <si>
    <t>1:品牌类型|2:出口享惠情况|3:用途|4:品牌（中文或外文名称）|5:材质|6:型号|7:技术参数|8:如有医疗器械注册编号请申报注册编号|9:GTIN|10:CAS|11:其他</t>
  </si>
  <si>
    <t>抗拉强度≥800兆帕，杆径＞6mm的其他钢铁制螺钉及螺栓（不包括不锈钢紧固件），矫形或骨折用</t>
  </si>
  <si>
    <t>杆径＞6mm的其他钢铁制螺钉及螺栓（不包括不锈钢紧固件），矫形或骨折用</t>
  </si>
  <si>
    <t>钢铁制垫圈（不包括不锈钢紧固件），矫形或骨折用</t>
  </si>
  <si>
    <t>矫形或骨折用钛管</t>
  </si>
  <si>
    <t>其他矫形或骨折用器具</t>
  </si>
  <si>
    <t>假牙</t>
  </si>
  <si>
    <t>1:品牌类型|2:出口享惠情况|3:品牌（中文或外文名称）|4:材质|5:型号|6:如有医疗器械注册编号请申报注册编号|7:GTIN|8:CAS|9:其他</t>
  </si>
  <si>
    <t>钢铁制自攻螺钉（不包括不锈钢紧固件），牙齿固定用</t>
  </si>
  <si>
    <t>抗拉强度≥800兆帕，杆径＞6mm的其他钢铁制螺钉及螺栓（不包括不锈钢紧固件），牙齿固定用</t>
  </si>
  <si>
    <t>杆径＞6mm的其他钢铁制螺钉及螺栓（不包括不锈钢紧固件），牙齿固定用</t>
  </si>
  <si>
    <t>钢铁制垫圈（不包括不锈钢紧固件），牙齿固定用</t>
  </si>
  <si>
    <t>其他牙齿固定件</t>
  </si>
  <si>
    <t>人造关节</t>
  </si>
  <si>
    <t>1:品牌类型|2:出口享惠情况|3:用途|4:人造关节部位|5:品牌（中文或外文名称）|6:材质|7:型号|8:如有医疗器械注册编号请申报注册编号|9:GTIN|10:CAS|11:其他</t>
  </si>
  <si>
    <t>人工心脏瓣膜</t>
  </si>
  <si>
    <t>1:品牌类型|2:出口享惠情况|3:用途|4:品牌（中文或外文名称）|5:材质|6:型号|7:如有医疗器械注册编号请申报注册编号|8:GTIN|9:CAS|10:其他</t>
  </si>
  <si>
    <r>
      <rPr>
        <sz val="12"/>
        <rFont val="宋体"/>
        <family val="3"/>
        <charset val="134"/>
      </rPr>
      <t>人造血管</t>
    </r>
    <r>
      <rPr>
        <sz val="12"/>
        <rFont val="宋体"/>
        <family val="3"/>
        <charset val="134"/>
      </rPr>
      <t xml:space="preserve"> </t>
    </r>
  </si>
  <si>
    <t>其他人造的人体部分</t>
  </si>
  <si>
    <t>助听器,不包括零件、附件</t>
  </si>
  <si>
    <t>1:品牌类型|2:出口享惠情况|3:如有医疗器械注册编号请申报注册编号|4:GTIN|5:CAS|6:其他</t>
  </si>
  <si>
    <t>心脏起搏器,不包括零件、附件</t>
  </si>
  <si>
    <t>1:品牌类型|2:出口享惠情况|3:材质|4:如有医疗器械注册编号请申报注册编号|5:GTIN|6:CAS|7:其他</t>
  </si>
  <si>
    <t>血管支架</t>
  </si>
  <si>
    <t>其他支架</t>
  </si>
  <si>
    <t>其他弥补生理缺陷,残疾用器具等</t>
  </si>
  <si>
    <t>X射线断层检查仪</t>
  </si>
  <si>
    <t>1:品牌类型|2:出口享惠情况|3:用途|4:原理|5:品牌（中文或外文名称）|6:型号|7:排数|8:GTIN|9:CAS|10:其他</t>
  </si>
  <si>
    <t>其他牙科用X射线应用设备</t>
  </si>
  <si>
    <t>医用直线加速器</t>
  </si>
  <si>
    <t>其他医疗或兽医用X射线应用设备</t>
  </si>
  <si>
    <t>低剂量X射线安全检查设备</t>
  </si>
  <si>
    <t>X射线无损探伤检测仪</t>
  </si>
  <si>
    <t>X射线全自动燃料芯块检查台</t>
  </si>
  <si>
    <t>X射线晶圆制造厚度测量设备</t>
  </si>
  <si>
    <t>其他X射线应用设备</t>
  </si>
  <si>
    <t>应用α、β、γ射线的设备</t>
  </si>
  <si>
    <t>应用其他离子射线的设备</t>
  </si>
  <si>
    <t>γ射线无损探伤检测仪</t>
  </si>
  <si>
    <t>γ射线全自动燃料芯块检查台</t>
  </si>
  <si>
    <t>其他非医疗用α、β、γ射线设备</t>
  </si>
  <si>
    <t>X射线管</t>
  </si>
  <si>
    <t>X射线影像增强器</t>
  </si>
  <si>
    <t>医用直线加速器用高压固态调制器系统、多叶光栅模块</t>
  </si>
  <si>
    <t>闪光X射线发生器</t>
  </si>
  <si>
    <t>X射线断层检查仪专用探测器</t>
  </si>
  <si>
    <t>数字化X射线摄影系统平板探测器</t>
  </si>
  <si>
    <t>应用除α、β、γ射线以外离子射线的医用设备的零件及附件</t>
  </si>
  <si>
    <t>其他射线发生器的零部件</t>
  </si>
  <si>
    <t>X射线断层检查仪专用闪烁体、光电转换模块、准直器</t>
  </si>
  <si>
    <t>X射线断层检查仪用高压发生器（功率不低于100千瓦）</t>
  </si>
  <si>
    <t>品目9022所列其他设备及零件</t>
  </si>
  <si>
    <t>教习头</t>
  </si>
  <si>
    <t>其他专供示范的仪器、装置及模型</t>
  </si>
  <si>
    <t>电子万能试验机</t>
  </si>
  <si>
    <t>1:品牌类型|2:出口享惠情况|3:功能|4:试验材料类型|5:品牌（中文或外文名称）|6:型号|7:GTIN|8:CAS|9:其他</t>
  </si>
  <si>
    <t>硬度计</t>
  </si>
  <si>
    <t>其他金属材料的试验用机器及器具</t>
  </si>
  <si>
    <t>非金属材料的试验用机器及器具</t>
  </si>
  <si>
    <t>各种材料的试验用机器零件、附件</t>
  </si>
  <si>
    <t>含汞的可直接读数的非电子液体温度计</t>
  </si>
  <si>
    <t>1:品牌类型|2:出口享惠情况|3:原理|4:是否可直接读数|5:品牌（中文或外文名称）|6:型号|7:GTIN|8:CAS|9:其他</t>
  </si>
  <si>
    <t>其他可直接读数的液体温度计</t>
  </si>
  <si>
    <t>温度传感器</t>
  </si>
  <si>
    <t>其他含汞的非液体的工业用非电子温度计及高温计</t>
  </si>
  <si>
    <t>其他非液体的工业用温度计及高温计</t>
  </si>
  <si>
    <t>其他含汞的非液体的非电子温度计及高温计</t>
  </si>
  <si>
    <t>非液体的其他温度计,高温计</t>
  </si>
  <si>
    <t>含汞的非电子温度计和气压计</t>
  </si>
  <si>
    <t>其他温度计,比重计,湿度计等仪器</t>
  </si>
  <si>
    <t>本税目项下商品的零件、附件</t>
  </si>
  <si>
    <t>测量、检验液体流量或液位的仪器</t>
  </si>
  <si>
    <t>1:品牌类型|2:出口享惠情况|3:功能|4:检测对象|5:品牌（中文或外文名称）|6:型号|7:GTIN|8:CAS|9:其他</t>
  </si>
  <si>
    <t>锰铜制成压力计；镱制成的压力计；聚偏二氟乙烯/聚二氟乙烯制成的压力计</t>
  </si>
  <si>
    <t>其他压力、差压变送器</t>
  </si>
  <si>
    <t>压力传感器</t>
  </si>
  <si>
    <t>含汞的非电子压力表</t>
  </si>
  <si>
    <t>其他测量、检验压力的仪器及装置</t>
  </si>
  <si>
    <t>测量气体流量的仪器及装置</t>
  </si>
  <si>
    <t>液体或气体的其他测量或检验仪器</t>
  </si>
  <si>
    <t>液位仪用探棒</t>
  </si>
  <si>
    <t>其他液体或气体的测量或检验仪器零件</t>
  </si>
  <si>
    <t>用于连续操作的气体检测器</t>
  </si>
  <si>
    <t>1:品牌类型|2:出口享惠情况|3:原理|4:功能|5:检测对象|6:品牌（中文或外文名称）|7:型号|8:GTIN|9:CAS|10:其他</t>
  </si>
  <si>
    <t>其他气体或烟雾分析仪</t>
  </si>
  <si>
    <t>气相色谱仪</t>
  </si>
  <si>
    <t>液相色谱仪</t>
  </si>
  <si>
    <t>其他色谱仪</t>
  </si>
  <si>
    <t>电泳仪</t>
  </si>
  <si>
    <t>傅立叶红外光谱仪</t>
  </si>
  <si>
    <t>近红外光谱仪</t>
  </si>
  <si>
    <t>台式和手持拉曼光谱仪</t>
  </si>
  <si>
    <t>其他分光仪、分光光度计及摄谱仪</t>
  </si>
  <si>
    <t>基因测序仪</t>
  </si>
  <si>
    <t>流式细胞仪</t>
  </si>
  <si>
    <t>其他使用光学射线的其他仪器及装置</t>
  </si>
  <si>
    <t>集成电路生产用氦质谱检漏台</t>
  </si>
  <si>
    <t>质谱联用仪</t>
  </si>
  <si>
    <t>两用物项管制的UF6质谱仪/离子源</t>
  </si>
  <si>
    <t>测大于230质量单位离子质谱仪</t>
  </si>
  <si>
    <t>其他质谱仪</t>
  </si>
  <si>
    <t>曝光表</t>
  </si>
  <si>
    <t>转矩流变仪</t>
  </si>
  <si>
    <t>其他理化分析仪器及装置</t>
  </si>
  <si>
    <t>检镜切片机、理化分析仪器零件</t>
  </si>
  <si>
    <t>煤气表</t>
  </si>
  <si>
    <t>其他气量计</t>
  </si>
  <si>
    <t>水表</t>
  </si>
  <si>
    <t>其他液量计</t>
  </si>
  <si>
    <t>单相感应式电度表</t>
  </si>
  <si>
    <t>三相感应式电度表</t>
  </si>
  <si>
    <t>单相电子式(静止式)电度表</t>
  </si>
  <si>
    <t>三相电子式(静止式)电度表</t>
  </si>
  <si>
    <t>其他电度表</t>
  </si>
  <si>
    <t>其他电量计</t>
  </si>
  <si>
    <t>工业用计量仪表零件、附件</t>
  </si>
  <si>
    <t>非工业用计量仪表零件、附件</t>
  </si>
  <si>
    <t>转数计</t>
  </si>
  <si>
    <t>车费计、里程计</t>
  </si>
  <si>
    <t>产量计数器、步数计及类似仪表</t>
  </si>
  <si>
    <t>车辆用速度计</t>
  </si>
  <si>
    <t>其他速度计及转速表,频闪观测仪</t>
  </si>
  <si>
    <t>转数计、车费计及类似仪表零件</t>
  </si>
  <si>
    <t>离子射线的测量或检验仪器及装置</t>
  </si>
  <si>
    <t>300兆赫以下的通用示波器</t>
  </si>
  <si>
    <t>1:品牌类型|2:出口享惠情况|3:用途|4:功能|5:频率|6:品牌（中文或外文名称）|7:型号|8:GTIN|9:CAS|10:其他</t>
  </si>
  <si>
    <t>其他示波器</t>
  </si>
  <si>
    <t>不带记录装置的五位半及以下的数字万用表</t>
  </si>
  <si>
    <t>1:品牌类型|2:出口享惠情况|3:用途|4:功能|5:量程|6:是否带记录装置|7:品牌（中文或外文名称）|8:型号|9:GTIN|10:CAS|11:其他</t>
  </si>
  <si>
    <t>不带记录装置的其他万用表</t>
  </si>
  <si>
    <t>带记录装置的万用表</t>
  </si>
  <si>
    <t>不带记录装置的五位半及以下的数字电流、电压表</t>
  </si>
  <si>
    <t>不带记录装置的电阻测试仪</t>
  </si>
  <si>
    <t>1:品牌类型|2:出口享惠情况|3:用途|4:功能|5:是否带记录装置|6:品牌（中文或外文名称）|7:型号|8:GTIN|9:CAS|10:其他</t>
  </si>
  <si>
    <t>不带记录装置的检测电压、电流及功率的其他仪器</t>
  </si>
  <si>
    <t>其他带记录装置的检测电压、电流、电阻或功率的仪器</t>
  </si>
  <si>
    <t>12.4千兆赫兹以下数字式频率计</t>
  </si>
  <si>
    <t>1:品牌类型|2:出口享惠情况|3:用途|4:功能|5:测试频率|6:品牌（中文或外文名称）|7:型号|8:GTIN|9:CAS|10:其他</t>
  </si>
  <si>
    <t>其他无线电通讯专用仪器及装置</t>
  </si>
  <si>
    <t>测试或检验半导体晶圆或器件（包括集成电路）用的仪器</t>
  </si>
  <si>
    <t>1:品牌类型|2:出口享惠情况|3:用途|4:功能|5:是否带记录装置|6:品牌（中文或外文名称）|7:型号|8:测试结果显示内容（例如，电压值、电流值等）|9:GTIN|10:CAS|11:其他</t>
  </si>
  <si>
    <t>电感及电容测试仪</t>
  </si>
  <si>
    <t>其他电量的测量或检验仪器及装置</t>
  </si>
  <si>
    <t>其他电感及电容测试仪</t>
  </si>
  <si>
    <t>中子探测和测量仪表</t>
  </si>
  <si>
    <t>用于声表面滤波器测试的测试头</t>
  </si>
  <si>
    <t>品目9030所属货品的其他零件及附件</t>
  </si>
  <si>
    <t>陀螺动态平衡测试仪</t>
  </si>
  <si>
    <t>其他机械零件平衡试验机</t>
  </si>
  <si>
    <t>陀螺/马达运转试验台</t>
  </si>
  <si>
    <t>加速度表测试台</t>
  </si>
  <si>
    <t>试车台</t>
  </si>
  <si>
    <t>惯性平台测试台</t>
  </si>
  <si>
    <t>其他试验台</t>
  </si>
  <si>
    <t>制造半导体器件（包括集成电路）时检验半导体晶圆、器件（包括集成电路）或检测光掩模或光栅用的仪器和器具</t>
  </si>
  <si>
    <t>轮廓投影仪</t>
  </si>
  <si>
    <t>光栅测量装置</t>
  </si>
  <si>
    <t>其他光学测量或检验仪器和器具</t>
  </si>
  <si>
    <t>光纤通信及光纤性能测试仪</t>
  </si>
  <si>
    <t>1:品牌类型|2:出口享惠情况|3:用途|4:原理|5:功能|6:品牌（中文或外文名称）|7:型号|8:GTIN|9:CAS|10:其他</t>
  </si>
  <si>
    <t>坐标测量仪</t>
  </si>
  <si>
    <t>超声波探伤检测仪</t>
  </si>
  <si>
    <t>磁粉探伤检测仪</t>
  </si>
  <si>
    <t>涡流探伤检测仪</t>
  </si>
  <si>
    <t>其他无损探伤检测仪器(射线探伤仪除外)</t>
  </si>
  <si>
    <t>惯性测量单元测试仪</t>
  </si>
  <si>
    <t>陀螺调谐测试仪</t>
  </si>
  <si>
    <t>专门设计用于制造燃气涡轮发动机/燃气轮机叶片、导向器、机匣等涡轮构型部件的精密铸造中间产品(包括陶瓷型芯、蜡模模组、型壳)的测量、检验仪器、器具及机器</t>
  </si>
  <si>
    <t>专门设计用于燃气涡轮发动机/燃气轮机的高温合金、钛合金或金属间化合物等材料的盘片固态连接所需的测量、检验仪器、器具及机器</t>
  </si>
  <si>
    <t>其他测量、检验仪器、器具及机器</t>
  </si>
  <si>
    <t>惯性测量单元稳定元件加工夹具</t>
  </si>
  <si>
    <t>惯性平台平衡夹具</t>
  </si>
  <si>
    <t>品目9031的仪器及器具的其他零件</t>
  </si>
  <si>
    <t>恒温器</t>
  </si>
  <si>
    <t>恒压器</t>
  </si>
  <si>
    <t>其他液压或气压的仪器及装置</t>
  </si>
  <si>
    <t>列车自动防护系统（ATP）车载设备</t>
  </si>
  <si>
    <t>列车自动运行系统（ATO）车载设备</t>
  </si>
  <si>
    <t>其他列车自动控制系统（ATC）车载设备</t>
  </si>
  <si>
    <t>具有可再生能源和智能电网应用的自动电压和电流调节器；非液压或气压的自动调控流量、液位和湿度的仪器</t>
  </si>
  <si>
    <t>超燃冲压喷气或组合循环发动机的燃烧调节装置</t>
  </si>
  <si>
    <t>三坐标测量机用自动控制柜</t>
  </si>
  <si>
    <t>飞机自动驾驶系统</t>
  </si>
  <si>
    <t>机床用成套数控伺服装置</t>
  </si>
  <si>
    <t>电喷点火程序控制单元</t>
  </si>
  <si>
    <t>印刷机用成套数控伺服传动装置</t>
  </si>
  <si>
    <t>发动机气门正时控制（VTC）模块</t>
  </si>
  <si>
    <t>出口管制的高压水炮操控系统</t>
  </si>
  <si>
    <t>光刻机用电机控制器</t>
  </si>
  <si>
    <t>六面顶压机专用关键零部件，合成压力大于5千兆帕的高压控制系统</t>
  </si>
  <si>
    <t>其他自动调节或控制仪器及装置</t>
  </si>
  <si>
    <t>飞机自动驾驶系统的零件</t>
  </si>
  <si>
    <t>飞机发动机燃油控制器用电路板</t>
  </si>
  <si>
    <t>其他自动调节或控制仪器零件、附件</t>
  </si>
  <si>
    <t>用于90章环境产品的其他税目未列名的零件、附件：</t>
  </si>
  <si>
    <t>第90章其他编号未列名零、附件</t>
  </si>
  <si>
    <t>机械指示式的贵金属电子手表</t>
  </si>
  <si>
    <t>1:品牌类型|2:出口享惠情况|3:外壳材质（贵金属或包贵金属制）|4:驱动方式（电子、机械自动上弦、机械非自动上弦）|5:指示方式（指针、光电）|6:品牌（中文或外文名称）|7:型号|8:GTIN|9:CAS|10:其他</t>
  </si>
  <si>
    <t>光电显示式的贵金属电子手表</t>
  </si>
  <si>
    <t>其他贵金属电子手表</t>
  </si>
  <si>
    <t>含濒危动物皮自动上弦贵金属机械手表</t>
  </si>
  <si>
    <t>其他自动上弦贵金属机械手表</t>
  </si>
  <si>
    <t>含濒危动物皮非自动上弦贵金属机械手表</t>
  </si>
  <si>
    <t>其他非自动上弦贵金属机械手表</t>
  </si>
  <si>
    <t>贵金属电子怀表及其他电子表</t>
  </si>
  <si>
    <t>贵金属机械怀表及其他机械表</t>
  </si>
  <si>
    <t>机械指示式的其他电子手表</t>
  </si>
  <si>
    <t>1:品牌类型|2:出口享惠情况|3:外壳材质（金属制等）|4:驱动方式（电子、机械自动上弦、机械非自动上弦）|5:指示方式（指针、光电）|6:品牌（中文或外文名称）|7:型号|8:GTIN|9:CAS|10:其他</t>
  </si>
  <si>
    <t>光电显示式的其他电子手表</t>
  </si>
  <si>
    <t>其他电子手表</t>
  </si>
  <si>
    <t>含濒危动物皮其他自动上弦的机械手表</t>
  </si>
  <si>
    <t>其他自动上弦的机械手表</t>
  </si>
  <si>
    <t>含濒危动物皮其他非自动上弦机械手表</t>
  </si>
  <si>
    <t>其他非自动上弦的机械手表</t>
  </si>
  <si>
    <t>电力驱动的电子怀表及其他电子表</t>
  </si>
  <si>
    <t>其他机械怀表、秒表及其他表</t>
  </si>
  <si>
    <t>以表芯装成的电子钟</t>
  </si>
  <si>
    <t>1:品牌类型|2:出口享惠情况|3:驱动方式（电子、机械）|4:品牌（中文或外文名称）|5:型号|6:GTIN|7:CAS|8:其他</t>
  </si>
  <si>
    <t>以表芯装成的机械钟</t>
  </si>
  <si>
    <t>仪表板钟及车辆船舶等用的类似钟</t>
  </si>
  <si>
    <t>电子闹钟</t>
  </si>
  <si>
    <t>机械闹钟</t>
  </si>
  <si>
    <t>电子挂钟</t>
  </si>
  <si>
    <t>机械挂钟</t>
  </si>
  <si>
    <t>电子天文钟</t>
  </si>
  <si>
    <t>1:品牌类型|2:出口享惠情况|3:用途（车辆、船舶等用）|4:品牌（中文或外文名称）|5:型号|6:GTIN|7:CAS|8:其他</t>
  </si>
  <si>
    <t>其他电子钟</t>
  </si>
  <si>
    <t>1:品牌类型|2:出口享惠情况|3:用途（闹钟、天文钟等）|4:驱动方式（电子、机械）|5:品牌（中文或外文名称）|6:型号|7:GTIN|8:CAS|9:其他</t>
  </si>
  <si>
    <t>其他机械钟</t>
  </si>
  <si>
    <t>考勤钟、时刻记录器</t>
  </si>
  <si>
    <t>其他时间记录器及其他类似装置</t>
  </si>
  <si>
    <t>定时开关</t>
  </si>
  <si>
    <t>已组装的机械指示式完整电子表芯</t>
  </si>
  <si>
    <t>1:品牌类型|2:出口享惠情况|3:用途（闹钟、天文钟等）|4:驱动方式（电子、机械自动上弦、机械非自动上弦）|5:表面尺寸|6:指示方式|7:品牌（中文或外文名称）|8:GTIN|9:CAS|10:其他</t>
  </si>
  <si>
    <t>已组装的光电显示式完整电子表芯</t>
  </si>
  <si>
    <t>其他已组装的完整电子表芯</t>
  </si>
  <si>
    <t>已组装的自动上弦完整表芯</t>
  </si>
  <si>
    <t>已组装表面≤33.8mm机械完整表芯</t>
  </si>
  <si>
    <t>1:品牌类型|2:出口享惠情况|3:用途（考勤钟、停车记时表等）|4:驱动方式（电子、机械自动上弦、机械非自动上弦）|5:表面尺寸|6:品牌（中文或外文名称）|7:GTIN|8:CAS|9:其他</t>
  </si>
  <si>
    <t>其他已组装完整机械表芯</t>
  </si>
  <si>
    <t>1:品牌类型|2:出口享惠情况|3:表面尺寸|4:GTIN|5:CAS|6:其他</t>
  </si>
  <si>
    <t>已组装的完整电子钟芯</t>
  </si>
  <si>
    <t>1:品牌类型|2:出口享惠情况|3:驱动方式（电子、机械）|4:GTIN|5:CAS|6:其他</t>
  </si>
  <si>
    <t>已组装的完整机械钟芯</t>
  </si>
  <si>
    <t>未组装的完整表机芯</t>
  </si>
  <si>
    <t>1:品牌类型|2:出口享惠情况|3:驱动方式（电子、机械、自动、非自动）|4:GTIN|5:CAS|6:其他</t>
  </si>
  <si>
    <t>已组装的不完整表机芯</t>
  </si>
  <si>
    <t>未组装的不完整表机芯</t>
  </si>
  <si>
    <t>未组装的完整的钟机芯</t>
  </si>
  <si>
    <t>不完整的钟机芯</t>
  </si>
  <si>
    <t>按重量计含金量在80%及以上的黄金表壳</t>
  </si>
  <si>
    <t>1:品牌类型|2:出口享惠情况|3:材质|4:贵金属含量|5:品牌（中文或外文名称）|6:型号|7:GTIN|8:CAS|9:其他</t>
  </si>
  <si>
    <t>其他贵金属或包贵金属制的表壳</t>
  </si>
  <si>
    <t>贱金属制的表壳</t>
  </si>
  <si>
    <t>非金属制的表壳</t>
  </si>
  <si>
    <t>表壳的零件</t>
  </si>
  <si>
    <t>钟壳和本章其他商品的类似外壳</t>
  </si>
  <si>
    <t>钟壳零件</t>
  </si>
  <si>
    <t>按重量计含金量在80%及以上的黄金表带</t>
  </si>
  <si>
    <t>1:品牌类型|2:出口享惠情况|3:材质（贵金属、贱金属等）|4:贵金属含量|5:品牌（中文或外文名称）|6:型号|7:GTIN|8:CAS|9:其他</t>
  </si>
  <si>
    <t>其他贵金属或包贵金属制的表带及零件</t>
  </si>
  <si>
    <t>贱金属制的表带及其零件</t>
  </si>
  <si>
    <t>1:品牌类型|2:出口享惠情况|3:材质（贵金属、贱金属等）|4:品牌（中文或外文名称）|5:型号|6:GTIN|7:CAS|8:其他</t>
  </si>
  <si>
    <t>濒危动物皮制的表带及其零件</t>
  </si>
  <si>
    <t>1:品牌类型|2:出口享惠情况|3:材质（贵金属、贱金属等）|4:是否野生动物皮制|5:品牌（中文或外文名称）|6:型号|7:GTIN|8:CAS|9:其他</t>
  </si>
  <si>
    <t>其他非金属制的表带及其零件</t>
  </si>
  <si>
    <t>钟面或表面</t>
  </si>
  <si>
    <t>1:品牌类型|2:出口享惠情况|3:材质（贵金属、贱金属等）|4:GTIN|5:CAS|6:其他</t>
  </si>
  <si>
    <t>钟、表的夹板及横担(过桥)</t>
  </si>
  <si>
    <t>钟、表的宝石轴承</t>
  </si>
  <si>
    <t>1:品牌类型|2:出口享惠情况|3:用途|4:材质|5:GTIN|6:CAS|7:其他</t>
  </si>
  <si>
    <t>钟、表的发条</t>
  </si>
  <si>
    <t>钟、表的其他零件</t>
  </si>
  <si>
    <t>竖式钢琴</t>
  </si>
  <si>
    <t>1:品牌类型|2:出口享惠情况|3:产品编码|4:材质（象牙琴键、贵金属、贱金属等）|5:种类（新旧、竖卧式、是否数码）|6:品牌（中文或外文名称）|7:型号|8:旧钢琴请申报生产年份|9:GTIN|10:CAS|11:其他</t>
  </si>
  <si>
    <t>计税价格50000美元及以上的大钢琴</t>
  </si>
  <si>
    <t>其他大钢琴</t>
  </si>
  <si>
    <t>其他钢琴</t>
  </si>
  <si>
    <r>
      <rPr>
        <sz val="12"/>
        <rFont val="宋体"/>
        <family val="3"/>
        <charset val="134"/>
      </rPr>
      <t>计税价格≥1.5万美元的含濒危动物皮及濒危木的弓弦乐器</t>
    </r>
    <r>
      <rPr>
        <sz val="12"/>
        <rFont val="宋体"/>
        <family val="3"/>
        <charset val="134"/>
      </rPr>
      <t xml:space="preserve"> </t>
    </r>
  </si>
  <si>
    <t>1:品牌类型|2:出口享惠情况|3:是否为野生动物皮制|4:用途|5:品牌（中文或外文名称）|6:型号|7:GTIN|8:CAS|9:其他</t>
  </si>
  <si>
    <t>其他含濒危动物皮及濒危木的弓弦乐器</t>
  </si>
  <si>
    <r>
      <rPr>
        <sz val="12"/>
        <rFont val="宋体"/>
        <family val="3"/>
        <charset val="134"/>
      </rPr>
      <t>计税价格15000美元及以上的其他弓弦乐器</t>
    </r>
    <r>
      <rPr>
        <sz val="12"/>
        <rFont val="宋体"/>
        <family val="3"/>
        <charset val="134"/>
      </rPr>
      <t xml:space="preserve"> </t>
    </r>
  </si>
  <si>
    <t>其他弓弦乐器</t>
  </si>
  <si>
    <t>含濒危物种成分的其他弦乐器</t>
  </si>
  <si>
    <t>1:品牌类型|2:出口享惠情况|3:是否为野生动物皮制|4:用途|5:品牌（中文或外文名称）|6:型号|7:竖琴请报琴弦数量|8:GTIN|9:CAS|10:其他</t>
  </si>
  <si>
    <t>其他弦乐器</t>
  </si>
  <si>
    <t>计税价格2000美元及以上的铜管乐器</t>
  </si>
  <si>
    <t>1:品牌类型|2:出口享惠情况|3:种类|4:品牌（中文或外文名称）|5:型号|6:GTIN|7:CAS|8:其他</t>
  </si>
  <si>
    <t>其他铜管乐器</t>
  </si>
  <si>
    <t>键盘管风琴、簧风琴及类似乐器</t>
  </si>
  <si>
    <t>手风琴及类似乐器</t>
  </si>
  <si>
    <t>口琴</t>
  </si>
  <si>
    <t>计税价格10000美元及以上的其他管乐器</t>
  </si>
  <si>
    <t>其他含濒危物种成分的管乐器</t>
  </si>
  <si>
    <t>其他管乐器</t>
  </si>
  <si>
    <t>含濒危动物皮及濒危木的打击乐器</t>
  </si>
  <si>
    <t>其他打击乐器</t>
  </si>
  <si>
    <t>通过电产生或扩大声音的键盘乐器</t>
  </si>
  <si>
    <t>其他通过电产生或扩大声音的含濒危物种成分的乐器</t>
  </si>
  <si>
    <t>其他通过电产生或扩大声音的乐器</t>
  </si>
  <si>
    <t>百音盒</t>
  </si>
  <si>
    <t>1:品牌类型|2:出口享惠情况|3:种类|4:品牌（中文或外文名称）|5:GTIN|6:CAS|7:其他</t>
  </si>
  <si>
    <t>第92章其他编号未列名的其他乐器</t>
  </si>
  <si>
    <t>乐器用的弦</t>
  </si>
  <si>
    <t>1:品牌类型|2:出口享惠情况|3:用途（适用乐器类型）|4:品牌（中文或外文名称）|5:材质|6:型号|7:GTIN|8:CAS|9:其他</t>
  </si>
  <si>
    <t>钢琴含濒危物种成分的零件、附件</t>
  </si>
  <si>
    <t>钢琴的其他零件、附件</t>
  </si>
  <si>
    <t>品目92.02所列乐器含濒危物种成分的零件、附件</t>
  </si>
  <si>
    <t>品目92.02所列乐器的其他零件、附件</t>
  </si>
  <si>
    <t>品目92.07所列乐器含濒危物种成分的零件、附件</t>
  </si>
  <si>
    <t>品目92.07所列乐器的其他零件、附件</t>
  </si>
  <si>
    <t>节拍器、音叉及定音管</t>
  </si>
  <si>
    <t>百音盒的机械装置</t>
  </si>
  <si>
    <t>本章其他编号未列名的含濒危物种成分的乐器零件</t>
  </si>
  <si>
    <t>本章其他编号未列名的其他乐器零件</t>
  </si>
  <si>
    <t>自推进的火炮武器</t>
  </si>
  <si>
    <t>1:品牌类型|2:出口享惠情况|3:驱动方式|4:型号|5:GTIN|6:CAS|7:其他</t>
  </si>
  <si>
    <t>其他火炮武器</t>
  </si>
  <si>
    <t>火箭发射装置；火焰喷射器</t>
  </si>
  <si>
    <t>其他军用武器</t>
  </si>
  <si>
    <t>左轮手枪及其他手枪</t>
  </si>
  <si>
    <t>1:品牌类型|2:出口享惠情况|3:型号|4:GTIN|5:CAS|6:其他</t>
  </si>
  <si>
    <t>前装枪</t>
  </si>
  <si>
    <t>其他运动、狩猎或打靶用滑膛枪</t>
  </si>
  <si>
    <t>其他运动、狩猎或打靶用步枪</t>
  </si>
  <si>
    <t>复核射孔器（已装配）</t>
  </si>
  <si>
    <t>其他火器及类似装置</t>
  </si>
  <si>
    <t>其他武器,如弹簧枪、气枪、警棍等</t>
  </si>
  <si>
    <t>左轮手枪或其他手枪的零件及附件</t>
  </si>
  <si>
    <t>税目93.03的猎枪或步枪用零件及附件</t>
  </si>
  <si>
    <t>其他军用武器用零件、附件</t>
  </si>
  <si>
    <t>其他武器的零件、附件</t>
  </si>
  <si>
    <t>猎枪弹</t>
  </si>
  <si>
    <t>猎枪弹的零件及气枪弹丸</t>
  </si>
  <si>
    <t>铆接机或类似工具的子弹及其零件</t>
  </si>
  <si>
    <t>其他子弹及其零件</t>
  </si>
  <si>
    <t>弹道导弹及列入军品出口管制的导弹零件</t>
  </si>
  <si>
    <t>运载火箭</t>
  </si>
  <si>
    <t>探空火箭</t>
  </si>
  <si>
    <t>巡航导弹</t>
  </si>
  <si>
    <t>聚能射孔弹、聚能切割弹、高能气体压裂弹等油气井用射弹</t>
  </si>
  <si>
    <t>其他弹药和射弹及其零件</t>
  </si>
  <si>
    <t>军用刀鞘、剑鞘,濒危动物制</t>
  </si>
  <si>
    <t>其他军用剑，刀，长矛和类似的武器及其零件</t>
  </si>
  <si>
    <t>其他濒危动物制的刀鞘、剑鞘</t>
  </si>
  <si>
    <t>其他剑、刀、长矛和类似的武器及其零件</t>
  </si>
  <si>
    <t>飞机用坐具</t>
  </si>
  <si>
    <t>1:品牌类型|2:出口享惠情况|3:用途（适用机型）|4:品牌（中文或外文名称）|5:GTIN|6:CAS|7:其他</t>
  </si>
  <si>
    <t>皮革或再生皮革面的机动车辆用坐具</t>
  </si>
  <si>
    <t>1:品牌类型|2:出口享惠情况|3:材质（骨架及覆面）|4:用途（适用于XX品牌XX车型）|5:品牌（中文或外文名称，无品牌请申报厂商）|6:GTIN|7:CAS|8:其他</t>
  </si>
  <si>
    <t>其他机动车辆用坐具</t>
  </si>
  <si>
    <t>濒危木制可调高度的转动坐具</t>
  </si>
  <si>
    <t>1:品牌类型|2:出口享惠情况|3:用途|4:材质|5:是否可调节、可转动|6:品牌（中文或外文名称）|7:GTIN|8:CAS|9:其他</t>
  </si>
  <si>
    <t>其他木制可调高度的转动坐具</t>
  </si>
  <si>
    <t>其他可调高度的转动坐具</t>
  </si>
  <si>
    <t>皮革或再生皮革面的能作床用的濒危木制两用椅</t>
  </si>
  <si>
    <t>1:品牌类型|2:出口享惠情况|3:用途|4:材质|5:是否可作床用|6:品牌（中文或外文名称）|7:GTIN|8:CAS|9:其他</t>
  </si>
  <si>
    <t>皮革或再生皮革面的能作床用的其他木制两用椅</t>
  </si>
  <si>
    <t>其他能作床用的濒危木制两用椅</t>
  </si>
  <si>
    <t>其他能作床用的木制两用椅</t>
  </si>
  <si>
    <t>皮革或再生皮革面的能作床用的其他两用椅</t>
  </si>
  <si>
    <t>其他能作床用的其他两用椅</t>
  </si>
  <si>
    <t>濒危野生竹制的坐具</t>
  </si>
  <si>
    <t>1:品牌类型|2:出口享惠情况|3:用途|4:材质|5:品牌（中文或外文名称）|6:GTIN|7:CAS|8:其他</t>
  </si>
  <si>
    <t>其他竹制的坐具</t>
  </si>
  <si>
    <t>濒危藤制的坐具</t>
  </si>
  <si>
    <t>其他藤制的坐具</t>
  </si>
  <si>
    <t>柳条及类似材料制的坐具</t>
  </si>
  <si>
    <t>皮革或再生皮革面的装软垫的濒危木框架的其他坐具</t>
  </si>
  <si>
    <t>1:品牌类型|2:出口享惠情况|3:用途|4:座面的表面材质|5:框架材质（如为单一材质请申报木材中文及拉丁学名）|6:是否装软垫|7:品牌（中文或外文名称）|8:GTIN|9:CAS|10:其他</t>
  </si>
  <si>
    <t>皮革或再生皮革面的装软垫的其他木框架的其他坐具</t>
  </si>
  <si>
    <t>其他装软垫的濒危木框架的坐具</t>
  </si>
  <si>
    <t>1:品牌类型|2:出口享惠情况|3:用途|4:表面材质|5:框架材质（如为单一材质请申报木材中文及拉丁学名）|6:是否装软垫|7:品牌（中文或外文名称）|8:GTIN|9:CAS|10:其他</t>
  </si>
  <si>
    <t>其他装软垫的其他木框架的坐具</t>
  </si>
  <si>
    <t>其他濒危木框架的坐具</t>
  </si>
  <si>
    <t>其他木框架的坐具</t>
  </si>
  <si>
    <t>皮革或再生皮革面的装软垫的金属框架的坐具</t>
  </si>
  <si>
    <t>1:品牌类型|2:出口享惠情况|3:用途|4:座面的表面材质|5:框架材质|6:是否装软垫|7:品牌（中文或外文名称）|8:GTIN|9:CAS|10:其他</t>
  </si>
  <si>
    <t>其他装软垫的金属框架的坐具</t>
  </si>
  <si>
    <t>其他金属框架的坐具</t>
  </si>
  <si>
    <t>石制的其他坐具</t>
  </si>
  <si>
    <t>其他濒危木制坐具</t>
  </si>
  <si>
    <t>儿童用汽车安全座椅</t>
  </si>
  <si>
    <t>其他坐具</t>
  </si>
  <si>
    <t>座具的濒危木制零件</t>
  </si>
  <si>
    <t>座具的其他木制零件</t>
  </si>
  <si>
    <t>机动车辆用坐椅调角器</t>
  </si>
  <si>
    <t>1:品牌类型|2:出口享惠情况|3:用途（适用车型）|4:材质|5:GTIN|6:CAS|7:其他</t>
  </si>
  <si>
    <t>其他座具零件</t>
  </si>
  <si>
    <t>理发用椅及其零件</t>
  </si>
  <si>
    <t>牙科及类似用途的椅及其零件</t>
  </si>
  <si>
    <t>1:品牌类型|2:出口享惠情况|3:用途|4:配置附属装置|5:是否带医疗用具|6:品牌（中文或外文名称）|7:GTIN|8:CAS|9:其他</t>
  </si>
  <si>
    <t>其他医疗,外科,兽医用家具及零件</t>
  </si>
  <si>
    <t>办公室用金属家具</t>
  </si>
  <si>
    <t>1:品牌类型|2:出口享惠情况|3:材质|4:是否办公室用|5:品牌（中文或外文名称）|6:规格|7:GTIN|8:CAS|9:其他</t>
  </si>
  <si>
    <t>其他金属家具</t>
  </si>
  <si>
    <t>1:品牌类型|2:出口享惠情况|3:用途|4:材质|5:品牌（中文或外文名称）|6:规格|7:GTIN|8:CAS|9:其他</t>
  </si>
  <si>
    <t>濒危木制办公室用木家具</t>
  </si>
  <si>
    <t>1:品牌类型|2:出口享惠情况|3:材质（如为单一实木材质请申报木材中文及拉丁学名）|4:是否办公室用|5:品牌（中文或外文名称）|6:规格|7:GTIN|8:CAS|9:其他</t>
  </si>
  <si>
    <t>其他办公室用木家具</t>
  </si>
  <si>
    <t>濒危木制厨房用木家具</t>
  </si>
  <si>
    <t>1:品牌类型|2:出口享惠情况|3:材质（如为单一实木材质请申报木材中文及拉丁学名）|4:是否厨房用|5:品牌（中文或外文名称）|6:规格|7:GTIN|8:CAS|9:其他</t>
  </si>
  <si>
    <t>其他厨房用木家具</t>
  </si>
  <si>
    <t>卧室用濒危红木制家具</t>
  </si>
  <si>
    <t>1:品牌类型|2:出口享惠情况|3:材质（如为单一实木材质请申报木材中文及拉丁学名）|4:是否卧室用|5:品牌（中文或外文名称）|6:规格|7:GTIN|8:CAS|9:其他</t>
  </si>
  <si>
    <t>其他卧室用红木制家具</t>
  </si>
  <si>
    <t>卧室用天然漆（大漆）漆木家具</t>
  </si>
  <si>
    <t>卧室用其他濒危木家具</t>
  </si>
  <si>
    <t>卧室用其他木家具</t>
  </si>
  <si>
    <t>濒危红木制其他家具</t>
  </si>
  <si>
    <t>1:品牌类型|2:出口享惠情况|3:用途|4:材质（如为单一实木材质请申报木材中文及拉丁学名）|5:品牌（中文或外文名称）|6:规格|7:GTIN|8:CAS|9:其他</t>
  </si>
  <si>
    <t>其他红木制家具</t>
  </si>
  <si>
    <t>其他天然漆（大漆）漆木家具</t>
  </si>
  <si>
    <t>濒危木制其他家具</t>
  </si>
  <si>
    <t>其他木家具</t>
  </si>
  <si>
    <t>塑料家具</t>
  </si>
  <si>
    <t>濒危野生竹制的家具</t>
  </si>
  <si>
    <t>其他竹制的家具</t>
  </si>
  <si>
    <t>濒危藤制的家具</t>
  </si>
  <si>
    <t>其他藤制的家具</t>
  </si>
  <si>
    <t>柳条及类似材料制的家具</t>
  </si>
  <si>
    <t>石制的家具</t>
  </si>
  <si>
    <t>其他材料制的家具</t>
  </si>
  <si>
    <t>品目94.03所列物品的濒危木制零件</t>
  </si>
  <si>
    <t>1:品牌类型|2:出口享惠情况|3:用途|4:材质|5:规格|6:GTIN|7:CAS|8:其他</t>
  </si>
  <si>
    <t>品目94.03所列物品的其他木制零件</t>
  </si>
  <si>
    <t>品目94.03所列物品的其他零件</t>
  </si>
  <si>
    <t>弹簧床垫</t>
  </si>
  <si>
    <t>1:品牌类型|2:出口享惠情况|3:品牌（中文或外文名称）|4:规格|5:GTIN|6:CAS|7:其他</t>
  </si>
  <si>
    <t>蔺草包面的垫子</t>
  </si>
  <si>
    <t>1:品牌类型|2:出口享惠情况|3:材质|4:品牌（中文或外文名称）|5:规格|6:GTIN|7:CAS|8:其他</t>
  </si>
  <si>
    <t>海绵橡胶或泡沫塑料制褥垫</t>
  </si>
  <si>
    <t>其他材料制褥垫</t>
  </si>
  <si>
    <t>濒危野禽羽毛或羽绒填充的睡袋</t>
  </si>
  <si>
    <t>1:品牌类型|2:出口享惠情况|3:材质（填充物）|4:品牌（中文或外文名称）|5:规格|6:GTIN|7:CAS|8:其他</t>
  </si>
  <si>
    <t>其他羽毛或羽绒填充的睡袋</t>
  </si>
  <si>
    <t>其他睡袋</t>
  </si>
  <si>
    <t>濒危鸟类羽绒或羽毛填充的被子、床罩</t>
  </si>
  <si>
    <t>其他羽绒或羽毛填充的被子、床罩</t>
  </si>
  <si>
    <t>濒危兽毛填充的被子、床罩</t>
  </si>
  <si>
    <t>其他兽毛填充的被子、床罩</t>
  </si>
  <si>
    <t>丝棉填充的被子、床罩</t>
  </si>
  <si>
    <t>化纤棉填充的被子、床罩</t>
  </si>
  <si>
    <t>其他材料制被子、床罩</t>
  </si>
  <si>
    <t>濒危鸟类羽绒或羽毛填充其他寝具及类似品</t>
  </si>
  <si>
    <t>其他羽绒或羽毛填充的其他寝具及类似品</t>
  </si>
  <si>
    <t>濒危兽毛填充的其他寝具及类似品</t>
  </si>
  <si>
    <t>其他兽毛填充的其他寝具及类似品</t>
  </si>
  <si>
    <t>丝棉填充的其他寝具及类似品</t>
  </si>
  <si>
    <t>化纤棉填充的其他寝具及类似品</t>
  </si>
  <si>
    <t>其他材料制寝具及类似品</t>
  </si>
  <si>
    <t>设计为仅使用发光二极管（LED）光源的枝形吊灯</t>
  </si>
  <si>
    <t>其他枝形吊灯</t>
  </si>
  <si>
    <t>设计为仅使用发光二极管（LED）光源的含濒危物种成分的电气台灯、床头灯、落地灯</t>
  </si>
  <si>
    <t>1:品牌类型|2:出口享惠情况|3:材质|4:用途|5:品牌（中文或外文名称）|6:GTIN|7:CAS|8:其他</t>
  </si>
  <si>
    <t>设计为仅使用发光二极管（LED）光源的其他电气台灯、床头灯、落地灯</t>
  </si>
  <si>
    <t>其他含濒危物种成分的电气台灯、床头灯、落地灯</t>
  </si>
  <si>
    <t>其他电气台灯、床头灯、落地灯</t>
  </si>
  <si>
    <t>设计为仅使用发光二极管（LED）光源的圣诞树用灯串</t>
  </si>
  <si>
    <t>其他圣诞树用灯串</t>
  </si>
  <si>
    <t>光伏的，且设计为仅使用发光二极管（LED）光源的其他电气灯具及照明装置</t>
  </si>
  <si>
    <t>其他设计为仅使用发光二极管（LED）光源的探照灯和聚光灯</t>
  </si>
  <si>
    <t>1:品牌类型|2:出口享惠情况|3:用途|4:是否为真空灯泡请注明|5:是否为封闭式充气灯泡请注明|6:品牌（中文或外文名称）|7:GTIN|8:CAS|9:其他</t>
  </si>
  <si>
    <t>其他设计为仅使用发光二极管（LED）光源的其他电气灯具及照明装置</t>
  </si>
  <si>
    <t>其他探照灯和聚光灯</t>
  </si>
  <si>
    <t>其他电气灯具及照明装置</t>
  </si>
  <si>
    <t>非电气灯具及照明装置</t>
  </si>
  <si>
    <t>设计为仅使用发光二极管（LED）光源的发光标志、发光铭牌及类似品</t>
  </si>
  <si>
    <t>其他发光标志、发光铭牌及类似品</t>
  </si>
  <si>
    <t>品目9405所列物品的玻璃制零件</t>
  </si>
  <si>
    <t>品目9405所列物品的塑料制零件</t>
  </si>
  <si>
    <t>品目9405所列物品其他材料制零件</t>
  </si>
  <si>
    <t>木制的活动房屋</t>
  </si>
  <si>
    <t>1:品牌类型|2:出口享惠情况|3:材质|4:内部配置|5:规格（尺寸）|6:GTIN|7:CAS|8:其他</t>
  </si>
  <si>
    <t>钢结构模块建筑单元</t>
  </si>
  <si>
    <t>用动植物材料制作的活动房屋</t>
  </si>
  <si>
    <t>带有风扇的高效空气粒子过滤单元(HEPA)的封闭洁净室</t>
  </si>
  <si>
    <t>其他活动房屋</t>
  </si>
  <si>
    <t>供儿童乘骑的带轮玩具（例如,三轮车、踏板车、踏板汽车）；玩偶车</t>
  </si>
  <si>
    <t>动物玩偶,不论是否着装</t>
  </si>
  <si>
    <t>其他玩偶,不论是否着装</t>
  </si>
  <si>
    <t>1:品牌类型|2:出口享惠情况|3:种类|4:品牌（中文或外文名称）|5:货号|6:GTIN|7:CAS|8:其他</t>
  </si>
  <si>
    <t>智力玩具</t>
  </si>
  <si>
    <t>玩具无人机</t>
  </si>
  <si>
    <t>1:品牌类型|2:出口享惠情况|3:种类|4:是否带有动力装置|5:品牌（中文或外文名称）|6:GTIN|7:CAS|8:其他</t>
  </si>
  <si>
    <t>带动力装置的玩具及模型</t>
  </si>
  <si>
    <t>其他未列名玩具</t>
  </si>
  <si>
    <t>玩具、模型零件</t>
  </si>
  <si>
    <t>濒危木制的台球用品及附件</t>
  </si>
  <si>
    <t>其他台球用品及附件</t>
  </si>
  <si>
    <t>用特定支付方式使其工作的电子游戏机</t>
  </si>
  <si>
    <t>1:品牌类型|2:出口享惠情况|3:用途|4:种类|5:品牌（中文或外文名称）|6:GTIN|7:CAS|8:其他</t>
  </si>
  <si>
    <t>用特定支付方式工作的其他游戏用品,保龄球道设备除外</t>
  </si>
  <si>
    <t>游戏纸牌</t>
  </si>
  <si>
    <t>自带视频显示装置的视频游戏控制器及设备</t>
  </si>
  <si>
    <t>1:品牌类型|2:出口享惠情况|3:用途|4:种类|5:是否自带视频显示装置|6:品牌（中文或外文名称）|7:型号|8:GTIN|9:CAS|10:其他</t>
  </si>
  <si>
    <t>其他视频游戏控制器及设备</t>
  </si>
  <si>
    <t>1:品牌类型|2:出口享惠情况|3:用途|4:种类|5:品牌（中文或外文名称）|6:型号|7:GTIN|8:CAS|9:其他</t>
  </si>
  <si>
    <t>视频游戏控制器及设备的零件及附件</t>
  </si>
  <si>
    <t>其他电子游戏机</t>
  </si>
  <si>
    <t>保龄球自动分瓶机</t>
  </si>
  <si>
    <t>保龄球</t>
  </si>
  <si>
    <t>保龄球瓶</t>
  </si>
  <si>
    <t>其他保龄球自动球道设备及器具</t>
  </si>
  <si>
    <t>象棋、跳棋等棋类用品</t>
  </si>
  <si>
    <t>麻将及类似桌上游戏用品</t>
  </si>
  <si>
    <t>其他桌上或室内游戏</t>
  </si>
  <si>
    <t>1:品牌类型|2:出口享惠情况|3:材质|4:品牌（中文或外文名称）|5:GTIN|6:CAS|7:其他</t>
  </si>
  <si>
    <t>含动植物性材料的圣诞用品</t>
  </si>
  <si>
    <t>其他圣诞节用品</t>
  </si>
  <si>
    <t>其他节日用品或娱乐用品</t>
  </si>
  <si>
    <t>滑雪屐</t>
  </si>
  <si>
    <t>滑雪屐扣件(滑雪屐带)</t>
  </si>
  <si>
    <t>其他滑雪用具</t>
  </si>
  <si>
    <t>帆板</t>
  </si>
  <si>
    <t>其他水上运动用具</t>
  </si>
  <si>
    <t>完整的高尔夫球棍</t>
  </si>
  <si>
    <t>高尔夫球</t>
  </si>
  <si>
    <t>其他高尔夫球用具</t>
  </si>
  <si>
    <t>乒乓球</t>
  </si>
  <si>
    <t>百个</t>
  </si>
  <si>
    <t>其他乒乓球运动用品及器械</t>
  </si>
  <si>
    <t>草地网球拍</t>
  </si>
  <si>
    <t>其他网球拍、羽毛球拍或类似球拍</t>
  </si>
  <si>
    <t>草地网球</t>
  </si>
  <si>
    <t>篮球、足球、排球</t>
  </si>
  <si>
    <t>其他可充气的球</t>
  </si>
  <si>
    <t>其他球</t>
  </si>
  <si>
    <t>溜冰鞋</t>
  </si>
  <si>
    <t>旱冰鞋</t>
  </si>
  <si>
    <t>跑步机及其零件、附件</t>
  </si>
  <si>
    <t>其他健身及康复器械</t>
  </si>
  <si>
    <t>一般的体育活动、体操或竞技用品</t>
  </si>
  <si>
    <t>滑板</t>
  </si>
  <si>
    <t>其他未列名的第95章用品及设备</t>
  </si>
  <si>
    <t>用植物性材料制作的钓鱼竿</t>
  </si>
  <si>
    <t>其他钓鱼竿</t>
  </si>
  <si>
    <t>钓鱼钩</t>
  </si>
  <si>
    <t>钓线轮</t>
  </si>
  <si>
    <t>其他用品</t>
  </si>
  <si>
    <t>有濒危动物的流动马戏团</t>
  </si>
  <si>
    <t>其他流动马戏团及流动动物园</t>
  </si>
  <si>
    <t>过山车</t>
  </si>
  <si>
    <t>旋转木马，秋千和旋转平台</t>
  </si>
  <si>
    <t>碰碰车</t>
  </si>
  <si>
    <t>运动模拟器和移动剧场</t>
  </si>
  <si>
    <t>水上乘骑游乐设施</t>
  </si>
  <si>
    <t>水上乐园娱乐设备</t>
  </si>
  <si>
    <t>其他游乐场乘骑游乐设施和水上乐园娱乐设备</t>
  </si>
  <si>
    <t>游乐场娱乐设备</t>
  </si>
  <si>
    <t>流动剧团</t>
  </si>
  <si>
    <t>已加工的濒危兽牙及其制品</t>
  </si>
  <si>
    <t>1:品牌类型|2:出口享惠情况|3:加工工艺|4:GTIN|5:CAS|6:其他</t>
  </si>
  <si>
    <t>其他已加工的兽牙及其制品</t>
  </si>
  <si>
    <t>其他已加工濒危动物质雕刻料</t>
  </si>
  <si>
    <t>1:品牌类型|2:出口享惠情况|3:材质|4:加工工艺|5:GTIN|6:CAS|7:其他</t>
  </si>
  <si>
    <t>牛角纽扣坯圆片（濒危动物制除外）</t>
  </si>
  <si>
    <t>其他已加工动物质雕刻料及其制品</t>
  </si>
  <si>
    <t>装药用胶囊</t>
  </si>
  <si>
    <t>已加工植物或矿物质雕刻料及制品</t>
  </si>
  <si>
    <t>用枝条或其他植物材料捆扎成的帚</t>
  </si>
  <si>
    <t>牙刷</t>
  </si>
  <si>
    <t>濒危动物毛制剃须刷、发刷</t>
  </si>
  <si>
    <t>其他剃须刷,发刷,睫毛刷等人体化妆刷</t>
  </si>
  <si>
    <t>濒危动物毛制的画笔</t>
  </si>
  <si>
    <t>其他画笔</t>
  </si>
  <si>
    <t>濒危动物毛制的毛笔</t>
  </si>
  <si>
    <t>其他毛笔</t>
  </si>
  <si>
    <t>濒危动物毛制化妆用的类似笔</t>
  </si>
  <si>
    <t>其他化妆用的类似笔</t>
  </si>
  <si>
    <t>猪鬃制漆刷及类似品</t>
  </si>
  <si>
    <t>其他材料制漆刷及类似刷</t>
  </si>
  <si>
    <t>油漆块垫及滚筒</t>
  </si>
  <si>
    <t>作为机器、器具零件的金属丝刷</t>
  </si>
  <si>
    <t>1:品牌类型|2:出口享惠情况|3:用途（具体作为何种机器、器具零件，作用）|4:材质|5:GTIN|6:CAS|7:其他</t>
  </si>
  <si>
    <t>作为车辆零件的金属丝刷</t>
  </si>
  <si>
    <t>濒危动物毛制作为机器零件的其他刷</t>
  </si>
  <si>
    <t>其他作为机器、器具零件的其他刷</t>
  </si>
  <si>
    <t>濒危动物毛制作为车辆零件的其他刷</t>
  </si>
  <si>
    <t>其他作为车辆零件的其他刷</t>
  </si>
  <si>
    <t>濒危野禽羽毛掸</t>
  </si>
  <si>
    <t>其他羽毛掸</t>
  </si>
  <si>
    <t>濒危动物毛、鬃、尾制其他帚、刷</t>
  </si>
  <si>
    <t>其他动植物材料制帚,刷,拖把等</t>
  </si>
  <si>
    <t>其他材料制帚,刷,拖把及毛掸</t>
  </si>
  <si>
    <t>手用粗筛、细筛</t>
  </si>
  <si>
    <t>个人梳妆、缝纫等用成套旅行用品</t>
  </si>
  <si>
    <t>1:品牌类型|2:出口享惠情况|3:组成（内装货品）|4:GTIN|5:CAS|6:其他</t>
  </si>
  <si>
    <t>揿扣及其零件</t>
  </si>
  <si>
    <t>1:品牌类型|2:出口享惠情况|3:材质|4:种类|5:GTIN|6:CAS|7:其他</t>
  </si>
  <si>
    <t>塑料制钮扣</t>
  </si>
  <si>
    <t>1:品牌类型|2:出口享惠情况|3:材质|4:是否用纺织材料包裹|5:GTIN|6:CAS|7:其他</t>
  </si>
  <si>
    <t>贱金属制钮扣</t>
  </si>
  <si>
    <t>含濒危动物成分的其他钮扣</t>
  </si>
  <si>
    <t>其他钮扣</t>
  </si>
  <si>
    <t>钮扣芯及钮扣的其他零件</t>
  </si>
  <si>
    <t>装有贱金属齿的拉链</t>
  </si>
  <si>
    <t>1:品牌类型|2:出口享惠情况|3:材质|4:品牌（中文或外文名称）|5:如为拉链应申报是否装有贱金属制咪牙齿|6:GTIN|7:CAS|8:其他</t>
  </si>
  <si>
    <t>其他拉链</t>
  </si>
  <si>
    <t>拉链零件</t>
  </si>
  <si>
    <t>圆珠笔</t>
  </si>
  <si>
    <t>毡尖和其他渗水式笔尖笔及唛头笔</t>
  </si>
  <si>
    <t>墨汁画笔</t>
  </si>
  <si>
    <t>自来水笔</t>
  </si>
  <si>
    <t>其他钢笔</t>
  </si>
  <si>
    <t>活动铅笔</t>
  </si>
  <si>
    <t>含有两种笔及以上的成套货品</t>
  </si>
  <si>
    <t>圆珠笔芯</t>
  </si>
  <si>
    <t>钢笔头及笔尖粒</t>
  </si>
  <si>
    <t>机器、仪器用笔</t>
  </si>
  <si>
    <t>1:品牌类型|2:出口享惠情况|3:种类|4:用于何种机器仪器|5:工作原理|6:品牌（中文或外文名称）|7:型号|8:GTIN|9:CAS|10:其他</t>
  </si>
  <si>
    <t>蜡纸铁笔,钢笔杆,铅笔杆等</t>
  </si>
  <si>
    <t>其他笔零件</t>
  </si>
  <si>
    <t>铅笔</t>
  </si>
  <si>
    <t>百支</t>
  </si>
  <si>
    <t>颜色铅笔</t>
  </si>
  <si>
    <t>铅笔芯,黑的或其他颜色的</t>
  </si>
  <si>
    <t>蜡笔,图画碳笔,书写或绘画用粉笔</t>
  </si>
  <si>
    <t>具有书写或绘画面的石板、黑板</t>
  </si>
  <si>
    <t>含濒危动物成分的手用日期戳</t>
  </si>
  <si>
    <t>手用日期戳、封缄戳及类似印戳</t>
  </si>
  <si>
    <t>打字机色带或类似色带</t>
  </si>
  <si>
    <t>印台</t>
  </si>
  <si>
    <t>一次性袖珍气体打火机</t>
  </si>
  <si>
    <t>可充气袖珍气体打火机</t>
  </si>
  <si>
    <t>其他打火器</t>
  </si>
  <si>
    <t>打火机及打火器零件</t>
  </si>
  <si>
    <t>含濒危动物成分的烟斗及烟斗头</t>
  </si>
  <si>
    <t>用植物性材料制作的烟斗及烟斗头</t>
  </si>
  <si>
    <t>其他烟斗及烟斗头</t>
  </si>
  <si>
    <t>含濒危野生动物成分的烟嘴及其零件</t>
  </si>
  <si>
    <t>其他烟嘴及其零件</t>
  </si>
  <si>
    <t>硬质橡胶、塑料制梳子、发夹等</t>
  </si>
  <si>
    <t>含濒危动物成分的其他材料制梳子</t>
  </si>
  <si>
    <t>其他材料制梳子、发夹及类似品</t>
  </si>
  <si>
    <t>其他发夹、卷发器等及其零件</t>
  </si>
  <si>
    <t>香水喷雾器或类似的化妆用喷雾器</t>
  </si>
  <si>
    <t>施敷脂粉或化妆品用粉扑及粉拍</t>
  </si>
  <si>
    <t>玻璃内胆制保温瓶</t>
  </si>
  <si>
    <t>1:品牌类型|2:出口享惠情况|3:内胆材质|4:品牌（中文或外文名称）|5:型号|6:GTIN|7:CAS|8:其他</t>
  </si>
  <si>
    <t>其他保温瓶</t>
  </si>
  <si>
    <t>其他真空容器及零件（包括保温瓶的零件）</t>
  </si>
  <si>
    <t>用植物性材料制作的人体模型</t>
  </si>
  <si>
    <t>裁缝用其他人体模型</t>
  </si>
  <si>
    <t>供婴儿使用的尿裤及尿布</t>
  </si>
  <si>
    <t>1:品牌类型|2:出口享惠情况|3:用途（婴儿用、成人用等）|4:品牌（中文或外文名称）|5:系列|6:码数（型号）|7:包装规格（每包所含片数）|8:每包重量（kg）|9:GTIN|10:CAS|11:其他</t>
  </si>
  <si>
    <t>其他尿裤及尿布</t>
  </si>
  <si>
    <t>1:品牌类型|2:出口享惠情况|3:用途（婴儿用、成人用等）|4:品牌（中文或外文名称）|5:码数（型号）|6:包装规格（每包所含片数）|7:每包重量（kg）|8:GTIN|9:CAS|10:其他</t>
  </si>
  <si>
    <t>卫生巾（护垫）及卫生棉条</t>
  </si>
  <si>
    <t>1:品牌类型|2:出口享惠情况|3:品牌（中文或外文名称）|4:系列|5:包装规格（每包所含片数）|6:每包重量（kg）|7:GTIN|8:CAS|9:其他</t>
  </si>
  <si>
    <t>尿布衬里及本品目商品的类似品</t>
  </si>
  <si>
    <t>专用于税目85.19、85.21，子目8525.8、9006.3、9006.5、9007.1或9007.2所列设备的独脚架、双脚架、三脚架及类似品</t>
  </si>
  <si>
    <t>其他独脚架、双脚架、三脚架及类似品</t>
  </si>
  <si>
    <t>超过100年的油画、粉画及其他手绘画</t>
  </si>
  <si>
    <t>1:品牌类型|2:出口享惠情况|3:创作年份|4:尺寸大小|5:原作者姓名|6:作品名称|7:GTIN|8:CAS|9:其他</t>
  </si>
  <si>
    <t>幅</t>
  </si>
  <si>
    <t>含濒危动物成分的超过100年的镶嵌画</t>
  </si>
  <si>
    <t>1:品牌类型|2:出口享惠情况|3:创作年份|4:尺寸大小|5:GTIN|6:CAS|7:其他</t>
  </si>
  <si>
    <t>用其他动植物材料制作的超过100年的镶嵌画</t>
  </si>
  <si>
    <t>其他超过100年的镶嵌画</t>
  </si>
  <si>
    <t>超过100年的含濒危动物成分的拼贴画</t>
  </si>
  <si>
    <t>超过100年的用其他动植物材料制作的拼贴画</t>
  </si>
  <si>
    <t>超过100年的其他拼贴画及类似装饰板</t>
  </si>
  <si>
    <t>其他唐卡原件</t>
  </si>
  <si>
    <t>其他手绘油画、粉画及其他画的原件</t>
  </si>
  <si>
    <t>其他手绘油画、粉画及其他画的复制品</t>
  </si>
  <si>
    <t>含濒危动物成分的其他镶嵌画</t>
  </si>
  <si>
    <t>用其他动植物材料制作的其他镶嵌画</t>
  </si>
  <si>
    <t>其他镶嵌画</t>
  </si>
  <si>
    <t>含濒危动物成分的其他拼贴画</t>
  </si>
  <si>
    <t>用其他动植物材料制作的其他拼贴画</t>
  </si>
  <si>
    <t>其他拼贴画及类似装饰板</t>
  </si>
  <si>
    <t>超过100年的雕版画、印制画、石印画的原本</t>
  </si>
  <si>
    <t>其他雕版画、印制画、石印画的原本</t>
  </si>
  <si>
    <t>超过100年的濒危动植物材料制的雕塑品原件</t>
  </si>
  <si>
    <t>超过100年的其他各种材料制的雕塑品原件</t>
  </si>
  <si>
    <t>其他濒危动植物材料制的雕塑品原件</t>
  </si>
  <si>
    <t>其他各种材料制的雕塑品原件</t>
  </si>
  <si>
    <t>邮票</t>
  </si>
  <si>
    <t>1:品牌类型|2:出口享惠情况|3:种类|4:指运国（地区）|5:GTIN|6:CAS|7:其他</t>
  </si>
  <si>
    <t>印花税票及类似票证等</t>
  </si>
  <si>
    <t>具有考古学、人种学或历史学意义的含濒危动植物的收藏品</t>
  </si>
  <si>
    <t>1:品牌类型|2:出口享惠情况|3:种类|4:年代|5:是否野生动物产品|6:GTIN|7:CAS|8:其他</t>
  </si>
  <si>
    <t>具有考古学、人种学或历史学意义的含有人类遗传资源的组织标本、手术样本</t>
  </si>
  <si>
    <t>其他具有考古学、人种学或历史学意义的的收藏品</t>
  </si>
  <si>
    <t>含有人类遗传资源的组织标本、手术样本</t>
  </si>
  <si>
    <t>其他人类标本及其部分</t>
  </si>
  <si>
    <t>含濒危动植物的收藏品</t>
  </si>
  <si>
    <t>古生物化石</t>
  </si>
  <si>
    <t>ABz</t>
  </si>
  <si>
    <t>其他灭绝物种及其部分</t>
  </si>
  <si>
    <t>其他古生物化石</t>
  </si>
  <si>
    <t>有矿物学研究价值、可供收集和珍藏的钟乳石</t>
  </si>
  <si>
    <t>其他具有动、植、矿物学意义的收藏品</t>
  </si>
  <si>
    <t>超过100年的具有钱币学意义的收藏品</t>
  </si>
  <si>
    <t>其他具有钱币学意义的收藏品</t>
  </si>
  <si>
    <t>超过250年的濒危动植古物</t>
  </si>
  <si>
    <t>1:品牌类型|2:出口享惠情况|3:年代|4:是否野生动物产品|5:GTIN|6:CAS|7:其他</t>
  </si>
  <si>
    <t>其他超过250年的古物</t>
  </si>
  <si>
    <t>其他超过100年的濒危动植古物</t>
  </si>
  <si>
    <t>其他超过100年的古物</t>
  </si>
  <si>
    <t>≤2000元RMB的非税,非证进口商品</t>
  </si>
  <si>
    <t>:</t>
  </si>
  <si>
    <t>其他未分类商品</t>
  </si>
  <si>
    <t>流通中的人民币现钞</t>
  </si>
  <si>
    <t>m</t>
  </si>
  <si>
    <t>流通中的外币现钞</t>
  </si>
  <si>
    <t>出口的定制型软件（不包括与产品固化或集成为一体的软件）</t>
  </si>
  <si>
    <t>出口的定制型检测报告、蓝图及类似品</t>
  </si>
  <si>
    <t>邱小姐</t>
    <phoneticPr fontId="148" type="noConversion"/>
  </si>
  <si>
    <t>四川可图雅实业股份有限公司</t>
    <phoneticPr fontId="148" type="noConversion"/>
  </si>
  <si>
    <t>四川省达州市渠县合力镇工业园区创业街西部国际服饰产业城二期二批次第4、6栋</t>
    <phoneticPr fontId="148" type="noConversion"/>
  </si>
  <si>
    <t>0818-7218888</t>
    <phoneticPr fontId="148" type="noConversion"/>
  </si>
  <si>
    <t>710415188</t>
    <phoneticPr fontId="148" type="noConversion"/>
  </si>
  <si>
    <t>5116940005</t>
    <phoneticPr fontId="148" type="noConversion"/>
  </si>
  <si>
    <t>91511700MAACP9B4X9</t>
    <phoneticPr fontId="148" type="noConversion"/>
  </si>
  <si>
    <t>WALMART INC.</t>
    <phoneticPr fontId="148" type="noConversion"/>
  </si>
  <si>
    <t>479-273-4000</t>
    <phoneticPr fontId="148" type="noConversion"/>
  </si>
  <si>
    <t>一般征税</t>
  </si>
  <si>
    <t>一般贸易</t>
  </si>
  <si>
    <t>FOB</t>
  </si>
  <si>
    <t>照章征税</t>
  </si>
  <si>
    <t>汽车</t>
  </si>
  <si>
    <t>四川达州</t>
  </si>
  <si>
    <t>退税</t>
    <phoneticPr fontId="148" type="noConversion"/>
  </si>
  <si>
    <t>USD</t>
    <phoneticPr fontId="148" type="noConversion"/>
  </si>
  <si>
    <t>千克</t>
    <phoneticPr fontId="148" type="noConversion"/>
  </si>
  <si>
    <t>CBM</t>
    <phoneticPr fontId="148" type="noConversion"/>
  </si>
  <si>
    <t>美国</t>
    <phoneticPr fontId="148" type="noConversion"/>
  </si>
  <si>
    <t>个</t>
    <phoneticPr fontId="2" type="noConversion"/>
  </si>
  <si>
    <t>玩具振动球</t>
    <phoneticPr fontId="2" type="noConversion"/>
  </si>
  <si>
    <t>玩具骰子</t>
    <phoneticPr fontId="2" type="noConversion"/>
  </si>
  <si>
    <t>13631550886</t>
    <phoneticPr fontId="148" type="noConversion"/>
  </si>
  <si>
    <t>SCKTY260989</t>
    <phoneticPr fontId="148" type="noConversion"/>
  </si>
  <si>
    <t>SBK0004653546</t>
    <phoneticPr fontId="148" type="noConversion"/>
  </si>
  <si>
    <t>套</t>
    <phoneticPr fontId="2" type="noConversion"/>
  </si>
  <si>
    <t>3|0|玩具|带有动力装置|Playskool牌/Hasbro牌/JUST PLAY牌</t>
    <phoneticPr fontId="2" type="noConversion"/>
  </si>
  <si>
    <t>3|0|套装玩具|Playskool牌/Hasbro牌/JUST PLAY牌|货号:28481|||每套12个</t>
    <phoneticPr fontId="2" type="noConversion"/>
  </si>
  <si>
    <t>套</t>
    <phoneticPr fontId="148" type="noConversion"/>
  </si>
  <si>
    <t>Playskool牌/Hasbro牌/JUST PLAY牌</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</si>
</sst>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176" formatCode="\$#,##0\ ;\(\$#,##0\)"/>
    <numFmt numFmtId="177" formatCode="_-* #,##0\ _F_-;\-* #,##0\ _F_-;_-* &quot;-&quot;\ _F_-;_-@_-"/>
    <numFmt numFmtId="178" formatCode="_-* #,##0.00\ _F_-;\-* #,##0.00\ _F_-;_-* &quot;-&quot;??\ _F_-;_-@_-"/>
    <numFmt numFmtId="179" formatCode="_-* #,##0\ &quot;F&quot;_-;\-* #,##0\ &quot;F&quot;_-;_-* &quot;-&quot;\ &quot;F&quot;_-;_-@_-"/>
    <numFmt numFmtId="180" formatCode="_-* #,##0.00\ &quot;F&quot;_-;\-* #,##0.00\ &quot;F&quot;_-;_-* &quot;-&quot;??\ &quot;F&quot;_-;_-@_-"/>
    <numFmt numFmtId="181" formatCode="0\U"/>
    <numFmt numFmtId="182" formatCode="_-* #,##0.00_-;\-* #,##0.00_-;_-* &quot;-&quot;??_-;_-@_-"/>
    <numFmt numFmtId="183" formatCode="_-* #,##0_-;\-* #,##0_-;_-* &quot;-&quot;_-;_-@_-"/>
    <numFmt numFmtId="184" formatCode="_-&quot;$&quot;* #,##0.00_-;\-&quot;$&quot;* #,##0.00_-;_-&quot;$&quot;* &quot;-&quot;??_-;_-@_-"/>
    <numFmt numFmtId="185" formatCode="_-&quot;$&quot;* #,##0_-;\-&quot;$&quot;* #,##0_-;_-&quot;$&quot;* &quot;-&quot;_-;_-@_-"/>
    <numFmt numFmtId="186" formatCode="[DBNum2][$-804]General"/>
    <numFmt numFmtId="187" formatCode="0.00_ "/>
    <numFmt numFmtId="188" formatCode="_(&quot;$&quot;* #,##0.00_);_(&quot;$&quot;* \(#,##0.00\);_(&quot;$&quot;* &quot;-&quot;??_);_(@_)"/>
    <numFmt numFmtId="189" formatCode="&quot;\&quot;#,##0;[Red]&quot;\&quot;&quot;\&quot;\-#,##0"/>
    <numFmt numFmtId="190" formatCode="&quot;\&quot;#,##0.00;[Red]&quot;\&quot;&quot;\&quot;&quot;\&quot;&quot;\&quot;&quot;\&quot;&quot;\&quot;\-#,##0.00"/>
    <numFmt numFmtId="191" formatCode="&quot;\&quot;#,##0.00;[Red]&quot;\&quot;\-#,##0.00"/>
    <numFmt numFmtId="192" formatCode="&quot;\&quot;#,##0;[Red]&quot;\&quot;\-#,##0"/>
    <numFmt numFmtId="193" formatCode="00"/>
    <numFmt numFmtId="194" formatCode="0.0000_ "/>
    <numFmt numFmtId="195" formatCode="#,##0.0000"/>
    <numFmt numFmtId="196" formatCode="[$HKD]\ #,##0.00"/>
    <numFmt numFmtId="197" formatCode="#,##0.00_);[Red]\(#,##0.00\)"/>
    <numFmt numFmtId="198" formatCode="[DBNum2][$-804]\ General&quot;元整&quot;"/>
    <numFmt numFmtId="199" formatCode="0_ "/>
    <numFmt numFmtId="200" formatCode="[$HKD]\ #,##0.00_);[Red]\([$HKD]\ #,##0.00\)"/>
    <numFmt numFmtId="201" formatCode="0\ &quot;公斤&quot;"/>
    <numFmt numFmtId="202" formatCode="0.0000_);[Red]\(0.0000\)"/>
    <numFmt numFmtId="203" formatCode="0.00_);[Red]\(0.00\)"/>
    <numFmt numFmtId="204" formatCode="0.000_);[Red]\(0.000\)"/>
    <numFmt numFmtId="205" formatCode="[DBNum2][$-804]\ General&quot;元正&quot;"/>
    <numFmt numFmtId="206" formatCode="0.0000_);\(0.0000\)"/>
    <numFmt numFmtId="207" formatCode="[=0]&quot;&quot;;General"/>
    <numFmt numFmtId="208" formatCode="0.000_ "/>
    <numFmt numFmtId="209" formatCode="0.00;[Red]0.00"/>
    <numFmt numFmtId="210" formatCode="0.0000;[Red]0.0000"/>
  </numFmts>
  <fonts count="157">
    <font>
      <sz val="12"/>
      <name val="宋体"/>
      <charset val="134"/>
    </font>
    <font>
      <b/>
      <sz val="12"/>
      <name val="宋体"/>
      <family val="3"/>
      <charset val="134"/>
    </font>
    <font>
      <sz val="9"/>
      <name val="宋体"/>
      <family val="3"/>
      <charset val="134"/>
    </font>
    <font>
      <b/>
      <sz val="24"/>
      <name val="黑体"/>
      <family val="3"/>
      <charset val="134"/>
    </font>
    <font>
      <sz val="16"/>
      <name val="宋体"/>
      <family val="3"/>
      <charset val="134"/>
    </font>
    <font>
      <sz val="14"/>
      <name val="宋体"/>
      <family val="3"/>
      <charset val="134"/>
    </font>
    <font>
      <sz val="18"/>
      <name val="宋体"/>
      <family val="3"/>
      <charset val="134"/>
    </font>
    <font>
      <sz val="13"/>
      <name val="黑体"/>
      <family val="3"/>
      <charset val="134"/>
    </font>
    <font>
      <sz val="10"/>
      <name val="宋体"/>
      <family val="3"/>
      <charset val="134"/>
    </font>
    <font>
      <sz val="12"/>
      <name val="Times New Roman"/>
      <family val="1"/>
    </font>
    <font>
      <sz val="24"/>
      <name val="宋体"/>
      <family val="3"/>
      <charset val="134"/>
    </font>
    <font>
      <sz val="10"/>
      <name val="Times New Roman"/>
      <family val="1"/>
    </font>
    <font>
      <sz val="11"/>
      <name val="Times New Roman"/>
      <family val="1"/>
    </font>
    <font>
      <sz val="11"/>
      <name val="宋体"/>
      <family val="3"/>
      <charset val="134"/>
    </font>
    <font>
      <sz val="9"/>
      <name val="Times New Roman"/>
      <family val="1"/>
    </font>
    <font>
      <b/>
      <sz val="12"/>
      <name val="Times New Roman"/>
      <family val="1"/>
    </font>
    <font>
      <b/>
      <sz val="10"/>
      <name val="Times New Roman"/>
      <family val="1"/>
    </font>
    <font>
      <b/>
      <sz val="14"/>
      <name val="宋体"/>
      <family val="3"/>
      <charset val="134"/>
    </font>
    <font>
      <sz val="22"/>
      <name val="宋体"/>
      <family val="3"/>
      <charset val="134"/>
    </font>
    <font>
      <sz val="20"/>
      <name val="Times New Roman"/>
      <family val="1"/>
    </font>
    <font>
      <sz val="14"/>
      <name val="Times New Roman"/>
      <family val="1"/>
    </font>
    <font>
      <sz val="9"/>
      <name val="楷体_GB2312"/>
      <charset val="134"/>
    </font>
    <font>
      <b/>
      <sz val="16"/>
      <name val="宋体"/>
      <family val="3"/>
      <charset val="134"/>
    </font>
    <font>
      <b/>
      <i/>
      <sz val="10"/>
      <name val="Times New Roman"/>
      <family val="1"/>
    </font>
    <font>
      <b/>
      <i/>
      <sz val="6"/>
      <name val="楷体_GB2312"/>
      <charset val="134"/>
    </font>
    <font>
      <sz val="11"/>
      <name val="楷体_GB2312"/>
      <charset val="134"/>
    </font>
    <font>
      <sz val="12"/>
      <name val="楷体_GB2312"/>
      <charset val="134"/>
    </font>
    <font>
      <sz val="10"/>
      <name val="楷体_GB2312"/>
      <charset val="134"/>
    </font>
    <font>
      <sz val="8"/>
      <name val="宋体"/>
      <family val="3"/>
      <charset val="134"/>
    </font>
    <font>
      <sz val="8"/>
      <name val="Times New Roman"/>
      <family val="1"/>
    </font>
    <font>
      <b/>
      <sz val="10"/>
      <name val="Courier New"/>
      <family val="3"/>
    </font>
    <font>
      <b/>
      <sz val="9"/>
      <name val="楷体_GB2312"/>
      <charset val="134"/>
    </font>
    <font>
      <sz val="10"/>
      <name val="华文楷体"/>
      <family val="3"/>
      <charset val="134"/>
    </font>
    <font>
      <sz val="10"/>
      <color indexed="12"/>
      <name val="华文楷体"/>
      <family val="3"/>
      <charset val="134"/>
    </font>
    <font>
      <sz val="10"/>
      <color indexed="14"/>
      <name val="华文彩云"/>
      <family val="3"/>
      <charset val="134"/>
    </font>
    <font>
      <sz val="9"/>
      <name val="华文楷体"/>
      <family val="3"/>
      <charset val="134"/>
    </font>
    <font>
      <sz val="26"/>
      <color indexed="14"/>
      <name val="华文彩云"/>
      <family val="3"/>
      <charset val="134"/>
    </font>
    <font>
      <sz val="24"/>
      <color theme="7" tint="-0.249977111117893"/>
      <name val="华文琥珀"/>
      <family val="3"/>
      <charset val="134"/>
    </font>
    <font>
      <sz val="24"/>
      <color indexed="14"/>
      <name val="华文彩云"/>
      <family val="3"/>
      <charset val="134"/>
    </font>
    <font>
      <sz val="11"/>
      <color theme="7" tint="-0.249977111117893"/>
      <name val="华文楷体"/>
      <family val="3"/>
      <charset val="134"/>
    </font>
    <font>
      <sz val="11"/>
      <color indexed="53"/>
      <name val="华文楷体"/>
      <family val="3"/>
      <charset val="134"/>
    </font>
    <font>
      <sz val="12"/>
      <color theme="7" tint="-0.249977111117893"/>
      <name val="华文隶书"/>
      <family val="3"/>
      <charset val="134"/>
    </font>
    <font>
      <sz val="12"/>
      <color theme="7" tint="-0.249977111117893"/>
      <name val="宋体"/>
      <family val="3"/>
      <charset val="134"/>
    </font>
    <font>
      <sz val="11"/>
      <color indexed="56"/>
      <name val="华文楷体"/>
      <family val="3"/>
      <charset val="134"/>
    </font>
    <font>
      <sz val="11"/>
      <name val="华文楷体"/>
      <family val="3"/>
      <charset val="134"/>
    </font>
    <font>
      <sz val="11"/>
      <color indexed="12"/>
      <name val="华文楷体"/>
      <family val="3"/>
      <charset val="134"/>
    </font>
    <font>
      <sz val="16"/>
      <color theme="7" tint="-0.249977111117893"/>
      <name val="华文隶书"/>
      <family val="3"/>
      <charset val="134"/>
    </font>
    <font>
      <sz val="8"/>
      <color indexed="14"/>
      <name val="华文楷体"/>
      <family val="3"/>
      <charset val="134"/>
    </font>
    <font>
      <sz val="8"/>
      <color indexed="14"/>
      <name val="宋体"/>
      <family val="3"/>
      <charset val="134"/>
    </font>
    <font>
      <sz val="10"/>
      <color indexed="20"/>
      <name val="华文楷体"/>
      <family val="3"/>
      <charset val="134"/>
    </font>
    <font>
      <sz val="12"/>
      <color indexed="12"/>
      <name val="宋体"/>
      <family val="3"/>
      <charset val="134"/>
    </font>
    <font>
      <sz val="22"/>
      <color indexed="53"/>
      <name val="华文隶书"/>
      <family val="3"/>
      <charset val="134"/>
    </font>
    <font>
      <sz val="12"/>
      <color indexed="12"/>
      <name val="华文楷体"/>
      <family val="3"/>
      <charset val="134"/>
    </font>
    <font>
      <b/>
      <sz val="18"/>
      <color theme="7" tint="0.79979857783745845"/>
      <name val="黑体"/>
      <family val="3"/>
      <charset val="134"/>
    </font>
    <font>
      <b/>
      <sz val="18"/>
      <color theme="7" tint="-0.499984740745262"/>
      <name val="黑体"/>
      <family val="3"/>
      <charset val="134"/>
    </font>
    <font>
      <b/>
      <sz val="12"/>
      <color indexed="56"/>
      <name val="黑体"/>
      <family val="3"/>
      <charset val="134"/>
    </font>
    <font>
      <sz val="14"/>
      <name val="幼圆"/>
      <family val="3"/>
      <charset val="134"/>
    </font>
    <font>
      <b/>
      <sz val="14"/>
      <color indexed="56"/>
      <name val="幼圆"/>
      <family val="3"/>
      <charset val="134"/>
    </font>
    <font>
      <b/>
      <sz val="12"/>
      <color theme="7" tint="-0.499984740745262"/>
      <name val="方正兰亭中黑_GBK"/>
      <charset val="134"/>
    </font>
    <font>
      <sz val="14"/>
      <color indexed="8"/>
      <name val="幼圆"/>
      <family val="3"/>
      <charset val="134"/>
    </font>
    <font>
      <sz val="12"/>
      <name val="幼圆"/>
      <family val="3"/>
      <charset val="134"/>
    </font>
    <font>
      <b/>
      <sz val="12"/>
      <color theme="7" tint="-0.499984740745262"/>
      <name val="黑体"/>
      <family val="3"/>
      <charset val="134"/>
    </font>
    <font>
      <b/>
      <sz val="14"/>
      <name val="幼圆"/>
      <family val="3"/>
      <charset val="134"/>
    </font>
    <font>
      <b/>
      <sz val="11"/>
      <name val="宋体"/>
      <family val="3"/>
      <charset val="134"/>
    </font>
    <font>
      <b/>
      <sz val="11"/>
      <name val="Arial"/>
      <family val="2"/>
    </font>
    <font>
      <sz val="11"/>
      <name val="Arial"/>
      <family val="2"/>
    </font>
    <font>
      <b/>
      <sz val="12"/>
      <color theme="3" tint="-0.249977111117893"/>
      <name val="宋体"/>
      <family val="3"/>
      <charset val="134"/>
    </font>
    <font>
      <sz val="10.5"/>
      <color rgb="FF1F497D"/>
      <name val="宋体"/>
      <family val="3"/>
      <charset val="134"/>
    </font>
    <font>
      <sz val="11"/>
      <name val="宋体"/>
      <family val="3"/>
      <charset val="134"/>
      <scheme val="minor"/>
    </font>
    <font>
      <sz val="10"/>
      <name val="Arial"/>
      <family val="2"/>
    </font>
    <font>
      <b/>
      <sz val="10"/>
      <name val="宋体"/>
      <family val="3"/>
      <charset val="134"/>
    </font>
    <font>
      <sz val="12"/>
      <name val="Arial Unicode MS"/>
      <family val="2"/>
    </font>
    <font>
      <b/>
      <sz val="18"/>
      <name val="Arial Unicode MS"/>
      <family val="2"/>
    </font>
    <font>
      <sz val="11"/>
      <name val="Arial Unicode MS"/>
      <family val="2"/>
    </font>
    <font>
      <sz val="11"/>
      <color rgb="FFFF0000"/>
      <name val="Arial Unicode MS"/>
      <family val="2"/>
    </font>
    <font>
      <b/>
      <sz val="11"/>
      <color rgb="FFFF0000"/>
      <name val="Arial Unicode MS"/>
      <family val="2"/>
    </font>
    <font>
      <u/>
      <sz val="12"/>
      <color theme="10"/>
      <name val="Arial Unicode MS"/>
      <family val="2"/>
    </font>
    <font>
      <sz val="11"/>
      <name val="微软雅黑"/>
      <family val="2"/>
      <charset val="134"/>
    </font>
    <font>
      <sz val="12"/>
      <name val="微软雅黑"/>
      <family val="2"/>
      <charset val="134"/>
    </font>
    <font>
      <sz val="12"/>
      <color rgb="FFC00000"/>
      <name val="微软雅黑"/>
      <family val="2"/>
      <charset val="134"/>
    </font>
    <font>
      <sz val="10"/>
      <name val="Arial Unicode MS"/>
      <family val="2"/>
    </font>
    <font>
      <b/>
      <sz val="10"/>
      <color rgb="FFFF0000"/>
      <name val="Arial Unicode MS"/>
      <family val="2"/>
    </font>
    <font>
      <sz val="11"/>
      <color theme="1"/>
      <name val="宋体"/>
      <family val="3"/>
      <charset val="134"/>
      <scheme val="minor"/>
    </font>
    <font>
      <u/>
      <sz val="12"/>
      <color theme="10"/>
      <name val="宋体"/>
      <family val="3"/>
      <charset val="134"/>
    </font>
    <font>
      <b/>
      <sz val="10"/>
      <name val="Courier"/>
      <family val="3"/>
    </font>
    <font>
      <sz val="10"/>
      <color indexed="8"/>
      <name val="Arial"/>
      <family val="2"/>
    </font>
    <font>
      <sz val="9"/>
      <color indexed="10"/>
      <name val="Geneva"/>
      <family val="1"/>
    </font>
    <font>
      <sz val="10"/>
      <name val="Helv"/>
      <family val="2"/>
    </font>
    <font>
      <sz val="10"/>
      <name val="MS Sans Serif"/>
      <family val="1"/>
    </font>
    <font>
      <sz val="10"/>
      <color indexed="8"/>
      <name val="宋体"/>
      <family val="3"/>
      <charset val="134"/>
    </font>
    <font>
      <sz val="11"/>
      <color indexed="8"/>
      <name val="宋体"/>
      <family val="3"/>
      <charset val="134"/>
    </font>
    <font>
      <sz val="10"/>
      <color indexed="9"/>
      <name val="宋体"/>
      <family val="3"/>
      <charset val="134"/>
    </font>
    <font>
      <sz val="11"/>
      <color indexed="9"/>
      <name val="宋体"/>
      <family val="3"/>
      <charset val="134"/>
    </font>
    <font>
      <sz val="12"/>
      <color indexed="8"/>
      <name val="Arial"/>
      <family val="2"/>
    </font>
    <font>
      <sz val="12"/>
      <color indexed="9"/>
      <name val="Arial"/>
      <family val="2"/>
    </font>
    <font>
      <sz val="12"/>
      <name val="¹UAAA¼"/>
      <charset val="134"/>
    </font>
    <font>
      <sz val="10"/>
      <color indexed="20"/>
      <name val="宋体"/>
      <family val="3"/>
      <charset val="134"/>
    </font>
    <font>
      <b/>
      <sz val="10"/>
      <color indexed="52"/>
      <name val="宋体"/>
      <family val="3"/>
      <charset val="134"/>
    </font>
    <font>
      <b/>
      <sz val="10"/>
      <color indexed="9"/>
      <name val="宋体"/>
      <family val="3"/>
      <charset val="134"/>
    </font>
    <font>
      <b/>
      <sz val="8"/>
      <name val="Arial"/>
      <family val="2"/>
    </font>
    <font>
      <i/>
      <sz val="10"/>
      <color indexed="23"/>
      <name val="宋体"/>
      <family val="3"/>
      <charset val="134"/>
    </font>
    <font>
      <sz val="10"/>
      <color indexed="17"/>
      <name val="宋体"/>
      <family val="3"/>
      <charset val="134"/>
    </font>
    <font>
      <sz val="8"/>
      <name val="Arial"/>
      <family val="2"/>
    </font>
    <font>
      <b/>
      <sz val="12"/>
      <name val="Arial"/>
      <family val="2"/>
    </font>
    <font>
      <b/>
      <sz val="15"/>
      <color indexed="56"/>
      <name val="宋体"/>
      <family val="3"/>
      <charset val="134"/>
    </font>
    <font>
      <b/>
      <sz val="13"/>
      <color indexed="56"/>
      <name val="宋体"/>
      <family val="3"/>
      <charset val="134"/>
    </font>
    <font>
      <b/>
      <sz val="11"/>
      <color indexed="56"/>
      <name val="宋体"/>
      <family val="3"/>
      <charset val="134"/>
    </font>
    <font>
      <sz val="10"/>
      <color indexed="62"/>
      <name val="宋体"/>
      <family val="3"/>
      <charset val="134"/>
    </font>
    <font>
      <sz val="10"/>
      <color indexed="52"/>
      <name val="宋体"/>
      <family val="3"/>
      <charset val="134"/>
    </font>
    <font>
      <sz val="10"/>
      <color indexed="60"/>
      <name val="宋体"/>
      <family val="3"/>
      <charset val="134"/>
    </font>
    <font>
      <sz val="12"/>
      <name val="新細明體"/>
      <family val="1"/>
    </font>
    <font>
      <sz val="11"/>
      <name val="細明體"/>
      <charset val="134"/>
    </font>
    <font>
      <b/>
      <sz val="10"/>
      <color indexed="63"/>
      <name val="宋体"/>
      <family val="3"/>
      <charset val="134"/>
    </font>
    <font>
      <b/>
      <sz val="10"/>
      <color indexed="8"/>
      <name val="Arial"/>
      <family val="2"/>
    </font>
    <font>
      <b/>
      <sz val="10"/>
      <name val="Arial"/>
      <family val="2"/>
    </font>
    <font>
      <b/>
      <sz val="12"/>
      <color indexed="8"/>
      <name val="Arial"/>
      <family val="2"/>
    </font>
    <font>
      <b/>
      <sz val="16"/>
      <name val="Arial"/>
      <family val="2"/>
    </font>
    <font>
      <sz val="10"/>
      <color indexed="10"/>
      <name val="Arial"/>
      <family val="2"/>
    </font>
    <font>
      <b/>
      <sz val="18"/>
      <color indexed="56"/>
      <name val="宋体"/>
      <family val="3"/>
      <charset val="134"/>
    </font>
    <font>
      <b/>
      <sz val="10"/>
      <color indexed="8"/>
      <name val="宋体"/>
      <family val="3"/>
      <charset val="134"/>
    </font>
    <font>
      <sz val="10"/>
      <color indexed="10"/>
      <name val="宋体"/>
      <family val="3"/>
      <charset val="134"/>
    </font>
    <font>
      <b/>
      <sz val="15"/>
      <color indexed="62"/>
      <name val="宋体"/>
      <family val="3"/>
      <charset val="134"/>
    </font>
    <font>
      <b/>
      <sz val="13"/>
      <color indexed="62"/>
      <name val="宋体"/>
      <family val="3"/>
      <charset val="134"/>
    </font>
    <font>
      <b/>
      <sz val="11"/>
      <color indexed="62"/>
      <name val="宋体"/>
      <family val="3"/>
      <charset val="134"/>
    </font>
    <font>
      <b/>
      <sz val="18"/>
      <color indexed="62"/>
      <name val="宋体"/>
      <family val="3"/>
      <charset val="134"/>
    </font>
    <font>
      <sz val="11"/>
      <color indexed="20"/>
      <name val="宋体"/>
      <family val="3"/>
      <charset val="134"/>
    </font>
    <font>
      <sz val="12"/>
      <color indexed="20"/>
      <name val="宋体"/>
      <family val="3"/>
      <charset val="134"/>
    </font>
    <font>
      <sz val="11"/>
      <color indexed="8"/>
      <name val="宋体"/>
      <family val="3"/>
      <charset val="134"/>
      <scheme val="minor"/>
    </font>
    <font>
      <u/>
      <sz val="10"/>
      <color indexed="12"/>
      <name val="Arial"/>
      <family val="2"/>
    </font>
    <font>
      <sz val="11"/>
      <color indexed="17"/>
      <name val="宋体"/>
      <family val="3"/>
      <charset val="134"/>
    </font>
    <font>
      <sz val="12"/>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4"/>
      <name val="뼻뮝"/>
      <charset val="129"/>
    </font>
    <font>
      <sz val="11"/>
      <color indexed="60"/>
      <name val="宋体"/>
      <family val="3"/>
      <charset val="134"/>
    </font>
    <font>
      <b/>
      <sz val="11"/>
      <color indexed="63"/>
      <name val="宋体"/>
      <family val="3"/>
      <charset val="134"/>
    </font>
    <font>
      <sz val="11"/>
      <color indexed="62"/>
      <name val="宋体"/>
      <family val="3"/>
      <charset val="134"/>
    </font>
    <font>
      <sz val="12"/>
      <name val="뼻뮝"/>
      <charset val="129"/>
    </font>
    <font>
      <sz val="12"/>
      <name val="바탕체"/>
      <charset val="129"/>
    </font>
    <font>
      <sz val="10"/>
      <name val="굴림체"/>
      <charset val="129"/>
    </font>
    <font>
      <sz val="24"/>
      <name val="Times New Roman"/>
      <family val="1"/>
    </font>
    <font>
      <b/>
      <sz val="11"/>
      <color indexed="10"/>
      <name val="Arial Unicode MS"/>
      <family val="2"/>
    </font>
    <font>
      <sz val="11"/>
      <color indexed="10"/>
      <name val="Arial Unicode MS"/>
      <family val="2"/>
    </font>
    <font>
      <sz val="22"/>
      <name val="Times New Roman"/>
      <family val="1"/>
    </font>
    <font>
      <sz val="9"/>
      <name val="宋体"/>
      <family val="3"/>
      <charset val="134"/>
    </font>
    <font>
      <b/>
      <sz val="12"/>
      <name val="Tahoma"/>
      <family val="2"/>
    </font>
    <font>
      <sz val="12"/>
      <name val="宋体"/>
      <family val="3"/>
      <charset val="134"/>
    </font>
    <font>
      <b/>
      <sz val="9"/>
      <name val="Tahoma"/>
      <family val="2"/>
    </font>
    <font>
      <sz val="12"/>
      <name val="Tahoma"/>
      <family val="2"/>
    </font>
    <font>
      <b/>
      <sz val="9"/>
      <name val="宋体"/>
      <family val="3"/>
      <charset val="134"/>
    </font>
    <font>
      <sz val="9"/>
      <name val="Tahoma"/>
      <family val="2"/>
    </font>
    <font>
      <sz val="12"/>
      <name val="宋体"/>
      <family val="3"/>
      <charset val="134"/>
    </font>
    <font>
      <b/>
      <sz val="12"/>
      <color theme="7" tint="-0.499984740745262"/>
      <name val="宋体"/>
      <family val="3"/>
      <charset val="134"/>
    </font>
  </fonts>
  <fills count="55">
    <fill>
      <patternFill patternType="none"/>
    </fill>
    <fill>
      <patternFill patternType="gray125"/>
    </fill>
    <fill>
      <patternFill patternType="solid">
        <fgColor indexed="40"/>
        <bgColor indexed="64"/>
      </patternFill>
    </fill>
    <fill>
      <patternFill patternType="solid">
        <fgColor indexed="50"/>
        <bgColor indexed="64"/>
      </patternFill>
    </fill>
    <fill>
      <patternFill patternType="solid">
        <fgColor indexed="43"/>
        <bgColor indexed="64"/>
      </patternFill>
    </fill>
    <fill>
      <patternFill patternType="solid">
        <fgColor indexed="41"/>
        <bgColor indexed="64"/>
      </patternFill>
    </fill>
    <fill>
      <patternFill patternType="solid">
        <fgColor indexed="22"/>
        <bgColor indexed="64"/>
      </patternFill>
    </fill>
    <fill>
      <patternFill patternType="solid">
        <fgColor indexed="49"/>
        <bgColor indexed="64"/>
      </patternFill>
    </fill>
    <fill>
      <patternFill patternType="solid">
        <fgColor indexed="42"/>
        <bgColor indexed="64"/>
      </patternFill>
    </fill>
    <fill>
      <patternFill patternType="solid">
        <fgColor rgb="FF7030A0"/>
        <bgColor indexed="64"/>
      </patternFill>
    </fill>
    <fill>
      <patternFill patternType="solid">
        <fgColor theme="3" tint="0.79979857783745845"/>
        <bgColor indexed="64"/>
      </patternFill>
    </fill>
    <fill>
      <patternFill patternType="solid">
        <fgColor indexed="45"/>
        <bgColor indexed="64"/>
      </patternFill>
    </fill>
    <fill>
      <patternFill patternType="solid">
        <fgColor rgb="FFFF99CC"/>
        <bgColor indexed="64"/>
      </patternFill>
    </fill>
    <fill>
      <patternFill patternType="solid">
        <fgColor rgb="FFFFFF00"/>
        <bgColor indexed="64"/>
      </patternFill>
    </fill>
    <fill>
      <patternFill patternType="solid">
        <fgColor theme="0"/>
        <bgColor indexed="64"/>
      </patternFill>
    </fill>
    <fill>
      <patternFill patternType="solid">
        <fgColor theme="7" tint="0.79979857783745845"/>
        <bgColor indexed="64"/>
      </patternFill>
    </fill>
    <fill>
      <patternFill patternType="solid">
        <fgColor indexed="9"/>
        <bgColor indexed="64"/>
      </patternFill>
    </fill>
    <fill>
      <patternFill patternType="solid">
        <fgColor theme="3" tint="0.59999389629810485"/>
        <bgColor indexed="64"/>
      </patternFill>
    </fill>
    <fill>
      <patternFill patternType="solid">
        <fgColor indexed="13"/>
        <bgColor indexed="64"/>
      </patternFill>
    </fill>
    <fill>
      <patternFill patternType="solid">
        <fgColor indexed="31"/>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26"/>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52"/>
        <bgColor indexed="64"/>
      </patternFill>
    </fill>
    <fill>
      <patternFill patternType="solid">
        <fgColor indexed="62"/>
        <bgColor indexed="64"/>
      </patternFill>
    </fill>
    <fill>
      <patternFill patternType="solid">
        <fgColor indexed="31"/>
        <bgColor indexed="31"/>
      </patternFill>
    </fill>
    <fill>
      <patternFill patternType="solid">
        <fgColor indexed="44"/>
        <bgColor indexed="44"/>
      </patternFill>
    </fill>
    <fill>
      <patternFill patternType="solid">
        <fgColor indexed="10"/>
        <bgColor indexed="6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57"/>
        <bgColor indexed="64"/>
      </patternFill>
    </fill>
    <fill>
      <patternFill patternType="solid">
        <fgColor indexed="42"/>
        <bgColor indexed="42"/>
      </patternFill>
    </fill>
    <fill>
      <patternFill patternType="solid">
        <fgColor indexed="27"/>
        <bgColor indexed="27"/>
      </patternFill>
    </fill>
    <fill>
      <patternFill patternType="solid">
        <fgColor indexed="53"/>
        <bgColor indexed="64"/>
      </patternFill>
    </fill>
    <fill>
      <patternFill patternType="solid">
        <fgColor indexed="47"/>
        <bgColor indexed="47"/>
      </patternFill>
    </fill>
    <fill>
      <patternFill patternType="solid">
        <fgColor indexed="55"/>
        <bgColor indexed="64"/>
      </patternFill>
    </fill>
    <fill>
      <patternFill patternType="solid">
        <fgColor indexed="22"/>
        <bgColor indexed="44"/>
      </patternFill>
    </fill>
    <fill>
      <patternFill patternType="solid">
        <fgColor indexed="31"/>
        <bgColor indexed="41"/>
      </patternFill>
    </fill>
    <fill>
      <patternFill patternType="solid">
        <fgColor indexed="44"/>
        <bgColor indexed="43"/>
      </patternFill>
    </fill>
    <fill>
      <patternFill patternType="solid">
        <fgColor indexed="54"/>
        <bgColor indexed="64"/>
      </patternFill>
    </fill>
    <fill>
      <patternFill patternType="solid">
        <fgColor indexed="31"/>
        <bgColor indexed="23"/>
      </patternFill>
    </fill>
    <fill>
      <patternFill patternType="solid">
        <fgColor indexed="23"/>
        <bgColor indexed="64"/>
      </patternFill>
    </fill>
    <fill>
      <patternFill patternType="solid">
        <fgColor indexed="44"/>
        <bgColor indexed="31"/>
      </patternFill>
    </fill>
    <fill>
      <patternFill patternType="solid">
        <fgColor indexed="35"/>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13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
      <left style="thin">
        <color auto="1"/>
      </left>
      <right/>
      <top/>
      <bottom style="double">
        <color auto="1"/>
      </bottom>
      <diagonal/>
    </border>
    <border>
      <left/>
      <right/>
      <top/>
      <bottom style="double">
        <color auto="1"/>
      </bottom>
      <diagonal/>
    </border>
    <border>
      <left/>
      <right style="thin">
        <color auto="1"/>
      </right>
      <top/>
      <bottom style="double">
        <color auto="1"/>
      </bottom>
      <diagonal/>
    </border>
    <border>
      <left style="thin">
        <color auto="1"/>
      </left>
      <right/>
      <top style="double">
        <color auto="1"/>
      </top>
      <bottom/>
      <diagonal/>
    </border>
    <border>
      <left/>
      <right style="thin">
        <color auto="1"/>
      </right>
      <top style="double">
        <color auto="1"/>
      </top>
      <bottom/>
      <diagonal/>
    </border>
    <border>
      <left style="thin">
        <color auto="1"/>
      </left>
      <right style="thin">
        <color auto="1"/>
      </right>
      <top style="double">
        <color auto="1"/>
      </top>
      <bottom/>
      <diagonal/>
    </border>
    <border>
      <left/>
      <right/>
      <top style="double">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rgb="FF0000FF"/>
      </bottom>
      <diagonal/>
    </border>
    <border>
      <left style="thin">
        <color auto="1"/>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style="thin">
        <color auto="1"/>
      </right>
      <top style="hair">
        <color rgb="FF0000FF"/>
      </top>
      <bottom style="hair">
        <color rgb="FF0000FF"/>
      </bottom>
      <diagonal/>
    </border>
    <border>
      <left style="thin">
        <color auto="1"/>
      </left>
      <right style="thin">
        <color auto="1"/>
      </right>
      <top style="hair">
        <color auto="1"/>
      </top>
      <bottom style="hair">
        <color auto="1"/>
      </bottom>
      <diagonal/>
    </border>
    <border>
      <left/>
      <right style="thin">
        <color auto="1"/>
      </right>
      <top/>
      <bottom style="hair">
        <color auto="1"/>
      </bottom>
      <diagonal/>
    </border>
    <border>
      <left/>
      <right style="thin">
        <color auto="1"/>
      </right>
      <top style="hair">
        <color auto="1"/>
      </top>
      <bottom/>
      <diagonal/>
    </border>
    <border>
      <left style="thin">
        <color auto="1"/>
      </left>
      <right style="thin">
        <color auto="1"/>
      </right>
      <top/>
      <bottom style="hair">
        <color rgb="FF0000FF"/>
      </bottom>
      <diagonal/>
    </border>
    <border>
      <left style="thin">
        <color auto="1"/>
      </left>
      <right style="thin">
        <color auto="1"/>
      </right>
      <top style="hair">
        <color auto="1"/>
      </top>
      <bottom style="hair">
        <color rgb="FF0000FF"/>
      </bottom>
      <diagonal/>
    </border>
    <border>
      <left style="thin">
        <color auto="1"/>
      </left>
      <right style="thin">
        <color auto="1"/>
      </right>
      <top/>
      <bottom style="hair">
        <color auto="1"/>
      </bottom>
      <diagonal/>
    </border>
    <border>
      <left style="thin">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theme="0" tint="-0.499984740745262"/>
      </left>
      <right style="thin">
        <color auto="1"/>
      </right>
      <top style="thin">
        <color theme="0" tint="-0.499984740745262"/>
      </top>
      <bottom style="thin">
        <color auto="1"/>
      </bottom>
      <diagonal/>
    </border>
    <border>
      <left style="thin">
        <color auto="1"/>
      </left>
      <right style="thin">
        <color auto="1"/>
      </right>
      <top/>
      <bottom style="double">
        <color auto="1"/>
      </bottom>
      <diagonal/>
    </border>
    <border>
      <left/>
      <right style="thin">
        <color auto="1"/>
      </right>
      <top style="double">
        <color auto="1"/>
      </top>
      <bottom style="thin">
        <color auto="1"/>
      </bottom>
      <diagonal/>
    </border>
    <border>
      <left style="thin">
        <color auto="1"/>
      </left>
      <right style="thin">
        <color theme="0" tint="-0.499984740745262"/>
      </right>
      <top/>
      <bottom style="hair">
        <color auto="1"/>
      </bottom>
      <diagonal/>
    </border>
    <border>
      <left style="thin">
        <color auto="1"/>
      </left>
      <right/>
      <top/>
      <bottom style="hair">
        <color auto="1"/>
      </bottom>
      <diagonal/>
    </border>
    <border>
      <left style="thin">
        <color auto="1"/>
      </left>
      <right style="thin">
        <color theme="0" tint="-0.499984740745262"/>
      </right>
      <top style="hair">
        <color auto="1"/>
      </top>
      <bottom style="hair">
        <color auto="1"/>
      </bottom>
      <diagonal/>
    </border>
    <border>
      <left style="thin">
        <color theme="0" tint="-0.499984740745262"/>
      </left>
      <right style="thin">
        <color auto="1"/>
      </right>
      <top style="hair">
        <color auto="1"/>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style="hair">
        <color auto="1"/>
      </top>
      <bottom/>
      <diagonal/>
    </border>
    <border>
      <left style="thin">
        <color auto="1"/>
      </left>
      <right style="thin">
        <color theme="0" tint="-0.499984740745262"/>
      </right>
      <top style="hair">
        <color auto="1"/>
      </top>
      <bottom style="thin">
        <color auto="1"/>
      </bottom>
      <diagonal/>
    </border>
    <border>
      <left style="thin">
        <color auto="1"/>
      </left>
      <right style="thin">
        <color theme="0" tint="-0.499984740745262"/>
      </right>
      <top style="hair">
        <color auto="1"/>
      </top>
      <bottom/>
      <diagonal/>
    </border>
    <border>
      <left style="thin">
        <color auto="1"/>
      </left>
      <right/>
      <top style="hair">
        <color auto="1"/>
      </top>
      <bottom/>
      <diagonal/>
    </border>
    <border>
      <left style="thin">
        <color auto="1"/>
      </left>
      <right style="thin">
        <color theme="0" tint="-0.499984740745262"/>
      </right>
      <top/>
      <bottom style="thin">
        <color auto="1"/>
      </bottom>
      <diagonal/>
    </border>
    <border>
      <left/>
      <right style="thin">
        <color auto="1"/>
      </right>
      <top style="thin">
        <color auto="1"/>
      </top>
      <bottom style="double">
        <color auto="1"/>
      </bottom>
      <diagonal/>
    </border>
    <border>
      <left style="thin">
        <color auto="1"/>
      </left>
      <right/>
      <top style="thin">
        <color auto="1"/>
      </top>
      <bottom style="double">
        <color auto="1"/>
      </bottom>
      <diagonal/>
    </border>
    <border>
      <left style="thin">
        <color auto="1"/>
      </left>
      <right/>
      <top/>
      <bottom style="dashDot">
        <color auto="1"/>
      </bottom>
      <diagonal/>
    </border>
    <border>
      <left/>
      <right/>
      <top/>
      <bottom style="dashDot">
        <color auto="1"/>
      </bottom>
      <diagonal/>
    </border>
    <border>
      <left style="thin">
        <color auto="1"/>
      </left>
      <right/>
      <top style="dashDot">
        <color auto="1"/>
      </top>
      <bottom/>
      <diagonal/>
    </border>
    <border>
      <left/>
      <right/>
      <top style="dashDot">
        <color auto="1"/>
      </top>
      <bottom/>
      <diagonal/>
    </border>
    <border>
      <left/>
      <right style="thin">
        <color auto="1"/>
      </right>
      <top/>
      <bottom style="dashDot">
        <color auto="1"/>
      </bottom>
      <diagonal/>
    </border>
    <border>
      <left/>
      <right style="thin">
        <color auto="1"/>
      </right>
      <top style="dashDot">
        <color auto="1"/>
      </top>
      <bottom/>
      <diagonal/>
    </border>
    <border>
      <left/>
      <right/>
      <top/>
      <bottom style="thin">
        <color theme="1"/>
      </bottom>
      <diagonal/>
    </border>
    <border>
      <left/>
      <right style="thin">
        <color auto="1"/>
      </right>
      <top/>
      <bottom style="thin">
        <color theme="1"/>
      </bottom>
      <diagonal/>
    </border>
    <border>
      <left style="thin">
        <color theme="1"/>
      </left>
      <right/>
      <top style="thin">
        <color theme="1"/>
      </top>
      <bottom/>
      <diagonal/>
    </border>
    <border>
      <left/>
      <right/>
      <top style="thin">
        <color theme="1"/>
      </top>
      <bottom/>
      <diagonal/>
    </border>
    <border>
      <left style="thick">
        <color indexed="12"/>
      </left>
      <right style="thin">
        <color indexed="12"/>
      </right>
      <top style="thin">
        <color indexed="12"/>
      </top>
      <bottom style="thin">
        <color indexed="12"/>
      </bottom>
      <diagonal/>
    </border>
    <border>
      <left style="thin">
        <color indexed="12"/>
      </left>
      <right style="thin">
        <color indexed="12"/>
      </right>
      <top style="thin">
        <color indexed="12"/>
      </top>
      <bottom style="thin">
        <color indexed="12"/>
      </bottom>
      <diagonal/>
    </border>
    <border>
      <left style="thick">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thin">
        <color indexed="12"/>
      </left>
      <right/>
      <top style="thin">
        <color indexed="12"/>
      </top>
      <bottom style="thin">
        <color indexed="12"/>
      </bottom>
      <diagonal/>
    </border>
    <border>
      <left style="thick">
        <color indexed="12"/>
      </left>
      <right/>
      <top style="thin">
        <color indexed="12"/>
      </top>
      <bottom style="thin">
        <color theme="3" tint="-0.249977111117893"/>
      </bottom>
      <diagonal/>
    </border>
    <border>
      <left/>
      <right/>
      <top style="thin">
        <color indexed="12"/>
      </top>
      <bottom style="thin">
        <color theme="3" tint="-0.249977111117893"/>
      </bottom>
      <diagonal/>
    </border>
    <border>
      <left/>
      <right style="thin">
        <color indexed="12"/>
      </right>
      <top style="thin">
        <color indexed="12"/>
      </top>
      <bottom style="thin">
        <color theme="3" tint="-0.249977111117893"/>
      </bottom>
      <diagonal/>
    </border>
    <border>
      <left style="thin">
        <color indexed="12"/>
      </left>
      <right/>
      <top style="thin">
        <color indexed="12"/>
      </top>
      <bottom style="thin">
        <color theme="3" tint="-0.249977111117893"/>
      </bottom>
      <diagonal/>
    </border>
    <border>
      <left style="thin">
        <color indexed="12"/>
      </left>
      <right/>
      <top style="thin">
        <color indexed="12"/>
      </top>
      <bottom/>
      <diagonal/>
    </border>
    <border>
      <left/>
      <right style="thin">
        <color indexed="12"/>
      </right>
      <top style="thin">
        <color indexed="12"/>
      </top>
      <bottom/>
      <diagonal/>
    </border>
    <border>
      <left style="thin">
        <color indexed="12"/>
      </left>
      <right/>
      <top/>
      <bottom style="thin">
        <color indexed="12"/>
      </bottom>
      <diagonal/>
    </border>
    <border>
      <left/>
      <right style="thin">
        <color indexed="12"/>
      </right>
      <top/>
      <bottom style="thin">
        <color indexed="12"/>
      </bottom>
      <diagonal/>
    </border>
    <border>
      <left style="thin">
        <color indexed="12"/>
      </left>
      <right/>
      <top/>
      <bottom style="thin">
        <color theme="3" tint="-0.249977111117893"/>
      </bottom>
      <diagonal/>
    </border>
    <border>
      <left/>
      <right style="thin">
        <color indexed="12"/>
      </right>
      <top/>
      <bottom style="thin">
        <color theme="3" tint="-0.249977111117893"/>
      </bottom>
      <diagonal/>
    </border>
    <border>
      <left style="thin">
        <color indexed="12"/>
      </left>
      <right style="thin">
        <color indexed="12"/>
      </right>
      <top style="thin">
        <color indexed="12"/>
      </top>
      <bottom style="thin">
        <color theme="3" tint="-0.249977111117893"/>
      </bottom>
      <diagonal/>
    </border>
    <border>
      <left/>
      <right/>
      <top style="thin">
        <color indexed="12"/>
      </top>
      <bottom/>
      <diagonal/>
    </border>
    <border>
      <left/>
      <right/>
      <top/>
      <bottom style="thin">
        <color indexed="12"/>
      </bottom>
      <diagonal/>
    </border>
    <border>
      <left style="thin">
        <color indexed="12"/>
      </left>
      <right/>
      <top/>
      <bottom/>
      <diagonal/>
    </border>
    <border>
      <left/>
      <right style="thin">
        <color indexed="12"/>
      </right>
      <top/>
      <bottom/>
      <diagonal/>
    </border>
    <border>
      <left style="thin">
        <color indexed="12"/>
      </left>
      <right style="thin">
        <color indexed="12"/>
      </right>
      <top style="thin">
        <color indexed="12"/>
      </top>
      <bottom/>
      <diagonal/>
    </border>
    <border>
      <left style="thin">
        <color indexed="12"/>
      </left>
      <right/>
      <top/>
      <bottom style="thin">
        <color auto="1"/>
      </bottom>
      <diagonal/>
    </border>
    <border>
      <left/>
      <right style="thin">
        <color auto="1"/>
      </right>
      <top style="thin">
        <color indexed="12"/>
      </top>
      <bottom/>
      <diagonal/>
    </border>
    <border>
      <left/>
      <right style="thin">
        <color auto="1"/>
      </right>
      <top/>
      <bottom style="thin">
        <color indexed="12"/>
      </bottom>
      <diagonal/>
    </border>
    <border>
      <left style="thick">
        <color indexed="12"/>
      </left>
      <right/>
      <top style="thick">
        <color indexed="12"/>
      </top>
      <bottom/>
      <diagonal/>
    </border>
    <border>
      <left/>
      <right/>
      <top style="thick">
        <color indexed="12"/>
      </top>
      <bottom/>
      <diagonal/>
    </border>
    <border>
      <left style="thick">
        <color indexed="12"/>
      </left>
      <right/>
      <top/>
      <bottom/>
      <diagonal/>
    </border>
    <border>
      <left style="thick">
        <color indexed="12"/>
      </left>
      <right/>
      <top/>
      <bottom style="thin">
        <color indexed="12"/>
      </bottom>
      <diagonal/>
    </border>
    <border>
      <left style="thick">
        <color indexed="12"/>
      </left>
      <right/>
      <top style="thin">
        <color indexed="12"/>
      </top>
      <bottom/>
      <diagonal/>
    </border>
    <border>
      <left style="thin">
        <color indexed="12"/>
      </left>
      <right style="thin">
        <color indexed="12"/>
      </right>
      <top/>
      <bottom style="thin">
        <color indexed="12"/>
      </bottom>
      <diagonal/>
    </border>
    <border>
      <left/>
      <right style="thin">
        <color indexed="12"/>
      </right>
      <top/>
      <bottom style="thin">
        <color auto="1"/>
      </bottom>
      <diagonal/>
    </border>
    <border>
      <left style="thin">
        <color indexed="12"/>
      </left>
      <right/>
      <top style="thin">
        <color auto="1"/>
      </top>
      <bottom/>
      <diagonal/>
    </border>
    <border>
      <left/>
      <right style="thin">
        <color indexed="12"/>
      </right>
      <top style="thin">
        <color auto="1"/>
      </top>
      <bottom/>
      <diagonal/>
    </border>
    <border>
      <left/>
      <right style="thin">
        <color auto="1"/>
      </right>
      <top style="thick">
        <color indexed="12"/>
      </top>
      <bottom/>
      <diagonal/>
    </border>
    <border>
      <left style="thin">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style="thick">
        <color theme="7" tint="0.39979247413556324"/>
      </bottom>
      <diagonal/>
    </border>
    <border>
      <left style="thin">
        <color rgb="FF7030A0"/>
      </left>
      <right style="thin">
        <color rgb="FF7030A0"/>
      </right>
      <top style="thick">
        <color theme="7" tint="0.39979247413556324"/>
      </top>
      <bottom style="thin">
        <color rgb="FF7030A0"/>
      </bottom>
      <diagonal/>
    </border>
    <border>
      <left style="thin">
        <color rgb="FF7030A0"/>
      </left>
      <right/>
      <top style="thin">
        <color rgb="FF7030A0"/>
      </top>
      <bottom/>
      <diagonal/>
    </border>
    <border>
      <left/>
      <right style="thin">
        <color rgb="FF7030A0"/>
      </right>
      <top style="thin">
        <color rgb="FF7030A0"/>
      </top>
      <bottom/>
      <diagonal/>
    </border>
    <border>
      <left style="thin">
        <color rgb="FF7030A0"/>
      </left>
      <right/>
      <top style="thin">
        <color rgb="FF7030A0"/>
      </top>
      <bottom style="thin">
        <color rgb="FF7030A0"/>
      </bottom>
      <diagonal/>
    </border>
    <border>
      <left/>
      <right style="thin">
        <color rgb="FF7030A0"/>
      </right>
      <top style="thin">
        <color rgb="FF7030A0"/>
      </top>
      <bottom style="thin">
        <color rgb="FF7030A0"/>
      </bottom>
      <diagonal/>
    </border>
    <border>
      <left style="thin">
        <color rgb="FF7030A0"/>
      </left>
      <right/>
      <top style="thick">
        <color theme="7" tint="0.39979247413556324"/>
      </top>
      <bottom style="thin">
        <color rgb="FF7030A0"/>
      </bottom>
      <diagonal/>
    </border>
    <border>
      <left/>
      <right style="thin">
        <color rgb="FF7030A0"/>
      </right>
      <top style="thick">
        <color theme="7" tint="0.39979247413556324"/>
      </top>
      <bottom style="thin">
        <color rgb="FF7030A0"/>
      </bottom>
      <diagonal/>
    </border>
    <border>
      <left style="thin">
        <color rgb="FF7030A0"/>
      </left>
      <right style="thin">
        <color rgb="FF7030A0"/>
      </right>
      <top style="thin">
        <color rgb="FF7030A0"/>
      </top>
      <bottom/>
      <diagonal/>
    </border>
    <border>
      <left style="thin">
        <color rgb="FF7030A0"/>
      </left>
      <right style="thin">
        <color rgb="FF7030A0"/>
      </right>
      <top/>
      <bottom/>
      <diagonal/>
    </border>
    <border>
      <left style="thin">
        <color rgb="FF7030A0"/>
      </left>
      <right style="thin">
        <color rgb="FF7030A0"/>
      </right>
      <top/>
      <bottom style="thin">
        <color rgb="FF7030A0"/>
      </bottom>
      <diagonal/>
    </border>
    <border>
      <left style="thin">
        <color rgb="FF7030A0"/>
      </left>
      <right style="thin">
        <color rgb="FF7030A0"/>
      </right>
      <top style="thick">
        <color theme="7" tint="0.39979247413556324"/>
      </top>
      <bottom style="thin">
        <color theme="7" tint="-0.249977111117893"/>
      </bottom>
      <diagonal/>
    </border>
    <border>
      <left style="thin">
        <color rgb="FF7030A0"/>
      </left>
      <right style="thin">
        <color rgb="FF7030A0"/>
      </right>
      <top style="thin">
        <color rgb="FF7030A0"/>
      </top>
      <bottom style="thin">
        <color theme="7" tint="-0.249977111117893"/>
      </bottom>
      <diagonal/>
    </border>
    <border>
      <left style="thin">
        <color rgb="FF7030A0"/>
      </left>
      <right/>
      <top style="thick">
        <color theme="7" tint="0.39979247413556324"/>
      </top>
      <bottom style="thin">
        <color theme="7" tint="-0.249977111117893"/>
      </bottom>
      <diagonal/>
    </border>
    <border>
      <left style="thin">
        <color rgb="FF7030A0"/>
      </left>
      <right/>
      <top style="thin">
        <color rgb="FF7030A0"/>
      </top>
      <bottom style="thin">
        <color theme="7" tint="-0.249977111117893"/>
      </bottom>
      <diagonal/>
    </border>
    <border>
      <left/>
      <right/>
      <top/>
      <bottom style="thin">
        <color theme="7" tint="-0.249977111117893"/>
      </bottom>
      <diagonal/>
    </border>
    <border>
      <left style="thin">
        <color rgb="FF7030A0"/>
      </left>
      <right/>
      <top/>
      <bottom/>
      <diagonal/>
    </border>
    <border>
      <left style="thin">
        <color auto="1"/>
      </left>
      <right/>
      <top/>
      <bottom style="medium">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auto="1"/>
      </top>
      <bottom style="medium">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1"/>
      </top>
      <bottom/>
      <diagonal/>
    </border>
    <border>
      <left style="thin">
        <color indexed="63"/>
      </left>
      <right/>
      <top/>
      <bottom/>
      <diagonal/>
    </border>
    <border>
      <left/>
      <right/>
      <top style="thin">
        <color indexed="62"/>
      </top>
      <bottom style="double">
        <color indexed="62"/>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s>
  <cellStyleXfs count="1446">
    <xf numFmtId="0" fontId="0" fillId="0" borderId="0">
      <alignment vertical="center"/>
    </xf>
    <xf numFmtId="0" fontId="83" fillId="0" borderId="0" applyNumberFormat="0" applyFill="0" applyBorder="0" applyAlignment="0" applyProtection="0">
      <alignment vertical="top"/>
      <protection locked="0"/>
    </xf>
    <xf numFmtId="0" fontId="69" fillId="0" borderId="0"/>
    <xf numFmtId="0" fontId="9" fillId="0" borderId="0"/>
    <xf numFmtId="0" fontId="84" fillId="0" borderId="0" applyNumberFormat="0" applyFill="0" applyBorder="0" applyAlignment="0" applyProtection="0"/>
    <xf numFmtId="0" fontId="84" fillId="0" borderId="0" applyNumberFormat="0" applyFill="0" applyBorder="0" applyAlignment="0" applyProtection="0"/>
    <xf numFmtId="0" fontId="85" fillId="0" borderId="0">
      <alignment vertical="top"/>
    </xf>
    <xf numFmtId="0" fontId="84" fillId="0" borderId="0" applyNumberFormat="0" applyFill="0" applyBorder="0" applyAlignment="0" applyProtection="0"/>
    <xf numFmtId="0" fontId="84" fillId="0" borderId="0" applyNumberFormat="0" applyFill="0" applyBorder="0" applyAlignment="0" applyProtection="0"/>
    <xf numFmtId="0" fontId="9" fillId="0" borderId="0"/>
    <xf numFmtId="0" fontId="85" fillId="0" borderId="0">
      <alignment vertical="top"/>
    </xf>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9" fillId="0" borderId="0"/>
    <xf numFmtId="0" fontId="9" fillId="0" borderId="0"/>
    <xf numFmtId="0" fontId="86" fillId="0" borderId="0"/>
    <xf numFmtId="0" fontId="69" fillId="0" borderId="0"/>
    <xf numFmtId="0" fontId="84" fillId="0" borderId="0" applyNumberFormat="0" applyFill="0" applyBorder="0" applyAlignment="0" applyProtection="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69" fillId="0" borderId="0"/>
    <xf numFmtId="0" fontId="69" fillId="0" borderId="0"/>
    <xf numFmtId="0" fontId="9" fillId="0" borderId="0"/>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9" fillId="0" borderId="0"/>
    <xf numFmtId="0" fontId="9" fillId="0" borderId="0"/>
    <xf numFmtId="0" fontId="9" fillId="0" borderId="0"/>
    <xf numFmtId="0" fontId="69" fillId="0" borderId="0"/>
    <xf numFmtId="0" fontId="85" fillId="0" borderId="0">
      <alignment vertical="top"/>
    </xf>
    <xf numFmtId="0" fontId="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9" fillId="0" borderId="0"/>
    <xf numFmtId="0" fontId="9" fillId="0" borderId="0"/>
    <xf numFmtId="0" fontId="69" fillId="0" borderId="0"/>
    <xf numFmtId="0" fontId="69" fillId="0" borderId="0"/>
    <xf numFmtId="0" fontId="9" fillId="0" borderId="0"/>
    <xf numFmtId="0" fontId="9" fillId="0" borderId="0"/>
    <xf numFmtId="0" fontId="9" fillId="0" borderId="0"/>
    <xf numFmtId="0" fontId="9" fillId="0" borderId="0"/>
    <xf numFmtId="0" fontId="9" fillId="0" borderId="0"/>
    <xf numFmtId="0" fontId="69" fillId="0" borderId="0"/>
    <xf numFmtId="0" fontId="69" fillId="0" borderId="0"/>
    <xf numFmtId="0" fontId="9" fillId="0" borderId="0"/>
    <xf numFmtId="0" fontId="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69" fillId="0" borderId="0"/>
    <xf numFmtId="0" fontId="69" fillId="0" borderId="0"/>
    <xf numFmtId="0" fontId="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69" fillId="0" borderId="0"/>
    <xf numFmtId="0" fontId="87" fillId="0" borderId="0"/>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85" fillId="0" borderId="0">
      <alignment vertical="top"/>
    </xf>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69" fillId="0" borderId="0"/>
    <xf numFmtId="0" fontId="85" fillId="0" borderId="0">
      <alignment vertical="top"/>
    </xf>
    <xf numFmtId="0" fontId="9" fillId="0" borderId="0"/>
    <xf numFmtId="0" fontId="9" fillId="0" borderId="0"/>
    <xf numFmtId="0" fontId="85" fillId="0" borderId="0">
      <alignment vertical="top"/>
    </xf>
    <xf numFmtId="0" fontId="9" fillId="0" borderId="0"/>
    <xf numFmtId="0" fontId="9" fillId="0" borderId="0"/>
    <xf numFmtId="0" fontId="9" fillId="0" borderId="0"/>
    <xf numFmtId="0" fontId="9" fillId="0" borderId="0"/>
    <xf numFmtId="0" fontId="85" fillId="0" borderId="0">
      <alignment vertical="top"/>
    </xf>
    <xf numFmtId="0" fontId="9" fillId="0" borderId="0"/>
    <xf numFmtId="0" fontId="9" fillId="0" borderId="0"/>
    <xf numFmtId="0" fontId="85" fillId="0" borderId="0">
      <alignment vertical="top"/>
    </xf>
    <xf numFmtId="0" fontId="9" fillId="0" borderId="0"/>
    <xf numFmtId="0" fontId="9" fillId="0" borderId="0"/>
    <xf numFmtId="0" fontId="9" fillId="0" borderId="0"/>
    <xf numFmtId="0" fontId="9" fillId="0" borderId="0"/>
    <xf numFmtId="0" fontId="9" fillId="0" borderId="0"/>
    <xf numFmtId="0" fontId="9" fillId="0" borderId="0"/>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85" fillId="0" borderId="0">
      <alignment vertical="top"/>
    </xf>
    <xf numFmtId="0" fontId="85" fillId="0" borderId="0">
      <alignment vertical="top"/>
    </xf>
    <xf numFmtId="0" fontId="9" fillId="0" borderId="0"/>
    <xf numFmtId="0" fontId="85" fillId="0" borderId="0">
      <alignment vertical="top"/>
    </xf>
    <xf numFmtId="0" fontId="9" fillId="0" borderId="0"/>
    <xf numFmtId="0" fontId="9" fillId="0" borderId="0"/>
    <xf numFmtId="0" fontId="9" fillId="0" borderId="0"/>
    <xf numFmtId="0" fontId="85" fillId="0" borderId="0">
      <alignment vertical="top"/>
    </xf>
    <xf numFmtId="0" fontId="9" fillId="0" borderId="0"/>
    <xf numFmtId="0" fontId="9" fillId="0" borderId="0"/>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9" fillId="0" borderId="0"/>
    <xf numFmtId="0" fontId="9" fillId="0" borderId="0"/>
    <xf numFmtId="0" fontId="85" fillId="0" borderId="0">
      <alignment vertical="top"/>
    </xf>
    <xf numFmtId="0" fontId="85" fillId="0" borderId="0">
      <alignment vertical="top"/>
    </xf>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9" fillId="0" borderId="0"/>
    <xf numFmtId="0" fontId="9" fillId="0" borderId="0"/>
    <xf numFmtId="0" fontId="85" fillId="0" borderId="0">
      <alignment vertical="top"/>
    </xf>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9" fillId="0" borderId="0"/>
    <xf numFmtId="0" fontId="85" fillId="0" borderId="0">
      <alignment vertical="top"/>
    </xf>
    <xf numFmtId="0" fontId="9" fillId="0" borderId="0"/>
    <xf numFmtId="0" fontId="9" fillId="0" borderId="0"/>
    <xf numFmtId="0" fontId="85" fillId="0" borderId="0">
      <alignment vertical="top"/>
    </xf>
    <xf numFmtId="0" fontId="85" fillId="0" borderId="0">
      <alignment vertical="top"/>
    </xf>
    <xf numFmtId="0" fontId="85" fillId="0" borderId="0">
      <alignment vertical="top"/>
    </xf>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69" fillId="0" borderId="0"/>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9" fillId="0" borderId="0"/>
    <xf numFmtId="0" fontId="69" fillId="0" borderId="0"/>
    <xf numFmtId="0" fontId="69" fillId="0" borderId="0"/>
    <xf numFmtId="0" fontId="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9" fillId="0" borderId="0"/>
    <xf numFmtId="0" fontId="9" fillId="0" borderId="0"/>
    <xf numFmtId="0" fontId="9" fillId="0" borderId="0"/>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85" fillId="0" borderId="0">
      <alignment vertical="top"/>
    </xf>
    <xf numFmtId="0" fontId="69" fillId="0" borderId="0"/>
    <xf numFmtId="0" fontId="69" fillId="0" borderId="0"/>
    <xf numFmtId="0" fontId="69" fillId="0" borderId="0"/>
    <xf numFmtId="0" fontId="69" fillId="0" borderId="0"/>
    <xf numFmtId="0" fontId="9" fillId="0" borderId="0"/>
    <xf numFmtId="0" fontId="85" fillId="0" borderId="0">
      <alignment vertical="top"/>
    </xf>
    <xf numFmtId="0" fontId="9" fillId="0" borderId="0"/>
    <xf numFmtId="0" fontId="85" fillId="0" borderId="0">
      <alignment vertical="top"/>
    </xf>
    <xf numFmtId="0" fontId="9" fillId="0" borderId="0"/>
    <xf numFmtId="0" fontId="85" fillId="0" borderId="0">
      <alignment vertical="top"/>
    </xf>
    <xf numFmtId="0" fontId="85" fillId="0" borderId="0">
      <alignment vertical="top"/>
    </xf>
    <xf numFmtId="0" fontId="9" fillId="0" borderId="0"/>
    <xf numFmtId="0" fontId="9" fillId="0" borderId="0"/>
    <xf numFmtId="0" fontId="9" fillId="0" borderId="0"/>
    <xf numFmtId="0" fontId="9" fillId="0" borderId="0"/>
    <xf numFmtId="0" fontId="9" fillId="0" borderId="0"/>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9" fillId="0" borderId="0"/>
    <xf numFmtId="0" fontId="85" fillId="0" borderId="0">
      <alignment vertical="top"/>
    </xf>
    <xf numFmtId="0" fontId="85" fillId="0" borderId="0">
      <alignment vertical="top"/>
    </xf>
    <xf numFmtId="0" fontId="9" fillId="0" borderId="0"/>
    <xf numFmtId="0" fontId="85" fillId="0" borderId="0">
      <alignment vertical="top"/>
    </xf>
    <xf numFmtId="0" fontId="85" fillId="0" borderId="0">
      <alignment vertical="top"/>
    </xf>
    <xf numFmtId="0" fontId="85" fillId="0" borderId="0">
      <alignment vertical="top"/>
    </xf>
    <xf numFmtId="0" fontId="9" fillId="0" borderId="0"/>
    <xf numFmtId="0" fontId="9" fillId="0" borderId="0"/>
    <xf numFmtId="0" fontId="9" fillId="0" borderId="0"/>
    <xf numFmtId="0" fontId="9" fillId="0" borderId="0"/>
    <xf numFmtId="0" fontId="85" fillId="0" borderId="0">
      <alignment vertical="top"/>
    </xf>
    <xf numFmtId="0" fontId="9" fillId="0" borderId="0"/>
    <xf numFmtId="0" fontId="85" fillId="0" borderId="0">
      <alignment vertical="top"/>
    </xf>
    <xf numFmtId="0" fontId="85" fillId="0" borderId="0">
      <alignment vertical="top"/>
    </xf>
    <xf numFmtId="0" fontId="9" fillId="0" borderId="0"/>
    <xf numFmtId="0" fontId="9" fillId="0" borderId="0"/>
    <xf numFmtId="0" fontId="85" fillId="0" borderId="0">
      <alignment vertical="top"/>
    </xf>
    <xf numFmtId="0" fontId="9" fillId="0" borderId="0"/>
    <xf numFmtId="0" fontId="9" fillId="0" borderId="0"/>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9" fillId="0" borderId="0"/>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9" fillId="0" borderId="0"/>
    <xf numFmtId="0" fontId="9" fillId="0" borderId="0"/>
    <xf numFmtId="0" fontId="9" fillId="0" borderId="0"/>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9" fillId="0" borderId="0"/>
    <xf numFmtId="0" fontId="85" fillId="0" borderId="0">
      <alignment vertical="top"/>
    </xf>
    <xf numFmtId="0" fontId="9" fillId="0" borderId="0"/>
    <xf numFmtId="0" fontId="9" fillId="0" borderId="0"/>
    <xf numFmtId="0" fontId="85" fillId="0" borderId="0">
      <alignment vertical="top"/>
    </xf>
    <xf numFmtId="0" fontId="9" fillId="0" borderId="0"/>
    <xf numFmtId="0" fontId="9" fillId="0" borderId="0"/>
    <xf numFmtId="0" fontId="85" fillId="0" borderId="0">
      <alignment vertical="top"/>
    </xf>
    <xf numFmtId="0" fontId="9" fillId="0" borderId="0"/>
    <xf numFmtId="0" fontId="85" fillId="0" borderId="0">
      <alignment vertical="top"/>
    </xf>
    <xf numFmtId="0" fontId="9" fillId="0" borderId="0"/>
    <xf numFmtId="0" fontId="9" fillId="0" borderId="0"/>
    <xf numFmtId="0" fontId="9" fillId="0" borderId="0"/>
    <xf numFmtId="0" fontId="85" fillId="0" borderId="0">
      <alignment vertical="top"/>
    </xf>
    <xf numFmtId="0" fontId="85" fillId="0" borderId="0">
      <alignment vertical="top"/>
    </xf>
    <xf numFmtId="0" fontId="85" fillId="0" borderId="0">
      <alignment vertical="top"/>
    </xf>
    <xf numFmtId="0" fontId="9" fillId="0" borderId="0"/>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85" fillId="0" borderId="0">
      <alignment vertical="top"/>
    </xf>
    <xf numFmtId="0" fontId="9" fillId="0" borderId="0"/>
    <xf numFmtId="0" fontId="9" fillId="0" borderId="0"/>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85" fillId="0" borderId="0">
      <alignment vertical="top"/>
    </xf>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85" fillId="0" borderId="0">
      <alignment vertical="top"/>
    </xf>
    <xf numFmtId="0" fontId="9" fillId="0" borderId="0"/>
    <xf numFmtId="0" fontId="85" fillId="0" borderId="0">
      <alignment vertical="top"/>
    </xf>
    <xf numFmtId="0" fontId="9" fillId="0" borderId="0"/>
    <xf numFmtId="0" fontId="85" fillId="0" borderId="0">
      <alignment vertical="top"/>
    </xf>
    <xf numFmtId="0" fontId="9" fillId="0" borderId="0"/>
    <xf numFmtId="0" fontId="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85" fillId="0" borderId="0">
      <alignment vertical="top"/>
    </xf>
    <xf numFmtId="0" fontId="69" fillId="0" borderId="0"/>
    <xf numFmtId="0" fontId="6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9" fillId="0" borderId="0"/>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85" fillId="0" borderId="0">
      <alignment vertical="top"/>
    </xf>
    <xf numFmtId="0" fontId="9" fillId="0" borderId="0"/>
    <xf numFmtId="0" fontId="9" fillId="0" borderId="0"/>
    <xf numFmtId="1" fontId="88" fillId="0" borderId="0"/>
    <xf numFmtId="0" fontId="155" fillId="0" borderId="0"/>
    <xf numFmtId="0" fontId="89" fillId="19" borderId="0" applyNumberFormat="0" applyBorder="0" applyAlignment="0" applyProtection="0">
      <alignment vertical="center"/>
    </xf>
    <xf numFmtId="0" fontId="89" fillId="19" borderId="0" applyNumberFormat="0" applyBorder="0" applyAlignment="0" applyProtection="0">
      <alignment vertical="center"/>
    </xf>
    <xf numFmtId="0" fontId="89" fillId="19" borderId="0" applyNumberFormat="0" applyBorder="0" applyAlignment="0" applyProtection="0">
      <alignment vertical="center"/>
    </xf>
    <xf numFmtId="0" fontId="89" fillId="19" borderId="0" applyNumberFormat="0" applyBorder="0" applyAlignment="0" applyProtection="0">
      <alignment vertical="center"/>
    </xf>
    <xf numFmtId="0" fontId="89" fillId="11" borderId="0" applyNumberFormat="0" applyBorder="0" applyAlignment="0" applyProtection="0">
      <alignment vertical="center"/>
    </xf>
    <xf numFmtId="0" fontId="89" fillId="11" borderId="0" applyNumberFormat="0" applyBorder="0" applyAlignment="0" applyProtection="0">
      <alignment vertical="center"/>
    </xf>
    <xf numFmtId="0" fontId="89" fillId="11" borderId="0" applyNumberFormat="0" applyBorder="0" applyAlignment="0" applyProtection="0">
      <alignment vertical="center"/>
    </xf>
    <xf numFmtId="0" fontId="89" fillId="11" borderId="0" applyNumberFormat="0" applyBorder="0" applyAlignment="0" applyProtection="0">
      <alignment vertical="center"/>
    </xf>
    <xf numFmtId="0" fontId="89" fillId="8" borderId="0" applyNumberFormat="0" applyBorder="0" applyAlignment="0" applyProtection="0">
      <alignment vertical="center"/>
    </xf>
    <xf numFmtId="0" fontId="89" fillId="8" borderId="0" applyNumberFormat="0" applyBorder="0" applyAlignment="0" applyProtection="0">
      <alignment vertical="center"/>
    </xf>
    <xf numFmtId="0" fontId="89" fillId="8" borderId="0" applyNumberFormat="0" applyBorder="0" applyAlignment="0" applyProtection="0">
      <alignment vertical="center"/>
    </xf>
    <xf numFmtId="0" fontId="89" fillId="8" borderId="0" applyNumberFormat="0" applyBorder="0" applyAlignment="0" applyProtection="0">
      <alignment vertical="center"/>
    </xf>
    <xf numFmtId="0" fontId="89" fillId="20" borderId="0" applyNumberFormat="0" applyBorder="0" applyAlignment="0" applyProtection="0">
      <alignment vertical="center"/>
    </xf>
    <xf numFmtId="0" fontId="89" fillId="20" borderId="0" applyNumberFormat="0" applyBorder="0" applyAlignment="0" applyProtection="0">
      <alignment vertical="center"/>
    </xf>
    <xf numFmtId="0" fontId="89" fillId="20" borderId="0" applyNumberFormat="0" applyBorder="0" applyAlignment="0" applyProtection="0">
      <alignment vertical="center"/>
    </xf>
    <xf numFmtId="0" fontId="89" fillId="20" borderId="0" applyNumberFormat="0" applyBorder="0" applyAlignment="0" applyProtection="0">
      <alignment vertical="center"/>
    </xf>
    <xf numFmtId="0" fontId="89" fillId="21" borderId="0" applyNumberFormat="0" applyBorder="0" applyAlignment="0" applyProtection="0">
      <alignment vertical="center"/>
    </xf>
    <xf numFmtId="0" fontId="89" fillId="21" borderId="0" applyNumberFormat="0" applyBorder="0" applyAlignment="0" applyProtection="0">
      <alignment vertical="center"/>
    </xf>
    <xf numFmtId="0" fontId="89" fillId="21" borderId="0" applyNumberFormat="0" applyBorder="0" applyAlignment="0" applyProtection="0">
      <alignment vertical="center"/>
    </xf>
    <xf numFmtId="0" fontId="89" fillId="21" borderId="0" applyNumberFormat="0" applyBorder="0" applyAlignment="0" applyProtection="0">
      <alignment vertical="center"/>
    </xf>
    <xf numFmtId="0" fontId="89" fillId="22" borderId="0" applyNumberFormat="0" applyBorder="0" applyAlignment="0" applyProtection="0">
      <alignment vertical="center"/>
    </xf>
    <xf numFmtId="0" fontId="89" fillId="22" borderId="0" applyNumberFormat="0" applyBorder="0" applyAlignment="0" applyProtection="0">
      <alignment vertical="center"/>
    </xf>
    <xf numFmtId="0" fontId="89" fillId="22" borderId="0" applyNumberFormat="0" applyBorder="0" applyAlignment="0" applyProtection="0">
      <alignment vertical="center"/>
    </xf>
    <xf numFmtId="0" fontId="89" fillId="22" borderId="0" applyNumberFormat="0" applyBorder="0" applyAlignment="0" applyProtection="0">
      <alignment vertical="center"/>
    </xf>
    <xf numFmtId="0" fontId="90" fillId="16" borderId="0" applyNumberFormat="0" applyBorder="0" applyAlignment="0" applyProtection="0">
      <alignment vertical="center"/>
    </xf>
    <xf numFmtId="0" fontId="90" fillId="22" borderId="0" applyNumberFormat="0" applyBorder="0" applyAlignment="0" applyProtection="0">
      <alignment vertical="center"/>
    </xf>
    <xf numFmtId="0" fontId="90" fillId="23" borderId="0" applyNumberFormat="0" applyBorder="0" applyAlignment="0" applyProtection="0">
      <alignment vertical="center"/>
    </xf>
    <xf numFmtId="0" fontId="90" fillId="16" borderId="0" applyNumberFormat="0" applyBorder="0" applyAlignment="0" applyProtection="0">
      <alignment vertical="center"/>
    </xf>
    <xf numFmtId="0" fontId="90" fillId="21" borderId="0" applyNumberFormat="0" applyBorder="0" applyAlignment="0" applyProtection="0">
      <alignment vertical="center"/>
    </xf>
    <xf numFmtId="0" fontId="90" fillId="22" borderId="0" applyNumberFormat="0" applyBorder="0" applyAlignment="0" applyProtection="0">
      <alignment vertical="center"/>
    </xf>
    <xf numFmtId="0" fontId="89" fillId="24" borderId="0" applyNumberFormat="0" applyBorder="0" applyAlignment="0" applyProtection="0">
      <alignment vertical="center"/>
    </xf>
    <xf numFmtId="0" fontId="89" fillId="24" borderId="0" applyNumberFormat="0" applyBorder="0" applyAlignment="0" applyProtection="0">
      <alignment vertical="center"/>
    </xf>
    <xf numFmtId="0" fontId="89" fillId="24" borderId="0" applyNumberFormat="0" applyBorder="0" applyAlignment="0" applyProtection="0">
      <alignment vertical="center"/>
    </xf>
    <xf numFmtId="0" fontId="89" fillId="24" borderId="0" applyNumberFormat="0" applyBorder="0" applyAlignment="0" applyProtection="0">
      <alignment vertical="center"/>
    </xf>
    <xf numFmtId="0" fontId="89" fillId="25" borderId="0" applyNumberFormat="0" applyBorder="0" applyAlignment="0" applyProtection="0">
      <alignment vertical="center"/>
    </xf>
    <xf numFmtId="0" fontId="89" fillId="25" borderId="0" applyNumberFormat="0" applyBorder="0" applyAlignment="0" applyProtection="0">
      <alignment vertical="center"/>
    </xf>
    <xf numFmtId="0" fontId="89" fillId="25" borderId="0" applyNumberFormat="0" applyBorder="0" applyAlignment="0" applyProtection="0">
      <alignment vertical="center"/>
    </xf>
    <xf numFmtId="0" fontId="89" fillId="25" borderId="0" applyNumberFormat="0" applyBorder="0" applyAlignment="0" applyProtection="0">
      <alignment vertical="center"/>
    </xf>
    <xf numFmtId="0" fontId="89" fillId="26" borderId="0" applyNumberFormat="0" applyBorder="0" applyAlignment="0" applyProtection="0">
      <alignment vertical="center"/>
    </xf>
    <xf numFmtId="0" fontId="89" fillId="26" borderId="0" applyNumberFormat="0" applyBorder="0" applyAlignment="0" applyProtection="0">
      <alignment vertical="center"/>
    </xf>
    <xf numFmtId="0" fontId="89" fillId="26" borderId="0" applyNumberFormat="0" applyBorder="0" applyAlignment="0" applyProtection="0">
      <alignment vertical="center"/>
    </xf>
    <xf numFmtId="0" fontId="89" fillId="26" borderId="0" applyNumberFormat="0" applyBorder="0" applyAlignment="0" applyProtection="0">
      <alignment vertical="center"/>
    </xf>
    <xf numFmtId="0" fontId="89" fillId="20" borderId="0" applyNumberFormat="0" applyBorder="0" applyAlignment="0" applyProtection="0">
      <alignment vertical="center"/>
    </xf>
    <xf numFmtId="0" fontId="89" fillId="20" borderId="0" applyNumberFormat="0" applyBorder="0" applyAlignment="0" applyProtection="0">
      <alignment vertical="center"/>
    </xf>
    <xf numFmtId="0" fontId="89" fillId="20" borderId="0" applyNumberFormat="0" applyBorder="0" applyAlignment="0" applyProtection="0">
      <alignment vertical="center"/>
    </xf>
    <xf numFmtId="0" fontId="89" fillId="20" borderId="0" applyNumberFormat="0" applyBorder="0" applyAlignment="0" applyProtection="0">
      <alignment vertical="center"/>
    </xf>
    <xf numFmtId="0" fontId="89" fillId="24" borderId="0" applyNumberFormat="0" applyBorder="0" applyAlignment="0" applyProtection="0">
      <alignment vertical="center"/>
    </xf>
    <xf numFmtId="0" fontId="89" fillId="24" borderId="0" applyNumberFormat="0" applyBorder="0" applyAlignment="0" applyProtection="0">
      <alignment vertical="center"/>
    </xf>
    <xf numFmtId="0" fontId="89" fillId="24" borderId="0" applyNumberFormat="0" applyBorder="0" applyAlignment="0" applyProtection="0">
      <alignment vertical="center"/>
    </xf>
    <xf numFmtId="0" fontId="89" fillId="24" borderId="0" applyNumberFormat="0" applyBorder="0" applyAlignment="0" applyProtection="0">
      <alignment vertical="center"/>
    </xf>
    <xf numFmtId="0" fontId="89" fillId="27" borderId="0" applyNumberFormat="0" applyBorder="0" applyAlignment="0" applyProtection="0">
      <alignment vertical="center"/>
    </xf>
    <xf numFmtId="0" fontId="89" fillId="27" borderId="0" applyNumberFormat="0" applyBorder="0" applyAlignment="0" applyProtection="0">
      <alignment vertical="center"/>
    </xf>
    <xf numFmtId="0" fontId="89" fillId="27" borderId="0" applyNumberFormat="0" applyBorder="0" applyAlignment="0" applyProtection="0">
      <alignment vertical="center"/>
    </xf>
    <xf numFmtId="0" fontId="89" fillId="27" borderId="0" applyNumberFormat="0" applyBorder="0" applyAlignment="0" applyProtection="0">
      <alignment vertical="center"/>
    </xf>
    <xf numFmtId="0" fontId="90" fillId="6" borderId="0" applyNumberFormat="0" applyBorder="0" applyAlignment="0" applyProtection="0">
      <alignment vertical="center"/>
    </xf>
    <xf numFmtId="0" fontId="90" fillId="25" borderId="0" applyNumberFormat="0" applyBorder="0" applyAlignment="0" applyProtection="0">
      <alignment vertical="center"/>
    </xf>
    <xf numFmtId="0" fontId="90" fillId="4" borderId="0" applyNumberFormat="0" applyBorder="0" applyAlignment="0" applyProtection="0">
      <alignment vertical="center"/>
    </xf>
    <xf numFmtId="0" fontId="90" fillId="6" borderId="0" applyNumberFormat="0" applyBorder="0" applyAlignment="0" applyProtection="0">
      <alignment vertical="center"/>
    </xf>
    <xf numFmtId="0" fontId="90" fillId="24" borderId="0" applyNumberFormat="0" applyBorder="0" applyAlignment="0" applyProtection="0">
      <alignment vertical="center"/>
    </xf>
    <xf numFmtId="0" fontId="90" fillId="22" borderId="0" applyNumberFormat="0" applyBorder="0" applyAlignment="0" applyProtection="0">
      <alignment vertical="center"/>
    </xf>
    <xf numFmtId="0" fontId="91" fillId="28" borderId="0" applyNumberFormat="0" applyBorder="0" applyAlignment="0" applyProtection="0">
      <alignment vertical="center"/>
    </xf>
    <xf numFmtId="0" fontId="91" fillId="28" borderId="0" applyNumberFormat="0" applyBorder="0" applyAlignment="0" applyProtection="0">
      <alignment vertical="center"/>
    </xf>
    <xf numFmtId="0" fontId="91" fillId="28" borderId="0" applyNumberFormat="0" applyBorder="0" applyAlignment="0" applyProtection="0">
      <alignment vertical="center"/>
    </xf>
    <xf numFmtId="0" fontId="91" fillId="28" borderId="0" applyNumberFormat="0" applyBorder="0" applyAlignment="0" applyProtection="0">
      <alignment vertical="center"/>
    </xf>
    <xf numFmtId="0" fontId="91" fillId="25" borderId="0" applyNumberFormat="0" applyBorder="0" applyAlignment="0" applyProtection="0">
      <alignment vertical="center"/>
    </xf>
    <xf numFmtId="0" fontId="91" fillId="25" borderId="0" applyNumberFormat="0" applyBorder="0" applyAlignment="0" applyProtection="0">
      <alignment vertical="center"/>
    </xf>
    <xf numFmtId="0" fontId="91" fillId="25" borderId="0" applyNumberFormat="0" applyBorder="0" applyAlignment="0" applyProtection="0">
      <alignment vertical="center"/>
    </xf>
    <xf numFmtId="0" fontId="91" fillId="25" borderId="0" applyNumberFormat="0" applyBorder="0" applyAlignment="0" applyProtection="0">
      <alignment vertical="center"/>
    </xf>
    <xf numFmtId="0" fontId="91" fillId="26" borderId="0" applyNumberFormat="0" applyBorder="0" applyAlignment="0" applyProtection="0">
      <alignment vertical="center"/>
    </xf>
    <xf numFmtId="0" fontId="91" fillId="26" borderId="0" applyNumberFormat="0" applyBorder="0" applyAlignment="0" applyProtection="0">
      <alignment vertical="center"/>
    </xf>
    <xf numFmtId="0" fontId="91" fillId="26" borderId="0" applyNumberFormat="0" applyBorder="0" applyAlignment="0" applyProtection="0">
      <alignment vertical="center"/>
    </xf>
    <xf numFmtId="0" fontId="91" fillId="26"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30" borderId="0" applyNumberFormat="0" applyBorder="0" applyAlignment="0" applyProtection="0">
      <alignment vertical="center"/>
    </xf>
    <xf numFmtId="0" fontId="91" fillId="30" borderId="0" applyNumberFormat="0" applyBorder="0" applyAlignment="0" applyProtection="0">
      <alignment vertical="center"/>
    </xf>
    <xf numFmtId="0" fontId="91" fillId="30" borderId="0" applyNumberFormat="0" applyBorder="0" applyAlignment="0" applyProtection="0">
      <alignment vertical="center"/>
    </xf>
    <xf numFmtId="0" fontId="91" fillId="30" borderId="0" applyNumberFormat="0" applyBorder="0" applyAlignment="0" applyProtection="0">
      <alignment vertical="center"/>
    </xf>
    <xf numFmtId="0" fontId="92" fillId="7" borderId="0" applyNumberFormat="0" applyBorder="0" applyAlignment="0" applyProtection="0">
      <alignment vertical="center"/>
    </xf>
    <xf numFmtId="0" fontId="92" fillId="25" borderId="0" applyNumberFormat="0" applyBorder="0" applyAlignment="0" applyProtection="0">
      <alignment vertical="center"/>
    </xf>
    <xf numFmtId="0" fontId="92" fillId="4" borderId="0" applyNumberFormat="0" applyBorder="0" applyAlignment="0" applyProtection="0">
      <alignment vertical="center"/>
    </xf>
    <xf numFmtId="0" fontId="92" fillId="6" borderId="0" applyNumberFormat="0" applyBorder="0" applyAlignment="0" applyProtection="0">
      <alignment vertical="center"/>
    </xf>
    <xf numFmtId="0" fontId="92" fillId="7" borderId="0" applyNumberFormat="0" applyBorder="0" applyAlignment="0" applyProtection="0">
      <alignment vertical="center"/>
    </xf>
    <xf numFmtId="0" fontId="92" fillId="22" borderId="0" applyNumberFormat="0" applyBorder="0" applyAlignment="0" applyProtection="0">
      <alignment vertical="center"/>
    </xf>
    <xf numFmtId="0" fontId="87" fillId="0" borderId="0"/>
    <xf numFmtId="0" fontId="91" fillId="31" borderId="0" applyNumberFormat="0" applyBorder="0" applyAlignment="0" applyProtection="0">
      <alignment vertical="center"/>
    </xf>
    <xf numFmtId="0" fontId="93" fillId="32" borderId="0" applyNumberFormat="0" applyBorder="0" applyAlignment="0" applyProtection="0"/>
    <xf numFmtId="0" fontId="93" fillId="32" borderId="0" applyNumberFormat="0" applyBorder="0" applyAlignment="0" applyProtection="0"/>
    <xf numFmtId="0" fontId="94" fillId="33" borderId="0" applyNumberFormat="0" applyBorder="0" applyAlignment="0" applyProtection="0"/>
    <xf numFmtId="0" fontId="91" fillId="31" borderId="0" applyNumberFormat="0" applyBorder="0" applyAlignment="0" applyProtection="0">
      <alignment vertical="center"/>
    </xf>
    <xf numFmtId="0" fontId="91" fillId="31" borderId="0" applyNumberFormat="0" applyBorder="0" applyAlignment="0" applyProtection="0">
      <alignment vertical="center"/>
    </xf>
    <xf numFmtId="0" fontId="91" fillId="31" borderId="0" applyNumberFormat="0" applyBorder="0" applyAlignment="0" applyProtection="0">
      <alignment vertical="center"/>
    </xf>
    <xf numFmtId="0" fontId="91" fillId="31" borderId="0" applyNumberFormat="0" applyBorder="0" applyAlignment="0" applyProtection="0">
      <alignment vertical="center"/>
    </xf>
    <xf numFmtId="0" fontId="91" fillId="31" borderId="0" applyNumberFormat="0" applyBorder="0" applyAlignment="0" applyProtection="0">
      <alignment vertical="center"/>
    </xf>
    <xf numFmtId="0" fontId="91" fillId="31" borderId="0" applyNumberFormat="0" applyBorder="0" applyAlignment="0" applyProtection="0">
      <alignment vertical="center"/>
    </xf>
    <xf numFmtId="0" fontId="91" fillId="31" borderId="0" applyNumberFormat="0" applyBorder="0" applyAlignment="0" applyProtection="0">
      <alignment vertical="center"/>
    </xf>
    <xf numFmtId="0" fontId="91" fillId="31" borderId="0" applyNumberFormat="0" applyBorder="0" applyAlignment="0" applyProtection="0">
      <alignment vertical="center"/>
    </xf>
    <xf numFmtId="0" fontId="91" fillId="31" borderId="0" applyNumberFormat="0" applyBorder="0" applyAlignment="0" applyProtection="0">
      <alignment vertical="center"/>
    </xf>
    <xf numFmtId="0" fontId="91" fillId="34" borderId="0" applyNumberFormat="0" applyBorder="0" applyAlignment="0" applyProtection="0">
      <alignment vertical="center"/>
    </xf>
    <xf numFmtId="0" fontId="93" fillId="35" borderId="0" applyNumberFormat="0" applyBorder="0" applyAlignment="0" applyProtection="0"/>
    <xf numFmtId="0" fontId="93" fillId="36" borderId="0" applyNumberFormat="0" applyBorder="0" applyAlignment="0" applyProtection="0"/>
    <xf numFmtId="0" fontId="94" fillId="37" borderId="0" applyNumberFormat="0" applyBorder="0" applyAlignment="0" applyProtection="0"/>
    <xf numFmtId="0" fontId="91" fillId="34" borderId="0" applyNumberFormat="0" applyBorder="0" applyAlignment="0" applyProtection="0">
      <alignment vertical="center"/>
    </xf>
    <xf numFmtId="0" fontId="91" fillId="34" borderId="0" applyNumberFormat="0" applyBorder="0" applyAlignment="0" applyProtection="0">
      <alignment vertical="center"/>
    </xf>
    <xf numFmtId="0" fontId="91" fillId="34" borderId="0" applyNumberFormat="0" applyBorder="0" applyAlignment="0" applyProtection="0">
      <alignment vertical="center"/>
    </xf>
    <xf numFmtId="0" fontId="91" fillId="34" borderId="0" applyNumberFormat="0" applyBorder="0" applyAlignment="0" applyProtection="0">
      <alignment vertical="center"/>
    </xf>
    <xf numFmtId="0" fontId="91" fillId="34" borderId="0" applyNumberFormat="0" applyBorder="0" applyAlignment="0" applyProtection="0">
      <alignment vertical="center"/>
    </xf>
    <xf numFmtId="0" fontId="91" fillId="34" borderId="0" applyNumberFormat="0" applyBorder="0" applyAlignment="0" applyProtection="0">
      <alignment vertical="center"/>
    </xf>
    <xf numFmtId="0" fontId="91" fillId="34" borderId="0" applyNumberFormat="0" applyBorder="0" applyAlignment="0" applyProtection="0">
      <alignment vertical="center"/>
    </xf>
    <xf numFmtId="0" fontId="91" fillId="34" borderId="0" applyNumberFormat="0" applyBorder="0" applyAlignment="0" applyProtection="0">
      <alignment vertical="center"/>
    </xf>
    <xf numFmtId="0" fontId="91" fillId="34" borderId="0" applyNumberFormat="0" applyBorder="0" applyAlignment="0" applyProtection="0">
      <alignment vertical="center"/>
    </xf>
    <xf numFmtId="0" fontId="91" fillId="38" borderId="0" applyNumberFormat="0" applyBorder="0" applyAlignment="0" applyProtection="0">
      <alignment vertical="center"/>
    </xf>
    <xf numFmtId="0" fontId="93" fillId="35" borderId="0" applyNumberFormat="0" applyBorder="0" applyAlignment="0" applyProtection="0"/>
    <xf numFmtId="0" fontId="93" fillId="39" borderId="0" applyNumberFormat="0" applyBorder="0" applyAlignment="0" applyProtection="0"/>
    <xf numFmtId="0" fontId="94" fillId="36" borderId="0" applyNumberFormat="0" applyBorder="0" applyAlignment="0" applyProtection="0"/>
    <xf numFmtId="0" fontId="91" fillId="38" borderId="0" applyNumberFormat="0" applyBorder="0" applyAlignment="0" applyProtection="0">
      <alignment vertical="center"/>
    </xf>
    <xf numFmtId="0" fontId="91" fillId="38" borderId="0" applyNumberFormat="0" applyBorder="0" applyAlignment="0" applyProtection="0">
      <alignment vertical="center"/>
    </xf>
    <xf numFmtId="0" fontId="91" fillId="38" borderId="0" applyNumberFormat="0" applyBorder="0" applyAlignment="0" applyProtection="0">
      <alignment vertical="center"/>
    </xf>
    <xf numFmtId="0" fontId="91" fillId="38" borderId="0" applyNumberFormat="0" applyBorder="0" applyAlignment="0" applyProtection="0">
      <alignment vertical="center"/>
    </xf>
    <xf numFmtId="0" fontId="91" fillId="38" borderId="0" applyNumberFormat="0" applyBorder="0" applyAlignment="0" applyProtection="0">
      <alignment vertical="center"/>
    </xf>
    <xf numFmtId="0" fontId="91" fillId="38" borderId="0" applyNumberFormat="0" applyBorder="0" applyAlignment="0" applyProtection="0">
      <alignment vertical="center"/>
    </xf>
    <xf numFmtId="0" fontId="91" fillId="38" borderId="0" applyNumberFormat="0" applyBorder="0" applyAlignment="0" applyProtection="0">
      <alignment vertical="center"/>
    </xf>
    <xf numFmtId="0" fontId="91" fillId="38" borderId="0" applyNumberFormat="0" applyBorder="0" applyAlignment="0" applyProtection="0">
      <alignment vertical="center"/>
    </xf>
    <xf numFmtId="0" fontId="91" fillId="38" borderId="0" applyNumberFormat="0" applyBorder="0" applyAlignment="0" applyProtection="0">
      <alignment vertical="center"/>
    </xf>
    <xf numFmtId="0" fontId="91" fillId="29" borderId="0" applyNumberFormat="0" applyBorder="0" applyAlignment="0" applyProtection="0">
      <alignment vertical="center"/>
    </xf>
    <xf numFmtId="0" fontId="93" fillId="32" borderId="0" applyNumberFormat="0" applyBorder="0" applyAlignment="0" applyProtection="0"/>
    <xf numFmtId="0" fontId="93" fillId="36" borderId="0" applyNumberFormat="0" applyBorder="0" applyAlignment="0" applyProtection="0"/>
    <xf numFmtId="0" fontId="94" fillId="36" borderId="0" applyNumberFormat="0" applyBorder="0" applyAlignment="0" applyProtection="0"/>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29" borderId="0" applyNumberFormat="0" applyBorder="0" applyAlignment="0" applyProtection="0">
      <alignment vertical="center"/>
    </xf>
    <xf numFmtId="0" fontId="91" fillId="7" borderId="0" applyNumberFormat="0" applyBorder="0" applyAlignment="0" applyProtection="0">
      <alignment vertical="center"/>
    </xf>
    <xf numFmtId="0" fontId="93" fillId="40" borderId="0" applyNumberFormat="0" applyBorder="0" applyAlignment="0" applyProtection="0"/>
    <xf numFmtId="0" fontId="93" fillId="32" borderId="0" applyNumberFormat="0" applyBorder="0" applyAlignment="0" applyProtection="0"/>
    <xf numFmtId="0" fontId="94" fillId="33" borderId="0" applyNumberFormat="0" applyBorder="0" applyAlignment="0" applyProtection="0"/>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41" borderId="0" applyNumberFormat="0" applyBorder="0" applyAlignment="0" applyProtection="0">
      <alignment vertical="center"/>
    </xf>
    <xf numFmtId="0" fontId="93" fillId="35" borderId="0" applyNumberFormat="0" applyBorder="0" applyAlignment="0" applyProtection="0"/>
    <xf numFmtId="0" fontId="93" fillId="42" borderId="0" applyNumberFormat="0" applyBorder="0" applyAlignment="0" applyProtection="0"/>
    <xf numFmtId="0" fontId="94" fillId="42" borderId="0" applyNumberFormat="0" applyBorder="0" applyAlignment="0" applyProtection="0"/>
    <xf numFmtId="0" fontId="91" fillId="41" borderId="0" applyNumberFormat="0" applyBorder="0" applyAlignment="0" applyProtection="0">
      <alignment vertical="center"/>
    </xf>
    <xf numFmtId="0" fontId="91" fillId="41" borderId="0" applyNumberFormat="0" applyBorder="0" applyAlignment="0" applyProtection="0">
      <alignment vertical="center"/>
    </xf>
    <xf numFmtId="0" fontId="91" fillId="41" borderId="0" applyNumberFormat="0" applyBorder="0" applyAlignment="0" applyProtection="0">
      <alignment vertical="center"/>
    </xf>
    <xf numFmtId="0" fontId="91" fillId="41" borderId="0" applyNumberFormat="0" applyBorder="0" applyAlignment="0" applyProtection="0">
      <alignment vertical="center"/>
    </xf>
    <xf numFmtId="0" fontId="91" fillId="41" borderId="0" applyNumberFormat="0" applyBorder="0" applyAlignment="0" applyProtection="0">
      <alignment vertical="center"/>
    </xf>
    <xf numFmtId="0" fontId="91" fillId="41" borderId="0" applyNumberFormat="0" applyBorder="0" applyAlignment="0" applyProtection="0">
      <alignment vertical="center"/>
    </xf>
    <xf numFmtId="0" fontId="91" fillId="41" borderId="0" applyNumberFormat="0" applyBorder="0" applyAlignment="0" applyProtection="0">
      <alignment vertical="center"/>
    </xf>
    <xf numFmtId="0" fontId="91" fillId="41" borderId="0" applyNumberFormat="0" applyBorder="0" applyAlignment="0" applyProtection="0">
      <alignment vertical="center"/>
    </xf>
    <xf numFmtId="0" fontId="91" fillId="41" borderId="0" applyNumberFormat="0" applyBorder="0" applyAlignment="0" applyProtection="0">
      <alignment vertical="center"/>
    </xf>
    <xf numFmtId="0" fontId="95" fillId="0" borderId="0" applyFont="0" applyFill="0" applyBorder="0" applyAlignment="0" applyProtection="0"/>
    <xf numFmtId="0" fontId="95" fillId="0" borderId="0" applyFont="0" applyFill="0" applyBorder="0" applyAlignment="0" applyProtection="0"/>
    <xf numFmtId="0" fontId="29" fillId="0" borderId="0">
      <alignment horizontal="center" wrapText="1"/>
      <protection locked="0"/>
    </xf>
    <xf numFmtId="0" fontId="95" fillId="0" borderId="0" applyFont="0" applyFill="0" applyBorder="0" applyAlignment="0" applyProtection="0"/>
    <xf numFmtId="0" fontId="95" fillId="0" borderId="0" applyFont="0" applyFill="0" applyBorder="0" applyAlignment="0" applyProtection="0"/>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5" fillId="0" borderId="0"/>
    <xf numFmtId="0" fontId="95" fillId="0" borderId="0"/>
    <xf numFmtId="0" fontId="97" fillId="6" borderId="119" applyNumberFormat="0" applyAlignment="0" applyProtection="0">
      <alignment vertical="center"/>
    </xf>
    <xf numFmtId="0" fontId="97" fillId="6" borderId="119" applyNumberFormat="0" applyAlignment="0" applyProtection="0">
      <alignment vertical="center"/>
    </xf>
    <xf numFmtId="0" fontId="97" fillId="6" borderId="119" applyNumberFormat="0" applyAlignment="0" applyProtection="0">
      <alignment vertical="center"/>
    </xf>
    <xf numFmtId="0" fontId="97" fillId="6" borderId="119" applyNumberFormat="0" applyAlignment="0" applyProtection="0">
      <alignment vertical="center"/>
    </xf>
    <xf numFmtId="0" fontId="98" fillId="43" borderId="120" applyNumberFormat="0" applyAlignment="0" applyProtection="0">
      <alignment vertical="center"/>
    </xf>
    <xf numFmtId="0" fontId="98" fillId="43" borderId="120" applyNumberFormat="0" applyAlignment="0" applyProtection="0">
      <alignment vertical="center"/>
    </xf>
    <xf numFmtId="0" fontId="98" fillId="43" borderId="120" applyNumberFormat="0" applyAlignment="0" applyProtection="0">
      <alignment vertical="center"/>
    </xf>
    <xf numFmtId="0" fontId="98" fillId="43" borderId="120" applyNumberFormat="0" applyAlignment="0" applyProtection="0">
      <alignment vertical="center"/>
    </xf>
    <xf numFmtId="0" fontId="99" fillId="0" borderId="33">
      <alignment horizontal="center"/>
    </xf>
    <xf numFmtId="3" fontId="69" fillId="0" borderId="0" applyFont="0" applyFill="0" applyBorder="0" applyAlignment="0" applyProtection="0"/>
    <xf numFmtId="176" fontId="69" fillId="0" borderId="0" applyFont="0" applyFill="0" applyBorder="0" applyAlignment="0" applyProtection="0"/>
    <xf numFmtId="0" fontId="69" fillId="0" borderId="0" applyFont="0" applyFill="0" applyBorder="0" applyAlignment="0" applyProtection="0"/>
    <xf numFmtId="0" fontId="69" fillId="0" borderId="0"/>
    <xf numFmtId="0" fontId="69" fillId="0" borderId="0"/>
    <xf numFmtId="0" fontId="100" fillId="0" borderId="0" applyNumberFormat="0" applyFill="0" applyBorder="0" applyAlignment="0" applyProtection="0">
      <alignment vertical="center"/>
    </xf>
    <xf numFmtId="0" fontId="100" fillId="0" borderId="0" applyNumberFormat="0" applyFill="0" applyBorder="0" applyAlignment="0" applyProtection="0">
      <alignment vertical="center"/>
    </xf>
    <xf numFmtId="0" fontId="100" fillId="0" borderId="0" applyNumberFormat="0" applyFill="0" applyBorder="0" applyAlignment="0" applyProtection="0">
      <alignment vertical="center"/>
    </xf>
    <xf numFmtId="0" fontId="100" fillId="0" borderId="0" applyNumberFormat="0" applyFill="0" applyBorder="0" applyAlignment="0" applyProtection="0">
      <alignment vertical="center"/>
    </xf>
    <xf numFmtId="2" fontId="69" fillId="0" borderId="0" applyFont="0" applyFill="0" applyBorder="0" applyAlignment="0" applyProtection="0"/>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38" fontId="102" fillId="6" borderId="0" applyNumberFormat="0" applyBorder="0" applyAlignment="0" applyProtection="0"/>
    <xf numFmtId="0" fontId="103" fillId="0" borderId="121" applyNumberFormat="0" applyAlignment="0" applyProtection="0">
      <alignment horizontal="left" vertical="center"/>
    </xf>
    <xf numFmtId="0" fontId="103" fillId="0" borderId="37">
      <alignment horizontal="left" vertical="center"/>
    </xf>
    <xf numFmtId="0" fontId="104" fillId="0" borderId="122" applyNumberFormat="0" applyFill="0" applyAlignment="0" applyProtection="0">
      <alignment vertical="center"/>
    </xf>
    <xf numFmtId="0" fontId="104" fillId="0" borderId="122" applyNumberFormat="0" applyFill="0" applyAlignment="0" applyProtection="0">
      <alignment vertical="center"/>
    </xf>
    <xf numFmtId="0" fontId="104" fillId="0" borderId="122" applyNumberFormat="0" applyFill="0" applyAlignment="0" applyProtection="0">
      <alignment vertical="center"/>
    </xf>
    <xf numFmtId="0" fontId="104" fillId="0" borderId="122" applyNumberFormat="0" applyFill="0" applyAlignment="0" applyProtection="0">
      <alignment vertical="center"/>
    </xf>
    <xf numFmtId="0" fontId="105" fillId="0" borderId="123" applyNumberFormat="0" applyFill="0" applyAlignment="0" applyProtection="0">
      <alignment vertical="center"/>
    </xf>
    <xf numFmtId="0" fontId="105" fillId="0" borderId="123" applyNumberFormat="0" applyFill="0" applyAlignment="0" applyProtection="0">
      <alignment vertical="center"/>
    </xf>
    <xf numFmtId="0" fontId="105" fillId="0" borderId="123" applyNumberFormat="0" applyFill="0" applyAlignment="0" applyProtection="0">
      <alignment vertical="center"/>
    </xf>
    <xf numFmtId="0" fontId="105" fillId="0" borderId="123" applyNumberFormat="0" applyFill="0" applyAlignment="0" applyProtection="0">
      <alignment vertical="center"/>
    </xf>
    <xf numFmtId="0" fontId="106" fillId="0" borderId="124" applyNumberFormat="0" applyFill="0" applyAlignment="0" applyProtection="0">
      <alignment vertical="center"/>
    </xf>
    <xf numFmtId="0" fontId="106" fillId="0" borderId="124" applyNumberFormat="0" applyFill="0" applyAlignment="0" applyProtection="0">
      <alignment vertical="center"/>
    </xf>
    <xf numFmtId="0" fontId="106" fillId="0" borderId="124" applyNumberFormat="0" applyFill="0" applyAlignment="0" applyProtection="0">
      <alignment vertical="center"/>
    </xf>
    <xf numFmtId="0" fontId="106" fillId="0" borderId="124" applyNumberFormat="0" applyFill="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6" fillId="0" borderId="0" applyNumberFormat="0" applyFill="0" applyBorder="0" applyAlignment="0" applyProtection="0">
      <alignment vertical="center"/>
    </xf>
    <xf numFmtId="0" fontId="107" fillId="22" borderId="119" applyNumberFormat="0" applyAlignment="0" applyProtection="0">
      <alignment vertical="center"/>
    </xf>
    <xf numFmtId="10" fontId="102" fillId="23" borderId="1" applyNumberFormat="0" applyBorder="0" applyAlignment="0" applyProtection="0"/>
    <xf numFmtId="0" fontId="107" fillId="22" borderId="119" applyNumberFormat="0" applyAlignment="0" applyProtection="0">
      <alignment vertical="center"/>
    </xf>
    <xf numFmtId="0" fontId="107" fillId="22" borderId="119" applyNumberFormat="0" applyAlignment="0" applyProtection="0">
      <alignment vertical="center"/>
    </xf>
    <xf numFmtId="0" fontId="107" fillId="22" borderId="119" applyNumberFormat="0" applyAlignment="0" applyProtection="0">
      <alignment vertical="center"/>
    </xf>
    <xf numFmtId="0" fontId="107" fillId="22" borderId="119" applyNumberFormat="0" applyAlignment="0" applyProtection="0">
      <alignment vertical="center"/>
    </xf>
    <xf numFmtId="0" fontId="107" fillId="22" borderId="119" applyNumberFormat="0" applyAlignment="0" applyProtection="0">
      <alignment vertical="center"/>
    </xf>
    <xf numFmtId="0" fontId="107" fillId="22" borderId="119" applyNumberFormat="0" applyAlignment="0" applyProtection="0">
      <alignment vertical="center"/>
    </xf>
    <xf numFmtId="0" fontId="107" fillId="22" borderId="119" applyNumberFormat="0" applyAlignment="0" applyProtection="0">
      <alignment vertical="center"/>
    </xf>
    <xf numFmtId="0" fontId="107" fillId="22" borderId="119" applyNumberFormat="0" applyAlignment="0" applyProtection="0">
      <alignment vertical="center"/>
    </xf>
    <xf numFmtId="0" fontId="107" fillId="22" borderId="119" applyNumberFormat="0" applyAlignment="0" applyProtection="0">
      <alignment vertical="center"/>
    </xf>
    <xf numFmtId="0" fontId="108" fillId="0" borderId="125" applyNumberFormat="0" applyFill="0" applyAlignment="0" applyProtection="0">
      <alignment vertical="center"/>
    </xf>
    <xf numFmtId="0" fontId="108" fillId="0" borderId="125" applyNumberFormat="0" applyFill="0" applyAlignment="0" applyProtection="0">
      <alignment vertical="center"/>
    </xf>
    <xf numFmtId="0" fontId="108" fillId="0" borderId="125" applyNumberFormat="0" applyFill="0" applyAlignment="0" applyProtection="0">
      <alignment vertical="center"/>
    </xf>
    <xf numFmtId="0" fontId="108" fillId="0" borderId="125" applyNumberFormat="0" applyFill="0" applyAlignment="0" applyProtection="0">
      <alignment vertical="center"/>
    </xf>
    <xf numFmtId="177" fontId="69" fillId="0" borderId="0" applyFont="0" applyFill="0" applyBorder="0" applyAlignment="0" applyProtection="0"/>
    <xf numFmtId="178" fontId="69" fillId="0" borderId="0" applyFont="0" applyFill="0" applyBorder="0" applyAlignment="0" applyProtection="0"/>
    <xf numFmtId="179" fontId="69" fillId="0" borderId="0" applyFont="0" applyFill="0" applyBorder="0" applyAlignment="0" applyProtection="0"/>
    <xf numFmtId="180" fontId="69" fillId="0" borderId="0" applyFont="0" applyFill="0" applyBorder="0" applyAlignment="0" applyProtection="0"/>
    <xf numFmtId="179" fontId="69" fillId="0" borderId="0" applyFont="0" applyFill="0" applyBorder="0" applyAlignment="0" applyProtection="0"/>
    <xf numFmtId="180" fontId="69" fillId="0" borderId="0" applyFont="0" applyFill="0" applyBorder="0" applyAlignment="0" applyProtection="0"/>
    <xf numFmtId="0" fontId="109" fillId="4" borderId="0" applyNumberFormat="0" applyBorder="0" applyAlignment="0" applyProtection="0">
      <alignment vertical="center"/>
    </xf>
    <xf numFmtId="0" fontId="109" fillId="4" borderId="0" applyNumberFormat="0" applyBorder="0" applyAlignment="0" applyProtection="0">
      <alignment vertical="center"/>
    </xf>
    <xf numFmtId="0" fontId="109" fillId="4" borderId="0" applyNumberFormat="0" applyBorder="0" applyAlignment="0" applyProtection="0">
      <alignment vertical="center"/>
    </xf>
    <xf numFmtId="0" fontId="109" fillId="4" borderId="0" applyNumberFormat="0" applyBorder="0" applyAlignment="0" applyProtection="0">
      <alignment vertical="center"/>
    </xf>
    <xf numFmtId="0" fontId="155" fillId="0" borderId="0"/>
    <xf numFmtId="181" fontId="69" fillId="0" borderId="0"/>
    <xf numFmtId="0" fontId="110" fillId="0" borderId="0"/>
    <xf numFmtId="0" fontId="111" fillId="23" borderId="126" applyNumberFormat="0" applyFont="0" applyAlignment="0" applyProtection="0">
      <alignment vertical="center"/>
    </xf>
    <xf numFmtId="182" fontId="69" fillId="0" borderId="0" applyFont="0" applyFill="0" applyBorder="0" applyAlignment="0" applyProtection="0"/>
    <xf numFmtId="183" fontId="69" fillId="0" borderId="0" applyFont="0" applyFill="0" applyBorder="0" applyAlignment="0" applyProtection="0"/>
    <xf numFmtId="0" fontId="112" fillId="6" borderId="127" applyNumberFormat="0" applyAlignment="0" applyProtection="0">
      <alignment vertical="center"/>
    </xf>
    <xf numFmtId="0" fontId="112" fillId="6" borderId="127" applyNumberFormat="0" applyAlignment="0" applyProtection="0">
      <alignment vertical="center"/>
    </xf>
    <xf numFmtId="0" fontId="112" fillId="6" borderId="127" applyNumberFormat="0" applyAlignment="0" applyProtection="0">
      <alignment vertical="center"/>
    </xf>
    <xf numFmtId="0" fontId="112" fillId="6" borderId="127" applyNumberFormat="0" applyAlignment="0" applyProtection="0">
      <alignment vertical="center"/>
    </xf>
    <xf numFmtId="14" fontId="29" fillId="0" borderId="0">
      <alignment horizontal="center" wrapText="1"/>
      <protection locked="0"/>
    </xf>
    <xf numFmtId="10" fontId="69" fillId="0" borderId="0" applyFont="0" applyFill="0" applyBorder="0" applyAlignment="0" applyProtection="0"/>
    <xf numFmtId="9" fontId="88" fillId="0" borderId="128" applyNumberFormat="0" applyBorder="0"/>
    <xf numFmtId="0" fontId="69" fillId="0" borderId="0"/>
    <xf numFmtId="4" fontId="113" fillId="44" borderId="127" applyNumberFormat="0" applyProtection="0">
      <alignment vertical="center"/>
    </xf>
    <xf numFmtId="0" fontId="69" fillId="6" borderId="127" applyNumberFormat="0" applyProtection="0">
      <alignment vertical="center"/>
    </xf>
    <xf numFmtId="4" fontId="113" fillId="45" borderId="127" applyNumberFormat="0" applyProtection="0">
      <alignment horizontal="left" vertical="center"/>
    </xf>
    <xf numFmtId="4" fontId="113" fillId="46" borderId="127" applyNumberFormat="0" applyProtection="0">
      <alignment horizontal="center" vertical="top"/>
    </xf>
    <xf numFmtId="0" fontId="114" fillId="33" borderId="127" applyNumberFormat="0" applyProtection="0">
      <alignment horizontal="left" vertical="top"/>
    </xf>
    <xf numFmtId="4" fontId="85" fillId="11" borderId="127" applyNumberFormat="0" applyProtection="0">
      <alignment horizontal="right" vertical="center"/>
    </xf>
    <xf numFmtId="4" fontId="85" fillId="25" borderId="127" applyNumberFormat="0" applyProtection="0">
      <alignment horizontal="right" vertical="center"/>
    </xf>
    <xf numFmtId="4" fontId="85" fillId="34" borderId="127" applyNumberFormat="0" applyProtection="0">
      <alignment horizontal="right" vertical="center"/>
    </xf>
    <xf numFmtId="4" fontId="85" fillId="27" borderId="127" applyNumberFormat="0" applyProtection="0">
      <alignment horizontal="right" vertical="center"/>
    </xf>
    <xf numFmtId="4" fontId="85" fillId="30" borderId="127" applyNumberFormat="0" applyProtection="0">
      <alignment horizontal="right" vertical="center"/>
    </xf>
    <xf numFmtId="4" fontId="85" fillId="41" borderId="127" applyNumberFormat="0" applyProtection="0">
      <alignment horizontal="right" vertical="center"/>
    </xf>
    <xf numFmtId="4" fontId="85" fillId="38" borderId="127" applyNumberFormat="0" applyProtection="0">
      <alignment horizontal="right" vertical="center"/>
    </xf>
    <xf numFmtId="4" fontId="85" fillId="3" borderId="127" applyNumberFormat="0" applyProtection="0">
      <alignment horizontal="right" vertical="center"/>
    </xf>
    <xf numFmtId="4" fontId="85" fillId="26" borderId="127" applyNumberFormat="0" applyProtection="0">
      <alignment horizontal="right" vertical="center"/>
    </xf>
    <xf numFmtId="0" fontId="113" fillId="0" borderId="0" applyNumberFormat="0" applyProtection="0">
      <alignment horizontal="left" vertical="center" indent="1"/>
    </xf>
    <xf numFmtId="0" fontId="85" fillId="0" borderId="0" applyNumberFormat="0" applyProtection="0">
      <alignment horizontal="left" vertical="center" indent="1"/>
    </xf>
    <xf numFmtId="4" fontId="115" fillId="47" borderId="0" applyNumberFormat="0" applyProtection="0">
      <alignment horizontal="left" vertical="center" indent="1"/>
    </xf>
    <xf numFmtId="0" fontId="69" fillId="19" borderId="127" applyNumberFormat="0" applyProtection="0">
      <alignment horizontal="left" vertical="center" indent="1"/>
    </xf>
    <xf numFmtId="0" fontId="85" fillId="0" borderId="129" applyNumberFormat="0" applyProtection="0">
      <alignment horizontal="left" vertical="center" indent="1"/>
    </xf>
    <xf numFmtId="4" fontId="85" fillId="48" borderId="127" applyNumberFormat="0" applyProtection="0">
      <alignment horizontal="left" vertical="center" indent="1"/>
    </xf>
    <xf numFmtId="0" fontId="69" fillId="0" borderId="127" applyNumberFormat="0" applyProtection="0">
      <alignment horizontal="left" vertical="center" indent="1"/>
    </xf>
    <xf numFmtId="0" fontId="69" fillId="49" borderId="127" applyNumberFormat="0" applyProtection="0">
      <alignment horizontal="left" vertical="center" indent="1"/>
    </xf>
    <xf numFmtId="0" fontId="69" fillId="0" borderId="127" applyNumberFormat="0" applyProtection="0">
      <alignment horizontal="left" vertical="center" indent="1"/>
    </xf>
    <xf numFmtId="0" fontId="69" fillId="43" borderId="127" applyNumberFormat="0" applyProtection="0">
      <alignment horizontal="left" vertical="center" indent="1"/>
    </xf>
    <xf numFmtId="0" fontId="69" fillId="0" borderId="127" applyNumberFormat="0" applyProtection="0">
      <alignment horizontal="left" vertical="center" indent="1"/>
    </xf>
    <xf numFmtId="0" fontId="69" fillId="6" borderId="127" applyNumberFormat="0" applyProtection="0">
      <alignment horizontal="left" vertical="center" indent="1"/>
    </xf>
    <xf numFmtId="0" fontId="69" fillId="0" borderId="127" applyNumberFormat="0" applyProtection="0">
      <alignment horizontal="left" vertical="center" indent="1"/>
    </xf>
    <xf numFmtId="0" fontId="69" fillId="19" borderId="127" applyNumberFormat="0" applyProtection="0">
      <alignment horizontal="left" vertical="center" indent="1"/>
    </xf>
    <xf numFmtId="0" fontId="85" fillId="19" borderId="127" applyNumberFormat="0" applyProtection="0">
      <alignment vertical="center"/>
    </xf>
    <xf numFmtId="0" fontId="69" fillId="19" borderId="127" applyNumberFormat="0" applyProtection="0">
      <alignment vertical="center"/>
    </xf>
    <xf numFmtId="0" fontId="85" fillId="19" borderId="127" applyNumberFormat="0" applyProtection="0">
      <alignment horizontal="left" vertical="center" indent="1"/>
    </xf>
    <xf numFmtId="0" fontId="85" fillId="19" borderId="127" applyNumberFormat="0" applyProtection="0">
      <alignment horizontal="left" vertical="center" indent="1"/>
    </xf>
    <xf numFmtId="3" fontId="85" fillId="16" borderId="127" applyProtection="0">
      <alignment horizontal="right" vertical="center"/>
    </xf>
    <xf numFmtId="0" fontId="69" fillId="0" borderId="127" applyNumberFormat="0" applyProtection="0">
      <alignment horizontal="right" vertical="center"/>
    </xf>
    <xf numFmtId="0" fontId="69" fillId="0" borderId="127" applyNumberFormat="0" applyProtection="0">
      <alignment horizontal="left" vertical="center" indent="1"/>
    </xf>
    <xf numFmtId="0" fontId="114" fillId="50" borderId="127" applyNumberFormat="0" applyProtection="0">
      <alignment horizontal="center" vertical="top"/>
    </xf>
    <xf numFmtId="0" fontId="116" fillId="0" borderId="0" applyNumberFormat="0" applyProtection="0"/>
    <xf numFmtId="4" fontId="117" fillId="51" borderId="127" applyNumberFormat="0" applyProtection="0">
      <alignment horizontal="right" vertical="center"/>
    </xf>
    <xf numFmtId="0" fontId="88" fillId="0" borderId="0" applyNumberFormat="0" applyFont="0" applyProtection="0"/>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9" fillId="0" borderId="130" applyNumberFormat="0" applyFill="0" applyAlignment="0" applyProtection="0">
      <alignment vertical="center"/>
    </xf>
    <xf numFmtId="0" fontId="119" fillId="0" borderId="130" applyNumberFormat="0" applyFill="0" applyAlignment="0" applyProtection="0">
      <alignment vertical="center"/>
    </xf>
    <xf numFmtId="0" fontId="119" fillId="0" borderId="130" applyNumberFormat="0" applyFill="0" applyAlignment="0" applyProtection="0">
      <alignment vertical="center"/>
    </xf>
    <xf numFmtId="0" fontId="119" fillId="0" borderId="130" applyNumberFormat="0" applyFill="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14" fillId="16" borderId="0">
      <protection locked="0"/>
    </xf>
    <xf numFmtId="184" fontId="69" fillId="0" borderId="0" applyFont="0" applyFill="0" applyBorder="0" applyAlignment="0" applyProtection="0"/>
    <xf numFmtId="185" fontId="69" fillId="0" borderId="0" applyFont="0" applyFill="0" applyBorder="0" applyAlignment="0" applyProtection="0"/>
    <xf numFmtId="0" fontId="88" fillId="0" borderId="0"/>
    <xf numFmtId="0" fontId="121" fillId="0" borderId="131" applyNumberFormat="0" applyFill="0" applyAlignment="0" applyProtection="0">
      <alignment vertical="center"/>
    </xf>
    <xf numFmtId="0" fontId="122" fillId="0" borderId="123" applyNumberFormat="0" applyFill="0" applyAlignment="0" applyProtection="0">
      <alignment vertical="center"/>
    </xf>
    <xf numFmtId="0" fontId="123" fillId="0" borderId="132" applyNumberFormat="0" applyFill="0" applyAlignment="0" applyProtection="0">
      <alignment vertical="center"/>
    </xf>
    <xf numFmtId="0" fontId="123" fillId="0" borderId="0" applyNumberFormat="0" applyFill="0" applyBorder="0" applyAlignment="0" applyProtection="0">
      <alignment vertical="center"/>
    </xf>
    <xf numFmtId="0" fontId="124" fillId="0" borderId="0" applyNumberFormat="0" applyFill="0" applyBorder="0" applyAlignment="0" applyProtection="0">
      <alignment vertical="center"/>
    </xf>
    <xf numFmtId="0" fontId="124" fillId="0" borderId="0" applyNumberForma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125" fillId="11" borderId="0" applyNumberFormat="0" applyBorder="0" applyAlignment="0" applyProtection="0">
      <alignment vertical="center"/>
    </xf>
    <xf numFmtId="0" fontId="12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96" fillId="11" borderId="0" applyNumberFormat="0" applyBorder="0" applyAlignment="0" applyProtection="0">
      <alignment vertical="center"/>
    </xf>
    <xf numFmtId="0" fontId="126" fillId="11" borderId="0" applyNumberFormat="0" applyBorder="0" applyAlignment="0" applyProtection="0">
      <alignment vertical="center"/>
    </xf>
    <xf numFmtId="186" fontId="82" fillId="0" borderId="0">
      <alignment vertical="center"/>
    </xf>
    <xf numFmtId="0" fontId="69" fillId="0" borderId="0">
      <alignment wrapText="1"/>
    </xf>
    <xf numFmtId="187" fontId="69" fillId="0" borderId="0"/>
    <xf numFmtId="0" fontId="69" fillId="0" borderId="0"/>
    <xf numFmtId="0" fontId="69" fillId="0" borderId="0"/>
    <xf numFmtId="0" fontId="155" fillId="0" borderId="0">
      <alignment vertical="center"/>
    </xf>
    <xf numFmtId="0" fontId="69" fillId="0" borderId="0">
      <alignment wrapText="1"/>
    </xf>
    <xf numFmtId="0" fontId="69" fillId="0" borderId="0"/>
    <xf numFmtId="0" fontId="127" fillId="0" borderId="0">
      <alignment vertical="center"/>
    </xf>
    <xf numFmtId="0" fontId="155" fillId="0" borderId="0"/>
    <xf numFmtId="0" fontId="155" fillId="0" borderId="0"/>
    <xf numFmtId="0" fontId="155" fillId="0" borderId="0"/>
    <xf numFmtId="0" fontId="155" fillId="0" borderId="0"/>
    <xf numFmtId="0" fontId="90" fillId="0" borderId="0">
      <alignment vertical="center"/>
    </xf>
    <xf numFmtId="0" fontId="90" fillId="0" borderId="0">
      <alignment vertical="center"/>
    </xf>
    <xf numFmtId="0" fontId="82" fillId="0" borderId="0">
      <alignment vertical="center"/>
    </xf>
    <xf numFmtId="0" fontId="69" fillId="0" borderId="0"/>
    <xf numFmtId="0" fontId="90" fillId="0" borderId="0"/>
    <xf numFmtId="0" fontId="82" fillId="0" borderId="0">
      <alignment vertical="center"/>
    </xf>
    <xf numFmtId="0" fontId="128" fillId="0" borderId="0" applyNumberFormat="0" applyFill="0" applyBorder="0" applyAlignment="0" applyProtection="0">
      <alignment vertical="top"/>
      <protection locked="0"/>
    </xf>
    <xf numFmtId="0" fontId="129" fillId="8" borderId="0" applyNumberFormat="0" applyBorder="0" applyAlignment="0" applyProtection="0">
      <alignment vertical="center"/>
    </xf>
    <xf numFmtId="0" fontId="130"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01" fillId="8" borderId="0" applyNumberFormat="0" applyBorder="0" applyAlignment="0" applyProtection="0">
      <alignment vertical="center"/>
    </xf>
    <xf numFmtId="0" fontId="130" fillId="8" borderId="0" applyNumberFormat="0" applyBorder="0" applyAlignment="0" applyProtection="0">
      <alignment vertical="center"/>
    </xf>
    <xf numFmtId="0" fontId="131" fillId="0" borderId="133" applyNumberFormat="0" applyFill="0" applyAlignment="0" applyProtection="0">
      <alignment vertical="center"/>
    </xf>
    <xf numFmtId="185" fontId="110" fillId="0" borderId="0" applyFont="0" applyFill="0" applyBorder="0" applyAlignment="0" applyProtection="0"/>
    <xf numFmtId="188" fontId="69" fillId="0" borderId="0" applyFont="0" applyFill="0" applyBorder="0" applyAlignment="0" applyProtection="0"/>
    <xf numFmtId="0" fontId="132" fillId="16" borderId="119" applyNumberFormat="0" applyAlignment="0" applyProtection="0">
      <alignment vertical="center"/>
    </xf>
    <xf numFmtId="0" fontId="133" fillId="43" borderId="120" applyNumberFormat="0" applyAlignment="0" applyProtection="0">
      <alignment vertical="center"/>
    </xf>
    <xf numFmtId="0" fontId="134" fillId="0" borderId="0" applyNumberFormat="0" applyFill="0" applyBorder="0" applyAlignment="0" applyProtection="0">
      <alignment vertical="center"/>
    </xf>
    <xf numFmtId="0" fontId="135" fillId="0" borderId="0" applyNumberFormat="0" applyFill="0" applyBorder="0" applyAlignment="0" applyProtection="0">
      <alignment vertical="center"/>
    </xf>
    <xf numFmtId="0" fontId="136" fillId="0" borderId="125" applyNumberFormat="0" applyFill="0" applyAlignment="0" applyProtection="0">
      <alignment vertical="center"/>
    </xf>
    <xf numFmtId="40" fontId="137" fillId="0" borderId="0" applyFont="0" applyFill="0" applyBorder="0" applyAlignment="0" applyProtection="0"/>
    <xf numFmtId="38" fontId="137" fillId="0" borderId="0" applyFont="0" applyFill="0" applyBorder="0" applyAlignment="0" applyProtection="0"/>
    <xf numFmtId="189" fontId="69" fillId="0" borderId="0" applyFont="0" applyFill="0" applyBorder="0" applyAlignment="0" applyProtection="0"/>
    <xf numFmtId="0" fontId="115" fillId="52" borderId="0" applyNumberFormat="0" applyBorder="0" applyAlignment="0" applyProtection="0"/>
    <xf numFmtId="0" fontId="115" fillId="53" borderId="0" applyNumberFormat="0" applyBorder="0" applyAlignment="0" applyProtection="0"/>
    <xf numFmtId="0" fontId="115" fillId="54" borderId="0" applyNumberFormat="0" applyBorder="0" applyAlignment="0" applyProtection="0"/>
    <xf numFmtId="0" fontId="92" fillId="7" borderId="0" applyNumberFormat="0" applyBorder="0" applyAlignment="0" applyProtection="0">
      <alignment vertical="center"/>
    </xf>
    <xf numFmtId="0" fontId="92" fillId="34" borderId="0" applyNumberFormat="0" applyBorder="0" applyAlignment="0" applyProtection="0">
      <alignment vertical="center"/>
    </xf>
    <xf numFmtId="0" fontId="92" fillId="38" borderId="0" applyNumberFormat="0" applyBorder="0" applyAlignment="0" applyProtection="0">
      <alignment vertical="center"/>
    </xf>
    <xf numFmtId="0" fontId="92" fillId="47" borderId="0" applyNumberFormat="0" applyBorder="0" applyAlignment="0" applyProtection="0">
      <alignment vertical="center"/>
    </xf>
    <xf numFmtId="0" fontId="92" fillId="7" borderId="0" applyNumberFormat="0" applyBorder="0" applyAlignment="0" applyProtection="0">
      <alignment vertical="center"/>
    </xf>
    <xf numFmtId="0" fontId="92" fillId="41" borderId="0" applyNumberFormat="0" applyBorder="0" applyAlignment="0" applyProtection="0">
      <alignment vertical="center"/>
    </xf>
    <xf numFmtId="0" fontId="138" fillId="4" borderId="0" applyNumberFormat="0" applyBorder="0" applyAlignment="0" applyProtection="0">
      <alignment vertical="center"/>
    </xf>
    <xf numFmtId="0" fontId="139" fillId="16" borderId="127" applyNumberFormat="0" applyAlignment="0" applyProtection="0">
      <alignment vertical="center"/>
    </xf>
    <xf numFmtId="0" fontId="140" fillId="22" borderId="119" applyNumberFormat="0" applyAlignment="0" applyProtection="0">
      <alignment vertical="center"/>
    </xf>
    <xf numFmtId="0" fontId="69" fillId="0" borderId="0" applyNumberFormat="0" applyFill="0" applyBorder="0" applyAlignment="0" applyProtection="0"/>
    <xf numFmtId="0" fontId="110" fillId="0" borderId="0"/>
    <xf numFmtId="0" fontId="137" fillId="0" borderId="0" applyFont="0" applyFill="0" applyBorder="0" applyAlignment="0" applyProtection="0"/>
    <xf numFmtId="0" fontId="137" fillId="0" borderId="0" applyFont="0" applyFill="0" applyBorder="0" applyAlignment="0" applyProtection="0"/>
    <xf numFmtId="10" fontId="69" fillId="0" borderId="0" applyFont="0" applyFill="0" applyBorder="0" applyAlignment="0" applyProtection="0"/>
    <xf numFmtId="0" fontId="155" fillId="23" borderId="126" applyNumberFormat="0" applyFont="0" applyAlignment="0" applyProtection="0">
      <alignment vertical="center"/>
    </xf>
    <xf numFmtId="0" fontId="141" fillId="0" borderId="0"/>
    <xf numFmtId="189" fontId="69" fillId="0" borderId="0" applyFont="0" applyFill="0" applyBorder="0" applyAlignment="0" applyProtection="0"/>
    <xf numFmtId="190" fontId="69" fillId="0" borderId="0" applyFont="0" applyFill="0" applyBorder="0" applyAlignment="0" applyProtection="0"/>
    <xf numFmtId="191" fontId="142" fillId="0" borderId="0" applyFont="0" applyFill="0" applyBorder="0" applyAlignment="0" applyProtection="0"/>
    <xf numFmtId="192" fontId="142" fillId="0" borderId="0" applyFont="0" applyFill="0" applyBorder="0" applyAlignment="0" applyProtection="0"/>
    <xf numFmtId="0" fontId="143" fillId="0" borderId="0"/>
    <xf numFmtId="186" fontId="155" fillId="0" borderId="0">
      <alignment vertical="center"/>
    </xf>
  </cellStyleXfs>
  <cellXfs count="919">
    <xf numFmtId="0" fontId="0" fillId="0" borderId="0" xfId="0">
      <alignment vertical="center"/>
    </xf>
    <xf numFmtId="0" fontId="1" fillId="0" borderId="0" xfId="0" applyFont="1" applyAlignment="1">
      <alignment horizontal="center" vertical="center"/>
    </xf>
    <xf numFmtId="0" fontId="0" fillId="0" borderId="0" xfId="0" applyAlignment="1">
      <alignment horizontal="left" vertical="center" wrapText="1"/>
    </xf>
    <xf numFmtId="0" fontId="0" fillId="0" borderId="1" xfId="0" applyBorder="1" applyAlignment="1">
      <alignment horizontal="center" vertical="center" wrapText="1"/>
    </xf>
    <xf numFmtId="193" fontId="0" fillId="0" borderId="1" xfId="0" applyNumberFormat="1" applyBorder="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pplyAlignment="1">
      <alignment vertical="center" shrinkToFit="1"/>
    </xf>
    <xf numFmtId="0" fontId="5" fillId="0" borderId="0" xfId="0" applyFont="1">
      <alignment vertical="center"/>
    </xf>
    <xf numFmtId="0" fontId="7" fillId="0" borderId="0" xfId="0" applyFont="1">
      <alignment vertical="center"/>
    </xf>
    <xf numFmtId="0" fontId="7" fillId="0" borderId="0" xfId="0" applyFont="1" applyAlignment="1">
      <alignment horizontal="right" vertical="center"/>
    </xf>
    <xf numFmtId="0" fontId="8" fillId="0" borderId="0" xfId="0" applyFont="1" applyAlignment="1">
      <alignment horizontal="center" vertical="center"/>
    </xf>
    <xf numFmtId="0" fontId="0" fillId="0" borderId="0" xfId="0" applyAlignment="1">
      <alignment horizontal="right" vertical="center"/>
    </xf>
    <xf numFmtId="14" fontId="6" fillId="0" borderId="0" xfId="0" applyNumberFormat="1" applyFont="1">
      <alignment vertical="center"/>
    </xf>
    <xf numFmtId="14" fontId="0" fillId="0" borderId="0" xfId="0" applyNumberFormat="1" applyAlignment="1">
      <alignment horizontal="left" vertical="center"/>
    </xf>
    <xf numFmtId="0" fontId="9" fillId="0" borderId="0" xfId="0" applyFont="1">
      <alignment vertical="center"/>
    </xf>
    <xf numFmtId="0" fontId="11" fillId="0" borderId="5" xfId="0" applyFont="1" applyBorder="1">
      <alignment vertical="center"/>
    </xf>
    <xf numFmtId="0" fontId="11" fillId="0" borderId="0" xfId="0" applyFont="1">
      <alignment vertical="center"/>
    </xf>
    <xf numFmtId="0" fontId="11" fillId="0" borderId="0" xfId="0" applyFont="1" applyAlignment="1">
      <alignment horizontal="right" vertical="center"/>
    </xf>
    <xf numFmtId="0" fontId="11" fillId="0" borderId="0" xfId="0" applyFont="1" applyAlignment="1">
      <alignment horizontal="center" vertical="center"/>
    </xf>
    <xf numFmtId="0" fontId="9" fillId="0" borderId="0" xfId="0" applyFont="1" applyAlignment="1">
      <alignment horizontal="center" vertical="center"/>
    </xf>
    <xf numFmtId="0" fontId="9" fillId="0" borderId="6" xfId="0" applyFont="1" applyBorder="1" applyAlignment="1">
      <alignment horizontal="center" vertical="center"/>
    </xf>
    <xf numFmtId="0" fontId="12" fillId="0" borderId="5" xfId="0" applyFont="1" applyBorder="1" applyAlignment="1">
      <alignment horizontal="center" vertical="center"/>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horizontal="right" vertical="center" wrapText="1"/>
    </xf>
    <xf numFmtId="0" fontId="12" fillId="0" borderId="5" xfId="0" applyFont="1" applyBorder="1" applyAlignment="1">
      <alignment horizontal="center" vertical="center" wrapText="1"/>
    </xf>
    <xf numFmtId="0" fontId="13" fillId="0" borderId="0" xfId="0" applyFont="1" applyAlignment="1">
      <alignment horizontal="center" vertical="center"/>
    </xf>
    <xf numFmtId="0" fontId="12" fillId="0" borderId="7" xfId="0" applyFont="1" applyBorder="1" applyAlignment="1">
      <alignment horizontal="center" vertical="center" wrapText="1"/>
    </xf>
    <xf numFmtId="0" fontId="12" fillId="0" borderId="0" xfId="0" applyFont="1" applyAlignment="1">
      <alignment horizontal="center" vertical="center" wrapText="1"/>
    </xf>
    <xf numFmtId="0" fontId="13" fillId="0" borderId="5" xfId="0" applyFont="1" applyBorder="1" applyAlignment="1">
      <alignment horizontal="center" vertical="center" wrapText="1"/>
    </xf>
    <xf numFmtId="0" fontId="8" fillId="0" borderId="0" xfId="0" applyFont="1" applyAlignment="1">
      <alignment horizontal="right" vertical="center"/>
    </xf>
    <xf numFmtId="0" fontId="11" fillId="0" borderId="0" xfId="0" applyFont="1" applyAlignment="1">
      <alignment vertical="center" wrapText="1"/>
    </xf>
    <xf numFmtId="0" fontId="13" fillId="0" borderId="0" xfId="0" applyFont="1">
      <alignment vertical="center"/>
    </xf>
    <xf numFmtId="0" fontId="13" fillId="0" borderId="0" xfId="0" applyFont="1" applyAlignment="1">
      <alignment horizontal="left" vertical="center"/>
    </xf>
    <xf numFmtId="0" fontId="11" fillId="0" borderId="3" xfId="0" applyFont="1" applyBorder="1" applyAlignment="1">
      <alignment horizontal="center" vertical="center"/>
    </xf>
    <xf numFmtId="0" fontId="11" fillId="0" borderId="0" xfId="0" applyFont="1" applyAlignment="1">
      <alignment horizontal="center" vertical="center" wrapText="1"/>
    </xf>
    <xf numFmtId="0" fontId="8" fillId="0" borderId="5" xfId="0" applyFont="1" applyBorder="1">
      <alignment vertical="center"/>
    </xf>
    <xf numFmtId="0" fontId="8" fillId="0" borderId="3" xfId="0" applyFont="1" applyBorder="1">
      <alignment vertical="center"/>
    </xf>
    <xf numFmtId="0" fontId="12" fillId="0" borderId="13" xfId="0" applyFont="1" applyBorder="1" applyAlignment="1">
      <alignment horizontal="center" vertical="center"/>
    </xf>
    <xf numFmtId="0" fontId="12" fillId="0" borderId="15" xfId="0" applyFont="1" applyBorder="1" applyAlignment="1">
      <alignment horizontal="center" vertical="center"/>
    </xf>
    <xf numFmtId="0" fontId="9" fillId="0" borderId="20" xfId="0" applyFont="1" applyBorder="1" applyAlignment="1">
      <alignment horizontal="center" vertical="center"/>
    </xf>
    <xf numFmtId="0" fontId="13" fillId="0" borderId="21" xfId="0" applyFont="1" applyBorder="1" applyAlignment="1">
      <alignment horizontal="center" vertical="center"/>
    </xf>
    <xf numFmtId="195" fontId="9" fillId="0" borderId="21" xfId="0" applyNumberFormat="1" applyFont="1" applyBorder="1" applyAlignment="1">
      <alignment horizontal="center" vertical="center"/>
    </xf>
    <xf numFmtId="196" fontId="9" fillId="0" borderId="21" xfId="0" applyNumberFormat="1" applyFont="1" applyBorder="1">
      <alignment vertical="center"/>
    </xf>
    <xf numFmtId="4" fontId="9" fillId="0" borderId="21" xfId="0" applyNumberFormat="1" applyFont="1" applyBorder="1" applyAlignment="1">
      <alignment horizontal="center" vertical="center"/>
    </xf>
    <xf numFmtId="4" fontId="9" fillId="0" borderId="4" xfId="0" applyNumberFormat="1" applyFont="1" applyBorder="1">
      <alignment vertical="center"/>
    </xf>
    <xf numFmtId="0" fontId="9" fillId="0" borderId="24" xfId="0" applyFont="1" applyBorder="1" applyAlignment="1">
      <alignment horizontal="center" vertical="center"/>
    </xf>
    <xf numFmtId="0" fontId="13" fillId="0" borderId="25" xfId="0" applyFont="1" applyBorder="1" applyAlignment="1">
      <alignment horizontal="center" vertical="center"/>
    </xf>
    <xf numFmtId="196" fontId="9" fillId="0" borderId="25" xfId="0" applyNumberFormat="1" applyFont="1" applyBorder="1">
      <alignment vertical="center"/>
    </xf>
    <xf numFmtId="4" fontId="9" fillId="0" borderId="25" xfId="0" applyNumberFormat="1" applyFont="1" applyBorder="1" applyAlignment="1">
      <alignment horizontal="center" vertical="center"/>
    </xf>
    <xf numFmtId="4" fontId="9" fillId="0" borderId="26" xfId="0" applyNumberFormat="1" applyFont="1" applyBorder="1">
      <alignment vertical="center"/>
    </xf>
    <xf numFmtId="4" fontId="9" fillId="0" borderId="27" xfId="0" applyNumberFormat="1" applyFont="1" applyBorder="1">
      <alignment vertical="center"/>
    </xf>
    <xf numFmtId="0" fontId="9" fillId="0" borderId="28" xfId="0" applyFont="1" applyBorder="1" applyAlignment="1">
      <alignment horizontal="center" vertical="center"/>
    </xf>
    <xf numFmtId="4" fontId="9" fillId="0" borderId="29" xfId="0" applyNumberFormat="1" applyFont="1" applyBorder="1" applyAlignment="1">
      <alignment horizontal="center" vertical="center"/>
    </xf>
    <xf numFmtId="4" fontId="9" fillId="0" borderId="6" xfId="0" applyNumberFormat="1" applyFont="1" applyBorder="1">
      <alignment vertical="center"/>
    </xf>
    <xf numFmtId="4" fontId="9" fillId="0" borderId="28" xfId="0" applyNumberFormat="1" applyFont="1" applyBorder="1" applyAlignment="1">
      <alignment horizontal="center" vertical="center"/>
    </xf>
    <xf numFmtId="4" fontId="9" fillId="0" borderId="30" xfId="0" applyNumberFormat="1" applyFont="1" applyBorder="1" applyAlignment="1">
      <alignment horizontal="center" vertical="center"/>
    </xf>
    <xf numFmtId="196" fontId="9" fillId="0" borderId="6" xfId="0" applyNumberFormat="1" applyFont="1" applyBorder="1" applyAlignment="1">
      <alignment horizontal="center" vertical="center"/>
    </xf>
    <xf numFmtId="197" fontId="15" fillId="0" borderId="6" xfId="0" applyNumberFormat="1" applyFont="1" applyBorder="1" applyAlignment="1">
      <alignment horizontal="center" vertical="center"/>
    </xf>
    <xf numFmtId="198" fontId="1" fillId="0" borderId="6" xfId="0" applyNumberFormat="1" applyFont="1" applyBorder="1" applyAlignment="1">
      <alignment horizontal="left" vertical="center"/>
    </xf>
    <xf numFmtId="0" fontId="9" fillId="0" borderId="6" xfId="0" applyFont="1" applyBorder="1" applyAlignment="1">
      <alignment horizontal="left" vertical="center" shrinkToFit="1"/>
    </xf>
    <xf numFmtId="0" fontId="11" fillId="0" borderId="6" xfId="0" applyFont="1" applyBorder="1" applyAlignment="1">
      <alignment horizontal="center" vertical="center"/>
    </xf>
    <xf numFmtId="0" fontId="9" fillId="0" borderId="6" xfId="0" applyFont="1" applyBorder="1">
      <alignment vertical="center"/>
    </xf>
    <xf numFmtId="199" fontId="9" fillId="0" borderId="0" xfId="0" applyNumberFormat="1" applyFont="1" applyAlignment="1">
      <alignment horizontal="center" vertical="center"/>
    </xf>
    <xf numFmtId="196" fontId="9" fillId="0" borderId="0" xfId="0" applyNumberFormat="1" applyFont="1" applyAlignment="1">
      <alignment horizontal="center" vertical="center"/>
    </xf>
    <xf numFmtId="0" fontId="8" fillId="0" borderId="0" xfId="0" applyFont="1">
      <alignment vertical="center"/>
    </xf>
    <xf numFmtId="0" fontId="15" fillId="0" borderId="0" xfId="0" applyFont="1">
      <alignment vertical="center"/>
    </xf>
    <xf numFmtId="0" fontId="16" fillId="0" borderId="0" xfId="0" applyFont="1">
      <alignment vertical="center"/>
    </xf>
    <xf numFmtId="0" fontId="0" fillId="0" borderId="5" xfId="0" applyBorder="1">
      <alignment vertical="center"/>
    </xf>
    <xf numFmtId="0" fontId="9" fillId="0" borderId="5" xfId="0" applyFont="1" applyBorder="1">
      <alignment vertical="center"/>
    </xf>
    <xf numFmtId="0" fontId="9" fillId="0" borderId="0" xfId="0" applyFont="1" applyAlignment="1">
      <alignment horizontal="left" vertical="center" shrinkToFit="1"/>
    </xf>
    <xf numFmtId="0" fontId="0" fillId="0" borderId="0" xfId="0" applyAlignment="1">
      <alignment horizontal="left" vertical="center"/>
    </xf>
    <xf numFmtId="0" fontId="11" fillId="0" borderId="5" xfId="0" applyFont="1" applyBorder="1" applyAlignment="1">
      <alignment horizontal="center" vertical="center"/>
    </xf>
    <xf numFmtId="0" fontId="14" fillId="0" borderId="0" xfId="0" applyFont="1" applyAlignment="1">
      <alignment horizontal="left" vertical="center"/>
    </xf>
    <xf numFmtId="0" fontId="9" fillId="0" borderId="16" xfId="0" applyFont="1" applyBorder="1">
      <alignment vertical="center"/>
    </xf>
    <xf numFmtId="0" fontId="9" fillId="0" borderId="7" xfId="0" applyFont="1" applyBorder="1">
      <alignment vertical="center"/>
    </xf>
    <xf numFmtId="0" fontId="9" fillId="0" borderId="7" xfId="0" applyFont="1" applyBorder="1" applyAlignment="1">
      <alignment horizontal="center" vertical="center"/>
    </xf>
    <xf numFmtId="0" fontId="9" fillId="0" borderId="17" xfId="0" applyFont="1" applyBorder="1">
      <alignment vertical="center"/>
    </xf>
    <xf numFmtId="0" fontId="0" fillId="0" borderId="0" xfId="0" applyAlignment="1">
      <alignment vertical="center" wrapText="1"/>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2" fillId="0" borderId="17" xfId="0" applyFont="1" applyBorder="1" applyAlignment="1">
      <alignment horizontal="center" vertical="center" wrapText="1"/>
    </xf>
    <xf numFmtId="0" fontId="2" fillId="0" borderId="31" xfId="0" applyFont="1" applyBorder="1" applyAlignment="1">
      <alignment horizontal="center" vertical="center" wrapText="1"/>
    </xf>
    <xf numFmtId="0" fontId="2" fillId="0" borderId="15" xfId="0" applyFont="1" applyBorder="1" applyAlignment="1">
      <alignment horizontal="center" vertical="center" wrapText="1"/>
    </xf>
    <xf numFmtId="0" fontId="2" fillId="0" borderId="33" xfId="0" applyFont="1" applyBorder="1" applyAlignment="1">
      <alignment horizontal="center" vertical="center"/>
    </xf>
    <xf numFmtId="0" fontId="2" fillId="0" borderId="6" xfId="0" applyFont="1" applyBorder="1" applyAlignment="1">
      <alignment horizontal="center" vertical="center"/>
    </xf>
    <xf numFmtId="0" fontId="2" fillId="0" borderId="33" xfId="0" applyFont="1" applyBorder="1" applyAlignment="1">
      <alignment horizontal="center"/>
    </xf>
    <xf numFmtId="0" fontId="2" fillId="0" borderId="6" xfId="0" applyFont="1" applyBorder="1" applyAlignment="1">
      <alignment horizontal="center" vertical="top"/>
    </xf>
    <xf numFmtId="0" fontId="2" fillId="0" borderId="26" xfId="0" applyFont="1" applyBorder="1" applyAlignment="1">
      <alignment horizontal="center" vertical="center"/>
    </xf>
    <xf numFmtId="0" fontId="2" fillId="0" borderId="36" xfId="0" applyFont="1" applyBorder="1" applyAlignment="1">
      <alignment horizontal="center" vertical="center"/>
    </xf>
    <xf numFmtId="0" fontId="2" fillId="0" borderId="15" xfId="0" applyFont="1" applyBorder="1" applyAlignment="1">
      <alignment horizontal="center" vertical="center"/>
    </xf>
    <xf numFmtId="0" fontId="1" fillId="0" borderId="35" xfId="0" applyFont="1" applyBorder="1" applyAlignment="1">
      <alignment horizontal="right" vertical="center"/>
    </xf>
    <xf numFmtId="0" fontId="1" fillId="0" borderId="37" xfId="0" applyFont="1" applyBorder="1" applyAlignment="1">
      <alignment horizontal="right" vertical="center"/>
    </xf>
    <xf numFmtId="197" fontId="1" fillId="0" borderId="38" xfId="0" applyNumberFormat="1" applyFont="1" applyBorder="1" applyAlignment="1">
      <alignment horizontal="left" vertical="center"/>
    </xf>
    <xf numFmtId="0" fontId="19" fillId="0" borderId="0" xfId="0" applyFont="1">
      <alignment vertical="center"/>
    </xf>
    <xf numFmtId="0" fontId="11" fillId="0" borderId="7" xfId="0" applyFont="1" applyBorder="1" applyAlignment="1">
      <alignment vertical="center" wrapText="1"/>
    </xf>
    <xf numFmtId="14" fontId="9" fillId="0" borderId="17" xfId="0" applyNumberFormat="1" applyFont="1" applyBorder="1" applyAlignment="1">
      <alignment horizontal="left" vertical="center" wrapText="1"/>
    </xf>
    <xf numFmtId="0" fontId="13" fillId="0" borderId="16" xfId="0" applyFont="1" applyBorder="1" applyAlignment="1">
      <alignment vertical="center" wrapText="1"/>
    </xf>
    <xf numFmtId="0" fontId="11" fillId="0" borderId="37" xfId="0" applyFont="1" applyBorder="1" applyAlignment="1">
      <alignment vertical="center" wrapText="1"/>
    </xf>
    <xf numFmtId="0" fontId="12" fillId="0" borderId="35" xfId="0" applyFont="1" applyBorder="1" applyAlignment="1">
      <alignment horizontal="left" vertical="center" wrapText="1"/>
    </xf>
    <xf numFmtId="0" fontId="11" fillId="0" borderId="37" xfId="0" applyFont="1" applyBorder="1" applyAlignment="1">
      <alignment vertical="center" wrapText="1" shrinkToFit="1"/>
    </xf>
    <xf numFmtId="0" fontId="9" fillId="0" borderId="35" xfId="0" applyFont="1" applyBorder="1" applyAlignment="1">
      <alignment horizontal="left" vertical="center" wrapText="1"/>
    </xf>
    <xf numFmtId="0" fontId="0" fillId="0" borderId="36" xfId="0" applyBorder="1" applyAlignment="1">
      <alignment wrapText="1"/>
    </xf>
    <xf numFmtId="0" fontId="9" fillId="0" borderId="0" xfId="0" applyFont="1" applyAlignment="1">
      <alignment wrapText="1"/>
    </xf>
    <xf numFmtId="0" fontId="14" fillId="0" borderId="39" xfId="0" applyFont="1" applyBorder="1" applyAlignment="1">
      <alignment vertical="top"/>
    </xf>
    <xf numFmtId="0" fontId="9" fillId="0" borderId="9" xfId="0" applyFont="1" applyBorder="1" applyAlignment="1">
      <alignment vertical="top"/>
    </xf>
    <xf numFmtId="0" fontId="0" fillId="0" borderId="9" xfId="0" applyBorder="1" applyAlignment="1">
      <alignment vertical="top"/>
    </xf>
    <xf numFmtId="0" fontId="0" fillId="0" borderId="31" xfId="0" applyBorder="1" applyAlignment="1">
      <alignment vertical="center" wrapText="1"/>
    </xf>
    <xf numFmtId="0" fontId="0" fillId="0" borderId="31" xfId="0" applyBorder="1" applyAlignment="1">
      <alignment horizontal="center" vertical="center" wrapText="1"/>
    </xf>
    <xf numFmtId="0" fontId="13" fillId="0" borderId="31" xfId="0" applyFont="1" applyBorder="1" applyAlignment="1">
      <alignment horizontal="center" vertical="center" wrapText="1"/>
    </xf>
    <xf numFmtId="0" fontId="12" fillId="0" borderId="0" xfId="0" applyFont="1">
      <alignment vertical="center"/>
    </xf>
    <xf numFmtId="0" fontId="2" fillId="0" borderId="44" xfId="0" applyFont="1" applyBorder="1" applyAlignment="1">
      <alignment horizontal="center" vertical="center"/>
    </xf>
    <xf numFmtId="0" fontId="2" fillId="0" borderId="45" xfId="0" applyFont="1" applyBorder="1" applyAlignment="1">
      <alignment horizontal="center" vertical="center"/>
    </xf>
    <xf numFmtId="0" fontId="15" fillId="0" borderId="54" xfId="0" applyFont="1" applyBorder="1" applyAlignment="1">
      <alignment horizontal="center" vertical="center"/>
    </xf>
    <xf numFmtId="194" fontId="15" fillId="0" borderId="53" xfId="0" applyNumberFormat="1" applyFont="1" applyBorder="1" applyAlignment="1">
      <alignment horizontal="center" vertical="center"/>
    </xf>
    <xf numFmtId="187" fontId="15" fillId="0" borderId="53" xfId="0" applyNumberFormat="1" applyFont="1" applyBorder="1" applyAlignment="1">
      <alignment horizontal="center" vertical="center"/>
    </xf>
    <xf numFmtId="0" fontId="9" fillId="0" borderId="15" xfId="0" applyFont="1" applyBorder="1">
      <alignment vertical="center"/>
    </xf>
    <xf numFmtId="201" fontId="9" fillId="0" borderId="15" xfId="0" applyNumberFormat="1" applyFont="1" applyBorder="1" applyAlignment="1">
      <alignment horizontal="center" vertical="center"/>
    </xf>
    <xf numFmtId="0" fontId="21" fillId="0" borderId="0" xfId="0" applyFont="1">
      <alignment vertical="center"/>
    </xf>
    <xf numFmtId="0" fontId="21" fillId="0" borderId="0" xfId="0" applyFont="1" applyProtection="1">
      <alignment vertical="center"/>
      <protection locked="0"/>
    </xf>
    <xf numFmtId="0" fontId="21" fillId="0" borderId="2" xfId="0" applyFont="1" applyBorder="1">
      <alignment vertical="center"/>
    </xf>
    <xf numFmtId="193" fontId="11" fillId="0" borderId="2" xfId="0" applyNumberFormat="1" applyFont="1" applyBorder="1" applyAlignment="1">
      <alignment horizontal="center" vertical="center" wrapText="1"/>
    </xf>
    <xf numFmtId="193" fontId="11" fillId="0" borderId="5" xfId="0" applyNumberFormat="1" applyFont="1" applyBorder="1" applyAlignment="1">
      <alignment horizontal="center" vertical="center" wrapText="1"/>
    </xf>
    <xf numFmtId="193" fontId="11" fillId="0" borderId="55" xfId="0" applyNumberFormat="1" applyFont="1" applyBorder="1" applyAlignment="1">
      <alignment horizontal="center" vertical="center" wrapText="1"/>
    </xf>
    <xf numFmtId="0" fontId="11" fillId="0" borderId="56" xfId="0" applyFont="1" applyBorder="1" applyAlignment="1">
      <alignment horizontal="left" vertical="center"/>
    </xf>
    <xf numFmtId="193" fontId="11" fillId="0" borderId="57" xfId="0" applyNumberFormat="1" applyFont="1" applyBorder="1" applyAlignment="1">
      <alignment horizontal="center" vertical="top" wrapText="1"/>
    </xf>
    <xf numFmtId="193" fontId="11" fillId="0" borderId="5" xfId="0" applyNumberFormat="1" applyFont="1" applyBorder="1" applyAlignment="1">
      <alignment horizontal="center" vertical="top" wrapText="1"/>
    </xf>
    <xf numFmtId="193" fontId="11" fillId="0" borderId="55" xfId="0" applyNumberFormat="1" applyFont="1" applyBorder="1" applyAlignment="1">
      <alignment horizontal="center" vertical="top" wrapText="1"/>
    </xf>
    <xf numFmtId="0" fontId="21" fillId="0" borderId="3" xfId="0" applyFont="1" applyBorder="1" applyAlignment="1">
      <alignment horizontal="left"/>
    </xf>
    <xf numFmtId="0" fontId="11" fillId="0" borderId="3" xfId="0" applyFont="1" applyBorder="1" applyAlignment="1">
      <alignment horizontal="left" vertical="center"/>
    </xf>
    <xf numFmtId="0" fontId="11" fillId="0" borderId="0" xfId="0" applyFont="1" applyAlignment="1">
      <alignment horizontal="left" vertical="center"/>
    </xf>
    <xf numFmtId="0" fontId="11" fillId="0" borderId="0" xfId="0" applyFont="1" applyAlignment="1">
      <alignment horizontal="center" vertical="top"/>
    </xf>
    <xf numFmtId="0" fontId="11" fillId="0" borderId="56" xfId="0" applyFont="1" applyBorder="1" applyAlignment="1">
      <alignment horizontal="center" vertical="top"/>
    </xf>
    <xf numFmtId="0" fontId="11" fillId="0" borderId="56" xfId="0" applyFont="1" applyBorder="1" applyAlignment="1">
      <alignment horizontal="center" vertical="center"/>
    </xf>
    <xf numFmtId="0" fontId="11" fillId="0" borderId="58" xfId="0" applyFont="1" applyBorder="1" applyAlignment="1">
      <alignment horizontal="left" vertical="center"/>
    </xf>
    <xf numFmtId="0" fontId="11" fillId="0" borderId="58" xfId="0" applyFont="1" applyBorder="1" applyAlignment="1">
      <alignment horizontal="center" vertical="top"/>
    </xf>
    <xf numFmtId="0" fontId="11" fillId="0" borderId="56" xfId="0" applyFont="1" applyBorder="1">
      <alignment vertical="center"/>
    </xf>
    <xf numFmtId="0" fontId="11" fillId="0" borderId="58" xfId="0" applyFont="1" applyBorder="1">
      <alignment vertical="center"/>
    </xf>
    <xf numFmtId="204" fontId="8" fillId="0" borderId="0" xfId="0" applyNumberFormat="1" applyFont="1">
      <alignment vertical="center"/>
    </xf>
    <xf numFmtId="204" fontId="23" fillId="0" borderId="0" xfId="0" applyNumberFormat="1" applyFont="1">
      <alignment vertical="center"/>
    </xf>
    <xf numFmtId="204" fontId="8" fillId="0" borderId="56" xfId="0" applyNumberFormat="1" applyFont="1" applyBorder="1">
      <alignment vertical="center"/>
    </xf>
    <xf numFmtId="204" fontId="23" fillId="0" borderId="56" xfId="0" applyNumberFormat="1" applyFont="1" applyBorder="1">
      <alignment vertical="center"/>
    </xf>
    <xf numFmtId="203" fontId="11" fillId="0" borderId="0" xfId="0" applyNumberFormat="1" applyFont="1">
      <alignment vertical="center"/>
    </xf>
    <xf numFmtId="203" fontId="11" fillId="0" borderId="56" xfId="0" applyNumberFormat="1" applyFont="1" applyBorder="1">
      <alignment vertical="center"/>
    </xf>
    <xf numFmtId="0" fontId="11" fillId="0" borderId="58" xfId="0" applyFont="1" applyBorder="1" applyAlignment="1">
      <alignment horizontal="center" vertical="center"/>
    </xf>
    <xf numFmtId="204" fontId="11" fillId="0" borderId="0" xfId="0" applyNumberFormat="1" applyFont="1">
      <alignment vertical="center"/>
    </xf>
    <xf numFmtId="204" fontId="11" fillId="0" borderId="56" xfId="0" applyNumberFormat="1" applyFont="1" applyBorder="1">
      <alignment vertical="center"/>
    </xf>
    <xf numFmtId="0" fontId="21" fillId="0" borderId="3" xfId="0" applyFont="1" applyBorder="1">
      <alignment vertical="center"/>
    </xf>
    <xf numFmtId="0" fontId="21" fillId="0" borderId="4" xfId="0" applyFont="1" applyBorder="1" applyAlignment="1">
      <alignment horizontal="center"/>
    </xf>
    <xf numFmtId="0" fontId="11" fillId="0" borderId="3" xfId="0" applyFont="1" applyBorder="1">
      <alignment vertical="center"/>
    </xf>
    <xf numFmtId="0" fontId="14" fillId="0" borderId="56" xfId="0" applyFont="1" applyBorder="1" applyAlignment="1">
      <alignment horizontal="center" vertical="top"/>
    </xf>
    <xf numFmtId="0" fontId="24" fillId="0" borderId="0" xfId="0" applyFont="1" applyProtection="1">
      <alignment vertical="center"/>
      <protection locked="0"/>
    </xf>
    <xf numFmtId="0" fontId="14" fillId="0" borderId="3" xfId="0" applyFont="1" applyBorder="1">
      <alignment vertical="center"/>
    </xf>
    <xf numFmtId="0" fontId="26" fillId="0" borderId="0" xfId="0" applyFont="1" applyAlignment="1">
      <alignment vertical="center" wrapText="1"/>
    </xf>
    <xf numFmtId="0" fontId="26" fillId="0" borderId="16" xfId="0" applyFont="1" applyBorder="1" applyAlignment="1">
      <alignment vertical="center" wrapText="1"/>
    </xf>
    <xf numFmtId="0" fontId="26" fillId="0" borderId="7" xfId="0" applyFont="1" applyBorder="1" applyAlignment="1">
      <alignment vertical="center" wrapText="1"/>
    </xf>
    <xf numFmtId="0" fontId="21" fillId="0" borderId="3" xfId="0" applyFont="1" applyBorder="1" applyAlignment="1"/>
    <xf numFmtId="0" fontId="13" fillId="0" borderId="5" xfId="0" applyFont="1" applyBorder="1" applyAlignment="1" applyProtection="1">
      <alignment vertical="top"/>
      <protection locked="0"/>
    </xf>
    <xf numFmtId="0" fontId="13" fillId="0" borderId="0" xfId="0" applyFont="1" applyAlignment="1" applyProtection="1">
      <alignment vertical="top"/>
      <protection locked="0"/>
    </xf>
    <xf numFmtId="0" fontId="13" fillId="0" borderId="5" xfId="0" applyFont="1" applyBorder="1" applyAlignment="1">
      <alignment vertical="top"/>
    </xf>
    <xf numFmtId="0" fontId="13" fillId="0" borderId="37" xfId="0" applyFont="1" applyBorder="1" applyAlignment="1">
      <alignment horizontal="center" vertical="top"/>
    </xf>
    <xf numFmtId="0" fontId="2" fillId="0" borderId="37" xfId="0" applyFont="1" applyBorder="1">
      <alignment vertical="center"/>
    </xf>
    <xf numFmtId="0" fontId="21" fillId="0" borderId="0" xfId="0" applyFont="1" applyAlignment="1">
      <alignment horizontal="center"/>
    </xf>
    <xf numFmtId="0" fontId="21" fillId="0" borderId="0" xfId="0" applyFont="1" applyAlignment="1"/>
    <xf numFmtId="49" fontId="11" fillId="0" borderId="4" xfId="0" applyNumberFormat="1" applyFont="1" applyBorder="1">
      <alignment vertical="center"/>
    </xf>
    <xf numFmtId="0" fontId="8" fillId="0" borderId="16" xfId="0" applyFont="1" applyBorder="1">
      <alignment vertical="center"/>
    </xf>
    <xf numFmtId="0" fontId="8" fillId="0" borderId="7" xfId="0" applyFont="1" applyBorder="1">
      <alignment vertical="center"/>
    </xf>
    <xf numFmtId="0" fontId="13" fillId="0" borderId="0" xfId="0" applyFont="1" applyAlignment="1">
      <alignment vertical="top"/>
    </xf>
    <xf numFmtId="0" fontId="13" fillId="0" borderId="37" xfId="0" applyFont="1" applyBorder="1">
      <alignment vertical="center"/>
    </xf>
    <xf numFmtId="0" fontId="13" fillId="0" borderId="37" xfId="0" applyFont="1" applyBorder="1" applyAlignment="1">
      <alignment vertical="top"/>
    </xf>
    <xf numFmtId="0" fontId="21" fillId="0" borderId="6" xfId="0" applyFont="1" applyBorder="1">
      <alignment vertical="center"/>
    </xf>
    <xf numFmtId="0" fontId="21" fillId="0" borderId="2" xfId="0" applyFont="1" applyBorder="1" applyAlignment="1"/>
    <xf numFmtId="0" fontId="13" fillId="0" borderId="5" xfId="0" applyFont="1" applyBorder="1" applyAlignment="1"/>
    <xf numFmtId="0" fontId="13" fillId="0" borderId="0" xfId="0" applyFont="1" applyAlignment="1"/>
    <xf numFmtId="0" fontId="21" fillId="0" borderId="7" xfId="0" applyFont="1" applyBorder="1">
      <alignment vertical="center"/>
    </xf>
    <xf numFmtId="0" fontId="21" fillId="0" borderId="7" xfId="0" applyFont="1" applyBorder="1" applyAlignment="1"/>
    <xf numFmtId="14" fontId="21" fillId="0" borderId="7" xfId="0" applyNumberFormat="1" applyFont="1" applyBorder="1" applyAlignment="1"/>
    <xf numFmtId="0" fontId="11" fillId="0" borderId="4" xfId="0" applyFont="1" applyBorder="1">
      <alignment vertical="center"/>
    </xf>
    <xf numFmtId="0" fontId="8" fillId="0" borderId="17" xfId="0" applyFont="1" applyBorder="1">
      <alignment vertical="center"/>
    </xf>
    <xf numFmtId="202" fontId="8" fillId="0" borderId="7" xfId="0" applyNumberFormat="1" applyFont="1" applyBorder="1">
      <alignment vertical="center"/>
    </xf>
    <xf numFmtId="0" fontId="13" fillId="0" borderId="37" xfId="0" applyFont="1" applyBorder="1" applyAlignment="1">
      <alignment horizontal="left" vertical="top"/>
    </xf>
    <xf numFmtId="0" fontId="21" fillId="0" borderId="4" xfId="0" applyFont="1" applyBorder="1">
      <alignment vertical="center"/>
    </xf>
    <xf numFmtId="0" fontId="25" fillId="0" borderId="3" xfId="0" applyFont="1" applyBorder="1">
      <alignment vertical="center"/>
    </xf>
    <xf numFmtId="0" fontId="8" fillId="0" borderId="61" xfId="0" applyFont="1" applyBorder="1">
      <alignment vertical="center"/>
    </xf>
    <xf numFmtId="0" fontId="8" fillId="0" borderId="2" xfId="0" applyFont="1" applyBorder="1">
      <alignment vertical="center"/>
    </xf>
    <xf numFmtId="0" fontId="2" fillId="0" borderId="0" xfId="0" applyFont="1" applyAlignment="1" applyProtection="1">
      <alignment vertical="top"/>
      <protection locked="0"/>
    </xf>
    <xf numFmtId="0" fontId="4" fillId="0" borderId="0" xfId="0" applyFont="1" applyAlignment="1">
      <alignment vertical="top"/>
    </xf>
    <xf numFmtId="0" fontId="21" fillId="0" borderId="4" xfId="0" applyFont="1" applyBorder="1" applyAlignment="1"/>
    <xf numFmtId="0" fontId="13" fillId="0" borderId="6" xfId="0" applyFont="1" applyBorder="1" applyAlignment="1"/>
    <xf numFmtId="0" fontId="21" fillId="0" borderId="6" xfId="0" applyFont="1" applyBorder="1" applyAlignment="1"/>
    <xf numFmtId="0" fontId="21" fillId="0" borderId="37" xfId="0" applyFont="1" applyBorder="1" applyAlignment="1"/>
    <xf numFmtId="0" fontId="21" fillId="0" borderId="17" xfId="0" applyFont="1" applyBorder="1">
      <alignment vertical="center"/>
    </xf>
    <xf numFmtId="0" fontId="13" fillId="0" borderId="6" xfId="0" applyFont="1" applyBorder="1" applyAlignment="1" applyProtection="1">
      <alignment vertical="top"/>
      <protection locked="0"/>
    </xf>
    <xf numFmtId="0" fontId="13" fillId="0" borderId="6" xfId="0" applyFont="1" applyBorder="1" applyAlignment="1">
      <alignment vertical="top"/>
    </xf>
    <xf numFmtId="0" fontId="13" fillId="0" borderId="35" xfId="0" applyFont="1" applyBorder="1" applyAlignment="1">
      <alignment vertical="top"/>
    </xf>
    <xf numFmtId="0" fontId="21" fillId="0" borderId="35" xfId="0" applyFont="1" applyBorder="1" applyAlignment="1"/>
    <xf numFmtId="0" fontId="31" fillId="0" borderId="0" xfId="0" applyFont="1">
      <alignment vertical="center"/>
    </xf>
    <xf numFmtId="0" fontId="27" fillId="2" borderId="65" xfId="0" applyFont="1" applyFill="1" applyBorder="1">
      <alignment vertical="center"/>
    </xf>
    <xf numFmtId="193" fontId="8" fillId="0" borderId="65" xfId="0" applyNumberFormat="1" applyFont="1" applyBorder="1" applyAlignment="1">
      <alignment horizontal="center" vertical="center" wrapText="1"/>
    </xf>
    <xf numFmtId="193" fontId="33" fillId="4" borderId="67" xfId="0" applyNumberFormat="1" applyFont="1" applyFill="1" applyBorder="1" applyAlignment="1">
      <alignment vertical="center" wrapText="1"/>
    </xf>
    <xf numFmtId="193" fontId="33" fillId="4" borderId="68" xfId="0" applyNumberFormat="1" applyFont="1" applyFill="1" applyBorder="1" applyAlignment="1">
      <alignment vertical="center" wrapText="1"/>
    </xf>
    <xf numFmtId="193" fontId="34" fillId="4" borderId="69" xfId="0" applyNumberFormat="1" applyFont="1" applyFill="1" applyBorder="1" applyAlignment="1">
      <alignment vertical="center" wrapText="1"/>
    </xf>
    <xf numFmtId="193" fontId="33" fillId="4" borderId="71" xfId="0" applyNumberFormat="1" applyFont="1" applyFill="1" applyBorder="1" applyAlignment="1">
      <alignment vertical="center" wrapText="1"/>
    </xf>
    <xf numFmtId="193" fontId="33" fillId="4" borderId="72" xfId="0" applyNumberFormat="1" applyFont="1" applyFill="1" applyBorder="1" applyAlignment="1">
      <alignment vertical="center" wrapText="1"/>
    </xf>
    <xf numFmtId="193" fontId="34" fillId="4" borderId="73" xfId="0" applyNumberFormat="1" applyFont="1" applyFill="1" applyBorder="1" applyAlignment="1">
      <alignment vertical="center" wrapText="1"/>
    </xf>
    <xf numFmtId="0" fontId="36" fillId="5" borderId="5" xfId="0" applyFont="1" applyFill="1" applyBorder="1">
      <alignment vertical="center"/>
    </xf>
    <xf numFmtId="0" fontId="36" fillId="5" borderId="0" xfId="0" applyFont="1" applyFill="1">
      <alignment vertical="center"/>
    </xf>
    <xf numFmtId="0" fontId="36" fillId="5" borderId="16" xfId="0" applyFont="1" applyFill="1" applyBorder="1">
      <alignment vertical="center"/>
    </xf>
    <xf numFmtId="0" fontId="36" fillId="5" borderId="7" xfId="0" applyFont="1" applyFill="1" applyBorder="1">
      <alignment vertical="center"/>
    </xf>
    <xf numFmtId="0" fontId="8" fillId="0" borderId="0" xfId="0" applyFont="1" applyProtection="1">
      <alignment vertical="center"/>
      <protection locked="0"/>
    </xf>
    <xf numFmtId="0" fontId="13" fillId="5" borderId="66" xfId="0" applyFont="1" applyFill="1" applyBorder="1" applyAlignment="1">
      <alignment vertical="center" shrinkToFit="1"/>
    </xf>
    <xf numFmtId="0" fontId="13" fillId="5" borderId="86" xfId="0" applyFont="1" applyFill="1" applyBorder="1" applyAlignment="1">
      <alignment vertical="center" shrinkToFit="1"/>
    </xf>
    <xf numFmtId="0" fontId="36" fillId="5" borderId="3" xfId="0" applyFont="1" applyFill="1" applyBorder="1">
      <alignment vertical="center"/>
    </xf>
    <xf numFmtId="0" fontId="27" fillId="2" borderId="1" xfId="0" applyFont="1" applyFill="1" applyBorder="1">
      <alignment vertical="center"/>
    </xf>
    <xf numFmtId="0" fontId="36" fillId="5" borderId="4" xfId="0" applyFont="1" applyFill="1" applyBorder="1">
      <alignment vertical="center"/>
    </xf>
    <xf numFmtId="0" fontId="36" fillId="5" borderId="6" xfId="0" applyFont="1" applyFill="1" applyBorder="1">
      <alignment vertical="center"/>
    </xf>
    <xf numFmtId="0" fontId="36" fillId="5" borderId="17" xfId="0" applyFont="1" applyFill="1" applyBorder="1">
      <alignment vertical="center"/>
    </xf>
    <xf numFmtId="0" fontId="48" fillId="6" borderId="92" xfId="0" applyFont="1" applyFill="1" applyBorder="1" applyAlignment="1">
      <alignment vertical="center" shrinkToFit="1"/>
    </xf>
    <xf numFmtId="0" fontId="48" fillId="6" borderId="85" xfId="0" applyFont="1" applyFill="1" applyBorder="1" applyAlignment="1">
      <alignment vertical="center" shrinkToFit="1"/>
    </xf>
    <xf numFmtId="0" fontId="0" fillId="8" borderId="2" xfId="0" applyFill="1" applyBorder="1">
      <alignment vertical="center"/>
    </xf>
    <xf numFmtId="0" fontId="0" fillId="8" borderId="3" xfId="0" applyFill="1" applyBorder="1">
      <alignment vertical="center"/>
    </xf>
    <xf numFmtId="0" fontId="0" fillId="8" borderId="4" xfId="0" applyFill="1" applyBorder="1">
      <alignment vertical="center"/>
    </xf>
    <xf numFmtId="0" fontId="0" fillId="8" borderId="5" xfId="0" applyFill="1" applyBorder="1">
      <alignment vertical="center"/>
    </xf>
    <xf numFmtId="0" fontId="0" fillId="8" borderId="0" xfId="0" applyFill="1">
      <alignment vertical="center"/>
    </xf>
    <xf numFmtId="0" fontId="0" fillId="8" borderId="6" xfId="0" applyFill="1" applyBorder="1">
      <alignment vertical="center"/>
    </xf>
    <xf numFmtId="0" fontId="13" fillId="0" borderId="0" xfId="0" applyFont="1" applyProtection="1">
      <alignment vertical="center"/>
      <protection locked="0"/>
    </xf>
    <xf numFmtId="0" fontId="0" fillId="0" borderId="0" xfId="0" applyProtection="1">
      <alignment vertical="center"/>
      <protection locked="0"/>
    </xf>
    <xf numFmtId="0" fontId="55" fillId="10" borderId="102" xfId="0" applyFont="1" applyFill="1" applyBorder="1" applyAlignment="1" applyProtection="1">
      <alignment horizontal="center" vertical="center"/>
      <protection hidden="1"/>
    </xf>
    <xf numFmtId="14" fontId="56" fillId="11" borderId="102" xfId="1382" applyNumberFormat="1" applyFont="1" applyFill="1" applyBorder="1" applyAlignment="1" applyProtection="1">
      <alignment horizontal="left" vertical="center"/>
      <protection locked="0"/>
    </xf>
    <xf numFmtId="0" fontId="55" fillId="10" borderId="102" xfId="0" applyFont="1" applyFill="1" applyBorder="1" applyAlignment="1">
      <alignment horizontal="center" vertical="center"/>
    </xf>
    <xf numFmtId="0" fontId="57" fillId="12" borderId="102" xfId="0" applyFont="1" applyFill="1" applyBorder="1" applyAlignment="1" applyProtection="1">
      <alignment horizontal="center" vertical="center"/>
      <protection locked="0"/>
    </xf>
    <xf numFmtId="0" fontId="55" fillId="10" borderId="102" xfId="0" applyFont="1" applyFill="1" applyBorder="1">
      <alignment vertical="center"/>
    </xf>
    <xf numFmtId="0" fontId="56" fillId="11" borderId="100" xfId="1382" applyFont="1" applyFill="1" applyBorder="1" applyAlignment="1" applyProtection="1">
      <alignment horizontal="left" vertical="center"/>
      <protection locked="0"/>
    </xf>
    <xf numFmtId="0" fontId="56" fillId="11" borderId="100" xfId="1382" applyFont="1" applyFill="1" applyBorder="1" applyAlignment="1" applyProtection="1">
      <alignment vertical="center"/>
      <protection locked="0"/>
    </xf>
    <xf numFmtId="49" fontId="56" fillId="12" borderId="100" xfId="0" applyNumberFormat="1" applyFont="1" applyFill="1" applyBorder="1" applyAlignment="1" applyProtection="1">
      <alignment horizontal="left" vertical="center"/>
      <protection locked="0"/>
    </xf>
    <xf numFmtId="0" fontId="55" fillId="14" borderId="102" xfId="0" applyFont="1" applyFill="1" applyBorder="1" applyAlignment="1" applyProtection="1">
      <alignment horizontal="center" vertical="center"/>
      <protection hidden="1"/>
    </xf>
    <xf numFmtId="0" fontId="55" fillId="10" borderId="107" xfId="0" applyFont="1" applyFill="1" applyBorder="1" applyAlignment="1" applyProtection="1">
      <alignment horizontal="center" vertical="center"/>
      <protection hidden="1"/>
    </xf>
    <xf numFmtId="0" fontId="56" fillId="12" borderId="100" xfId="0" applyFont="1" applyFill="1" applyBorder="1" applyProtection="1">
      <alignment vertical="center"/>
      <protection locked="0"/>
    </xf>
    <xf numFmtId="0" fontId="58" fillId="12" borderId="100" xfId="0" applyFont="1" applyFill="1" applyBorder="1" applyAlignment="1" applyProtection="1">
      <alignment horizontal="center" vertical="center"/>
      <protection locked="0"/>
    </xf>
    <xf numFmtId="0" fontId="56" fillId="13" borderId="100" xfId="1382" applyFont="1" applyFill="1" applyBorder="1" applyAlignment="1" applyProtection="1">
      <alignment vertical="center"/>
      <protection locked="0"/>
    </xf>
    <xf numFmtId="49" fontId="59" fillId="13" borderId="100" xfId="0" applyNumberFormat="1" applyFont="1" applyFill="1" applyBorder="1" applyAlignment="1" applyProtection="1">
      <alignment vertical="center" wrapText="1"/>
      <protection locked="0"/>
    </xf>
    <xf numFmtId="49" fontId="56" fillId="0" borderId="100" xfId="0" applyNumberFormat="1" applyFont="1" applyBorder="1" applyAlignment="1" applyProtection="1">
      <alignment horizontal="center" vertical="center"/>
      <protection locked="0"/>
    </xf>
    <xf numFmtId="49" fontId="59" fillId="12" borderId="100" xfId="0" applyNumberFormat="1" applyFont="1" applyFill="1" applyBorder="1" applyAlignment="1" applyProtection="1">
      <alignment vertical="center" wrapText="1"/>
      <protection locked="0"/>
    </xf>
    <xf numFmtId="0" fontId="60" fillId="11" borderId="100" xfId="1382" applyFont="1" applyFill="1" applyBorder="1" applyAlignment="1" applyProtection="1">
      <alignment vertical="center"/>
      <protection locked="0"/>
    </xf>
    <xf numFmtId="0" fontId="60" fillId="13" borderId="100" xfId="1382" applyFont="1" applyFill="1" applyBorder="1" applyAlignment="1" applyProtection="1">
      <alignment vertical="center"/>
      <protection locked="0"/>
    </xf>
    <xf numFmtId="49" fontId="56" fillId="13" borderId="100" xfId="1382" applyNumberFormat="1" applyFont="1" applyFill="1" applyBorder="1" applyAlignment="1" applyProtection="1">
      <alignment horizontal="left" vertical="center"/>
      <protection locked="0"/>
    </xf>
    <xf numFmtId="187" fontId="59" fillId="0" borderId="100" xfId="0" applyNumberFormat="1" applyFont="1" applyBorder="1" applyAlignment="1" applyProtection="1">
      <alignment vertical="center" wrapText="1"/>
      <protection locked="0"/>
    </xf>
    <xf numFmtId="187" fontId="56" fillId="0" borderId="100" xfId="0" applyNumberFormat="1" applyFont="1" applyBorder="1" applyAlignment="1" applyProtection="1">
      <alignment vertical="center" wrapText="1"/>
      <protection locked="0"/>
    </xf>
    <xf numFmtId="0" fontId="55" fillId="10" borderId="112" xfId="0" applyFont="1" applyFill="1" applyBorder="1" applyAlignment="1" applyProtection="1">
      <alignment horizontal="center" vertical="center"/>
      <protection hidden="1"/>
    </xf>
    <xf numFmtId="0" fontId="62" fillId="14" borderId="113" xfId="1382" applyFont="1" applyFill="1" applyBorder="1" applyAlignment="1" applyProtection="1">
      <alignment horizontal="center" vertical="center"/>
      <protection locked="0"/>
    </xf>
    <xf numFmtId="0" fontId="62" fillId="14" borderId="113" xfId="1382" applyFont="1" applyFill="1" applyBorder="1" applyAlignment="1" applyProtection="1">
      <alignment vertical="center"/>
      <protection locked="0"/>
    </xf>
    <xf numFmtId="0" fontId="55" fillId="10" borderId="114" xfId="0" applyFont="1" applyFill="1" applyBorder="1" applyProtection="1">
      <alignment vertical="center"/>
      <protection hidden="1"/>
    </xf>
    <xf numFmtId="0" fontId="62" fillId="14" borderId="115" xfId="1382" applyFont="1" applyFill="1" applyBorder="1" applyAlignment="1" applyProtection="1">
      <alignment vertical="center"/>
      <protection locked="0"/>
    </xf>
    <xf numFmtId="0" fontId="55" fillId="0" borderId="0" xfId="0" applyFont="1" applyAlignment="1" applyProtection="1">
      <alignment horizontal="center" vertical="center"/>
      <protection hidden="1"/>
    </xf>
    <xf numFmtId="0" fontId="63" fillId="11" borderId="1" xfId="1382" applyFont="1" applyFill="1" applyBorder="1" applyAlignment="1">
      <alignment horizontal="center" vertical="center" wrapText="1"/>
    </xf>
    <xf numFmtId="0" fontId="64" fillId="11" borderId="1" xfId="1382" applyFont="1" applyFill="1" applyBorder="1" applyAlignment="1">
      <alignment horizontal="center" vertical="center"/>
    </xf>
    <xf numFmtId="0" fontId="64" fillId="0" borderId="1" xfId="1382" applyFont="1" applyBorder="1" applyAlignment="1">
      <alignment horizontal="center" vertical="center" wrapText="1"/>
    </xf>
    <xf numFmtId="0" fontId="64" fillId="11" borderId="1" xfId="1382" applyFont="1" applyFill="1" applyBorder="1" applyAlignment="1">
      <alignment horizontal="center" vertical="center" wrapText="1"/>
    </xf>
    <xf numFmtId="0" fontId="64" fillId="16" borderId="1" xfId="1386" applyFont="1" applyFill="1" applyBorder="1" applyAlignment="1" applyProtection="1">
      <alignment horizontal="center" vertical="center"/>
      <protection locked="0"/>
    </xf>
    <xf numFmtId="49" fontId="65" fillId="16" borderId="1" xfId="1386" applyNumberFormat="1" applyFont="1" applyFill="1" applyBorder="1" applyAlignment="1" applyProtection="1">
      <alignment horizontal="center" vertical="center"/>
      <protection locked="0"/>
    </xf>
    <xf numFmtId="49" fontId="65" fillId="0" borderId="1" xfId="1382" applyNumberFormat="1" applyFont="1" applyBorder="1" applyAlignment="1" applyProtection="1">
      <alignment horizontal="center" vertical="center"/>
      <protection locked="0"/>
    </xf>
    <xf numFmtId="49" fontId="56" fillId="11" borderId="100" xfId="1382" applyNumberFormat="1" applyFont="1" applyFill="1" applyBorder="1" applyAlignment="1" applyProtection="1">
      <alignment horizontal="left" vertical="center"/>
      <protection locked="0"/>
    </xf>
    <xf numFmtId="0" fontId="56" fillId="13" borderId="100" xfId="0" applyFont="1" applyFill="1" applyBorder="1" applyAlignment="1" applyProtection="1">
      <alignment horizontal="center" vertical="center"/>
      <protection locked="0"/>
    </xf>
    <xf numFmtId="0" fontId="56" fillId="0" borderId="100" xfId="0" applyFont="1" applyBorder="1" applyAlignment="1" applyProtection="1">
      <alignment horizontal="center" vertical="center"/>
      <protection locked="0"/>
    </xf>
    <xf numFmtId="0" fontId="66" fillId="17" borderId="116" xfId="0" applyFont="1" applyFill="1" applyBorder="1">
      <alignment vertical="center"/>
    </xf>
    <xf numFmtId="0" fontId="67" fillId="0" borderId="117" xfId="0" applyFont="1" applyBorder="1">
      <alignment vertical="center"/>
    </xf>
    <xf numFmtId="0" fontId="63" fillId="13" borderId="1" xfId="1382" applyFont="1" applyFill="1" applyBorder="1" applyAlignment="1">
      <alignment horizontal="center" vertical="center" wrapText="1"/>
    </xf>
    <xf numFmtId="0" fontId="65" fillId="16" borderId="1" xfId="1386" applyFont="1" applyFill="1" applyBorder="1" applyAlignment="1" applyProtection="1">
      <alignment horizontal="center" vertical="center"/>
      <protection locked="0"/>
    </xf>
    <xf numFmtId="0" fontId="13" fillId="16" borderId="1" xfId="1386" applyFont="1" applyFill="1" applyBorder="1" applyAlignment="1" applyProtection="1">
      <alignment horizontal="center" vertical="center"/>
      <protection locked="0"/>
    </xf>
    <xf numFmtId="0" fontId="13" fillId="0" borderId="1" xfId="1386" applyFont="1" applyBorder="1" applyAlignment="1" applyProtection="1">
      <alignment horizontal="center" vertical="center"/>
      <protection locked="0"/>
    </xf>
    <xf numFmtId="202" fontId="13" fillId="16" borderId="1" xfId="1386" applyNumberFormat="1" applyFont="1" applyFill="1" applyBorder="1" applyAlignment="1" applyProtection="1">
      <alignment horizontal="center" vertical="center"/>
      <protection locked="0"/>
    </xf>
    <xf numFmtId="0" fontId="13" fillId="16" borderId="1" xfId="1382" applyFont="1" applyFill="1" applyBorder="1" applyAlignment="1" applyProtection="1">
      <alignment horizontal="center" vertical="center"/>
      <protection locked="0"/>
    </xf>
    <xf numFmtId="0" fontId="8" fillId="16" borderId="1" xfId="1382" applyFont="1" applyFill="1" applyBorder="1" applyAlignment="1" applyProtection="1">
      <alignment horizontal="center" vertical="center" wrapText="1"/>
      <protection locked="0"/>
    </xf>
    <xf numFmtId="187" fontId="65" fillId="16" borderId="1" xfId="1386" applyNumberFormat="1" applyFont="1" applyFill="1" applyBorder="1" applyAlignment="1" applyProtection="1">
      <alignment horizontal="center" vertical="center"/>
      <protection locked="0"/>
    </xf>
    <xf numFmtId="0" fontId="63" fillId="18" borderId="1" xfId="1382" applyFont="1" applyFill="1" applyBorder="1" applyAlignment="1">
      <alignment horizontal="center" vertical="center"/>
    </xf>
    <xf numFmtId="0" fontId="63" fillId="0" borderId="1" xfId="1382" applyFont="1" applyBorder="1" applyAlignment="1">
      <alignment horizontal="center" vertical="center"/>
    </xf>
    <xf numFmtId="0" fontId="64" fillId="14" borderId="1" xfId="1382" applyFont="1" applyFill="1" applyBorder="1" applyAlignment="1">
      <alignment horizontal="center" vertical="center" wrapText="1"/>
    </xf>
    <xf numFmtId="202" fontId="65" fillId="16" borderId="1" xfId="1386" applyNumberFormat="1" applyFont="1" applyFill="1" applyBorder="1" applyAlignment="1" applyProtection="1">
      <alignment horizontal="center" vertical="center"/>
      <protection locked="0"/>
    </xf>
    <xf numFmtId="207" fontId="13" fillId="16" borderId="1" xfId="1382" applyNumberFormat="1" applyFont="1" applyFill="1" applyBorder="1" applyAlignment="1" applyProtection="1">
      <alignment horizontal="center" vertical="center"/>
      <protection locked="0"/>
    </xf>
    <xf numFmtId="0" fontId="13" fillId="16" borderId="1" xfId="1382" applyFont="1" applyFill="1" applyBorder="1" applyAlignment="1" applyProtection="1">
      <alignment horizontal="center" vertical="center" wrapText="1"/>
      <protection locked="0"/>
    </xf>
    <xf numFmtId="0" fontId="13" fillId="0" borderId="1" xfId="1382" applyFont="1" applyBorder="1" applyAlignment="1" applyProtection="1">
      <alignment horizontal="center" vertical="center"/>
      <protection locked="0"/>
    </xf>
    <xf numFmtId="0" fontId="63" fillId="11" borderId="1" xfId="1382" applyFont="1" applyFill="1" applyBorder="1" applyAlignment="1">
      <alignment horizontal="center" vertical="center"/>
    </xf>
    <xf numFmtId="0" fontId="63" fillId="14" borderId="1" xfId="1382" applyFont="1" applyFill="1" applyBorder="1" applyAlignment="1">
      <alignment horizontal="center" vertical="center" wrapText="1"/>
    </xf>
    <xf numFmtId="208" fontId="2" fillId="0" borderId="1" xfId="1382" applyNumberFormat="1" applyFont="1" applyBorder="1" applyAlignment="1" applyProtection="1">
      <alignment horizontal="center" vertical="center"/>
      <protection locked="0"/>
    </xf>
    <xf numFmtId="209" fontId="13" fillId="16" borderId="1" xfId="1382" applyNumberFormat="1" applyFont="1" applyFill="1" applyBorder="1" applyAlignment="1" applyProtection="1">
      <alignment horizontal="center" vertical="center"/>
      <protection locked="0"/>
    </xf>
    <xf numFmtId="0" fontId="13" fillId="16" borderId="1" xfId="1386" applyFont="1" applyFill="1" applyBorder="1" applyAlignment="1" applyProtection="1">
      <alignment horizontal="center" vertical="center" wrapText="1"/>
      <protection locked="0"/>
    </xf>
    <xf numFmtId="0" fontId="63" fillId="12" borderId="1" xfId="1382" applyFont="1" applyFill="1" applyBorder="1" applyAlignment="1">
      <alignment horizontal="center" vertical="center" wrapText="1"/>
    </xf>
    <xf numFmtId="0" fontId="13" fillId="0" borderId="1" xfId="0" applyFont="1" applyBorder="1" applyProtection="1">
      <alignment vertical="center"/>
      <protection locked="0"/>
    </xf>
    <xf numFmtId="49" fontId="13" fillId="0" borderId="1" xfId="0" applyNumberFormat="1" applyFont="1" applyBorder="1" applyProtection="1">
      <alignment vertical="center"/>
      <protection locked="0"/>
    </xf>
    <xf numFmtId="0" fontId="8" fillId="0" borderId="1" xfId="0" applyFont="1" applyBorder="1" applyProtection="1">
      <alignment vertical="center"/>
      <protection locked="0"/>
    </xf>
    <xf numFmtId="49" fontId="0" fillId="0" borderId="1" xfId="0" applyNumberFormat="1" applyBorder="1" applyAlignment="1">
      <alignment horizontal="center"/>
    </xf>
    <xf numFmtId="49" fontId="65" fillId="16" borderId="1" xfId="1382" applyNumberFormat="1" applyFont="1" applyFill="1" applyBorder="1" applyAlignment="1" applyProtection="1">
      <alignment horizontal="center" vertical="center"/>
      <protection locked="0"/>
    </xf>
    <xf numFmtId="0" fontId="64" fillId="16" borderId="1" xfId="1382" applyFont="1" applyFill="1" applyBorder="1" applyAlignment="1" applyProtection="1">
      <alignment horizontal="center" vertical="center"/>
      <protection locked="0"/>
    </xf>
    <xf numFmtId="0" fontId="65" fillId="0" borderId="1" xfId="1382" applyFont="1" applyBorder="1" applyAlignment="1" applyProtection="1">
      <alignment horizontal="center" vertical="center"/>
      <protection locked="0"/>
    </xf>
    <xf numFmtId="0" fontId="68" fillId="0" borderId="1" xfId="1382" applyFont="1" applyBorder="1" applyAlignment="1" applyProtection="1">
      <alignment horizontal="center" vertical="center"/>
      <protection locked="0"/>
    </xf>
    <xf numFmtId="202" fontId="65" fillId="0" borderId="1" xfId="1382" applyNumberFormat="1" applyFont="1" applyBorder="1" applyAlignment="1" applyProtection="1">
      <alignment horizontal="center" vertical="center"/>
      <protection locked="0"/>
    </xf>
    <xf numFmtId="0" fontId="65" fillId="16" borderId="1" xfId="1382" applyFont="1" applyFill="1" applyBorder="1" applyAlignment="1" applyProtection="1">
      <alignment horizontal="center" vertical="center" wrapText="1"/>
      <protection locked="0"/>
    </xf>
    <xf numFmtId="210" fontId="65" fillId="0" borderId="1" xfId="1382" applyNumberFormat="1" applyFont="1" applyBorder="1" applyAlignment="1" applyProtection="1">
      <alignment horizontal="center" vertical="center"/>
      <protection locked="0"/>
    </xf>
    <xf numFmtId="210" fontId="65" fillId="16" borderId="1" xfId="1382" applyNumberFormat="1" applyFont="1" applyFill="1" applyBorder="1" applyAlignment="1" applyProtection="1">
      <alignment horizontal="center" vertical="center"/>
      <protection locked="0"/>
    </xf>
    <xf numFmtId="209" fontId="65" fillId="0" borderId="1" xfId="1382" applyNumberFormat="1" applyFont="1" applyBorder="1" applyAlignment="1" applyProtection="1">
      <alignment horizontal="center" vertical="center"/>
      <protection locked="0"/>
    </xf>
    <xf numFmtId="49" fontId="8" fillId="0" borderId="1" xfId="0" applyNumberFormat="1" applyFont="1" applyBorder="1" applyProtection="1">
      <alignment vertical="center"/>
      <protection locked="0"/>
    </xf>
    <xf numFmtId="0" fontId="69" fillId="16" borderId="1" xfId="1382" applyFill="1" applyBorder="1" applyAlignment="1" applyProtection="1">
      <alignment horizontal="center" vertical="center" wrapText="1"/>
      <protection locked="0"/>
    </xf>
    <xf numFmtId="0" fontId="0" fillId="0" borderId="1" xfId="0" applyBorder="1" applyProtection="1">
      <alignment vertical="center"/>
      <protection locked="0"/>
    </xf>
    <xf numFmtId="202" fontId="0" fillId="0" borderId="1" xfId="0" applyNumberFormat="1" applyBorder="1" applyProtection="1">
      <alignment vertical="center"/>
      <protection locked="0"/>
    </xf>
    <xf numFmtId="49" fontId="0" fillId="0" borderId="1" xfId="0" applyNumberFormat="1" applyBorder="1" applyProtection="1">
      <alignment vertical="center"/>
      <protection locked="0"/>
    </xf>
    <xf numFmtId="202" fontId="8" fillId="0" borderId="1" xfId="0" applyNumberFormat="1" applyFont="1" applyBorder="1" applyProtection="1">
      <alignment vertical="center"/>
      <protection locked="0"/>
    </xf>
    <xf numFmtId="0" fontId="0" fillId="0" borderId="1" xfId="0"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70" fillId="0" borderId="0" xfId="0" applyFont="1" applyAlignment="1" applyProtection="1">
      <alignment horizontal="center" vertical="center"/>
      <protection locked="0"/>
    </xf>
    <xf numFmtId="187" fontId="0" fillId="0" borderId="1" xfId="0" applyNumberFormat="1" applyBorder="1" applyProtection="1">
      <alignment vertical="center"/>
      <protection locked="0"/>
    </xf>
    <xf numFmtId="0" fontId="1" fillId="0" borderId="0" xfId="0" applyFont="1" applyAlignment="1" applyProtection="1">
      <alignment horizontal="center" vertical="center"/>
      <protection locked="0"/>
    </xf>
    <xf numFmtId="0" fontId="8" fillId="0" borderId="0" xfId="0" applyFont="1" applyAlignment="1" applyProtection="1">
      <alignment vertical="center" wrapText="1"/>
      <protection locked="0"/>
    </xf>
    <xf numFmtId="0" fontId="0" fillId="0" borderId="0" xfId="0" applyAlignment="1" applyProtection="1">
      <alignment vertical="center" wrapText="1"/>
      <protection locked="0"/>
    </xf>
    <xf numFmtId="0" fontId="71" fillId="0" borderId="0" xfId="0" applyFont="1">
      <alignment vertical="center"/>
    </xf>
    <xf numFmtId="0" fontId="73" fillId="0" borderId="0" xfId="0" applyFont="1" applyAlignment="1">
      <alignment horizontal="center" vertical="center"/>
    </xf>
    <xf numFmtId="0" fontId="73" fillId="0" borderId="0" xfId="0" applyFont="1" applyAlignment="1">
      <alignment horizontal="left" vertical="center"/>
    </xf>
    <xf numFmtId="0" fontId="74" fillId="0" borderId="0" xfId="0" applyFont="1" applyAlignment="1">
      <alignment horizontal="center" vertical="center"/>
    </xf>
    <xf numFmtId="0" fontId="75" fillId="13" borderId="0" xfId="0" applyFont="1" applyFill="1" applyAlignment="1">
      <alignment horizontal="left" vertical="center"/>
    </xf>
    <xf numFmtId="0" fontId="76" fillId="0" borderId="0" xfId="1" applyFont="1" applyAlignment="1" applyProtection="1">
      <alignment horizontal="left" vertical="center"/>
    </xf>
    <xf numFmtId="0" fontId="75" fillId="0" borderId="0" xfId="0" applyFont="1" applyAlignment="1">
      <alignment horizontal="left" vertical="center"/>
    </xf>
    <xf numFmtId="0" fontId="73" fillId="13" borderId="0" xfId="0" applyFont="1" applyFill="1" applyAlignment="1">
      <alignment horizontal="left" vertical="center"/>
    </xf>
    <xf numFmtId="0" fontId="71" fillId="0" borderId="0" xfId="0" applyFont="1" applyAlignment="1">
      <alignment horizontal="center" vertical="center"/>
    </xf>
    <xf numFmtId="0" fontId="76" fillId="0" borderId="0" xfId="1" applyFont="1" applyAlignment="1" applyProtection="1">
      <alignment vertical="center"/>
    </xf>
    <xf numFmtId="186" fontId="77" fillId="0" borderId="2" xfId="1445" applyFont="1" applyBorder="1">
      <alignment vertical="center"/>
    </xf>
    <xf numFmtId="49" fontId="77" fillId="0" borderId="1" xfId="1445" applyNumberFormat="1" applyFont="1" applyBorder="1">
      <alignment vertical="center"/>
    </xf>
    <xf numFmtId="186" fontId="77" fillId="0" borderId="5" xfId="1445" applyFont="1" applyBorder="1">
      <alignment vertical="center"/>
    </xf>
    <xf numFmtId="186" fontId="77" fillId="0" borderId="118" xfId="1445" applyFont="1" applyBorder="1">
      <alignment vertical="center"/>
    </xf>
    <xf numFmtId="186" fontId="77" fillId="0" borderId="16" xfId="1445" applyFont="1" applyBorder="1">
      <alignment vertical="center"/>
    </xf>
    <xf numFmtId="0" fontId="71" fillId="0" borderId="0" xfId="0" applyFont="1" applyAlignment="1">
      <alignment horizontal="left" vertical="center"/>
    </xf>
    <xf numFmtId="0" fontId="73" fillId="0" borderId="0" xfId="0" applyFont="1">
      <alignment vertical="center"/>
    </xf>
    <xf numFmtId="0" fontId="80" fillId="0" borderId="0" xfId="0" applyFont="1">
      <alignment vertical="center"/>
    </xf>
    <xf numFmtId="0" fontId="75" fillId="13" borderId="0" xfId="0" applyFont="1" applyFill="1">
      <alignment vertical="center"/>
    </xf>
    <xf numFmtId="0" fontId="81" fillId="0" borderId="0" xfId="0" applyFont="1">
      <alignment vertical="center"/>
    </xf>
    <xf numFmtId="49" fontId="65" fillId="16" borderId="1" xfId="1386" quotePrefix="1" applyNumberFormat="1" applyFont="1" applyFill="1" applyBorder="1" applyAlignment="1" applyProtection="1">
      <alignment horizontal="center" vertical="center"/>
      <protection locked="0"/>
    </xf>
    <xf numFmtId="0" fontId="156" fillId="12" borderId="100" xfId="0" applyFont="1" applyFill="1" applyBorder="1" applyAlignment="1" applyProtection="1">
      <alignment horizontal="center" vertical="center"/>
      <protection locked="0"/>
    </xf>
    <xf numFmtId="0" fontId="72" fillId="0" borderId="0" xfId="0" applyFont="1" applyAlignment="1">
      <alignment horizontal="center" vertical="center"/>
    </xf>
    <xf numFmtId="49" fontId="77" fillId="0" borderId="1" xfId="1445" applyNumberFormat="1" applyFont="1" applyBorder="1" applyAlignment="1">
      <alignment horizontal="center" vertical="center"/>
    </xf>
    <xf numFmtId="0" fontId="73" fillId="0" borderId="0" xfId="0" applyFont="1" applyAlignment="1">
      <alignment horizontal="left" vertical="center"/>
    </xf>
    <xf numFmtId="186" fontId="78" fillId="0" borderId="35" xfId="1445" applyFont="1" applyBorder="1" applyAlignment="1">
      <alignment horizontal="left"/>
    </xf>
    <xf numFmtId="186" fontId="78" fillId="0" borderId="1" xfId="1445" applyFont="1" applyBorder="1" applyAlignment="1">
      <alignment horizontal="left"/>
    </xf>
    <xf numFmtId="186" fontId="79" fillId="0" borderId="35" xfId="1445" applyFont="1" applyBorder="1" applyAlignment="1">
      <alignment horizontal="left"/>
    </xf>
    <xf numFmtId="186" fontId="79" fillId="0" borderId="1" xfId="1445" applyFont="1" applyBorder="1" applyAlignment="1">
      <alignment horizontal="left"/>
    </xf>
    <xf numFmtId="49" fontId="56" fillId="12" borderId="102" xfId="0" applyNumberFormat="1" applyFont="1" applyFill="1" applyBorder="1" applyAlignment="1" applyProtection="1">
      <alignment horizontal="left" vertical="center"/>
      <protection locked="0"/>
    </xf>
    <xf numFmtId="0" fontId="56" fillId="11" borderId="103" xfId="1382" applyFont="1" applyFill="1" applyBorder="1" applyAlignment="1" applyProtection="1">
      <alignment horizontal="left" vertical="center"/>
      <protection locked="0"/>
    </xf>
    <xf numFmtId="0" fontId="56" fillId="11" borderId="104" xfId="1382" applyFont="1" applyFill="1" applyBorder="1" applyAlignment="1" applyProtection="1">
      <alignment horizontal="left" vertical="center"/>
      <protection locked="0"/>
    </xf>
    <xf numFmtId="0" fontId="56" fillId="11" borderId="100" xfId="1382" applyFont="1" applyFill="1" applyBorder="1" applyAlignment="1" applyProtection="1">
      <alignment horizontal="left" vertical="center"/>
      <protection locked="0"/>
    </xf>
    <xf numFmtId="49" fontId="56" fillId="13" borderId="105" xfId="1382" applyNumberFormat="1" applyFont="1" applyFill="1" applyBorder="1" applyAlignment="1" applyProtection="1">
      <alignment horizontal="left" vertical="center"/>
      <protection locked="0"/>
    </xf>
    <xf numFmtId="49" fontId="56" fillId="13" borderId="106" xfId="1382" applyNumberFormat="1" applyFont="1" applyFill="1" applyBorder="1" applyAlignment="1" applyProtection="1">
      <alignment horizontal="left" vertical="center"/>
      <protection locked="0"/>
    </xf>
    <xf numFmtId="0" fontId="56" fillId="13" borderId="100" xfId="1382" applyFont="1" applyFill="1" applyBorder="1" applyAlignment="1" applyProtection="1">
      <alignment horizontal="left" vertical="center"/>
      <protection locked="0"/>
    </xf>
    <xf numFmtId="0" fontId="53" fillId="9" borderId="100" xfId="0" applyFont="1" applyFill="1" applyBorder="1" applyAlignment="1">
      <alignment horizontal="center" vertical="center"/>
    </xf>
    <xf numFmtId="0" fontId="53" fillId="9" borderId="101" xfId="0" applyFont="1" applyFill="1" applyBorder="1" applyAlignment="1">
      <alignment horizontal="center" vertical="center"/>
    </xf>
    <xf numFmtId="0" fontId="54" fillId="6" borderId="102" xfId="0" applyFont="1" applyFill="1" applyBorder="1" applyAlignment="1">
      <alignment horizontal="center" vertical="center" textRotation="255"/>
    </xf>
    <xf numFmtId="0" fontId="54" fillId="6" borderId="100" xfId="0" applyFont="1" applyFill="1" applyBorder="1" applyAlignment="1">
      <alignment horizontal="center" vertical="center" textRotation="255"/>
    </xf>
    <xf numFmtId="49" fontId="56" fillId="0" borderId="100" xfId="1382" applyNumberFormat="1" applyFont="1" applyBorder="1" applyAlignment="1" applyProtection="1">
      <alignment horizontal="center" vertical="center"/>
      <protection locked="0"/>
    </xf>
    <xf numFmtId="14" fontId="56" fillId="13" borderId="100" xfId="1382" applyNumberFormat="1" applyFont="1" applyFill="1" applyBorder="1" applyAlignment="1" applyProtection="1">
      <alignment horizontal="center" vertical="center"/>
      <protection locked="0"/>
    </xf>
    <xf numFmtId="0" fontId="56" fillId="13" borderId="100" xfId="1382" applyFont="1" applyFill="1" applyBorder="1" applyAlignment="1" applyProtection="1">
      <alignment horizontal="center" vertical="center"/>
      <protection locked="0"/>
    </xf>
    <xf numFmtId="14" fontId="56" fillId="11" borderId="100" xfId="1382" applyNumberFormat="1" applyFont="1" applyFill="1" applyBorder="1" applyAlignment="1" applyProtection="1">
      <alignment horizontal="center" vertical="center"/>
      <protection locked="0"/>
    </xf>
    <xf numFmtId="49" fontId="56" fillId="0" borderId="100" xfId="0" applyNumberFormat="1" applyFont="1" applyBorder="1" applyAlignment="1" applyProtection="1">
      <alignment horizontal="center" vertical="center"/>
      <protection locked="0"/>
    </xf>
    <xf numFmtId="0" fontId="61" fillId="15" borderId="109" xfId="0" applyFont="1" applyFill="1" applyBorder="1" applyAlignment="1">
      <alignment horizontal="center" vertical="center" wrapText="1"/>
    </xf>
    <xf numFmtId="0" fontId="61" fillId="15" borderId="110" xfId="0" applyFont="1" applyFill="1" applyBorder="1" applyAlignment="1">
      <alignment horizontal="center" vertical="center" wrapText="1"/>
    </xf>
    <xf numFmtId="0" fontId="61" fillId="15" borderId="111" xfId="0" applyFont="1" applyFill="1" applyBorder="1" applyAlignment="1">
      <alignment horizontal="center" vertical="center" wrapText="1"/>
    </xf>
    <xf numFmtId="0" fontId="56" fillId="13" borderId="109" xfId="0" applyFont="1" applyFill="1" applyBorder="1" applyAlignment="1" applyProtection="1">
      <alignment horizontal="left" vertical="center" wrapText="1"/>
      <protection locked="0"/>
    </xf>
    <xf numFmtId="0" fontId="56" fillId="13" borderId="110" xfId="0" applyFont="1" applyFill="1" applyBorder="1" applyAlignment="1" applyProtection="1">
      <alignment horizontal="left" vertical="center" wrapText="1"/>
      <protection locked="0"/>
    </xf>
    <xf numFmtId="0" fontId="56" fillId="13" borderId="111" xfId="0" applyFont="1" applyFill="1" applyBorder="1" applyAlignment="1" applyProtection="1">
      <alignment horizontal="left" vertical="center" wrapText="1"/>
      <protection locked="0"/>
    </xf>
    <xf numFmtId="0" fontId="61" fillId="15" borderId="100" xfId="0" applyFont="1" applyFill="1" applyBorder="1" applyAlignment="1">
      <alignment horizontal="center" vertical="center" wrapText="1"/>
    </xf>
    <xf numFmtId="0" fontId="56" fillId="14" borderId="105" xfId="1382" applyFont="1" applyFill="1" applyBorder="1" applyAlignment="1" applyProtection="1">
      <alignment horizontal="left" vertical="center"/>
      <protection locked="0"/>
    </xf>
    <xf numFmtId="0" fontId="56" fillId="14" borderId="106" xfId="1382" applyFont="1" applyFill="1" applyBorder="1" applyAlignment="1" applyProtection="1">
      <alignment horizontal="left" vertical="center"/>
      <protection locked="0"/>
    </xf>
    <xf numFmtId="0" fontId="56" fillId="14" borderId="100" xfId="1382" applyFont="1" applyFill="1" applyBorder="1" applyAlignment="1" applyProtection="1">
      <alignment horizontal="left" vertical="center"/>
      <protection locked="0"/>
    </xf>
    <xf numFmtId="0" fontId="55" fillId="10" borderId="107" xfId="0" applyFont="1" applyFill="1" applyBorder="1" applyAlignment="1" applyProtection="1">
      <alignment horizontal="center" vertical="center"/>
      <protection hidden="1"/>
    </xf>
    <xf numFmtId="0" fontId="55" fillId="10" borderId="108" xfId="0" applyFont="1" applyFill="1" applyBorder="1" applyAlignment="1" applyProtection="1">
      <alignment horizontal="center" vertical="center"/>
      <protection hidden="1"/>
    </xf>
    <xf numFmtId="49" fontId="56" fillId="13" borderId="100" xfId="1382" applyNumberFormat="1" applyFont="1" applyFill="1" applyBorder="1" applyAlignment="1" applyProtection="1">
      <alignment horizontal="center" vertical="center"/>
      <protection locked="0"/>
    </xf>
    <xf numFmtId="0" fontId="39" fillId="7" borderId="93" xfId="0" applyFont="1" applyFill="1" applyBorder="1" applyAlignment="1">
      <alignment horizontal="center" vertical="center"/>
    </xf>
    <xf numFmtId="0" fontId="40" fillId="7" borderId="83" xfId="0" applyFont="1" applyFill="1" applyBorder="1" applyAlignment="1">
      <alignment horizontal="center" vertical="center"/>
    </xf>
    <xf numFmtId="0" fontId="40" fillId="7" borderId="89" xfId="0" applyFont="1" applyFill="1" applyBorder="1" applyAlignment="1">
      <alignment horizontal="center" vertical="center"/>
    </xf>
    <xf numFmtId="0" fontId="43" fillId="8" borderId="70" xfId="0" applyFont="1" applyFill="1" applyBorder="1" applyAlignment="1" applyProtection="1">
      <alignment horizontal="center" vertical="center"/>
      <protection hidden="1"/>
    </xf>
    <xf numFmtId="0" fontId="43" fillId="8" borderId="69" xfId="0" applyFont="1" applyFill="1" applyBorder="1" applyAlignment="1" applyProtection="1">
      <alignment horizontal="center" vertical="center"/>
      <protection hidden="1"/>
    </xf>
    <xf numFmtId="14" fontId="44" fillId="3" borderId="95" xfId="0" applyNumberFormat="1" applyFont="1" applyFill="1" applyBorder="1" applyAlignment="1">
      <alignment horizontal="center" vertical="center"/>
    </xf>
    <xf numFmtId="0" fontId="44" fillId="3" borderId="95" xfId="0" applyFont="1" applyFill="1" applyBorder="1" applyAlignment="1">
      <alignment horizontal="center" vertical="center"/>
    </xf>
    <xf numFmtId="0" fontId="43" fillId="8" borderId="95" xfId="0" applyFont="1" applyFill="1" applyBorder="1" applyAlignment="1">
      <alignment horizontal="center" vertical="center"/>
    </xf>
    <xf numFmtId="0" fontId="44" fillId="0" borderId="95" xfId="0" applyFont="1" applyBorder="1" applyAlignment="1">
      <alignment horizontal="center" vertical="center"/>
    </xf>
    <xf numFmtId="0" fontId="44" fillId="0" borderId="77" xfId="0" applyFont="1" applyBorder="1" applyAlignment="1">
      <alignment horizontal="center" vertical="center"/>
    </xf>
    <xf numFmtId="0" fontId="48" fillId="6" borderId="93" xfId="0" applyFont="1" applyFill="1" applyBorder="1" applyAlignment="1">
      <alignment horizontal="center" vertical="center" shrinkToFit="1"/>
    </xf>
    <xf numFmtId="0" fontId="48" fillId="6" borderId="78" xfId="0" applyFont="1" applyFill="1" applyBorder="1" applyAlignment="1">
      <alignment horizontal="center" vertical="center" shrinkToFit="1"/>
    </xf>
    <xf numFmtId="0" fontId="25" fillId="2" borderId="66" xfId="0" applyFont="1" applyFill="1" applyBorder="1" applyAlignment="1">
      <alignment horizontal="center" vertical="center"/>
    </xf>
    <xf numFmtId="0" fontId="25" fillId="2" borderId="70" xfId="0" applyFont="1" applyFill="1" applyBorder="1" applyAlignment="1">
      <alignment horizontal="center" vertical="center"/>
    </xf>
    <xf numFmtId="0" fontId="45" fillId="4" borderId="75" xfId="0" applyFont="1" applyFill="1" applyBorder="1" applyAlignment="1">
      <alignment horizontal="center" vertical="center"/>
    </xf>
    <xf numFmtId="0" fontId="45" fillId="4" borderId="76" xfId="0" applyFont="1" applyFill="1" applyBorder="1" applyAlignment="1">
      <alignment horizontal="center" vertical="center"/>
    </xf>
    <xf numFmtId="0" fontId="45" fillId="4" borderId="77" xfId="0" applyFont="1" applyFill="1" applyBorder="1" applyAlignment="1">
      <alignment horizontal="center" vertical="center"/>
    </xf>
    <xf numFmtId="0" fontId="45" fillId="4" borderId="78" xfId="0" applyFont="1" applyFill="1" applyBorder="1" applyAlignment="1">
      <alignment horizontal="center" vertical="center"/>
    </xf>
    <xf numFmtId="0" fontId="47" fillId="6" borderId="92" xfId="0" applyFont="1" applyFill="1" applyBorder="1" applyAlignment="1">
      <alignment horizontal="center" shrinkToFit="1"/>
    </xf>
    <xf numFmtId="0" fontId="47" fillId="6" borderId="85" xfId="0" applyFont="1" applyFill="1" applyBorder="1" applyAlignment="1">
      <alignment horizontal="center" shrinkToFit="1"/>
    </xf>
    <xf numFmtId="0" fontId="47" fillId="6" borderId="92" xfId="0" applyFont="1" applyFill="1" applyBorder="1" applyAlignment="1">
      <alignment horizontal="center" vertical="top" shrinkToFit="1"/>
    </xf>
    <xf numFmtId="0" fontId="47" fillId="6" borderId="85" xfId="0" applyFont="1" applyFill="1" applyBorder="1" applyAlignment="1">
      <alignment horizontal="center" vertical="top" shrinkToFit="1"/>
    </xf>
    <xf numFmtId="0" fontId="45" fillId="4" borderId="84" xfId="0" applyFont="1" applyFill="1" applyBorder="1" applyAlignment="1">
      <alignment horizontal="center" vertical="center"/>
    </xf>
    <xf numFmtId="0" fontId="45" fillId="4" borderId="85" xfId="0" applyFont="1" applyFill="1" applyBorder="1" applyAlignment="1">
      <alignment horizontal="center" vertical="center"/>
    </xf>
    <xf numFmtId="0" fontId="45" fillId="4" borderId="82" xfId="0" applyFont="1" applyFill="1" applyBorder="1" applyAlignment="1">
      <alignment horizontal="center" vertical="center"/>
    </xf>
    <xf numFmtId="0" fontId="45" fillId="4" borderId="83" xfId="0" applyFont="1" applyFill="1" applyBorder="1" applyAlignment="1">
      <alignment horizontal="center" vertical="center"/>
    </xf>
    <xf numFmtId="0" fontId="44" fillId="3" borderId="75" xfId="0" applyFont="1" applyFill="1" applyBorder="1" applyAlignment="1">
      <alignment horizontal="center" vertical="center"/>
    </xf>
    <xf numFmtId="0" fontId="44" fillId="3" borderId="82" xfId="0" applyFont="1" applyFill="1" applyBorder="1" applyAlignment="1">
      <alignment horizontal="center" vertical="center"/>
    </xf>
    <xf numFmtId="0" fontId="44" fillId="3" borderId="76" xfId="0" applyFont="1" applyFill="1" applyBorder="1" applyAlignment="1">
      <alignment horizontal="center" vertical="center"/>
    </xf>
    <xf numFmtId="0" fontId="44" fillId="3" borderId="77" xfId="0" applyFont="1" applyFill="1" applyBorder="1" applyAlignment="1">
      <alignment horizontal="center" vertical="center"/>
    </xf>
    <xf numFmtId="0" fontId="44" fillId="3" borderId="83" xfId="0" applyFont="1" applyFill="1" applyBorder="1" applyAlignment="1">
      <alignment horizontal="center" vertical="center"/>
    </xf>
    <xf numFmtId="0" fontId="44" fillId="3" borderId="78" xfId="0" applyFont="1" applyFill="1" applyBorder="1" applyAlignment="1">
      <alignment horizontal="center" vertical="center"/>
    </xf>
    <xf numFmtId="0" fontId="21" fillId="2" borderId="34" xfId="0" applyFont="1" applyFill="1" applyBorder="1" applyAlignment="1">
      <alignment horizontal="center"/>
    </xf>
    <xf numFmtId="0" fontId="21" fillId="2" borderId="37" xfId="0" applyFont="1" applyFill="1" applyBorder="1" applyAlignment="1">
      <alignment horizontal="center"/>
    </xf>
    <xf numFmtId="0" fontId="27" fillId="2" borderId="34" xfId="0" applyFont="1" applyFill="1" applyBorder="1" applyAlignment="1">
      <alignment horizontal="center" vertical="center"/>
    </xf>
    <xf numFmtId="0" fontId="27" fillId="2" borderId="35" xfId="0" applyFont="1" applyFill="1" applyBorder="1" applyAlignment="1">
      <alignment horizontal="center" vertical="center"/>
    </xf>
    <xf numFmtId="0" fontId="11" fillId="3" borderId="66" xfId="0" applyFont="1" applyFill="1" applyBorder="1" applyAlignment="1">
      <alignment horizontal="center" vertical="center"/>
    </xf>
    <xf numFmtId="0" fontId="32" fillId="0" borderId="66" xfId="0" applyFont="1" applyBorder="1" applyAlignment="1">
      <alignment horizontal="center" vertical="center" shrinkToFit="1"/>
    </xf>
    <xf numFmtId="203" fontId="12" fillId="0" borderId="70" xfId="0" applyNumberFormat="1" applyFont="1" applyBorder="1" applyAlignment="1">
      <alignment horizontal="center" vertical="center"/>
    </xf>
    <xf numFmtId="203" fontId="12" fillId="0" borderId="69" xfId="0" applyNumberFormat="1" applyFont="1" applyBorder="1" applyAlignment="1">
      <alignment horizontal="center" vertical="center"/>
    </xf>
    <xf numFmtId="0" fontId="35" fillId="0" borderId="66" xfId="0" applyFont="1" applyBorder="1" applyAlignment="1">
      <alignment horizontal="center" vertical="center" wrapText="1" shrinkToFit="1"/>
    </xf>
    <xf numFmtId="0" fontId="35" fillId="0" borderId="66" xfId="0" applyFont="1" applyBorder="1" applyAlignment="1">
      <alignment horizontal="center" vertical="center" shrinkToFit="1"/>
    </xf>
    <xf numFmtId="203" fontId="12" fillId="6" borderId="77" xfId="0" applyNumberFormat="1" applyFont="1" applyFill="1" applyBorder="1" applyAlignment="1">
      <alignment horizontal="center" vertical="center"/>
    </xf>
    <xf numFmtId="203" fontId="12" fillId="6" borderId="78" xfId="0" applyNumberFormat="1" applyFont="1" applyFill="1" applyBorder="1" applyAlignment="1">
      <alignment horizontal="center" vertical="center"/>
    </xf>
    <xf numFmtId="0" fontId="32" fillId="0" borderId="70" xfId="0" applyFont="1" applyBorder="1" applyAlignment="1">
      <alignment horizontal="center" vertical="center" shrinkToFit="1"/>
    </xf>
    <xf numFmtId="0" fontId="32" fillId="0" borderId="68" xfId="0" applyFont="1" applyBorder="1" applyAlignment="1">
      <alignment horizontal="center" vertical="center" shrinkToFit="1"/>
    </xf>
    <xf numFmtId="0" fontId="32" fillId="0" borderId="69" xfId="0" applyFont="1" applyBorder="1" applyAlignment="1">
      <alignment horizontal="center" vertical="center" shrinkToFit="1"/>
    </xf>
    <xf numFmtId="0" fontId="13" fillId="0" borderId="66" xfId="0" applyFont="1" applyBorder="1" applyAlignment="1">
      <alignment horizontal="center" vertical="center"/>
    </xf>
    <xf numFmtId="206" fontId="13" fillId="0" borderId="66" xfId="0" applyNumberFormat="1" applyFont="1" applyBorder="1" applyAlignment="1">
      <alignment horizontal="center" vertical="center"/>
    </xf>
    <xf numFmtId="206" fontId="13" fillId="0" borderId="66" xfId="0" applyNumberFormat="1" applyFont="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xf>
    <xf numFmtId="203" fontId="12" fillId="0" borderId="66" xfId="0" applyNumberFormat="1" applyFont="1" applyBorder="1" applyAlignment="1">
      <alignment horizontal="center" vertical="center" shrinkToFit="1"/>
    </xf>
    <xf numFmtId="203" fontId="12" fillId="0" borderId="70" xfId="0" applyNumberFormat="1" applyFont="1" applyBorder="1" applyAlignment="1">
      <alignment horizontal="center" vertical="center" shrinkToFit="1"/>
    </xf>
    <xf numFmtId="0" fontId="35" fillId="0" borderId="70" xfId="0" applyFont="1" applyBorder="1" applyAlignment="1">
      <alignment horizontal="center" vertical="center" wrapText="1" shrinkToFit="1"/>
    </xf>
    <xf numFmtId="0" fontId="35" fillId="0" borderId="68" xfId="0" applyFont="1" applyBorder="1" applyAlignment="1">
      <alignment horizontal="center" vertical="center" wrapText="1" shrinkToFit="1"/>
    </xf>
    <xf numFmtId="0" fontId="35" fillId="0" borderId="69" xfId="0" applyFont="1" applyBorder="1" applyAlignment="1">
      <alignment horizontal="center" vertical="center" wrapText="1" shrinkToFit="1"/>
    </xf>
    <xf numFmtId="0" fontId="13" fillId="0" borderId="75" xfId="0" applyFont="1" applyBorder="1" applyAlignment="1">
      <alignment horizontal="center" vertical="center"/>
    </xf>
    <xf numFmtId="0" fontId="13" fillId="0" borderId="76" xfId="0" applyFont="1" applyBorder="1" applyAlignment="1">
      <alignment horizontal="center" vertical="center"/>
    </xf>
    <xf numFmtId="0" fontId="13" fillId="0" borderId="77" xfId="0" applyFont="1" applyBorder="1" applyAlignment="1">
      <alignment horizontal="center" vertical="center"/>
    </xf>
    <xf numFmtId="0" fontId="13" fillId="0" borderId="78" xfId="0" applyFont="1" applyBorder="1" applyAlignment="1">
      <alignment horizontal="center" vertical="center"/>
    </xf>
    <xf numFmtId="0" fontId="35" fillId="0" borderId="74" xfId="0" applyFont="1" applyBorder="1" applyAlignment="1">
      <alignment horizontal="center" vertical="center" wrapText="1" shrinkToFit="1"/>
    </xf>
    <xf numFmtId="0" fontId="35" fillId="0" borderId="72" xfId="0" applyFont="1" applyBorder="1" applyAlignment="1">
      <alignment horizontal="center" vertical="center" wrapText="1" shrinkToFit="1"/>
    </xf>
    <xf numFmtId="0" fontId="35" fillId="0" borderId="73" xfId="0" applyFont="1" applyBorder="1" applyAlignment="1">
      <alignment horizontal="center" vertical="center" wrapText="1" shrinkToFit="1"/>
    </xf>
    <xf numFmtId="203" fontId="12" fillId="6" borderId="84" xfId="0" applyNumberFormat="1" applyFont="1" applyFill="1" applyBorder="1" applyAlignment="1">
      <alignment horizontal="center" vertical="center"/>
    </xf>
    <xf numFmtId="203" fontId="12" fillId="6" borderId="85" xfId="0" applyNumberFormat="1" applyFont="1" applyFill="1" applyBorder="1" applyAlignment="1">
      <alignment horizontal="center" vertical="center"/>
    </xf>
    <xf numFmtId="0" fontId="0" fillId="5" borderId="33" xfId="0" applyFill="1" applyBorder="1" applyAlignment="1">
      <alignment horizontal="center" vertical="center"/>
    </xf>
    <xf numFmtId="0" fontId="0" fillId="5" borderId="15" xfId="0" applyFill="1" applyBorder="1" applyAlignment="1">
      <alignment horizontal="center" vertical="center"/>
    </xf>
    <xf numFmtId="0" fontId="0" fillId="5" borderId="36" xfId="0" applyFill="1" applyBorder="1" applyAlignment="1">
      <alignment horizontal="center" vertical="center"/>
    </xf>
    <xf numFmtId="0" fontId="44" fillId="0" borderId="75" xfId="0" applyFont="1" applyBorder="1" applyAlignment="1">
      <alignment horizontal="center" vertical="center"/>
    </xf>
    <xf numFmtId="0" fontId="44" fillId="0" borderId="82" xfId="0" applyFont="1" applyBorder="1" applyAlignment="1">
      <alignment horizontal="center" vertical="center"/>
    </xf>
    <xf numFmtId="0" fontId="44" fillId="0" borderId="88" xfId="0" applyFont="1" applyBorder="1" applyAlignment="1">
      <alignment horizontal="center" vertical="center"/>
    </xf>
    <xf numFmtId="0" fontId="44" fillId="0" borderId="83" xfId="0" applyFont="1" applyBorder="1" applyAlignment="1">
      <alignment horizontal="center" vertical="center"/>
    </xf>
    <xf numFmtId="0" fontId="44" fillId="0" borderId="89" xfId="0" applyFont="1" applyBorder="1" applyAlignment="1">
      <alignment horizontal="center" vertical="center"/>
    </xf>
    <xf numFmtId="0" fontId="44" fillId="0" borderId="76" xfId="0" applyFont="1" applyBorder="1" applyAlignment="1">
      <alignment horizontal="center" vertical="center"/>
    </xf>
    <xf numFmtId="0" fontId="44" fillId="0" borderId="78" xfId="0" applyFont="1" applyBorder="1" applyAlignment="1">
      <alignment horizontal="center" vertical="center"/>
    </xf>
    <xf numFmtId="0" fontId="0" fillId="0" borderId="75" xfId="0" applyBorder="1" applyAlignment="1">
      <alignment horizontal="center" vertical="center"/>
    </xf>
    <xf numFmtId="0" fontId="0" fillId="0" borderId="82" xfId="0" applyBorder="1" applyAlignment="1">
      <alignment horizontal="center" vertical="center"/>
    </xf>
    <xf numFmtId="0" fontId="0" fillId="0" borderId="88" xfId="0" applyBorder="1" applyAlignment="1">
      <alignment horizontal="center" vertical="center"/>
    </xf>
    <xf numFmtId="0" fontId="0" fillId="0" borderId="77" xfId="0" applyBorder="1" applyAlignment="1">
      <alignment horizontal="center" vertical="center"/>
    </xf>
    <xf numFmtId="0" fontId="0" fillId="0" borderId="83" xfId="0" applyBorder="1" applyAlignment="1">
      <alignment horizontal="center" vertical="center"/>
    </xf>
    <xf numFmtId="0" fontId="0" fillId="0" borderId="89" xfId="0" applyBorder="1" applyAlignment="1">
      <alignment horizontal="center" vertical="center"/>
    </xf>
    <xf numFmtId="0" fontId="45" fillId="4" borderId="75" xfId="0" applyFont="1" applyFill="1" applyBorder="1" applyAlignment="1">
      <alignment horizontal="left" vertical="center"/>
    </xf>
    <xf numFmtId="0" fontId="45" fillId="4" borderId="88" xfId="0" applyFont="1" applyFill="1" applyBorder="1" applyAlignment="1">
      <alignment horizontal="left" vertical="center"/>
    </xf>
    <xf numFmtId="0" fontId="45" fillId="4" borderId="77" xfId="0" applyFont="1" applyFill="1" applyBorder="1" applyAlignment="1">
      <alignment horizontal="left" vertical="center"/>
    </xf>
    <xf numFmtId="0" fontId="45" fillId="4" borderId="89" xfId="0" applyFont="1" applyFill="1" applyBorder="1" applyAlignment="1">
      <alignment horizontal="left" vertical="center"/>
    </xf>
    <xf numFmtId="0" fontId="0" fillId="8" borderId="5" xfId="0" applyFill="1" applyBorder="1" applyAlignment="1">
      <alignment horizontal="center" vertical="center"/>
    </xf>
    <xf numFmtId="0" fontId="0" fillId="8" borderId="0" xfId="0" applyFill="1" applyAlignment="1">
      <alignment horizontal="center" vertical="center"/>
    </xf>
    <xf numFmtId="0" fontId="0" fillId="8" borderId="6" xfId="0" applyFill="1" applyBorder="1" applyAlignment="1">
      <alignment horizontal="center" vertical="center"/>
    </xf>
    <xf numFmtId="0" fontId="0" fillId="8" borderId="16" xfId="0" applyFill="1" applyBorder="1" applyAlignment="1">
      <alignment horizontal="center" vertical="center"/>
    </xf>
    <xf numFmtId="0" fontId="0" fillId="8" borderId="7" xfId="0" applyFill="1" applyBorder="1" applyAlignment="1">
      <alignment horizontal="center" vertical="center"/>
    </xf>
    <xf numFmtId="0" fontId="0" fillId="8" borderId="17" xfId="0" applyFill="1" applyBorder="1" applyAlignment="1">
      <alignment horizontal="center" vertical="center"/>
    </xf>
    <xf numFmtId="203" fontId="12" fillId="0" borderId="75" xfId="0" applyNumberFormat="1" applyFont="1" applyBorder="1" applyAlignment="1">
      <alignment horizontal="center" vertical="center" shrinkToFit="1"/>
    </xf>
    <xf numFmtId="203" fontId="12" fillId="0" borderId="82" xfId="0" applyNumberFormat="1" applyFont="1" applyBorder="1" applyAlignment="1">
      <alignment horizontal="center" vertical="center" shrinkToFit="1"/>
    </xf>
    <xf numFmtId="203" fontId="12" fillId="0" borderId="88" xfId="0" applyNumberFormat="1" applyFont="1" applyBorder="1" applyAlignment="1">
      <alignment horizontal="center" vertical="center" shrinkToFit="1"/>
    </xf>
    <xf numFmtId="203" fontId="12" fillId="0" borderId="77" xfId="0" applyNumberFormat="1" applyFont="1" applyBorder="1" applyAlignment="1">
      <alignment horizontal="center" vertical="center" shrinkToFit="1"/>
    </xf>
    <xf numFmtId="203" fontId="12" fillId="0" borderId="83" xfId="0" applyNumberFormat="1" applyFont="1" applyBorder="1" applyAlignment="1">
      <alignment horizontal="center" vertical="center" shrinkToFit="1"/>
    </xf>
    <xf numFmtId="203" fontId="12" fillId="0" borderId="89" xfId="0" applyNumberFormat="1" applyFont="1" applyBorder="1" applyAlignment="1">
      <alignment horizontal="center" vertical="center" shrinkToFit="1"/>
    </xf>
    <xf numFmtId="14" fontId="0" fillId="0" borderId="2" xfId="0" applyNumberForma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14" fontId="44" fillId="3" borderId="75" xfId="0" applyNumberFormat="1" applyFont="1" applyFill="1" applyBorder="1" applyAlignment="1">
      <alignment horizontal="center" vertical="center" shrinkToFit="1"/>
    </xf>
    <xf numFmtId="14" fontId="44" fillId="3" borderId="82" xfId="0" applyNumberFormat="1" applyFont="1" applyFill="1" applyBorder="1" applyAlignment="1">
      <alignment horizontal="center" vertical="center" shrinkToFit="1"/>
    </xf>
    <xf numFmtId="14" fontId="44" fillId="3" borderId="88" xfId="0" applyNumberFormat="1" applyFont="1" applyFill="1" applyBorder="1" applyAlignment="1">
      <alignment horizontal="center" vertical="center" shrinkToFit="1"/>
    </xf>
    <xf numFmtId="14" fontId="44" fillId="3" borderId="77" xfId="0" applyNumberFormat="1" applyFont="1" applyFill="1" applyBorder="1" applyAlignment="1">
      <alignment horizontal="center" vertical="center" shrinkToFit="1"/>
    </xf>
    <xf numFmtId="14" fontId="44" fillId="3" borderId="83" xfId="0" applyNumberFormat="1" applyFont="1" applyFill="1" applyBorder="1" applyAlignment="1">
      <alignment horizontal="center" vertical="center" shrinkToFit="1"/>
    </xf>
    <xf numFmtId="14" fontId="44" fillId="3" borderId="89" xfId="0" applyNumberFormat="1" applyFont="1" applyFill="1" applyBorder="1" applyAlignment="1">
      <alignment horizontal="center" vertical="center" shrinkToFit="1"/>
    </xf>
    <xf numFmtId="0" fontId="37" fillId="7" borderId="90" xfId="0" applyFont="1" applyFill="1" applyBorder="1" applyAlignment="1">
      <alignment horizontal="center" vertical="center"/>
    </xf>
    <xf numFmtId="0" fontId="38" fillId="7" borderId="91" xfId="0" applyFont="1" applyFill="1" applyBorder="1" applyAlignment="1">
      <alignment horizontal="center" vertical="center"/>
    </xf>
    <xf numFmtId="0" fontId="38" fillId="7" borderId="99"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0" xfId="0" applyFont="1" applyFill="1" applyAlignment="1">
      <alignment horizontal="center" vertical="center"/>
    </xf>
    <xf numFmtId="0" fontId="38" fillId="7" borderId="6" xfId="0" applyFont="1" applyFill="1" applyBorder="1" applyAlignment="1">
      <alignment horizontal="center" vertical="center"/>
    </xf>
    <xf numFmtId="0" fontId="45" fillId="4" borderId="66" xfId="0" applyFont="1" applyFill="1" applyBorder="1" applyAlignment="1">
      <alignment horizontal="center" vertical="center"/>
    </xf>
    <xf numFmtId="0" fontId="32" fillId="0" borderId="75" xfId="0" applyFont="1" applyBorder="1" applyAlignment="1">
      <alignment horizontal="center" vertical="center"/>
    </xf>
    <xf numFmtId="0" fontId="32" fillId="0" borderId="82" xfId="0" applyFont="1" applyBorder="1" applyAlignment="1">
      <alignment horizontal="center" vertical="center"/>
    </xf>
    <xf numFmtId="0" fontId="32" fillId="0" borderId="88" xfId="0" applyFont="1" applyBorder="1" applyAlignment="1">
      <alignment horizontal="center" vertical="center"/>
    </xf>
    <xf numFmtId="0" fontId="32" fillId="0" borderId="84" xfId="0" applyFont="1" applyBorder="1" applyAlignment="1">
      <alignment horizontal="center" vertical="center"/>
    </xf>
    <xf numFmtId="0" fontId="32" fillId="0" borderId="0" xfId="0" applyFont="1" applyAlignment="1">
      <alignment horizontal="center" vertical="center"/>
    </xf>
    <xf numFmtId="0" fontId="32" fillId="0" borderId="6" xfId="0" applyFont="1" applyBorder="1" applyAlignment="1">
      <alignment horizontal="center" vertical="center"/>
    </xf>
    <xf numFmtId="0" fontId="32" fillId="0" borderId="77" xfId="0" applyFont="1" applyBorder="1" applyAlignment="1">
      <alignment horizontal="center" vertical="center"/>
    </xf>
    <xf numFmtId="0" fontId="32" fillId="0" borderId="83" xfId="0" applyFont="1" applyBorder="1" applyAlignment="1">
      <alignment horizontal="center" vertical="center"/>
    </xf>
    <xf numFmtId="0" fontId="32" fillId="0" borderId="89" xfId="0" applyFont="1" applyBorder="1" applyAlignment="1">
      <alignment horizontal="center" vertical="center"/>
    </xf>
    <xf numFmtId="187" fontId="0" fillId="0" borderId="2" xfId="0" applyNumberFormat="1" applyBorder="1" applyAlignment="1">
      <alignment horizontal="center" vertical="center"/>
    </xf>
    <xf numFmtId="187" fontId="0" fillId="0" borderId="4" xfId="0" applyNumberFormat="1" applyBorder="1" applyAlignment="1">
      <alignment horizontal="center" vertical="center"/>
    </xf>
    <xf numFmtId="187" fontId="0" fillId="0" borderId="16" xfId="0" applyNumberFormat="1" applyBorder="1" applyAlignment="1">
      <alignment horizontal="center" vertical="center"/>
    </xf>
    <xf numFmtId="187" fontId="0" fillId="0" borderId="17" xfId="0" applyNumberFormat="1" applyBorder="1" applyAlignment="1">
      <alignment horizontal="center" vertical="center"/>
    </xf>
    <xf numFmtId="206" fontId="13" fillId="0" borderId="75" xfId="0" applyNumberFormat="1" applyFont="1" applyBorder="1" applyAlignment="1">
      <alignment horizontal="center" vertical="center"/>
    </xf>
    <xf numFmtId="206" fontId="13" fillId="0" borderId="76" xfId="0" applyNumberFormat="1" applyFont="1" applyBorder="1" applyAlignment="1">
      <alignment horizontal="center" vertical="center"/>
    </xf>
    <xf numFmtId="206" fontId="13" fillId="0" borderId="77" xfId="0" applyNumberFormat="1" applyFont="1" applyBorder="1" applyAlignment="1">
      <alignment horizontal="center" vertical="center"/>
    </xf>
    <xf numFmtId="206" fontId="13" fillId="0" borderId="78" xfId="0" applyNumberFormat="1" applyFont="1" applyBorder="1" applyAlignment="1">
      <alignment horizontal="center" vertical="center"/>
    </xf>
    <xf numFmtId="0" fontId="33" fillId="4" borderId="66" xfId="0" applyFont="1" applyFill="1" applyBorder="1" applyAlignment="1">
      <alignment horizontal="left" vertical="center"/>
    </xf>
    <xf numFmtId="0" fontId="44" fillId="0" borderId="66" xfId="0" applyFont="1" applyBorder="1" applyAlignment="1">
      <alignment horizontal="left" vertical="center"/>
    </xf>
    <xf numFmtId="0" fontId="44" fillId="0" borderId="70" xfId="0" applyFont="1" applyBorder="1" applyAlignment="1">
      <alignment horizontal="left" vertical="center"/>
    </xf>
    <xf numFmtId="0" fontId="41" fillId="6" borderId="94" xfId="0" applyFont="1" applyFill="1" applyBorder="1" applyAlignment="1">
      <alignment horizontal="center" vertical="center" textRotation="255"/>
    </xf>
    <xf numFmtId="0" fontId="42" fillId="0" borderId="76" xfId="0" applyFont="1" applyBorder="1">
      <alignment vertical="center"/>
    </xf>
    <xf numFmtId="0" fontId="42" fillId="0" borderId="92" xfId="0" applyFont="1" applyBorder="1">
      <alignment vertical="center"/>
    </xf>
    <xf numFmtId="0" fontId="42" fillId="0" borderId="85" xfId="0" applyFont="1" applyBorder="1">
      <alignment vertical="center"/>
    </xf>
    <xf numFmtId="0" fontId="42" fillId="0" borderId="93" xfId="0" applyFont="1" applyBorder="1">
      <alignment vertical="center"/>
    </xf>
    <xf numFmtId="0" fontId="42" fillId="0" borderId="78" xfId="0" applyFont="1" applyBorder="1">
      <alignment vertical="center"/>
    </xf>
    <xf numFmtId="0" fontId="51" fillId="6" borderId="75" xfId="0" applyFont="1" applyFill="1" applyBorder="1" applyAlignment="1">
      <alignment horizontal="center" vertical="center"/>
    </xf>
    <xf numFmtId="0" fontId="51" fillId="6" borderId="82" xfId="0" applyFont="1" applyFill="1" applyBorder="1" applyAlignment="1">
      <alignment horizontal="center" vertical="center"/>
    </xf>
    <xf numFmtId="0" fontId="51" fillId="6" borderId="76" xfId="0" applyFont="1" applyFill="1" applyBorder="1" applyAlignment="1">
      <alignment horizontal="center" vertical="center"/>
    </xf>
    <xf numFmtId="0" fontId="51" fillId="6" borderId="84" xfId="0" applyFont="1" applyFill="1" applyBorder="1" applyAlignment="1">
      <alignment horizontal="center" vertical="center"/>
    </xf>
    <xf numFmtId="0" fontId="51" fillId="6" borderId="0" xfId="0" applyFont="1" applyFill="1" applyAlignment="1">
      <alignment horizontal="center" vertical="center"/>
    </xf>
    <xf numFmtId="0" fontId="51" fillId="6" borderId="85" xfId="0" applyFont="1" applyFill="1" applyBorder="1" applyAlignment="1">
      <alignment horizontal="center" vertical="center"/>
    </xf>
    <xf numFmtId="0" fontId="51" fillId="6" borderId="77" xfId="0" applyFont="1" applyFill="1" applyBorder="1" applyAlignment="1">
      <alignment horizontal="center" vertical="center"/>
    </xf>
    <xf numFmtId="0" fontId="51" fillId="6" borderId="83" xfId="0" applyFont="1" applyFill="1" applyBorder="1" applyAlignment="1">
      <alignment horizontal="center" vertical="center"/>
    </xf>
    <xf numFmtId="0" fontId="51" fillId="6" borderId="78" xfId="0" applyFont="1" applyFill="1" applyBorder="1" applyAlignment="1">
      <alignment horizontal="center" vertical="center"/>
    </xf>
    <xf numFmtId="0" fontId="0" fillId="0" borderId="76" xfId="0" applyBorder="1" applyAlignment="1">
      <alignment horizontal="center" vertical="center"/>
    </xf>
    <xf numFmtId="0" fontId="0" fillId="0" borderId="84" xfId="0" applyBorder="1" applyAlignment="1">
      <alignment horizontal="center" vertical="center"/>
    </xf>
    <xf numFmtId="0" fontId="0" fillId="0" borderId="0" xfId="0" applyAlignment="1">
      <alignment horizontal="center" vertical="center"/>
    </xf>
    <xf numFmtId="0" fontId="0" fillId="0" borderId="85" xfId="0" applyBorder="1" applyAlignment="1">
      <alignment horizontal="center" vertical="center"/>
    </xf>
    <xf numFmtId="0" fontId="0" fillId="0" borderId="78" xfId="0" applyBorder="1" applyAlignment="1">
      <alignment horizontal="center" vertical="center"/>
    </xf>
    <xf numFmtId="0" fontId="45" fillId="4" borderId="75" xfId="0" applyFont="1" applyFill="1" applyBorder="1" applyAlignment="1">
      <alignment horizontal="center" vertical="center" wrapText="1"/>
    </xf>
    <xf numFmtId="0" fontId="45" fillId="4" borderId="76" xfId="0" applyFont="1" applyFill="1" applyBorder="1" applyAlignment="1">
      <alignment horizontal="center" vertical="center" wrapText="1"/>
    </xf>
    <xf numFmtId="0" fontId="45" fillId="4" borderId="77" xfId="0" applyFont="1" applyFill="1" applyBorder="1" applyAlignment="1">
      <alignment horizontal="center" vertical="center" wrapText="1"/>
    </xf>
    <xf numFmtId="0" fontId="45" fillId="4" borderId="78" xfId="0" applyFont="1" applyFill="1" applyBorder="1" applyAlignment="1">
      <alignment horizontal="center" vertical="center" wrapText="1"/>
    </xf>
    <xf numFmtId="203" fontId="12" fillId="0" borderId="87" xfId="0" applyNumberFormat="1" applyFont="1" applyBorder="1" applyAlignment="1">
      <alignment horizontal="center" vertical="center" shrinkToFit="1"/>
    </xf>
    <xf numFmtId="203" fontId="12" fillId="0" borderId="7" xfId="0" applyNumberFormat="1" applyFont="1" applyBorder="1" applyAlignment="1">
      <alignment horizontal="center" vertical="center" shrinkToFit="1"/>
    </xf>
    <xf numFmtId="203" fontId="12" fillId="0" borderId="17" xfId="0" applyNumberFormat="1" applyFont="1" applyBorder="1" applyAlignment="1">
      <alignment horizontal="center" vertical="center" shrinkToFit="1"/>
    </xf>
    <xf numFmtId="0" fontId="13" fillId="0" borderId="79" xfId="0" applyFont="1" applyBorder="1" applyAlignment="1">
      <alignment horizontal="center" vertical="center"/>
    </xf>
    <xf numFmtId="0" fontId="13" fillId="0" borderId="80" xfId="0" applyFont="1" applyBorder="1" applyAlignment="1">
      <alignment horizontal="center" vertical="center"/>
    </xf>
    <xf numFmtId="206" fontId="13" fillId="0" borderId="81" xfId="0" applyNumberFormat="1" applyFon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33" xfId="0" applyBorder="1" applyAlignment="1">
      <alignment horizontal="center" vertical="center"/>
    </xf>
    <xf numFmtId="14" fontId="0" fillId="0" borderId="75" xfId="0" applyNumberFormat="1" applyBorder="1" applyAlignment="1">
      <alignment horizontal="center" vertical="center"/>
    </xf>
    <xf numFmtId="14" fontId="0" fillId="0" borderId="82" xfId="0" applyNumberFormat="1" applyBorder="1" applyAlignment="1">
      <alignment horizontal="center" vertical="center"/>
    </xf>
    <xf numFmtId="14" fontId="0" fillId="0" borderId="88" xfId="0" applyNumberFormat="1" applyBorder="1" applyAlignment="1">
      <alignment horizontal="center" vertical="center"/>
    </xf>
    <xf numFmtId="14" fontId="0" fillId="0" borderId="77" xfId="0" applyNumberFormat="1" applyBorder="1" applyAlignment="1">
      <alignment horizontal="center" vertical="center"/>
    </xf>
    <xf numFmtId="14" fontId="0" fillId="0" borderId="83" xfId="0" applyNumberFormat="1" applyBorder="1" applyAlignment="1">
      <alignment horizontal="center" vertical="center"/>
    </xf>
    <xf numFmtId="14" fontId="0" fillId="0" borderId="89" xfId="0" applyNumberFormat="1" applyBorder="1" applyAlignment="1">
      <alignment horizontal="center" vertical="center"/>
    </xf>
    <xf numFmtId="0" fontId="45" fillId="4" borderId="0" xfId="0" applyFont="1" applyFill="1" applyAlignment="1">
      <alignment horizontal="center" vertical="center"/>
    </xf>
    <xf numFmtId="0" fontId="44" fillId="0" borderId="84" xfId="0" applyFont="1" applyBorder="1" applyAlignment="1">
      <alignment horizontal="center" vertical="center"/>
    </xf>
    <xf numFmtId="0" fontId="44" fillId="0" borderId="0" xfId="0" applyFont="1" applyAlignment="1">
      <alignment horizontal="center" vertical="center"/>
    </xf>
    <xf numFmtId="0" fontId="44" fillId="0" borderId="85" xfId="0" applyFont="1" applyBorder="1" applyAlignment="1">
      <alignment horizontal="center" vertical="center"/>
    </xf>
    <xf numFmtId="0" fontId="44" fillId="0" borderId="87" xfId="0" applyFont="1" applyBorder="1" applyAlignment="1">
      <alignment horizontal="center" vertical="center"/>
    </xf>
    <xf numFmtId="0" fontId="44" fillId="0" borderId="7" xfId="0" applyFont="1" applyBorder="1" applyAlignment="1">
      <alignment horizontal="center" vertical="center"/>
    </xf>
    <xf numFmtId="0" fontId="44" fillId="0" borderId="96" xfId="0" applyFont="1" applyBorder="1" applyAlignment="1">
      <alignment horizontal="center" vertical="center"/>
    </xf>
    <xf numFmtId="49" fontId="0" fillId="0" borderId="75" xfId="0" applyNumberFormat="1" applyBorder="1" applyAlignment="1">
      <alignment horizontal="center" vertical="center"/>
    </xf>
    <xf numFmtId="49" fontId="0" fillId="0" borderId="82" xfId="0" applyNumberFormat="1" applyBorder="1" applyAlignment="1">
      <alignment horizontal="center" vertical="center"/>
    </xf>
    <xf numFmtId="49" fontId="0" fillId="0" borderId="88" xfId="0" applyNumberFormat="1" applyBorder="1" applyAlignment="1">
      <alignment horizontal="center" vertical="center"/>
    </xf>
    <xf numFmtId="49" fontId="0" fillId="0" borderId="77" xfId="0" applyNumberFormat="1" applyBorder="1" applyAlignment="1">
      <alignment horizontal="center" vertical="center"/>
    </xf>
    <xf numFmtId="49" fontId="0" fillId="0" borderId="83" xfId="0" applyNumberFormat="1" applyBorder="1" applyAlignment="1">
      <alignment horizontal="center" vertical="center"/>
    </xf>
    <xf numFmtId="49" fontId="0" fillId="0" borderId="89" xfId="0" applyNumberFormat="1" applyBorder="1" applyAlignment="1">
      <alignment horizontal="center" vertical="center"/>
    </xf>
    <xf numFmtId="14" fontId="0" fillId="0" borderId="76" xfId="0" applyNumberFormat="1" applyBorder="1" applyAlignment="1">
      <alignment horizontal="center" vertical="center"/>
    </xf>
    <xf numFmtId="14" fontId="0" fillId="0" borderId="78" xfId="0" applyNumberFormat="1" applyBorder="1" applyAlignment="1">
      <alignment horizontal="center" vertical="center"/>
    </xf>
    <xf numFmtId="0" fontId="44" fillId="0" borderId="97" xfId="0" applyFont="1" applyBorder="1" applyAlignment="1">
      <alignment horizontal="center" vertical="center"/>
    </xf>
    <xf numFmtId="0" fontId="44" fillId="0" borderId="3" xfId="0" applyFont="1" applyBorder="1" applyAlignment="1">
      <alignment horizontal="center" vertical="center"/>
    </xf>
    <xf numFmtId="0" fontId="44" fillId="0" borderId="98" xfId="0" applyFont="1" applyBorder="1" applyAlignment="1">
      <alignment horizontal="center" vertical="center"/>
    </xf>
    <xf numFmtId="0" fontId="32" fillId="3" borderId="75" xfId="0" applyFont="1" applyFill="1" applyBorder="1" applyAlignment="1">
      <alignment horizontal="center" vertical="center" wrapText="1"/>
    </xf>
    <xf numFmtId="0" fontId="32" fillId="3" borderId="82" xfId="0" applyFont="1" applyFill="1" applyBorder="1" applyAlignment="1">
      <alignment horizontal="center" vertical="center" wrapText="1"/>
    </xf>
    <xf numFmtId="0" fontId="32" fillId="3" borderId="76" xfId="0" applyFont="1" applyFill="1" applyBorder="1" applyAlignment="1">
      <alignment horizontal="center" vertical="center" wrapText="1"/>
    </xf>
    <xf numFmtId="0" fontId="32" fillId="3" borderId="84" xfId="0" applyFont="1" applyFill="1" applyBorder="1" applyAlignment="1">
      <alignment horizontal="center" vertical="center" wrapText="1"/>
    </xf>
    <xf numFmtId="0" fontId="32" fillId="3" borderId="0" xfId="0" applyFont="1" applyFill="1" applyAlignment="1">
      <alignment horizontal="center" vertical="center" wrapText="1"/>
    </xf>
    <xf numFmtId="0" fontId="32" fillId="3" borderId="85" xfId="0" applyFont="1" applyFill="1" applyBorder="1" applyAlignment="1">
      <alignment horizontal="center" vertical="center" wrapText="1"/>
    </xf>
    <xf numFmtId="0" fontId="32" fillId="3" borderId="77" xfId="0" applyFont="1" applyFill="1" applyBorder="1" applyAlignment="1">
      <alignment horizontal="center" vertical="center" wrapText="1"/>
    </xf>
    <xf numFmtId="0" fontId="32" fillId="3" borderId="83" xfId="0" applyFont="1" applyFill="1" applyBorder="1" applyAlignment="1">
      <alignment horizontal="center" vertical="center" wrapText="1"/>
    </xf>
    <xf numFmtId="0" fontId="32" fillId="3" borderId="78" xfId="0" applyFont="1" applyFill="1" applyBorder="1" applyAlignment="1">
      <alignment horizontal="center" vertical="center" wrapText="1"/>
    </xf>
    <xf numFmtId="0" fontId="49" fillId="8" borderId="94" xfId="0" applyFont="1" applyFill="1" applyBorder="1" applyAlignment="1">
      <alignment horizontal="center" vertical="center"/>
    </xf>
    <xf numFmtId="0" fontId="49" fillId="8" borderId="82" xfId="0" applyFont="1" applyFill="1" applyBorder="1" applyAlignment="1">
      <alignment horizontal="center" vertical="center"/>
    </xf>
    <xf numFmtId="0" fontId="49" fillId="8" borderId="76" xfId="0" applyFont="1" applyFill="1" applyBorder="1" applyAlignment="1">
      <alignment horizontal="center" vertical="center"/>
    </xf>
    <xf numFmtId="0" fontId="49" fillId="8" borderId="92" xfId="0" applyFont="1" applyFill="1" applyBorder="1" applyAlignment="1">
      <alignment horizontal="center" vertical="center"/>
    </xf>
    <xf numFmtId="0" fontId="49" fillId="8" borderId="0" xfId="0" applyFont="1" applyFill="1" applyAlignment="1">
      <alignment horizontal="center" vertical="center"/>
    </xf>
    <xf numFmtId="0" fontId="49" fillId="8" borderId="85" xfId="0" applyFont="1" applyFill="1" applyBorder="1" applyAlignment="1">
      <alignment horizontal="center" vertical="center"/>
    </xf>
    <xf numFmtId="0" fontId="49" fillId="8" borderId="93" xfId="0" applyFont="1" applyFill="1" applyBorder="1" applyAlignment="1">
      <alignment horizontal="center" vertical="center"/>
    </xf>
    <xf numFmtId="0" fontId="49" fillId="8" borderId="83" xfId="0" applyFont="1" applyFill="1" applyBorder="1" applyAlignment="1">
      <alignment horizontal="center" vertical="center"/>
    </xf>
    <xf numFmtId="0" fontId="49" fillId="8" borderId="78" xfId="0" applyFont="1" applyFill="1" applyBorder="1" applyAlignment="1">
      <alignment horizontal="center" vertical="center"/>
    </xf>
    <xf numFmtId="0" fontId="46" fillId="6" borderId="94" xfId="0" applyFont="1" applyFill="1" applyBorder="1" applyAlignment="1">
      <alignment horizontal="center" vertical="center" textRotation="255"/>
    </xf>
    <xf numFmtId="0" fontId="46" fillId="6" borderId="76" xfId="0" applyFont="1" applyFill="1" applyBorder="1" applyAlignment="1">
      <alignment horizontal="center" vertical="center" textRotation="255"/>
    </xf>
    <xf numFmtId="0" fontId="46" fillId="6" borderId="92" xfId="0" applyFont="1" applyFill="1" applyBorder="1" applyAlignment="1">
      <alignment horizontal="center" vertical="center" textRotation="255"/>
    </xf>
    <xf numFmtId="0" fontId="46" fillId="6" borderId="85" xfId="0" applyFont="1" applyFill="1" applyBorder="1" applyAlignment="1">
      <alignment horizontal="center" vertical="center" textRotation="255"/>
    </xf>
    <xf numFmtId="0" fontId="44" fillId="0" borderId="75" xfId="0" applyFont="1" applyBorder="1" applyAlignment="1">
      <alignment horizontal="center" vertical="center" wrapText="1"/>
    </xf>
    <xf numFmtId="0" fontId="44" fillId="0" borderId="82" xfId="0" applyFont="1" applyBorder="1" applyAlignment="1">
      <alignment horizontal="center" vertical="center" wrapText="1"/>
    </xf>
    <xf numFmtId="0" fontId="44" fillId="0" borderId="76" xfId="0" applyFont="1" applyBorder="1" applyAlignment="1">
      <alignment horizontal="center" vertical="center" wrapText="1"/>
    </xf>
    <xf numFmtId="0" fontId="44" fillId="0" borderId="84" xfId="0" applyFont="1" applyBorder="1" applyAlignment="1">
      <alignment horizontal="center" vertical="center" wrapText="1"/>
    </xf>
    <xf numFmtId="0" fontId="44" fillId="0" borderId="0" xfId="0" applyFont="1" applyAlignment="1">
      <alignment horizontal="center" vertical="center" wrapText="1"/>
    </xf>
    <xf numFmtId="0" fontId="44" fillId="0" borderId="85" xfId="0" applyFont="1" applyBorder="1" applyAlignment="1">
      <alignment horizontal="center" vertical="center" wrapText="1"/>
    </xf>
    <xf numFmtId="0" fontId="44" fillId="0" borderId="77" xfId="0" applyFont="1" applyBorder="1" applyAlignment="1">
      <alignment horizontal="center" vertical="center" wrapText="1"/>
    </xf>
    <xf numFmtId="0" fontId="44" fillId="0" borderId="83" xfId="0" applyFont="1" applyBorder="1" applyAlignment="1">
      <alignment horizontal="center" vertical="center" wrapText="1"/>
    </xf>
    <xf numFmtId="0" fontId="44" fillId="0" borderId="78" xfId="0" applyFont="1" applyBorder="1" applyAlignment="1">
      <alignment horizontal="center" vertical="center" wrapText="1"/>
    </xf>
    <xf numFmtId="0" fontId="52" fillId="4" borderId="75"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2" fillId="4" borderId="84" xfId="0" applyFont="1" applyFill="1" applyBorder="1" applyAlignment="1">
      <alignment horizontal="center" vertical="center" wrapText="1"/>
    </xf>
    <xf numFmtId="0" fontId="52" fillId="4" borderId="85" xfId="0" applyFont="1" applyFill="1" applyBorder="1" applyAlignment="1">
      <alignment horizontal="center" vertical="center" wrapText="1"/>
    </xf>
    <xf numFmtId="0" fontId="52" fillId="4" borderId="77" xfId="0" applyFont="1" applyFill="1" applyBorder="1" applyAlignment="1">
      <alignment horizontal="center" vertical="center" wrapText="1"/>
    </xf>
    <xf numFmtId="0" fontId="52" fillId="4" borderId="78" xfId="0" applyFont="1" applyFill="1" applyBorder="1" applyAlignment="1">
      <alignment horizontal="center" vertical="center" wrapText="1"/>
    </xf>
    <xf numFmtId="0" fontId="49" fillId="8" borderId="75" xfId="0" applyFont="1" applyFill="1" applyBorder="1" applyAlignment="1">
      <alignment horizontal="center" vertical="center"/>
    </xf>
    <xf numFmtId="0" fontId="49" fillId="8" borderId="88" xfId="0" applyFont="1" applyFill="1" applyBorder="1" applyAlignment="1">
      <alignment horizontal="center" vertical="center"/>
    </xf>
    <xf numFmtId="0" fontId="49" fillId="8" borderId="84" xfId="0" applyFont="1" applyFill="1" applyBorder="1" applyAlignment="1">
      <alignment horizontal="center" vertical="center"/>
    </xf>
    <xf numFmtId="0" fontId="49" fillId="8" borderId="6" xfId="0" applyFont="1" applyFill="1" applyBorder="1" applyAlignment="1">
      <alignment horizontal="center" vertical="center"/>
    </xf>
    <xf numFmtId="0" fontId="49" fillId="8" borderId="77" xfId="0" applyFont="1" applyFill="1" applyBorder="1" applyAlignment="1">
      <alignment horizontal="center" vertical="center"/>
    </xf>
    <xf numFmtId="0" fontId="49" fillId="8" borderId="89" xfId="0" applyFont="1" applyFill="1" applyBorder="1" applyAlignment="1">
      <alignment horizontal="center" vertical="center"/>
    </xf>
    <xf numFmtId="0" fontId="50" fillId="4" borderId="75" xfId="0" applyFont="1" applyFill="1" applyBorder="1" applyAlignment="1">
      <alignment horizontal="center" vertical="center" wrapText="1"/>
    </xf>
    <xf numFmtId="0" fontId="50" fillId="4" borderId="76" xfId="0" applyFont="1" applyFill="1" applyBorder="1" applyAlignment="1">
      <alignment horizontal="center" vertical="center" wrapText="1"/>
    </xf>
    <xf numFmtId="0" fontId="50" fillId="4" borderId="84" xfId="0" applyFont="1" applyFill="1" applyBorder="1" applyAlignment="1">
      <alignment horizontal="center" vertical="center" wrapText="1"/>
    </xf>
    <xf numFmtId="0" fontId="50" fillId="4" borderId="85" xfId="0" applyFont="1" applyFill="1" applyBorder="1" applyAlignment="1">
      <alignment horizontal="center" vertical="center" wrapText="1"/>
    </xf>
    <xf numFmtId="0" fontId="50" fillId="4" borderId="77" xfId="0" applyFont="1" applyFill="1" applyBorder="1" applyAlignment="1">
      <alignment horizontal="center" vertical="center" wrapText="1"/>
    </xf>
    <xf numFmtId="0" fontId="50" fillId="4" borderId="78" xfId="0" applyFont="1" applyFill="1" applyBorder="1" applyAlignment="1">
      <alignment horizontal="center" vertical="center" wrapText="1"/>
    </xf>
    <xf numFmtId="194" fontId="13" fillId="0" borderId="75" xfId="0" applyNumberFormat="1" applyFont="1" applyBorder="1" applyAlignment="1">
      <alignment horizontal="center" vertical="center"/>
    </xf>
    <xf numFmtId="194" fontId="13" fillId="0" borderId="76" xfId="0" applyNumberFormat="1" applyFont="1" applyBorder="1" applyAlignment="1">
      <alignment horizontal="center" vertical="center"/>
    </xf>
    <xf numFmtId="194" fontId="13" fillId="0" borderId="77" xfId="0" applyNumberFormat="1" applyFont="1" applyBorder="1" applyAlignment="1">
      <alignment horizontal="center" vertical="center"/>
    </xf>
    <xf numFmtId="194" fontId="13" fillId="0" borderId="78" xfId="0" applyNumberFormat="1" applyFont="1" applyBorder="1" applyAlignment="1">
      <alignment horizontal="center" vertical="center"/>
    </xf>
    <xf numFmtId="194" fontId="13" fillId="0" borderId="66" xfId="0" applyNumberFormat="1" applyFont="1" applyBorder="1" applyAlignment="1">
      <alignment horizontal="center" vertical="center"/>
    </xf>
    <xf numFmtId="194" fontId="13" fillId="0" borderId="66" xfId="0" applyNumberFormat="1" applyFont="1" applyBorder="1" applyAlignment="1">
      <alignment horizontal="center" vertical="center" wrapText="1"/>
    </xf>
    <xf numFmtId="194" fontId="13" fillId="0" borderId="81" xfId="0" applyNumberFormat="1" applyFont="1" applyBorder="1" applyAlignment="1">
      <alignment horizontal="center" vertical="center"/>
    </xf>
    <xf numFmtId="202" fontId="12" fillId="0" borderId="75" xfId="0" applyNumberFormat="1" applyFont="1" applyBorder="1" applyAlignment="1">
      <alignment horizontal="center" vertical="center" shrinkToFit="1"/>
    </xf>
    <xf numFmtId="202" fontId="12" fillId="0" borderId="82" xfId="0" applyNumberFormat="1" applyFont="1" applyBorder="1" applyAlignment="1">
      <alignment horizontal="center" vertical="center" shrinkToFit="1"/>
    </xf>
    <xf numFmtId="202" fontId="12" fillId="0" borderId="88" xfId="0" applyNumberFormat="1" applyFont="1" applyBorder="1" applyAlignment="1">
      <alignment horizontal="center" vertical="center" shrinkToFit="1"/>
    </xf>
    <xf numFmtId="202" fontId="12" fillId="0" borderId="77" xfId="0" applyNumberFormat="1" applyFont="1" applyBorder="1" applyAlignment="1">
      <alignment horizontal="center" vertical="center" shrinkToFit="1"/>
    </xf>
    <xf numFmtId="202" fontId="12" fillId="0" borderId="83" xfId="0" applyNumberFormat="1" applyFont="1" applyBorder="1" applyAlignment="1">
      <alignment horizontal="center" vertical="center" shrinkToFit="1"/>
    </xf>
    <xf numFmtId="202" fontId="12" fillId="0" borderId="89" xfId="0" applyNumberFormat="1" applyFont="1" applyBorder="1" applyAlignment="1">
      <alignment horizontal="center" vertical="center" shrinkToFit="1"/>
    </xf>
    <xf numFmtId="202" fontId="12" fillId="0" borderId="87" xfId="0" applyNumberFormat="1" applyFont="1" applyBorder="1" applyAlignment="1">
      <alignment horizontal="center" vertical="center" shrinkToFit="1"/>
    </xf>
    <xf numFmtId="202" fontId="12" fillId="0" borderId="7" xfId="0" applyNumberFormat="1" applyFont="1" applyBorder="1" applyAlignment="1">
      <alignment horizontal="center" vertical="center" shrinkToFit="1"/>
    </xf>
    <xf numFmtId="202" fontId="12" fillId="0" borderId="17" xfId="0" applyNumberFormat="1" applyFont="1" applyBorder="1" applyAlignment="1">
      <alignment horizontal="center" vertical="center" shrinkToFit="1"/>
    </xf>
    <xf numFmtId="0" fontId="22" fillId="0" borderId="0" xfId="0" applyFont="1" applyAlignment="1">
      <alignment horizontal="center"/>
    </xf>
    <xf numFmtId="0" fontId="21" fillId="0" borderId="7" xfId="0" applyFont="1" applyBorder="1" applyAlignment="1">
      <alignment horizontal="left" vertical="center"/>
    </xf>
    <xf numFmtId="0" fontId="20" fillId="0" borderId="7" xfId="0" applyFont="1" applyBorder="1" applyAlignment="1">
      <alignment horizontal="center" vertical="center"/>
    </xf>
    <xf numFmtId="0" fontId="9" fillId="0" borderId="7" xfId="0" applyFont="1" applyBorder="1" applyAlignment="1">
      <alignment horizontal="center"/>
    </xf>
    <xf numFmtId="0" fontId="30" fillId="0" borderId="7" xfId="0" applyFont="1" applyBorder="1" applyAlignment="1">
      <alignment horizontal="left" vertical="center"/>
    </xf>
    <xf numFmtId="0" fontId="21" fillId="0" borderId="2" xfId="0" applyFont="1" applyBorder="1" applyAlignment="1">
      <alignment horizontal="left" vertical="center"/>
    </xf>
    <xf numFmtId="0" fontId="21" fillId="0" borderId="3" xfId="0" applyFont="1" applyBorder="1" applyAlignment="1">
      <alignment horizontal="left" vertical="center"/>
    </xf>
    <xf numFmtId="0" fontId="11" fillId="0" borderId="3" xfId="0" applyFont="1" applyBorder="1" applyAlignment="1">
      <alignment horizontal="left" vertical="center"/>
    </xf>
    <xf numFmtId="0" fontId="8" fillId="0" borderId="3" xfId="0" applyFont="1" applyBorder="1" applyAlignment="1">
      <alignment horizontal="center" vertical="center"/>
    </xf>
    <xf numFmtId="0" fontId="21" fillId="0" borderId="4" xfId="0" applyFont="1" applyBorder="1" applyAlignment="1">
      <alignment horizontal="left" vertical="center"/>
    </xf>
    <xf numFmtId="14" fontId="11" fillId="0" borderId="3" xfId="0" applyNumberFormat="1"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8" fillId="0" borderId="16" xfId="0" applyFont="1" applyBorder="1" applyAlignment="1">
      <alignment horizontal="left" vertical="center"/>
    </xf>
    <xf numFmtId="0" fontId="8" fillId="0" borderId="7" xfId="0" applyFont="1" applyBorder="1" applyAlignment="1">
      <alignment horizontal="left" vertical="center"/>
    </xf>
    <xf numFmtId="0" fontId="8" fillId="0" borderId="17" xfId="0" applyFont="1" applyBorder="1" applyAlignment="1">
      <alignment horizontal="left" vertical="center"/>
    </xf>
    <xf numFmtId="0" fontId="8" fillId="0" borderId="7" xfId="0" applyFont="1" applyBorder="1" applyAlignment="1">
      <alignment horizontal="center" vertical="center"/>
    </xf>
    <xf numFmtId="0" fontId="8" fillId="0" borderId="17" xfId="0" applyFont="1" applyBorder="1" applyAlignment="1">
      <alignment horizontal="center" vertical="center"/>
    </xf>
    <xf numFmtId="14" fontId="8" fillId="0" borderId="16" xfId="0" applyNumberFormat="1" applyFont="1" applyBorder="1" applyAlignment="1">
      <alignment horizontal="lef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0" fillId="0" borderId="16" xfId="0" applyBorder="1" applyAlignment="1">
      <alignment horizontal="left" vertical="center"/>
    </xf>
    <xf numFmtId="0" fontId="0" fillId="0" borderId="7" xfId="0" applyBorder="1" applyAlignment="1">
      <alignment horizontal="left" vertical="center"/>
    </xf>
    <xf numFmtId="0" fontId="0" fillId="0" borderId="17" xfId="0" applyBorder="1" applyAlignment="1">
      <alignment horizontal="left" vertical="center"/>
    </xf>
    <xf numFmtId="0" fontId="8" fillId="0" borderId="61" xfId="0" applyFont="1" applyBorder="1" applyAlignment="1">
      <alignment horizontal="left" vertical="center"/>
    </xf>
    <xf numFmtId="0" fontId="8" fillId="0" borderId="62" xfId="0" applyFont="1" applyBorder="1" applyAlignment="1">
      <alignment horizontal="left" vertical="center"/>
    </xf>
    <xf numFmtId="49" fontId="11" fillId="0" borderId="3" xfId="0" applyNumberFormat="1" applyFont="1" applyBorder="1" applyAlignment="1">
      <alignment horizontal="left" vertical="center"/>
    </xf>
    <xf numFmtId="49" fontId="8" fillId="0" borderId="3" xfId="0" applyNumberFormat="1" applyFont="1" applyBorder="1" applyAlignment="1">
      <alignment horizontal="left" vertical="center"/>
    </xf>
    <xf numFmtId="0" fontId="21" fillId="0" borderId="0" xfId="0" applyFont="1" applyAlignment="1">
      <alignment horizontal="left" vertical="center"/>
    </xf>
    <xf numFmtId="0" fontId="21" fillId="0" borderId="63" xfId="0" applyFont="1" applyBorder="1" applyAlignment="1">
      <alignment horizontal="left" vertical="center"/>
    </xf>
    <xf numFmtId="0" fontId="21" fillId="0" borderId="64" xfId="0" applyFont="1" applyBorder="1" applyAlignment="1">
      <alignment horizontal="left" vertical="center"/>
    </xf>
    <xf numFmtId="0" fontId="11" fillId="0" borderId="0" xfId="0" applyFont="1" applyAlignment="1">
      <alignment horizontal="center" vertical="center"/>
    </xf>
    <xf numFmtId="0" fontId="11" fillId="0" borderId="6" xfId="0" applyFont="1" applyBorder="1" applyAlignment="1">
      <alignment horizontal="center" vertical="center"/>
    </xf>
    <xf numFmtId="0" fontId="14" fillId="0" borderId="3" xfId="0" applyFont="1" applyBorder="1" applyAlignment="1">
      <alignment horizontal="left" vertical="center"/>
    </xf>
    <xf numFmtId="49" fontId="8" fillId="0" borderId="16" xfId="0" applyNumberFormat="1" applyFont="1" applyBorder="1" applyAlignment="1">
      <alignment horizontal="left" vertical="center"/>
    </xf>
    <xf numFmtId="49" fontId="8" fillId="0" borderId="7" xfId="0" applyNumberFormat="1" applyFont="1" applyBorder="1" applyAlignment="1">
      <alignment horizontal="left" vertical="center"/>
    </xf>
    <xf numFmtId="49" fontId="8" fillId="0" borderId="17" xfId="0" applyNumberFormat="1" applyFont="1" applyBorder="1" applyAlignment="1">
      <alignment horizontal="left" vertical="center"/>
    </xf>
    <xf numFmtId="0" fontId="8" fillId="0" borderId="16" xfId="0" applyFont="1" applyBorder="1" applyAlignment="1">
      <alignment horizontal="center" vertical="center"/>
    </xf>
    <xf numFmtId="0" fontId="8" fillId="0" borderId="2" xfId="0" applyFont="1" applyBorder="1" applyAlignment="1">
      <alignment horizontal="center" vertical="center"/>
    </xf>
    <xf numFmtId="202" fontId="8" fillId="0" borderId="16" xfId="0" applyNumberFormat="1" applyFont="1" applyBorder="1" applyAlignment="1">
      <alignment horizontal="left" vertical="center"/>
    </xf>
    <xf numFmtId="202" fontId="8" fillId="0" borderId="7" xfId="0" applyNumberFormat="1" applyFont="1" applyBorder="1" applyAlignment="1">
      <alignment horizontal="left" vertical="center"/>
    </xf>
    <xf numFmtId="202" fontId="8" fillId="0" borderId="17" xfId="0" applyNumberFormat="1" applyFont="1" applyBorder="1" applyAlignment="1">
      <alignment horizontal="left" vertical="center"/>
    </xf>
    <xf numFmtId="0" fontId="8" fillId="0" borderId="5" xfId="0" applyFont="1" applyBorder="1" applyAlignment="1">
      <alignment horizontal="center" vertical="center"/>
    </xf>
    <xf numFmtId="0" fontId="8" fillId="0" borderId="0" xfId="0" applyFont="1" applyAlignment="1">
      <alignment horizontal="center" vertical="center"/>
    </xf>
    <xf numFmtId="0" fontId="8" fillId="0" borderId="6" xfId="0" applyFont="1" applyBorder="1" applyAlignment="1">
      <alignment horizontal="center" vertical="center"/>
    </xf>
    <xf numFmtId="0" fontId="21" fillId="0" borderId="2" xfId="0" applyFont="1" applyBorder="1" applyAlignment="1">
      <alignment horizontal="left"/>
    </xf>
    <xf numFmtId="0" fontId="21" fillId="0" borderId="3" xfId="0" applyFont="1" applyBorder="1" applyAlignment="1">
      <alignment horizontal="left"/>
    </xf>
    <xf numFmtId="0" fontId="21" fillId="0" borderId="37" xfId="0" applyFont="1" applyBorder="1" applyAlignment="1">
      <alignment horizontal="center"/>
    </xf>
    <xf numFmtId="0" fontId="26" fillId="0" borderId="5" xfId="0" applyFont="1" applyBorder="1" applyAlignment="1">
      <alignment horizontal="center" vertical="center" wrapText="1"/>
    </xf>
    <xf numFmtId="0" fontId="26" fillId="0" borderId="0" xfId="0" applyFont="1" applyAlignment="1">
      <alignment horizontal="center" vertical="center" wrapText="1"/>
    </xf>
    <xf numFmtId="0" fontId="11" fillId="0" borderId="4" xfId="0" applyFont="1" applyBorder="1" applyAlignment="1">
      <alignment horizontal="left" vertical="center"/>
    </xf>
    <xf numFmtId="0" fontId="11" fillId="0" borderId="7" xfId="0" applyFont="1" applyBorder="1" applyAlignment="1">
      <alignment horizontal="left" vertical="center"/>
    </xf>
    <xf numFmtId="0" fontId="11" fillId="0" borderId="17" xfId="0" applyFont="1" applyBorder="1" applyAlignment="1">
      <alignment horizontal="left" vertical="center"/>
    </xf>
    <xf numFmtId="0" fontId="25" fillId="0" borderId="3" xfId="0" applyFont="1" applyBorder="1" applyAlignment="1">
      <alignment horizontal="left" vertical="top" wrapText="1"/>
    </xf>
    <xf numFmtId="0" fontId="13" fillId="0" borderId="3" xfId="0" applyFont="1" applyBorder="1" applyAlignment="1">
      <alignment vertical="top" wrapText="1"/>
    </xf>
    <xf numFmtId="0" fontId="13" fillId="0" borderId="4" xfId="0" applyFont="1" applyBorder="1" applyAlignment="1">
      <alignment vertical="top" wrapText="1"/>
    </xf>
    <xf numFmtId="0" fontId="13" fillId="0" borderId="0" xfId="0" applyFont="1" applyAlignment="1">
      <alignment vertical="top" wrapText="1"/>
    </xf>
    <xf numFmtId="0" fontId="13" fillId="0" borderId="6" xfId="0" applyFont="1" applyBorder="1" applyAlignment="1">
      <alignment vertical="top" wrapText="1"/>
    </xf>
    <xf numFmtId="0" fontId="13" fillId="0" borderId="7" xfId="0" applyFont="1" applyBorder="1" applyAlignment="1">
      <alignment vertical="top" wrapText="1"/>
    </xf>
    <xf numFmtId="0" fontId="13" fillId="0" borderId="17" xfId="0" applyFont="1" applyBorder="1" applyAlignment="1">
      <alignment vertical="top" wrapText="1"/>
    </xf>
    <xf numFmtId="0" fontId="21" fillId="0" borderId="3" xfId="0" applyFont="1" applyBorder="1" applyAlignment="1">
      <alignment horizontal="center"/>
    </xf>
    <xf numFmtId="0" fontId="12" fillId="0" borderId="3" xfId="0" applyFont="1" applyBorder="1" applyAlignment="1">
      <alignment horizontal="left" vertical="top"/>
    </xf>
    <xf numFmtId="0" fontId="0" fillId="0" borderId="3" xfId="0" applyBorder="1">
      <alignment vertical="center"/>
    </xf>
    <xf numFmtId="0" fontId="11" fillId="0" borderId="3" xfId="0" applyFont="1" applyBorder="1" applyAlignment="1">
      <alignment horizontal="center" vertical="center" shrinkToFit="1"/>
    </xf>
    <xf numFmtId="202" fontId="11" fillId="0" borderId="3" xfId="0" applyNumberFormat="1" applyFont="1" applyBorder="1" applyAlignment="1">
      <alignment horizontal="right" vertical="center"/>
    </xf>
    <xf numFmtId="0" fontId="11" fillId="0" borderId="3" xfId="0" applyFont="1" applyBorder="1" applyAlignment="1">
      <alignment horizontal="center" vertical="top"/>
    </xf>
    <xf numFmtId="14" fontId="11" fillId="0" borderId="3" xfId="0" applyNumberFormat="1" applyFont="1" applyBorder="1">
      <alignment vertical="center"/>
    </xf>
    <xf numFmtId="0" fontId="11" fillId="0" borderId="3" xfId="0" applyFont="1" applyBorder="1">
      <alignment vertical="center"/>
    </xf>
    <xf numFmtId="203" fontId="11" fillId="0" borderId="3" xfId="0" applyNumberFormat="1" applyFont="1" applyBorder="1" applyAlignment="1">
      <alignment horizontal="center" vertical="center"/>
    </xf>
    <xf numFmtId="0" fontId="12" fillId="0" borderId="0" xfId="0" applyFont="1" applyAlignment="1">
      <alignment horizontal="left" vertical="top"/>
    </xf>
    <xf numFmtId="0" fontId="0" fillId="0" borderId="0" xfId="0">
      <alignment vertical="center"/>
    </xf>
    <xf numFmtId="202" fontId="11" fillId="0" borderId="0" xfId="0" applyNumberFormat="1" applyFont="1" applyAlignment="1">
      <alignment horizontal="right" vertical="center"/>
    </xf>
    <xf numFmtId="0" fontId="11" fillId="0" borderId="0" xfId="0" applyFont="1" applyAlignment="1">
      <alignment horizontal="center" vertical="top"/>
    </xf>
    <xf numFmtId="202" fontId="11" fillId="0" borderId="0" xfId="0" applyNumberFormat="1" applyFont="1" applyAlignment="1">
      <alignment horizontal="center" vertical="center"/>
    </xf>
    <xf numFmtId="0" fontId="11" fillId="0" borderId="0" xfId="0" applyFont="1">
      <alignment vertical="center"/>
    </xf>
    <xf numFmtId="0" fontId="11" fillId="0" borderId="56" xfId="0" applyFont="1" applyBorder="1" applyAlignment="1">
      <alignment horizontal="left" vertical="center"/>
    </xf>
    <xf numFmtId="202" fontId="11" fillId="0" borderId="56" xfId="0" applyNumberFormat="1" applyFont="1" applyBorder="1" applyAlignment="1">
      <alignment horizontal="right" vertical="center"/>
    </xf>
    <xf numFmtId="0" fontId="12" fillId="0" borderId="58" xfId="0" applyFont="1" applyBorder="1" applyAlignment="1">
      <alignment horizontal="left" vertical="top"/>
    </xf>
    <xf numFmtId="0" fontId="11" fillId="0" borderId="58" xfId="0" applyFont="1" applyBorder="1" applyAlignment="1">
      <alignment horizontal="center" vertical="center" shrinkToFit="1"/>
    </xf>
    <xf numFmtId="202" fontId="11" fillId="0" borderId="58" xfId="0" applyNumberFormat="1" applyFont="1" applyBorder="1" applyAlignment="1">
      <alignment horizontal="right" vertical="center"/>
    </xf>
    <xf numFmtId="0" fontId="11" fillId="0" borderId="58" xfId="0" applyFont="1" applyBorder="1" applyAlignment="1">
      <alignment horizontal="center" vertical="top"/>
    </xf>
    <xf numFmtId="0" fontId="11" fillId="0" borderId="58" xfId="0" applyFont="1" applyBorder="1">
      <alignment vertical="center"/>
    </xf>
    <xf numFmtId="203" fontId="11" fillId="0" borderId="58" xfId="0" applyNumberFormat="1" applyFont="1" applyBorder="1" applyAlignment="1">
      <alignment horizontal="center" vertical="center"/>
    </xf>
    <xf numFmtId="14" fontId="11" fillId="0" borderId="58" xfId="0" applyNumberFormat="1" applyFont="1" applyBorder="1" applyAlignment="1">
      <alignment horizontal="left" vertical="center"/>
    </xf>
    <xf numFmtId="0" fontId="11" fillId="0" borderId="58" xfId="0" applyFont="1" applyBorder="1" applyAlignment="1">
      <alignment horizontal="left" vertical="center"/>
    </xf>
    <xf numFmtId="0" fontId="11" fillId="0" borderId="58" xfId="0" applyFont="1" applyBorder="1" applyAlignment="1">
      <alignment horizontal="center" vertical="center"/>
    </xf>
    <xf numFmtId="202" fontId="11" fillId="0" borderId="56" xfId="0" applyNumberFormat="1" applyFont="1" applyBorder="1" applyAlignment="1">
      <alignment horizontal="center" vertical="center"/>
    </xf>
    <xf numFmtId="14" fontId="11" fillId="0" borderId="58" xfId="0" applyNumberFormat="1" applyFont="1" applyBorder="1">
      <alignment vertical="center"/>
    </xf>
    <xf numFmtId="0" fontId="12" fillId="0" borderId="0" xfId="0" applyFont="1" applyAlignment="1">
      <alignment horizontal="left" vertical="top" wrapText="1"/>
    </xf>
    <xf numFmtId="0" fontId="11" fillId="0" borderId="56" xfId="0" applyFont="1" applyBorder="1" applyAlignment="1">
      <alignment horizontal="left" vertical="top" shrinkToFit="1"/>
    </xf>
    <xf numFmtId="0" fontId="27" fillId="0" borderId="2" xfId="0" applyFont="1" applyBorder="1" applyAlignment="1">
      <alignment horizontal="left" shrinkToFit="1"/>
    </xf>
    <xf numFmtId="0" fontId="27" fillId="0" borderId="3" xfId="0" applyFont="1" applyBorder="1" applyAlignment="1">
      <alignment horizontal="left" shrinkToFit="1"/>
    </xf>
    <xf numFmtId="203" fontId="21" fillId="0" borderId="3" xfId="0" applyNumberFormat="1" applyFont="1" applyBorder="1" applyAlignment="1">
      <alignment horizontal="center"/>
    </xf>
    <xf numFmtId="203" fontId="2" fillId="0" borderId="0" xfId="0" applyNumberFormat="1" applyFont="1" applyAlignment="1" applyProtection="1">
      <alignment horizontal="center" vertical="top"/>
      <protection locked="0"/>
    </xf>
    <xf numFmtId="0" fontId="28" fillId="0" borderId="0" xfId="0" applyFont="1" applyAlignment="1">
      <alignment horizontal="center" vertical="top"/>
    </xf>
    <xf numFmtId="0" fontId="29" fillId="0" borderId="0" xfId="0" applyFont="1" applyAlignment="1">
      <alignment horizontal="center" vertical="top"/>
    </xf>
    <xf numFmtId="0" fontId="29" fillId="0" borderId="0" xfId="0" applyFont="1" applyAlignment="1">
      <alignment horizontal="left" vertical="top"/>
    </xf>
    <xf numFmtId="0" fontId="11" fillId="0" borderId="5" xfId="0" applyFont="1" applyBorder="1" applyAlignment="1">
      <alignment horizontal="center" vertical="top"/>
    </xf>
    <xf numFmtId="0" fontId="14" fillId="0" borderId="0" xfId="0" applyFont="1" applyAlignment="1">
      <alignment horizontal="center" vertical="center"/>
    </xf>
    <xf numFmtId="205" fontId="14" fillId="0" borderId="0" xfId="0" applyNumberFormat="1" applyFont="1" applyAlignment="1">
      <alignment horizontal="left" vertical="center"/>
    </xf>
    <xf numFmtId="205" fontId="14" fillId="0" borderId="6" xfId="0" applyNumberFormat="1" applyFont="1" applyBorder="1" applyAlignment="1">
      <alignment horizontal="left" vertical="center"/>
    </xf>
    <xf numFmtId="0" fontId="13" fillId="0" borderId="34" xfId="0" applyFont="1" applyBorder="1" applyAlignment="1">
      <alignment horizontal="center" vertical="top"/>
    </xf>
    <xf numFmtId="0" fontId="13" fillId="0" borderId="37" xfId="0" applyFont="1" applyBorder="1" applyAlignment="1">
      <alignment horizontal="center" vertical="top"/>
    </xf>
    <xf numFmtId="0" fontId="2" fillId="0" borderId="37" xfId="0" applyFont="1" applyBorder="1" applyAlignment="1">
      <alignment horizontal="center" vertical="center"/>
    </xf>
    <xf numFmtId="0" fontId="2" fillId="0" borderId="37" xfId="0" applyFont="1" applyBorder="1" applyAlignment="1">
      <alignment horizontal="left" vertical="center"/>
    </xf>
    <xf numFmtId="0" fontId="13" fillId="0" borderId="37" xfId="0" applyFont="1" applyBorder="1" applyAlignment="1">
      <alignment horizontal="left" vertical="top"/>
    </xf>
    <xf numFmtId="0" fontId="21" fillId="0" borderId="5" xfId="0" applyFont="1" applyBorder="1" applyAlignment="1">
      <alignment horizontal="left"/>
    </xf>
    <xf numFmtId="0" fontId="21" fillId="0" borderId="0" xfId="0" applyFont="1" applyAlignment="1">
      <alignment horizontal="left"/>
    </xf>
    <xf numFmtId="0" fontId="21" fillId="0" borderId="0" xfId="0" applyFont="1" applyAlignment="1">
      <alignment horizontal="center"/>
    </xf>
    <xf numFmtId="0" fontId="21" fillId="0" borderId="5" xfId="0" applyFont="1" applyBorder="1" applyAlignment="1">
      <alignment horizontal="center"/>
    </xf>
    <xf numFmtId="0" fontId="13" fillId="0" borderId="16" xfId="0" applyFont="1" applyBorder="1" applyAlignment="1" applyProtection="1">
      <alignment horizontal="center"/>
      <protection locked="0"/>
    </xf>
    <xf numFmtId="0" fontId="13" fillId="0" borderId="7"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21" fillId="0" borderId="16" xfId="0" applyFont="1" applyBorder="1" applyAlignment="1">
      <alignment horizontal="left"/>
    </xf>
    <xf numFmtId="0" fontId="21" fillId="0" borderId="7" xfId="0" applyFont="1" applyBorder="1" applyAlignment="1">
      <alignment horizontal="left"/>
    </xf>
    <xf numFmtId="0" fontId="21" fillId="0" borderId="7" xfId="0" applyFont="1" applyBorder="1" applyAlignment="1">
      <alignment horizontal="center"/>
    </xf>
    <xf numFmtId="0" fontId="21" fillId="0" borderId="17" xfId="0" applyFont="1" applyBorder="1" applyAlignment="1">
      <alignment horizontal="center"/>
    </xf>
    <xf numFmtId="0" fontId="21" fillId="0" borderId="34" xfId="0" applyFont="1" applyBorder="1" applyAlignment="1">
      <alignment horizontal="left"/>
    </xf>
    <xf numFmtId="0" fontId="21" fillId="0" borderId="37" xfId="0" applyFont="1" applyBorder="1" applyAlignment="1">
      <alignment horizontal="left"/>
    </xf>
    <xf numFmtId="0" fontId="21" fillId="0" borderId="16" xfId="0" applyFont="1" applyBorder="1" applyAlignment="1">
      <alignment horizontal="center"/>
    </xf>
    <xf numFmtId="0" fontId="21" fillId="0" borderId="35" xfId="0" applyFont="1" applyBorder="1" applyAlignment="1">
      <alignment horizontal="center"/>
    </xf>
    <xf numFmtId="0" fontId="11" fillId="0" borderId="3" xfId="0" applyFont="1" applyBorder="1" applyAlignment="1">
      <alignment horizontal="center" vertical="center" wrapText="1"/>
    </xf>
    <xf numFmtId="0" fontId="11" fillId="0" borderId="0" xfId="0" applyFont="1" applyAlignment="1">
      <alignment horizontal="center" vertical="center" wrapText="1"/>
    </xf>
    <xf numFmtId="0" fontId="21" fillId="0" borderId="58" xfId="0" applyFont="1" applyBorder="1" applyAlignment="1">
      <alignment horizontal="center" vertical="center" wrapText="1"/>
    </xf>
    <xf numFmtId="0" fontId="21" fillId="0" borderId="0" xfId="0" applyFont="1" applyAlignment="1">
      <alignment horizontal="center" vertical="center" wrapText="1"/>
    </xf>
    <xf numFmtId="0" fontId="11" fillId="0" borderId="58" xfId="0" applyFont="1" applyBorder="1" applyAlignment="1">
      <alignment horizontal="center" vertical="center" wrapText="1"/>
    </xf>
    <xf numFmtId="0" fontId="8" fillId="0" borderId="4" xfId="0" applyFont="1" applyBorder="1" applyAlignment="1">
      <alignment horizontal="center" vertical="center"/>
    </xf>
    <xf numFmtId="0" fontId="8" fillId="0" borderId="59" xfId="0" applyFont="1" applyBorder="1" applyAlignment="1">
      <alignment horizontal="center" vertical="center"/>
    </xf>
    <xf numFmtId="0" fontId="11" fillId="0" borderId="60" xfId="0" applyFont="1" applyBorder="1" applyAlignment="1">
      <alignment horizontal="center" vertical="center"/>
    </xf>
    <xf numFmtId="0" fontId="11" fillId="0" borderId="59" xfId="0" applyFont="1" applyBorder="1" applyAlignment="1">
      <alignment horizontal="center" vertical="center"/>
    </xf>
    <xf numFmtId="9" fontId="11" fillId="0" borderId="0" xfId="0" applyNumberFormat="1" applyFont="1" applyAlignment="1">
      <alignment horizontal="center" vertical="center" wrapText="1" shrinkToFit="1"/>
    </xf>
    <xf numFmtId="0" fontId="0" fillId="0" borderId="0" xfId="0" applyAlignment="1">
      <alignment horizontal="center" vertical="center" wrapText="1"/>
    </xf>
    <xf numFmtId="0" fontId="0" fillId="0" borderId="56" xfId="0" applyBorder="1" applyAlignment="1">
      <alignment horizontal="center" vertical="center" wrapText="1"/>
    </xf>
    <xf numFmtId="9" fontId="11" fillId="0" borderId="56" xfId="0" applyNumberFormat="1" applyFont="1" applyBorder="1" applyAlignment="1">
      <alignment horizontal="center" vertical="center" wrapText="1" shrinkToFit="1"/>
    </xf>
    <xf numFmtId="14" fontId="11" fillId="0" borderId="3" xfId="0" applyNumberFormat="1" applyFont="1" applyBorder="1" applyAlignment="1">
      <alignment horizontal="left" vertical="center"/>
    </xf>
    <xf numFmtId="0" fontId="22" fillId="0" borderId="0" xfId="0" applyFont="1" applyAlignment="1">
      <alignment horizontal="left"/>
    </xf>
    <xf numFmtId="203" fontId="11" fillId="0" borderId="58" xfId="0" applyNumberFormat="1" applyFont="1" applyBorder="1" applyAlignment="1">
      <alignment horizontal="right" vertical="center"/>
    </xf>
    <xf numFmtId="203" fontId="11" fillId="0" borderId="0" xfId="0" applyNumberFormat="1" applyFont="1" applyAlignment="1">
      <alignment horizontal="right" vertical="center"/>
    </xf>
    <xf numFmtId="203" fontId="11" fillId="0" borderId="0" xfId="0" applyNumberFormat="1" applyFont="1" applyAlignment="1">
      <alignment horizontal="center" vertical="center"/>
    </xf>
    <xf numFmtId="203" fontId="11" fillId="0" borderId="56" xfId="0" applyNumberFormat="1" applyFont="1" applyBorder="1" applyAlignment="1">
      <alignment horizontal="right" vertical="center"/>
    </xf>
    <xf numFmtId="203" fontId="11" fillId="0" borderId="56" xfId="0" applyNumberFormat="1" applyFont="1" applyBorder="1" applyAlignment="1">
      <alignment horizontal="center" vertical="center"/>
    </xf>
    <xf numFmtId="0" fontId="18" fillId="0" borderId="2" xfId="0" applyFont="1" applyBorder="1" applyAlignment="1">
      <alignment horizontal="center"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19" fillId="0" borderId="5" xfId="0" applyFont="1" applyBorder="1" applyAlignment="1">
      <alignment horizontal="center" vertical="top"/>
    </xf>
    <xf numFmtId="0" fontId="9" fillId="0" borderId="0" xfId="0" applyFont="1" applyAlignment="1">
      <alignment horizontal="center" vertical="top"/>
    </xf>
    <xf numFmtId="0" fontId="9" fillId="0" borderId="6" xfId="0" applyFont="1" applyBorder="1" applyAlignment="1">
      <alignment horizontal="center" vertical="top"/>
    </xf>
    <xf numFmtId="0" fontId="20" fillId="0" borderId="7" xfId="0" applyFont="1" applyBorder="1" applyAlignment="1">
      <alignment horizontal="left"/>
    </xf>
    <xf numFmtId="0" fontId="9" fillId="0" borderId="16" xfId="0" applyFont="1" applyBorder="1" applyAlignment="1">
      <alignment vertical="center" wrapText="1"/>
    </xf>
    <xf numFmtId="0" fontId="9" fillId="0" borderId="7" xfId="0" applyFont="1" applyBorder="1" applyAlignment="1">
      <alignment vertical="center" wrapText="1"/>
    </xf>
    <xf numFmtId="0" fontId="9" fillId="0" borderId="7" xfId="0" applyFont="1" applyBorder="1">
      <alignment vertical="center"/>
    </xf>
    <xf numFmtId="0" fontId="0" fillId="0" borderId="5" xfId="0" applyBorder="1" applyAlignment="1">
      <alignment horizontal="center"/>
    </xf>
    <xf numFmtId="0" fontId="0" fillId="0" borderId="6" xfId="0" applyBorder="1" applyAlignment="1">
      <alignment horizontal="center"/>
    </xf>
    <xf numFmtId="0" fontId="14" fillId="0" borderId="8" xfId="0" applyFont="1" applyBorder="1" applyAlignment="1">
      <alignment horizontal="center" vertical="top"/>
    </xf>
    <xf numFmtId="0" fontId="14" fillId="0" borderId="10" xfId="0" applyFont="1" applyBorder="1" applyAlignment="1">
      <alignment horizontal="center" vertical="top"/>
    </xf>
    <xf numFmtId="0" fontId="0" fillId="0" borderId="32" xfId="0" applyBorder="1" applyAlignment="1">
      <alignment horizontal="center" vertical="center" wrapText="1"/>
    </xf>
    <xf numFmtId="0" fontId="0" fillId="0" borderId="40" xfId="0" applyBorder="1" applyAlignment="1">
      <alignment horizontal="center" vertical="center" wrapText="1"/>
    </xf>
    <xf numFmtId="0" fontId="1" fillId="0" borderId="8" xfId="0" applyFont="1" applyBorder="1" applyAlignment="1">
      <alignment horizontal="right" vertical="center" wrapText="1"/>
    </xf>
    <xf numFmtId="0" fontId="1" fillId="0" borderId="53" xfId="0" applyFont="1" applyBorder="1" applyAlignment="1">
      <alignment horizontal="right" vertical="center" wrapText="1"/>
    </xf>
    <xf numFmtId="0" fontId="9" fillId="0" borderId="54" xfId="0" applyFont="1" applyBorder="1" applyAlignment="1">
      <alignment horizontal="center" vertical="center"/>
    </xf>
    <xf numFmtId="0" fontId="9" fillId="0" borderId="53" xfId="0" applyFont="1" applyBorder="1" applyAlignment="1">
      <alignment horizontal="center" vertical="center"/>
    </xf>
    <xf numFmtId="0" fontId="9" fillId="0" borderId="41" xfId="0" applyFont="1" applyBorder="1" applyAlignment="1">
      <alignment horizontal="center" vertical="center"/>
    </xf>
    <xf numFmtId="0" fontId="9" fillId="0" borderId="43" xfId="0" applyFont="1" applyBorder="1" applyAlignment="1">
      <alignment horizontal="center" vertical="center"/>
    </xf>
    <xf numFmtId="0" fontId="9" fillId="0" borderId="49" xfId="0" applyFont="1" applyBorder="1" applyAlignment="1">
      <alignment horizontal="center" vertical="center"/>
    </xf>
    <xf numFmtId="0" fontId="9" fillId="0" borderId="50" xfId="0" applyFont="1" applyBorder="1" applyAlignment="1">
      <alignment horizontal="center" vertical="center"/>
    </xf>
    <xf numFmtId="0" fontId="9" fillId="0" borderId="52" xfId="0" applyFont="1" applyBorder="1" applyAlignment="1">
      <alignment horizontal="center" vertical="center"/>
    </xf>
    <xf numFmtId="0" fontId="0" fillId="0" borderId="5" xfId="0" applyBorder="1" applyAlignment="1">
      <alignment horizontal="center" vertical="center" wrapText="1"/>
    </xf>
    <xf numFmtId="0" fontId="0" fillId="0" borderId="16" xfId="0" applyBorder="1" applyAlignment="1">
      <alignment horizontal="center" vertical="center" wrapText="1"/>
    </xf>
    <xf numFmtId="0" fontId="9" fillId="0" borderId="30" xfId="0" applyFont="1" applyBorder="1" applyAlignment="1">
      <alignment horizontal="center" vertical="center"/>
    </xf>
    <xf numFmtId="0" fontId="9" fillId="0" borderId="25" xfId="0" applyFont="1" applyBorder="1" applyAlignment="1">
      <alignment horizontal="center" vertical="center"/>
    </xf>
    <xf numFmtId="0" fontId="9" fillId="0" borderId="48" xfId="0" applyFont="1" applyBorder="1" applyAlignment="1">
      <alignment horizontal="center" vertical="center"/>
    </xf>
    <xf numFmtId="0" fontId="9" fillId="0" borderId="15" xfId="0" applyFont="1" applyBorder="1" applyAlignment="1">
      <alignment horizontal="center" vertical="center"/>
    </xf>
    <xf numFmtId="0" fontId="9" fillId="0" borderId="42" xfId="0" applyFont="1" applyBorder="1" applyAlignment="1" applyProtection="1">
      <alignment horizontal="center" vertical="center"/>
      <protection locked="0"/>
    </xf>
    <xf numFmtId="0" fontId="9" fillId="0" borderId="22" xfId="0" applyFont="1" applyBorder="1" applyAlignment="1" applyProtection="1">
      <alignment horizontal="center" vertical="center"/>
      <protection locked="0"/>
    </xf>
    <xf numFmtId="0" fontId="9" fillId="0" borderId="46" xfId="0" applyFont="1" applyBorder="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9" fillId="0" borderId="51" xfId="0" applyFont="1" applyBorder="1" applyAlignment="1" applyProtection="1">
      <alignment horizontal="center" vertical="center"/>
      <protection locked="0"/>
    </xf>
    <xf numFmtId="0" fontId="9" fillId="0" borderId="16" xfId="0" applyFont="1" applyBorder="1" applyAlignment="1" applyProtection="1">
      <alignment horizontal="center" vertical="center"/>
      <protection locked="0"/>
    </xf>
    <xf numFmtId="0" fontId="13" fillId="0" borderId="26" xfId="0" applyFont="1" applyBorder="1" applyAlignment="1">
      <alignment horizontal="center" vertical="center"/>
    </xf>
    <xf numFmtId="0" fontId="13" fillId="0" borderId="23" xfId="0" applyFont="1" applyBorder="1" applyAlignment="1">
      <alignment horizontal="center" vertical="center"/>
    </xf>
    <xf numFmtId="0" fontId="13" fillId="0" borderId="47" xfId="0" applyFont="1" applyBorder="1" applyAlignment="1">
      <alignment horizontal="center" vertical="center"/>
    </xf>
    <xf numFmtId="0" fontId="13" fillId="0" borderId="4" xfId="0" applyFont="1" applyBorder="1" applyAlignment="1">
      <alignment horizontal="center" vertical="center"/>
    </xf>
    <xf numFmtId="0" fontId="13" fillId="0" borderId="27" xfId="0" applyFont="1" applyBorder="1" applyAlignment="1">
      <alignment horizontal="center" vertical="center"/>
    </xf>
    <xf numFmtId="0" fontId="13" fillId="0" borderId="17" xfId="0" applyFont="1" applyBorder="1" applyAlignment="1">
      <alignment horizontal="center" vertical="center"/>
    </xf>
    <xf numFmtId="194" fontId="9" fillId="0" borderId="30" xfId="0" applyNumberFormat="1" applyFont="1" applyBorder="1" applyAlignment="1">
      <alignment horizontal="center" vertical="center"/>
    </xf>
    <xf numFmtId="194" fontId="9" fillId="0" borderId="25" xfId="0" applyNumberFormat="1" applyFont="1" applyBorder="1" applyAlignment="1">
      <alignment horizontal="center" vertical="center"/>
    </xf>
    <xf numFmtId="194" fontId="9" fillId="0" borderId="48" xfId="0" applyNumberFormat="1" applyFont="1" applyBorder="1" applyAlignment="1">
      <alignment horizontal="center" vertical="center"/>
    </xf>
    <xf numFmtId="187" fontId="9" fillId="0" borderId="48" xfId="0" applyNumberFormat="1" applyFont="1" applyBorder="1" applyAlignment="1">
      <alignment horizontal="center" vertical="center"/>
    </xf>
    <xf numFmtId="187" fontId="9" fillId="0" borderId="30" xfId="0" applyNumberFormat="1" applyFont="1" applyBorder="1" applyAlignment="1">
      <alignment horizontal="center" vertical="center"/>
    </xf>
    <xf numFmtId="187" fontId="9" fillId="0" borderId="15" xfId="0" applyNumberFormat="1" applyFont="1" applyBorder="1" applyAlignment="1">
      <alignment horizontal="center" vertical="center"/>
    </xf>
    <xf numFmtId="187" fontId="9" fillId="0" borderId="25" xfId="0" applyNumberFormat="1" applyFont="1" applyBorder="1" applyAlignment="1">
      <alignment horizontal="center" vertical="center"/>
    </xf>
    <xf numFmtId="0" fontId="9" fillId="0" borderId="3" xfId="0" applyFont="1" applyBorder="1" applyAlignment="1">
      <alignment horizontal="left" vertical="center"/>
    </xf>
    <xf numFmtId="0" fontId="9" fillId="0" borderId="4" xfId="0" applyFont="1" applyBorder="1" applyAlignment="1">
      <alignment horizontal="left" vertical="center"/>
    </xf>
    <xf numFmtId="0" fontId="9" fillId="0" borderId="7" xfId="0" applyFont="1" applyBorder="1" applyAlignment="1">
      <alignment horizontal="left" vertical="center"/>
    </xf>
    <xf numFmtId="0" fontId="9" fillId="0" borderId="17" xfId="0" applyFont="1" applyBorder="1" applyAlignment="1">
      <alignment horizontal="left" vertical="center"/>
    </xf>
    <xf numFmtId="0" fontId="9" fillId="0" borderId="6" xfId="0" applyFont="1" applyBorder="1" applyAlignment="1">
      <alignment horizontal="center" vertical="center"/>
    </xf>
    <xf numFmtId="0" fontId="9" fillId="0" borderId="8" xfId="0" applyFont="1" applyBorder="1" applyAlignment="1">
      <alignment horizontal="center" vertical="center"/>
    </xf>
    <xf numFmtId="0" fontId="9" fillId="0" borderId="10" xfId="0" applyFont="1" applyBorder="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0" fillId="0" borderId="6" xfId="0" applyBorder="1" applyAlignment="1">
      <alignment horizontal="center" vertical="center" wrapText="1"/>
    </xf>
    <xf numFmtId="0" fontId="5" fillId="0" borderId="7" xfId="0" applyFont="1" applyBorder="1" applyAlignment="1">
      <alignment horizontal="left" wrapText="1"/>
    </xf>
    <xf numFmtId="14" fontId="0" fillId="0" borderId="0" xfId="0" applyNumberFormat="1" applyAlignment="1">
      <alignment horizontal="center" vertical="center" wrapText="1"/>
    </xf>
    <xf numFmtId="0" fontId="0" fillId="0" borderId="9" xfId="0" applyBorder="1" applyAlignment="1">
      <alignment horizontal="center" vertical="center"/>
    </xf>
    <xf numFmtId="0" fontId="2" fillId="0" borderId="16"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32" xfId="0" applyFont="1" applyBorder="1" applyAlignment="1">
      <alignment horizontal="center" vertical="center" wrapText="1"/>
    </xf>
    <xf numFmtId="0" fontId="2" fillId="0" borderId="12" xfId="0" applyFont="1" applyBorder="1" applyAlignment="1">
      <alignment horizontal="center" vertical="center" wrapText="1"/>
    </xf>
    <xf numFmtId="0" fontId="1" fillId="0" borderId="16" xfId="0" applyFont="1" applyBorder="1" applyAlignment="1">
      <alignment horizontal="center" vertical="center"/>
    </xf>
    <xf numFmtId="0" fontId="1" fillId="0" borderId="17" xfId="0" applyFont="1" applyBorder="1" applyAlignment="1">
      <alignment horizontal="center" vertical="center"/>
    </xf>
    <xf numFmtId="198" fontId="1" fillId="0" borderId="34" xfId="0" applyNumberFormat="1" applyFont="1" applyBorder="1" applyAlignment="1">
      <alignment horizontal="left" vertical="center"/>
    </xf>
    <xf numFmtId="198" fontId="1" fillId="0" borderId="37" xfId="0" applyNumberFormat="1" applyFont="1" applyBorder="1" applyAlignment="1">
      <alignment horizontal="left" vertical="center"/>
    </xf>
    <xf numFmtId="0" fontId="2" fillId="0" borderId="1" xfId="0" applyFont="1" applyBorder="1" applyAlignment="1">
      <alignment horizontal="center" vertical="center"/>
    </xf>
    <xf numFmtId="0" fontId="2" fillId="0" borderId="35" xfId="0" applyFont="1" applyBorder="1" applyAlignment="1">
      <alignment horizontal="center" vertical="center"/>
    </xf>
    <xf numFmtId="194" fontId="2" fillId="0" borderId="1" xfId="0" applyNumberFormat="1" applyFont="1" applyBorder="1" applyAlignment="1">
      <alignment horizontal="center" vertical="center"/>
    </xf>
    <xf numFmtId="199" fontId="2" fillId="0" borderId="34" xfId="0" applyNumberFormat="1" applyFont="1" applyBorder="1" applyAlignment="1">
      <alignment horizontal="right" vertical="center"/>
    </xf>
    <xf numFmtId="187" fontId="2" fillId="0" borderId="1" xfId="0" applyNumberFormat="1"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16" xfId="0" applyFont="1" applyBorder="1" applyAlignment="1">
      <alignment horizontal="center" vertical="center"/>
    </xf>
    <xf numFmtId="0" fontId="2" fillId="0" borderId="17" xfId="0" applyFont="1" applyBorder="1" applyAlignment="1">
      <alignment horizontal="center" vertical="center"/>
    </xf>
    <xf numFmtId="0" fontId="2" fillId="0" borderId="4" xfId="0" applyFont="1" applyBorder="1" applyAlignment="1">
      <alignment horizontal="center" vertical="center"/>
    </xf>
    <xf numFmtId="0" fontId="17" fillId="0" borderId="0" xfId="0" applyFont="1" applyAlignment="1">
      <alignment horizontal="center" vertical="center" wrapText="1"/>
    </xf>
    <xf numFmtId="0" fontId="0" fillId="0" borderId="0" xfId="0" applyAlignment="1">
      <alignment horizontal="left"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9" fillId="0" borderId="6" xfId="0" applyFont="1" applyBorder="1" applyAlignment="1">
      <alignment horizontal="center" vertical="center" wrapText="1"/>
    </xf>
    <xf numFmtId="14" fontId="9" fillId="0" borderId="0" xfId="0" applyNumberFormat="1" applyFont="1" applyAlignment="1">
      <alignment horizontal="center" vertical="center" wrapText="1"/>
    </xf>
    <xf numFmtId="14" fontId="9" fillId="0" borderId="6" xfId="0" applyNumberFormat="1" applyFont="1" applyBorder="1" applyAlignment="1">
      <alignment horizontal="center" vertical="center" wrapText="1"/>
    </xf>
    <xf numFmtId="0" fontId="12" fillId="0" borderId="0" xfId="0" applyFont="1" applyAlignment="1">
      <alignment horizontal="center" vertical="center" wrapText="1"/>
    </xf>
    <xf numFmtId="0" fontId="12" fillId="0" borderId="6" xfId="0" applyFont="1" applyBorder="1" applyAlignment="1">
      <alignment horizontal="center" vertical="center" wrapText="1"/>
    </xf>
    <xf numFmtId="0" fontId="11" fillId="0" borderId="8" xfId="0" applyFont="1" applyBorder="1" applyAlignment="1">
      <alignment vertical="center" shrinkToFit="1"/>
    </xf>
    <xf numFmtId="0" fontId="11" fillId="0" borderId="9" xfId="0" applyFont="1" applyBorder="1" applyAlignment="1">
      <alignment vertical="center" shrinkToFit="1"/>
    </xf>
    <xf numFmtId="0" fontId="11" fillId="0" borderId="10" xfId="0" applyFont="1" applyBorder="1" applyAlignment="1">
      <alignment vertical="center" shrinkToFi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2" fillId="0" borderId="16" xfId="0" applyFont="1" applyBorder="1" applyAlignment="1">
      <alignment horizontal="center" vertical="center"/>
    </xf>
    <xf numFmtId="0" fontId="12" fillId="0" borderId="7" xfId="0" applyFont="1" applyBorder="1" applyAlignment="1">
      <alignment horizontal="center" vertical="center"/>
    </xf>
    <xf numFmtId="0" fontId="12" fillId="0" borderId="17"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14" fillId="0" borderId="22" xfId="0" applyFont="1" applyBorder="1" applyAlignment="1">
      <alignment horizontal="center" vertical="center"/>
    </xf>
    <xf numFmtId="0" fontId="14" fillId="0" borderId="2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2" fillId="0" borderId="22" xfId="0" applyFont="1" applyBorder="1" applyAlignment="1">
      <alignment horizontal="center" vertical="center"/>
    </xf>
    <xf numFmtId="0" fontId="12" fillId="0" borderId="23" xfId="0" applyFont="1" applyBorder="1" applyAlignment="1">
      <alignment horizontal="center" vertical="center"/>
    </xf>
    <xf numFmtId="0" fontId="13" fillId="0" borderId="22" xfId="0" applyFont="1" applyBorder="1" applyAlignment="1">
      <alignment horizontal="center" vertical="center"/>
    </xf>
    <xf numFmtId="14" fontId="9" fillId="0" borderId="0" xfId="0" applyNumberFormat="1" applyFont="1" applyAlignment="1">
      <alignment horizontal="center" vertical="center"/>
    </xf>
    <xf numFmtId="0" fontId="14" fillId="0" borderId="5" xfId="0" applyFont="1" applyBorder="1" applyAlignment="1">
      <alignment horizontal="left" vertical="center"/>
    </xf>
    <xf numFmtId="0" fontId="14" fillId="0" borderId="0" xfId="0" applyFont="1" applyAlignment="1">
      <alignment horizontal="left" vertical="center"/>
    </xf>
    <xf numFmtId="0" fontId="9" fillId="0" borderId="5" xfId="0" applyFont="1" applyBorder="1">
      <alignment vertical="center"/>
    </xf>
    <xf numFmtId="0" fontId="9" fillId="0" borderId="0" xfId="0" applyFont="1">
      <alignment vertical="center"/>
    </xf>
    <xf numFmtId="0" fontId="9" fillId="0" borderId="16" xfId="0" applyFont="1" applyBorder="1">
      <alignment vertical="center"/>
    </xf>
    <xf numFmtId="0" fontId="12" fillId="0" borderId="3" xfId="0" applyFont="1" applyBorder="1" applyAlignment="1">
      <alignment horizontal="center" wrapText="1"/>
    </xf>
    <xf numFmtId="0" fontId="12" fillId="0" borderId="7" xfId="0" applyFont="1" applyBorder="1" applyAlignment="1">
      <alignment horizontal="center" wrapText="1"/>
    </xf>
    <xf numFmtId="0" fontId="12" fillId="0" borderId="3" xfId="0" applyFont="1" applyBorder="1" applyAlignment="1">
      <alignment horizontal="center" vertical="center"/>
    </xf>
    <xf numFmtId="197" fontId="1" fillId="0" borderId="0" xfId="0" applyNumberFormat="1" applyFont="1" applyAlignment="1">
      <alignment horizontal="right" vertical="center"/>
    </xf>
    <xf numFmtId="198" fontId="1" fillId="0" borderId="0" xfId="0" applyNumberFormat="1" applyFont="1" applyAlignment="1">
      <alignment horizontal="left" vertical="center"/>
    </xf>
    <xf numFmtId="200" fontId="15" fillId="0" borderId="0" xfId="0" applyNumberFormat="1" applyFont="1" applyAlignment="1">
      <alignment horizontal="center" vertical="center"/>
    </xf>
    <xf numFmtId="197" fontId="15" fillId="0" borderId="0" xfId="0" applyNumberFormat="1" applyFont="1" applyAlignment="1">
      <alignment horizontal="center" vertical="center"/>
    </xf>
    <xf numFmtId="0" fontId="13" fillId="0" borderId="0" xfId="0" applyFont="1" applyAlignment="1">
      <alignment horizontal="left" vertical="center" wrapText="1"/>
    </xf>
    <xf numFmtId="0" fontId="13" fillId="0" borderId="7" xfId="0" applyFont="1" applyBorder="1" applyAlignment="1">
      <alignment horizontal="left" vertical="center" wrapText="1"/>
    </xf>
    <xf numFmtId="0" fontId="12" fillId="0" borderId="3" xfId="0" applyFont="1" applyBorder="1" applyAlignment="1">
      <alignment horizontal="left" vertical="center"/>
    </xf>
    <xf numFmtId="0" fontId="12" fillId="0" borderId="7" xfId="0" applyFont="1" applyBorder="1" applyAlignment="1">
      <alignment horizontal="left" vertical="center"/>
    </xf>
    <xf numFmtId="0" fontId="13" fillId="0" borderId="3" xfId="0" applyFont="1" applyBorder="1" applyAlignment="1">
      <alignment horizontal="left" vertical="center"/>
    </xf>
    <xf numFmtId="0" fontId="13" fillId="0" borderId="7" xfId="0" applyFont="1" applyBorder="1" applyAlignment="1">
      <alignment horizontal="left" vertical="center"/>
    </xf>
    <xf numFmtId="0" fontId="11" fillId="0" borderId="5" xfId="0" applyFont="1" applyBorder="1">
      <alignment vertical="center"/>
    </xf>
    <xf numFmtId="0" fontId="3" fillId="0" borderId="0" xfId="0" applyFont="1" applyAlignment="1">
      <alignment horizontal="center" vertical="top"/>
    </xf>
    <xf numFmtId="0" fontId="5" fillId="0" borderId="0" xfId="0" applyFont="1" applyAlignment="1">
      <alignment horizontal="center" vertical="center"/>
    </xf>
    <xf numFmtId="0" fontId="7" fillId="0" borderId="0" xfId="0" applyFont="1" applyAlignment="1">
      <alignment horizontal="center" vertical="center" shrinkToFit="1"/>
    </xf>
    <xf numFmtId="0" fontId="7" fillId="0" borderId="0" xfId="0" applyFont="1" applyAlignment="1">
      <alignment horizontal="center" vertical="center"/>
    </xf>
    <xf numFmtId="0" fontId="7" fillId="0" borderId="0" xfId="0" applyFont="1" applyAlignment="1">
      <alignment horizontal="left" vertical="center"/>
    </xf>
    <xf numFmtId="194" fontId="7" fillId="0" borderId="0" xfId="0" applyNumberFormat="1" applyFont="1" applyAlignment="1">
      <alignment horizontal="center" vertical="center"/>
    </xf>
    <xf numFmtId="4" fontId="7" fillId="0" borderId="0" xfId="0" applyNumberFormat="1" applyFont="1" applyAlignment="1">
      <alignment horizontal="left" vertical="center"/>
    </xf>
    <xf numFmtId="0" fontId="8" fillId="0" borderId="0" xfId="0" applyFont="1" applyAlignment="1">
      <alignment horizontal="left" vertical="center"/>
    </xf>
    <xf numFmtId="14" fontId="0" fillId="0" borderId="0" xfId="0" applyNumberFormat="1" applyAlignment="1">
      <alignment horizontal="center" vertical="center"/>
    </xf>
    <xf numFmtId="0" fontId="4" fillId="0" borderId="0" xfId="0" applyFont="1" applyAlignment="1">
      <alignment horizontal="center" vertical="center"/>
    </xf>
    <xf numFmtId="0" fontId="2" fillId="0" borderId="1" xfId="0" applyFont="1" applyBorder="1" applyAlignment="1">
      <alignment horizontal="center" vertical="center" wrapText="1"/>
    </xf>
  </cellXfs>
  <cellStyles count="1446">
    <cellStyle name="_x0007_" xfId="2" xr:uid="{00000000-0005-0000-0000-000031000000}"/>
    <cellStyle name="_0601" xfId="3" xr:uid="{00000000-0005-0000-0000-000032000000}"/>
    <cellStyle name="_06-AUG-09 FE" xfId="4" xr:uid="{00000000-0005-0000-0000-000033000000}"/>
    <cellStyle name="_11-AUG-09 UK" xfId="5" xr:uid="{00000000-0005-0000-0000-000034000000}"/>
    <cellStyle name="_2007 after 3.1 BKG" xfId="6" xr:uid="{00000000-0005-0000-0000-000035000000}"/>
    <cellStyle name="_20-AUG-09 FE" xfId="7" xr:uid="{00000000-0005-0000-0000-000036000000}"/>
    <cellStyle name="_23-AUG-09 DS" xfId="8" xr:uid="{00000000-0005-0000-0000-000037000000}"/>
    <cellStyle name="_ad-hoc charge" xfId="9" xr:uid="{00000000-0005-0000-0000-000038000000}"/>
    <cellStyle name="_ad-hoc charge_1" xfId="10" xr:uid="{00000000-0005-0000-0000-000039000000}"/>
    <cellStyle name="_ad-hoc charge_2" xfId="11" xr:uid="{00000000-0005-0000-0000-00003A000000}"/>
    <cellStyle name="_ad-hoc charge_2_Microsoft Assistant VBA" xfId="12" xr:uid="{00000000-0005-0000-0000-00003B000000}"/>
    <cellStyle name="_all booking" xfId="13" xr:uid="{00000000-0005-0000-0000-00003C000000}"/>
    <cellStyle name="_April 2007" xfId="14" xr:uid="{00000000-0005-0000-0000-00003D000000}"/>
    <cellStyle name="_April 2007_ad-hoc charge" xfId="15" xr:uid="{00000000-0005-0000-0000-00003E000000}"/>
    <cellStyle name="_April 2007_ad-hoc charge_Microsoft Assistant VBA" xfId="16" xr:uid="{00000000-0005-0000-0000-00003F000000}"/>
    <cellStyle name="_April 2007_fca ad-hoc charge" xfId="17" xr:uid="{00000000-0005-0000-0000-000040000000}"/>
    <cellStyle name="_April 2007_fca ad-hoc charge_Microsoft Assistant VBA" xfId="18" xr:uid="{00000000-0005-0000-0000-000041000000}"/>
    <cellStyle name="_April 2007_Microsoft Assistant VBA" xfId="19" xr:uid="{00000000-0005-0000-0000-000042000000}"/>
    <cellStyle name="_April 2007_Sheet1" xfId="20" xr:uid="{00000000-0005-0000-0000-000043000000}"/>
    <cellStyle name="_April 2007_Sheet1_ad-hoc charge" xfId="21" xr:uid="{00000000-0005-0000-0000-000044000000}"/>
    <cellStyle name="_April 2007_Sheet1_ad-hoc charge_Microsoft Assistant VBA" xfId="22" xr:uid="{00000000-0005-0000-0000-000045000000}"/>
    <cellStyle name="_April 2007_Sheet1_fca ad-hoc charge" xfId="23" xr:uid="{00000000-0005-0000-0000-000046000000}"/>
    <cellStyle name="_April 2007_Sheet1_fca ad-hoc charge_Microsoft Assistant VBA" xfId="24" xr:uid="{00000000-0005-0000-0000-000047000000}"/>
    <cellStyle name="_April 2007_Sheet1_Microsoft Assistant VBA" xfId="25" xr:uid="{00000000-0005-0000-0000-000048000000}"/>
    <cellStyle name="_Aug2007" xfId="26" xr:uid="{00000000-0005-0000-0000-000049000000}"/>
    <cellStyle name="_Aug2007_ad-hoc charge" xfId="27" xr:uid="{00000000-0005-0000-0000-00004A000000}"/>
    <cellStyle name="_Aug2007_ad-hoc charge_Microsoft Assistant VBA" xfId="28" xr:uid="{00000000-0005-0000-0000-00004B000000}"/>
    <cellStyle name="_Aug2007_Aug2007" xfId="29" xr:uid="{00000000-0005-0000-0000-00004C000000}"/>
    <cellStyle name="_Aug2007_Aug2007_ad-hoc charge" xfId="30" xr:uid="{00000000-0005-0000-0000-00004D000000}"/>
    <cellStyle name="_Aug2007_Aug2007_ad-hoc charge_Microsoft Assistant VBA" xfId="31" xr:uid="{00000000-0005-0000-0000-00004E000000}"/>
    <cellStyle name="_Aug2007_Aug2007_fca ad-hoc charge" xfId="32" xr:uid="{00000000-0005-0000-0000-00004F000000}"/>
    <cellStyle name="_Aug2007_Aug2007_fca ad-hoc charge_Microsoft Assistant VBA" xfId="33" xr:uid="{00000000-0005-0000-0000-000050000000}"/>
    <cellStyle name="_Aug2007_Aug2007_Microsoft Assistant VBA" xfId="34" xr:uid="{00000000-0005-0000-0000-000051000000}"/>
    <cellStyle name="_Aug2007_CLP" xfId="35" xr:uid="{00000000-0005-0000-0000-000052000000}"/>
    <cellStyle name="_Aug2007_fca ad-hoc charge" xfId="36" xr:uid="{00000000-0005-0000-0000-000053000000}"/>
    <cellStyle name="_Aug2007_fca ad-hoc charge_Microsoft Assistant VBA" xfId="37" xr:uid="{00000000-0005-0000-0000-000054000000}"/>
    <cellStyle name="_Aug2007_Microsoft Assistant VBA" xfId="38" xr:uid="{00000000-0005-0000-0000-000055000000}"/>
    <cellStyle name="_Aug2007_Sheet1" xfId="39" xr:uid="{00000000-0005-0000-0000-000056000000}"/>
    <cellStyle name="_Aug2007_vsl" xfId="40" xr:uid="{00000000-0005-0000-0000-000057000000}"/>
    <cellStyle name="_BE Code" xfId="41" xr:uid="{00000000-0005-0000-0000-000058000000}"/>
    <cellStyle name="_Book1" xfId="42" xr:uid="{00000000-0005-0000-0000-000059000000}"/>
    <cellStyle name="_Book1 2" xfId="43" xr:uid="{00000000-0005-0000-0000-00005A000000}"/>
    <cellStyle name="_Book1_ad-hoc charge" xfId="44" xr:uid="{00000000-0005-0000-0000-00005B000000}"/>
    <cellStyle name="_Book1_ad-hoc charge_Microsoft Assistant VBA" xfId="45" xr:uid="{00000000-0005-0000-0000-00005C000000}"/>
    <cellStyle name="_Book1_ASN format 10月,2016 update" xfId="46" xr:uid="{00000000-0005-0000-0000-00005D000000}"/>
    <cellStyle name="_Book1_ASN format 11月,2016 update" xfId="47" xr:uid="{00000000-0005-0000-0000-00005E000000}"/>
    <cellStyle name="_Book1_fca ad-hoc charge" xfId="48" xr:uid="{00000000-0005-0000-0000-00005F000000}"/>
    <cellStyle name="_Book1_fca ad-hoc charge_Microsoft Assistant VBA" xfId="49" xr:uid="{00000000-0005-0000-0000-000060000000}"/>
    <cellStyle name="_Book1_Microsoft Assistant VBA" xfId="50" xr:uid="{00000000-0005-0000-0000-000061000000}"/>
    <cellStyle name="_booking" xfId="51" xr:uid="{00000000-0005-0000-0000-000062000000}"/>
    <cellStyle name="_Booking_1" xfId="52" xr:uid="{00000000-0005-0000-0000-000063000000}"/>
    <cellStyle name="_Booking_1_Microsoft Assistant VBA" xfId="53" xr:uid="{00000000-0005-0000-0000-000064000000}"/>
    <cellStyle name="_BOOKING_2" xfId="54" xr:uid="{00000000-0005-0000-0000-000065000000}"/>
    <cellStyle name="_carrie" xfId="55" xr:uid="{00000000-0005-0000-0000-000066000000}"/>
    <cellStyle name="_CFS MAEU SO" xfId="56" xr:uid="{00000000-0005-0000-0000-000067000000}"/>
    <cellStyle name="_check" xfId="57" xr:uid="{00000000-0005-0000-0000-000068000000}"/>
    <cellStyle name="_check_Microsoft Assistant VBA" xfId="58" xr:uid="{00000000-0005-0000-0000-000069000000}"/>
    <cellStyle name="_CLP" xfId="59" xr:uid="{00000000-0005-0000-0000-00006A000000}"/>
    <cellStyle name="_CLP_1" xfId="60" xr:uid="{00000000-0005-0000-0000-00006B000000}"/>
    <cellStyle name="_CLP_1_ad-hoc charge" xfId="61" xr:uid="{00000000-0005-0000-0000-00006C000000}"/>
    <cellStyle name="_CLP_1_ad-hoc charge_Microsoft Assistant VBA" xfId="62" xr:uid="{00000000-0005-0000-0000-00006D000000}"/>
    <cellStyle name="_CLP_1_fca ad-hoc charge" xfId="63" xr:uid="{00000000-0005-0000-0000-00006E000000}"/>
    <cellStyle name="_CLP_1_fca ad-hoc charge_Microsoft Assistant VBA" xfId="64" xr:uid="{00000000-0005-0000-0000-00006F000000}"/>
    <cellStyle name="_CLP_1_Microsoft Assistant VBA" xfId="65" xr:uid="{00000000-0005-0000-0000-000070000000}"/>
    <cellStyle name="_CLP_1_Sheet1" xfId="66" xr:uid="{00000000-0005-0000-0000-000071000000}"/>
    <cellStyle name="_CLP_1_Sheet1_ad-hoc charge" xfId="67" xr:uid="{00000000-0005-0000-0000-000072000000}"/>
    <cellStyle name="_CLP_1_Sheet1_ad-hoc charge_Microsoft Assistant VBA" xfId="68" xr:uid="{00000000-0005-0000-0000-000073000000}"/>
    <cellStyle name="_CLP_1_Sheet1_fca ad-hoc charge" xfId="69" xr:uid="{00000000-0005-0000-0000-000074000000}"/>
    <cellStyle name="_CLP_1_Sheet1_fca ad-hoc charge_Microsoft Assistant VBA" xfId="70" xr:uid="{00000000-0005-0000-0000-000075000000}"/>
    <cellStyle name="_CLP_1_Sheet1_Microsoft Assistant VBA" xfId="71" xr:uid="{00000000-0005-0000-0000-000076000000}"/>
    <cellStyle name="_CLP_ad-hoc charge" xfId="72" xr:uid="{00000000-0005-0000-0000-000077000000}"/>
    <cellStyle name="_CLP_ad-hoc charge_Microsoft Assistant VBA" xfId="73" xr:uid="{00000000-0005-0000-0000-000078000000}"/>
    <cellStyle name="_CLP_CLP" xfId="74" xr:uid="{00000000-0005-0000-0000-000079000000}"/>
    <cellStyle name="_CLP_CLP_ad-hoc charge" xfId="75" xr:uid="{00000000-0005-0000-0000-00007A000000}"/>
    <cellStyle name="_CLP_CLP_ad-hoc charge_Microsoft Assistant VBA" xfId="76" xr:uid="{00000000-0005-0000-0000-00007B000000}"/>
    <cellStyle name="_CLP_CLP_fca ad-hoc charge" xfId="77" xr:uid="{00000000-0005-0000-0000-00007C000000}"/>
    <cellStyle name="_CLP_CLP_fca ad-hoc charge_Microsoft Assistant VBA" xfId="78" xr:uid="{00000000-0005-0000-0000-00007D000000}"/>
    <cellStyle name="_CLP_CLP_Microsoft Assistant VBA" xfId="79" xr:uid="{00000000-0005-0000-0000-00007E000000}"/>
    <cellStyle name="_CLP_CLP_Sheet1" xfId="80" xr:uid="{00000000-0005-0000-0000-00007F000000}"/>
    <cellStyle name="_CLP_CLP_Sheet1_ad-hoc charge" xfId="81" xr:uid="{00000000-0005-0000-0000-000080000000}"/>
    <cellStyle name="_CLP_CLP_Sheet1_ad-hoc charge_Microsoft Assistant VBA" xfId="82" xr:uid="{00000000-0005-0000-0000-000081000000}"/>
    <cellStyle name="_CLP_CLP_Sheet1_fca ad-hoc charge" xfId="83" xr:uid="{00000000-0005-0000-0000-000082000000}"/>
    <cellStyle name="_CLP_CLP_Sheet1_fca ad-hoc charge_Microsoft Assistant VBA" xfId="84" xr:uid="{00000000-0005-0000-0000-000083000000}"/>
    <cellStyle name="_CLP_CLP_Sheet1_Microsoft Assistant VBA" xfId="85" xr:uid="{00000000-0005-0000-0000-000084000000}"/>
    <cellStyle name="_CLP_fca ad-hoc charge" xfId="86" xr:uid="{00000000-0005-0000-0000-000085000000}"/>
    <cellStyle name="_CLP_fca ad-hoc charge_Microsoft Assistant VBA" xfId="87" xr:uid="{00000000-0005-0000-0000-000086000000}"/>
    <cellStyle name="_CLP_inq" xfId="88" xr:uid="{00000000-0005-0000-0000-000087000000}"/>
    <cellStyle name="_CLP_inq_ad-hoc charge" xfId="89" xr:uid="{00000000-0005-0000-0000-000088000000}"/>
    <cellStyle name="_CLP_inq_ad-hoc charge_Microsoft Assistant VBA" xfId="90" xr:uid="{00000000-0005-0000-0000-000089000000}"/>
    <cellStyle name="_CLP_inq_fca ad-hoc charge" xfId="91" xr:uid="{00000000-0005-0000-0000-00008A000000}"/>
    <cellStyle name="_CLP_inq_fca ad-hoc charge_Microsoft Assistant VBA" xfId="92" xr:uid="{00000000-0005-0000-0000-00008B000000}"/>
    <cellStyle name="_CLP_inq_Microsoft Assistant VBA" xfId="93" xr:uid="{00000000-0005-0000-0000-00008C000000}"/>
    <cellStyle name="_CLP_inq_Sheet1" xfId="94" xr:uid="{00000000-0005-0000-0000-00008D000000}"/>
    <cellStyle name="_CLP_inq_Sheet1_ad-hoc charge" xfId="95" xr:uid="{00000000-0005-0000-0000-00008E000000}"/>
    <cellStyle name="_CLP_inq_Sheet1_ad-hoc charge_Microsoft Assistant VBA" xfId="96" xr:uid="{00000000-0005-0000-0000-00008F000000}"/>
    <cellStyle name="_CLP_inq_Sheet1_fca ad-hoc charge" xfId="97" xr:uid="{00000000-0005-0000-0000-000090000000}"/>
    <cellStyle name="_CLP_inq_Sheet1_fca ad-hoc charge_Microsoft Assistant VBA" xfId="98" xr:uid="{00000000-0005-0000-0000-000091000000}"/>
    <cellStyle name="_CLP_inq_Sheet1_Microsoft Assistant VBA" xfId="99" xr:uid="{00000000-0005-0000-0000-000092000000}"/>
    <cellStyle name="_CLP_lsa" xfId="100" xr:uid="{00000000-0005-0000-0000-000093000000}"/>
    <cellStyle name="_CLP_lsa_ad-hoc charge" xfId="101" xr:uid="{00000000-0005-0000-0000-000094000000}"/>
    <cellStyle name="_CLP_lsa_ad-hoc charge_Microsoft Assistant VBA" xfId="102" xr:uid="{00000000-0005-0000-0000-000095000000}"/>
    <cellStyle name="_CLP_lsa_fca ad-hoc charge" xfId="103" xr:uid="{00000000-0005-0000-0000-000096000000}"/>
    <cellStyle name="_CLP_lsa_fca ad-hoc charge_Microsoft Assistant VBA" xfId="104" xr:uid="{00000000-0005-0000-0000-000097000000}"/>
    <cellStyle name="_CLP_lsa_Microsoft Assistant VBA" xfId="105" xr:uid="{00000000-0005-0000-0000-000098000000}"/>
    <cellStyle name="_CLP_Microsoft Assistant VBA" xfId="106" xr:uid="{00000000-0005-0000-0000-000099000000}"/>
    <cellStyle name="_CLP_nfk" xfId="107" xr:uid="{00000000-0005-0000-0000-00009A000000}"/>
    <cellStyle name="_CLP_nfk_ad-hoc charge" xfId="108" xr:uid="{00000000-0005-0000-0000-00009B000000}"/>
    <cellStyle name="_CLP_nfk_ad-hoc charge_Microsoft Assistant VBA" xfId="109" xr:uid="{00000000-0005-0000-0000-00009C000000}"/>
    <cellStyle name="_CLP_nfk_fca ad-hoc charge" xfId="110" xr:uid="{00000000-0005-0000-0000-00009D000000}"/>
    <cellStyle name="_CLP_nfk_fca ad-hoc charge_Microsoft Assistant VBA" xfId="111" xr:uid="{00000000-0005-0000-0000-00009E000000}"/>
    <cellStyle name="_CLP_nfk_Microsoft Assistant VBA" xfId="112" xr:uid="{00000000-0005-0000-0000-00009F000000}"/>
    <cellStyle name="_CLP_receive" xfId="113" xr:uid="{00000000-0005-0000-0000-0000A0000000}"/>
    <cellStyle name="_CLP_receive_ad-hoc charge" xfId="114" xr:uid="{00000000-0005-0000-0000-0000A1000000}"/>
    <cellStyle name="_CLP_receive_ad-hoc charge_Microsoft Assistant VBA" xfId="115" xr:uid="{00000000-0005-0000-0000-0000A2000000}"/>
    <cellStyle name="_CLP_receive_fca ad-hoc charge" xfId="116" xr:uid="{00000000-0005-0000-0000-0000A3000000}"/>
    <cellStyle name="_CLP_receive_fca ad-hoc charge_Microsoft Assistant VBA" xfId="117" xr:uid="{00000000-0005-0000-0000-0000A4000000}"/>
    <cellStyle name="_CLP_receive_Microsoft Assistant VBA" xfId="118" xr:uid="{00000000-0005-0000-0000-0000A5000000}"/>
    <cellStyle name="_CLP_receive_Sheet1" xfId="119" xr:uid="{00000000-0005-0000-0000-0000A6000000}"/>
    <cellStyle name="_CLP_receive_Sheet1_ad-hoc charge" xfId="120" xr:uid="{00000000-0005-0000-0000-0000A7000000}"/>
    <cellStyle name="_CLP_receive_Sheet1_ad-hoc charge_Microsoft Assistant VBA" xfId="121" xr:uid="{00000000-0005-0000-0000-0000A8000000}"/>
    <cellStyle name="_CLP_receive_Sheet1_fca ad-hoc charge" xfId="122" xr:uid="{00000000-0005-0000-0000-0000A9000000}"/>
    <cellStyle name="_CLP_receive_Sheet1_fca ad-hoc charge_Microsoft Assistant VBA" xfId="123" xr:uid="{00000000-0005-0000-0000-0000AA000000}"/>
    <cellStyle name="_CLP_receive_Sheet1_Microsoft Assistant VBA" xfId="124" xr:uid="{00000000-0005-0000-0000-0000AB000000}"/>
    <cellStyle name="_CLP_sea" xfId="125" xr:uid="{00000000-0005-0000-0000-0000AC000000}"/>
    <cellStyle name="_CLP_sea_ad-hoc charge" xfId="126" xr:uid="{00000000-0005-0000-0000-0000AD000000}"/>
    <cellStyle name="_CLP_sea_ad-hoc charge_Microsoft Assistant VBA" xfId="127" xr:uid="{00000000-0005-0000-0000-0000AE000000}"/>
    <cellStyle name="_CLP_sea_fca ad-hoc charge" xfId="128" xr:uid="{00000000-0005-0000-0000-0000AF000000}"/>
    <cellStyle name="_CLP_sea_fca ad-hoc charge_Microsoft Assistant VBA" xfId="129" xr:uid="{00000000-0005-0000-0000-0000B0000000}"/>
    <cellStyle name="_CLP_sea_Microsoft Assistant VBA" xfId="130" xr:uid="{00000000-0005-0000-0000-0000B1000000}"/>
    <cellStyle name="_CLP_Sheet1" xfId="131" xr:uid="{00000000-0005-0000-0000-0000B2000000}"/>
    <cellStyle name="_CLP_Sheet1_1" xfId="132" xr:uid="{00000000-0005-0000-0000-0000B3000000}"/>
    <cellStyle name="_CLP_Sheet1_1_ad-hoc charge" xfId="133" xr:uid="{00000000-0005-0000-0000-0000B4000000}"/>
    <cellStyle name="_CLP_Sheet1_1_ad-hoc charge_Microsoft Assistant VBA" xfId="134" xr:uid="{00000000-0005-0000-0000-0000B5000000}"/>
    <cellStyle name="_CLP_Sheet1_1_fca ad-hoc charge" xfId="135" xr:uid="{00000000-0005-0000-0000-0000B6000000}"/>
    <cellStyle name="_CLP_Sheet1_1_fca ad-hoc charge_Microsoft Assistant VBA" xfId="136" xr:uid="{00000000-0005-0000-0000-0000B7000000}"/>
    <cellStyle name="_CLP_Sheet1_1_Microsoft Assistant VBA" xfId="137" xr:uid="{00000000-0005-0000-0000-0000B8000000}"/>
    <cellStyle name="_CLP_Sheet1_ad-hoc charge" xfId="138" xr:uid="{00000000-0005-0000-0000-0000B9000000}"/>
    <cellStyle name="_CLP_Sheet1_ad-hoc charge_Microsoft Assistant VBA" xfId="139" xr:uid="{00000000-0005-0000-0000-0000BA000000}"/>
    <cellStyle name="_CLP_Sheet1_fca ad-hoc charge" xfId="140" xr:uid="{00000000-0005-0000-0000-0000BB000000}"/>
    <cellStyle name="_CLP_Sheet1_fca ad-hoc charge_Microsoft Assistant VBA" xfId="141" xr:uid="{00000000-0005-0000-0000-0000BC000000}"/>
    <cellStyle name="_CLP_Sheet1_Microsoft Assistant VBA" xfId="142" xr:uid="{00000000-0005-0000-0000-0000BD000000}"/>
    <cellStyle name="_CLP_Sheet1_Sheet1" xfId="143" xr:uid="{00000000-0005-0000-0000-0000BE000000}"/>
    <cellStyle name="_CLP_Sheet1_Sheet1_ad-hoc charge" xfId="144" xr:uid="{00000000-0005-0000-0000-0000BF000000}"/>
    <cellStyle name="_CLP_Sheet1_Sheet1_ad-hoc charge_Microsoft Assistant VBA" xfId="145" xr:uid="{00000000-0005-0000-0000-0000C0000000}"/>
    <cellStyle name="_CLP_Sheet1_Sheet1_fca ad-hoc charge" xfId="146" xr:uid="{00000000-0005-0000-0000-0000C1000000}"/>
    <cellStyle name="_CLP_Sheet1_Sheet1_fca ad-hoc charge_Microsoft Assistant VBA" xfId="147" xr:uid="{00000000-0005-0000-0000-0000C2000000}"/>
    <cellStyle name="_CLP_Sheet1_Sheet1_Microsoft Assistant VBA" xfId="148" xr:uid="{00000000-0005-0000-0000-0000C3000000}"/>
    <cellStyle name="_CLP_Sheet2" xfId="149" xr:uid="{00000000-0005-0000-0000-0000C4000000}"/>
    <cellStyle name="_CLP_Sheet2_ad-hoc charge" xfId="150" xr:uid="{00000000-0005-0000-0000-0000C5000000}"/>
    <cellStyle name="_CLP_Sheet2_ad-hoc charge_Microsoft Assistant VBA" xfId="151" xr:uid="{00000000-0005-0000-0000-0000C6000000}"/>
    <cellStyle name="_CLP_Sheet2_fca ad-hoc charge" xfId="152" xr:uid="{00000000-0005-0000-0000-0000C7000000}"/>
    <cellStyle name="_CLP_Sheet2_fca ad-hoc charge_Microsoft Assistant VBA" xfId="153" xr:uid="{00000000-0005-0000-0000-0000C8000000}"/>
    <cellStyle name="_CLP_Sheet2_Microsoft Assistant VBA" xfId="154" xr:uid="{00000000-0005-0000-0000-0000C9000000}"/>
    <cellStyle name="_CLP_Sheet3" xfId="155" xr:uid="{00000000-0005-0000-0000-0000CA000000}"/>
    <cellStyle name="_CLP_Sheet3_ad-hoc charge" xfId="156" xr:uid="{00000000-0005-0000-0000-0000CB000000}"/>
    <cellStyle name="_CLP_Sheet3_ad-hoc charge_Microsoft Assistant VBA" xfId="157" xr:uid="{00000000-0005-0000-0000-0000CC000000}"/>
    <cellStyle name="_CLP_Sheet3_fca ad-hoc charge" xfId="158" xr:uid="{00000000-0005-0000-0000-0000CD000000}"/>
    <cellStyle name="_CLP_Sheet3_fca ad-hoc charge_Microsoft Assistant VBA" xfId="159" xr:uid="{00000000-0005-0000-0000-0000CE000000}"/>
    <cellStyle name="_CLP_Sheet3_Microsoft Assistant VBA" xfId="160" xr:uid="{00000000-0005-0000-0000-0000CF000000}"/>
    <cellStyle name="_CLP_temp" xfId="161" xr:uid="{00000000-0005-0000-0000-0000D0000000}"/>
    <cellStyle name="_CLP_temp_ad-hoc charge" xfId="162" xr:uid="{00000000-0005-0000-0000-0000D1000000}"/>
    <cellStyle name="_CLP_temp_ad-hoc charge_Microsoft Assistant VBA" xfId="163" xr:uid="{00000000-0005-0000-0000-0000D2000000}"/>
    <cellStyle name="_CLP_temp_fca ad-hoc charge" xfId="164" xr:uid="{00000000-0005-0000-0000-0000D3000000}"/>
    <cellStyle name="_CLP_temp_fca ad-hoc charge_Microsoft Assistant VBA" xfId="165" xr:uid="{00000000-0005-0000-0000-0000D4000000}"/>
    <cellStyle name="_CLP_temp_Microsoft Assistant VBA" xfId="166" xr:uid="{00000000-0005-0000-0000-0000D5000000}"/>
    <cellStyle name="_CLP_temp_Sheet1" xfId="167" xr:uid="{00000000-0005-0000-0000-0000D6000000}"/>
    <cellStyle name="_CLP_temp_Sheet1_ad-hoc charge" xfId="168" xr:uid="{00000000-0005-0000-0000-0000D7000000}"/>
    <cellStyle name="_CLP_temp_Sheet1_ad-hoc charge_Microsoft Assistant VBA" xfId="169" xr:uid="{00000000-0005-0000-0000-0000D8000000}"/>
    <cellStyle name="_CLP_temp_Sheet1_fca ad-hoc charge" xfId="170" xr:uid="{00000000-0005-0000-0000-0000D9000000}"/>
    <cellStyle name="_CLP_temp_Sheet1_fca ad-hoc charge_Microsoft Assistant VBA" xfId="171" xr:uid="{00000000-0005-0000-0000-0000DA000000}"/>
    <cellStyle name="_CLP_temp_Sheet1_Microsoft Assistant VBA" xfId="172" xr:uid="{00000000-0005-0000-0000-0000DB000000}"/>
    <cellStyle name="_contact list" xfId="173" xr:uid="{00000000-0005-0000-0000-0000DC000000}"/>
    <cellStyle name="_contract No" xfId="174" xr:uid="{00000000-0005-0000-0000-0000DD000000}"/>
    <cellStyle name="_data" xfId="175" xr:uid="{00000000-0005-0000-0000-0000DE000000}"/>
    <cellStyle name="_data_1" xfId="176" xr:uid="{00000000-0005-0000-0000-0000DF000000}"/>
    <cellStyle name="_data_1_ad-hoc charge" xfId="177" xr:uid="{00000000-0005-0000-0000-0000E0000000}"/>
    <cellStyle name="_data_1_ad-hoc charge_Microsoft Assistant VBA" xfId="178" xr:uid="{00000000-0005-0000-0000-0000E1000000}"/>
    <cellStyle name="_data_1_fca ad-hoc charge" xfId="179" xr:uid="{00000000-0005-0000-0000-0000E2000000}"/>
    <cellStyle name="_data_1_fca ad-hoc charge_Microsoft Assistant VBA" xfId="180" xr:uid="{00000000-0005-0000-0000-0000E3000000}"/>
    <cellStyle name="_data_1_Microsoft Assistant VBA" xfId="181" xr:uid="{00000000-0005-0000-0000-0000E4000000}"/>
    <cellStyle name="_distribute" xfId="182" xr:uid="{00000000-0005-0000-0000-0000E5000000}"/>
    <cellStyle name="_DMP" xfId="183" xr:uid="{00000000-0005-0000-0000-0000E6000000}"/>
    <cellStyle name="_DNP" xfId="184" xr:uid="{00000000-0005-0000-0000-0000E7000000}"/>
    <cellStyle name="_draft" xfId="185" xr:uid="{00000000-0005-0000-0000-0000E8000000}"/>
    <cellStyle name="_EUR SZH" xfId="186" xr:uid="{00000000-0005-0000-0000-0000E9000000}"/>
    <cellStyle name="_FCA" xfId="187" xr:uid="{00000000-0005-0000-0000-0000EA000000}"/>
    <cellStyle name="_fca ad-hoc charge" xfId="188" xr:uid="{00000000-0005-0000-0000-0000EB000000}"/>
    <cellStyle name="_fca ad-hoc charge_1" xfId="189" xr:uid="{00000000-0005-0000-0000-0000EC000000}"/>
    <cellStyle name="_fca ad-hoc charge_2" xfId="190" xr:uid="{00000000-0005-0000-0000-0000ED000000}"/>
    <cellStyle name="_fca ad-hoc charge_2_Microsoft Assistant VBA" xfId="191" xr:uid="{00000000-0005-0000-0000-0000EE000000}"/>
    <cellStyle name="_FCA vdr fee 25" xfId="192" xr:uid="{00000000-0005-0000-0000-0000EF000000}"/>
    <cellStyle name="_FCA vdr fee 25_Microsoft Assistant VBA" xfId="193" xr:uid="{00000000-0005-0000-0000-0000F0000000}"/>
    <cellStyle name="_FCA WEEK 05" xfId="194" xr:uid="{00000000-0005-0000-0000-0000F1000000}"/>
    <cellStyle name="_FCA WEEK 05_1" xfId="195" xr:uid="{00000000-0005-0000-0000-0000F2000000}"/>
    <cellStyle name="_FCA WEEK 05_ad-hoc charge" xfId="196" xr:uid="{00000000-0005-0000-0000-0000F3000000}"/>
    <cellStyle name="_FCA WEEK 05_ad-hoc charge_Microsoft Assistant VBA" xfId="197" xr:uid="{00000000-0005-0000-0000-0000F4000000}"/>
    <cellStyle name="_FCA WEEK 05_fca ad-hoc charge" xfId="198" xr:uid="{00000000-0005-0000-0000-0000F5000000}"/>
    <cellStyle name="_FCA WEEK 05_fca ad-hoc charge_Microsoft Assistant VBA" xfId="199" xr:uid="{00000000-0005-0000-0000-0000F6000000}"/>
    <cellStyle name="_FCA WEEK 05_Microsoft Assistant VBA" xfId="200" xr:uid="{00000000-0005-0000-0000-0000F7000000}"/>
    <cellStyle name="_FCA Week 06" xfId="201" xr:uid="{00000000-0005-0000-0000-0000F8000000}"/>
    <cellStyle name="_FCA week 06_1" xfId="202" xr:uid="{00000000-0005-0000-0000-0000F9000000}"/>
    <cellStyle name="_FCA Week 06_ad-hoc charge" xfId="203" xr:uid="{00000000-0005-0000-0000-0000FA000000}"/>
    <cellStyle name="_FCA Week 06_ad-hoc charge_Microsoft Assistant VBA" xfId="204" xr:uid="{00000000-0005-0000-0000-0000FB000000}"/>
    <cellStyle name="_FCA Week 06_fca ad-hoc charge" xfId="205" xr:uid="{00000000-0005-0000-0000-0000FC000000}"/>
    <cellStyle name="_FCA Week 06_fca ad-hoc charge_Microsoft Assistant VBA" xfId="206" xr:uid="{00000000-0005-0000-0000-0000FD000000}"/>
    <cellStyle name="_FCA Week 06_Microsoft Assistant VBA" xfId="207" xr:uid="{00000000-0005-0000-0000-0000FE000000}"/>
    <cellStyle name="_FCA week 07" xfId="208" xr:uid="{00000000-0005-0000-0000-0000FF000000}"/>
    <cellStyle name="_FCA week 08" xfId="209" xr:uid="{00000000-0005-0000-0000-000000010000}"/>
    <cellStyle name="_FCA week 09" xfId="210" xr:uid="{00000000-0005-0000-0000-000001010000}"/>
    <cellStyle name="_FCA week 16" xfId="211" xr:uid="{00000000-0005-0000-0000-000002010000}"/>
    <cellStyle name="_FCA week 16 done" xfId="212" xr:uid="{00000000-0005-0000-0000-000003010000}"/>
    <cellStyle name="_FCA week 16 done_Microsoft Assistant VBA" xfId="213" xr:uid="{00000000-0005-0000-0000-000004010000}"/>
    <cellStyle name="_FCA week 17" xfId="214" xr:uid="{00000000-0005-0000-0000-000005010000}"/>
    <cellStyle name="_FCA week 18" xfId="215" xr:uid="{00000000-0005-0000-0000-000006010000}"/>
    <cellStyle name="_FCA week 18 k" xfId="216" xr:uid="{00000000-0005-0000-0000-000007010000}"/>
    <cellStyle name="_FCA week 19" xfId="217" xr:uid="{00000000-0005-0000-0000-000008010000}"/>
    <cellStyle name="_FCA week 20" xfId="218" xr:uid="{00000000-0005-0000-0000-000009010000}"/>
    <cellStyle name="_FCA week 20_1" xfId="219" xr:uid="{00000000-0005-0000-0000-00000A010000}"/>
    <cellStyle name="_FCA week 20_1_Microsoft Assistant VBA" xfId="220" xr:uid="{00000000-0005-0000-0000-00000B010000}"/>
    <cellStyle name="_FCA week 21" xfId="221" xr:uid="{00000000-0005-0000-0000-00000C010000}"/>
    <cellStyle name="_FCA week 21 k" xfId="222" xr:uid="{00000000-0005-0000-0000-00000D010000}"/>
    <cellStyle name="_FCA week 21 k_1" xfId="223" xr:uid="{00000000-0005-0000-0000-00000E010000}"/>
    <cellStyle name="_FCA week 21 k_1_Microsoft Assistant VBA" xfId="224" xr:uid="{00000000-0005-0000-0000-00000F010000}"/>
    <cellStyle name="_FCA week 22" xfId="225" xr:uid="{00000000-0005-0000-0000-000010010000}"/>
    <cellStyle name="_FCA week 22_1" xfId="226" xr:uid="{00000000-0005-0000-0000-000011010000}"/>
    <cellStyle name="_FCA week 22_1_Microsoft Assistant VBA" xfId="227" xr:uid="{00000000-0005-0000-0000-000012010000}"/>
    <cellStyle name="_FCA week 23" xfId="228" xr:uid="{00000000-0005-0000-0000-000013010000}"/>
    <cellStyle name="_FCA week 23_Microsoft Assistant VBA" xfId="229" xr:uid="{00000000-0005-0000-0000-000014010000}"/>
    <cellStyle name="_FCA week 24" xfId="230" xr:uid="{00000000-0005-0000-0000-000015010000}"/>
    <cellStyle name="_FCA week 24_Microsoft Assistant VBA" xfId="231" xr:uid="{00000000-0005-0000-0000-000016010000}"/>
    <cellStyle name="_FCA week 26" xfId="232" xr:uid="{00000000-0005-0000-0000-000017010000}"/>
    <cellStyle name="_FCA week 26_Microsoft Assistant VBA" xfId="233" xr:uid="{00000000-0005-0000-0000-000018010000}"/>
    <cellStyle name="_FCA_1" xfId="234" xr:uid="{00000000-0005-0000-0000-000019010000}"/>
    <cellStyle name="_FCA_2" xfId="235" xr:uid="{00000000-0005-0000-0000-00001A010000}"/>
    <cellStyle name="_FCA_2_Microsoft Assistant VBA" xfId="236" xr:uid="{00000000-0005-0000-0000-00001B010000}"/>
    <cellStyle name="_FCA_3" xfId="237" xr:uid="{00000000-0005-0000-0000-00001C010000}"/>
    <cellStyle name="_FCA_ad-hoc charge" xfId="238" xr:uid="{00000000-0005-0000-0000-00001D010000}"/>
    <cellStyle name="_FCA_ad-hoc charge_Microsoft Assistant VBA" xfId="239" xr:uid="{00000000-0005-0000-0000-00001E010000}"/>
    <cellStyle name="_FCA_FCA" xfId="240" xr:uid="{00000000-0005-0000-0000-00001F010000}"/>
    <cellStyle name="_FCA_fca ad-hoc charge" xfId="241" xr:uid="{00000000-0005-0000-0000-000020010000}"/>
    <cellStyle name="_FCA_fca ad-hoc charge_1" xfId="242" xr:uid="{00000000-0005-0000-0000-000021010000}"/>
    <cellStyle name="_FCA_fca ad-hoc charge_1_Microsoft Assistant VBA" xfId="243" xr:uid="{00000000-0005-0000-0000-000022010000}"/>
    <cellStyle name="_FCA_fca ad-hoc charge_ad-hoc charge" xfId="244" xr:uid="{00000000-0005-0000-0000-000023010000}"/>
    <cellStyle name="_FCA_fca ad-hoc charge_ad-hoc charge_Microsoft Assistant VBA" xfId="245" xr:uid="{00000000-0005-0000-0000-000024010000}"/>
    <cellStyle name="_FCA_fca ad-hoc charge_fca ad-hoc charge" xfId="246" xr:uid="{00000000-0005-0000-0000-000025010000}"/>
    <cellStyle name="_FCA_fca ad-hoc charge_fca ad-hoc charge_Microsoft Assistant VBA" xfId="247" xr:uid="{00000000-0005-0000-0000-000026010000}"/>
    <cellStyle name="_FCA_fca ad-hoc charge_Microsoft Assistant VBA" xfId="248" xr:uid="{00000000-0005-0000-0000-000027010000}"/>
    <cellStyle name="_FCA_FCA week 26" xfId="249" xr:uid="{00000000-0005-0000-0000-000028010000}"/>
    <cellStyle name="_FCA_FCA week 26_Microsoft Assistant VBA" xfId="250" xr:uid="{00000000-0005-0000-0000-000029010000}"/>
    <cellStyle name="_FCA_FCA_1" xfId="251" xr:uid="{00000000-0005-0000-0000-00002A010000}"/>
    <cellStyle name="_FCA_FCA_1_Microsoft Assistant VBA" xfId="252" xr:uid="{00000000-0005-0000-0000-00002B010000}"/>
    <cellStyle name="_FCA_google" xfId="253" xr:uid="{00000000-0005-0000-0000-00002C010000}"/>
    <cellStyle name="_FCA_google_1" xfId="254" xr:uid="{00000000-0005-0000-0000-00002D010000}"/>
    <cellStyle name="_FCA_google_ad-hoc charge" xfId="255" xr:uid="{00000000-0005-0000-0000-00002E010000}"/>
    <cellStyle name="_FCA_google_ad-hoc charge_Microsoft Assistant VBA" xfId="256" xr:uid="{00000000-0005-0000-0000-00002F010000}"/>
    <cellStyle name="_FCA_google_fca ad-hoc charge" xfId="257" xr:uid="{00000000-0005-0000-0000-000030010000}"/>
    <cellStyle name="_FCA_google_fca ad-hoc charge_Microsoft Assistant VBA" xfId="258" xr:uid="{00000000-0005-0000-0000-000031010000}"/>
    <cellStyle name="_FCA_google_Microsoft Assistant VBA" xfId="259" xr:uid="{00000000-0005-0000-0000-000032010000}"/>
    <cellStyle name="_FCA_m" xfId="260" xr:uid="{00000000-0005-0000-0000-000033010000}"/>
    <cellStyle name="_FCA_m_Microsoft Assistant VBA" xfId="261" xr:uid="{00000000-0005-0000-0000-000034010000}"/>
    <cellStyle name="_FCA_Microsoft Assistant VBA" xfId="262" xr:uid="{00000000-0005-0000-0000-000035010000}"/>
    <cellStyle name="_FCA_New" xfId="263" xr:uid="{00000000-0005-0000-0000-000036010000}"/>
    <cellStyle name="_FCA_Normal" xfId="264" xr:uid="{00000000-0005-0000-0000-000037010000}"/>
    <cellStyle name="_FCA_NORMAL_1" xfId="265" xr:uid="{00000000-0005-0000-0000-000038010000}"/>
    <cellStyle name="_FCA_NORMAL_1_Microsoft Assistant VBA" xfId="266" xr:uid="{00000000-0005-0000-0000-000039010000}"/>
    <cellStyle name="_FCA_pnw" xfId="267" xr:uid="{00000000-0005-0000-0000-00003A010000}"/>
    <cellStyle name="_FCA_pnw 03-14" xfId="268" xr:uid="{00000000-0005-0000-0000-00003B010000}"/>
    <cellStyle name="_FCA_pnw 03-14_Microsoft Assistant VBA" xfId="269" xr:uid="{00000000-0005-0000-0000-00003C010000}"/>
    <cellStyle name="_FCA_pnw_ad-hoc charge" xfId="270" xr:uid="{00000000-0005-0000-0000-00003D010000}"/>
    <cellStyle name="_FCA_pnw_ad-hoc charge_Microsoft Assistant VBA" xfId="271" xr:uid="{00000000-0005-0000-0000-00003E010000}"/>
    <cellStyle name="_FCA_pnw_fca ad-hoc charge" xfId="272" xr:uid="{00000000-0005-0000-0000-00003F010000}"/>
    <cellStyle name="_FCA_pnw_fca ad-hoc charge_Microsoft Assistant VBA" xfId="273" xr:uid="{00000000-0005-0000-0000-000040010000}"/>
    <cellStyle name="_FCA_pnw_Microsoft Assistant VBA" xfId="274" xr:uid="{00000000-0005-0000-0000-000041010000}"/>
    <cellStyle name="_FCA_po info." xfId="275" xr:uid="{00000000-0005-0000-0000-000042010000}"/>
    <cellStyle name="_FCA_po info._Microsoft Assistant VBA" xfId="276" xr:uid="{00000000-0005-0000-0000-000043010000}"/>
    <cellStyle name="_FCA_schedule" xfId="277" xr:uid="{00000000-0005-0000-0000-000044010000}"/>
    <cellStyle name="_FCA_schedule_1" xfId="278" xr:uid="{00000000-0005-0000-0000-000045010000}"/>
    <cellStyle name="_FCA_schedule_ad-hoc charge" xfId="279" xr:uid="{00000000-0005-0000-0000-000046010000}"/>
    <cellStyle name="_FCA_schedule_ad-hoc charge_Microsoft Assistant VBA" xfId="280" xr:uid="{00000000-0005-0000-0000-000047010000}"/>
    <cellStyle name="_FCA_schedule_fca ad-hoc charge" xfId="281" xr:uid="{00000000-0005-0000-0000-000048010000}"/>
    <cellStyle name="_FCA_schedule_fca ad-hoc charge_Microsoft Assistant VBA" xfId="282" xr:uid="{00000000-0005-0000-0000-000049010000}"/>
    <cellStyle name="_FCA_schedule_Microsoft Assistant VBA" xfId="283" xr:uid="{00000000-0005-0000-0000-00004A010000}"/>
    <cellStyle name="_FCA-New" xfId="284" xr:uid="{00000000-0005-0000-0000-00004B010000}"/>
    <cellStyle name="_FCA-New_ad-hoc charge" xfId="285" xr:uid="{00000000-0005-0000-0000-00004C010000}"/>
    <cellStyle name="_FCA-New_ad-hoc charge_Microsoft Assistant VBA" xfId="286" xr:uid="{00000000-0005-0000-0000-00004D010000}"/>
    <cellStyle name="_FCA-New_fca ad-hoc charge" xfId="287" xr:uid="{00000000-0005-0000-0000-00004E010000}"/>
    <cellStyle name="_FCA-New_fca ad-hoc charge_Microsoft Assistant VBA" xfId="288" xr:uid="{00000000-0005-0000-0000-00004F010000}"/>
    <cellStyle name="_FCA-New_Microsoft Assistant VBA" xfId="289" xr:uid="{00000000-0005-0000-0000-000050010000}"/>
    <cellStyle name="_FCR#" xfId="290" xr:uid="{00000000-0005-0000-0000-000051010000}"/>
    <cellStyle name="_forecast" xfId="291" xr:uid="{00000000-0005-0000-0000-000052010000}"/>
    <cellStyle name="_forecast_ad-hoc charge" xfId="292" xr:uid="{00000000-0005-0000-0000-000053010000}"/>
    <cellStyle name="_forecast_ad-hoc charge_Microsoft Assistant VBA" xfId="293" xr:uid="{00000000-0005-0000-0000-000054010000}"/>
    <cellStyle name="_forecast_fca ad-hoc charge" xfId="294" xr:uid="{00000000-0005-0000-0000-000055010000}"/>
    <cellStyle name="_forecast_fca ad-hoc charge_Microsoft Assistant VBA" xfId="295" xr:uid="{00000000-0005-0000-0000-000056010000}"/>
    <cellStyle name="_forecast_Microsoft Assistant VBA" xfId="296" xr:uid="{00000000-0005-0000-0000-000057010000}"/>
    <cellStyle name="_get" xfId="297" xr:uid="{00000000-0005-0000-0000-000058010000}"/>
    <cellStyle name="_Get info" xfId="298" xr:uid="{00000000-0005-0000-0000-000059010000}"/>
    <cellStyle name="_google" xfId="299" xr:uid="{00000000-0005-0000-0000-00005A010000}"/>
    <cellStyle name="_google_1" xfId="300" xr:uid="{00000000-0005-0000-0000-00005B010000}"/>
    <cellStyle name="_google_2" xfId="301" xr:uid="{00000000-0005-0000-0000-00005C010000}"/>
    <cellStyle name="_google_ad-hoc charge" xfId="302" xr:uid="{00000000-0005-0000-0000-00005D010000}"/>
    <cellStyle name="_google_ad-hoc charge_Microsoft Assistant VBA" xfId="303" xr:uid="{00000000-0005-0000-0000-00005E010000}"/>
    <cellStyle name="_google_fca ad-hoc charge" xfId="304" xr:uid="{00000000-0005-0000-0000-00005F010000}"/>
    <cellStyle name="_google_fca ad-hoc charge_Microsoft Assistant VBA" xfId="305" xr:uid="{00000000-0005-0000-0000-000060010000}"/>
    <cellStyle name="_google_Microsoft Assistant VBA" xfId="306" xr:uid="{00000000-0005-0000-0000-000061010000}"/>
    <cellStyle name="_hk" xfId="307" xr:uid="{00000000-0005-0000-0000-000062010000}"/>
    <cellStyle name="_hk_1" xfId="308" xr:uid="{00000000-0005-0000-0000-000063010000}"/>
    <cellStyle name="_hk_1_ad-hoc charge" xfId="309" xr:uid="{00000000-0005-0000-0000-000064010000}"/>
    <cellStyle name="_hk_1_ad-hoc charge_Microsoft Assistant VBA" xfId="310" xr:uid="{00000000-0005-0000-0000-000065010000}"/>
    <cellStyle name="_hk_1_fca ad-hoc charge" xfId="311" xr:uid="{00000000-0005-0000-0000-000066010000}"/>
    <cellStyle name="_hk_1_fca ad-hoc charge_Microsoft Assistant VBA" xfId="312" xr:uid="{00000000-0005-0000-0000-000067010000}"/>
    <cellStyle name="_hk_1_Microsoft Assistant VBA" xfId="313" xr:uid="{00000000-0005-0000-0000-000068010000}"/>
    <cellStyle name="_hold" xfId="314" xr:uid="{00000000-0005-0000-0000-000069010000}"/>
    <cellStyle name="_hold_1" xfId="315" xr:uid="{00000000-0005-0000-0000-00006A010000}"/>
    <cellStyle name="_hold_ad-hoc charge" xfId="316" xr:uid="{00000000-0005-0000-0000-00006B010000}"/>
    <cellStyle name="_hold_ad-hoc charge_Microsoft Assistant VBA" xfId="317" xr:uid="{00000000-0005-0000-0000-00006C010000}"/>
    <cellStyle name="_hold_fca ad-hoc charge" xfId="318" xr:uid="{00000000-0005-0000-0000-00006D010000}"/>
    <cellStyle name="_hold_fca ad-hoc charge_Microsoft Assistant VBA" xfId="319" xr:uid="{00000000-0005-0000-0000-00006E010000}"/>
    <cellStyle name="_hold_Microsoft Assistant VBA" xfId="320" xr:uid="{00000000-0005-0000-0000-00006F010000}"/>
    <cellStyle name="_inq" xfId="321" xr:uid="{00000000-0005-0000-0000-000070010000}"/>
    <cellStyle name="_inq_ad-hoc charge" xfId="322" xr:uid="{00000000-0005-0000-0000-000071010000}"/>
    <cellStyle name="_inq_ad-hoc charge_Microsoft Assistant VBA" xfId="323" xr:uid="{00000000-0005-0000-0000-000072010000}"/>
    <cellStyle name="_inq_fca ad-hoc charge" xfId="324" xr:uid="{00000000-0005-0000-0000-000073010000}"/>
    <cellStyle name="_inq_fca ad-hoc charge_Microsoft Assistant VBA" xfId="325" xr:uid="{00000000-0005-0000-0000-000074010000}"/>
    <cellStyle name="_inq_Microsoft Assistant VBA" xfId="326" xr:uid="{00000000-0005-0000-0000-000075010000}"/>
    <cellStyle name="_IPI list" xfId="327" xr:uid="{00000000-0005-0000-0000-000076010000}"/>
    <cellStyle name="_Jan 2007" xfId="328" xr:uid="{00000000-0005-0000-0000-000077010000}"/>
    <cellStyle name="_Jan 2007_ad-hoc charge" xfId="329" xr:uid="{00000000-0005-0000-0000-000078010000}"/>
    <cellStyle name="_Jan 2007_ad-hoc charge_Microsoft Assistant VBA" xfId="330" xr:uid="{00000000-0005-0000-0000-000079010000}"/>
    <cellStyle name="_Jan 2007_fca ad-hoc charge" xfId="331" xr:uid="{00000000-0005-0000-0000-00007A010000}"/>
    <cellStyle name="_Jan 2007_fca ad-hoc charge_Microsoft Assistant VBA" xfId="332" xr:uid="{00000000-0005-0000-0000-00007B010000}"/>
    <cellStyle name="_Jan 2007_Microsoft Assistant VBA" xfId="333" xr:uid="{00000000-0005-0000-0000-00007C010000}"/>
    <cellStyle name="_Jan 2007_Sheet1" xfId="334" xr:uid="{00000000-0005-0000-0000-00007D010000}"/>
    <cellStyle name="_Jan 2007_Sheet1_ad-hoc charge" xfId="335" xr:uid="{00000000-0005-0000-0000-00007E010000}"/>
    <cellStyle name="_Jan 2007_Sheet1_ad-hoc charge_Microsoft Assistant VBA" xfId="336" xr:uid="{00000000-0005-0000-0000-00007F010000}"/>
    <cellStyle name="_Jan 2007_Sheet1_fca ad-hoc charge" xfId="337" xr:uid="{00000000-0005-0000-0000-000080010000}"/>
    <cellStyle name="_Jan 2007_Sheet1_fca ad-hoc charge_Microsoft Assistant VBA" xfId="338" xr:uid="{00000000-0005-0000-0000-000081010000}"/>
    <cellStyle name="_Jan 2007_Sheet1_Microsoft Assistant VBA" xfId="339" xr:uid="{00000000-0005-0000-0000-000082010000}"/>
    <cellStyle name="_July2007" xfId="340" xr:uid="{00000000-0005-0000-0000-000083010000}"/>
    <cellStyle name="_July2007_ad-hoc charge" xfId="341" xr:uid="{00000000-0005-0000-0000-000084010000}"/>
    <cellStyle name="_July2007_ad-hoc charge_Microsoft Assistant VBA" xfId="342" xr:uid="{00000000-0005-0000-0000-000085010000}"/>
    <cellStyle name="_July2007_fca ad-hoc charge" xfId="343" xr:uid="{00000000-0005-0000-0000-000086010000}"/>
    <cellStyle name="_July2007_fca ad-hoc charge_Microsoft Assistant VBA" xfId="344" xr:uid="{00000000-0005-0000-0000-000087010000}"/>
    <cellStyle name="_July2007_Microsoft Assistant VBA" xfId="345" xr:uid="{00000000-0005-0000-0000-000088010000}"/>
    <cellStyle name="_L" xfId="346" xr:uid="{00000000-0005-0000-0000-000089010000}"/>
    <cellStyle name="_LOGIT" xfId="347" xr:uid="{00000000-0005-0000-0000-00008A010000}"/>
    <cellStyle name="_LSA" xfId="348" xr:uid="{00000000-0005-0000-0000-00008B010000}"/>
    <cellStyle name="_LSA LGB" xfId="349" xr:uid="{00000000-0005-0000-0000-00008C010000}"/>
    <cellStyle name="_lsa_CLP" xfId="350" xr:uid="{00000000-0005-0000-0000-00008D010000}"/>
    <cellStyle name="_lsa_CLP EDI" xfId="351" xr:uid="{00000000-0005-0000-0000-00008E010000}"/>
    <cellStyle name="_lsa_CLP EDI_ad-hoc charge" xfId="352" xr:uid="{00000000-0005-0000-0000-00008F010000}"/>
    <cellStyle name="_lsa_CLP EDI_ad-hoc charge_Microsoft Assistant VBA" xfId="353" xr:uid="{00000000-0005-0000-0000-000090010000}"/>
    <cellStyle name="_lsa_CLP EDI_fca ad-hoc charge" xfId="354" xr:uid="{00000000-0005-0000-0000-000091010000}"/>
    <cellStyle name="_lsa_CLP EDI_fca ad-hoc charge_Microsoft Assistant VBA" xfId="355" xr:uid="{00000000-0005-0000-0000-000092010000}"/>
    <cellStyle name="_lsa_CLP EDI_Microsoft Assistant VBA" xfId="356" xr:uid="{00000000-0005-0000-0000-000093010000}"/>
    <cellStyle name="_lsa_CLP_ad-hoc charge" xfId="357" xr:uid="{00000000-0005-0000-0000-000094010000}"/>
    <cellStyle name="_lsa_CLP_ad-hoc charge_Microsoft Assistant VBA" xfId="358" xr:uid="{00000000-0005-0000-0000-000095010000}"/>
    <cellStyle name="_lsa_CLP_fca ad-hoc charge" xfId="359" xr:uid="{00000000-0005-0000-0000-000096010000}"/>
    <cellStyle name="_lsa_CLP_fca ad-hoc charge_Microsoft Assistant VBA" xfId="360" xr:uid="{00000000-0005-0000-0000-000097010000}"/>
    <cellStyle name="_lsa_CLP_Microsoft Assistant VBA" xfId="361" xr:uid="{00000000-0005-0000-0000-000098010000}"/>
    <cellStyle name="_lsa_lsa" xfId="362" xr:uid="{00000000-0005-0000-0000-000099010000}"/>
    <cellStyle name="_lsa_nfk" xfId="363" xr:uid="{00000000-0005-0000-0000-00009A010000}"/>
    <cellStyle name="_lsa_sea" xfId="364" xr:uid="{00000000-0005-0000-0000-00009B010000}"/>
    <cellStyle name="_lsa_update mods" xfId="365" xr:uid="{00000000-0005-0000-0000-00009C010000}"/>
    <cellStyle name="_lsa_update mods_ad-hoc charge" xfId="366" xr:uid="{00000000-0005-0000-0000-00009D010000}"/>
    <cellStyle name="_lsa_update mods_ad-hoc charge_Microsoft Assistant VBA" xfId="367" xr:uid="{00000000-0005-0000-0000-00009E010000}"/>
    <cellStyle name="_lsa_update mods_fca ad-hoc charge" xfId="368" xr:uid="{00000000-0005-0000-0000-00009F010000}"/>
    <cellStyle name="_lsa_update mods_fca ad-hoc charge_Microsoft Assistant VBA" xfId="369" xr:uid="{00000000-0005-0000-0000-0000A0010000}"/>
    <cellStyle name="_lsa_update mods_Microsoft Assistant VBA" xfId="370" xr:uid="{00000000-0005-0000-0000-0000A1010000}"/>
    <cellStyle name="_m" xfId="371" xr:uid="{00000000-0005-0000-0000-0000A2010000}"/>
    <cellStyle name="_March" xfId="372" xr:uid="{00000000-0005-0000-0000-0000A3010000}"/>
    <cellStyle name="_March_Microsoft Assistant VBA" xfId="373" xr:uid="{00000000-0005-0000-0000-0000A4010000}"/>
    <cellStyle name="_master list" xfId="374" xr:uid="{00000000-0005-0000-0000-0000A5010000}"/>
    <cellStyle name="_master list_ad-hoc charge" xfId="375" xr:uid="{00000000-0005-0000-0000-0000A6010000}"/>
    <cellStyle name="_master list_ad-hoc charge_Microsoft Assistant VBA" xfId="376" xr:uid="{00000000-0005-0000-0000-0000A7010000}"/>
    <cellStyle name="_master list_fca ad-hoc charge" xfId="377" xr:uid="{00000000-0005-0000-0000-0000A8010000}"/>
    <cellStyle name="_master list_fca ad-hoc charge_Microsoft Assistant VBA" xfId="378" xr:uid="{00000000-0005-0000-0000-0000A9010000}"/>
    <cellStyle name="_master list_Microsoft Assistant VBA" xfId="379" xr:uid="{00000000-0005-0000-0000-0000AA010000}"/>
    <cellStyle name="_May" xfId="380" xr:uid="{00000000-0005-0000-0000-0000AB010000}"/>
    <cellStyle name="_May 2007" xfId="381" xr:uid="{00000000-0005-0000-0000-0000AC010000}"/>
    <cellStyle name="_May 2007_ad-hoc charge" xfId="382" xr:uid="{00000000-0005-0000-0000-0000AD010000}"/>
    <cellStyle name="_May 2007_ad-hoc charge_Microsoft Assistant VBA" xfId="383" xr:uid="{00000000-0005-0000-0000-0000AE010000}"/>
    <cellStyle name="_May 2007_fca ad-hoc charge" xfId="384" xr:uid="{00000000-0005-0000-0000-0000AF010000}"/>
    <cellStyle name="_May 2007_fca ad-hoc charge_Microsoft Assistant VBA" xfId="385" xr:uid="{00000000-0005-0000-0000-0000B0010000}"/>
    <cellStyle name="_May 2007_Microsoft Assistant VBA" xfId="386" xr:uid="{00000000-0005-0000-0000-0000B1010000}"/>
    <cellStyle name="_Microsoft Assistant VBA" xfId="387" xr:uid="{00000000-0005-0000-0000-0000B2010000}"/>
    <cellStyle name="_Microsoft Assistant VBA_1" xfId="388" xr:uid="{00000000-0005-0000-0000-0000B3010000}"/>
    <cellStyle name="_Microsoft Assistant VBA_2" xfId="389" xr:uid="{00000000-0005-0000-0000-0000B4010000}"/>
    <cellStyle name="_Microsoft Assistant VBA_Microsoft Assistant VBA" xfId="390" xr:uid="{00000000-0005-0000-0000-0000B5010000}"/>
    <cellStyle name="_missed charge" xfId="391" xr:uid="{00000000-0005-0000-0000-0000B6010000}"/>
    <cellStyle name="_MODS checking list" xfId="392" xr:uid="{00000000-0005-0000-0000-0000B7010000}"/>
    <cellStyle name="_N" xfId="393" xr:uid="{00000000-0005-0000-0000-0000B8010000}"/>
    <cellStyle name="_New" xfId="394" xr:uid="{00000000-0005-0000-0000-0000B9010000}"/>
    <cellStyle name="_New_1" xfId="395" xr:uid="{00000000-0005-0000-0000-0000BA010000}"/>
    <cellStyle name="_NFK" xfId="396" xr:uid="{00000000-0005-0000-0000-0000BB010000}"/>
    <cellStyle name="_NFK_FCA" xfId="397" xr:uid="{00000000-0005-0000-0000-0000BC010000}"/>
    <cellStyle name="_NFK_hk" xfId="398" xr:uid="{00000000-0005-0000-0000-0000BD010000}"/>
    <cellStyle name="_NFK_Microsoft Assistant VBA" xfId="399" xr:uid="{00000000-0005-0000-0000-0000BE010000}"/>
    <cellStyle name="_NFK_no" xfId="400" xr:uid="{00000000-0005-0000-0000-0000BF010000}"/>
    <cellStyle name="_nfk_Sheet1" xfId="401" xr:uid="{00000000-0005-0000-0000-0000C0010000}"/>
    <cellStyle name="_NFK_Sheet2" xfId="402" xr:uid="{00000000-0005-0000-0000-0000C1010000}"/>
    <cellStyle name="_NFK_sz" xfId="403" xr:uid="{00000000-0005-0000-0000-0000C2010000}"/>
    <cellStyle name="_NFK_tw" xfId="404" xr:uid="{00000000-0005-0000-0000-0000C3010000}"/>
    <cellStyle name="_no" xfId="405" xr:uid="{00000000-0005-0000-0000-0000C4010000}"/>
    <cellStyle name="_NO FCR" xfId="406" xr:uid="{00000000-0005-0000-0000-0000C5010000}"/>
    <cellStyle name="_NO FCR SELF" xfId="407" xr:uid="{00000000-0005-0000-0000-0000C6010000}"/>
    <cellStyle name="_NORMAL" xfId="408" xr:uid="{00000000-0005-0000-0000-0000C7010000}"/>
    <cellStyle name="_Normal_1" xfId="409" xr:uid="{00000000-0005-0000-0000-0000C8010000}"/>
    <cellStyle name="_Normal_2" xfId="410" xr:uid="{00000000-0005-0000-0000-0000C9010000}"/>
    <cellStyle name="_Normal_2_Microsoft Assistant VBA" xfId="411" xr:uid="{00000000-0005-0000-0000-0000CA010000}"/>
    <cellStyle name="_NOV" xfId="412" xr:uid="{00000000-0005-0000-0000-0000CB010000}"/>
    <cellStyle name="_NOV_ad-hoc charge" xfId="413" xr:uid="{00000000-0005-0000-0000-0000CC010000}"/>
    <cellStyle name="_NOV_ad-hoc charge_Microsoft Assistant VBA" xfId="414" xr:uid="{00000000-0005-0000-0000-0000CD010000}"/>
    <cellStyle name="_NOV_CLP" xfId="415" xr:uid="{00000000-0005-0000-0000-0000CE010000}"/>
    <cellStyle name="_NOV_CLP_ad-hoc charge" xfId="416" xr:uid="{00000000-0005-0000-0000-0000CF010000}"/>
    <cellStyle name="_NOV_CLP_ad-hoc charge_Microsoft Assistant VBA" xfId="417" xr:uid="{00000000-0005-0000-0000-0000D0010000}"/>
    <cellStyle name="_NOV_CLP_fca ad-hoc charge" xfId="418" xr:uid="{00000000-0005-0000-0000-0000D1010000}"/>
    <cellStyle name="_NOV_CLP_fca ad-hoc charge_Microsoft Assistant VBA" xfId="419" xr:uid="{00000000-0005-0000-0000-0000D2010000}"/>
    <cellStyle name="_NOV_CLP_Microsoft Assistant VBA" xfId="420" xr:uid="{00000000-0005-0000-0000-0000D3010000}"/>
    <cellStyle name="_NOV_CLP_Sheet1" xfId="421" xr:uid="{00000000-0005-0000-0000-0000D4010000}"/>
    <cellStyle name="_NOV_CLP_Sheet1_ad-hoc charge" xfId="422" xr:uid="{00000000-0005-0000-0000-0000D5010000}"/>
    <cellStyle name="_NOV_CLP_Sheet1_ad-hoc charge_Microsoft Assistant VBA" xfId="423" xr:uid="{00000000-0005-0000-0000-0000D6010000}"/>
    <cellStyle name="_NOV_CLP_Sheet1_fca ad-hoc charge" xfId="424" xr:uid="{00000000-0005-0000-0000-0000D7010000}"/>
    <cellStyle name="_NOV_CLP_Sheet1_fca ad-hoc charge_Microsoft Assistant VBA" xfId="425" xr:uid="{00000000-0005-0000-0000-0000D8010000}"/>
    <cellStyle name="_NOV_CLP_Sheet1_Microsoft Assistant VBA" xfId="426" xr:uid="{00000000-0005-0000-0000-0000D9010000}"/>
    <cellStyle name="_NOV_fca ad-hoc charge" xfId="427" xr:uid="{00000000-0005-0000-0000-0000DA010000}"/>
    <cellStyle name="_NOV_fca ad-hoc charge_Microsoft Assistant VBA" xfId="428" xr:uid="{00000000-0005-0000-0000-0000DB010000}"/>
    <cellStyle name="_NOV_hold" xfId="429" xr:uid="{00000000-0005-0000-0000-0000DC010000}"/>
    <cellStyle name="_NOV_hold_ad-hoc charge" xfId="430" xr:uid="{00000000-0005-0000-0000-0000DD010000}"/>
    <cellStyle name="_NOV_hold_ad-hoc charge_Microsoft Assistant VBA" xfId="431" xr:uid="{00000000-0005-0000-0000-0000DE010000}"/>
    <cellStyle name="_NOV_hold_fca ad-hoc charge" xfId="432" xr:uid="{00000000-0005-0000-0000-0000DF010000}"/>
    <cellStyle name="_NOV_hold_fca ad-hoc charge_Microsoft Assistant VBA" xfId="433" xr:uid="{00000000-0005-0000-0000-0000E0010000}"/>
    <cellStyle name="_NOV_hold_Microsoft Assistant VBA" xfId="434" xr:uid="{00000000-0005-0000-0000-0000E1010000}"/>
    <cellStyle name="_NOV_inq" xfId="435" xr:uid="{00000000-0005-0000-0000-0000E2010000}"/>
    <cellStyle name="_NOV_inq_ad-hoc charge" xfId="436" xr:uid="{00000000-0005-0000-0000-0000E3010000}"/>
    <cellStyle name="_NOV_inq_ad-hoc charge_Microsoft Assistant VBA" xfId="437" xr:uid="{00000000-0005-0000-0000-0000E4010000}"/>
    <cellStyle name="_NOV_inq_fca ad-hoc charge" xfId="438" xr:uid="{00000000-0005-0000-0000-0000E5010000}"/>
    <cellStyle name="_NOV_inq_fca ad-hoc charge_Microsoft Assistant VBA" xfId="439" xr:uid="{00000000-0005-0000-0000-0000E6010000}"/>
    <cellStyle name="_NOV_inq_Microsoft Assistant VBA" xfId="440" xr:uid="{00000000-0005-0000-0000-0000E7010000}"/>
    <cellStyle name="_NOV_inq_Sheet1" xfId="441" xr:uid="{00000000-0005-0000-0000-0000E8010000}"/>
    <cellStyle name="_NOV_inq_Sheet1_ad-hoc charge" xfId="442" xr:uid="{00000000-0005-0000-0000-0000E9010000}"/>
    <cellStyle name="_NOV_inq_Sheet1_ad-hoc charge_Microsoft Assistant VBA" xfId="443" xr:uid="{00000000-0005-0000-0000-0000EA010000}"/>
    <cellStyle name="_NOV_inq_Sheet1_fca ad-hoc charge" xfId="444" xr:uid="{00000000-0005-0000-0000-0000EB010000}"/>
    <cellStyle name="_NOV_inq_Sheet1_fca ad-hoc charge_Microsoft Assistant VBA" xfId="445" xr:uid="{00000000-0005-0000-0000-0000EC010000}"/>
    <cellStyle name="_NOV_inq_Sheet1_Microsoft Assistant VBA" xfId="446" xr:uid="{00000000-0005-0000-0000-0000ED010000}"/>
    <cellStyle name="_NOV_lsa" xfId="447" xr:uid="{00000000-0005-0000-0000-0000EE010000}"/>
    <cellStyle name="_NOV_lsa_ad-hoc charge" xfId="448" xr:uid="{00000000-0005-0000-0000-0000EF010000}"/>
    <cellStyle name="_NOV_lsa_ad-hoc charge_Microsoft Assistant VBA" xfId="449" xr:uid="{00000000-0005-0000-0000-0000F0010000}"/>
    <cellStyle name="_NOV_lsa_fca ad-hoc charge" xfId="450" xr:uid="{00000000-0005-0000-0000-0000F1010000}"/>
    <cellStyle name="_NOV_lsa_fca ad-hoc charge_Microsoft Assistant VBA" xfId="451" xr:uid="{00000000-0005-0000-0000-0000F2010000}"/>
    <cellStyle name="_NOV_lsa_Microsoft Assistant VBA" xfId="452" xr:uid="{00000000-0005-0000-0000-0000F3010000}"/>
    <cellStyle name="_NOV_Microsoft Assistant VBA" xfId="453" xr:uid="{00000000-0005-0000-0000-0000F4010000}"/>
    <cellStyle name="_NOV_nfk" xfId="454" xr:uid="{00000000-0005-0000-0000-0000F5010000}"/>
    <cellStyle name="_NOV_nfk_ad-hoc charge" xfId="455" xr:uid="{00000000-0005-0000-0000-0000F6010000}"/>
    <cellStyle name="_NOV_nfk_ad-hoc charge_Microsoft Assistant VBA" xfId="456" xr:uid="{00000000-0005-0000-0000-0000F7010000}"/>
    <cellStyle name="_NOV_nfk_fca ad-hoc charge" xfId="457" xr:uid="{00000000-0005-0000-0000-0000F8010000}"/>
    <cellStyle name="_NOV_nfk_fca ad-hoc charge_Microsoft Assistant VBA" xfId="458" xr:uid="{00000000-0005-0000-0000-0000F9010000}"/>
    <cellStyle name="_NOV_nfk_Microsoft Assistant VBA" xfId="459" xr:uid="{00000000-0005-0000-0000-0000FA010000}"/>
    <cellStyle name="_NOV_receive" xfId="460" xr:uid="{00000000-0005-0000-0000-0000FB010000}"/>
    <cellStyle name="_NOV_receive_ad-hoc charge" xfId="461" xr:uid="{00000000-0005-0000-0000-0000FC010000}"/>
    <cellStyle name="_NOV_receive_ad-hoc charge_Microsoft Assistant VBA" xfId="462" xr:uid="{00000000-0005-0000-0000-0000FD010000}"/>
    <cellStyle name="_NOV_receive_fca ad-hoc charge" xfId="463" xr:uid="{00000000-0005-0000-0000-0000FE010000}"/>
    <cellStyle name="_NOV_receive_fca ad-hoc charge_Microsoft Assistant VBA" xfId="464" xr:uid="{00000000-0005-0000-0000-0000FF010000}"/>
    <cellStyle name="_NOV_receive_Microsoft Assistant VBA" xfId="465" xr:uid="{00000000-0005-0000-0000-000000020000}"/>
    <cellStyle name="_NOV_receive_Sheet1" xfId="466" xr:uid="{00000000-0005-0000-0000-000001020000}"/>
    <cellStyle name="_NOV_receive_Sheet1_ad-hoc charge" xfId="467" xr:uid="{00000000-0005-0000-0000-000002020000}"/>
    <cellStyle name="_NOV_receive_Sheet1_ad-hoc charge_Microsoft Assistant VBA" xfId="468" xr:uid="{00000000-0005-0000-0000-000003020000}"/>
    <cellStyle name="_NOV_receive_Sheet1_fca ad-hoc charge" xfId="469" xr:uid="{00000000-0005-0000-0000-000004020000}"/>
    <cellStyle name="_NOV_receive_Sheet1_fca ad-hoc charge_Microsoft Assistant VBA" xfId="470" xr:uid="{00000000-0005-0000-0000-000005020000}"/>
    <cellStyle name="_NOV_receive_Sheet1_Microsoft Assistant VBA" xfId="471" xr:uid="{00000000-0005-0000-0000-000006020000}"/>
    <cellStyle name="_NOV_sea" xfId="472" xr:uid="{00000000-0005-0000-0000-000007020000}"/>
    <cellStyle name="_NOV_sea_ad-hoc charge" xfId="473" xr:uid="{00000000-0005-0000-0000-000008020000}"/>
    <cellStyle name="_NOV_sea_ad-hoc charge_Microsoft Assistant VBA" xfId="474" xr:uid="{00000000-0005-0000-0000-000009020000}"/>
    <cellStyle name="_NOV_sea_fca ad-hoc charge" xfId="475" xr:uid="{00000000-0005-0000-0000-00000A020000}"/>
    <cellStyle name="_NOV_sea_fca ad-hoc charge_Microsoft Assistant VBA" xfId="476" xr:uid="{00000000-0005-0000-0000-00000B020000}"/>
    <cellStyle name="_NOV_sea_Microsoft Assistant VBA" xfId="477" xr:uid="{00000000-0005-0000-0000-00000C020000}"/>
    <cellStyle name="_NOV_Sheet1" xfId="478" xr:uid="{00000000-0005-0000-0000-00000D020000}"/>
    <cellStyle name="_NOV_Sheet1_1" xfId="479" xr:uid="{00000000-0005-0000-0000-00000E020000}"/>
    <cellStyle name="_NOV_Sheet1_1_ad-hoc charge" xfId="480" xr:uid="{00000000-0005-0000-0000-00000F020000}"/>
    <cellStyle name="_NOV_Sheet1_1_ad-hoc charge_Microsoft Assistant VBA" xfId="481" xr:uid="{00000000-0005-0000-0000-000010020000}"/>
    <cellStyle name="_NOV_Sheet1_1_fca ad-hoc charge" xfId="482" xr:uid="{00000000-0005-0000-0000-000011020000}"/>
    <cellStyle name="_NOV_Sheet1_1_fca ad-hoc charge_Microsoft Assistant VBA" xfId="483" xr:uid="{00000000-0005-0000-0000-000012020000}"/>
    <cellStyle name="_NOV_Sheet1_1_Microsoft Assistant VBA" xfId="484" xr:uid="{00000000-0005-0000-0000-000013020000}"/>
    <cellStyle name="_NOV_Sheet1_ad-hoc charge" xfId="485" xr:uid="{00000000-0005-0000-0000-000014020000}"/>
    <cellStyle name="_NOV_Sheet1_ad-hoc charge_Microsoft Assistant VBA" xfId="486" xr:uid="{00000000-0005-0000-0000-000015020000}"/>
    <cellStyle name="_NOV_Sheet1_fca ad-hoc charge" xfId="487" xr:uid="{00000000-0005-0000-0000-000016020000}"/>
    <cellStyle name="_NOV_Sheet1_fca ad-hoc charge_Microsoft Assistant VBA" xfId="488" xr:uid="{00000000-0005-0000-0000-000017020000}"/>
    <cellStyle name="_NOV_Sheet1_lsa" xfId="489" xr:uid="{00000000-0005-0000-0000-000018020000}"/>
    <cellStyle name="_NOV_Sheet1_lsa_ad-hoc charge" xfId="490" xr:uid="{00000000-0005-0000-0000-000019020000}"/>
    <cellStyle name="_NOV_Sheet1_lsa_ad-hoc charge_Microsoft Assistant VBA" xfId="491" xr:uid="{00000000-0005-0000-0000-00001A020000}"/>
    <cellStyle name="_NOV_Sheet1_lsa_fca ad-hoc charge" xfId="492" xr:uid="{00000000-0005-0000-0000-00001B020000}"/>
    <cellStyle name="_NOV_Sheet1_lsa_fca ad-hoc charge_Microsoft Assistant VBA" xfId="493" xr:uid="{00000000-0005-0000-0000-00001C020000}"/>
    <cellStyle name="_NOV_Sheet1_lsa_Microsoft Assistant VBA" xfId="494" xr:uid="{00000000-0005-0000-0000-00001D020000}"/>
    <cellStyle name="_NOV_Sheet1_Microsoft Assistant VBA" xfId="495" xr:uid="{00000000-0005-0000-0000-00001E020000}"/>
    <cellStyle name="_NOV_Sheet1_nfk" xfId="496" xr:uid="{00000000-0005-0000-0000-00001F020000}"/>
    <cellStyle name="_NOV_Sheet1_nfk_ad-hoc charge" xfId="497" xr:uid="{00000000-0005-0000-0000-000020020000}"/>
    <cellStyle name="_NOV_Sheet1_nfk_ad-hoc charge_Microsoft Assistant VBA" xfId="498" xr:uid="{00000000-0005-0000-0000-000021020000}"/>
    <cellStyle name="_NOV_Sheet1_nfk_fca ad-hoc charge" xfId="499" xr:uid="{00000000-0005-0000-0000-000022020000}"/>
    <cellStyle name="_NOV_Sheet1_nfk_fca ad-hoc charge_Microsoft Assistant VBA" xfId="500" xr:uid="{00000000-0005-0000-0000-000023020000}"/>
    <cellStyle name="_NOV_Sheet1_nfk_Microsoft Assistant VBA" xfId="501" xr:uid="{00000000-0005-0000-0000-000024020000}"/>
    <cellStyle name="_NOV_Sheet1_sea" xfId="502" xr:uid="{00000000-0005-0000-0000-000025020000}"/>
    <cellStyle name="_NOV_Sheet1_sea_ad-hoc charge" xfId="503" xr:uid="{00000000-0005-0000-0000-000026020000}"/>
    <cellStyle name="_NOV_Sheet1_sea_ad-hoc charge_Microsoft Assistant VBA" xfId="504" xr:uid="{00000000-0005-0000-0000-000027020000}"/>
    <cellStyle name="_NOV_Sheet1_sea_fca ad-hoc charge" xfId="505" xr:uid="{00000000-0005-0000-0000-000028020000}"/>
    <cellStyle name="_NOV_Sheet1_sea_fca ad-hoc charge_Microsoft Assistant VBA" xfId="506" xr:uid="{00000000-0005-0000-0000-000029020000}"/>
    <cellStyle name="_NOV_Sheet1_sea_Microsoft Assistant VBA" xfId="507" xr:uid="{00000000-0005-0000-0000-00002A020000}"/>
    <cellStyle name="_NOV_Sheet1_Sheet1" xfId="508" xr:uid="{00000000-0005-0000-0000-00002B020000}"/>
    <cellStyle name="_NOV_Sheet1_Sheet1_ad-hoc charge" xfId="509" xr:uid="{00000000-0005-0000-0000-00002C020000}"/>
    <cellStyle name="_NOV_Sheet1_Sheet1_ad-hoc charge_Microsoft Assistant VBA" xfId="510" xr:uid="{00000000-0005-0000-0000-00002D020000}"/>
    <cellStyle name="_NOV_Sheet1_Sheet1_fca ad-hoc charge" xfId="511" xr:uid="{00000000-0005-0000-0000-00002E020000}"/>
    <cellStyle name="_NOV_Sheet1_Sheet1_fca ad-hoc charge_Microsoft Assistant VBA" xfId="512" xr:uid="{00000000-0005-0000-0000-00002F020000}"/>
    <cellStyle name="_NOV_Sheet1_Sheet1_Microsoft Assistant VBA" xfId="513" xr:uid="{00000000-0005-0000-0000-000030020000}"/>
    <cellStyle name="_NOV_Sheet2" xfId="514" xr:uid="{00000000-0005-0000-0000-000031020000}"/>
    <cellStyle name="_NOV_Sheet2_ad-hoc charge" xfId="515" xr:uid="{00000000-0005-0000-0000-000032020000}"/>
    <cellStyle name="_NOV_Sheet2_ad-hoc charge_Microsoft Assistant VBA" xfId="516" xr:uid="{00000000-0005-0000-0000-000033020000}"/>
    <cellStyle name="_NOV_Sheet2_fca ad-hoc charge" xfId="517" xr:uid="{00000000-0005-0000-0000-000034020000}"/>
    <cellStyle name="_NOV_Sheet2_fca ad-hoc charge_Microsoft Assistant VBA" xfId="518" xr:uid="{00000000-0005-0000-0000-000035020000}"/>
    <cellStyle name="_NOV_Sheet2_Microsoft Assistant VBA" xfId="519" xr:uid="{00000000-0005-0000-0000-000036020000}"/>
    <cellStyle name="_NOV_Sheet3" xfId="520" xr:uid="{00000000-0005-0000-0000-000037020000}"/>
    <cellStyle name="_NOV_Sheet3_ad-hoc charge" xfId="521" xr:uid="{00000000-0005-0000-0000-000038020000}"/>
    <cellStyle name="_NOV_Sheet3_ad-hoc charge_Microsoft Assistant VBA" xfId="522" xr:uid="{00000000-0005-0000-0000-000039020000}"/>
    <cellStyle name="_NOV_Sheet3_fca ad-hoc charge" xfId="523" xr:uid="{00000000-0005-0000-0000-00003A020000}"/>
    <cellStyle name="_NOV_Sheet3_fca ad-hoc charge_Microsoft Assistant VBA" xfId="524" xr:uid="{00000000-0005-0000-0000-00003B020000}"/>
    <cellStyle name="_NOV_Sheet3_Microsoft Assistant VBA" xfId="525" xr:uid="{00000000-0005-0000-0000-00003C020000}"/>
    <cellStyle name="_NOV_temp" xfId="526" xr:uid="{00000000-0005-0000-0000-00003D020000}"/>
    <cellStyle name="_NOV_temp_ad-hoc charge" xfId="527" xr:uid="{00000000-0005-0000-0000-00003E020000}"/>
    <cellStyle name="_NOV_temp_ad-hoc charge_Microsoft Assistant VBA" xfId="528" xr:uid="{00000000-0005-0000-0000-00003F020000}"/>
    <cellStyle name="_NOV_temp_fca ad-hoc charge" xfId="529" xr:uid="{00000000-0005-0000-0000-000040020000}"/>
    <cellStyle name="_NOV_temp_fca ad-hoc charge_Microsoft Assistant VBA" xfId="530" xr:uid="{00000000-0005-0000-0000-000041020000}"/>
    <cellStyle name="_NOV_temp_Microsoft Assistant VBA" xfId="531" xr:uid="{00000000-0005-0000-0000-000042020000}"/>
    <cellStyle name="_NOV_temp_Sheet1" xfId="532" xr:uid="{00000000-0005-0000-0000-000043020000}"/>
    <cellStyle name="_NOV_temp_Sheet1_ad-hoc charge" xfId="533" xr:uid="{00000000-0005-0000-0000-000044020000}"/>
    <cellStyle name="_NOV_temp_Sheet1_ad-hoc charge_Microsoft Assistant VBA" xfId="534" xr:uid="{00000000-0005-0000-0000-000045020000}"/>
    <cellStyle name="_NOV_temp_Sheet1_fca ad-hoc charge" xfId="535" xr:uid="{00000000-0005-0000-0000-000046020000}"/>
    <cellStyle name="_NOV_temp_Sheet1_fca ad-hoc charge_Microsoft Assistant VBA" xfId="536" xr:uid="{00000000-0005-0000-0000-000047020000}"/>
    <cellStyle name="_NOV_temp_Sheet1_Microsoft Assistant VBA" xfId="537" xr:uid="{00000000-0005-0000-0000-000048020000}"/>
    <cellStyle name="_OK" xfId="538" xr:uid="{00000000-0005-0000-0000-000049020000}"/>
    <cellStyle name="_onhold&amp;OT" xfId="539" xr:uid="{00000000-0005-0000-0000-00004A020000}"/>
    <cellStyle name="_PNW" xfId="540" xr:uid="{00000000-0005-0000-0000-00004B020000}"/>
    <cellStyle name="_pnw 03-14" xfId="541" xr:uid="{00000000-0005-0000-0000-00004C020000}"/>
    <cellStyle name="_PNW_1" xfId="542" xr:uid="{00000000-0005-0000-0000-00004D020000}"/>
    <cellStyle name="_pnw_ad-hoc charge" xfId="543" xr:uid="{00000000-0005-0000-0000-00004E020000}"/>
    <cellStyle name="_pnw_FCA" xfId="544" xr:uid="{00000000-0005-0000-0000-00004F020000}"/>
    <cellStyle name="_PNW_hk" xfId="545" xr:uid="{00000000-0005-0000-0000-000050020000}"/>
    <cellStyle name="_PNW_m" xfId="546" xr:uid="{00000000-0005-0000-0000-000051020000}"/>
    <cellStyle name="_PNW_no" xfId="547" xr:uid="{00000000-0005-0000-0000-000052020000}"/>
    <cellStyle name="_pnw_Normal" xfId="548" xr:uid="{00000000-0005-0000-0000-000053020000}"/>
    <cellStyle name="_PNW_pnw" xfId="549" xr:uid="{00000000-0005-0000-0000-000054020000}"/>
    <cellStyle name="_PNW_pnw 03-14" xfId="550" xr:uid="{00000000-0005-0000-0000-000055020000}"/>
    <cellStyle name="_PNW_psw" xfId="551" xr:uid="{00000000-0005-0000-0000-000056020000}"/>
    <cellStyle name="_PNW_psw 03-17" xfId="552" xr:uid="{00000000-0005-0000-0000-000057020000}"/>
    <cellStyle name="_PNW_psw03-11" xfId="553" xr:uid="{00000000-0005-0000-0000-000058020000}"/>
    <cellStyle name="_PNW_Sheet2" xfId="554" xr:uid="{00000000-0005-0000-0000-000059020000}"/>
    <cellStyle name="_PNW_sz" xfId="555" xr:uid="{00000000-0005-0000-0000-00005A020000}"/>
    <cellStyle name="_PNW_tw" xfId="556" xr:uid="{00000000-0005-0000-0000-00005B020000}"/>
    <cellStyle name="_PNW_usec" xfId="557" xr:uid="{00000000-0005-0000-0000-00005C020000}"/>
    <cellStyle name="_PNW_usec 03-11" xfId="558" xr:uid="{00000000-0005-0000-0000-00005D020000}"/>
    <cellStyle name="_PNW_usec 03-17" xfId="559" xr:uid="{00000000-0005-0000-0000-00005E020000}"/>
    <cellStyle name="_po info." xfId="560" xr:uid="{00000000-0005-0000-0000-00005F020000}"/>
    <cellStyle name="_po info._ad-hoc charge" xfId="561" xr:uid="{00000000-0005-0000-0000-000060020000}"/>
    <cellStyle name="_po info._ad-hoc charge_Microsoft Assistant VBA" xfId="562" xr:uid="{00000000-0005-0000-0000-000061020000}"/>
    <cellStyle name="_po info._fca ad-hoc charge" xfId="563" xr:uid="{00000000-0005-0000-0000-000062020000}"/>
    <cellStyle name="_po info._fca ad-hoc charge_Microsoft Assistant VBA" xfId="564" xr:uid="{00000000-0005-0000-0000-000063020000}"/>
    <cellStyle name="_po info._Microsoft Assistant VBA" xfId="565" xr:uid="{00000000-0005-0000-0000-000064020000}"/>
    <cellStyle name="_PSW" xfId="566" xr:uid="{00000000-0005-0000-0000-000065020000}"/>
    <cellStyle name="_PSW_FCA" xfId="567" xr:uid="{00000000-0005-0000-0000-000066020000}"/>
    <cellStyle name="_PSW_hk" xfId="568" xr:uid="{00000000-0005-0000-0000-000067020000}"/>
    <cellStyle name="_PSW_no" xfId="569" xr:uid="{00000000-0005-0000-0000-000068020000}"/>
    <cellStyle name="_PSW_Sheet2" xfId="570" xr:uid="{00000000-0005-0000-0000-000069020000}"/>
    <cellStyle name="_PSW_sz" xfId="571" xr:uid="{00000000-0005-0000-0000-00006A020000}"/>
    <cellStyle name="_PSW_tw" xfId="572" xr:uid="{00000000-0005-0000-0000-00006B020000}"/>
    <cellStyle name="_REC" xfId="573" xr:uid="{00000000-0005-0000-0000-00006C020000}"/>
    <cellStyle name="_REC_ad-hoc charge" xfId="574" xr:uid="{00000000-0005-0000-0000-00006D020000}"/>
    <cellStyle name="_REC_ad-hoc charge_Microsoft Assistant VBA" xfId="575" xr:uid="{00000000-0005-0000-0000-00006E020000}"/>
    <cellStyle name="_REC_fca ad-hoc charge" xfId="576" xr:uid="{00000000-0005-0000-0000-00006F020000}"/>
    <cellStyle name="_REC_fca ad-hoc charge_Microsoft Assistant VBA" xfId="577" xr:uid="{00000000-0005-0000-0000-000070020000}"/>
    <cellStyle name="_REC_Microsoft Assistant VBA" xfId="578" xr:uid="{00000000-0005-0000-0000-000071020000}"/>
    <cellStyle name="_receive" xfId="579" xr:uid="{00000000-0005-0000-0000-000072020000}"/>
    <cellStyle name="_receive_ad-hoc charge" xfId="580" xr:uid="{00000000-0005-0000-0000-000073020000}"/>
    <cellStyle name="_receive_ad-hoc charge_Microsoft Assistant VBA" xfId="581" xr:uid="{00000000-0005-0000-0000-000074020000}"/>
    <cellStyle name="_receive_fca ad-hoc charge" xfId="582" xr:uid="{00000000-0005-0000-0000-000075020000}"/>
    <cellStyle name="_receive_fca ad-hoc charge_Microsoft Assistant VBA" xfId="583" xr:uid="{00000000-0005-0000-0000-000076020000}"/>
    <cellStyle name="_receive_Microsoft Assistant VBA" xfId="584" xr:uid="{00000000-0005-0000-0000-000077020000}"/>
    <cellStyle name="_release fcr" xfId="585" xr:uid="{00000000-0005-0000-0000-000078020000}"/>
    <cellStyle name="_S" xfId="586" xr:uid="{00000000-0005-0000-0000-000079020000}"/>
    <cellStyle name="_schedule" xfId="587" xr:uid="{00000000-0005-0000-0000-00007A020000}"/>
    <cellStyle name="_schedule_ad-hoc charge" xfId="588" xr:uid="{00000000-0005-0000-0000-00007B020000}"/>
    <cellStyle name="_schedule_ad-hoc charge_Microsoft Assistant VBA" xfId="589" xr:uid="{00000000-0005-0000-0000-00007C020000}"/>
    <cellStyle name="_schedule_fca ad-hoc charge" xfId="590" xr:uid="{00000000-0005-0000-0000-00007D020000}"/>
    <cellStyle name="_schedule_fca ad-hoc charge_Microsoft Assistant VBA" xfId="591" xr:uid="{00000000-0005-0000-0000-00007E020000}"/>
    <cellStyle name="_schedule_Microsoft Assistant VBA" xfId="592" xr:uid="{00000000-0005-0000-0000-00007F020000}"/>
    <cellStyle name="_SEA" xfId="593" xr:uid="{00000000-0005-0000-0000-000080020000}"/>
    <cellStyle name="_SEA TAC" xfId="594" xr:uid="{00000000-0005-0000-0000-000081020000}"/>
    <cellStyle name="_sea_CLP" xfId="595" xr:uid="{00000000-0005-0000-0000-000082020000}"/>
    <cellStyle name="_sea_CLP EDI" xfId="596" xr:uid="{00000000-0005-0000-0000-000083020000}"/>
    <cellStyle name="_sea_CLP EDI_ad-hoc charge" xfId="597" xr:uid="{00000000-0005-0000-0000-000084020000}"/>
    <cellStyle name="_sea_CLP EDI_ad-hoc charge_Microsoft Assistant VBA" xfId="598" xr:uid="{00000000-0005-0000-0000-000085020000}"/>
    <cellStyle name="_sea_CLP EDI_fca ad-hoc charge" xfId="599" xr:uid="{00000000-0005-0000-0000-000086020000}"/>
    <cellStyle name="_sea_CLP EDI_fca ad-hoc charge_Microsoft Assistant VBA" xfId="600" xr:uid="{00000000-0005-0000-0000-000087020000}"/>
    <cellStyle name="_sea_CLP EDI_Microsoft Assistant VBA" xfId="601" xr:uid="{00000000-0005-0000-0000-000088020000}"/>
    <cellStyle name="_sea_CLP_ad-hoc charge" xfId="602" xr:uid="{00000000-0005-0000-0000-000089020000}"/>
    <cellStyle name="_sea_CLP_ad-hoc charge_Microsoft Assistant VBA" xfId="603" xr:uid="{00000000-0005-0000-0000-00008A020000}"/>
    <cellStyle name="_sea_CLP_fca ad-hoc charge" xfId="604" xr:uid="{00000000-0005-0000-0000-00008B020000}"/>
    <cellStyle name="_sea_CLP_fca ad-hoc charge_Microsoft Assistant VBA" xfId="605" xr:uid="{00000000-0005-0000-0000-00008C020000}"/>
    <cellStyle name="_sea_CLP_Microsoft Assistant VBA" xfId="606" xr:uid="{00000000-0005-0000-0000-00008D020000}"/>
    <cellStyle name="_sea_lsa" xfId="607" xr:uid="{00000000-0005-0000-0000-00008E020000}"/>
    <cellStyle name="_sea_nfk" xfId="608" xr:uid="{00000000-0005-0000-0000-00008F020000}"/>
    <cellStyle name="_sea_nfk_1" xfId="609" xr:uid="{00000000-0005-0000-0000-000090020000}"/>
    <cellStyle name="_sea_nfk_ad-hoc charge" xfId="610" xr:uid="{00000000-0005-0000-0000-000091020000}"/>
    <cellStyle name="_sea_nfk_ad-hoc charge_Microsoft Assistant VBA" xfId="611" xr:uid="{00000000-0005-0000-0000-000092020000}"/>
    <cellStyle name="_sea_nfk_fca ad-hoc charge" xfId="612" xr:uid="{00000000-0005-0000-0000-000093020000}"/>
    <cellStyle name="_sea_nfk_fca ad-hoc charge_Microsoft Assistant VBA" xfId="613" xr:uid="{00000000-0005-0000-0000-000094020000}"/>
    <cellStyle name="_sea_nfk_Microsoft Assistant VBA" xfId="614" xr:uid="{00000000-0005-0000-0000-000095020000}"/>
    <cellStyle name="_sea_sea" xfId="615" xr:uid="{00000000-0005-0000-0000-000096020000}"/>
    <cellStyle name="_sea_update mods" xfId="616" xr:uid="{00000000-0005-0000-0000-000097020000}"/>
    <cellStyle name="_sea_update mods_ad-hoc charge" xfId="617" xr:uid="{00000000-0005-0000-0000-000098020000}"/>
    <cellStyle name="_sea_update mods_ad-hoc charge_Microsoft Assistant VBA" xfId="618" xr:uid="{00000000-0005-0000-0000-000099020000}"/>
    <cellStyle name="_sea_update mods_fca ad-hoc charge" xfId="619" xr:uid="{00000000-0005-0000-0000-00009A020000}"/>
    <cellStyle name="_sea_update mods_fca ad-hoc charge_Microsoft Assistant VBA" xfId="620" xr:uid="{00000000-0005-0000-0000-00009B020000}"/>
    <cellStyle name="_sea_update mods_Microsoft Assistant VBA" xfId="621" xr:uid="{00000000-0005-0000-0000-00009C020000}"/>
    <cellStyle name="_Sheet1" xfId="622" xr:uid="{00000000-0005-0000-0000-00009D020000}"/>
    <cellStyle name="_Sheet1_1" xfId="623" xr:uid="{00000000-0005-0000-0000-00009E020000}"/>
    <cellStyle name="_Sheet1_1_ad-hoc charge" xfId="624" xr:uid="{00000000-0005-0000-0000-00009F020000}"/>
    <cellStyle name="_Sheet1_1_FCA" xfId="625" xr:uid="{00000000-0005-0000-0000-0000A0020000}"/>
    <cellStyle name="_Sheet1_1_fca ad-hoc charge" xfId="626" xr:uid="{00000000-0005-0000-0000-0000A1020000}"/>
    <cellStyle name="_Sheet1_1_google" xfId="627" xr:uid="{00000000-0005-0000-0000-0000A2020000}"/>
    <cellStyle name="_Sheet1_1_google_1" xfId="628" xr:uid="{00000000-0005-0000-0000-0000A3020000}"/>
    <cellStyle name="_Sheet1_1_google_FCA" xfId="629" xr:uid="{00000000-0005-0000-0000-0000A4020000}"/>
    <cellStyle name="_Sheet1_1_google_fca ad-hoc charge" xfId="630" xr:uid="{00000000-0005-0000-0000-0000A5020000}"/>
    <cellStyle name="_Sheet1_1_google_google" xfId="631" xr:uid="{00000000-0005-0000-0000-0000A6020000}"/>
    <cellStyle name="_Sheet1_1_lsa" xfId="632" xr:uid="{00000000-0005-0000-0000-0000A7020000}"/>
    <cellStyle name="_Sheet1_1_lsa_ad-hoc charge" xfId="633" xr:uid="{00000000-0005-0000-0000-0000A8020000}"/>
    <cellStyle name="_Sheet1_1_lsa_ad-hoc charge_Microsoft Assistant VBA" xfId="634" xr:uid="{00000000-0005-0000-0000-0000A9020000}"/>
    <cellStyle name="_Sheet1_1_lsa_fca ad-hoc charge" xfId="635" xr:uid="{00000000-0005-0000-0000-0000AA020000}"/>
    <cellStyle name="_Sheet1_1_lsa_fca ad-hoc charge_Microsoft Assistant VBA" xfId="636" xr:uid="{00000000-0005-0000-0000-0000AB020000}"/>
    <cellStyle name="_Sheet1_1_lsa_Microsoft Assistant VBA" xfId="637" xr:uid="{00000000-0005-0000-0000-0000AC020000}"/>
    <cellStyle name="_Sheet1_1_m" xfId="638" xr:uid="{00000000-0005-0000-0000-0000AD020000}"/>
    <cellStyle name="_Sheet1_1_Microsoft Assistant VBA" xfId="639" xr:uid="{00000000-0005-0000-0000-0000AE020000}"/>
    <cellStyle name="_Sheet1_1_Microsoft Assistant VBA_1" xfId="640" xr:uid="{00000000-0005-0000-0000-0000AF020000}"/>
    <cellStyle name="_Sheet1_1_New" xfId="641" xr:uid="{00000000-0005-0000-0000-0000B0020000}"/>
    <cellStyle name="_Sheet1_1_nfk" xfId="642" xr:uid="{00000000-0005-0000-0000-0000B1020000}"/>
    <cellStyle name="_Sheet1_1_nfk_ad-hoc charge" xfId="643" xr:uid="{00000000-0005-0000-0000-0000B2020000}"/>
    <cellStyle name="_Sheet1_1_nfk_ad-hoc charge_Microsoft Assistant VBA" xfId="644" xr:uid="{00000000-0005-0000-0000-0000B3020000}"/>
    <cellStyle name="_Sheet1_1_nfk_fca ad-hoc charge" xfId="645" xr:uid="{00000000-0005-0000-0000-0000B4020000}"/>
    <cellStyle name="_Sheet1_1_nfk_fca ad-hoc charge_Microsoft Assistant VBA" xfId="646" xr:uid="{00000000-0005-0000-0000-0000B5020000}"/>
    <cellStyle name="_Sheet1_1_nfk_Microsoft Assistant VBA" xfId="647" xr:uid="{00000000-0005-0000-0000-0000B6020000}"/>
    <cellStyle name="_Sheet1_1_Normal" xfId="648" xr:uid="{00000000-0005-0000-0000-0000B7020000}"/>
    <cellStyle name="_Sheet1_1_pnw" xfId="649" xr:uid="{00000000-0005-0000-0000-0000B8020000}"/>
    <cellStyle name="_Sheet1_1_pnw 03-14" xfId="650" xr:uid="{00000000-0005-0000-0000-0000B9020000}"/>
    <cellStyle name="_Sheet1_1_po info." xfId="651" xr:uid="{00000000-0005-0000-0000-0000BA020000}"/>
    <cellStyle name="_Sheet1_1_psw" xfId="652" xr:uid="{00000000-0005-0000-0000-0000BB020000}"/>
    <cellStyle name="_Sheet1_1_psw 03-17" xfId="653" xr:uid="{00000000-0005-0000-0000-0000BC020000}"/>
    <cellStyle name="_Sheet1_1_psw 1-31" xfId="654" xr:uid="{00000000-0005-0000-0000-0000BD020000}"/>
    <cellStyle name="_Sheet1_1_psw03-11" xfId="655" xr:uid="{00000000-0005-0000-0000-0000BE020000}"/>
    <cellStyle name="_Sheet1_1_schedule" xfId="656" xr:uid="{00000000-0005-0000-0000-0000BF020000}"/>
    <cellStyle name="_Sheet1_1_schedule_1" xfId="657" xr:uid="{00000000-0005-0000-0000-0000C0020000}"/>
    <cellStyle name="_Sheet1_1_sea" xfId="658" xr:uid="{00000000-0005-0000-0000-0000C1020000}"/>
    <cellStyle name="_Sheet1_1_sea_ad-hoc charge" xfId="659" xr:uid="{00000000-0005-0000-0000-0000C2020000}"/>
    <cellStyle name="_Sheet1_1_sea_ad-hoc charge_Microsoft Assistant VBA" xfId="660" xr:uid="{00000000-0005-0000-0000-0000C3020000}"/>
    <cellStyle name="_Sheet1_1_sea_fca ad-hoc charge" xfId="661" xr:uid="{00000000-0005-0000-0000-0000C4020000}"/>
    <cellStyle name="_Sheet1_1_sea_fca ad-hoc charge_Microsoft Assistant VBA" xfId="662" xr:uid="{00000000-0005-0000-0000-0000C5020000}"/>
    <cellStyle name="_Sheet1_1_sea_Microsoft Assistant VBA" xfId="663" xr:uid="{00000000-0005-0000-0000-0000C6020000}"/>
    <cellStyle name="_Sheet1_1_Sheet1" xfId="664" xr:uid="{00000000-0005-0000-0000-0000C7020000}"/>
    <cellStyle name="_Sheet1_1_Sheet1_1" xfId="665" xr:uid="{00000000-0005-0000-0000-0000C8020000}"/>
    <cellStyle name="_Sheet1_1_Sheet1_1_ad-hoc charge" xfId="666" xr:uid="{00000000-0005-0000-0000-0000C9020000}"/>
    <cellStyle name="_Sheet1_1_Sheet1_1_ad-hoc charge_Microsoft Assistant VBA" xfId="667" xr:uid="{00000000-0005-0000-0000-0000CA020000}"/>
    <cellStyle name="_Sheet1_1_Sheet1_1_fca ad-hoc charge" xfId="668" xr:uid="{00000000-0005-0000-0000-0000CB020000}"/>
    <cellStyle name="_Sheet1_1_Sheet1_1_fca ad-hoc charge_Microsoft Assistant VBA" xfId="669" xr:uid="{00000000-0005-0000-0000-0000CC020000}"/>
    <cellStyle name="_Sheet1_1_Sheet1_1_Microsoft Assistant VBA" xfId="670" xr:uid="{00000000-0005-0000-0000-0000CD020000}"/>
    <cellStyle name="_Sheet1_1_Sheet1_ad-hoc charge" xfId="671" xr:uid="{00000000-0005-0000-0000-0000CE020000}"/>
    <cellStyle name="_Sheet1_1_Sheet1_ad-hoc charge_Microsoft Assistant VBA" xfId="672" xr:uid="{00000000-0005-0000-0000-0000CF020000}"/>
    <cellStyle name="_Sheet1_1_Sheet1_fca ad-hoc charge" xfId="673" xr:uid="{00000000-0005-0000-0000-0000D0020000}"/>
    <cellStyle name="_Sheet1_1_Sheet1_fca ad-hoc charge_Microsoft Assistant VBA" xfId="674" xr:uid="{00000000-0005-0000-0000-0000D1020000}"/>
    <cellStyle name="_Sheet1_1_Sheet1_lsa" xfId="675" xr:uid="{00000000-0005-0000-0000-0000D2020000}"/>
    <cellStyle name="_Sheet1_1_Sheet1_lsa_ad-hoc charge" xfId="676" xr:uid="{00000000-0005-0000-0000-0000D3020000}"/>
    <cellStyle name="_Sheet1_1_Sheet1_lsa_ad-hoc charge_Microsoft Assistant VBA" xfId="677" xr:uid="{00000000-0005-0000-0000-0000D4020000}"/>
    <cellStyle name="_Sheet1_1_Sheet1_lsa_fca ad-hoc charge" xfId="678" xr:uid="{00000000-0005-0000-0000-0000D5020000}"/>
    <cellStyle name="_Sheet1_1_Sheet1_lsa_fca ad-hoc charge_Microsoft Assistant VBA" xfId="679" xr:uid="{00000000-0005-0000-0000-0000D6020000}"/>
    <cellStyle name="_Sheet1_1_Sheet1_lsa_Microsoft Assistant VBA" xfId="680" xr:uid="{00000000-0005-0000-0000-0000D7020000}"/>
    <cellStyle name="_Sheet1_1_Sheet1_Microsoft Assistant VBA" xfId="681" xr:uid="{00000000-0005-0000-0000-0000D8020000}"/>
    <cellStyle name="_Sheet1_1_Sheet1_nfk" xfId="682" xr:uid="{00000000-0005-0000-0000-0000D9020000}"/>
    <cellStyle name="_Sheet1_1_Sheet1_nfk_ad-hoc charge" xfId="683" xr:uid="{00000000-0005-0000-0000-0000DA020000}"/>
    <cellStyle name="_Sheet1_1_Sheet1_nfk_ad-hoc charge_Microsoft Assistant VBA" xfId="684" xr:uid="{00000000-0005-0000-0000-0000DB020000}"/>
    <cellStyle name="_Sheet1_1_Sheet1_nfk_fca ad-hoc charge" xfId="685" xr:uid="{00000000-0005-0000-0000-0000DC020000}"/>
    <cellStyle name="_Sheet1_1_Sheet1_nfk_fca ad-hoc charge_Microsoft Assistant VBA" xfId="686" xr:uid="{00000000-0005-0000-0000-0000DD020000}"/>
    <cellStyle name="_Sheet1_1_Sheet1_nfk_Microsoft Assistant VBA" xfId="687" xr:uid="{00000000-0005-0000-0000-0000DE020000}"/>
    <cellStyle name="_Sheet1_1_Sheet1_sea" xfId="688" xr:uid="{00000000-0005-0000-0000-0000DF020000}"/>
    <cellStyle name="_Sheet1_1_Sheet1_sea_ad-hoc charge" xfId="689" xr:uid="{00000000-0005-0000-0000-0000E0020000}"/>
    <cellStyle name="_Sheet1_1_Sheet1_sea_ad-hoc charge_Microsoft Assistant VBA" xfId="690" xr:uid="{00000000-0005-0000-0000-0000E1020000}"/>
    <cellStyle name="_Sheet1_1_Sheet1_sea_fca ad-hoc charge" xfId="691" xr:uid="{00000000-0005-0000-0000-0000E2020000}"/>
    <cellStyle name="_Sheet1_1_Sheet1_sea_fca ad-hoc charge_Microsoft Assistant VBA" xfId="692" xr:uid="{00000000-0005-0000-0000-0000E3020000}"/>
    <cellStyle name="_Sheet1_1_Sheet1_sea_Microsoft Assistant VBA" xfId="693" xr:uid="{00000000-0005-0000-0000-0000E4020000}"/>
    <cellStyle name="_Sheet1_1_Sheet1_Sheet1" xfId="694" xr:uid="{00000000-0005-0000-0000-0000E5020000}"/>
    <cellStyle name="_Sheet1_1_Sheet1_Sheet1_ad-hoc charge" xfId="695" xr:uid="{00000000-0005-0000-0000-0000E6020000}"/>
    <cellStyle name="_Sheet1_1_Sheet1_Sheet1_ad-hoc charge_Microsoft Assistant VBA" xfId="696" xr:uid="{00000000-0005-0000-0000-0000E7020000}"/>
    <cellStyle name="_Sheet1_1_Sheet1_Sheet1_fca ad-hoc charge" xfId="697" xr:uid="{00000000-0005-0000-0000-0000E8020000}"/>
    <cellStyle name="_Sheet1_1_Sheet1_Sheet1_fca ad-hoc charge_Microsoft Assistant VBA" xfId="698" xr:uid="{00000000-0005-0000-0000-0000E9020000}"/>
    <cellStyle name="_Sheet1_1_Sheet1_Sheet1_Microsoft Assistant VBA" xfId="699" xr:uid="{00000000-0005-0000-0000-0000EA020000}"/>
    <cellStyle name="_Sheet1_1_Sheet2" xfId="700" xr:uid="{00000000-0005-0000-0000-0000EB020000}"/>
    <cellStyle name="_Sheet1_1_Sheet2_ad-hoc charge" xfId="701" xr:uid="{00000000-0005-0000-0000-0000EC020000}"/>
    <cellStyle name="_Sheet1_1_Sheet2_ad-hoc charge_Microsoft Assistant VBA" xfId="702" xr:uid="{00000000-0005-0000-0000-0000ED020000}"/>
    <cellStyle name="_Sheet1_1_Sheet2_fca ad-hoc charge" xfId="703" xr:uid="{00000000-0005-0000-0000-0000EE020000}"/>
    <cellStyle name="_Sheet1_1_Sheet2_fca ad-hoc charge_Microsoft Assistant VBA" xfId="704" xr:uid="{00000000-0005-0000-0000-0000EF020000}"/>
    <cellStyle name="_Sheet1_1_Sheet2_Microsoft Assistant VBA" xfId="705" xr:uid="{00000000-0005-0000-0000-0000F0020000}"/>
    <cellStyle name="_Sheet1_1_Sheet3" xfId="706" xr:uid="{00000000-0005-0000-0000-0000F1020000}"/>
    <cellStyle name="_Sheet1_1_Sheet3_ad-hoc charge" xfId="707" xr:uid="{00000000-0005-0000-0000-0000F2020000}"/>
    <cellStyle name="_Sheet1_1_Sheet3_ad-hoc charge_Microsoft Assistant VBA" xfId="708" xr:uid="{00000000-0005-0000-0000-0000F3020000}"/>
    <cellStyle name="_Sheet1_1_Sheet3_fca ad-hoc charge" xfId="709" xr:uid="{00000000-0005-0000-0000-0000F4020000}"/>
    <cellStyle name="_Sheet1_1_Sheet3_fca ad-hoc charge_Microsoft Assistant VBA" xfId="710" xr:uid="{00000000-0005-0000-0000-0000F5020000}"/>
    <cellStyle name="_Sheet1_1_Sheet3_Microsoft Assistant VBA" xfId="711" xr:uid="{00000000-0005-0000-0000-0000F6020000}"/>
    <cellStyle name="_Sheet1_2" xfId="712" xr:uid="{00000000-0005-0000-0000-0000F7020000}"/>
    <cellStyle name="_Sheet1_2_ad-hoc charge" xfId="713" xr:uid="{00000000-0005-0000-0000-0000F8020000}"/>
    <cellStyle name="_Sheet1_2_ad-hoc charge_Microsoft Assistant VBA" xfId="714" xr:uid="{00000000-0005-0000-0000-0000F9020000}"/>
    <cellStyle name="_Sheet1_2_fca ad-hoc charge" xfId="715" xr:uid="{00000000-0005-0000-0000-0000FA020000}"/>
    <cellStyle name="_Sheet1_2_fca ad-hoc charge_Microsoft Assistant VBA" xfId="716" xr:uid="{00000000-0005-0000-0000-0000FB020000}"/>
    <cellStyle name="_Sheet1_2_Microsoft Assistant VBA" xfId="717" xr:uid="{00000000-0005-0000-0000-0000FC020000}"/>
    <cellStyle name="_Sheet1_2_Sheet1" xfId="718" xr:uid="{00000000-0005-0000-0000-0000FD020000}"/>
    <cellStyle name="_Sheet1_2_Sheet1_ad-hoc charge" xfId="719" xr:uid="{00000000-0005-0000-0000-0000FE020000}"/>
    <cellStyle name="_Sheet1_2_Sheet1_ad-hoc charge_Microsoft Assistant VBA" xfId="720" xr:uid="{00000000-0005-0000-0000-0000FF020000}"/>
    <cellStyle name="_Sheet1_2_Sheet1_fca ad-hoc charge" xfId="721" xr:uid="{00000000-0005-0000-0000-000000030000}"/>
    <cellStyle name="_Sheet1_2_Sheet1_fca ad-hoc charge_Microsoft Assistant VBA" xfId="722" xr:uid="{00000000-0005-0000-0000-000001030000}"/>
    <cellStyle name="_Sheet1_2_Sheet1_Microsoft Assistant VBA" xfId="723" xr:uid="{00000000-0005-0000-0000-000002030000}"/>
    <cellStyle name="_Sheet1_3" xfId="724" xr:uid="{00000000-0005-0000-0000-000003030000}"/>
    <cellStyle name="_Sheet1_3_ad-hoc charge" xfId="725" xr:uid="{00000000-0005-0000-0000-000004030000}"/>
    <cellStyle name="_Sheet1_3_ad-hoc charge_Microsoft Assistant VBA" xfId="726" xr:uid="{00000000-0005-0000-0000-000005030000}"/>
    <cellStyle name="_Sheet1_3_Aug2007" xfId="727" xr:uid="{00000000-0005-0000-0000-000006030000}"/>
    <cellStyle name="_Sheet1_3_Book1" xfId="728" xr:uid="{00000000-0005-0000-0000-000007030000}"/>
    <cellStyle name="_Sheet1_3_CLP" xfId="729" xr:uid="{00000000-0005-0000-0000-000008030000}"/>
    <cellStyle name="_Sheet1_3_fca ad-hoc charge" xfId="730" xr:uid="{00000000-0005-0000-0000-000009030000}"/>
    <cellStyle name="_Sheet1_3_fca ad-hoc charge_Microsoft Assistant VBA" xfId="731" xr:uid="{00000000-0005-0000-0000-00000A030000}"/>
    <cellStyle name="_Sheet1_3_lsa" xfId="732" xr:uid="{00000000-0005-0000-0000-00000B030000}"/>
    <cellStyle name="_Sheet1_3_Microsoft Assistant VBA" xfId="733" xr:uid="{00000000-0005-0000-0000-00000C030000}"/>
    <cellStyle name="_Sheet1_3_REC" xfId="734" xr:uid="{00000000-0005-0000-0000-00000D030000}"/>
    <cellStyle name="_Sheet1_3_sea" xfId="735" xr:uid="{00000000-0005-0000-0000-00000E030000}"/>
    <cellStyle name="_Sheet1_3_sea_ad-hoc charge" xfId="736" xr:uid="{00000000-0005-0000-0000-00000F030000}"/>
    <cellStyle name="_Sheet1_3_sea_ad-hoc charge_Microsoft Assistant VBA" xfId="737" xr:uid="{00000000-0005-0000-0000-000010030000}"/>
    <cellStyle name="_Sheet1_3_sea_fca ad-hoc charge" xfId="738" xr:uid="{00000000-0005-0000-0000-000011030000}"/>
    <cellStyle name="_Sheet1_3_sea_fca ad-hoc charge_Microsoft Assistant VBA" xfId="739" xr:uid="{00000000-0005-0000-0000-000012030000}"/>
    <cellStyle name="_Sheet1_3_sea_Microsoft Assistant VBA" xfId="740" xr:uid="{00000000-0005-0000-0000-000013030000}"/>
    <cellStyle name="_Sheet1_3_Sheet1" xfId="741" xr:uid="{00000000-0005-0000-0000-000014030000}"/>
    <cellStyle name="_Sheet1_3_temp" xfId="742" xr:uid="{00000000-0005-0000-0000-000015030000}"/>
    <cellStyle name="_Sheet1_3_update mods" xfId="743" xr:uid="{00000000-0005-0000-0000-000016030000}"/>
    <cellStyle name="_Sheet1_3_VSL" xfId="744" xr:uid="{00000000-0005-0000-0000-000017030000}"/>
    <cellStyle name="_Sheet1_3_vsl planning form0608 " xfId="745" xr:uid="{00000000-0005-0000-0000-000018030000}"/>
    <cellStyle name="_Sheet1_ad-hoc charge" xfId="746" xr:uid="{00000000-0005-0000-0000-000019030000}"/>
    <cellStyle name="_Sheet1_CLP" xfId="747" xr:uid="{00000000-0005-0000-0000-00001A030000}"/>
    <cellStyle name="_Sheet1_CLP_ad-hoc charge" xfId="748" xr:uid="{00000000-0005-0000-0000-00001B030000}"/>
    <cellStyle name="_Sheet1_CLP_ad-hoc charge_Microsoft Assistant VBA" xfId="749" xr:uid="{00000000-0005-0000-0000-00001C030000}"/>
    <cellStyle name="_Sheet1_CLP_CLP" xfId="750" xr:uid="{00000000-0005-0000-0000-00001D030000}"/>
    <cellStyle name="_Sheet1_CLP_CLP_ad-hoc charge" xfId="751" xr:uid="{00000000-0005-0000-0000-00001E030000}"/>
    <cellStyle name="_Sheet1_CLP_CLP_ad-hoc charge_Microsoft Assistant VBA" xfId="752" xr:uid="{00000000-0005-0000-0000-00001F030000}"/>
    <cellStyle name="_Sheet1_CLP_CLP_fca ad-hoc charge" xfId="753" xr:uid="{00000000-0005-0000-0000-000020030000}"/>
    <cellStyle name="_Sheet1_CLP_CLP_fca ad-hoc charge_Microsoft Assistant VBA" xfId="754" xr:uid="{00000000-0005-0000-0000-000021030000}"/>
    <cellStyle name="_Sheet1_CLP_CLP_Microsoft Assistant VBA" xfId="755" xr:uid="{00000000-0005-0000-0000-000022030000}"/>
    <cellStyle name="_Sheet1_CLP_CLP_Sheet1" xfId="756" xr:uid="{00000000-0005-0000-0000-000023030000}"/>
    <cellStyle name="_Sheet1_CLP_CLP_Sheet1_ad-hoc charge" xfId="757" xr:uid="{00000000-0005-0000-0000-000024030000}"/>
    <cellStyle name="_Sheet1_CLP_CLP_Sheet1_ad-hoc charge_Microsoft Assistant VBA" xfId="758" xr:uid="{00000000-0005-0000-0000-000025030000}"/>
    <cellStyle name="_Sheet1_CLP_CLP_Sheet1_fca ad-hoc charge" xfId="759" xr:uid="{00000000-0005-0000-0000-000026030000}"/>
    <cellStyle name="_Sheet1_CLP_CLP_Sheet1_fca ad-hoc charge_Microsoft Assistant VBA" xfId="760" xr:uid="{00000000-0005-0000-0000-000027030000}"/>
    <cellStyle name="_Sheet1_CLP_CLP_Sheet1_Microsoft Assistant VBA" xfId="761" xr:uid="{00000000-0005-0000-0000-000028030000}"/>
    <cellStyle name="_Sheet1_CLP_fca ad-hoc charge" xfId="762" xr:uid="{00000000-0005-0000-0000-000029030000}"/>
    <cellStyle name="_Sheet1_CLP_fca ad-hoc charge_Microsoft Assistant VBA" xfId="763" xr:uid="{00000000-0005-0000-0000-00002A030000}"/>
    <cellStyle name="_Sheet1_CLP_inq" xfId="764" xr:uid="{00000000-0005-0000-0000-00002B030000}"/>
    <cellStyle name="_Sheet1_CLP_inq_ad-hoc charge" xfId="765" xr:uid="{00000000-0005-0000-0000-00002C030000}"/>
    <cellStyle name="_Sheet1_CLP_inq_ad-hoc charge_Microsoft Assistant VBA" xfId="766" xr:uid="{00000000-0005-0000-0000-00002D030000}"/>
    <cellStyle name="_Sheet1_CLP_inq_fca ad-hoc charge" xfId="767" xr:uid="{00000000-0005-0000-0000-00002E030000}"/>
    <cellStyle name="_Sheet1_CLP_inq_fca ad-hoc charge_Microsoft Assistant VBA" xfId="768" xr:uid="{00000000-0005-0000-0000-00002F030000}"/>
    <cellStyle name="_Sheet1_CLP_inq_Microsoft Assistant VBA" xfId="769" xr:uid="{00000000-0005-0000-0000-000030030000}"/>
    <cellStyle name="_Sheet1_CLP_inq_Sheet1" xfId="770" xr:uid="{00000000-0005-0000-0000-000031030000}"/>
    <cellStyle name="_Sheet1_CLP_inq_Sheet1_ad-hoc charge" xfId="771" xr:uid="{00000000-0005-0000-0000-000032030000}"/>
    <cellStyle name="_Sheet1_CLP_inq_Sheet1_ad-hoc charge_Microsoft Assistant VBA" xfId="772" xr:uid="{00000000-0005-0000-0000-000033030000}"/>
    <cellStyle name="_Sheet1_CLP_inq_Sheet1_fca ad-hoc charge" xfId="773" xr:uid="{00000000-0005-0000-0000-000034030000}"/>
    <cellStyle name="_Sheet1_CLP_inq_Sheet1_fca ad-hoc charge_Microsoft Assistant VBA" xfId="774" xr:uid="{00000000-0005-0000-0000-000035030000}"/>
    <cellStyle name="_Sheet1_CLP_inq_Sheet1_Microsoft Assistant VBA" xfId="775" xr:uid="{00000000-0005-0000-0000-000036030000}"/>
    <cellStyle name="_Sheet1_CLP_Microsoft Assistant VBA" xfId="776" xr:uid="{00000000-0005-0000-0000-000037030000}"/>
    <cellStyle name="_Sheet1_CLP_receive" xfId="777" xr:uid="{00000000-0005-0000-0000-000038030000}"/>
    <cellStyle name="_Sheet1_CLP_receive_ad-hoc charge" xfId="778" xr:uid="{00000000-0005-0000-0000-000039030000}"/>
    <cellStyle name="_Sheet1_CLP_receive_ad-hoc charge_Microsoft Assistant VBA" xfId="779" xr:uid="{00000000-0005-0000-0000-00003A030000}"/>
    <cellStyle name="_Sheet1_CLP_receive_fca ad-hoc charge" xfId="780" xr:uid="{00000000-0005-0000-0000-00003B030000}"/>
    <cellStyle name="_Sheet1_CLP_receive_fca ad-hoc charge_Microsoft Assistant VBA" xfId="781" xr:uid="{00000000-0005-0000-0000-00003C030000}"/>
    <cellStyle name="_Sheet1_CLP_receive_Microsoft Assistant VBA" xfId="782" xr:uid="{00000000-0005-0000-0000-00003D030000}"/>
    <cellStyle name="_Sheet1_CLP_receive_Sheet1" xfId="783" xr:uid="{00000000-0005-0000-0000-00003E030000}"/>
    <cellStyle name="_Sheet1_CLP_receive_Sheet1_ad-hoc charge" xfId="784" xr:uid="{00000000-0005-0000-0000-00003F030000}"/>
    <cellStyle name="_Sheet1_CLP_receive_Sheet1_ad-hoc charge_Microsoft Assistant VBA" xfId="785" xr:uid="{00000000-0005-0000-0000-000040030000}"/>
    <cellStyle name="_Sheet1_CLP_receive_Sheet1_fca ad-hoc charge" xfId="786" xr:uid="{00000000-0005-0000-0000-000041030000}"/>
    <cellStyle name="_Sheet1_CLP_receive_Sheet1_fca ad-hoc charge_Microsoft Assistant VBA" xfId="787" xr:uid="{00000000-0005-0000-0000-000042030000}"/>
    <cellStyle name="_Sheet1_CLP_receive_Sheet1_Microsoft Assistant VBA" xfId="788" xr:uid="{00000000-0005-0000-0000-000043030000}"/>
    <cellStyle name="_Sheet1_CLP_Sheet1" xfId="789" xr:uid="{00000000-0005-0000-0000-000044030000}"/>
    <cellStyle name="_Sheet1_CLP_Sheet1_ad-hoc charge" xfId="790" xr:uid="{00000000-0005-0000-0000-000045030000}"/>
    <cellStyle name="_Sheet1_CLP_Sheet1_ad-hoc charge_Microsoft Assistant VBA" xfId="791" xr:uid="{00000000-0005-0000-0000-000046030000}"/>
    <cellStyle name="_Sheet1_CLP_Sheet1_fca ad-hoc charge" xfId="792" xr:uid="{00000000-0005-0000-0000-000047030000}"/>
    <cellStyle name="_Sheet1_CLP_Sheet1_fca ad-hoc charge_Microsoft Assistant VBA" xfId="793" xr:uid="{00000000-0005-0000-0000-000048030000}"/>
    <cellStyle name="_Sheet1_CLP_Sheet1_Microsoft Assistant VBA" xfId="794" xr:uid="{00000000-0005-0000-0000-000049030000}"/>
    <cellStyle name="_Sheet1_CLP_temp" xfId="795" xr:uid="{00000000-0005-0000-0000-00004A030000}"/>
    <cellStyle name="_Sheet1_CLP_temp_ad-hoc charge" xfId="796" xr:uid="{00000000-0005-0000-0000-00004B030000}"/>
    <cellStyle name="_Sheet1_CLP_temp_ad-hoc charge_Microsoft Assistant VBA" xfId="797" xr:uid="{00000000-0005-0000-0000-00004C030000}"/>
    <cellStyle name="_Sheet1_CLP_temp_fca ad-hoc charge" xfId="798" xr:uid="{00000000-0005-0000-0000-00004D030000}"/>
    <cellStyle name="_Sheet1_CLP_temp_fca ad-hoc charge_Microsoft Assistant VBA" xfId="799" xr:uid="{00000000-0005-0000-0000-00004E030000}"/>
    <cellStyle name="_Sheet1_CLP_temp_Microsoft Assistant VBA" xfId="800" xr:uid="{00000000-0005-0000-0000-00004F030000}"/>
    <cellStyle name="_Sheet1_CLP_temp_Sheet1" xfId="801" xr:uid="{00000000-0005-0000-0000-000050030000}"/>
    <cellStyle name="_Sheet1_CLP_temp_Sheet1_ad-hoc charge" xfId="802" xr:uid="{00000000-0005-0000-0000-000051030000}"/>
    <cellStyle name="_Sheet1_CLP_temp_Sheet1_ad-hoc charge_Microsoft Assistant VBA" xfId="803" xr:uid="{00000000-0005-0000-0000-000052030000}"/>
    <cellStyle name="_Sheet1_CLP_temp_Sheet1_fca ad-hoc charge" xfId="804" xr:uid="{00000000-0005-0000-0000-000053030000}"/>
    <cellStyle name="_Sheet1_CLP_temp_Sheet1_fca ad-hoc charge_Microsoft Assistant VBA" xfId="805" xr:uid="{00000000-0005-0000-0000-000054030000}"/>
    <cellStyle name="_Sheet1_CLP_temp_Sheet1_Microsoft Assistant VBA" xfId="806" xr:uid="{00000000-0005-0000-0000-000055030000}"/>
    <cellStyle name="_Sheet1_create fcr" xfId="807" xr:uid="{00000000-0005-0000-0000-000056030000}"/>
    <cellStyle name="_Sheet1_FCA" xfId="808" xr:uid="{00000000-0005-0000-0000-000057030000}"/>
    <cellStyle name="_Sheet1_fca ad-hoc charge" xfId="809" xr:uid="{00000000-0005-0000-0000-000058030000}"/>
    <cellStyle name="_Sheet1_FCA vdr fee 25" xfId="810" xr:uid="{00000000-0005-0000-0000-000059030000}"/>
    <cellStyle name="_Sheet1_FCA vdr fee 25_Microsoft Assistant VBA" xfId="811" xr:uid="{00000000-0005-0000-0000-00005A030000}"/>
    <cellStyle name="_Sheet1_FCA week 26" xfId="812" xr:uid="{00000000-0005-0000-0000-00005B030000}"/>
    <cellStyle name="_Sheet1_FCA week 26_Microsoft Assistant VBA" xfId="813" xr:uid="{00000000-0005-0000-0000-00005C030000}"/>
    <cellStyle name="_Sheet1_FCA_ad-hoc charge" xfId="814" xr:uid="{00000000-0005-0000-0000-00005D030000}"/>
    <cellStyle name="_Sheet1_FCA_FCA" xfId="815" xr:uid="{00000000-0005-0000-0000-00005E030000}"/>
    <cellStyle name="_Sheet1_FCA_fca ad-hoc charge" xfId="816" xr:uid="{00000000-0005-0000-0000-00005F030000}"/>
    <cellStyle name="_Sheet1_FCA_google" xfId="817" xr:uid="{00000000-0005-0000-0000-000060030000}"/>
    <cellStyle name="_Sheet1_FCA_google_1" xfId="818" xr:uid="{00000000-0005-0000-0000-000061030000}"/>
    <cellStyle name="_Sheet1_FCA_New" xfId="819" xr:uid="{00000000-0005-0000-0000-000062030000}"/>
    <cellStyle name="_Sheet1_FCA_Normal" xfId="820" xr:uid="{00000000-0005-0000-0000-000063030000}"/>
    <cellStyle name="_Sheet1_FCA_NORMAL_ad-hoc charge" xfId="821" xr:uid="{00000000-0005-0000-0000-000064030000}"/>
    <cellStyle name="_Sheet1_FCA_NORMAL_all" xfId="822" xr:uid="{00000000-0005-0000-0000-000065030000}"/>
    <cellStyle name="_Sheet1_FCA_NORMAL_bkg" xfId="823" xr:uid="{00000000-0005-0000-0000-000066030000}"/>
    <cellStyle name="_Sheet1_FCA_NORMAL_FCA" xfId="824" xr:uid="{00000000-0005-0000-0000-000067030000}"/>
    <cellStyle name="_Sheet1_FCA_NORMAL_fca ad-hoc charge" xfId="825" xr:uid="{00000000-0005-0000-0000-000068030000}"/>
    <cellStyle name="_Sheet1_FCA_Normal_FCA_ad-hoc charge" xfId="826" xr:uid="{00000000-0005-0000-0000-000069030000}"/>
    <cellStyle name="_Sheet1_FCA_Normal_FCA_all" xfId="827" xr:uid="{00000000-0005-0000-0000-00006A030000}"/>
    <cellStyle name="_Sheet1_FCA_Normal_FCA_bkg" xfId="828" xr:uid="{00000000-0005-0000-0000-00006B030000}"/>
    <cellStyle name="_Sheet1_FCA_Normal_FCA_fca ad-hoc charge" xfId="829" xr:uid="{00000000-0005-0000-0000-00006C030000}"/>
    <cellStyle name="_Sheet1_FCA_Normal_FCA_google" xfId="830" xr:uid="{00000000-0005-0000-0000-00006D030000}"/>
    <cellStyle name="_Sheet1_FCA_NORMAL_FCA_google_1" xfId="831" xr:uid="{00000000-0005-0000-0000-00006E030000}"/>
    <cellStyle name="_Sheet1_FCA_Normal_FCA_Normal" xfId="832" xr:uid="{00000000-0005-0000-0000-00006F030000}"/>
    <cellStyle name="_Sheet1_FCA_Normal_FCA_Normal_ad-hoc charge" xfId="833" xr:uid="{00000000-0005-0000-0000-000070030000}"/>
    <cellStyle name="_Sheet1_FCA_NORMAL_FCA_NORMAL_FCA" xfId="834" xr:uid="{00000000-0005-0000-0000-000071030000}"/>
    <cellStyle name="_Sheet1_FCA_Normal_FCA_Normal_fca ad-hoc charge" xfId="835" xr:uid="{00000000-0005-0000-0000-000072030000}"/>
    <cellStyle name="_Sheet1_FCA_Normal_FCA_Normal_FCA_1" xfId="836" xr:uid="{00000000-0005-0000-0000-000073030000}"/>
    <cellStyle name="_Sheet1_FCA_Normal_FCA_Normal_google" xfId="837" xr:uid="{00000000-0005-0000-0000-000074030000}"/>
    <cellStyle name="_Sheet1_FCA_NORMAL_FCA_NORMAL_google_1" xfId="838" xr:uid="{00000000-0005-0000-0000-000075030000}"/>
    <cellStyle name="_Sheet1_FCA_NORMAL_FCA_NORMAL_New" xfId="839" xr:uid="{00000000-0005-0000-0000-000076030000}"/>
    <cellStyle name="_Sheet1_FCA_NORMAL_FCA_NORMAL_Normal" xfId="840" xr:uid="{00000000-0005-0000-0000-000077030000}"/>
    <cellStyle name="_Sheet1_FCA_NORMAL_FCA_NORMAL_schedule" xfId="841" xr:uid="{00000000-0005-0000-0000-000078030000}"/>
    <cellStyle name="_Sheet1_FCA_Normal_FCA_schedule" xfId="842" xr:uid="{00000000-0005-0000-0000-000079030000}"/>
    <cellStyle name="_Sheet1_FCA_NORMAL_google" xfId="843" xr:uid="{00000000-0005-0000-0000-00007A030000}"/>
    <cellStyle name="_Sheet1_FCA_Normal_google_1" xfId="844" xr:uid="{00000000-0005-0000-0000-00007B030000}"/>
    <cellStyle name="_Sheet1_FCA_Normal_NORMAL" xfId="845" xr:uid="{00000000-0005-0000-0000-00007C030000}"/>
    <cellStyle name="_Sheet1_FCA_NORMAL_psw 03-17" xfId="846" xr:uid="{00000000-0005-0000-0000-00007D030000}"/>
    <cellStyle name="_Sheet1_FCA_NORMAL_psw03-11" xfId="847" xr:uid="{00000000-0005-0000-0000-00007E030000}"/>
    <cellStyle name="_Sheet1_FCA_Normal_schedule" xfId="848" xr:uid="{00000000-0005-0000-0000-00007F030000}"/>
    <cellStyle name="_Sheet1_FCA_NORMAL_schedule_1" xfId="849" xr:uid="{00000000-0005-0000-0000-000080030000}"/>
    <cellStyle name="_Sheet1_FCA_po info." xfId="850" xr:uid="{00000000-0005-0000-0000-000081030000}"/>
    <cellStyle name="_Sheet1_FCA_psw" xfId="851" xr:uid="{00000000-0005-0000-0000-000082030000}"/>
    <cellStyle name="_Sheet1_FCA_psw 03-17" xfId="852" xr:uid="{00000000-0005-0000-0000-000083030000}"/>
    <cellStyle name="_Sheet1_FCA_psw 1-31" xfId="853" xr:uid="{00000000-0005-0000-0000-000084030000}"/>
    <cellStyle name="_Sheet1_FCA_psw03-11" xfId="854" xr:uid="{00000000-0005-0000-0000-000085030000}"/>
    <cellStyle name="_Sheet1_FCA_schedule" xfId="855" xr:uid="{00000000-0005-0000-0000-000086030000}"/>
    <cellStyle name="_Sheet1_FCA_schedule_1" xfId="856" xr:uid="{00000000-0005-0000-0000-000087030000}"/>
    <cellStyle name="_Sheet1_FCA_usec" xfId="857" xr:uid="{00000000-0005-0000-0000-000088030000}"/>
    <cellStyle name="_Sheet1_FCA_usec 03-11" xfId="858" xr:uid="{00000000-0005-0000-0000-000089030000}"/>
    <cellStyle name="_Sheet1_FCA_usec 03-17" xfId="859" xr:uid="{00000000-0005-0000-0000-00008A030000}"/>
    <cellStyle name="_Sheet1_forecast" xfId="860" xr:uid="{00000000-0005-0000-0000-00008B030000}"/>
    <cellStyle name="_Sheet1_google" xfId="861" xr:uid="{00000000-0005-0000-0000-00008C030000}"/>
    <cellStyle name="_Sheet1_google_1" xfId="862" xr:uid="{00000000-0005-0000-0000-00008D030000}"/>
    <cellStyle name="_Sheet1_google_FCA" xfId="863" xr:uid="{00000000-0005-0000-0000-00008E030000}"/>
    <cellStyle name="_Sheet1_google_fca ad-hoc charge" xfId="864" xr:uid="{00000000-0005-0000-0000-00008F030000}"/>
    <cellStyle name="_Sheet1_google_google" xfId="865" xr:uid="{00000000-0005-0000-0000-000090030000}"/>
    <cellStyle name="_Sheet1_hk" xfId="866" xr:uid="{00000000-0005-0000-0000-000091030000}"/>
    <cellStyle name="_Sheet1_m" xfId="867" xr:uid="{00000000-0005-0000-0000-000092030000}"/>
    <cellStyle name="_Sheet1_March" xfId="868" xr:uid="{00000000-0005-0000-0000-000093030000}"/>
    <cellStyle name="_Sheet1_Microsoft Assistant VBA" xfId="869" xr:uid="{00000000-0005-0000-0000-000094030000}"/>
    <cellStyle name="_Sheet1_New" xfId="870" xr:uid="{00000000-0005-0000-0000-000095030000}"/>
    <cellStyle name="_Sheet1_no" xfId="871" xr:uid="{00000000-0005-0000-0000-000096030000}"/>
    <cellStyle name="_Sheet1_Normal" xfId="872" xr:uid="{00000000-0005-0000-0000-000097030000}"/>
    <cellStyle name="_Sheet1_Normal_ad-hoc charge" xfId="873" xr:uid="{00000000-0005-0000-0000-000098030000}"/>
    <cellStyle name="_Sheet1_NORMAL_FCA" xfId="874" xr:uid="{00000000-0005-0000-0000-000099030000}"/>
    <cellStyle name="_Sheet1_Normal_fca ad-hoc charge" xfId="875" xr:uid="{00000000-0005-0000-0000-00009A030000}"/>
    <cellStyle name="_Sheet1_Normal_FCA_1" xfId="876" xr:uid="{00000000-0005-0000-0000-00009B030000}"/>
    <cellStyle name="_Sheet1_NORMAL_google" xfId="877" xr:uid="{00000000-0005-0000-0000-00009C030000}"/>
    <cellStyle name="_Sheet1_Normal_google_1" xfId="878" xr:uid="{00000000-0005-0000-0000-00009D030000}"/>
    <cellStyle name="_Sheet1_NORMAL_New" xfId="879" xr:uid="{00000000-0005-0000-0000-00009E030000}"/>
    <cellStyle name="_Sheet1_Normal_NORMAL" xfId="880" xr:uid="{00000000-0005-0000-0000-00009F030000}"/>
    <cellStyle name="_Sheet1_Normal_pnw" xfId="881" xr:uid="{00000000-0005-0000-0000-0000A0030000}"/>
    <cellStyle name="_Sheet1_Normal_po info." xfId="882" xr:uid="{00000000-0005-0000-0000-0000A1030000}"/>
    <cellStyle name="_Sheet1_NORMAL_psw" xfId="883" xr:uid="{00000000-0005-0000-0000-0000A2030000}"/>
    <cellStyle name="_Sheet1_NORMAL_psw 03-17" xfId="884" xr:uid="{00000000-0005-0000-0000-0000A3030000}"/>
    <cellStyle name="_Sheet1_NORMAL_psw03-11" xfId="885" xr:uid="{00000000-0005-0000-0000-0000A4030000}"/>
    <cellStyle name="_Sheet1_Normal_schedule" xfId="886" xr:uid="{00000000-0005-0000-0000-0000A5030000}"/>
    <cellStyle name="_Sheet1_NORMAL_schedule_1" xfId="887" xr:uid="{00000000-0005-0000-0000-0000A6030000}"/>
    <cellStyle name="_Sheet1_NORMAL_usec" xfId="888" xr:uid="{00000000-0005-0000-0000-0000A7030000}"/>
    <cellStyle name="_Sheet1_NORMAL_usec 03-11" xfId="889" xr:uid="{00000000-0005-0000-0000-0000A8030000}"/>
    <cellStyle name="_Sheet1_NORMAL_usec 03-17" xfId="890" xr:uid="{00000000-0005-0000-0000-0000A9030000}"/>
    <cellStyle name="_Sheet1_pnw" xfId="891" xr:uid="{00000000-0005-0000-0000-0000AA030000}"/>
    <cellStyle name="_Sheet1_pnw 03-14" xfId="892" xr:uid="{00000000-0005-0000-0000-0000AB030000}"/>
    <cellStyle name="_Sheet1_po info." xfId="893" xr:uid="{00000000-0005-0000-0000-0000AC030000}"/>
    <cellStyle name="_Sheet1_schedule" xfId="894" xr:uid="{00000000-0005-0000-0000-0000AD030000}"/>
    <cellStyle name="_Sheet1_schedule_1" xfId="895" xr:uid="{00000000-0005-0000-0000-0000AE030000}"/>
    <cellStyle name="_Sheet1_Sheet1" xfId="896" xr:uid="{00000000-0005-0000-0000-0000AF030000}"/>
    <cellStyle name="_Sheet1_Sheet1_1" xfId="897" xr:uid="{00000000-0005-0000-0000-0000B0030000}"/>
    <cellStyle name="_Sheet1_Sheet1_1_data" xfId="898" xr:uid="{00000000-0005-0000-0000-0000B1030000}"/>
    <cellStyle name="_Sheet1_Sheet1_1_data_ad-hoc charge" xfId="899" xr:uid="{00000000-0005-0000-0000-0000B2030000}"/>
    <cellStyle name="_Sheet1_Sheet1_1_data_ad-hoc charge_Microsoft Assistant VBA" xfId="900" xr:uid="{00000000-0005-0000-0000-0000B3030000}"/>
    <cellStyle name="_Sheet1_Sheet1_1_data_Normal" xfId="901" xr:uid="{00000000-0005-0000-0000-0000B4030000}"/>
    <cellStyle name="_Sheet1_Sheet1_1_data_Normal_Microsoft Assistant VBA" xfId="902" xr:uid="{00000000-0005-0000-0000-0000B5030000}"/>
    <cellStyle name="_Sheet1_Sheet1_1_FCA week 17" xfId="903" xr:uid="{00000000-0005-0000-0000-0000B6030000}"/>
    <cellStyle name="_Sheet1_Sheet1_1_FCA week 17_Microsoft Assistant VBA" xfId="904" xr:uid="{00000000-0005-0000-0000-0000B7030000}"/>
    <cellStyle name="_Sheet1_Sheet1_1_FCA week 18" xfId="905" xr:uid="{00000000-0005-0000-0000-0000B8030000}"/>
    <cellStyle name="_Sheet1_Sheet1_1_FCA week 18 k" xfId="906" xr:uid="{00000000-0005-0000-0000-0000B9030000}"/>
    <cellStyle name="_Sheet1_Sheet1_1_FCA week 18 k_Microsoft Assistant VBA" xfId="907" xr:uid="{00000000-0005-0000-0000-0000BA030000}"/>
    <cellStyle name="_Sheet1_Sheet1_1_FCA week 18_Microsoft Assistant VBA" xfId="908" xr:uid="{00000000-0005-0000-0000-0000BB030000}"/>
    <cellStyle name="_Sheet1_Sheet1_1_FCA week 19" xfId="909" xr:uid="{00000000-0005-0000-0000-0000BC030000}"/>
    <cellStyle name="_Sheet1_Sheet1_1_FCA week 19_Microsoft Assistant VBA" xfId="910" xr:uid="{00000000-0005-0000-0000-0000BD030000}"/>
    <cellStyle name="_Sheet1_Sheet1_1_FCA week 20" xfId="911" xr:uid="{00000000-0005-0000-0000-0000BE030000}"/>
    <cellStyle name="_Sheet1_Sheet1_1_FCA week 20_Microsoft Assistant VBA" xfId="912" xr:uid="{00000000-0005-0000-0000-0000BF030000}"/>
    <cellStyle name="_Sheet1_Sheet1_1_FCA week 21" xfId="913" xr:uid="{00000000-0005-0000-0000-0000C0030000}"/>
    <cellStyle name="_Sheet1_Sheet1_1_FCA week 21 k" xfId="914" xr:uid="{00000000-0005-0000-0000-0000C1030000}"/>
    <cellStyle name="_Sheet1_Sheet1_1_FCA week 21 k_Microsoft Assistant VBA" xfId="915" xr:uid="{00000000-0005-0000-0000-0000C2030000}"/>
    <cellStyle name="_Sheet1_Sheet1_1_FCA week 21_Microsoft Assistant VBA" xfId="916" xr:uid="{00000000-0005-0000-0000-0000C3030000}"/>
    <cellStyle name="_Sheet1_Sheet1_1_FCA week 22" xfId="917" xr:uid="{00000000-0005-0000-0000-0000C4030000}"/>
    <cellStyle name="_Sheet1_Sheet1_1_FCA week 22_Microsoft Assistant VBA" xfId="918" xr:uid="{00000000-0005-0000-0000-0000C5030000}"/>
    <cellStyle name="_Sheet1_Sheet1_1_New" xfId="919" xr:uid="{00000000-0005-0000-0000-0000C6030000}"/>
    <cellStyle name="_Sheet1_Sheet1_1_New_Microsoft Assistant VBA" xfId="920" xr:uid="{00000000-0005-0000-0000-0000C7030000}"/>
    <cellStyle name="_Sheet1_Sheet1_1_Normal" xfId="921" xr:uid="{00000000-0005-0000-0000-0000C8030000}"/>
    <cellStyle name="_Sheet1_Sheet1_1_Normal_Microsoft Assistant VBA" xfId="922" xr:uid="{00000000-0005-0000-0000-0000C9030000}"/>
    <cellStyle name="_Sheet1_Sheet1_1_Sheet1" xfId="923" xr:uid="{00000000-0005-0000-0000-0000CA030000}"/>
    <cellStyle name="_Sheet1_Sheet1_1_Sheet1_ad-hoc charge" xfId="924" xr:uid="{00000000-0005-0000-0000-0000CB030000}"/>
    <cellStyle name="_Sheet1_Sheet1_1_Sheet1_ad-hoc charge_Microsoft Assistant VBA" xfId="925" xr:uid="{00000000-0005-0000-0000-0000CC030000}"/>
    <cellStyle name="_Sheet1_Sheet1_1_Sheet1_google" xfId="926" xr:uid="{00000000-0005-0000-0000-0000CD030000}"/>
    <cellStyle name="_Sheet1_Sheet1_1_Sheet1_google_Microsoft Assistant VBA" xfId="927" xr:uid="{00000000-0005-0000-0000-0000CE030000}"/>
    <cellStyle name="_Sheet1_Sheet1_1_Sheet1_Normal" xfId="928" xr:uid="{00000000-0005-0000-0000-0000CF030000}"/>
    <cellStyle name="_Sheet1_Sheet1_1_Sheet1_Normal_Microsoft Assistant VBA" xfId="929" xr:uid="{00000000-0005-0000-0000-0000D0030000}"/>
    <cellStyle name="_Sheet1_Sheet1_week5" xfId="930" xr:uid="{00000000-0005-0000-0000-0000D1030000}"/>
    <cellStyle name="_Sheet1_Sheet2" xfId="931" xr:uid="{00000000-0005-0000-0000-0000D2030000}"/>
    <cellStyle name="_Sheet1_szh" xfId="932" xr:uid="{00000000-0005-0000-0000-0000D3030000}"/>
    <cellStyle name="_Sheet1_week5" xfId="933" xr:uid="{00000000-0005-0000-0000-0000D4030000}"/>
    <cellStyle name="_Sheet1_week5_ad-hoc charge" xfId="934" xr:uid="{00000000-0005-0000-0000-0000D5030000}"/>
    <cellStyle name="_Sheet1_week5_ad-hoc charge_Microsoft Assistant VBA" xfId="935" xr:uid="{00000000-0005-0000-0000-0000D6030000}"/>
    <cellStyle name="_Sheet1_week5_fca ad-hoc charge" xfId="936" xr:uid="{00000000-0005-0000-0000-0000D7030000}"/>
    <cellStyle name="_Sheet1_week5_fca ad-hoc charge_Microsoft Assistant VBA" xfId="937" xr:uid="{00000000-0005-0000-0000-0000D8030000}"/>
    <cellStyle name="_Sheet1_week5_Microsoft Assistant VBA" xfId="938" xr:uid="{00000000-0005-0000-0000-0000D9030000}"/>
    <cellStyle name="_Sheet2" xfId="939" xr:uid="{00000000-0005-0000-0000-0000DA030000}"/>
    <cellStyle name="_Sheet2_1" xfId="940" xr:uid="{00000000-0005-0000-0000-0000DB030000}"/>
    <cellStyle name="_Sheet2_FCA" xfId="941" xr:uid="{00000000-0005-0000-0000-0000DC030000}"/>
    <cellStyle name="_Sheet2_Microsoft Assistant VBA" xfId="942" xr:uid="{00000000-0005-0000-0000-0000DD030000}"/>
    <cellStyle name="_Sheet2_Sheet1" xfId="943" xr:uid="{00000000-0005-0000-0000-0000DE030000}"/>
    <cellStyle name="_Sheet3" xfId="944" xr:uid="{00000000-0005-0000-0000-0000DF030000}"/>
    <cellStyle name="_Sheet3_Microsoft Assistant VBA" xfId="945" xr:uid="{00000000-0005-0000-0000-0000E0030000}"/>
    <cellStyle name="_sz" xfId="946" xr:uid="{00000000-0005-0000-0000-0000E1030000}"/>
    <cellStyle name="_szh" xfId="947" xr:uid="{00000000-0005-0000-0000-0000E2030000}"/>
    <cellStyle name="_target" xfId="948" xr:uid="{00000000-0005-0000-0000-0000E3030000}"/>
    <cellStyle name="_Target Bump-Delay-Roll Notice" xfId="949" xr:uid="{00000000-0005-0000-0000-0000E4030000}"/>
    <cellStyle name="_target_ad-hoc charge" xfId="950" xr:uid="{00000000-0005-0000-0000-0000E5030000}"/>
    <cellStyle name="_target_ad-hoc charge_Microsoft Assistant VBA" xfId="951" xr:uid="{00000000-0005-0000-0000-0000E6030000}"/>
    <cellStyle name="_target_fca ad-hoc charge" xfId="952" xr:uid="{00000000-0005-0000-0000-0000E7030000}"/>
    <cellStyle name="_target_fca ad-hoc charge_Microsoft Assistant VBA" xfId="953" xr:uid="{00000000-0005-0000-0000-0000E8030000}"/>
    <cellStyle name="_target_Microsoft Assistant VBA" xfId="954" xr:uid="{00000000-0005-0000-0000-0000E9030000}"/>
    <cellStyle name="_temp" xfId="955" xr:uid="{00000000-0005-0000-0000-0000EA030000}"/>
    <cellStyle name="_temp_ad-hoc charge" xfId="956" xr:uid="{00000000-0005-0000-0000-0000EB030000}"/>
    <cellStyle name="_temp_ad-hoc charge_Microsoft Assistant VBA" xfId="957" xr:uid="{00000000-0005-0000-0000-0000EC030000}"/>
    <cellStyle name="_temp_fca ad-hoc charge" xfId="958" xr:uid="{00000000-0005-0000-0000-0000ED030000}"/>
    <cellStyle name="_temp_fca ad-hoc charge_Microsoft Assistant VBA" xfId="959" xr:uid="{00000000-0005-0000-0000-0000EE030000}"/>
    <cellStyle name="_temp_Microsoft Assistant VBA" xfId="960" xr:uid="{00000000-0005-0000-0000-0000EF030000}"/>
    <cellStyle name="_TGT" xfId="961" xr:uid="{00000000-0005-0000-0000-0000F0030000}"/>
    <cellStyle name="_TRK STATUS &amp; COST REPORT " xfId="962" xr:uid="{00000000-0005-0000-0000-0000F1030000}"/>
    <cellStyle name="_TRK STATUS &amp; COST REPORT _1" xfId="963" xr:uid="{00000000-0005-0000-0000-0000F2030000}"/>
    <cellStyle name="_TRK STATUS &amp; COST REPORT _1_Microsoft Assistant VBA" xfId="964" xr:uid="{00000000-0005-0000-0000-0000F3030000}"/>
    <cellStyle name="_tw" xfId="965" xr:uid="{00000000-0005-0000-0000-0000F4030000}"/>
    <cellStyle name="_update mods" xfId="966" xr:uid="{00000000-0005-0000-0000-0000F5030000}"/>
    <cellStyle name="_update mods_ad-hoc charge" xfId="967" xr:uid="{00000000-0005-0000-0000-0000F6030000}"/>
    <cellStyle name="_update mods_ad-hoc charge_Microsoft Assistant VBA" xfId="968" xr:uid="{00000000-0005-0000-0000-0000F7030000}"/>
    <cellStyle name="_update mods_fca ad-hoc charge" xfId="969" xr:uid="{00000000-0005-0000-0000-0000F8030000}"/>
    <cellStyle name="_update mods_fca ad-hoc charge_Microsoft Assistant VBA" xfId="970" xr:uid="{00000000-0005-0000-0000-0000F9030000}"/>
    <cellStyle name="_update mods_Microsoft Assistant VBA" xfId="971" xr:uid="{00000000-0005-0000-0000-0000FA030000}"/>
    <cellStyle name="_UPDATED" xfId="972" xr:uid="{00000000-0005-0000-0000-0000FB030000}"/>
    <cellStyle name="_vlookup" xfId="973" xr:uid="{00000000-0005-0000-0000-0000FC030000}"/>
    <cellStyle name="_vsl" xfId="974" xr:uid="{00000000-0005-0000-0000-0000FD030000}"/>
    <cellStyle name="_vsl planning form0608 " xfId="975" xr:uid="{00000000-0005-0000-0000-0000FE030000}"/>
    <cellStyle name="_vsl planning form0608 _ad-hoc charge" xfId="976" xr:uid="{00000000-0005-0000-0000-0000FF030000}"/>
    <cellStyle name="_vsl planning form0608 _ad-hoc charge_Microsoft Assistant VBA" xfId="977" xr:uid="{00000000-0005-0000-0000-000000040000}"/>
    <cellStyle name="_vsl planning form0608 _fca ad-hoc charge" xfId="978" xr:uid="{00000000-0005-0000-0000-000001040000}"/>
    <cellStyle name="_vsl planning form0608 _fca ad-hoc charge_Microsoft Assistant VBA" xfId="979" xr:uid="{00000000-0005-0000-0000-000002040000}"/>
    <cellStyle name="_vsl planning form0608 _Microsoft Assistant VBA" xfId="980" xr:uid="{00000000-0005-0000-0000-000003040000}"/>
    <cellStyle name="_vsl_ad-hoc charge" xfId="981" xr:uid="{00000000-0005-0000-0000-000004040000}"/>
    <cellStyle name="_vsl_ad-hoc charge_Microsoft Assistant VBA" xfId="982" xr:uid="{00000000-0005-0000-0000-000005040000}"/>
    <cellStyle name="_vsl_fca ad-hoc charge" xfId="983" xr:uid="{00000000-0005-0000-0000-000006040000}"/>
    <cellStyle name="_vsl_fca ad-hoc charge_Microsoft Assistant VBA" xfId="984" xr:uid="{00000000-0005-0000-0000-000007040000}"/>
    <cellStyle name="_vsl_lsa" xfId="985" xr:uid="{00000000-0005-0000-0000-000008040000}"/>
    <cellStyle name="_vsl_lsa_ad-hoc charge" xfId="986" xr:uid="{00000000-0005-0000-0000-000009040000}"/>
    <cellStyle name="_vsl_lsa_ad-hoc charge_Microsoft Assistant VBA" xfId="987" xr:uid="{00000000-0005-0000-0000-00000A040000}"/>
    <cellStyle name="_vsl_lsa_fca ad-hoc charge" xfId="988" xr:uid="{00000000-0005-0000-0000-00000B040000}"/>
    <cellStyle name="_vsl_lsa_fca ad-hoc charge_Microsoft Assistant VBA" xfId="989" xr:uid="{00000000-0005-0000-0000-00000C040000}"/>
    <cellStyle name="_vsl_lsa_Microsoft Assistant VBA" xfId="990" xr:uid="{00000000-0005-0000-0000-00000D040000}"/>
    <cellStyle name="_vsl_Microsoft Assistant VBA" xfId="991" xr:uid="{00000000-0005-0000-0000-00000E040000}"/>
    <cellStyle name="_vsl_nfk" xfId="992" xr:uid="{00000000-0005-0000-0000-00000F040000}"/>
    <cellStyle name="_vsl_nfk_ad-hoc charge" xfId="993" xr:uid="{00000000-0005-0000-0000-000010040000}"/>
    <cellStyle name="_vsl_nfk_ad-hoc charge_Microsoft Assistant VBA" xfId="994" xr:uid="{00000000-0005-0000-0000-000011040000}"/>
    <cellStyle name="_vsl_nfk_fca ad-hoc charge" xfId="995" xr:uid="{00000000-0005-0000-0000-000012040000}"/>
    <cellStyle name="_vsl_nfk_fca ad-hoc charge_Microsoft Assistant VBA" xfId="996" xr:uid="{00000000-0005-0000-0000-000013040000}"/>
    <cellStyle name="_vsl_nfk_Microsoft Assistant VBA" xfId="997" xr:uid="{00000000-0005-0000-0000-000014040000}"/>
    <cellStyle name="_vsl_sea" xfId="998" xr:uid="{00000000-0005-0000-0000-000015040000}"/>
    <cellStyle name="_vsl_sea_ad-hoc charge" xfId="999" xr:uid="{00000000-0005-0000-0000-000016040000}"/>
    <cellStyle name="_vsl_sea_ad-hoc charge_Microsoft Assistant VBA" xfId="1000" xr:uid="{00000000-0005-0000-0000-000017040000}"/>
    <cellStyle name="_vsl_sea_fca ad-hoc charge" xfId="1001" xr:uid="{00000000-0005-0000-0000-000018040000}"/>
    <cellStyle name="_vsl_sea_fca ad-hoc charge_Microsoft Assistant VBA" xfId="1002" xr:uid="{00000000-0005-0000-0000-000019040000}"/>
    <cellStyle name="_vsl_sea_Microsoft Assistant VBA" xfId="1003" xr:uid="{00000000-0005-0000-0000-00001A040000}"/>
    <cellStyle name="_vsl_Sheet1" xfId="1004" xr:uid="{00000000-0005-0000-0000-00001B040000}"/>
    <cellStyle name="_vsl_Sheet1_ad-hoc charge" xfId="1005" xr:uid="{00000000-0005-0000-0000-00001C040000}"/>
    <cellStyle name="_vsl_Sheet1_ad-hoc charge_Microsoft Assistant VBA" xfId="1006" xr:uid="{00000000-0005-0000-0000-00001D040000}"/>
    <cellStyle name="_vsl_Sheet1_fca ad-hoc charge" xfId="1007" xr:uid="{00000000-0005-0000-0000-00001E040000}"/>
    <cellStyle name="_vsl_Sheet1_fca ad-hoc charge_Microsoft Assistant VBA" xfId="1008" xr:uid="{00000000-0005-0000-0000-00001F040000}"/>
    <cellStyle name="_vsl_Sheet1_Microsoft Assistant VBA" xfId="1009" xr:uid="{00000000-0005-0000-0000-000020040000}"/>
    <cellStyle name="_vsl_Sheet2" xfId="1010" xr:uid="{00000000-0005-0000-0000-000021040000}"/>
    <cellStyle name="_vsl_Sheet2_ad-hoc charge" xfId="1011" xr:uid="{00000000-0005-0000-0000-000022040000}"/>
    <cellStyle name="_vsl_Sheet2_ad-hoc charge_Microsoft Assistant VBA" xfId="1012" xr:uid="{00000000-0005-0000-0000-000023040000}"/>
    <cellStyle name="_vsl_Sheet2_fca ad-hoc charge" xfId="1013" xr:uid="{00000000-0005-0000-0000-000024040000}"/>
    <cellStyle name="_vsl_Sheet2_fca ad-hoc charge_Microsoft Assistant VBA" xfId="1014" xr:uid="{00000000-0005-0000-0000-000025040000}"/>
    <cellStyle name="_vsl_Sheet2_Microsoft Assistant VBA" xfId="1015" xr:uid="{00000000-0005-0000-0000-000026040000}"/>
    <cellStyle name="_vsl_Sheet3" xfId="1016" xr:uid="{00000000-0005-0000-0000-000027040000}"/>
    <cellStyle name="_vsl_Sheet3_ad-hoc charge" xfId="1017" xr:uid="{00000000-0005-0000-0000-000028040000}"/>
    <cellStyle name="_vsl_Sheet3_ad-hoc charge_Microsoft Assistant VBA" xfId="1018" xr:uid="{00000000-0005-0000-0000-000029040000}"/>
    <cellStyle name="_vsl_Sheet3_fca ad-hoc charge" xfId="1019" xr:uid="{00000000-0005-0000-0000-00002A040000}"/>
    <cellStyle name="_vsl_Sheet3_fca ad-hoc charge_Microsoft Assistant VBA" xfId="1020" xr:uid="{00000000-0005-0000-0000-00002B040000}"/>
    <cellStyle name="_vsl_Sheet3_Microsoft Assistant VBA" xfId="1021" xr:uid="{00000000-0005-0000-0000-00002C040000}"/>
    <cellStyle name="_vsl-new" xfId="1022" xr:uid="{00000000-0005-0000-0000-00002D040000}"/>
    <cellStyle name="_vsl-new_ad-hoc charge" xfId="1023" xr:uid="{00000000-0005-0000-0000-00002E040000}"/>
    <cellStyle name="_vsl-new_ad-hoc charge_Microsoft Assistant VBA" xfId="1024" xr:uid="{00000000-0005-0000-0000-00002F040000}"/>
    <cellStyle name="_vsl-new_fca ad-hoc charge" xfId="1025" xr:uid="{00000000-0005-0000-0000-000030040000}"/>
    <cellStyle name="_vsl-new_fca ad-hoc charge_Microsoft Assistant VBA" xfId="1026" xr:uid="{00000000-0005-0000-0000-000031040000}"/>
    <cellStyle name="_vsl-new_Microsoft Assistant VBA" xfId="1027" xr:uid="{00000000-0005-0000-0000-000032040000}"/>
    <cellStyle name="_Waiting for Confirmation" xfId="1028" xr:uid="{00000000-0005-0000-0000-000033040000}"/>
    <cellStyle name="_week 05" xfId="1029" xr:uid="{00000000-0005-0000-0000-000034040000}"/>
    <cellStyle name="_week2" xfId="1030" xr:uid="{00000000-0005-0000-0000-000035040000}"/>
    <cellStyle name="_week2_Microsoft Assistant VBA" xfId="1031" xr:uid="{00000000-0005-0000-0000-000036040000}"/>
    <cellStyle name="_week3" xfId="1032" xr:uid="{00000000-0005-0000-0000-000037040000}"/>
    <cellStyle name="_week3_ad-hoc charge" xfId="1033" xr:uid="{00000000-0005-0000-0000-000038040000}"/>
    <cellStyle name="_week3_ad-hoc charge_Microsoft Assistant VBA" xfId="1034" xr:uid="{00000000-0005-0000-0000-000039040000}"/>
    <cellStyle name="_week3_fca ad-hoc charge" xfId="1035" xr:uid="{00000000-0005-0000-0000-00003A040000}"/>
    <cellStyle name="_week3_fca ad-hoc charge_Microsoft Assistant VBA" xfId="1036" xr:uid="{00000000-0005-0000-0000-00003B040000}"/>
    <cellStyle name="_week3_Microsoft Assistant VBA" xfId="1037" xr:uid="{00000000-0005-0000-0000-00003C040000}"/>
    <cellStyle name="_winnie" xfId="1038" xr:uid="{00000000-0005-0000-0000-00003D040000}"/>
    <cellStyle name="_wrong" xfId="1039" xr:uid="{00000000-0005-0000-0000-00003E040000}"/>
    <cellStyle name="_YAT" xfId="1040" xr:uid="{00000000-0005-0000-0000-00003F040000}"/>
    <cellStyle name="0" xfId="1041" xr:uid="{00000000-0005-0000-0000-000040040000}"/>
    <cellStyle name="0,0_x000d__x000a_NA_x000d__x000a_" xfId="1042" xr:uid="{00000000-0005-0000-0000-000041040000}"/>
    <cellStyle name="20% - Accent1" xfId="1043" xr:uid="{00000000-0005-0000-0000-000042040000}"/>
    <cellStyle name="20% - Accent1 2" xfId="1044" xr:uid="{00000000-0005-0000-0000-000043040000}"/>
    <cellStyle name="20% - Accent1 3" xfId="1045" xr:uid="{00000000-0005-0000-0000-000044040000}"/>
    <cellStyle name="20% - Accent1 4" xfId="1046" xr:uid="{00000000-0005-0000-0000-000045040000}"/>
    <cellStyle name="20% - Accent2" xfId="1047" xr:uid="{00000000-0005-0000-0000-000046040000}"/>
    <cellStyle name="20% - Accent2 2" xfId="1048" xr:uid="{00000000-0005-0000-0000-000047040000}"/>
    <cellStyle name="20% - Accent2 3" xfId="1049" xr:uid="{00000000-0005-0000-0000-000048040000}"/>
    <cellStyle name="20% - Accent2 4" xfId="1050" xr:uid="{00000000-0005-0000-0000-000049040000}"/>
    <cellStyle name="20% - Accent3" xfId="1051" xr:uid="{00000000-0005-0000-0000-00004A040000}"/>
    <cellStyle name="20% - Accent3 2" xfId="1052" xr:uid="{00000000-0005-0000-0000-00004B040000}"/>
    <cellStyle name="20% - Accent3 3" xfId="1053" xr:uid="{00000000-0005-0000-0000-00004C040000}"/>
    <cellStyle name="20% - Accent3 4" xfId="1054" xr:uid="{00000000-0005-0000-0000-00004D040000}"/>
    <cellStyle name="20% - Accent4" xfId="1055" xr:uid="{00000000-0005-0000-0000-00004E040000}"/>
    <cellStyle name="20% - Accent4 2" xfId="1056" xr:uid="{00000000-0005-0000-0000-00004F040000}"/>
    <cellStyle name="20% - Accent4 3" xfId="1057" xr:uid="{00000000-0005-0000-0000-000050040000}"/>
    <cellStyle name="20% - Accent4 4" xfId="1058" xr:uid="{00000000-0005-0000-0000-000051040000}"/>
    <cellStyle name="20% - Accent5" xfId="1059" xr:uid="{00000000-0005-0000-0000-000052040000}"/>
    <cellStyle name="20% - Accent5 2" xfId="1060" xr:uid="{00000000-0005-0000-0000-000053040000}"/>
    <cellStyle name="20% - Accent5 3" xfId="1061" xr:uid="{00000000-0005-0000-0000-000054040000}"/>
    <cellStyle name="20% - Accent5 4" xfId="1062" xr:uid="{00000000-0005-0000-0000-000055040000}"/>
    <cellStyle name="20% - Accent6" xfId="1063" xr:uid="{00000000-0005-0000-0000-000056040000}"/>
    <cellStyle name="20% - Accent6 2" xfId="1064" xr:uid="{00000000-0005-0000-0000-000057040000}"/>
    <cellStyle name="20% - Accent6 3" xfId="1065" xr:uid="{00000000-0005-0000-0000-000058040000}"/>
    <cellStyle name="20% - Accent6 4" xfId="1066" xr:uid="{00000000-0005-0000-0000-000059040000}"/>
    <cellStyle name="20% - 强调文字颜色 1 2" xfId="1067" xr:uid="{00000000-0005-0000-0000-00005A040000}"/>
    <cellStyle name="20% - 强调文字颜色 2 2" xfId="1068" xr:uid="{00000000-0005-0000-0000-00005B040000}"/>
    <cellStyle name="20% - 强调文字颜色 3 2" xfId="1069" xr:uid="{00000000-0005-0000-0000-00005C040000}"/>
    <cellStyle name="20% - 强调文字颜色 4 2" xfId="1070" xr:uid="{00000000-0005-0000-0000-00005D040000}"/>
    <cellStyle name="20% - 强调文字颜色 5 2" xfId="1071" xr:uid="{00000000-0005-0000-0000-00005E040000}"/>
    <cellStyle name="20% - 强调文字颜色 6 2" xfId="1072" xr:uid="{00000000-0005-0000-0000-00005F040000}"/>
    <cellStyle name="40% - Accent1" xfId="1073" xr:uid="{00000000-0005-0000-0000-000060040000}"/>
    <cellStyle name="40% - Accent1 2" xfId="1074" xr:uid="{00000000-0005-0000-0000-000061040000}"/>
    <cellStyle name="40% - Accent1 3" xfId="1075" xr:uid="{00000000-0005-0000-0000-000062040000}"/>
    <cellStyle name="40% - Accent1 4" xfId="1076" xr:uid="{00000000-0005-0000-0000-000063040000}"/>
    <cellStyle name="40% - Accent2" xfId="1077" xr:uid="{00000000-0005-0000-0000-000064040000}"/>
    <cellStyle name="40% - Accent2 2" xfId="1078" xr:uid="{00000000-0005-0000-0000-000065040000}"/>
    <cellStyle name="40% - Accent2 3" xfId="1079" xr:uid="{00000000-0005-0000-0000-000066040000}"/>
    <cellStyle name="40% - Accent2 4" xfId="1080" xr:uid="{00000000-0005-0000-0000-000067040000}"/>
    <cellStyle name="40% - Accent3" xfId="1081" xr:uid="{00000000-0005-0000-0000-000068040000}"/>
    <cellStyle name="40% - Accent3 2" xfId="1082" xr:uid="{00000000-0005-0000-0000-000069040000}"/>
    <cellStyle name="40% - Accent3 3" xfId="1083" xr:uid="{00000000-0005-0000-0000-00006A040000}"/>
    <cellStyle name="40% - Accent3 4" xfId="1084" xr:uid="{00000000-0005-0000-0000-00006B040000}"/>
    <cellStyle name="40% - Accent4" xfId="1085" xr:uid="{00000000-0005-0000-0000-00006C040000}"/>
    <cellStyle name="40% - Accent4 2" xfId="1086" xr:uid="{00000000-0005-0000-0000-00006D040000}"/>
    <cellStyle name="40% - Accent4 3" xfId="1087" xr:uid="{00000000-0005-0000-0000-00006E040000}"/>
    <cellStyle name="40% - Accent4 4" xfId="1088" xr:uid="{00000000-0005-0000-0000-00006F040000}"/>
    <cellStyle name="40% - Accent5" xfId="1089" xr:uid="{00000000-0005-0000-0000-000070040000}"/>
    <cellStyle name="40% - Accent5 2" xfId="1090" xr:uid="{00000000-0005-0000-0000-000071040000}"/>
    <cellStyle name="40% - Accent5 3" xfId="1091" xr:uid="{00000000-0005-0000-0000-000072040000}"/>
    <cellStyle name="40% - Accent5 4" xfId="1092" xr:uid="{00000000-0005-0000-0000-000073040000}"/>
    <cellStyle name="40% - Accent6" xfId="1093" xr:uid="{00000000-0005-0000-0000-000074040000}"/>
    <cellStyle name="40% - Accent6 2" xfId="1094" xr:uid="{00000000-0005-0000-0000-000075040000}"/>
    <cellStyle name="40% - Accent6 3" xfId="1095" xr:uid="{00000000-0005-0000-0000-000076040000}"/>
    <cellStyle name="40% - Accent6 4" xfId="1096" xr:uid="{00000000-0005-0000-0000-000077040000}"/>
    <cellStyle name="40% - 强调文字颜色 1 2" xfId="1097" xr:uid="{00000000-0005-0000-0000-000078040000}"/>
    <cellStyle name="40% - 强调文字颜色 2 2" xfId="1098" xr:uid="{00000000-0005-0000-0000-000079040000}"/>
    <cellStyle name="40% - 强调文字颜色 3 2" xfId="1099" xr:uid="{00000000-0005-0000-0000-00007A040000}"/>
    <cellStyle name="40% - 强调文字颜色 4 2" xfId="1100" xr:uid="{00000000-0005-0000-0000-00007B040000}"/>
    <cellStyle name="40% - 强调文字颜色 5 2" xfId="1101" xr:uid="{00000000-0005-0000-0000-00007C040000}"/>
    <cellStyle name="40% - 强调文字颜色 6 2" xfId="1102" xr:uid="{00000000-0005-0000-0000-00007D040000}"/>
    <cellStyle name="60% - Accent1" xfId="1103" xr:uid="{00000000-0005-0000-0000-00007E040000}"/>
    <cellStyle name="60% - Accent1 2" xfId="1104" xr:uid="{00000000-0005-0000-0000-00007F040000}"/>
    <cellStyle name="60% - Accent1 3" xfId="1105" xr:uid="{00000000-0005-0000-0000-000080040000}"/>
    <cellStyle name="60% - Accent1 4" xfId="1106" xr:uid="{00000000-0005-0000-0000-000081040000}"/>
    <cellStyle name="60% - Accent2" xfId="1107" xr:uid="{00000000-0005-0000-0000-000082040000}"/>
    <cellStyle name="60% - Accent2 2" xfId="1108" xr:uid="{00000000-0005-0000-0000-000083040000}"/>
    <cellStyle name="60% - Accent2 3" xfId="1109" xr:uid="{00000000-0005-0000-0000-000084040000}"/>
    <cellStyle name="60% - Accent2 4" xfId="1110" xr:uid="{00000000-0005-0000-0000-000085040000}"/>
    <cellStyle name="60% - Accent3" xfId="1111" xr:uid="{00000000-0005-0000-0000-000086040000}"/>
    <cellStyle name="60% - Accent3 2" xfId="1112" xr:uid="{00000000-0005-0000-0000-000087040000}"/>
    <cellStyle name="60% - Accent3 3" xfId="1113" xr:uid="{00000000-0005-0000-0000-000088040000}"/>
    <cellStyle name="60% - Accent3 4" xfId="1114" xr:uid="{00000000-0005-0000-0000-000089040000}"/>
    <cellStyle name="60% - Accent4" xfId="1115" xr:uid="{00000000-0005-0000-0000-00008A040000}"/>
    <cellStyle name="60% - Accent4 2" xfId="1116" xr:uid="{00000000-0005-0000-0000-00008B040000}"/>
    <cellStyle name="60% - Accent4 3" xfId="1117" xr:uid="{00000000-0005-0000-0000-00008C040000}"/>
    <cellStyle name="60% - Accent4 4" xfId="1118" xr:uid="{00000000-0005-0000-0000-00008D040000}"/>
    <cellStyle name="60% - Accent5" xfId="1119" xr:uid="{00000000-0005-0000-0000-00008E040000}"/>
    <cellStyle name="60% - Accent5 2" xfId="1120" xr:uid="{00000000-0005-0000-0000-00008F040000}"/>
    <cellStyle name="60% - Accent5 3" xfId="1121" xr:uid="{00000000-0005-0000-0000-000090040000}"/>
    <cellStyle name="60% - Accent5 4" xfId="1122" xr:uid="{00000000-0005-0000-0000-000091040000}"/>
    <cellStyle name="60% - Accent6" xfId="1123" xr:uid="{00000000-0005-0000-0000-000092040000}"/>
    <cellStyle name="60% - Accent6 2" xfId="1124" xr:uid="{00000000-0005-0000-0000-000093040000}"/>
    <cellStyle name="60% - Accent6 3" xfId="1125" xr:uid="{00000000-0005-0000-0000-000094040000}"/>
    <cellStyle name="60% - Accent6 4" xfId="1126" xr:uid="{00000000-0005-0000-0000-000095040000}"/>
    <cellStyle name="60% - 强调文字颜色 1 2" xfId="1127" xr:uid="{00000000-0005-0000-0000-000096040000}"/>
    <cellStyle name="60% - 强调文字颜色 2 2" xfId="1128" xr:uid="{00000000-0005-0000-0000-000097040000}"/>
    <cellStyle name="60% - 强调文字颜色 3 2" xfId="1129" xr:uid="{00000000-0005-0000-0000-000098040000}"/>
    <cellStyle name="60% - 强调文字颜色 4 2" xfId="1130" xr:uid="{00000000-0005-0000-0000-000099040000}"/>
    <cellStyle name="60% - 强调文字颜色 5 2" xfId="1131" xr:uid="{00000000-0005-0000-0000-00009A040000}"/>
    <cellStyle name="60% - 强调文字颜色 6 2" xfId="1132" xr:uid="{00000000-0005-0000-0000-00009B040000}"/>
    <cellStyle name="A4 Small 210 x 297 mm" xfId="1133" xr:uid="{00000000-0005-0000-0000-00009C040000}"/>
    <cellStyle name="Accent1" xfId="1134" xr:uid="{00000000-0005-0000-0000-00009D040000}"/>
    <cellStyle name="Accent1 - 20%" xfId="1135" xr:uid="{00000000-0005-0000-0000-00009E040000}"/>
    <cellStyle name="Accent1 - 40%" xfId="1136" xr:uid="{00000000-0005-0000-0000-00009F040000}"/>
    <cellStyle name="Accent1 - 60%" xfId="1137" xr:uid="{00000000-0005-0000-0000-0000A0040000}"/>
    <cellStyle name="Accent1 10" xfId="1138" xr:uid="{00000000-0005-0000-0000-0000A1040000}"/>
    <cellStyle name="Accent1 2" xfId="1139" xr:uid="{00000000-0005-0000-0000-0000A2040000}"/>
    <cellStyle name="Accent1 3" xfId="1140" xr:uid="{00000000-0005-0000-0000-0000A3040000}"/>
    <cellStyle name="Accent1 4" xfId="1141" xr:uid="{00000000-0005-0000-0000-0000A4040000}"/>
    <cellStyle name="Accent1 5" xfId="1142" xr:uid="{00000000-0005-0000-0000-0000A5040000}"/>
    <cellStyle name="Accent1 6" xfId="1143" xr:uid="{00000000-0005-0000-0000-0000A6040000}"/>
    <cellStyle name="Accent1 7" xfId="1144" xr:uid="{00000000-0005-0000-0000-0000A7040000}"/>
    <cellStyle name="Accent1 8" xfId="1145" xr:uid="{00000000-0005-0000-0000-0000A8040000}"/>
    <cellStyle name="Accent1 9" xfId="1146" xr:uid="{00000000-0005-0000-0000-0000A9040000}"/>
    <cellStyle name="Accent2" xfId="1147" xr:uid="{00000000-0005-0000-0000-0000AA040000}"/>
    <cellStyle name="Accent2 - 20%" xfId="1148" xr:uid="{00000000-0005-0000-0000-0000AB040000}"/>
    <cellStyle name="Accent2 - 40%" xfId="1149" xr:uid="{00000000-0005-0000-0000-0000AC040000}"/>
    <cellStyle name="Accent2 - 60%" xfId="1150" xr:uid="{00000000-0005-0000-0000-0000AD040000}"/>
    <cellStyle name="Accent2 10" xfId="1151" xr:uid="{00000000-0005-0000-0000-0000AE040000}"/>
    <cellStyle name="Accent2 2" xfId="1152" xr:uid="{00000000-0005-0000-0000-0000AF040000}"/>
    <cellStyle name="Accent2 3" xfId="1153" xr:uid="{00000000-0005-0000-0000-0000B0040000}"/>
    <cellStyle name="Accent2 4" xfId="1154" xr:uid="{00000000-0005-0000-0000-0000B1040000}"/>
    <cellStyle name="Accent2 5" xfId="1155" xr:uid="{00000000-0005-0000-0000-0000B2040000}"/>
    <cellStyle name="Accent2 6" xfId="1156" xr:uid="{00000000-0005-0000-0000-0000B3040000}"/>
    <cellStyle name="Accent2 7" xfId="1157" xr:uid="{00000000-0005-0000-0000-0000B4040000}"/>
    <cellStyle name="Accent2 8" xfId="1158" xr:uid="{00000000-0005-0000-0000-0000B5040000}"/>
    <cellStyle name="Accent2 9" xfId="1159" xr:uid="{00000000-0005-0000-0000-0000B6040000}"/>
    <cellStyle name="Accent3" xfId="1160" xr:uid="{00000000-0005-0000-0000-0000B7040000}"/>
    <cellStyle name="Accent3 - 20%" xfId="1161" xr:uid="{00000000-0005-0000-0000-0000B8040000}"/>
    <cellStyle name="Accent3 - 40%" xfId="1162" xr:uid="{00000000-0005-0000-0000-0000B9040000}"/>
    <cellStyle name="Accent3 - 60%" xfId="1163" xr:uid="{00000000-0005-0000-0000-0000BA040000}"/>
    <cellStyle name="Accent3 10" xfId="1164" xr:uid="{00000000-0005-0000-0000-0000BB040000}"/>
    <cellStyle name="Accent3 2" xfId="1165" xr:uid="{00000000-0005-0000-0000-0000BC040000}"/>
    <cellStyle name="Accent3 3" xfId="1166" xr:uid="{00000000-0005-0000-0000-0000BD040000}"/>
    <cellStyle name="Accent3 4" xfId="1167" xr:uid="{00000000-0005-0000-0000-0000BE040000}"/>
    <cellStyle name="Accent3 5" xfId="1168" xr:uid="{00000000-0005-0000-0000-0000BF040000}"/>
    <cellStyle name="Accent3 6" xfId="1169" xr:uid="{00000000-0005-0000-0000-0000C0040000}"/>
    <cellStyle name="Accent3 7" xfId="1170" xr:uid="{00000000-0005-0000-0000-0000C1040000}"/>
    <cellStyle name="Accent3 8" xfId="1171" xr:uid="{00000000-0005-0000-0000-0000C2040000}"/>
    <cellStyle name="Accent3 9" xfId="1172" xr:uid="{00000000-0005-0000-0000-0000C3040000}"/>
    <cellStyle name="Accent4" xfId="1173" xr:uid="{00000000-0005-0000-0000-0000C4040000}"/>
    <cellStyle name="Accent4 - 20%" xfId="1174" xr:uid="{00000000-0005-0000-0000-0000C5040000}"/>
    <cellStyle name="Accent4 - 40%" xfId="1175" xr:uid="{00000000-0005-0000-0000-0000C6040000}"/>
    <cellStyle name="Accent4 - 60%" xfId="1176" xr:uid="{00000000-0005-0000-0000-0000C7040000}"/>
    <cellStyle name="Accent4 10" xfId="1177" xr:uid="{00000000-0005-0000-0000-0000C8040000}"/>
    <cellStyle name="Accent4 2" xfId="1178" xr:uid="{00000000-0005-0000-0000-0000C9040000}"/>
    <cellStyle name="Accent4 3" xfId="1179" xr:uid="{00000000-0005-0000-0000-0000CA040000}"/>
    <cellStyle name="Accent4 4" xfId="1180" xr:uid="{00000000-0005-0000-0000-0000CB040000}"/>
    <cellStyle name="Accent4 5" xfId="1181" xr:uid="{00000000-0005-0000-0000-0000CC040000}"/>
    <cellStyle name="Accent4 6" xfId="1182" xr:uid="{00000000-0005-0000-0000-0000CD040000}"/>
    <cellStyle name="Accent4 7" xfId="1183" xr:uid="{00000000-0005-0000-0000-0000CE040000}"/>
    <cellStyle name="Accent4 8" xfId="1184" xr:uid="{00000000-0005-0000-0000-0000CF040000}"/>
    <cellStyle name="Accent4 9" xfId="1185" xr:uid="{00000000-0005-0000-0000-0000D0040000}"/>
    <cellStyle name="Accent5" xfId="1186" xr:uid="{00000000-0005-0000-0000-0000D1040000}"/>
    <cellStyle name="Accent5 - 20%" xfId="1187" xr:uid="{00000000-0005-0000-0000-0000D2040000}"/>
    <cellStyle name="Accent5 - 40%" xfId="1188" xr:uid="{00000000-0005-0000-0000-0000D3040000}"/>
    <cellStyle name="Accent5 - 60%" xfId="1189" xr:uid="{00000000-0005-0000-0000-0000D4040000}"/>
    <cellStyle name="Accent5 10" xfId="1190" xr:uid="{00000000-0005-0000-0000-0000D5040000}"/>
    <cellStyle name="Accent5 2" xfId="1191" xr:uid="{00000000-0005-0000-0000-0000D6040000}"/>
    <cellStyle name="Accent5 3" xfId="1192" xr:uid="{00000000-0005-0000-0000-0000D7040000}"/>
    <cellStyle name="Accent5 4" xfId="1193" xr:uid="{00000000-0005-0000-0000-0000D8040000}"/>
    <cellStyle name="Accent5 5" xfId="1194" xr:uid="{00000000-0005-0000-0000-0000D9040000}"/>
    <cellStyle name="Accent5 6" xfId="1195" xr:uid="{00000000-0005-0000-0000-0000DA040000}"/>
    <cellStyle name="Accent5 7" xfId="1196" xr:uid="{00000000-0005-0000-0000-0000DB040000}"/>
    <cellStyle name="Accent5 8" xfId="1197" xr:uid="{00000000-0005-0000-0000-0000DC040000}"/>
    <cellStyle name="Accent5 9" xfId="1198" xr:uid="{00000000-0005-0000-0000-0000DD040000}"/>
    <cellStyle name="Accent6" xfId="1199" xr:uid="{00000000-0005-0000-0000-0000DE040000}"/>
    <cellStyle name="Accent6 - 20%" xfId="1200" xr:uid="{00000000-0005-0000-0000-0000DF040000}"/>
    <cellStyle name="Accent6 - 40%" xfId="1201" xr:uid="{00000000-0005-0000-0000-0000E0040000}"/>
    <cellStyle name="Accent6 - 60%" xfId="1202" xr:uid="{00000000-0005-0000-0000-0000E1040000}"/>
    <cellStyle name="Accent6 10" xfId="1203" xr:uid="{00000000-0005-0000-0000-0000E2040000}"/>
    <cellStyle name="Accent6 2" xfId="1204" xr:uid="{00000000-0005-0000-0000-0000E3040000}"/>
    <cellStyle name="Accent6 3" xfId="1205" xr:uid="{00000000-0005-0000-0000-0000E4040000}"/>
    <cellStyle name="Accent6 4" xfId="1206" xr:uid="{00000000-0005-0000-0000-0000E5040000}"/>
    <cellStyle name="Accent6 5" xfId="1207" xr:uid="{00000000-0005-0000-0000-0000E6040000}"/>
    <cellStyle name="Accent6 6" xfId="1208" xr:uid="{00000000-0005-0000-0000-0000E7040000}"/>
    <cellStyle name="Accent6 7" xfId="1209" xr:uid="{00000000-0005-0000-0000-0000E8040000}"/>
    <cellStyle name="Accent6 8" xfId="1210" xr:uid="{00000000-0005-0000-0000-0000E9040000}"/>
    <cellStyle name="Accent6 9" xfId="1211" xr:uid="{00000000-0005-0000-0000-0000EA040000}"/>
    <cellStyle name="AeE­ [0]_INQUIRY ¿μ¾÷AßAø " xfId="1212" xr:uid="{00000000-0005-0000-0000-0000EB040000}"/>
    <cellStyle name="AeE­_INQUIRY ¿μ¾÷AßAø " xfId="1213" xr:uid="{00000000-0005-0000-0000-0000EC040000}"/>
    <cellStyle name="args.style" xfId="1214" xr:uid="{00000000-0005-0000-0000-0000ED040000}"/>
    <cellStyle name="AÞ¸¶ [0]_INQUIRY ¿?¾÷AßAø " xfId="1215" xr:uid="{00000000-0005-0000-0000-0000EE040000}"/>
    <cellStyle name="AÞ¸¶_INQUIRY ¿?¾÷AßAø " xfId="1216" xr:uid="{00000000-0005-0000-0000-0000EF040000}"/>
    <cellStyle name="Bad" xfId="1217" xr:uid="{00000000-0005-0000-0000-0000F0040000}"/>
    <cellStyle name="Bad 2" xfId="1218" xr:uid="{00000000-0005-0000-0000-0000F1040000}"/>
    <cellStyle name="Bad 3" xfId="1219" xr:uid="{00000000-0005-0000-0000-0000F2040000}"/>
    <cellStyle name="Bad 4" xfId="1220" xr:uid="{00000000-0005-0000-0000-0000F3040000}"/>
    <cellStyle name="C?AØ_¿?¾÷CoE² " xfId="1221" xr:uid="{00000000-0005-0000-0000-0000F4040000}"/>
    <cellStyle name="C￥AØ_¿μ¾÷CoE² " xfId="1222" xr:uid="{00000000-0005-0000-0000-0000F5040000}"/>
    <cellStyle name="Calculation" xfId="1223" xr:uid="{00000000-0005-0000-0000-0000F6040000}"/>
    <cellStyle name="Calculation 2" xfId="1224" xr:uid="{00000000-0005-0000-0000-0000F7040000}"/>
    <cellStyle name="Calculation 3" xfId="1225" xr:uid="{00000000-0005-0000-0000-0000F8040000}"/>
    <cellStyle name="Calculation 4" xfId="1226" xr:uid="{00000000-0005-0000-0000-0000F9040000}"/>
    <cellStyle name="Check Cell" xfId="1227" xr:uid="{00000000-0005-0000-0000-0000FA040000}"/>
    <cellStyle name="Check Cell 2" xfId="1228" xr:uid="{00000000-0005-0000-0000-0000FB040000}"/>
    <cellStyle name="Check Cell 3" xfId="1229" xr:uid="{00000000-0005-0000-0000-0000FC040000}"/>
    <cellStyle name="Check Cell 4" xfId="1230" xr:uid="{00000000-0005-0000-0000-0000FD040000}"/>
    <cellStyle name="Column_Title" xfId="1231" xr:uid="{00000000-0005-0000-0000-0000FE040000}"/>
    <cellStyle name="Comma0" xfId="1232" xr:uid="{00000000-0005-0000-0000-0000FF040000}"/>
    <cellStyle name="Currency0" xfId="1233" xr:uid="{00000000-0005-0000-0000-000000050000}"/>
    <cellStyle name="Date" xfId="1234" xr:uid="{00000000-0005-0000-0000-000001050000}"/>
    <cellStyle name="Diseño" xfId="1235" xr:uid="{00000000-0005-0000-0000-000002050000}"/>
    <cellStyle name="Excel.Chart" xfId="1236" xr:uid="{00000000-0005-0000-0000-000003050000}"/>
    <cellStyle name="Explanatory Text" xfId="1237" xr:uid="{00000000-0005-0000-0000-000004050000}"/>
    <cellStyle name="Explanatory Text 2" xfId="1238" xr:uid="{00000000-0005-0000-0000-000005050000}"/>
    <cellStyle name="Explanatory Text 3" xfId="1239" xr:uid="{00000000-0005-0000-0000-000006050000}"/>
    <cellStyle name="Explanatory Text 4" xfId="1240" xr:uid="{00000000-0005-0000-0000-000007050000}"/>
    <cellStyle name="Fixed" xfId="1241" xr:uid="{00000000-0005-0000-0000-000008050000}"/>
    <cellStyle name="Good" xfId="1242" xr:uid="{00000000-0005-0000-0000-000009050000}"/>
    <cellStyle name="Good 2" xfId="1243" xr:uid="{00000000-0005-0000-0000-00000A050000}"/>
    <cellStyle name="Good 3" xfId="1244" xr:uid="{00000000-0005-0000-0000-00000B050000}"/>
    <cellStyle name="Good 4" xfId="1245" xr:uid="{00000000-0005-0000-0000-00000C050000}"/>
    <cellStyle name="Grey" xfId="1246" xr:uid="{00000000-0005-0000-0000-00000D050000}"/>
    <cellStyle name="Header1" xfId="1247" xr:uid="{00000000-0005-0000-0000-00000E050000}"/>
    <cellStyle name="Header2" xfId="1248" xr:uid="{00000000-0005-0000-0000-00000F050000}"/>
    <cellStyle name="Heading 1" xfId="1249" xr:uid="{00000000-0005-0000-0000-000010050000}"/>
    <cellStyle name="Heading 1 2" xfId="1250" xr:uid="{00000000-0005-0000-0000-000011050000}"/>
    <cellStyle name="Heading 1 3" xfId="1251" xr:uid="{00000000-0005-0000-0000-000012050000}"/>
    <cellStyle name="Heading 1 4" xfId="1252" xr:uid="{00000000-0005-0000-0000-000013050000}"/>
    <cellStyle name="Heading 2" xfId="1253" xr:uid="{00000000-0005-0000-0000-000014050000}"/>
    <cellStyle name="Heading 2 2" xfId="1254" xr:uid="{00000000-0005-0000-0000-000015050000}"/>
    <cellStyle name="Heading 2 3" xfId="1255" xr:uid="{00000000-0005-0000-0000-000016050000}"/>
    <cellStyle name="Heading 2 4" xfId="1256" xr:uid="{00000000-0005-0000-0000-000017050000}"/>
    <cellStyle name="Heading 3" xfId="1257" xr:uid="{00000000-0005-0000-0000-000018050000}"/>
    <cellStyle name="Heading 3 2" xfId="1258" xr:uid="{00000000-0005-0000-0000-000019050000}"/>
    <cellStyle name="Heading 3 3" xfId="1259" xr:uid="{00000000-0005-0000-0000-00001A050000}"/>
    <cellStyle name="Heading 3 4" xfId="1260" xr:uid="{00000000-0005-0000-0000-00001B050000}"/>
    <cellStyle name="Heading 4" xfId="1261" xr:uid="{00000000-0005-0000-0000-00001C050000}"/>
    <cellStyle name="Heading 4 2" xfId="1262" xr:uid="{00000000-0005-0000-0000-00001D050000}"/>
    <cellStyle name="Heading 4 3" xfId="1263" xr:uid="{00000000-0005-0000-0000-00001E050000}"/>
    <cellStyle name="Heading 4 4" xfId="1264" xr:uid="{00000000-0005-0000-0000-00001F050000}"/>
    <cellStyle name="Input" xfId="1265" xr:uid="{00000000-0005-0000-0000-000020050000}"/>
    <cellStyle name="Input [yellow]" xfId="1266" xr:uid="{00000000-0005-0000-0000-000021050000}"/>
    <cellStyle name="Input 10" xfId="1267" xr:uid="{00000000-0005-0000-0000-000022050000}"/>
    <cellStyle name="Input 2" xfId="1268" xr:uid="{00000000-0005-0000-0000-000023050000}"/>
    <cellStyle name="Input 3" xfId="1269" xr:uid="{00000000-0005-0000-0000-000024050000}"/>
    <cellStyle name="Input 4" xfId="1270" xr:uid="{00000000-0005-0000-0000-000025050000}"/>
    <cellStyle name="Input 5" xfId="1271" xr:uid="{00000000-0005-0000-0000-000026050000}"/>
    <cellStyle name="Input 6" xfId="1272" xr:uid="{00000000-0005-0000-0000-000027050000}"/>
    <cellStyle name="Input 7" xfId="1273" xr:uid="{00000000-0005-0000-0000-000028050000}"/>
    <cellStyle name="Input 8" xfId="1274" xr:uid="{00000000-0005-0000-0000-000029050000}"/>
    <cellStyle name="Input 9" xfId="1275" xr:uid="{00000000-0005-0000-0000-00002A050000}"/>
    <cellStyle name="Linked Cell" xfId="1276" xr:uid="{00000000-0005-0000-0000-00002B050000}"/>
    <cellStyle name="Linked Cell 2" xfId="1277" xr:uid="{00000000-0005-0000-0000-00002C050000}"/>
    <cellStyle name="Linked Cell 3" xfId="1278" xr:uid="{00000000-0005-0000-0000-00002D050000}"/>
    <cellStyle name="Linked Cell 4" xfId="1279" xr:uid="{00000000-0005-0000-0000-00002E050000}"/>
    <cellStyle name="Milliers [0]_!!!GO" xfId="1280" xr:uid="{00000000-0005-0000-0000-00002F050000}"/>
    <cellStyle name="Milliers_!!!GO" xfId="1281" xr:uid="{00000000-0005-0000-0000-000030050000}"/>
    <cellStyle name="Monétaire [0]_!!!GO" xfId="1282" xr:uid="{00000000-0005-0000-0000-000031050000}"/>
    <cellStyle name="Monétaire_!!!GO" xfId="1283" xr:uid="{00000000-0005-0000-0000-000032050000}"/>
    <cellStyle name="Mon彋aire [0]_!!!GO" xfId="1284" xr:uid="{00000000-0005-0000-0000-000033050000}"/>
    <cellStyle name="Mon彋aire_!!!GO" xfId="1285" xr:uid="{00000000-0005-0000-0000-000034050000}"/>
    <cellStyle name="Neutral" xfId="1286" xr:uid="{00000000-0005-0000-0000-000035050000}"/>
    <cellStyle name="Neutral 2" xfId="1287" xr:uid="{00000000-0005-0000-0000-000036050000}"/>
    <cellStyle name="Neutral 3" xfId="1288" xr:uid="{00000000-0005-0000-0000-000037050000}"/>
    <cellStyle name="Neutral 4" xfId="1289" xr:uid="{00000000-0005-0000-0000-000038050000}"/>
    <cellStyle name="Normal" xfId="1290" xr:uid="{00000000-0005-0000-0000-000039050000}"/>
    <cellStyle name="Normal - Style1" xfId="1291" xr:uid="{00000000-0005-0000-0000-00003A050000}"/>
    <cellStyle name="Normal_BOOKING LIST 24.06.08" xfId="1292" xr:uid="{00000000-0005-0000-0000-00003B050000}"/>
    <cellStyle name="Note" xfId="1293" xr:uid="{00000000-0005-0000-0000-00003C050000}"/>
    <cellStyle name="Œ…‹æØ‚è [0.00]_Region Orders (2)" xfId="1294" xr:uid="{00000000-0005-0000-0000-00003D050000}"/>
    <cellStyle name="Œ…‹æØ‚è_Region Orders (2)" xfId="1295" xr:uid="{00000000-0005-0000-0000-00003E050000}"/>
    <cellStyle name="Output" xfId="1296" xr:uid="{00000000-0005-0000-0000-00003F050000}"/>
    <cellStyle name="Output 2" xfId="1297" xr:uid="{00000000-0005-0000-0000-000040050000}"/>
    <cellStyle name="Output 3" xfId="1298" xr:uid="{00000000-0005-0000-0000-000041050000}"/>
    <cellStyle name="Output 4" xfId="1299" xr:uid="{00000000-0005-0000-0000-000042050000}"/>
    <cellStyle name="per.style" xfId="1300" xr:uid="{00000000-0005-0000-0000-000043050000}"/>
    <cellStyle name="Percent [2]" xfId="1301" xr:uid="{00000000-0005-0000-0000-000044050000}"/>
    <cellStyle name="PERCENTAGE" xfId="1302" xr:uid="{00000000-0005-0000-0000-000045050000}"/>
    <cellStyle name="s]_x000d__x000a_spooler=yes_x000d__x000a_load=nwpopup.exe_x000d__x000a_run=_x000d__x000a_Beep=yes_x000d__x000a_NullPort=None_x000d__x000a_BorderWidth=3_x000d__x000a_CursorBlinkRate=641_x000d__x000a_DoubleClickSpeed=" xfId="1303" xr:uid="{00000000-0005-0000-0000-000046050000}"/>
    <cellStyle name="SAPBEXaggData" xfId="1304" xr:uid="{00000000-0005-0000-0000-000047050000}"/>
    <cellStyle name="SAPBEXaggDataEmph" xfId="1305" xr:uid="{00000000-0005-0000-0000-000048050000}"/>
    <cellStyle name="SAPBEXaggItem" xfId="1306" xr:uid="{00000000-0005-0000-0000-000049050000}"/>
    <cellStyle name="SAPBEXaggItemX" xfId="1307" xr:uid="{00000000-0005-0000-0000-00004A050000}"/>
    <cellStyle name="SAPBEXchaText" xfId="1308" xr:uid="{00000000-0005-0000-0000-00004B050000}"/>
    <cellStyle name="SAPBEXexcBad7" xfId="1309" xr:uid="{00000000-0005-0000-0000-00004C050000}"/>
    <cellStyle name="SAPBEXexcBad8" xfId="1310" xr:uid="{00000000-0005-0000-0000-00004D050000}"/>
    <cellStyle name="SAPBEXexcBad9" xfId="1311" xr:uid="{00000000-0005-0000-0000-00004E050000}"/>
    <cellStyle name="SAPBEXexcCritical4" xfId="1312" xr:uid="{00000000-0005-0000-0000-00004F050000}"/>
    <cellStyle name="SAPBEXexcCritical5" xfId="1313" xr:uid="{00000000-0005-0000-0000-000050050000}"/>
    <cellStyle name="SAPBEXexcCritical6" xfId="1314" xr:uid="{00000000-0005-0000-0000-000051050000}"/>
    <cellStyle name="SAPBEXexcGood1" xfId="1315" xr:uid="{00000000-0005-0000-0000-000052050000}"/>
    <cellStyle name="SAPBEXexcGood2" xfId="1316" xr:uid="{00000000-0005-0000-0000-000053050000}"/>
    <cellStyle name="SAPBEXexcGood3" xfId="1317" xr:uid="{00000000-0005-0000-0000-000054050000}"/>
    <cellStyle name="SAPBEXfilterDrill" xfId="1318" xr:uid="{00000000-0005-0000-0000-000055050000}"/>
    <cellStyle name="SAPBEXfilterItem" xfId="1319" xr:uid="{00000000-0005-0000-0000-000056050000}"/>
    <cellStyle name="SAPBEXfilterText" xfId="1320" xr:uid="{00000000-0005-0000-0000-000057050000}"/>
    <cellStyle name="SAPBEXformats" xfId="1321" xr:uid="{00000000-0005-0000-0000-000058050000}"/>
    <cellStyle name="SAPBEXheaderItem" xfId="1322" xr:uid="{00000000-0005-0000-0000-000059050000}"/>
    <cellStyle name="SAPBEXheaderText" xfId="1323" xr:uid="{00000000-0005-0000-0000-00005A050000}"/>
    <cellStyle name="SAPBEXHLevel0" xfId="1324" xr:uid="{00000000-0005-0000-0000-00005B050000}"/>
    <cellStyle name="SAPBEXHLevel0X" xfId="1325" xr:uid="{00000000-0005-0000-0000-00005C050000}"/>
    <cellStyle name="SAPBEXHLevel1" xfId="1326" xr:uid="{00000000-0005-0000-0000-00005D050000}"/>
    <cellStyle name="SAPBEXHLevel1X" xfId="1327" xr:uid="{00000000-0005-0000-0000-00005E050000}"/>
    <cellStyle name="SAPBEXHLevel2" xfId="1328" xr:uid="{00000000-0005-0000-0000-00005F050000}"/>
    <cellStyle name="SAPBEXHLevel2X" xfId="1329" xr:uid="{00000000-0005-0000-0000-000060050000}"/>
    <cellStyle name="SAPBEXHLevel3" xfId="1330" xr:uid="{00000000-0005-0000-0000-000061050000}"/>
    <cellStyle name="SAPBEXHLevel3X" xfId="1331" xr:uid="{00000000-0005-0000-0000-000062050000}"/>
    <cellStyle name="SAPBEXresData" xfId="1332" xr:uid="{00000000-0005-0000-0000-000063050000}"/>
    <cellStyle name="SAPBEXresDataEmph" xfId="1333" xr:uid="{00000000-0005-0000-0000-000064050000}"/>
    <cellStyle name="SAPBEXresItem" xfId="1334" xr:uid="{00000000-0005-0000-0000-000065050000}"/>
    <cellStyle name="SAPBEXresItemX" xfId="1335" xr:uid="{00000000-0005-0000-0000-000066050000}"/>
    <cellStyle name="SAPBEXstdData" xfId="1336" xr:uid="{00000000-0005-0000-0000-000067050000}"/>
    <cellStyle name="SAPBEXstdDataEmph" xfId="1337" xr:uid="{00000000-0005-0000-0000-000068050000}"/>
    <cellStyle name="SAPBEXstdItem" xfId="1338" xr:uid="{00000000-0005-0000-0000-000069050000}"/>
    <cellStyle name="SAPBEXstdItemX" xfId="1339" xr:uid="{00000000-0005-0000-0000-00006A050000}"/>
    <cellStyle name="SAPBEXtitle" xfId="1340" xr:uid="{00000000-0005-0000-0000-00006B050000}"/>
    <cellStyle name="SAPBEXundefined" xfId="1341" xr:uid="{00000000-0005-0000-0000-00006C050000}"/>
    <cellStyle name="thick" xfId="1342" xr:uid="{00000000-0005-0000-0000-00006D050000}"/>
    <cellStyle name="Title" xfId="1343" xr:uid="{00000000-0005-0000-0000-00006E050000}"/>
    <cellStyle name="Title 2" xfId="1344" xr:uid="{00000000-0005-0000-0000-00006F050000}"/>
    <cellStyle name="Title 3" xfId="1345" xr:uid="{00000000-0005-0000-0000-000070050000}"/>
    <cellStyle name="Title 4" xfId="1346" xr:uid="{00000000-0005-0000-0000-000071050000}"/>
    <cellStyle name="Total" xfId="1347" xr:uid="{00000000-0005-0000-0000-000072050000}"/>
    <cellStyle name="Total 2" xfId="1348" xr:uid="{00000000-0005-0000-0000-000073050000}"/>
    <cellStyle name="Total 3" xfId="1349" xr:uid="{00000000-0005-0000-0000-000074050000}"/>
    <cellStyle name="Total 4" xfId="1350" xr:uid="{00000000-0005-0000-0000-000075050000}"/>
    <cellStyle name="Warning Text" xfId="1351" xr:uid="{00000000-0005-0000-0000-000076050000}"/>
    <cellStyle name="Warning Text 2" xfId="1352" xr:uid="{00000000-0005-0000-0000-000077050000}"/>
    <cellStyle name="Warning Text 3" xfId="1353" xr:uid="{00000000-0005-0000-0000-000078050000}"/>
    <cellStyle name="Warning Text 4" xfId="1354" xr:uid="{00000000-0005-0000-0000-000079050000}"/>
    <cellStyle name="ZSAPBEXsubtitle" xfId="1355" xr:uid="{00000000-0005-0000-0000-00007A050000}"/>
    <cellStyle name=" [0.00]_Region Orders (2)" xfId="1356" xr:uid="{00000000-0005-0000-0000-00007B050000}"/>
    <cellStyle name="_Region Orders (2)" xfId="1357" xr:uid="{00000000-0005-0000-0000-00007C050000}"/>
    <cellStyle name="?_Pacific Region P&amp;L" xfId="1358" xr:uid="{00000000-0005-0000-0000-00007D050000}"/>
    <cellStyle name="标题 1 2" xfId="1359" xr:uid="{00000000-0005-0000-0000-00007E050000}"/>
    <cellStyle name="标题 2 2" xfId="1360" xr:uid="{00000000-0005-0000-0000-00007F050000}"/>
    <cellStyle name="标题 3 2" xfId="1361" xr:uid="{00000000-0005-0000-0000-000080050000}"/>
    <cellStyle name="标题 4 2" xfId="1362" xr:uid="{00000000-0005-0000-0000-000081050000}"/>
    <cellStyle name="标题 5" xfId="1363" xr:uid="{00000000-0005-0000-0000-000082050000}"/>
    <cellStyle name="表标题" xfId="1364" xr:uid="{00000000-0005-0000-0000-000083050000}"/>
    <cellStyle name="表标题 2" xfId="1365" xr:uid="{00000000-0005-0000-0000-000084050000}"/>
    <cellStyle name="表标题 3" xfId="1366" xr:uid="{00000000-0005-0000-0000-000085050000}"/>
    <cellStyle name="表标题 4" xfId="1367" xr:uid="{00000000-0005-0000-0000-000086050000}"/>
    <cellStyle name="差 2" xfId="1368" xr:uid="{00000000-0005-0000-0000-000087050000}"/>
    <cellStyle name="差_Customs Declaration ASN and detail  Packinglist" xfId="1369" xr:uid="{00000000-0005-0000-0000-000088050000}"/>
    <cellStyle name="差_Microsoft Assistant VBA" xfId="1370" xr:uid="{00000000-0005-0000-0000-000089050000}"/>
    <cellStyle name="差_Microsoft Assistant VBA 2" xfId="1371" xr:uid="{00000000-0005-0000-0000-00008A050000}"/>
    <cellStyle name="差_Microsoft Assistant VBA 2_ASN format 10月,2016 update" xfId="1372" xr:uid="{00000000-0005-0000-0000-00008B050000}"/>
    <cellStyle name="差_Microsoft Assistant VBA 2_ASN format 11月,2016 update" xfId="1373" xr:uid="{00000000-0005-0000-0000-00008C050000}"/>
    <cellStyle name="差_Microsoft Assistant VBA 3" xfId="1374" xr:uid="{00000000-0005-0000-0000-00008D050000}"/>
    <cellStyle name="差_Microsoft Assistant VBA 4" xfId="1375" xr:uid="{00000000-0005-0000-0000-00008E050000}"/>
    <cellStyle name="差_Microsoft Assistant VBA_ASN format 10月,2016 update" xfId="1376" xr:uid="{00000000-0005-0000-0000-00008F050000}"/>
    <cellStyle name="差_Microsoft Assistant VBA_ASN format 11月,2016 update" xfId="1377" xr:uid="{00000000-0005-0000-0000-000090050000}"/>
    <cellStyle name="差_报关卸货清单3" xfId="1378" xr:uid="{00000000-0005-0000-0000-000091050000}"/>
    <cellStyle name="常规" xfId="0" builtinId="0"/>
    <cellStyle name="常规 10 2 2" xfId="1379" xr:uid="{00000000-0005-0000-0000-000092050000}"/>
    <cellStyle name="常规 176" xfId="1380" xr:uid="{00000000-0005-0000-0000-000093050000}"/>
    <cellStyle name="常规 183" xfId="1381" xr:uid="{00000000-0005-0000-0000-000094050000}"/>
    <cellStyle name="常规 2" xfId="1382" xr:uid="{00000000-0005-0000-0000-000095050000}"/>
    <cellStyle name="常规 2 2" xfId="1383" xr:uid="{00000000-0005-0000-0000-000096050000}"/>
    <cellStyle name="常规 2 3" xfId="1384" xr:uid="{00000000-0005-0000-0000-000097050000}"/>
    <cellStyle name="常规 2 6" xfId="1385" xr:uid="{00000000-0005-0000-0000-000098050000}"/>
    <cellStyle name="常规 2_报关资料与ASN" xfId="1386" xr:uid="{00000000-0005-0000-0000-000099050000}"/>
    <cellStyle name="常规 21 3" xfId="1445" xr:uid="{00000000-0005-0000-0000-0000D4050000}"/>
    <cellStyle name="常规 29" xfId="1387" xr:uid="{00000000-0005-0000-0000-00009A050000}"/>
    <cellStyle name="常规 3" xfId="1388" xr:uid="{00000000-0005-0000-0000-00009B050000}"/>
    <cellStyle name="常规 3 2" xfId="1389" xr:uid="{00000000-0005-0000-0000-00009C050000}"/>
    <cellStyle name="常规 3 3" xfId="1390" xr:uid="{00000000-0005-0000-0000-00009D050000}"/>
    <cellStyle name="常规 3 4" xfId="1391" xr:uid="{00000000-0005-0000-0000-00009E050000}"/>
    <cellStyle name="常规 4" xfId="1392" xr:uid="{00000000-0005-0000-0000-00009F050000}"/>
    <cellStyle name="常规 4 2" xfId="1393" xr:uid="{00000000-0005-0000-0000-0000A0050000}"/>
    <cellStyle name="常规 4 3" xfId="1394" xr:uid="{00000000-0005-0000-0000-0000A1050000}"/>
    <cellStyle name="常规 5" xfId="1395" xr:uid="{00000000-0005-0000-0000-0000A2050000}"/>
    <cellStyle name="常规 6" xfId="1396" xr:uid="{00000000-0005-0000-0000-0000A3050000}"/>
    <cellStyle name="常规 7" xfId="1397" xr:uid="{00000000-0005-0000-0000-0000A4050000}"/>
    <cellStyle name="超链接" xfId="1" builtinId="8"/>
    <cellStyle name="超链接 2" xfId="1398" xr:uid="{00000000-0005-0000-0000-0000A5050000}"/>
    <cellStyle name="好 2" xfId="1399" xr:uid="{00000000-0005-0000-0000-0000A6050000}"/>
    <cellStyle name="好_Customs Declaration ASN and detail  Packinglist" xfId="1400" xr:uid="{00000000-0005-0000-0000-0000A7050000}"/>
    <cellStyle name="好_Microsoft Assistant VBA" xfId="1401" xr:uid="{00000000-0005-0000-0000-0000A8050000}"/>
    <cellStyle name="好_Microsoft Assistant VBA 2" xfId="1402" xr:uid="{00000000-0005-0000-0000-0000A9050000}"/>
    <cellStyle name="好_Microsoft Assistant VBA 2_ASN format 10月,2016 update" xfId="1403" xr:uid="{00000000-0005-0000-0000-0000AA050000}"/>
    <cellStyle name="好_Microsoft Assistant VBA 2_ASN format 11月,2016 update" xfId="1404" xr:uid="{00000000-0005-0000-0000-0000AB050000}"/>
    <cellStyle name="好_Microsoft Assistant VBA 3" xfId="1405" xr:uid="{00000000-0005-0000-0000-0000AC050000}"/>
    <cellStyle name="好_Microsoft Assistant VBA 4" xfId="1406" xr:uid="{00000000-0005-0000-0000-0000AD050000}"/>
    <cellStyle name="好_Microsoft Assistant VBA_ASN format 10月,2016 update" xfId="1407" xr:uid="{00000000-0005-0000-0000-0000AE050000}"/>
    <cellStyle name="好_Microsoft Assistant VBA_ASN format 11月,2016 update" xfId="1408" xr:uid="{00000000-0005-0000-0000-0000AF050000}"/>
    <cellStyle name="好_报关卸货清单3" xfId="1409" xr:uid="{00000000-0005-0000-0000-0000B0050000}"/>
    <cellStyle name="汇总 2" xfId="1410" xr:uid="{00000000-0005-0000-0000-0000B1050000}"/>
    <cellStyle name="貨幣[0]_TWNFOTO" xfId="1411" xr:uid="{00000000-0005-0000-0000-0000B2050000}"/>
    <cellStyle name="貨幣_Sheet1" xfId="1412" xr:uid="{00000000-0005-0000-0000-0000B3050000}"/>
    <cellStyle name="计算 2" xfId="1413" xr:uid="{00000000-0005-0000-0000-0000B4050000}"/>
    <cellStyle name="检查单元格 2" xfId="1414" xr:uid="{00000000-0005-0000-0000-0000B5050000}"/>
    <cellStyle name="解释性文本 2" xfId="1415" xr:uid="{00000000-0005-0000-0000-0000B6050000}"/>
    <cellStyle name="警告文本 2" xfId="1416" xr:uid="{00000000-0005-0000-0000-0000B7050000}"/>
    <cellStyle name="链接单元格 2" xfId="1417" xr:uid="{00000000-0005-0000-0000-0000B8050000}"/>
    <cellStyle name="똿뗦먛귟 [0.00]_PRODUCT DETAIL Q1" xfId="1418" xr:uid="{00000000-0005-0000-0000-0000B9050000}"/>
    <cellStyle name="똿뗦먛귟_PRODUCT DETAIL Q1" xfId="1419" xr:uid="{00000000-0005-0000-0000-0000BA050000}"/>
    <cellStyle name="千位分隔 2" xfId="1420" xr:uid="{00000000-0005-0000-0000-0000BB050000}"/>
    <cellStyle name="强调 1" xfId="1421" xr:uid="{00000000-0005-0000-0000-0000BC050000}"/>
    <cellStyle name="强调 2" xfId="1422" xr:uid="{00000000-0005-0000-0000-0000BD050000}"/>
    <cellStyle name="强调 3" xfId="1423" xr:uid="{00000000-0005-0000-0000-0000BE050000}"/>
    <cellStyle name="强调文字颜色 1 2" xfId="1424" xr:uid="{00000000-0005-0000-0000-0000BF050000}"/>
    <cellStyle name="强调文字颜色 2 2" xfId="1425" xr:uid="{00000000-0005-0000-0000-0000C0050000}"/>
    <cellStyle name="强调文字颜色 3 2" xfId="1426" xr:uid="{00000000-0005-0000-0000-0000C1050000}"/>
    <cellStyle name="强调文字颜色 4 2" xfId="1427" xr:uid="{00000000-0005-0000-0000-0000C2050000}"/>
    <cellStyle name="强调文字颜色 5 2" xfId="1428" xr:uid="{00000000-0005-0000-0000-0000C3050000}"/>
    <cellStyle name="强调文字颜色 6 2" xfId="1429" xr:uid="{00000000-0005-0000-0000-0000C4050000}"/>
    <cellStyle name="适中 2" xfId="1430" xr:uid="{00000000-0005-0000-0000-0000C5050000}"/>
    <cellStyle name="输出 2" xfId="1431" xr:uid="{00000000-0005-0000-0000-0000C6050000}"/>
    <cellStyle name="输入 2" xfId="1432" xr:uid="{00000000-0005-0000-0000-0000C7050000}"/>
    <cellStyle name="樣式 1" xfId="1433" xr:uid="{00000000-0005-0000-0000-0000C8050000}"/>
    <cellStyle name="一般_~0009080" xfId="1434" xr:uid="{00000000-0005-0000-0000-0000C9050000}"/>
    <cellStyle name="믅됞 [0.00]_PRODUCT DETAIL Q1" xfId="1435" xr:uid="{00000000-0005-0000-0000-0000CA050000}"/>
    <cellStyle name="믅됞_PRODUCT DETAIL Q1" xfId="1436" xr:uid="{00000000-0005-0000-0000-0000CB050000}"/>
    <cellStyle name="백분율_HOBONG" xfId="1437" xr:uid="{00000000-0005-0000-0000-0000CC050000}"/>
    <cellStyle name="注释 2" xfId="1438" xr:uid="{00000000-0005-0000-0000-0000CD050000}"/>
    <cellStyle name="뷭?_BOOKSHIP" xfId="1439" xr:uid="{00000000-0005-0000-0000-0000CE050000}"/>
    <cellStyle name="콤마 [0]_1202" xfId="1440" xr:uid="{00000000-0005-0000-0000-0000CF050000}"/>
    <cellStyle name="콤마_1202" xfId="1441" xr:uid="{00000000-0005-0000-0000-0000D0050000}"/>
    <cellStyle name="통화 [0]_1202" xfId="1442" xr:uid="{00000000-0005-0000-0000-0000D1050000}"/>
    <cellStyle name="통화_1202" xfId="1443" xr:uid="{00000000-0005-0000-0000-0000D2050000}"/>
    <cellStyle name="표준_(정보부문)월별인원계획" xfId="1444" xr:uid="{00000000-0005-0000-0000-0000D3050000}"/>
  </cellStyles>
  <dxfs count="0"/>
  <tableStyles count="0" defaultTableStyle="TableStyleMedium9" defaultPivotStyle="PivotStyleLight16"/>
  <colors>
    <mruColors>
      <color rgb="FFFF99CC"/>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123825</xdr:rowOff>
    </xdr:from>
    <xdr:to>
      <xdr:col>16</xdr:col>
      <xdr:colOff>371475</xdr:colOff>
      <xdr:row>3</xdr:row>
      <xdr:rowOff>180975</xdr:rowOff>
    </xdr:to>
    <xdr:sp macro="" textlink="">
      <xdr:nvSpPr>
        <xdr:cNvPr id="7579" name="Rectangle 38">
          <a:extLst>
            <a:ext uri="{FF2B5EF4-FFF2-40B4-BE49-F238E27FC236}">
              <a16:creationId xmlns:a16="http://schemas.microsoft.com/office/drawing/2014/main" id="{00000000-0008-0000-0000-00009B1D0000}"/>
            </a:ext>
          </a:extLst>
        </xdr:cNvPr>
        <xdr:cNvSpPr>
          <a:spLocks noChangeArrowheads="1"/>
        </xdr:cNvSpPr>
      </xdr:nvSpPr>
      <xdr:spPr>
        <a:xfrm flipV="1">
          <a:off x="0" y="466725"/>
          <a:ext cx="11201400" cy="57150"/>
        </a:xfrm>
        <a:prstGeom prst="rect">
          <a:avLst/>
        </a:prstGeom>
        <a:solidFill>
          <a:srgbClr val="7030A0"/>
        </a:solidFill>
        <a:ln w="9525">
          <a:noFill/>
          <a:miter lim="800000"/>
        </a:ln>
      </xdr:spPr>
    </xdr:sp>
    <xdr:clientData/>
  </xdr:twoCellAnchor>
  <xdr:twoCellAnchor>
    <xdr:from>
      <xdr:col>0</xdr:col>
      <xdr:colOff>171450</xdr:colOff>
      <xdr:row>0</xdr:row>
      <xdr:rowOff>104776</xdr:rowOff>
    </xdr:from>
    <xdr:to>
      <xdr:col>6</xdr:col>
      <xdr:colOff>276224</xdr:colOff>
      <xdr:row>3</xdr:row>
      <xdr:rowOff>76200</xdr:rowOff>
    </xdr:to>
    <xdr:sp macro="" textlink="">
      <xdr:nvSpPr>
        <xdr:cNvPr id="4" name="矩形 3">
          <a:extLst>
            <a:ext uri="{FF2B5EF4-FFF2-40B4-BE49-F238E27FC236}">
              <a16:creationId xmlns:a16="http://schemas.microsoft.com/office/drawing/2014/main" id="{00000000-0008-0000-0000-000004000000}"/>
            </a:ext>
          </a:extLst>
        </xdr:cNvPr>
        <xdr:cNvSpPr/>
      </xdr:nvSpPr>
      <xdr:spPr>
        <a:xfrm>
          <a:off x="171450" y="104775"/>
          <a:ext cx="4380865" cy="314325"/>
        </a:xfrm>
        <a:prstGeom prst="rect">
          <a:avLst/>
        </a:prstGeom>
      </xdr:spPr>
      <xdr:txBody>
        <a:bodyPr wrap="square">
          <a:noAutofit/>
        </a:bodyPr>
        <a:lstStyle/>
        <a:p>
          <a:pPr rtl="0" fontAlgn="base"/>
          <a:r>
            <a:rPr lang="zh-CN" altLang="zh-CN" sz="1100" b="1" i="0" baseline="0">
              <a:latin typeface="+mn-lt"/>
              <a:ea typeface="+mn-ea"/>
              <a:cs typeface="+mn-cs"/>
            </a:rPr>
            <a:t>星辉储运</a:t>
          </a:r>
          <a:r>
            <a:rPr lang="en-US" altLang="zh-CN" sz="1100" b="1" i="0" baseline="0">
              <a:latin typeface="+mn-lt"/>
              <a:ea typeface="+mn-ea"/>
              <a:cs typeface="+mn-cs"/>
            </a:rPr>
            <a:t>(</a:t>
          </a:r>
          <a:r>
            <a:rPr lang="zh-CN" altLang="zh-CN" sz="1100" b="1" i="0" baseline="0">
              <a:latin typeface="+mn-lt"/>
              <a:ea typeface="+mn-ea"/>
              <a:cs typeface="+mn-cs"/>
            </a:rPr>
            <a:t>深圳</a:t>
          </a:r>
          <a:r>
            <a:rPr lang="en-US" altLang="zh-CN" sz="1100" b="1" i="0" baseline="0">
              <a:latin typeface="+mn-lt"/>
              <a:ea typeface="+mn-ea"/>
              <a:cs typeface="+mn-cs"/>
            </a:rPr>
            <a:t>)</a:t>
          </a:r>
          <a:r>
            <a:rPr lang="zh-CN" altLang="zh-CN" sz="1100" b="1" i="0" baseline="0">
              <a:latin typeface="+mn-lt"/>
              <a:ea typeface="+mn-ea"/>
              <a:cs typeface="+mn-cs"/>
            </a:rPr>
            <a:t>有限公司</a:t>
          </a:r>
          <a:endParaRPr lang="en-US" altLang="zh-CN" sz="1100" b="1" i="0" baseline="0">
            <a:latin typeface="+mn-lt"/>
            <a:ea typeface="+mn-ea"/>
            <a:cs typeface="+mn-cs"/>
          </a:endParaRPr>
        </a:p>
        <a:p>
          <a:pPr rtl="0"/>
          <a:r>
            <a:rPr lang="en-US" altLang="zh-CN" sz="1100" b="1" i="0" baseline="0">
              <a:latin typeface="+mn-lt"/>
              <a:ea typeface="+mn-ea"/>
              <a:cs typeface="+mn-cs"/>
            </a:rPr>
            <a:t>Star Shine Cargo Service (Shenzhen) Company Limited</a:t>
          </a:r>
          <a:endParaRPr lang="zh-CN" altLang="zh-CN" sz="1200"/>
        </a:p>
      </xdr:txBody>
    </xdr:sp>
    <xdr:clientData/>
  </xdr:twoCellAnchor>
  <xdr:twoCellAnchor>
    <xdr:from>
      <xdr:col>0</xdr:col>
      <xdr:colOff>0</xdr:colOff>
      <xdr:row>3</xdr:row>
      <xdr:rowOff>144781</xdr:rowOff>
    </xdr:from>
    <xdr:to>
      <xdr:col>16</xdr:col>
      <xdr:colOff>371475</xdr:colOff>
      <xdr:row>3</xdr:row>
      <xdr:rowOff>190500</xdr:rowOff>
    </xdr:to>
    <xdr:sp macro="" textlink="">
      <xdr:nvSpPr>
        <xdr:cNvPr id="5" name="Rectangle 38">
          <a:extLst>
            <a:ext uri="{FF2B5EF4-FFF2-40B4-BE49-F238E27FC236}">
              <a16:creationId xmlns:a16="http://schemas.microsoft.com/office/drawing/2014/main" id="{00000000-0008-0000-0000-000005000000}"/>
            </a:ext>
          </a:extLst>
        </xdr:cNvPr>
        <xdr:cNvSpPr>
          <a:spLocks noChangeArrowheads="1"/>
        </xdr:cNvSpPr>
      </xdr:nvSpPr>
      <xdr:spPr>
        <a:xfrm>
          <a:off x="0" y="487680"/>
          <a:ext cx="11201400" cy="45720"/>
        </a:xfrm>
        <a:prstGeom prst="rect">
          <a:avLst/>
        </a:prstGeom>
        <a:solidFill>
          <a:srgbClr val="7030A0"/>
        </a:solidFill>
        <a:ln w="9525">
          <a:noFill/>
          <a:miter lim="800000"/>
        </a:ln>
      </xdr:spPr>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47625</xdr:colOff>
      <xdr:row>22</xdr:row>
      <xdr:rowOff>66675</xdr:rowOff>
    </xdr:from>
    <xdr:to>
      <xdr:col>4</xdr:col>
      <xdr:colOff>2000250</xdr:colOff>
      <xdr:row>23</xdr:row>
      <xdr:rowOff>304801</xdr:rowOff>
    </xdr:to>
    <xdr:sp macro="" textlink="">
      <xdr:nvSpPr>
        <xdr:cNvPr id="2" name="椭圆形标注 1">
          <a:extLst>
            <a:ext uri="{FF2B5EF4-FFF2-40B4-BE49-F238E27FC236}">
              <a16:creationId xmlns:a16="http://schemas.microsoft.com/office/drawing/2014/main" id="{00000000-0008-0000-0100-000002000000}"/>
            </a:ext>
          </a:extLst>
        </xdr:cNvPr>
        <xdr:cNvSpPr/>
      </xdr:nvSpPr>
      <xdr:spPr>
        <a:xfrm>
          <a:off x="3276600" y="5213985"/>
          <a:ext cx="3581400" cy="657225"/>
        </a:xfrm>
        <a:prstGeom prst="wedgeEllipseCallout">
          <a:avLst>
            <a:gd name="adj1" fmla="val -18541"/>
            <a:gd name="adj2" fmla="val 126397"/>
          </a:avLst>
        </a:prstGeom>
      </xdr:spPr>
      <xdr:style>
        <a:lnRef idx="2">
          <a:schemeClr val="accent5"/>
        </a:lnRef>
        <a:fillRef idx="1">
          <a:schemeClr val="lt1"/>
        </a:fillRef>
        <a:effectRef idx="0">
          <a:schemeClr val="accent5"/>
        </a:effectRef>
        <a:fontRef idx="minor">
          <a:schemeClr val="dk1"/>
        </a:fontRef>
      </xdr:style>
      <xdr:txBody>
        <a:bodyPr vertOverflow="clip" rtlCol="0" anchor="ctr"/>
        <a:lstStyle/>
        <a:p>
          <a:pPr algn="ctr"/>
          <a:r>
            <a:rPr lang="en-US" altLang="zh-CN" sz="800">
              <a:latin typeface="Arial Unicode MS" pitchFamily="2" charset="-122"/>
              <a:ea typeface="Arial Unicode MS" pitchFamily="2" charset="-122"/>
              <a:cs typeface="Arial Unicode MS" pitchFamily="2" charset="-122"/>
            </a:rPr>
            <a:t>S/O,P/O,ITEM</a:t>
          </a:r>
          <a:r>
            <a:rPr lang="zh-CN" altLang="en-US" sz="800">
              <a:latin typeface="Arial Unicode MS" pitchFamily="2" charset="-122"/>
              <a:ea typeface="Arial Unicode MS" pitchFamily="2" charset="-122"/>
              <a:cs typeface="Arial Unicode MS" pitchFamily="2" charset="-122"/>
            </a:rPr>
            <a:t>（料号）均为落货纸及实际货物箱唛上对应内容</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9525</xdr:colOff>
      <xdr:row>2</xdr:row>
      <xdr:rowOff>0</xdr:rowOff>
    </xdr:from>
    <xdr:to>
      <xdr:col>8</xdr:col>
      <xdr:colOff>0</xdr:colOff>
      <xdr:row>2</xdr:row>
      <xdr:rowOff>0</xdr:rowOff>
    </xdr:to>
    <xdr:sp macro="" textlink="">
      <xdr:nvSpPr>
        <xdr:cNvPr id="1253" name="Line 1">
          <a:extLst>
            <a:ext uri="{FF2B5EF4-FFF2-40B4-BE49-F238E27FC236}">
              <a16:creationId xmlns:a16="http://schemas.microsoft.com/office/drawing/2014/main" id="{00000000-0008-0000-0B00-0000E5040000}"/>
            </a:ext>
          </a:extLst>
        </xdr:cNvPr>
        <xdr:cNvSpPr>
          <a:spLocks noChangeShapeType="1"/>
        </xdr:cNvSpPr>
      </xdr:nvSpPr>
      <xdr:spPr>
        <a:xfrm>
          <a:off x="7515225" y="1485900"/>
          <a:ext cx="1571625" cy="0"/>
        </a:xfrm>
        <a:prstGeom prst="line">
          <a:avLst/>
        </a:prstGeom>
        <a:noFill/>
        <a:ln w="9525">
          <a:solidFill>
            <a:srgbClr val="000000"/>
          </a:solidFill>
          <a:round/>
        </a:ln>
        <a:effectLst>
          <a:outerShdw dist="35921" dir="2700000" algn="ctr" rotWithShape="0">
            <a:srgbClr val="000000"/>
          </a:outerShdw>
        </a:effectLst>
      </xdr:spPr>
      <xdr:txBody>
        <a:bodyPr/>
        <a:lstStyle/>
        <a:p>
          <a:endParaRPr lang="zh-CN" altLang="en-US"/>
        </a:p>
      </xdr:txBody>
    </xdr:sp>
    <xdr:clientData/>
  </xdr:twoCellAnchor>
  <xdr:twoCellAnchor>
    <xdr:from>
      <xdr:col>6</xdr:col>
      <xdr:colOff>0</xdr:colOff>
      <xdr:row>3</xdr:row>
      <xdr:rowOff>0</xdr:rowOff>
    </xdr:from>
    <xdr:to>
      <xdr:col>7</xdr:col>
      <xdr:colOff>1181100</xdr:colOff>
      <xdr:row>3</xdr:row>
      <xdr:rowOff>0</xdr:rowOff>
    </xdr:to>
    <xdr:sp macro="" textlink="">
      <xdr:nvSpPr>
        <xdr:cNvPr id="1254" name="Line 2">
          <a:extLst>
            <a:ext uri="{FF2B5EF4-FFF2-40B4-BE49-F238E27FC236}">
              <a16:creationId xmlns:a16="http://schemas.microsoft.com/office/drawing/2014/main" id="{00000000-0008-0000-0B00-0000E6040000}"/>
            </a:ext>
          </a:extLst>
        </xdr:cNvPr>
        <xdr:cNvSpPr>
          <a:spLocks noChangeShapeType="1"/>
        </xdr:cNvSpPr>
      </xdr:nvSpPr>
      <xdr:spPr>
        <a:xfrm>
          <a:off x="7505700" y="2019300"/>
          <a:ext cx="1495425" cy="0"/>
        </a:xfrm>
        <a:prstGeom prst="line">
          <a:avLst/>
        </a:prstGeom>
        <a:noFill/>
        <a:ln w="9525">
          <a:solidFill>
            <a:srgbClr val="000000"/>
          </a:solidFill>
          <a:round/>
        </a:ln>
        <a:effectLst>
          <a:outerShdw dist="35921" dir="2700000" algn="ctr" rotWithShape="0">
            <a:srgbClr val="000000"/>
          </a:outerShdw>
        </a:effectLst>
      </xdr:spPr>
      <xdr:txBody>
        <a:bodyPr/>
        <a:lstStyle/>
        <a:p>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7</xdr:row>
      <xdr:rowOff>0</xdr:rowOff>
    </xdr:from>
    <xdr:to>
      <xdr:col>6</xdr:col>
      <xdr:colOff>714375</xdr:colOff>
      <xdr:row>7</xdr:row>
      <xdr:rowOff>0</xdr:rowOff>
    </xdr:to>
    <xdr:sp macro="" textlink="">
      <xdr:nvSpPr>
        <xdr:cNvPr id="2391" name="Line 1">
          <a:extLst>
            <a:ext uri="{FF2B5EF4-FFF2-40B4-BE49-F238E27FC236}">
              <a16:creationId xmlns:a16="http://schemas.microsoft.com/office/drawing/2014/main" id="{00000000-0008-0000-0C00-000057090000}"/>
            </a:ext>
          </a:extLst>
        </xdr:cNvPr>
        <xdr:cNvSpPr>
          <a:spLocks noChangeShapeType="1"/>
        </xdr:cNvSpPr>
      </xdr:nvSpPr>
      <xdr:spPr>
        <a:xfrm>
          <a:off x="5810250" y="1771650"/>
          <a:ext cx="1066800" cy="0"/>
        </a:xfrm>
        <a:prstGeom prst="line">
          <a:avLst/>
        </a:prstGeom>
        <a:noFill/>
        <a:ln w="9525">
          <a:solidFill>
            <a:srgbClr val="000000"/>
          </a:solidFill>
          <a:round/>
        </a:ln>
        <a:effectLst>
          <a:outerShdw dist="35921" dir="2700000" algn="ctr" rotWithShape="0">
            <a:srgbClr val="000000"/>
          </a:outerShdw>
        </a:effectLst>
      </xdr:spPr>
      <xdr:txBody>
        <a:bodyPr/>
        <a:lstStyle/>
        <a:p>
          <a:endParaRPr lang="zh-CN" altLang="en-US"/>
        </a:p>
      </xdr:txBody>
    </xdr:sp>
    <xdr:clientData/>
  </xdr:twoCellAnchor>
  <xdr:twoCellAnchor>
    <xdr:from>
      <xdr:col>5</xdr:col>
      <xdr:colOff>9525</xdr:colOff>
      <xdr:row>9</xdr:row>
      <xdr:rowOff>0</xdr:rowOff>
    </xdr:from>
    <xdr:to>
      <xdr:col>6</xdr:col>
      <xdr:colOff>733425</xdr:colOff>
      <xdr:row>9</xdr:row>
      <xdr:rowOff>0</xdr:rowOff>
    </xdr:to>
    <xdr:sp macro="" textlink="">
      <xdr:nvSpPr>
        <xdr:cNvPr id="2392" name="Line 2">
          <a:extLst>
            <a:ext uri="{FF2B5EF4-FFF2-40B4-BE49-F238E27FC236}">
              <a16:creationId xmlns:a16="http://schemas.microsoft.com/office/drawing/2014/main" id="{00000000-0008-0000-0C00-000058090000}"/>
            </a:ext>
          </a:extLst>
        </xdr:cNvPr>
        <xdr:cNvSpPr>
          <a:spLocks noChangeShapeType="1"/>
        </xdr:cNvSpPr>
      </xdr:nvSpPr>
      <xdr:spPr>
        <a:xfrm>
          <a:off x="5819775" y="2152650"/>
          <a:ext cx="1076325" cy="0"/>
        </a:xfrm>
        <a:prstGeom prst="line">
          <a:avLst/>
        </a:prstGeom>
        <a:noFill/>
        <a:ln w="9525">
          <a:solidFill>
            <a:srgbClr val="000000"/>
          </a:solidFill>
          <a:round/>
        </a:ln>
        <a:effectLst>
          <a:outerShdw dist="35921" dir="2700000" algn="ctr" rotWithShape="0">
            <a:srgbClr val="000000"/>
          </a:outerShdw>
        </a:effectLst>
      </xdr:spPr>
      <xdr:txBody>
        <a:bodyPr/>
        <a:lstStyle/>
        <a:p>
          <a:endParaRPr lang="zh-CN" altLang="en-US"/>
        </a:p>
      </xdr:txBody>
    </xdr:sp>
    <xdr:clientData/>
  </xdr:twoCellAnchor>
  <xdr:twoCellAnchor>
    <xdr:from>
      <xdr:col>5</xdr:col>
      <xdr:colOff>0</xdr:colOff>
      <xdr:row>11</xdr:row>
      <xdr:rowOff>0</xdr:rowOff>
    </xdr:from>
    <xdr:to>
      <xdr:col>6</xdr:col>
      <xdr:colOff>723900</xdr:colOff>
      <xdr:row>11</xdr:row>
      <xdr:rowOff>0</xdr:rowOff>
    </xdr:to>
    <xdr:sp macro="" textlink="">
      <xdr:nvSpPr>
        <xdr:cNvPr id="2393" name="Line 3">
          <a:extLst>
            <a:ext uri="{FF2B5EF4-FFF2-40B4-BE49-F238E27FC236}">
              <a16:creationId xmlns:a16="http://schemas.microsoft.com/office/drawing/2014/main" id="{00000000-0008-0000-0C00-000059090000}"/>
            </a:ext>
          </a:extLst>
        </xdr:cNvPr>
        <xdr:cNvSpPr>
          <a:spLocks noChangeShapeType="1"/>
        </xdr:cNvSpPr>
      </xdr:nvSpPr>
      <xdr:spPr>
        <a:xfrm>
          <a:off x="5810250" y="2533650"/>
          <a:ext cx="1076325" cy="0"/>
        </a:xfrm>
        <a:prstGeom prst="line">
          <a:avLst/>
        </a:prstGeom>
        <a:noFill/>
        <a:ln w="9525">
          <a:solidFill>
            <a:srgbClr val="000000"/>
          </a:solidFill>
          <a:round/>
        </a:ln>
        <a:effectLst>
          <a:outerShdw dist="35921" dir="2700000" algn="ctr" rotWithShape="0">
            <a:srgbClr val="000000"/>
          </a:outerShdw>
        </a:effectLst>
      </xdr:spPr>
      <xdr:txBody>
        <a:bodyPr/>
        <a:lstStyle/>
        <a:p>
          <a:endParaRPr lang="zh-CN" altLang="en-US"/>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asn.star-shine.com.cn:9097/Admin_Areas/AdminIndex/Index" TargetMode="External"/><Relationship Id="rId1" Type="http://schemas.openxmlformats.org/officeDocument/2006/relationships/hyperlink" Target="http://www.hscode.net/IntegrateQueries/QueryY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S107"/>
  <sheetViews>
    <sheetView showGridLines="0" workbookViewId="0">
      <selection activeCell="B33" sqref="B33"/>
    </sheetView>
  </sheetViews>
  <sheetFormatPr defaultColWidth="9" defaultRowHeight="15"/>
  <cols>
    <col min="1" max="1" width="5.625" style="315" customWidth="1"/>
    <col min="2" max="2" width="11.375" style="315" customWidth="1"/>
    <col min="3" max="5" width="9.25" style="315" customWidth="1"/>
    <col min="6" max="6" width="11.375" style="315" customWidth="1"/>
    <col min="7" max="12" width="9.25" style="315" customWidth="1"/>
    <col min="13" max="39" width="7.625" style="315" customWidth="1"/>
    <col min="40" max="16384" width="9" style="315"/>
  </cols>
  <sheetData>
    <row r="1" spans="1:18">
      <c r="A1" s="315" t="s">
        <v>0</v>
      </c>
    </row>
    <row r="2" spans="1:18" ht="12.75" customHeight="1"/>
    <row r="3" spans="1:18" hidden="1"/>
    <row r="4" spans="1:18" ht="34.5" customHeight="1"/>
    <row r="5" spans="1:18" ht="33.75" customHeight="1">
      <c r="A5" s="337" t="s">
        <v>1</v>
      </c>
      <c r="B5" s="337"/>
      <c r="C5" s="337"/>
      <c r="D5" s="337"/>
      <c r="E5" s="337"/>
      <c r="F5" s="337"/>
      <c r="G5" s="337"/>
      <c r="H5" s="337"/>
      <c r="I5" s="337"/>
      <c r="J5" s="337"/>
      <c r="K5" s="337"/>
      <c r="L5" s="337"/>
    </row>
    <row r="6" spans="1:18" ht="24.95" customHeight="1">
      <c r="A6" s="316">
        <v>1</v>
      </c>
      <c r="B6" s="317" t="s">
        <v>2</v>
      </c>
      <c r="C6" s="317"/>
      <c r="D6" s="317"/>
      <c r="E6" s="317"/>
      <c r="F6" s="317"/>
      <c r="G6" s="317"/>
      <c r="H6" s="317"/>
      <c r="I6" s="317"/>
      <c r="J6" s="317"/>
      <c r="K6" s="317"/>
      <c r="L6" s="317"/>
      <c r="M6" s="331"/>
      <c r="N6" s="331"/>
      <c r="O6" s="331"/>
      <c r="P6" s="332"/>
      <c r="Q6" s="332"/>
      <c r="R6" s="332"/>
    </row>
    <row r="7" spans="1:18" ht="24.95" customHeight="1">
      <c r="A7" s="316">
        <v>2</v>
      </c>
      <c r="B7" s="317" t="s">
        <v>3</v>
      </c>
      <c r="C7" s="317"/>
      <c r="D7" s="317"/>
      <c r="E7" s="317"/>
      <c r="F7" s="317"/>
      <c r="G7" s="317"/>
      <c r="H7" s="317"/>
      <c r="I7" s="317"/>
      <c r="J7" s="317"/>
      <c r="K7" s="317"/>
      <c r="L7" s="317"/>
      <c r="M7" s="331"/>
      <c r="N7" s="331"/>
      <c r="O7" s="331"/>
      <c r="P7" s="332"/>
      <c r="Q7" s="332"/>
      <c r="R7" s="332"/>
    </row>
    <row r="8" spans="1:18" ht="24.95" customHeight="1">
      <c r="A8" s="316">
        <v>3</v>
      </c>
      <c r="B8" s="317" t="s">
        <v>4</v>
      </c>
      <c r="C8" s="317"/>
      <c r="D8" s="317"/>
      <c r="E8" s="317"/>
      <c r="F8" s="317"/>
      <c r="G8" s="317"/>
      <c r="H8" s="317"/>
      <c r="I8" s="317"/>
      <c r="J8" s="317"/>
      <c r="K8" s="317"/>
      <c r="L8" s="317"/>
      <c r="M8" s="331"/>
      <c r="N8" s="331"/>
      <c r="O8" s="331"/>
      <c r="P8" s="332"/>
      <c r="Q8" s="332"/>
      <c r="R8" s="332"/>
    </row>
    <row r="9" spans="1:18" ht="24.95" customHeight="1">
      <c r="A9" s="316"/>
      <c r="B9" s="317" t="s">
        <v>5</v>
      </c>
      <c r="C9" s="317"/>
      <c r="D9" s="317"/>
      <c r="E9" s="317"/>
      <c r="F9" s="317"/>
      <c r="G9" s="317"/>
      <c r="H9" s="317"/>
      <c r="I9" s="317"/>
      <c r="J9" s="317"/>
      <c r="K9" s="317"/>
      <c r="L9" s="317"/>
      <c r="M9" s="331"/>
      <c r="N9" s="331"/>
      <c r="O9" s="331"/>
      <c r="P9" s="332"/>
      <c r="Q9" s="332"/>
      <c r="R9" s="332"/>
    </row>
    <row r="10" spans="1:18" ht="24.95" customHeight="1">
      <c r="A10" s="316">
        <v>4</v>
      </c>
      <c r="B10" s="317" t="s">
        <v>6</v>
      </c>
      <c r="C10" s="317"/>
      <c r="D10" s="317"/>
      <c r="E10" s="317"/>
      <c r="F10" s="317"/>
      <c r="G10" s="317"/>
      <c r="H10" s="317"/>
      <c r="I10" s="317"/>
      <c r="J10" s="317"/>
      <c r="K10" s="317"/>
      <c r="L10" s="317"/>
      <c r="M10" s="331"/>
      <c r="N10" s="331"/>
      <c r="O10" s="331"/>
      <c r="P10" s="332"/>
      <c r="Q10" s="332"/>
      <c r="R10" s="332"/>
    </row>
    <row r="11" spans="1:18" ht="24.95" customHeight="1">
      <c r="A11" s="318">
        <v>5</v>
      </c>
      <c r="B11" s="317" t="s">
        <v>7</v>
      </c>
      <c r="C11" s="317"/>
      <c r="D11" s="317"/>
      <c r="E11" s="317"/>
      <c r="F11" s="317"/>
      <c r="G11" s="317"/>
      <c r="H11" s="317"/>
      <c r="I11" s="317"/>
      <c r="J11" s="317"/>
      <c r="K11" s="317"/>
      <c r="L11" s="317"/>
      <c r="M11" s="331"/>
      <c r="N11" s="331"/>
      <c r="O11" s="331"/>
      <c r="P11" s="332"/>
      <c r="Q11" s="332"/>
      <c r="R11" s="332"/>
    </row>
    <row r="12" spans="1:18" ht="24.95" customHeight="1">
      <c r="A12" s="318">
        <v>6</v>
      </c>
      <c r="B12" s="319" t="s">
        <v>8</v>
      </c>
      <c r="C12" s="319"/>
      <c r="D12" s="319"/>
      <c r="E12" s="319"/>
      <c r="F12" s="319"/>
      <c r="G12" s="319"/>
      <c r="H12" s="319"/>
      <c r="I12" s="319"/>
      <c r="J12" s="319"/>
      <c r="K12" s="319"/>
      <c r="L12" s="319"/>
      <c r="M12" s="333"/>
      <c r="N12" s="333"/>
      <c r="O12" s="333"/>
      <c r="P12" s="334"/>
      <c r="Q12" s="332"/>
      <c r="R12" s="332"/>
    </row>
    <row r="13" spans="1:18" ht="24.95" customHeight="1">
      <c r="A13" s="316"/>
      <c r="B13" s="319" t="s">
        <v>9</v>
      </c>
      <c r="C13" s="319"/>
      <c r="D13" s="319"/>
      <c r="E13" s="319"/>
      <c r="F13" s="319"/>
      <c r="G13" s="319"/>
      <c r="H13" s="319"/>
      <c r="I13" s="319"/>
      <c r="J13" s="319"/>
      <c r="K13" s="319"/>
      <c r="L13" s="319"/>
      <c r="M13" s="333"/>
      <c r="N13" s="333"/>
      <c r="O13" s="333"/>
      <c r="P13" s="334"/>
      <c r="Q13" s="332"/>
      <c r="R13" s="332"/>
    </row>
    <row r="14" spans="1:18" ht="24.95" customHeight="1">
      <c r="A14" s="318">
        <v>7</v>
      </c>
      <c r="B14" s="317" t="s">
        <v>10</v>
      </c>
      <c r="C14" s="317"/>
      <c r="D14" s="317"/>
      <c r="E14" s="317"/>
      <c r="F14" s="317"/>
      <c r="G14" s="317"/>
      <c r="H14" s="317"/>
      <c r="I14" s="317"/>
      <c r="J14" s="317"/>
      <c r="K14" s="317"/>
      <c r="L14" s="317"/>
      <c r="M14" s="331"/>
      <c r="N14" s="331"/>
      <c r="O14" s="331"/>
      <c r="P14" s="332"/>
      <c r="Q14" s="332"/>
      <c r="R14" s="332"/>
    </row>
    <row r="15" spans="1:18" ht="24.95" customHeight="1">
      <c r="A15" s="316"/>
      <c r="B15" s="320" t="s">
        <v>11</v>
      </c>
      <c r="C15" s="317"/>
      <c r="D15" s="317"/>
      <c r="E15" s="317"/>
      <c r="F15" s="317"/>
      <c r="G15" s="317"/>
      <c r="H15" s="317"/>
      <c r="I15" s="317"/>
      <c r="J15" s="317"/>
      <c r="K15" s="317"/>
      <c r="L15" s="317"/>
      <c r="M15" s="331"/>
      <c r="N15" s="331"/>
      <c r="O15" s="331"/>
      <c r="P15" s="332"/>
      <c r="Q15" s="332"/>
      <c r="R15" s="332"/>
    </row>
    <row r="16" spans="1:18" ht="24.95" customHeight="1">
      <c r="A16" s="316"/>
      <c r="B16" s="317" t="s">
        <v>12</v>
      </c>
      <c r="C16" s="317"/>
      <c r="D16" s="317"/>
      <c r="E16" s="317"/>
      <c r="F16" s="317"/>
      <c r="G16" s="317"/>
      <c r="H16" s="317"/>
      <c r="I16" s="317"/>
      <c r="J16" s="317"/>
      <c r="K16" s="317"/>
      <c r="L16" s="317"/>
      <c r="M16" s="331"/>
      <c r="N16" s="331"/>
      <c r="O16" s="331"/>
      <c r="P16" s="332"/>
      <c r="Q16" s="332"/>
      <c r="R16" s="332"/>
    </row>
    <row r="17" spans="1:19" ht="24.95" customHeight="1">
      <c r="A17" s="316"/>
      <c r="B17" s="317" t="s">
        <v>13</v>
      </c>
      <c r="C17" s="317"/>
      <c r="D17" s="317"/>
      <c r="E17" s="317"/>
      <c r="F17" s="317"/>
      <c r="G17" s="317"/>
      <c r="H17" s="317"/>
      <c r="I17" s="317"/>
      <c r="J17" s="317"/>
      <c r="K17" s="317"/>
      <c r="L17" s="317"/>
      <c r="M17" s="331"/>
      <c r="N17" s="331"/>
      <c r="O17" s="331"/>
      <c r="P17" s="332"/>
      <c r="Q17" s="332"/>
      <c r="R17" s="332"/>
    </row>
    <row r="18" spans="1:19" ht="24.95" customHeight="1">
      <c r="A18" s="316"/>
      <c r="B18" s="317" t="s">
        <v>14</v>
      </c>
      <c r="C18" s="317"/>
      <c r="D18" s="317"/>
      <c r="E18" s="317"/>
      <c r="F18" s="317"/>
      <c r="G18" s="317"/>
      <c r="H18" s="317"/>
      <c r="I18" s="317"/>
      <c r="J18" s="317"/>
      <c r="K18" s="317"/>
      <c r="L18" s="317"/>
      <c r="M18" s="331"/>
      <c r="N18" s="331"/>
      <c r="O18" s="331"/>
      <c r="P18" s="332"/>
      <c r="Q18" s="332"/>
      <c r="R18" s="332"/>
    </row>
    <row r="19" spans="1:19" ht="24.95" customHeight="1">
      <c r="A19" s="316"/>
      <c r="B19" s="317" t="s">
        <v>15</v>
      </c>
      <c r="C19" s="317"/>
      <c r="D19" s="317"/>
      <c r="E19" s="317"/>
      <c r="F19" s="317"/>
      <c r="G19" s="317"/>
      <c r="H19" s="317"/>
      <c r="I19" s="317"/>
      <c r="J19" s="317"/>
      <c r="K19" s="317"/>
      <c r="L19" s="317"/>
      <c r="M19" s="331"/>
      <c r="N19" s="331"/>
      <c r="O19" s="331"/>
      <c r="P19" s="332"/>
      <c r="Q19" s="332"/>
      <c r="R19" s="332"/>
    </row>
    <row r="20" spans="1:19" ht="24.95" customHeight="1">
      <c r="A20" s="316">
        <v>8</v>
      </c>
      <c r="B20" s="317" t="s">
        <v>16</v>
      </c>
      <c r="C20" s="317"/>
      <c r="D20" s="317"/>
      <c r="E20" s="317"/>
      <c r="F20" s="317"/>
      <c r="G20" s="317"/>
      <c r="H20" s="317"/>
      <c r="I20" s="317"/>
      <c r="J20" s="317"/>
      <c r="K20" s="317"/>
      <c r="L20" s="317"/>
      <c r="M20" s="331"/>
      <c r="N20" s="331"/>
      <c r="O20" s="331"/>
    </row>
    <row r="21" spans="1:19" ht="24.95" customHeight="1">
      <c r="A21" s="318">
        <v>9</v>
      </c>
      <c r="B21" s="317" t="s">
        <v>17</v>
      </c>
      <c r="C21" s="317"/>
      <c r="D21" s="317"/>
      <c r="E21" s="317"/>
      <c r="F21" s="317"/>
      <c r="G21" s="317"/>
      <c r="H21" s="317"/>
      <c r="I21" s="317"/>
      <c r="J21" s="317"/>
      <c r="K21" s="317"/>
      <c r="L21" s="317"/>
      <c r="M21" s="317"/>
      <c r="N21" s="317"/>
      <c r="O21" s="317"/>
      <c r="P21" s="317"/>
      <c r="Q21" s="317"/>
      <c r="R21" s="317"/>
      <c r="S21" s="317"/>
    </row>
    <row r="22" spans="1:19" ht="24.95" customHeight="1">
      <c r="A22" s="317"/>
      <c r="B22" s="317" t="s">
        <v>18</v>
      </c>
      <c r="C22" s="317"/>
      <c r="D22" s="317"/>
      <c r="E22" s="317"/>
      <c r="F22" s="317"/>
      <c r="G22" s="317"/>
      <c r="H22" s="317"/>
      <c r="I22" s="317"/>
      <c r="J22" s="317"/>
      <c r="K22" s="317"/>
      <c r="L22" s="317"/>
      <c r="M22" s="317"/>
      <c r="N22" s="317"/>
      <c r="O22" s="317"/>
      <c r="P22" s="317"/>
      <c r="Q22" s="317"/>
      <c r="R22" s="317"/>
      <c r="S22" s="317"/>
    </row>
    <row r="23" spans="1:19" ht="24.95" customHeight="1">
      <c r="A23" s="318">
        <v>10</v>
      </c>
      <c r="B23" s="321" t="s">
        <v>19</v>
      </c>
      <c r="C23" s="321"/>
      <c r="D23" s="321"/>
      <c r="E23" s="321"/>
      <c r="F23" s="321"/>
      <c r="G23" s="321"/>
      <c r="H23" s="321"/>
      <c r="I23" s="317"/>
      <c r="J23" s="317"/>
      <c r="K23" s="317"/>
      <c r="L23" s="317"/>
      <c r="M23" s="331"/>
      <c r="N23" s="331"/>
      <c r="O23" s="331"/>
    </row>
    <row r="24" spans="1:19" ht="24.95" customHeight="1">
      <c r="A24" s="316">
        <v>11</v>
      </c>
      <c r="B24" s="317" t="s">
        <v>20</v>
      </c>
      <c r="C24" s="317"/>
      <c r="D24" s="317"/>
      <c r="E24" s="317"/>
      <c r="F24" s="317"/>
      <c r="G24" s="317"/>
      <c r="H24" s="317"/>
      <c r="I24" s="317"/>
      <c r="J24" s="317"/>
      <c r="K24" s="317"/>
      <c r="L24" s="317"/>
      <c r="M24" s="331"/>
      <c r="N24" s="331"/>
      <c r="O24" s="331"/>
    </row>
    <row r="25" spans="1:19" ht="24.95" customHeight="1">
      <c r="A25" s="316">
        <v>12</v>
      </c>
      <c r="B25" s="322" t="s">
        <v>21</v>
      </c>
      <c r="C25" s="322"/>
      <c r="D25" s="322"/>
      <c r="E25" s="322"/>
      <c r="F25" s="322"/>
      <c r="G25" s="317"/>
      <c r="H25" s="317"/>
      <c r="I25" s="317"/>
      <c r="J25" s="317"/>
      <c r="K25" s="317"/>
      <c r="L25" s="317"/>
      <c r="M25" s="331"/>
      <c r="N25" s="331"/>
      <c r="O25" s="331"/>
    </row>
    <row r="26" spans="1:19" ht="24.95" customHeight="1">
      <c r="A26" s="316">
        <v>13</v>
      </c>
      <c r="B26" s="322" t="s">
        <v>22</v>
      </c>
      <c r="C26" s="322"/>
      <c r="D26" s="322"/>
      <c r="E26" s="322"/>
      <c r="F26" s="322"/>
      <c r="G26" s="317"/>
      <c r="H26" s="317"/>
      <c r="I26" s="317"/>
      <c r="J26" s="317"/>
      <c r="K26" s="317"/>
      <c r="L26" s="317"/>
      <c r="M26" s="331"/>
      <c r="N26" s="331"/>
      <c r="O26" s="331"/>
    </row>
    <row r="27" spans="1:19" ht="24.95" customHeight="1">
      <c r="A27" s="316">
        <v>14</v>
      </c>
      <c r="B27" s="317" t="s">
        <v>23</v>
      </c>
      <c r="C27" s="317"/>
      <c r="D27" s="317"/>
      <c r="E27" s="317"/>
      <c r="F27" s="317"/>
      <c r="G27" s="317"/>
      <c r="H27" s="317"/>
      <c r="I27" s="317"/>
      <c r="J27" s="317"/>
      <c r="K27" s="317"/>
      <c r="L27" s="317"/>
      <c r="M27" s="331"/>
      <c r="N27" s="331"/>
      <c r="O27" s="331"/>
    </row>
    <row r="28" spans="1:19" ht="24.95" customHeight="1">
      <c r="A28" s="316">
        <v>15</v>
      </c>
      <c r="B28" s="317" t="s">
        <v>24</v>
      </c>
      <c r="C28" s="317"/>
      <c r="D28" s="317"/>
      <c r="E28" s="317"/>
      <c r="F28" s="317"/>
      <c r="G28" s="317"/>
      <c r="H28" s="317"/>
      <c r="I28" s="317"/>
      <c r="J28" s="317"/>
      <c r="K28" s="317"/>
      <c r="L28" s="317"/>
      <c r="M28" s="331"/>
      <c r="N28" s="331"/>
      <c r="O28" s="331"/>
    </row>
    <row r="29" spans="1:19">
      <c r="A29" s="323">
        <v>16</v>
      </c>
      <c r="B29" s="315" t="s">
        <v>25</v>
      </c>
    </row>
    <row r="30" spans="1:19">
      <c r="A30" s="323"/>
      <c r="B30" s="324" t="s">
        <v>26</v>
      </c>
    </row>
    <row r="31" spans="1:19" ht="24.95" customHeight="1">
      <c r="A31" s="316">
        <v>17</v>
      </c>
      <c r="B31" s="317" t="s">
        <v>27</v>
      </c>
      <c r="C31" s="317"/>
      <c r="D31" s="317"/>
      <c r="E31" s="317"/>
      <c r="F31" s="317"/>
      <c r="G31" s="317"/>
      <c r="H31" s="317"/>
      <c r="I31" s="317"/>
      <c r="J31" s="317"/>
      <c r="K31" s="317"/>
      <c r="L31" s="317"/>
      <c r="M31" s="331"/>
      <c r="N31" s="331"/>
      <c r="O31" s="331"/>
    </row>
    <row r="32" spans="1:19" ht="24.95" customHeight="1">
      <c r="A32" s="317"/>
      <c r="B32" s="317" t="s">
        <v>28</v>
      </c>
      <c r="C32" s="317"/>
      <c r="D32" s="317"/>
      <c r="E32" s="317"/>
      <c r="F32" s="317"/>
      <c r="G32" s="317"/>
      <c r="H32" s="317"/>
      <c r="I32" s="317"/>
      <c r="J32" s="317"/>
      <c r="K32" s="317"/>
      <c r="L32" s="317"/>
      <c r="M32" s="331"/>
      <c r="N32" s="331"/>
      <c r="O32" s="331"/>
    </row>
    <row r="33" spans="1:15" ht="24.95" customHeight="1">
      <c r="A33" s="339">
        <v>18</v>
      </c>
      <c r="B33" s="325" t="s">
        <v>29</v>
      </c>
      <c r="C33" s="326">
        <v>0</v>
      </c>
      <c r="D33" s="338" t="s">
        <v>30</v>
      </c>
      <c r="E33" s="338"/>
      <c r="F33" s="338"/>
      <c r="G33" s="317"/>
      <c r="H33" s="317"/>
      <c r="I33" s="317"/>
      <c r="J33" s="317"/>
      <c r="K33" s="317"/>
      <c r="L33" s="317"/>
      <c r="M33" s="331"/>
      <c r="N33" s="331"/>
      <c r="O33" s="331"/>
    </row>
    <row r="34" spans="1:15" ht="24.95" customHeight="1">
      <c r="A34" s="339"/>
      <c r="B34" s="327"/>
      <c r="C34" s="326">
        <v>1</v>
      </c>
      <c r="D34" s="338" t="s">
        <v>31</v>
      </c>
      <c r="E34" s="338"/>
      <c r="F34" s="338"/>
      <c r="G34" s="317"/>
      <c r="H34" s="317"/>
      <c r="I34" s="317"/>
      <c r="J34" s="317"/>
      <c r="K34" s="317"/>
      <c r="L34" s="317"/>
      <c r="M34" s="331"/>
      <c r="N34" s="331"/>
      <c r="O34" s="331"/>
    </row>
    <row r="35" spans="1:15" ht="24.95" customHeight="1">
      <c r="A35" s="339"/>
      <c r="B35" s="327"/>
      <c r="C35" s="326">
        <v>2</v>
      </c>
      <c r="D35" s="338" t="s">
        <v>32</v>
      </c>
      <c r="E35" s="338"/>
      <c r="F35" s="338"/>
      <c r="G35" s="317"/>
      <c r="H35" s="317"/>
      <c r="I35" s="317"/>
      <c r="J35" s="317"/>
      <c r="K35" s="317"/>
      <c r="L35" s="317"/>
      <c r="M35" s="331"/>
      <c r="N35" s="331"/>
      <c r="O35" s="331"/>
    </row>
    <row r="36" spans="1:15" ht="24.95" customHeight="1">
      <c r="A36" s="339"/>
      <c r="B36" s="327"/>
      <c r="C36" s="326">
        <v>3</v>
      </c>
      <c r="D36" s="338" t="s">
        <v>33</v>
      </c>
      <c r="E36" s="338"/>
      <c r="F36" s="338"/>
      <c r="G36" s="317"/>
      <c r="H36" s="317"/>
      <c r="I36" s="317"/>
      <c r="J36" s="317"/>
      <c r="K36" s="317"/>
      <c r="L36" s="317"/>
      <c r="M36" s="331"/>
      <c r="N36" s="331"/>
      <c r="O36" s="331"/>
    </row>
    <row r="37" spans="1:15" ht="24.95" customHeight="1">
      <c r="A37" s="339"/>
      <c r="B37" s="328"/>
      <c r="C37" s="326">
        <v>4</v>
      </c>
      <c r="D37" s="338" t="s">
        <v>34</v>
      </c>
      <c r="E37" s="338"/>
      <c r="F37" s="338"/>
      <c r="G37" s="340" t="s">
        <v>35</v>
      </c>
      <c r="H37" s="341"/>
      <c r="I37" s="341"/>
      <c r="J37" s="341"/>
      <c r="K37" s="341"/>
      <c r="L37" s="341"/>
      <c r="M37" s="341"/>
      <c r="N37" s="341"/>
      <c r="O37" s="331"/>
    </row>
    <row r="38" spans="1:15" ht="24.95" customHeight="1">
      <c r="A38" s="339"/>
      <c r="B38" s="327" t="s">
        <v>36</v>
      </c>
      <c r="C38" s="326">
        <v>0</v>
      </c>
      <c r="D38" s="338" t="s">
        <v>37</v>
      </c>
      <c r="E38" s="338"/>
      <c r="F38" s="338"/>
      <c r="G38" s="342" t="s">
        <v>38</v>
      </c>
      <c r="H38" s="343"/>
      <c r="I38" s="343"/>
      <c r="J38" s="343"/>
      <c r="K38" s="343"/>
      <c r="L38" s="343"/>
      <c r="M38" s="343"/>
      <c r="N38" s="343"/>
      <c r="O38" s="331"/>
    </row>
    <row r="39" spans="1:15" ht="24.95" customHeight="1">
      <c r="A39" s="339"/>
      <c r="B39" s="327"/>
      <c r="C39" s="326">
        <v>1</v>
      </c>
      <c r="D39" s="338" t="s">
        <v>39</v>
      </c>
      <c r="E39" s="338"/>
      <c r="F39" s="338"/>
      <c r="G39" s="317"/>
      <c r="H39" s="317"/>
      <c r="I39" s="317"/>
      <c r="J39" s="317"/>
      <c r="K39" s="317"/>
      <c r="L39" s="317"/>
      <c r="M39" s="331"/>
      <c r="N39" s="331"/>
      <c r="O39" s="331"/>
    </row>
    <row r="40" spans="1:15" ht="24.95" customHeight="1">
      <c r="A40" s="339"/>
      <c r="B40" s="327"/>
      <c r="C40" s="326">
        <v>2</v>
      </c>
      <c r="D40" s="338" t="s">
        <v>40</v>
      </c>
      <c r="E40" s="338"/>
      <c r="F40" s="338"/>
      <c r="G40" s="317"/>
      <c r="H40" s="317"/>
      <c r="I40" s="317"/>
      <c r="J40" s="317"/>
      <c r="K40" s="317"/>
      <c r="L40" s="317"/>
      <c r="M40" s="331"/>
      <c r="N40" s="331"/>
      <c r="O40" s="331"/>
    </row>
    <row r="41" spans="1:15" ht="24.95" customHeight="1">
      <c r="A41" s="339"/>
      <c r="B41" s="329"/>
      <c r="C41" s="326">
        <v>3</v>
      </c>
      <c r="D41" s="338" t="s">
        <v>41</v>
      </c>
      <c r="E41" s="338"/>
      <c r="F41" s="338"/>
      <c r="G41" s="317"/>
      <c r="H41" s="317"/>
      <c r="I41" s="317"/>
      <c r="J41" s="317"/>
      <c r="K41" s="317"/>
      <c r="L41" s="317"/>
      <c r="M41" s="331"/>
      <c r="N41" s="331"/>
      <c r="O41" s="331"/>
    </row>
    <row r="42" spans="1:15" ht="24.95" customHeight="1">
      <c r="A42" s="317"/>
      <c r="B42" s="317"/>
      <c r="C42" s="317"/>
      <c r="D42" s="317"/>
      <c r="E42" s="317"/>
      <c r="F42" s="317"/>
      <c r="G42" s="317"/>
      <c r="H42" s="317"/>
      <c r="I42" s="317"/>
      <c r="J42" s="317"/>
      <c r="K42" s="317"/>
      <c r="L42" s="317"/>
      <c r="M42" s="331"/>
      <c r="N42" s="331"/>
      <c r="O42" s="331"/>
    </row>
    <row r="43" spans="1:15" ht="24.95" customHeight="1">
      <c r="A43" s="317"/>
      <c r="B43" s="317"/>
      <c r="C43" s="317"/>
      <c r="D43" s="317"/>
      <c r="E43" s="317"/>
      <c r="F43" s="317"/>
      <c r="G43" s="317"/>
      <c r="H43" s="317"/>
      <c r="I43" s="317"/>
      <c r="J43" s="317"/>
      <c r="K43" s="317"/>
      <c r="L43" s="317"/>
      <c r="M43" s="331"/>
      <c r="N43" s="331"/>
      <c r="O43" s="331"/>
    </row>
    <row r="44" spans="1:15" ht="24.95" customHeight="1">
      <c r="A44" s="317"/>
      <c r="B44" s="317"/>
      <c r="C44" s="317"/>
      <c r="D44" s="317"/>
      <c r="E44" s="317"/>
      <c r="F44" s="317"/>
      <c r="G44" s="317"/>
      <c r="H44" s="317"/>
      <c r="I44" s="317"/>
      <c r="J44" s="317"/>
      <c r="K44" s="317"/>
      <c r="L44" s="317"/>
      <c r="M44" s="331"/>
      <c r="N44" s="331"/>
      <c r="O44" s="331"/>
    </row>
    <row r="45" spans="1:15" ht="24.95" customHeight="1">
      <c r="A45" s="317"/>
      <c r="B45" s="317"/>
      <c r="C45" s="317"/>
      <c r="D45" s="317"/>
      <c r="E45" s="317"/>
      <c r="F45" s="317"/>
      <c r="G45" s="317"/>
      <c r="H45" s="317"/>
      <c r="I45" s="317"/>
      <c r="J45" s="317"/>
      <c r="K45" s="317"/>
      <c r="L45" s="317"/>
      <c r="M45" s="331"/>
      <c r="N45" s="331"/>
      <c r="O45" s="331"/>
    </row>
    <row r="46" spans="1:15" ht="24.95" customHeight="1">
      <c r="A46" s="330"/>
      <c r="B46" s="330"/>
      <c r="C46" s="330"/>
      <c r="D46" s="330"/>
      <c r="E46" s="330"/>
      <c r="F46" s="330"/>
      <c r="G46" s="330"/>
      <c r="H46" s="330"/>
      <c r="I46" s="330"/>
      <c r="J46" s="330"/>
      <c r="K46" s="330"/>
      <c r="L46" s="330"/>
    </row>
    <row r="47" spans="1:15" ht="24.95" customHeight="1">
      <c r="A47" s="330"/>
      <c r="B47" s="330"/>
      <c r="C47" s="330"/>
      <c r="D47" s="330"/>
      <c r="E47" s="330"/>
      <c r="F47" s="330"/>
      <c r="G47" s="330"/>
      <c r="H47" s="330"/>
      <c r="I47" s="330"/>
      <c r="J47" s="330"/>
      <c r="K47" s="330"/>
      <c r="L47" s="330"/>
    </row>
    <row r="48" spans="1:15" ht="24.95" customHeight="1">
      <c r="A48" s="330"/>
      <c r="B48" s="330"/>
      <c r="C48" s="330"/>
      <c r="D48" s="330"/>
      <c r="E48" s="330"/>
      <c r="F48" s="330"/>
      <c r="G48" s="330"/>
      <c r="H48" s="330"/>
      <c r="I48" s="330"/>
      <c r="J48" s="330"/>
      <c r="K48" s="330"/>
      <c r="L48" s="330"/>
    </row>
    <row r="49" spans="1:12" ht="24.95" customHeight="1">
      <c r="A49" s="330"/>
      <c r="B49" s="330"/>
      <c r="C49" s="330"/>
      <c r="D49" s="330"/>
      <c r="E49" s="330"/>
      <c r="F49" s="330"/>
      <c r="G49" s="330"/>
      <c r="H49" s="330"/>
      <c r="I49" s="330"/>
      <c r="J49" s="330"/>
      <c r="K49" s="330"/>
      <c r="L49" s="330"/>
    </row>
    <row r="50" spans="1:12" ht="24.95" customHeight="1">
      <c r="A50" s="330"/>
      <c r="B50" s="330"/>
      <c r="C50" s="330"/>
      <c r="D50" s="330"/>
      <c r="E50" s="330"/>
      <c r="F50" s="330"/>
      <c r="G50" s="330"/>
      <c r="H50" s="330"/>
      <c r="I50" s="330"/>
      <c r="J50" s="330"/>
      <c r="K50" s="330"/>
      <c r="L50" s="330"/>
    </row>
    <row r="51" spans="1:12" ht="24.95" customHeight="1">
      <c r="A51" s="330"/>
      <c r="B51" s="330"/>
      <c r="C51" s="330"/>
      <c r="D51" s="330"/>
      <c r="E51" s="330"/>
      <c r="F51" s="330"/>
      <c r="G51" s="330"/>
      <c r="H51" s="330"/>
      <c r="I51" s="330"/>
      <c r="J51" s="330"/>
      <c r="K51" s="330"/>
      <c r="L51" s="330"/>
    </row>
    <row r="52" spans="1:12" ht="24.95" customHeight="1">
      <c r="A52" s="330"/>
      <c r="B52" s="330"/>
      <c r="C52" s="330"/>
      <c r="D52" s="330"/>
      <c r="E52" s="330"/>
      <c r="F52" s="330"/>
      <c r="G52" s="330"/>
      <c r="H52" s="330"/>
      <c r="I52" s="330"/>
      <c r="J52" s="330"/>
      <c r="K52" s="330"/>
      <c r="L52" s="330"/>
    </row>
    <row r="53" spans="1:12" ht="24.95" customHeight="1">
      <c r="A53" s="330"/>
      <c r="B53" s="330"/>
      <c r="C53" s="330"/>
      <c r="D53" s="330"/>
      <c r="E53" s="330"/>
      <c r="F53" s="330"/>
      <c r="G53" s="330"/>
      <c r="H53" s="330"/>
      <c r="I53" s="330"/>
      <c r="J53" s="330"/>
      <c r="K53" s="330"/>
      <c r="L53" s="330"/>
    </row>
    <row r="54" spans="1:12" ht="24.95" customHeight="1">
      <c r="A54" s="330"/>
      <c r="B54" s="330"/>
      <c r="C54" s="330"/>
      <c r="D54" s="330"/>
      <c r="E54" s="330"/>
      <c r="F54" s="330"/>
      <c r="G54" s="330"/>
      <c r="H54" s="330"/>
      <c r="I54" s="330"/>
      <c r="J54" s="330"/>
      <c r="K54" s="330"/>
      <c r="L54" s="330"/>
    </row>
    <row r="55" spans="1:12" ht="24.95" customHeight="1">
      <c r="A55" s="330"/>
      <c r="B55" s="330"/>
      <c r="C55" s="330"/>
      <c r="D55" s="330"/>
      <c r="E55" s="330"/>
      <c r="F55" s="330"/>
      <c r="G55" s="330"/>
      <c r="H55" s="330"/>
      <c r="I55" s="330"/>
      <c r="J55" s="330"/>
      <c r="K55" s="330"/>
      <c r="L55" s="330"/>
    </row>
    <row r="56" spans="1:12" ht="24.95" customHeight="1">
      <c r="A56" s="330"/>
      <c r="B56" s="330"/>
      <c r="C56" s="330"/>
      <c r="D56" s="330"/>
      <c r="E56" s="330"/>
      <c r="F56" s="330"/>
      <c r="G56" s="330"/>
      <c r="H56" s="330"/>
      <c r="I56" s="330"/>
      <c r="J56" s="330"/>
      <c r="K56" s="330"/>
      <c r="L56" s="330"/>
    </row>
    <row r="57" spans="1:12" ht="24.95" customHeight="1">
      <c r="A57" s="330"/>
      <c r="B57" s="330"/>
      <c r="C57" s="330"/>
      <c r="D57" s="330"/>
      <c r="E57" s="330"/>
      <c r="F57" s="330"/>
      <c r="G57" s="330"/>
      <c r="H57" s="330"/>
      <c r="I57" s="330"/>
      <c r="J57" s="330"/>
      <c r="K57" s="330"/>
      <c r="L57" s="330"/>
    </row>
    <row r="58" spans="1:12" ht="24.95" customHeight="1">
      <c r="A58" s="330"/>
      <c r="B58" s="330"/>
      <c r="C58" s="330"/>
      <c r="D58" s="330"/>
      <c r="E58" s="330"/>
      <c r="F58" s="330"/>
      <c r="G58" s="330"/>
      <c r="H58" s="330"/>
      <c r="I58" s="330"/>
      <c r="J58" s="330"/>
      <c r="K58" s="330"/>
      <c r="L58" s="330"/>
    </row>
    <row r="59" spans="1:12" ht="24.95" customHeight="1">
      <c r="A59" s="330"/>
      <c r="B59" s="330"/>
      <c r="C59" s="330"/>
      <c r="D59" s="330"/>
      <c r="E59" s="330"/>
      <c r="F59" s="330"/>
      <c r="G59" s="330"/>
      <c r="H59" s="330"/>
      <c r="I59" s="330"/>
      <c r="J59" s="330"/>
      <c r="K59" s="330"/>
      <c r="L59" s="330"/>
    </row>
    <row r="60" spans="1:12" ht="24.95" customHeight="1">
      <c r="A60" s="330"/>
      <c r="B60" s="330"/>
      <c r="C60" s="330"/>
      <c r="D60" s="330"/>
      <c r="E60" s="330"/>
      <c r="F60" s="330"/>
      <c r="G60" s="330"/>
      <c r="H60" s="330"/>
      <c r="I60" s="330"/>
      <c r="J60" s="330"/>
      <c r="K60" s="330"/>
      <c r="L60" s="330"/>
    </row>
    <row r="61" spans="1:12" ht="24.95" customHeight="1">
      <c r="A61" s="330"/>
      <c r="B61" s="330"/>
      <c r="C61" s="330"/>
      <c r="D61" s="330"/>
      <c r="E61" s="330"/>
      <c r="F61" s="330"/>
      <c r="G61" s="330"/>
      <c r="H61" s="330"/>
      <c r="I61" s="330"/>
      <c r="J61" s="330"/>
      <c r="K61" s="330"/>
      <c r="L61" s="330"/>
    </row>
    <row r="62" spans="1:12" ht="24.95" customHeight="1">
      <c r="A62" s="330"/>
      <c r="B62" s="330"/>
      <c r="C62" s="330"/>
      <c r="D62" s="330"/>
      <c r="E62" s="330"/>
      <c r="F62" s="330"/>
      <c r="G62" s="330"/>
      <c r="H62" s="330"/>
      <c r="I62" s="330"/>
      <c r="J62" s="330"/>
      <c r="K62" s="330"/>
      <c r="L62" s="330"/>
    </row>
    <row r="63" spans="1:12" ht="24.95" customHeight="1"/>
    <row r="64" spans="1:12" ht="24.95" customHeight="1"/>
    <row r="65" ht="24.95" customHeight="1"/>
    <row r="66" ht="24.95" customHeight="1"/>
    <row r="67" ht="24.95" customHeight="1"/>
    <row r="68" ht="24.95" customHeight="1"/>
    <row r="69" ht="24.95" customHeight="1"/>
    <row r="70" ht="24.95" customHeight="1"/>
    <row r="71" ht="24.95" customHeight="1"/>
    <row r="72" ht="24.95" customHeight="1"/>
    <row r="73" ht="24.95" customHeight="1"/>
    <row r="74" ht="24.95" customHeight="1"/>
    <row r="75" ht="24.95" customHeight="1"/>
    <row r="76" ht="24.95" customHeight="1"/>
    <row r="77" ht="24.95" customHeight="1"/>
    <row r="78" ht="24.95" customHeight="1"/>
    <row r="79" ht="24.95" customHeight="1"/>
    <row r="80" ht="24.95" customHeight="1"/>
    <row r="81" ht="24.95" customHeight="1"/>
    <row r="82" ht="24.95" customHeight="1"/>
    <row r="83" ht="24.95" customHeight="1"/>
    <row r="84" ht="24.95" customHeight="1"/>
    <row r="85" ht="24.95" customHeight="1"/>
    <row r="86" ht="24.95" customHeight="1"/>
    <row r="87" ht="24.95" customHeight="1"/>
    <row r="88" ht="24.95" customHeight="1"/>
    <row r="89" ht="24.95" customHeight="1"/>
    <row r="90" ht="24.95" customHeight="1"/>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sheetData>
  <mergeCells count="13">
    <mergeCell ref="D40:F40"/>
    <mergeCell ref="D41:F41"/>
    <mergeCell ref="A33:A41"/>
    <mergeCell ref="D37:F37"/>
    <mergeCell ref="G37:N37"/>
    <mergeCell ref="D38:F38"/>
    <mergeCell ref="G38:N38"/>
    <mergeCell ref="D39:F39"/>
    <mergeCell ref="A5:L5"/>
    <mergeCell ref="D33:F33"/>
    <mergeCell ref="D34:F34"/>
    <mergeCell ref="D35:F35"/>
    <mergeCell ref="D36:F36"/>
  </mergeCells>
  <phoneticPr fontId="148" type="noConversion"/>
  <hyperlinks>
    <hyperlink ref="B15" r:id="rId1" xr:uid="{00000000-0004-0000-0000-000000000000}"/>
    <hyperlink ref="B30" r:id="rId2" xr:uid="{00000000-0004-0000-0000-000001000000}"/>
  </hyperlinks>
  <pageMargins left="0.31496062992126" right="0.31496062992126" top="0.74803149606299202" bottom="0.74803149606299202" header="0.31496062992126" footer="0.31496062992126"/>
  <pageSetup paperSize="9" scale="86" orientation="landscape"/>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BA3245"/>
  <sheetViews>
    <sheetView tabSelected="1" topLeftCell="K1" zoomScale="85" zoomScaleNormal="85" workbookViewId="0">
      <selection activeCell="Q17" sqref="Q17"/>
    </sheetView>
  </sheetViews>
  <sheetFormatPr defaultColWidth="9" defaultRowHeight="14.25"/>
  <cols>
    <col min="1" max="1" width="7.625" customWidth="1"/>
    <col min="2" max="2" width="14.375" customWidth="1"/>
    <col min="3" max="3" width="20.375" customWidth="1"/>
    <col min="4" max="4" width="22.75" customWidth="1"/>
    <col min="5" max="5" width="24.875" customWidth="1"/>
    <col min="6" max="6" width="27.125" customWidth="1"/>
    <col min="7" max="7" width="22.375" customWidth="1"/>
    <col min="8" max="8" width="20.375" customWidth="1"/>
    <col min="9" max="9" width="24.375" customWidth="1"/>
    <col min="10" max="10" width="25.375" customWidth="1"/>
    <col min="11" max="11" width="11.25" customWidth="1"/>
    <col min="12" max="12" width="11.125" customWidth="1"/>
    <col min="13" max="13" width="14.625" customWidth="1"/>
    <col min="14" max="14" width="14.5" customWidth="1"/>
    <col min="15" max="15" width="16.75" customWidth="1"/>
    <col min="16" max="16" width="33.125" customWidth="1"/>
    <col min="17" max="17" width="36.625" customWidth="1"/>
    <col min="18" max="18" width="12" customWidth="1"/>
    <col min="19" max="19" width="11.875" customWidth="1"/>
    <col min="20" max="20" width="11.5" customWidth="1"/>
    <col min="21" max="21" width="16.375" customWidth="1"/>
    <col min="22" max="22" width="8.375" customWidth="1"/>
    <col min="23" max="23" width="15.375" customWidth="1"/>
    <col min="24" max="24" width="16.125" customWidth="1"/>
    <col min="25" max="25" width="9.125" customWidth="1"/>
    <col min="26" max="26" width="8.875" customWidth="1"/>
    <col min="27" max="27" width="19.25" customWidth="1"/>
    <col min="28" max="28" width="7.625" customWidth="1"/>
    <col min="29" max="29" width="12.625" customWidth="1"/>
    <col min="30" max="30" width="7.375" customWidth="1"/>
    <col min="31" max="31" width="9.125" hidden="1" customWidth="1"/>
    <col min="32" max="34" width="4.5" hidden="1" customWidth="1"/>
    <col min="35" max="35" width="12.375" customWidth="1"/>
    <col min="36" max="36" width="8.875" customWidth="1"/>
    <col min="37" max="37" width="5.25" customWidth="1"/>
    <col min="38" max="38" width="8.5" customWidth="1"/>
    <col min="42" max="42" width="13.875" customWidth="1"/>
    <col min="43" max="44" width="15.25" customWidth="1"/>
    <col min="45" max="45" width="17.875" customWidth="1"/>
    <col min="46" max="46" width="0.375" hidden="1" customWidth="1"/>
    <col min="49" max="49" width="24.875" customWidth="1"/>
    <col min="50" max="50" width="33.875" hidden="1" customWidth="1"/>
    <col min="51" max="51" width="51.625" customWidth="1"/>
    <col min="53" max="53" width="36.375" customWidth="1"/>
  </cols>
  <sheetData>
    <row r="1" spans="1:19" s="33" customFormat="1" ht="14.25" customHeight="1">
      <c r="A1" s="351" t="s">
        <v>42</v>
      </c>
      <c r="B1" s="351"/>
      <c r="C1" s="351"/>
      <c r="D1" s="351"/>
      <c r="E1" s="351"/>
      <c r="F1" s="351"/>
      <c r="G1" s="351"/>
      <c r="H1" s="351"/>
      <c r="I1" s="351"/>
      <c r="J1" s="351"/>
      <c r="K1"/>
      <c r="L1"/>
      <c r="M1"/>
      <c r="N1"/>
      <c r="O1"/>
      <c r="P1"/>
      <c r="Q1"/>
      <c r="R1"/>
      <c r="S1"/>
    </row>
    <row r="2" spans="1:19" s="33" customFormat="1" ht="11.25" customHeight="1">
      <c r="A2" s="351"/>
      <c r="B2" s="351"/>
      <c r="C2" s="351"/>
      <c r="D2" s="351"/>
      <c r="E2" s="351"/>
      <c r="F2" s="351"/>
      <c r="G2" s="351"/>
      <c r="H2" s="351"/>
      <c r="I2" s="351"/>
      <c r="J2" s="351"/>
      <c r="K2"/>
      <c r="L2"/>
      <c r="M2"/>
      <c r="N2"/>
      <c r="O2"/>
      <c r="P2"/>
      <c r="Q2"/>
      <c r="R2"/>
      <c r="S2"/>
    </row>
    <row r="3" spans="1:19" s="33" customFormat="1" ht="9.75" customHeight="1">
      <c r="A3" s="351"/>
      <c r="B3" s="351"/>
      <c r="C3" s="351"/>
      <c r="D3" s="351"/>
      <c r="E3" s="351"/>
      <c r="F3" s="351"/>
      <c r="G3" s="351"/>
      <c r="H3" s="351"/>
      <c r="I3" s="351"/>
      <c r="J3" s="351"/>
      <c r="K3"/>
      <c r="L3"/>
      <c r="M3"/>
      <c r="N3"/>
      <c r="O3"/>
      <c r="P3"/>
      <c r="Q3"/>
      <c r="R3"/>
      <c r="S3"/>
    </row>
    <row r="4" spans="1:19" s="33" customFormat="1" ht="8.25" customHeight="1">
      <c r="A4" s="352"/>
      <c r="B4" s="352"/>
      <c r="C4" s="352"/>
      <c r="D4" s="352"/>
      <c r="E4" s="352"/>
      <c r="F4" s="352"/>
      <c r="G4" s="352"/>
      <c r="H4" s="352"/>
      <c r="I4" s="352"/>
      <c r="J4" s="352"/>
      <c r="K4"/>
      <c r="L4"/>
      <c r="M4"/>
      <c r="N4"/>
      <c r="O4"/>
      <c r="P4"/>
      <c r="Q4"/>
      <c r="R4"/>
      <c r="S4"/>
    </row>
    <row r="5" spans="1:19" s="33" customFormat="1" ht="20.100000000000001" customHeight="1">
      <c r="A5" s="353" t="s">
        <v>43</v>
      </c>
      <c r="B5" s="353"/>
      <c r="C5" s="229" t="s">
        <v>44</v>
      </c>
      <c r="D5" s="230">
        <v>46287</v>
      </c>
      <c r="E5" s="231" t="s">
        <v>45</v>
      </c>
      <c r="F5" s="232" t="s">
        <v>18456</v>
      </c>
      <c r="G5" s="233" t="s">
        <v>46</v>
      </c>
      <c r="H5" s="344" t="s">
        <v>18479</v>
      </c>
      <c r="I5" s="344"/>
      <c r="J5" s="344"/>
      <c r="K5"/>
      <c r="L5"/>
      <c r="M5"/>
    </row>
    <row r="6" spans="1:19" s="33" customFormat="1" ht="20.100000000000001" customHeight="1">
      <c r="A6" s="354"/>
      <c r="B6" s="354"/>
      <c r="C6" s="229" t="s">
        <v>47</v>
      </c>
      <c r="D6" s="345" t="s">
        <v>18457</v>
      </c>
      <c r="E6" s="346"/>
      <c r="F6" s="229" t="s">
        <v>48</v>
      </c>
      <c r="G6" s="347" t="s">
        <v>18458</v>
      </c>
      <c r="H6" s="347"/>
      <c r="I6" s="347"/>
      <c r="J6" s="347"/>
      <c r="K6"/>
      <c r="L6"/>
      <c r="M6"/>
      <c r="N6"/>
      <c r="O6"/>
    </row>
    <row r="7" spans="1:19" s="33" customFormat="1" ht="20.100000000000001" customHeight="1">
      <c r="A7" s="354"/>
      <c r="B7" s="354"/>
      <c r="C7" s="229" t="s">
        <v>46</v>
      </c>
      <c r="D7" s="234" t="s">
        <v>18459</v>
      </c>
      <c r="E7" s="229" t="s">
        <v>49</v>
      </c>
      <c r="F7" s="235" t="s">
        <v>18459</v>
      </c>
      <c r="G7" s="229" t="s">
        <v>50</v>
      </c>
      <c r="H7" s="236" t="s">
        <v>18461</v>
      </c>
      <c r="I7" s="233" t="s">
        <v>51</v>
      </c>
      <c r="J7" s="236" t="s">
        <v>18462</v>
      </c>
      <c r="K7"/>
      <c r="L7"/>
      <c r="M7"/>
      <c r="N7"/>
    </row>
    <row r="8" spans="1:19" s="33" customFormat="1" ht="20.100000000000001" customHeight="1">
      <c r="A8" s="354"/>
      <c r="B8" s="354"/>
      <c r="C8" s="229" t="s">
        <v>52</v>
      </c>
      <c r="D8" s="348" t="s">
        <v>18460</v>
      </c>
      <c r="E8" s="349"/>
      <c r="F8" s="229" t="s">
        <v>53</v>
      </c>
      <c r="G8" s="350" t="s">
        <v>18463</v>
      </c>
      <c r="H8" s="350"/>
      <c r="I8" s="350"/>
      <c r="J8" s="350"/>
      <c r="K8"/>
      <c r="L8"/>
      <c r="M8"/>
      <c r="N8"/>
      <c r="O8"/>
    </row>
    <row r="9" spans="1:19" s="33" customFormat="1" ht="20.100000000000001" customHeight="1">
      <c r="A9" s="354"/>
      <c r="B9" s="354"/>
      <c r="C9" s="229" t="s">
        <v>46</v>
      </c>
      <c r="D9" s="367" t="s">
        <v>18464</v>
      </c>
      <c r="E9" s="368"/>
      <c r="F9" s="237" t="s">
        <v>49</v>
      </c>
      <c r="G9" s="369"/>
      <c r="H9" s="369"/>
      <c r="I9" s="369"/>
      <c r="J9" s="369"/>
      <c r="K9"/>
      <c r="L9"/>
      <c r="M9"/>
      <c r="N9"/>
      <c r="O9"/>
    </row>
    <row r="10" spans="1:19" s="33" customFormat="1" ht="20.100000000000001" customHeight="1">
      <c r="A10" s="354"/>
      <c r="B10" s="354"/>
      <c r="C10" s="229" t="s">
        <v>54</v>
      </c>
      <c r="D10" s="345" t="s">
        <v>18457</v>
      </c>
      <c r="E10" s="346"/>
      <c r="F10" s="370" t="s">
        <v>55</v>
      </c>
      <c r="G10" s="371"/>
      <c r="H10" s="236" t="s">
        <v>18461</v>
      </c>
      <c r="I10" s="233" t="s">
        <v>56</v>
      </c>
      <c r="J10" s="263" t="s">
        <v>18462</v>
      </c>
      <c r="K10"/>
      <c r="L10"/>
      <c r="M10"/>
      <c r="N10"/>
      <c r="O10"/>
      <c r="P10"/>
    </row>
    <row r="11" spans="1:19" s="33" customFormat="1" ht="20.100000000000001" customHeight="1">
      <c r="A11" s="354" t="s">
        <v>57</v>
      </c>
      <c r="B11" s="354"/>
      <c r="C11" s="229" t="s">
        <v>58</v>
      </c>
      <c r="D11" s="239" t="s">
        <v>59</v>
      </c>
      <c r="E11" s="229" t="s">
        <v>60</v>
      </c>
      <c r="F11" s="239" t="s">
        <v>18465</v>
      </c>
      <c r="G11" s="238" t="s">
        <v>61</v>
      </c>
      <c r="H11" s="372" t="s">
        <v>18480</v>
      </c>
      <c r="I11" s="372"/>
      <c r="J11" s="372"/>
      <c r="K11"/>
      <c r="L11"/>
    </row>
    <row r="12" spans="1:19" s="33" customFormat="1" ht="20.100000000000001" customHeight="1">
      <c r="A12" s="354"/>
      <c r="B12" s="354"/>
      <c r="C12" s="229" t="s">
        <v>62</v>
      </c>
      <c r="D12" s="240">
        <v>5352</v>
      </c>
      <c r="E12" s="229" t="s">
        <v>63</v>
      </c>
      <c r="F12" s="239" t="s">
        <v>18466</v>
      </c>
      <c r="G12" s="238" t="s">
        <v>64</v>
      </c>
      <c r="H12" s="356">
        <v>46193</v>
      </c>
      <c r="I12" s="356"/>
      <c r="J12" s="356"/>
      <c r="K12"/>
      <c r="L12"/>
    </row>
    <row r="13" spans="1:19" s="33" customFormat="1" ht="20.100000000000001" customHeight="1">
      <c r="A13" s="354"/>
      <c r="B13" s="354"/>
      <c r="C13" s="229" t="s">
        <v>65</v>
      </c>
      <c r="D13" s="241"/>
      <c r="E13" s="229" t="s">
        <v>66</v>
      </c>
      <c r="F13" s="235" t="s">
        <v>18467</v>
      </c>
      <c r="G13" s="238" t="s">
        <v>67</v>
      </c>
      <c r="H13" s="357" t="s">
        <v>18470</v>
      </c>
      <c r="I13" s="357"/>
      <c r="J13" s="357"/>
      <c r="K13"/>
      <c r="L13"/>
    </row>
    <row r="14" spans="1:19" s="33" customFormat="1" ht="20.100000000000001" customHeight="1">
      <c r="A14" s="354"/>
      <c r="B14" s="354"/>
      <c r="C14" s="229" t="s">
        <v>68</v>
      </c>
      <c r="D14" s="336" t="s">
        <v>151</v>
      </c>
      <c r="E14" s="229" t="s">
        <v>69</v>
      </c>
      <c r="F14" s="235" t="s">
        <v>18468</v>
      </c>
      <c r="G14" s="238" t="s">
        <v>70</v>
      </c>
      <c r="H14" s="358">
        <v>46289</v>
      </c>
      <c r="I14" s="358"/>
      <c r="J14" s="358"/>
      <c r="K14"/>
      <c r="L14"/>
    </row>
    <row r="15" spans="1:19" s="33" customFormat="1" ht="20.100000000000001" customHeight="1">
      <c r="A15" s="354"/>
      <c r="B15" s="354"/>
      <c r="C15" s="229" t="s">
        <v>71</v>
      </c>
      <c r="D15" s="242"/>
      <c r="E15" s="229" t="s">
        <v>72</v>
      </c>
      <c r="F15" s="235" t="s">
        <v>148</v>
      </c>
      <c r="G15" s="238" t="s">
        <v>73</v>
      </c>
      <c r="H15" s="359"/>
      <c r="I15" s="359"/>
      <c r="J15" s="359"/>
      <c r="K15"/>
      <c r="L15"/>
    </row>
    <row r="16" spans="1:19" s="33" customFormat="1" ht="20.100000000000001" customHeight="1">
      <c r="A16" s="354"/>
      <c r="B16" s="354"/>
      <c r="C16" s="229" t="s">
        <v>74</v>
      </c>
      <c r="D16" s="244" t="s">
        <v>75</v>
      </c>
      <c r="E16" s="229" t="s">
        <v>76</v>
      </c>
      <c r="F16" s="235" t="s">
        <v>18469</v>
      </c>
      <c r="G16" s="238" t="s">
        <v>77</v>
      </c>
      <c r="H16" s="235" t="s">
        <v>75</v>
      </c>
      <c r="I16" s="238" t="s">
        <v>78</v>
      </c>
      <c r="J16" s="264"/>
      <c r="K16"/>
      <c r="L16"/>
    </row>
    <row r="17" spans="1:53" s="33" customFormat="1" ht="20.100000000000001" customHeight="1">
      <c r="A17" s="354"/>
      <c r="B17" s="354"/>
      <c r="C17" s="229" t="s">
        <v>79</v>
      </c>
      <c r="D17" s="239" t="s">
        <v>80</v>
      </c>
      <c r="E17" s="229" t="s">
        <v>81</v>
      </c>
      <c r="F17" s="245" t="s">
        <v>82</v>
      </c>
      <c r="G17" s="229" t="s">
        <v>83</v>
      </c>
      <c r="H17" s="246"/>
      <c r="I17" s="238" t="s">
        <v>84</v>
      </c>
      <c r="J17" s="265"/>
      <c r="K17"/>
      <c r="L17"/>
    </row>
    <row r="18" spans="1:53" s="33" customFormat="1" ht="20.100000000000001" customHeight="1">
      <c r="A18" s="354"/>
      <c r="B18" s="354"/>
      <c r="C18" s="229" t="s">
        <v>85</v>
      </c>
      <c r="D18" s="239" t="s">
        <v>86</v>
      </c>
      <c r="E18" s="229" t="s">
        <v>87</v>
      </c>
      <c r="F18" s="247"/>
      <c r="G18" s="238" t="s">
        <v>88</v>
      </c>
      <c r="H18" s="243"/>
      <c r="I18" s="238" t="s">
        <v>89</v>
      </c>
      <c r="J18" s="264"/>
      <c r="K18"/>
      <c r="L18"/>
    </row>
    <row r="19" spans="1:53" s="33" customFormat="1" ht="20.100000000000001" customHeight="1">
      <c r="A19" s="354"/>
      <c r="B19" s="354"/>
      <c r="C19" s="229" t="s">
        <v>90</v>
      </c>
      <c r="D19" s="248"/>
      <c r="E19" s="360" t="s">
        <v>91</v>
      </c>
      <c r="F19" s="363" t="s">
        <v>18471</v>
      </c>
      <c r="G19" s="366" t="s">
        <v>92</v>
      </c>
      <c r="H19" s="355"/>
      <c r="I19" s="355"/>
      <c r="J19" s="355"/>
      <c r="K19"/>
      <c r="L19"/>
    </row>
    <row r="20" spans="1:53" s="33" customFormat="1" ht="20.100000000000001" customHeight="1">
      <c r="A20" s="354"/>
      <c r="B20" s="354"/>
      <c r="C20" s="229" t="s">
        <v>93</v>
      </c>
      <c r="D20" s="249"/>
      <c r="E20" s="361"/>
      <c r="F20" s="364"/>
      <c r="G20" s="366"/>
      <c r="H20" s="355"/>
      <c r="I20" s="355"/>
      <c r="J20" s="355"/>
      <c r="K20"/>
      <c r="L20"/>
    </row>
    <row r="21" spans="1:53" s="33" customFormat="1" ht="20.100000000000001" customHeight="1">
      <c r="A21" s="354"/>
      <c r="B21" s="354"/>
      <c r="C21" s="229" t="s">
        <v>94</v>
      </c>
      <c r="D21" s="249"/>
      <c r="E21" s="362"/>
      <c r="F21" s="365"/>
      <c r="G21" s="366"/>
      <c r="H21" s="355"/>
      <c r="I21" s="355"/>
      <c r="J21" s="355"/>
      <c r="K21"/>
      <c r="L21"/>
    </row>
    <row r="22" spans="1:53" ht="20.100000000000001" customHeight="1">
      <c r="A22" s="354"/>
      <c r="B22" s="354"/>
      <c r="C22" s="250" t="s">
        <v>95</v>
      </c>
      <c r="D22" s="251" t="s">
        <v>75</v>
      </c>
      <c r="E22" s="250" t="s">
        <v>96</v>
      </c>
      <c r="F22" s="252" t="s">
        <v>75</v>
      </c>
      <c r="G22" s="253" t="s">
        <v>97</v>
      </c>
      <c r="H22" s="254" t="s">
        <v>75</v>
      </c>
      <c r="I22" s="266" t="s">
        <v>98</v>
      </c>
      <c r="J22" s="252" t="s">
        <v>75</v>
      </c>
      <c r="K22" s="267" t="s">
        <v>99</v>
      </c>
    </row>
    <row r="23" spans="1:53" ht="33" customHeight="1">
      <c r="F23" s="33"/>
      <c r="G23" s="255"/>
    </row>
    <row r="24" spans="1:53" ht="30" customHeight="1"/>
    <row r="25" spans="1:53" s="33" customFormat="1" ht="36.75" customHeight="1">
      <c r="A25" s="256" t="s">
        <v>100</v>
      </c>
      <c r="B25" s="257" t="s">
        <v>101</v>
      </c>
      <c r="C25" s="258" t="s">
        <v>102</v>
      </c>
      <c r="D25" s="257" t="s">
        <v>103</v>
      </c>
      <c r="E25" s="259" t="s">
        <v>104</v>
      </c>
      <c r="F25" s="258" t="s">
        <v>105</v>
      </c>
      <c r="G25" s="258" t="s">
        <v>106</v>
      </c>
      <c r="H25" s="258" t="s">
        <v>107</v>
      </c>
      <c r="I25" s="256" t="s">
        <v>108</v>
      </c>
      <c r="J25" s="256" t="s">
        <v>109</v>
      </c>
      <c r="K25" s="268" t="s">
        <v>110</v>
      </c>
      <c r="L25" s="256" t="s">
        <v>111</v>
      </c>
      <c r="M25" s="256" t="s">
        <v>112</v>
      </c>
      <c r="N25" s="256" t="s">
        <v>113</v>
      </c>
      <c r="O25" s="256" t="s">
        <v>114</v>
      </c>
      <c r="P25" s="259" t="s">
        <v>115</v>
      </c>
      <c r="Q25" s="256" t="s">
        <v>116</v>
      </c>
      <c r="R25" s="256" t="s">
        <v>117</v>
      </c>
      <c r="S25" s="256" t="s">
        <v>118</v>
      </c>
      <c r="T25" s="256" t="s">
        <v>119</v>
      </c>
      <c r="U25" s="256" t="s">
        <v>120</v>
      </c>
      <c r="V25" s="256" t="s">
        <v>121</v>
      </c>
      <c r="W25" s="256" t="s">
        <v>122</v>
      </c>
      <c r="X25" s="256" t="s">
        <v>123</v>
      </c>
      <c r="Y25" s="276" t="s">
        <v>124</v>
      </c>
      <c r="Z25" s="276" t="s">
        <v>125</v>
      </c>
      <c r="AA25" s="256" t="s">
        <v>126</v>
      </c>
      <c r="AB25" s="256" t="s">
        <v>127</v>
      </c>
      <c r="AC25" s="277" t="s">
        <v>128</v>
      </c>
      <c r="AD25" s="277" t="s">
        <v>129</v>
      </c>
      <c r="AE25" s="277" t="s">
        <v>130</v>
      </c>
      <c r="AF25" s="278" t="s">
        <v>131</v>
      </c>
      <c r="AG25" s="278" t="s">
        <v>132</v>
      </c>
      <c r="AH25" s="278" t="s">
        <v>133</v>
      </c>
      <c r="AI25" s="278" t="s">
        <v>134</v>
      </c>
      <c r="AJ25" s="283" t="s">
        <v>135</v>
      </c>
      <c r="AK25" s="277" t="s">
        <v>91</v>
      </c>
      <c r="AL25" s="284" t="s">
        <v>136</v>
      </c>
      <c r="AM25" s="277" t="s">
        <v>137</v>
      </c>
      <c r="AN25" s="256" t="s">
        <v>138</v>
      </c>
      <c r="AO25" s="256" t="s">
        <v>139</v>
      </c>
      <c r="AP25" s="268" t="s">
        <v>140</v>
      </c>
      <c r="AQ25" s="268" t="s">
        <v>141</v>
      </c>
      <c r="AR25" s="268" t="s">
        <v>142</v>
      </c>
      <c r="AS25" s="288" t="s">
        <v>143</v>
      </c>
      <c r="AT25" s="284" t="s">
        <v>144</v>
      </c>
      <c r="AU25" s="268" t="s">
        <v>145</v>
      </c>
    </row>
    <row r="26" spans="1:53" s="227" customFormat="1" ht="48" customHeight="1">
      <c r="A26" s="260">
        <v>1</v>
      </c>
      <c r="B26" s="261" t="s">
        <v>18481</v>
      </c>
      <c r="C26" s="262"/>
      <c r="D26" s="335">
        <v>1003449394</v>
      </c>
      <c r="E26" s="261">
        <v>678696951</v>
      </c>
      <c r="F26" s="262"/>
      <c r="G26" s="262"/>
      <c r="H26" s="262"/>
      <c r="I26" s="269">
        <v>1800</v>
      </c>
      <c r="J26" s="270" t="s">
        <v>18482</v>
      </c>
      <c r="K26" s="270">
        <v>1</v>
      </c>
      <c r="L26" s="271">
        <v>1800</v>
      </c>
      <c r="M26" s="272">
        <v>1288.8</v>
      </c>
      <c r="N26" s="272">
        <v>1000.8000000000001</v>
      </c>
      <c r="O26" s="269">
        <v>9503008390</v>
      </c>
      <c r="P26" s="273" t="s">
        <v>18477</v>
      </c>
      <c r="Q26" s="274" t="s">
        <v>18483</v>
      </c>
      <c r="R26" s="269">
        <v>1800</v>
      </c>
      <c r="S26" s="273" t="s">
        <v>18485</v>
      </c>
      <c r="T26" s="272">
        <v>2.4700000000000002</v>
      </c>
      <c r="U26" s="275">
        <v>4446</v>
      </c>
      <c r="V26" s="269" t="s">
        <v>18472</v>
      </c>
      <c r="W26" s="272">
        <v>1800</v>
      </c>
      <c r="X26" s="270" t="s">
        <v>18485</v>
      </c>
      <c r="Y26" s="279">
        <v>1000.8000000000001</v>
      </c>
      <c r="Z26" s="280" t="s">
        <v>149</v>
      </c>
      <c r="AA26" s="274" t="s">
        <v>18486</v>
      </c>
      <c r="AB26" s="281" t="s">
        <v>18475</v>
      </c>
      <c r="AC26" s="282"/>
      <c r="AD26" s="282"/>
      <c r="AE26" s="282"/>
      <c r="AF26" s="273"/>
      <c r="AG26" s="273"/>
      <c r="AH26" s="273"/>
      <c r="AI26" s="285"/>
      <c r="AJ26" s="286">
        <v>10.390841999999997</v>
      </c>
      <c r="AK26" s="282"/>
      <c r="AL26" s="271"/>
      <c r="AM26" s="287"/>
      <c r="AN26" s="271" t="s">
        <v>18473</v>
      </c>
      <c r="AO26" s="271" t="s">
        <v>18474</v>
      </c>
      <c r="AP26" s="271"/>
      <c r="AQ26" s="289"/>
      <c r="AR26" s="290"/>
      <c r="AS26" s="289" t="s">
        <v>395</v>
      </c>
      <c r="AT26" s="289"/>
      <c r="AU26" s="289"/>
      <c r="AX26" t="s">
        <v>144</v>
      </c>
      <c r="AY26" s="227" t="s">
        <v>143</v>
      </c>
      <c r="BA26" s="227" t="s">
        <v>152</v>
      </c>
    </row>
    <row r="27" spans="1:53" s="227" customFormat="1" ht="48" customHeight="1">
      <c r="A27" s="260">
        <v>2</v>
      </c>
      <c r="B27" s="261" t="s">
        <v>18481</v>
      </c>
      <c r="C27" s="262"/>
      <c r="D27" s="261">
        <v>1003449394</v>
      </c>
      <c r="E27" s="261">
        <v>678696954</v>
      </c>
      <c r="F27" s="262"/>
      <c r="G27" s="262"/>
      <c r="H27" s="262"/>
      <c r="I27" s="269">
        <v>1920</v>
      </c>
      <c r="J27" s="270" t="s">
        <v>18482</v>
      </c>
      <c r="K27" s="270">
        <v>4</v>
      </c>
      <c r="L27" s="271">
        <v>480</v>
      </c>
      <c r="M27" s="272">
        <v>1184.1600000000001</v>
      </c>
      <c r="N27" s="272">
        <v>1092.48</v>
      </c>
      <c r="O27" s="269">
        <v>9503008900</v>
      </c>
      <c r="P27" s="273" t="s">
        <v>18478</v>
      </c>
      <c r="Q27" s="274" t="s">
        <v>18484</v>
      </c>
      <c r="R27" s="269">
        <v>23040</v>
      </c>
      <c r="S27" s="273" t="s">
        <v>18485</v>
      </c>
      <c r="T27" s="272">
        <v>2.34</v>
      </c>
      <c r="U27" s="275">
        <v>4492.8</v>
      </c>
      <c r="V27" s="269" t="s">
        <v>18472</v>
      </c>
      <c r="W27" s="272">
        <v>23040</v>
      </c>
      <c r="X27" s="270" t="s">
        <v>18476</v>
      </c>
      <c r="Y27" s="269">
        <v>1092.48</v>
      </c>
      <c r="Z27" s="280" t="s">
        <v>149</v>
      </c>
      <c r="AA27" s="274" t="s">
        <v>18486</v>
      </c>
      <c r="AB27" s="281" t="s">
        <v>18475</v>
      </c>
      <c r="AC27" s="282"/>
      <c r="AD27" s="282"/>
      <c r="AE27" s="282"/>
      <c r="AF27" s="273"/>
      <c r="AG27" s="273"/>
      <c r="AH27" s="273"/>
      <c r="AI27" s="285"/>
      <c r="AJ27" s="286">
        <v>4.8382887638400005</v>
      </c>
      <c r="AK27" s="282"/>
      <c r="AL27" s="271"/>
      <c r="AM27" s="287"/>
      <c r="AN27" s="271" t="s">
        <v>18473</v>
      </c>
      <c r="AO27" s="271" t="s">
        <v>18474</v>
      </c>
      <c r="AP27" s="271"/>
      <c r="AQ27" s="289"/>
      <c r="AR27" s="290"/>
      <c r="AS27" s="289" t="s">
        <v>395</v>
      </c>
      <c r="AT27" s="289"/>
      <c r="AU27" s="289"/>
      <c r="AX27" s="292"/>
      <c r="AY27" s="292" t="s">
        <v>153</v>
      </c>
      <c r="BA27" s="292" t="s">
        <v>154</v>
      </c>
    </row>
    <row r="28" spans="1:53" s="227" customFormat="1" ht="48" customHeight="1">
      <c r="A28" s="260"/>
      <c r="B28" s="261"/>
      <c r="C28" s="262"/>
      <c r="D28" s="261"/>
      <c r="E28" s="261"/>
      <c r="F28" s="262"/>
      <c r="G28" s="262"/>
      <c r="H28" s="262"/>
      <c r="I28" s="269"/>
      <c r="J28" s="270"/>
      <c r="K28" s="270"/>
      <c r="L28" s="271"/>
      <c r="M28" s="272"/>
      <c r="N28" s="272"/>
      <c r="O28" s="269"/>
      <c r="P28" s="273"/>
      <c r="Q28" s="274"/>
      <c r="R28" s="269"/>
      <c r="S28" s="273"/>
      <c r="T28" s="272"/>
      <c r="U28" s="275"/>
      <c r="V28" s="269"/>
      <c r="W28" s="272"/>
      <c r="X28" s="270"/>
      <c r="Y28" s="269"/>
      <c r="Z28" s="280"/>
      <c r="AA28" s="274"/>
      <c r="AB28" s="281"/>
      <c r="AC28" s="282"/>
      <c r="AD28" s="282"/>
      <c r="AE28" s="282"/>
      <c r="AF28" s="273"/>
      <c r="AG28" s="273"/>
      <c r="AH28" s="273"/>
      <c r="AI28" s="285"/>
      <c r="AJ28" s="286"/>
      <c r="AK28" s="282"/>
      <c r="AL28" s="271"/>
      <c r="AM28" s="287"/>
      <c r="AN28" s="271"/>
      <c r="AO28" s="271"/>
      <c r="AP28" s="271"/>
      <c r="AQ28" s="289"/>
      <c r="AR28" s="290"/>
      <c r="AS28" s="289"/>
      <c r="AT28" s="289"/>
      <c r="AU28" s="289"/>
      <c r="AX28" s="292"/>
      <c r="AY28" s="292" t="s">
        <v>155</v>
      </c>
      <c r="BA28" s="292" t="s">
        <v>156</v>
      </c>
    </row>
    <row r="29" spans="1:53" s="227" customFormat="1" ht="48" customHeight="1">
      <c r="A29" s="260"/>
      <c r="B29" s="261"/>
      <c r="C29" s="262"/>
      <c r="D29" s="261"/>
      <c r="E29" s="261"/>
      <c r="F29" s="262"/>
      <c r="G29" s="262"/>
      <c r="H29" s="262"/>
      <c r="I29" s="269"/>
      <c r="J29" s="270"/>
      <c r="K29" s="270"/>
      <c r="L29" s="271"/>
      <c r="M29" s="272"/>
      <c r="N29" s="272"/>
      <c r="O29" s="261"/>
      <c r="P29" s="273"/>
      <c r="Q29" s="274"/>
      <c r="R29" s="269"/>
      <c r="S29" s="273"/>
      <c r="T29" s="272"/>
      <c r="U29" s="275"/>
      <c r="V29" s="269"/>
      <c r="W29" s="272"/>
      <c r="X29" s="270"/>
      <c r="Y29" s="269"/>
      <c r="Z29" s="280"/>
      <c r="AA29" s="274"/>
      <c r="AB29" s="281"/>
      <c r="AC29" s="282"/>
      <c r="AD29" s="282"/>
      <c r="AE29" s="282"/>
      <c r="AF29" s="273"/>
      <c r="AG29" s="273"/>
      <c r="AH29" s="273"/>
      <c r="AI29" s="285"/>
      <c r="AJ29" s="286"/>
      <c r="AK29" s="282"/>
      <c r="AL29" s="271"/>
      <c r="AM29" s="287"/>
      <c r="AN29" s="271"/>
      <c r="AO29" s="271"/>
      <c r="AP29" s="271"/>
      <c r="AQ29" s="289"/>
      <c r="AR29" s="290"/>
      <c r="AS29" s="289"/>
      <c r="AT29" s="289"/>
      <c r="AU29" s="289"/>
      <c r="AX29" s="292"/>
      <c r="AY29" s="292" t="s">
        <v>157</v>
      </c>
      <c r="BA29" s="292" t="s">
        <v>158</v>
      </c>
    </row>
    <row r="30" spans="1:53" s="227" customFormat="1" ht="48" customHeight="1">
      <c r="A30" s="260"/>
      <c r="B30" s="261"/>
      <c r="C30" s="262"/>
      <c r="D30" s="261"/>
      <c r="E30" s="261"/>
      <c r="F30" s="262"/>
      <c r="G30" s="262"/>
      <c r="H30" s="262"/>
      <c r="I30" s="269"/>
      <c r="J30" s="270"/>
      <c r="K30" s="270"/>
      <c r="L30" s="271"/>
      <c r="M30" s="272"/>
      <c r="N30" s="272"/>
      <c r="O30" s="261"/>
      <c r="P30" s="273"/>
      <c r="Q30" s="274"/>
      <c r="R30" s="269"/>
      <c r="S30" s="273"/>
      <c r="T30" s="272"/>
      <c r="U30" s="275"/>
      <c r="V30" s="269"/>
      <c r="W30" s="272"/>
      <c r="X30" s="270"/>
      <c r="Y30" s="269"/>
      <c r="Z30" s="280"/>
      <c r="AA30" s="274"/>
      <c r="AB30" s="281"/>
      <c r="AC30" s="282"/>
      <c r="AD30" s="282"/>
      <c r="AE30" s="282"/>
      <c r="AF30" s="273"/>
      <c r="AG30" s="273"/>
      <c r="AH30" s="273"/>
      <c r="AI30" s="285"/>
      <c r="AJ30" s="286"/>
      <c r="AK30" s="282"/>
      <c r="AL30" s="271"/>
      <c r="AM30" s="287"/>
      <c r="AN30" s="271"/>
      <c r="AO30" s="271"/>
      <c r="AP30" s="271"/>
      <c r="AQ30" s="289"/>
      <c r="AR30" s="290"/>
      <c r="AS30" s="289"/>
      <c r="AT30" s="289"/>
      <c r="AU30" s="289"/>
      <c r="AX30" s="292"/>
      <c r="AY30" s="292" t="s">
        <v>159</v>
      </c>
      <c r="BA30" s="292" t="s">
        <v>160</v>
      </c>
    </row>
    <row r="31" spans="1:53" s="227" customFormat="1" ht="48" customHeight="1">
      <c r="A31" s="260"/>
      <c r="B31" s="261"/>
      <c r="C31" s="262"/>
      <c r="D31" s="261"/>
      <c r="E31" s="261"/>
      <c r="F31" s="262"/>
      <c r="G31" s="262"/>
      <c r="H31" s="262"/>
      <c r="I31" s="269"/>
      <c r="J31" s="270"/>
      <c r="K31" s="270"/>
      <c r="L31" s="271"/>
      <c r="M31" s="272"/>
      <c r="N31" s="272"/>
      <c r="O31" s="261"/>
      <c r="P31" s="273"/>
      <c r="Q31" s="274"/>
      <c r="R31" s="269"/>
      <c r="S31" s="273"/>
      <c r="T31" s="272"/>
      <c r="U31" s="275"/>
      <c r="V31" s="269"/>
      <c r="W31" s="272"/>
      <c r="X31" s="270"/>
      <c r="Y31" s="269"/>
      <c r="Z31" s="280"/>
      <c r="AA31" s="274"/>
      <c r="AB31" s="281"/>
      <c r="AC31" s="282"/>
      <c r="AD31" s="282"/>
      <c r="AE31" s="282"/>
      <c r="AF31" s="273"/>
      <c r="AG31" s="273"/>
      <c r="AH31" s="273"/>
      <c r="AI31" s="285"/>
      <c r="AJ31" s="286"/>
      <c r="AK31" s="282"/>
      <c r="AL31" s="271"/>
      <c r="AM31" s="287"/>
      <c r="AN31" s="271"/>
      <c r="AO31" s="271"/>
      <c r="AP31" s="271"/>
      <c r="AQ31" s="289"/>
      <c r="AR31" s="290"/>
      <c r="AS31" s="289"/>
      <c r="AT31" s="289"/>
      <c r="AU31" s="289"/>
      <c r="AX31" s="292"/>
      <c r="AY31" s="292" t="s">
        <v>161</v>
      </c>
      <c r="BA31" s="292" t="s">
        <v>162</v>
      </c>
    </row>
    <row r="32" spans="1:53" s="227" customFormat="1" ht="48" customHeight="1">
      <c r="A32" s="260"/>
      <c r="B32" s="261"/>
      <c r="C32" s="262"/>
      <c r="D32" s="261"/>
      <c r="E32" s="261"/>
      <c r="F32" s="262"/>
      <c r="G32" s="262"/>
      <c r="H32" s="262"/>
      <c r="I32" s="269"/>
      <c r="J32" s="270"/>
      <c r="K32" s="270"/>
      <c r="L32" s="271"/>
      <c r="M32" s="272"/>
      <c r="N32" s="272"/>
      <c r="O32" s="261"/>
      <c r="P32" s="273"/>
      <c r="Q32" s="274"/>
      <c r="R32" s="269"/>
      <c r="S32" s="273"/>
      <c r="T32" s="272"/>
      <c r="U32" s="275"/>
      <c r="V32" s="269"/>
      <c r="W32" s="272"/>
      <c r="X32" s="270"/>
      <c r="Y32" s="269"/>
      <c r="Z32" s="280"/>
      <c r="AA32" s="274"/>
      <c r="AB32" s="281"/>
      <c r="AC32" s="282"/>
      <c r="AD32" s="282"/>
      <c r="AE32" s="282"/>
      <c r="AF32" s="273"/>
      <c r="AG32" s="273"/>
      <c r="AH32" s="273"/>
      <c r="AI32" s="285"/>
      <c r="AJ32" s="286"/>
      <c r="AK32" s="282"/>
      <c r="AL32" s="271"/>
      <c r="AM32" s="287"/>
      <c r="AN32" s="271"/>
      <c r="AO32" s="271"/>
      <c r="AP32" s="271"/>
      <c r="AQ32" s="289"/>
      <c r="AR32" s="290"/>
      <c r="AS32" s="289"/>
      <c r="AT32" s="289"/>
      <c r="AU32" s="289"/>
      <c r="AX32" s="292"/>
      <c r="AY32" s="292" t="s">
        <v>163</v>
      </c>
      <c r="BA32" s="292" t="s">
        <v>164</v>
      </c>
    </row>
    <row r="33" spans="1:53" s="227" customFormat="1" ht="48" customHeight="1">
      <c r="A33" s="260"/>
      <c r="B33" s="261"/>
      <c r="C33" s="262"/>
      <c r="D33" s="261"/>
      <c r="E33" s="261"/>
      <c r="F33" s="262"/>
      <c r="G33" s="262"/>
      <c r="H33" s="262"/>
      <c r="I33" s="269"/>
      <c r="J33" s="270"/>
      <c r="K33" s="270"/>
      <c r="L33" s="271"/>
      <c r="M33" s="272"/>
      <c r="N33" s="272"/>
      <c r="O33" s="261"/>
      <c r="P33" s="273"/>
      <c r="Q33" s="274"/>
      <c r="R33" s="269"/>
      <c r="S33" s="273"/>
      <c r="T33" s="272"/>
      <c r="U33" s="275"/>
      <c r="V33" s="269"/>
      <c r="W33" s="272"/>
      <c r="X33" s="270"/>
      <c r="Y33" s="269"/>
      <c r="Z33" s="280"/>
      <c r="AA33" s="274"/>
      <c r="AB33" s="281"/>
      <c r="AC33" s="282"/>
      <c r="AD33" s="282"/>
      <c r="AE33" s="282"/>
      <c r="AF33" s="273"/>
      <c r="AG33" s="273"/>
      <c r="AH33" s="273"/>
      <c r="AI33" s="285"/>
      <c r="AJ33" s="286"/>
      <c r="AK33" s="282"/>
      <c r="AL33" s="271"/>
      <c r="AM33" s="287"/>
      <c r="AN33" s="271"/>
      <c r="AO33" s="271"/>
      <c r="AP33" s="271"/>
      <c r="AQ33" s="289"/>
      <c r="AR33" s="290"/>
      <c r="AS33" s="289"/>
      <c r="AT33" s="289"/>
      <c r="AU33" s="289"/>
      <c r="AX33" s="292"/>
      <c r="AY33" s="292" t="s">
        <v>165</v>
      </c>
      <c r="BA33" s="292" t="s">
        <v>166</v>
      </c>
    </row>
    <row r="34" spans="1:53" s="227" customFormat="1" ht="48" customHeight="1">
      <c r="A34" s="260"/>
      <c r="B34" s="261"/>
      <c r="C34" s="262"/>
      <c r="D34" s="261"/>
      <c r="E34" s="261"/>
      <c r="F34" s="262"/>
      <c r="G34" s="262"/>
      <c r="H34" s="262"/>
      <c r="I34" s="269"/>
      <c r="J34" s="270"/>
      <c r="K34" s="270"/>
      <c r="L34" s="271"/>
      <c r="M34" s="272"/>
      <c r="N34" s="272"/>
      <c r="O34" s="261"/>
      <c r="P34" s="273"/>
      <c r="Q34" s="274"/>
      <c r="R34" s="269"/>
      <c r="S34" s="273"/>
      <c r="T34" s="272"/>
      <c r="U34" s="275"/>
      <c r="V34" s="269"/>
      <c r="W34" s="272"/>
      <c r="X34" s="270"/>
      <c r="Y34" s="269"/>
      <c r="Z34" s="280"/>
      <c r="AA34" s="274"/>
      <c r="AB34" s="281"/>
      <c r="AC34" s="282"/>
      <c r="AD34" s="282"/>
      <c r="AE34" s="282"/>
      <c r="AF34" s="273"/>
      <c r="AG34" s="273"/>
      <c r="AH34" s="273"/>
      <c r="AI34" s="285"/>
      <c r="AJ34" s="286"/>
      <c r="AK34" s="282"/>
      <c r="AL34" s="271"/>
      <c r="AM34" s="287"/>
      <c r="AN34" s="271"/>
      <c r="AO34" s="271"/>
      <c r="AP34" s="271"/>
      <c r="AQ34" s="289"/>
      <c r="AR34" s="290"/>
      <c r="AS34" s="289"/>
      <c r="AT34" s="289"/>
      <c r="AU34" s="289"/>
      <c r="AX34" s="292"/>
      <c r="AY34" s="292" t="s">
        <v>167</v>
      </c>
      <c r="BA34" s="292" t="s">
        <v>168</v>
      </c>
    </row>
    <row r="35" spans="1:53" s="227" customFormat="1" ht="48" customHeight="1">
      <c r="A35" s="260"/>
      <c r="B35" s="261"/>
      <c r="C35" s="262"/>
      <c r="D35" s="261"/>
      <c r="E35" s="261"/>
      <c r="F35" s="262"/>
      <c r="G35" s="262"/>
      <c r="H35" s="262"/>
      <c r="I35" s="269"/>
      <c r="J35" s="270"/>
      <c r="K35" s="270"/>
      <c r="L35" s="271"/>
      <c r="M35" s="272"/>
      <c r="N35" s="272"/>
      <c r="O35" s="261"/>
      <c r="P35" s="273"/>
      <c r="Q35" s="274"/>
      <c r="R35" s="269"/>
      <c r="S35" s="273"/>
      <c r="T35" s="272"/>
      <c r="U35" s="275"/>
      <c r="V35" s="269"/>
      <c r="W35" s="272"/>
      <c r="X35" s="270"/>
      <c r="Y35" s="269"/>
      <c r="Z35" s="280"/>
      <c r="AA35" s="274"/>
      <c r="AB35" s="281"/>
      <c r="AC35" s="282"/>
      <c r="AD35" s="282"/>
      <c r="AE35" s="282"/>
      <c r="AF35" s="273"/>
      <c r="AG35" s="273"/>
      <c r="AH35" s="273"/>
      <c r="AI35" s="285"/>
      <c r="AJ35" s="286"/>
      <c r="AK35" s="282"/>
      <c r="AL35" s="271"/>
      <c r="AM35" s="287"/>
      <c r="AN35" s="271"/>
      <c r="AO35" s="271"/>
      <c r="AP35" s="271"/>
      <c r="AQ35" s="289"/>
      <c r="AR35" s="290"/>
      <c r="AS35" s="289"/>
      <c r="AT35" s="289"/>
      <c r="AU35" s="289"/>
      <c r="AX35" s="292"/>
      <c r="AY35" s="292" t="s">
        <v>169</v>
      </c>
      <c r="BA35" s="292" t="s">
        <v>170</v>
      </c>
    </row>
    <row r="36" spans="1:53" s="227" customFormat="1" ht="48" customHeight="1">
      <c r="A36" s="260"/>
      <c r="B36" s="261"/>
      <c r="C36" s="262"/>
      <c r="D36" s="261"/>
      <c r="E36" s="261"/>
      <c r="F36" s="262"/>
      <c r="G36" s="262"/>
      <c r="H36" s="262"/>
      <c r="I36" s="269"/>
      <c r="J36" s="270"/>
      <c r="K36" s="270"/>
      <c r="L36" s="271"/>
      <c r="M36" s="272"/>
      <c r="N36" s="272"/>
      <c r="O36" s="261"/>
      <c r="P36" s="273"/>
      <c r="Q36" s="274"/>
      <c r="R36" s="269"/>
      <c r="S36" s="273"/>
      <c r="T36" s="272"/>
      <c r="U36" s="275"/>
      <c r="V36" s="269"/>
      <c r="W36" s="272"/>
      <c r="X36" s="270"/>
      <c r="Y36" s="269"/>
      <c r="Z36" s="280"/>
      <c r="AA36" s="274"/>
      <c r="AB36" s="281"/>
      <c r="AC36" s="282"/>
      <c r="AD36" s="282"/>
      <c r="AE36" s="282"/>
      <c r="AF36" s="273"/>
      <c r="AG36" s="273"/>
      <c r="AH36" s="273"/>
      <c r="AI36" s="285"/>
      <c r="AJ36" s="286"/>
      <c r="AK36" s="282"/>
      <c r="AL36" s="271"/>
      <c r="AM36" s="287"/>
      <c r="AN36" s="271"/>
      <c r="AO36" s="271"/>
      <c r="AP36" s="271"/>
      <c r="AQ36" s="289"/>
      <c r="AR36" s="290"/>
      <c r="AS36" s="289"/>
      <c r="AT36" s="289"/>
      <c r="AU36" s="289"/>
      <c r="AX36" s="292"/>
      <c r="AY36" s="292" t="s">
        <v>171</v>
      </c>
      <c r="BA36" s="292" t="s">
        <v>172</v>
      </c>
    </row>
    <row r="37" spans="1:53" s="227" customFormat="1" ht="48" customHeight="1">
      <c r="A37" s="260"/>
      <c r="B37" s="261"/>
      <c r="C37" s="262"/>
      <c r="D37" s="261"/>
      <c r="E37" s="261"/>
      <c r="F37" s="262"/>
      <c r="G37" s="262"/>
      <c r="H37" s="262"/>
      <c r="I37" s="269"/>
      <c r="J37" s="270"/>
      <c r="K37" s="270"/>
      <c r="L37" s="271"/>
      <c r="M37" s="272"/>
      <c r="N37" s="272"/>
      <c r="O37" s="261"/>
      <c r="P37" s="273"/>
      <c r="Q37" s="274"/>
      <c r="R37" s="269"/>
      <c r="S37" s="273"/>
      <c r="T37" s="272"/>
      <c r="U37" s="275"/>
      <c r="V37" s="269"/>
      <c r="W37" s="272"/>
      <c r="X37" s="270"/>
      <c r="Y37" s="269"/>
      <c r="Z37" s="280"/>
      <c r="AA37" s="274"/>
      <c r="AB37" s="281"/>
      <c r="AC37" s="282"/>
      <c r="AD37" s="282"/>
      <c r="AE37" s="282"/>
      <c r="AF37" s="273"/>
      <c r="AG37" s="273"/>
      <c r="AH37" s="273"/>
      <c r="AI37" s="285"/>
      <c r="AJ37" s="286"/>
      <c r="AK37" s="282"/>
      <c r="AL37" s="271"/>
      <c r="AM37" s="287"/>
      <c r="AN37" s="271"/>
      <c r="AO37" s="271"/>
      <c r="AP37" s="271"/>
      <c r="AQ37" s="289"/>
      <c r="AR37" s="290"/>
      <c r="AS37" s="289"/>
      <c r="AT37" s="289"/>
      <c r="AU37" s="289"/>
      <c r="AX37" s="292"/>
      <c r="AY37" s="292" t="s">
        <v>173</v>
      </c>
      <c r="BA37" s="292" t="s">
        <v>174</v>
      </c>
    </row>
    <row r="38" spans="1:53" s="227" customFormat="1" ht="48" customHeight="1">
      <c r="A38" s="260"/>
      <c r="B38" s="261"/>
      <c r="C38" s="262"/>
      <c r="D38" s="261"/>
      <c r="E38" s="261"/>
      <c r="F38" s="262"/>
      <c r="G38" s="262"/>
      <c r="H38" s="262"/>
      <c r="I38" s="269"/>
      <c r="J38" s="270"/>
      <c r="K38" s="270"/>
      <c r="L38" s="271"/>
      <c r="M38" s="272"/>
      <c r="N38" s="272"/>
      <c r="O38" s="261"/>
      <c r="P38" s="273"/>
      <c r="Q38" s="274"/>
      <c r="R38" s="269"/>
      <c r="S38" s="273"/>
      <c r="T38" s="272"/>
      <c r="U38" s="275"/>
      <c r="V38" s="269"/>
      <c r="W38" s="272"/>
      <c r="X38" s="270"/>
      <c r="Y38" s="269"/>
      <c r="Z38" s="280"/>
      <c r="AA38" s="274"/>
      <c r="AB38" s="281"/>
      <c r="AC38" s="282"/>
      <c r="AD38" s="282"/>
      <c r="AE38" s="282"/>
      <c r="AF38" s="273"/>
      <c r="AG38" s="273"/>
      <c r="AH38" s="273"/>
      <c r="AI38" s="285"/>
      <c r="AJ38" s="286"/>
      <c r="AK38" s="282"/>
      <c r="AL38" s="271"/>
      <c r="AM38" s="287"/>
      <c r="AN38" s="271"/>
      <c r="AO38" s="271"/>
      <c r="AP38" s="271"/>
      <c r="AQ38" s="289"/>
      <c r="AR38" s="290"/>
      <c r="AS38" s="289"/>
      <c r="AT38" s="289"/>
      <c r="AU38" s="289"/>
      <c r="AX38" s="292"/>
      <c r="AY38" s="292" t="s">
        <v>175</v>
      </c>
      <c r="BA38" s="292" t="s">
        <v>176</v>
      </c>
    </row>
    <row r="39" spans="1:53" s="227" customFormat="1" ht="48" customHeight="1">
      <c r="A39" s="260"/>
      <c r="B39" s="261"/>
      <c r="C39" s="262"/>
      <c r="D39" s="261"/>
      <c r="E39" s="261"/>
      <c r="F39" s="262"/>
      <c r="G39" s="262"/>
      <c r="H39" s="262"/>
      <c r="I39" s="269"/>
      <c r="J39" s="270"/>
      <c r="K39" s="270"/>
      <c r="L39" s="271"/>
      <c r="M39" s="272"/>
      <c r="N39" s="272"/>
      <c r="O39" s="261"/>
      <c r="P39" s="273"/>
      <c r="Q39" s="274"/>
      <c r="R39" s="269"/>
      <c r="S39" s="273"/>
      <c r="T39" s="272"/>
      <c r="U39" s="275"/>
      <c r="V39" s="269"/>
      <c r="W39" s="272"/>
      <c r="X39" s="270"/>
      <c r="Y39" s="269"/>
      <c r="Z39" s="280"/>
      <c r="AA39" s="274"/>
      <c r="AB39" s="281"/>
      <c r="AC39" s="282"/>
      <c r="AD39" s="282"/>
      <c r="AE39" s="282"/>
      <c r="AF39" s="273"/>
      <c r="AG39" s="273"/>
      <c r="AH39" s="273"/>
      <c r="AI39" s="285"/>
      <c r="AJ39" s="286"/>
      <c r="AK39" s="282"/>
      <c r="AL39" s="271"/>
      <c r="AM39" s="287"/>
      <c r="AN39" s="271"/>
      <c r="AO39" s="271"/>
      <c r="AP39" s="271"/>
      <c r="AQ39" s="289"/>
      <c r="AR39" s="290"/>
      <c r="AS39" s="289"/>
      <c r="AT39" s="289"/>
      <c r="AU39" s="289"/>
      <c r="AX39" s="292"/>
      <c r="AY39" s="292" t="s">
        <v>177</v>
      </c>
      <c r="BA39" s="292" t="s">
        <v>178</v>
      </c>
    </row>
    <row r="40" spans="1:53" s="227" customFormat="1" ht="48" customHeight="1">
      <c r="A40" s="260"/>
      <c r="B40" s="261"/>
      <c r="C40" s="262"/>
      <c r="D40" s="261"/>
      <c r="E40" s="261"/>
      <c r="F40" s="262"/>
      <c r="G40" s="262"/>
      <c r="H40" s="262"/>
      <c r="I40" s="269"/>
      <c r="J40" s="270"/>
      <c r="K40" s="270"/>
      <c r="L40" s="271"/>
      <c r="M40" s="272"/>
      <c r="N40" s="272"/>
      <c r="O40" s="261"/>
      <c r="P40" s="273"/>
      <c r="Q40" s="274"/>
      <c r="R40" s="269"/>
      <c r="S40" s="273"/>
      <c r="T40" s="272"/>
      <c r="U40" s="275"/>
      <c r="V40" s="269"/>
      <c r="W40" s="272"/>
      <c r="X40" s="270"/>
      <c r="Y40" s="269"/>
      <c r="Z40" s="280"/>
      <c r="AA40" s="274"/>
      <c r="AB40" s="281"/>
      <c r="AC40" s="282"/>
      <c r="AD40" s="282"/>
      <c r="AE40" s="282"/>
      <c r="AF40" s="273"/>
      <c r="AG40" s="273"/>
      <c r="AH40" s="273"/>
      <c r="AI40" s="285"/>
      <c r="AJ40" s="286"/>
      <c r="AK40" s="282"/>
      <c r="AL40" s="271"/>
      <c r="AM40" s="287"/>
      <c r="AN40" s="271"/>
      <c r="AO40" s="271"/>
      <c r="AP40" s="271"/>
      <c r="AQ40" s="289"/>
      <c r="AR40" s="290"/>
      <c r="AS40" s="289"/>
      <c r="AT40" s="289"/>
      <c r="AU40" s="289"/>
      <c r="AX40" s="292"/>
      <c r="AY40" s="292" t="s">
        <v>179</v>
      </c>
      <c r="BA40" s="292" t="s">
        <v>180</v>
      </c>
    </row>
    <row r="41" spans="1:53" s="227" customFormat="1" ht="48" customHeight="1">
      <c r="A41" s="260"/>
      <c r="B41" s="261"/>
      <c r="C41" s="262"/>
      <c r="D41" s="261"/>
      <c r="E41" s="261"/>
      <c r="F41" s="262"/>
      <c r="G41" s="262"/>
      <c r="H41" s="262"/>
      <c r="I41" s="269"/>
      <c r="J41" s="270"/>
      <c r="K41" s="270"/>
      <c r="L41" s="271"/>
      <c r="M41" s="272"/>
      <c r="N41" s="272"/>
      <c r="O41" s="261"/>
      <c r="P41" s="273"/>
      <c r="Q41" s="274"/>
      <c r="R41" s="269"/>
      <c r="S41" s="273"/>
      <c r="T41" s="272"/>
      <c r="U41" s="275"/>
      <c r="V41" s="269"/>
      <c r="W41" s="272"/>
      <c r="X41" s="270"/>
      <c r="Y41" s="269"/>
      <c r="Z41" s="280"/>
      <c r="AA41" s="274"/>
      <c r="AB41" s="281"/>
      <c r="AC41" s="282"/>
      <c r="AD41" s="282"/>
      <c r="AE41" s="282"/>
      <c r="AF41" s="273"/>
      <c r="AG41" s="273"/>
      <c r="AH41" s="273"/>
      <c r="AI41" s="285"/>
      <c r="AJ41" s="286"/>
      <c r="AK41" s="282"/>
      <c r="AL41" s="271"/>
      <c r="AM41" s="287"/>
      <c r="AN41" s="271"/>
      <c r="AO41" s="271"/>
      <c r="AP41" s="271"/>
      <c r="AQ41" s="289"/>
      <c r="AR41" s="290"/>
      <c r="AS41" s="289"/>
      <c r="AT41" s="289"/>
      <c r="AU41" s="289"/>
      <c r="AX41" s="292"/>
      <c r="AY41" s="292" t="s">
        <v>181</v>
      </c>
      <c r="BA41" s="292" t="s">
        <v>182</v>
      </c>
    </row>
    <row r="42" spans="1:53" s="227" customFormat="1" ht="48" customHeight="1">
      <c r="A42" s="260"/>
      <c r="B42" s="261"/>
      <c r="C42" s="262"/>
      <c r="D42" s="261"/>
      <c r="E42" s="261"/>
      <c r="F42" s="262"/>
      <c r="G42" s="262"/>
      <c r="H42" s="262"/>
      <c r="I42" s="269"/>
      <c r="J42" s="270"/>
      <c r="K42" s="270"/>
      <c r="L42" s="271"/>
      <c r="M42" s="272"/>
      <c r="N42" s="272"/>
      <c r="O42" s="261"/>
      <c r="P42" s="273"/>
      <c r="Q42" s="274"/>
      <c r="R42" s="269"/>
      <c r="S42" s="273"/>
      <c r="T42" s="272"/>
      <c r="U42" s="275"/>
      <c r="V42" s="269"/>
      <c r="W42" s="272"/>
      <c r="X42" s="270"/>
      <c r="Y42" s="269"/>
      <c r="Z42" s="280"/>
      <c r="AA42" s="274"/>
      <c r="AB42" s="281"/>
      <c r="AC42" s="282"/>
      <c r="AD42" s="282"/>
      <c r="AE42" s="282"/>
      <c r="AF42" s="273"/>
      <c r="AG42" s="273"/>
      <c r="AH42" s="273"/>
      <c r="AI42" s="285"/>
      <c r="AJ42" s="286"/>
      <c r="AK42" s="282"/>
      <c r="AL42" s="271"/>
      <c r="AM42" s="287"/>
      <c r="AN42" s="271"/>
      <c r="AO42" s="271"/>
      <c r="AP42" s="271"/>
      <c r="AQ42" s="289"/>
      <c r="AR42" s="290"/>
      <c r="AS42" s="289"/>
      <c r="AT42" s="289"/>
      <c r="AU42" s="289"/>
      <c r="AX42" s="292"/>
      <c r="AY42" s="292" t="s">
        <v>183</v>
      </c>
      <c r="BA42" s="292" t="s">
        <v>184</v>
      </c>
    </row>
    <row r="43" spans="1:53" s="227" customFormat="1" ht="48" customHeight="1">
      <c r="A43" s="260"/>
      <c r="B43" s="261"/>
      <c r="C43" s="262"/>
      <c r="D43" s="261"/>
      <c r="E43" s="261"/>
      <c r="F43" s="262"/>
      <c r="G43" s="262"/>
      <c r="H43" s="262"/>
      <c r="I43" s="269"/>
      <c r="J43" s="270"/>
      <c r="K43" s="270"/>
      <c r="L43" s="271"/>
      <c r="M43" s="272"/>
      <c r="N43" s="272"/>
      <c r="O43" s="261"/>
      <c r="P43" s="273"/>
      <c r="Q43" s="274"/>
      <c r="R43" s="269"/>
      <c r="S43" s="273"/>
      <c r="T43" s="272"/>
      <c r="U43" s="275"/>
      <c r="V43" s="269"/>
      <c r="W43" s="272"/>
      <c r="X43" s="270"/>
      <c r="Y43" s="269"/>
      <c r="Z43" s="280"/>
      <c r="AA43" s="274"/>
      <c r="AB43" s="281"/>
      <c r="AC43" s="282"/>
      <c r="AD43" s="282"/>
      <c r="AE43" s="282"/>
      <c r="AF43" s="273"/>
      <c r="AG43" s="273"/>
      <c r="AH43" s="273"/>
      <c r="AI43" s="285"/>
      <c r="AJ43" s="286"/>
      <c r="AK43" s="282"/>
      <c r="AL43" s="271"/>
      <c r="AM43" s="287"/>
      <c r="AN43" s="271"/>
      <c r="AO43" s="271"/>
      <c r="AP43" s="271"/>
      <c r="AQ43" s="289"/>
      <c r="AR43" s="290"/>
      <c r="AS43" s="289"/>
      <c r="AT43" s="289"/>
      <c r="AU43" s="289"/>
      <c r="AX43" s="292"/>
      <c r="AY43" s="292" t="s">
        <v>185</v>
      </c>
      <c r="BA43" s="292" t="s">
        <v>186</v>
      </c>
    </row>
    <row r="44" spans="1:53" s="227" customFormat="1" ht="48" customHeight="1">
      <c r="A44" s="260"/>
      <c r="B44" s="261"/>
      <c r="C44" s="262"/>
      <c r="D44" s="261"/>
      <c r="E44" s="261"/>
      <c r="F44" s="262"/>
      <c r="G44" s="262"/>
      <c r="H44" s="262"/>
      <c r="I44" s="269"/>
      <c r="J44" s="270"/>
      <c r="K44" s="270"/>
      <c r="L44" s="271"/>
      <c r="M44" s="272"/>
      <c r="N44" s="272"/>
      <c r="O44" s="261"/>
      <c r="P44" s="273"/>
      <c r="Q44" s="274"/>
      <c r="R44" s="269"/>
      <c r="S44" s="273"/>
      <c r="T44" s="272"/>
      <c r="U44" s="275"/>
      <c r="V44" s="269"/>
      <c r="W44" s="272"/>
      <c r="X44" s="270"/>
      <c r="Y44" s="269"/>
      <c r="Z44" s="280"/>
      <c r="AA44" s="274"/>
      <c r="AB44" s="281"/>
      <c r="AC44" s="282"/>
      <c r="AD44" s="282"/>
      <c r="AE44" s="282"/>
      <c r="AF44" s="273"/>
      <c r="AG44" s="273"/>
      <c r="AH44" s="273"/>
      <c r="AI44" s="285"/>
      <c r="AJ44" s="286"/>
      <c r="AK44" s="282"/>
      <c r="AL44" s="271"/>
      <c r="AM44" s="287"/>
      <c r="AN44" s="271"/>
      <c r="AO44" s="271"/>
      <c r="AP44" s="271"/>
      <c r="AQ44" s="289"/>
      <c r="AR44" s="290"/>
      <c r="AS44" s="289"/>
      <c r="AT44" s="289"/>
      <c r="AU44" s="289"/>
      <c r="AX44" s="292"/>
      <c r="AY44" s="292" t="s">
        <v>187</v>
      </c>
      <c r="BA44" s="292" t="s">
        <v>188</v>
      </c>
    </row>
    <row r="45" spans="1:53" s="227" customFormat="1" ht="48" customHeight="1">
      <c r="A45" s="260"/>
      <c r="B45" s="261"/>
      <c r="C45" s="262"/>
      <c r="D45" s="261"/>
      <c r="E45" s="261"/>
      <c r="F45" s="262"/>
      <c r="G45" s="262"/>
      <c r="H45" s="262"/>
      <c r="I45" s="269"/>
      <c r="J45" s="270"/>
      <c r="K45" s="270"/>
      <c r="L45" s="271"/>
      <c r="M45" s="272"/>
      <c r="N45" s="272"/>
      <c r="O45" s="261"/>
      <c r="P45" s="273"/>
      <c r="Q45" s="274"/>
      <c r="R45" s="269"/>
      <c r="S45" s="273"/>
      <c r="T45" s="272"/>
      <c r="U45" s="275"/>
      <c r="V45" s="269"/>
      <c r="W45" s="272"/>
      <c r="X45" s="270"/>
      <c r="Y45" s="269"/>
      <c r="Z45" s="280"/>
      <c r="AA45" s="274"/>
      <c r="AB45" s="281"/>
      <c r="AC45" s="282"/>
      <c r="AD45" s="282"/>
      <c r="AE45" s="282"/>
      <c r="AF45" s="273"/>
      <c r="AG45" s="273"/>
      <c r="AH45" s="273"/>
      <c r="AI45" s="285"/>
      <c r="AJ45" s="286"/>
      <c r="AK45" s="282"/>
      <c r="AL45" s="271"/>
      <c r="AM45" s="287"/>
      <c r="AN45" s="271"/>
      <c r="AO45" s="271"/>
      <c r="AP45" s="271"/>
      <c r="AQ45" s="289"/>
      <c r="AR45" s="290"/>
      <c r="AS45" s="289"/>
      <c r="AT45" s="289"/>
      <c r="AU45" s="289"/>
      <c r="AX45" s="292"/>
      <c r="AY45" s="292" t="s">
        <v>189</v>
      </c>
      <c r="BA45" s="292" t="s">
        <v>190</v>
      </c>
    </row>
    <row r="46" spans="1:53" s="227" customFormat="1" ht="48" customHeight="1">
      <c r="A46" s="260"/>
      <c r="B46" s="261"/>
      <c r="C46" s="262"/>
      <c r="D46" s="261"/>
      <c r="E46" s="261"/>
      <c r="F46" s="262"/>
      <c r="G46" s="262"/>
      <c r="H46" s="262"/>
      <c r="I46" s="269"/>
      <c r="J46" s="270"/>
      <c r="K46" s="270"/>
      <c r="L46" s="271"/>
      <c r="M46" s="272"/>
      <c r="N46" s="272"/>
      <c r="O46" s="261"/>
      <c r="P46" s="273"/>
      <c r="Q46" s="274"/>
      <c r="R46" s="269"/>
      <c r="S46" s="273"/>
      <c r="T46" s="272"/>
      <c r="U46" s="275"/>
      <c r="V46" s="269"/>
      <c r="W46" s="272"/>
      <c r="X46" s="270"/>
      <c r="Y46" s="269"/>
      <c r="Z46" s="280"/>
      <c r="AA46" s="274"/>
      <c r="AB46" s="281"/>
      <c r="AC46" s="282"/>
      <c r="AD46" s="282"/>
      <c r="AE46" s="282"/>
      <c r="AF46" s="273"/>
      <c r="AG46" s="273"/>
      <c r="AH46" s="273"/>
      <c r="AI46" s="285"/>
      <c r="AJ46" s="286"/>
      <c r="AK46" s="282"/>
      <c r="AL46" s="271"/>
      <c r="AM46" s="287"/>
      <c r="AN46" s="271"/>
      <c r="AO46" s="271"/>
      <c r="AP46" s="271"/>
      <c r="AQ46" s="289"/>
      <c r="AR46" s="290"/>
      <c r="AS46" s="289"/>
      <c r="AT46" s="289"/>
      <c r="AU46" s="289"/>
      <c r="AX46" s="292"/>
      <c r="AY46" s="292" t="s">
        <v>191</v>
      </c>
      <c r="BA46" s="292" t="s">
        <v>192</v>
      </c>
    </row>
    <row r="47" spans="1:53" s="211" customFormat="1" ht="48" customHeight="1">
      <c r="A47" s="260"/>
      <c r="B47" s="261"/>
      <c r="C47" s="262"/>
      <c r="D47" s="261"/>
      <c r="E47" s="261"/>
      <c r="F47" s="262"/>
      <c r="G47" s="262"/>
      <c r="H47" s="262"/>
      <c r="I47" s="269"/>
      <c r="J47" s="270"/>
      <c r="K47" s="270"/>
      <c r="L47" s="271"/>
      <c r="M47" s="272"/>
      <c r="N47" s="272"/>
      <c r="O47" s="261"/>
      <c r="P47" s="273"/>
      <c r="Q47" s="274"/>
      <c r="R47" s="269"/>
      <c r="S47" s="273"/>
      <c r="T47" s="272"/>
      <c r="U47" s="275"/>
      <c r="V47" s="269"/>
      <c r="W47" s="272"/>
      <c r="X47" s="270"/>
      <c r="Y47" s="269"/>
      <c r="Z47" s="280"/>
      <c r="AA47" s="274"/>
      <c r="AB47" s="281"/>
      <c r="AC47" s="282"/>
      <c r="AD47" s="282"/>
      <c r="AE47" s="282"/>
      <c r="AF47" s="273"/>
      <c r="AG47" s="273"/>
      <c r="AH47" s="273"/>
      <c r="AI47" s="285"/>
      <c r="AJ47" s="286"/>
      <c r="AK47" s="282"/>
      <c r="AL47" s="271"/>
      <c r="AM47" s="287"/>
      <c r="AN47" s="271"/>
      <c r="AO47" s="271"/>
      <c r="AP47" s="271"/>
      <c r="AQ47" s="289"/>
      <c r="AR47" s="290"/>
      <c r="AS47" s="289"/>
      <c r="AT47" s="289"/>
      <c r="AU47" s="291"/>
      <c r="AX47" s="292"/>
      <c r="AY47" s="292" t="s">
        <v>193</v>
      </c>
      <c r="BA47" s="292" t="s">
        <v>194</v>
      </c>
    </row>
    <row r="48" spans="1:53" s="211" customFormat="1" ht="48" customHeight="1">
      <c r="A48" s="260"/>
      <c r="B48" s="261"/>
      <c r="C48" s="262"/>
      <c r="D48" s="261"/>
      <c r="E48" s="261"/>
      <c r="F48" s="262"/>
      <c r="G48" s="262"/>
      <c r="H48" s="262"/>
      <c r="I48" s="269"/>
      <c r="J48" s="270"/>
      <c r="K48" s="270"/>
      <c r="L48" s="271"/>
      <c r="M48" s="272"/>
      <c r="N48" s="272"/>
      <c r="O48" s="261"/>
      <c r="P48" s="273"/>
      <c r="Q48" s="274"/>
      <c r="R48" s="269"/>
      <c r="S48" s="273"/>
      <c r="T48" s="272"/>
      <c r="U48" s="275"/>
      <c r="V48" s="269"/>
      <c r="W48" s="272"/>
      <c r="X48" s="270"/>
      <c r="Y48" s="269"/>
      <c r="Z48" s="280"/>
      <c r="AA48" s="274"/>
      <c r="AB48" s="281"/>
      <c r="AC48" s="282"/>
      <c r="AD48" s="282"/>
      <c r="AE48" s="282"/>
      <c r="AF48" s="273"/>
      <c r="AG48" s="273"/>
      <c r="AH48" s="273"/>
      <c r="AI48" s="285"/>
      <c r="AJ48" s="286"/>
      <c r="AK48" s="282"/>
      <c r="AL48" s="271"/>
      <c r="AM48" s="287"/>
      <c r="AN48" s="271"/>
      <c r="AO48" s="271"/>
      <c r="AP48" s="271"/>
      <c r="AQ48" s="289"/>
      <c r="AR48" s="290"/>
      <c r="AS48" s="289"/>
      <c r="AT48" s="289"/>
      <c r="AU48" s="291"/>
      <c r="AX48" s="292"/>
      <c r="AY48" s="292" t="s">
        <v>195</v>
      </c>
      <c r="BA48" s="292" t="s">
        <v>196</v>
      </c>
    </row>
    <row r="49" spans="1:53" s="211" customFormat="1" ht="48" customHeight="1">
      <c r="A49" s="260"/>
      <c r="B49" s="261"/>
      <c r="C49" s="262"/>
      <c r="D49" s="261"/>
      <c r="E49" s="261"/>
      <c r="F49" s="262"/>
      <c r="G49" s="262"/>
      <c r="H49" s="262"/>
      <c r="I49" s="269"/>
      <c r="J49" s="270"/>
      <c r="K49" s="270"/>
      <c r="L49" s="271"/>
      <c r="M49" s="272"/>
      <c r="N49" s="272"/>
      <c r="O49" s="261"/>
      <c r="P49" s="273"/>
      <c r="Q49" s="274"/>
      <c r="R49" s="269"/>
      <c r="S49" s="273"/>
      <c r="T49" s="272"/>
      <c r="U49" s="275"/>
      <c r="V49" s="269"/>
      <c r="W49" s="272"/>
      <c r="X49" s="270"/>
      <c r="Y49" s="269"/>
      <c r="Z49" s="280"/>
      <c r="AA49" s="274"/>
      <c r="AB49" s="281"/>
      <c r="AC49" s="282"/>
      <c r="AD49" s="282"/>
      <c r="AE49" s="282"/>
      <c r="AF49" s="273"/>
      <c r="AG49" s="273"/>
      <c r="AH49" s="273"/>
      <c r="AI49" s="285"/>
      <c r="AJ49" s="286"/>
      <c r="AK49" s="282"/>
      <c r="AL49" s="271"/>
      <c r="AM49" s="287"/>
      <c r="AN49" s="271"/>
      <c r="AO49" s="271"/>
      <c r="AP49" s="271"/>
      <c r="AQ49" s="289"/>
      <c r="AR49" s="290"/>
      <c r="AS49" s="289"/>
      <c r="AT49" s="289"/>
      <c r="AU49" s="291"/>
      <c r="AX49" s="292"/>
      <c r="AY49" s="292" t="s">
        <v>197</v>
      </c>
      <c r="BA49" s="292" t="s">
        <v>198</v>
      </c>
    </row>
    <row r="50" spans="1:53" s="211" customFormat="1" ht="48" customHeight="1">
      <c r="A50" s="260"/>
      <c r="B50" s="261"/>
      <c r="C50" s="262"/>
      <c r="D50" s="261"/>
      <c r="E50" s="261"/>
      <c r="F50" s="262"/>
      <c r="G50" s="262"/>
      <c r="H50" s="262"/>
      <c r="I50" s="269"/>
      <c r="J50" s="270"/>
      <c r="K50" s="270"/>
      <c r="L50" s="271"/>
      <c r="M50" s="272"/>
      <c r="N50" s="272"/>
      <c r="O50" s="261"/>
      <c r="P50" s="273"/>
      <c r="Q50" s="274"/>
      <c r="R50" s="269"/>
      <c r="S50" s="273"/>
      <c r="T50" s="272"/>
      <c r="U50" s="275"/>
      <c r="V50" s="269"/>
      <c r="W50" s="272"/>
      <c r="X50" s="270"/>
      <c r="Y50" s="269"/>
      <c r="Z50" s="280"/>
      <c r="AA50" s="274"/>
      <c r="AB50" s="281"/>
      <c r="AC50" s="282"/>
      <c r="AD50" s="282"/>
      <c r="AE50" s="282"/>
      <c r="AF50" s="273"/>
      <c r="AG50" s="273"/>
      <c r="AH50" s="273"/>
      <c r="AI50" s="285"/>
      <c r="AJ50" s="286"/>
      <c r="AK50" s="282"/>
      <c r="AL50" s="271"/>
      <c r="AM50" s="287"/>
      <c r="AN50" s="271"/>
      <c r="AO50" s="271"/>
      <c r="AP50" s="271"/>
      <c r="AQ50" s="289"/>
      <c r="AR50" s="290"/>
      <c r="AS50" s="289"/>
      <c r="AT50" s="289"/>
      <c r="AU50" s="291"/>
      <c r="AX50" s="292"/>
      <c r="AY50" s="292" t="s">
        <v>199</v>
      </c>
      <c r="BA50" s="292" t="s">
        <v>200</v>
      </c>
    </row>
    <row r="51" spans="1:53" s="211" customFormat="1" ht="48" customHeight="1">
      <c r="A51" s="260"/>
      <c r="B51" s="261"/>
      <c r="C51" s="262"/>
      <c r="D51" s="261"/>
      <c r="E51" s="261"/>
      <c r="F51" s="262"/>
      <c r="G51" s="262"/>
      <c r="H51" s="262"/>
      <c r="I51" s="269"/>
      <c r="J51" s="270"/>
      <c r="K51" s="270"/>
      <c r="L51" s="271"/>
      <c r="M51" s="272"/>
      <c r="N51" s="272"/>
      <c r="O51" s="261"/>
      <c r="P51" s="273"/>
      <c r="Q51" s="274"/>
      <c r="R51" s="269"/>
      <c r="S51" s="273"/>
      <c r="T51" s="272"/>
      <c r="U51" s="275"/>
      <c r="V51" s="269"/>
      <c r="W51" s="272"/>
      <c r="X51" s="270"/>
      <c r="Y51" s="269"/>
      <c r="Z51" s="280"/>
      <c r="AA51" s="274"/>
      <c r="AB51" s="281"/>
      <c r="AC51" s="282"/>
      <c r="AD51" s="282"/>
      <c r="AE51" s="282"/>
      <c r="AF51" s="273"/>
      <c r="AG51" s="273"/>
      <c r="AH51" s="273"/>
      <c r="AI51" s="285"/>
      <c r="AJ51" s="286"/>
      <c r="AK51" s="282"/>
      <c r="AL51" s="271"/>
      <c r="AM51" s="287"/>
      <c r="AN51" s="271"/>
      <c r="AO51" s="271"/>
      <c r="AP51" s="271"/>
      <c r="AQ51" s="289"/>
      <c r="AR51" s="290"/>
      <c r="AS51" s="289"/>
      <c r="AT51" s="289"/>
      <c r="AU51" s="291"/>
      <c r="AX51" s="292"/>
      <c r="AY51" s="292" t="s">
        <v>201</v>
      </c>
      <c r="BA51" s="292" t="s">
        <v>202</v>
      </c>
    </row>
    <row r="52" spans="1:53" s="211" customFormat="1" ht="48" customHeight="1">
      <c r="A52" s="260"/>
      <c r="B52" s="261"/>
      <c r="C52" s="262"/>
      <c r="D52" s="261"/>
      <c r="E52" s="261"/>
      <c r="F52" s="262"/>
      <c r="G52" s="262"/>
      <c r="H52" s="262"/>
      <c r="I52" s="269"/>
      <c r="J52" s="270"/>
      <c r="K52" s="270"/>
      <c r="L52" s="271"/>
      <c r="M52" s="272"/>
      <c r="N52" s="272"/>
      <c r="O52" s="261"/>
      <c r="P52" s="273"/>
      <c r="Q52" s="274"/>
      <c r="R52" s="269"/>
      <c r="S52" s="273"/>
      <c r="T52" s="272"/>
      <c r="U52" s="275"/>
      <c r="V52" s="269"/>
      <c r="W52" s="272"/>
      <c r="X52" s="270"/>
      <c r="Y52" s="269"/>
      <c r="Z52" s="280"/>
      <c r="AA52" s="274"/>
      <c r="AB52" s="281"/>
      <c r="AC52" s="282"/>
      <c r="AD52" s="282"/>
      <c r="AE52" s="282"/>
      <c r="AF52" s="273"/>
      <c r="AG52" s="273"/>
      <c r="AH52" s="273"/>
      <c r="AI52" s="285"/>
      <c r="AJ52" s="286"/>
      <c r="AK52" s="282"/>
      <c r="AL52" s="271"/>
      <c r="AM52" s="287"/>
      <c r="AN52" s="271"/>
      <c r="AO52" s="271"/>
      <c r="AP52" s="271"/>
      <c r="AQ52" s="289"/>
      <c r="AR52" s="290"/>
      <c r="AS52" s="289"/>
      <c r="AT52" s="289"/>
      <c r="AU52" s="291"/>
      <c r="AX52" s="292"/>
      <c r="AY52" s="292" t="s">
        <v>203</v>
      </c>
      <c r="BA52" s="292" t="s">
        <v>204</v>
      </c>
    </row>
    <row r="53" spans="1:53" s="211" customFormat="1" ht="48" customHeight="1">
      <c r="A53" s="260"/>
      <c r="B53" s="261"/>
      <c r="C53" s="262"/>
      <c r="D53" s="261"/>
      <c r="E53" s="261"/>
      <c r="F53" s="262"/>
      <c r="G53" s="262"/>
      <c r="H53" s="262"/>
      <c r="I53" s="269"/>
      <c r="J53" s="270"/>
      <c r="K53" s="270"/>
      <c r="L53" s="271"/>
      <c r="M53" s="272"/>
      <c r="N53" s="272"/>
      <c r="O53" s="261"/>
      <c r="P53" s="273"/>
      <c r="Q53" s="274"/>
      <c r="R53" s="269"/>
      <c r="S53" s="273"/>
      <c r="T53" s="272"/>
      <c r="U53" s="275"/>
      <c r="V53" s="269"/>
      <c r="W53" s="272"/>
      <c r="X53" s="270"/>
      <c r="Y53" s="269"/>
      <c r="Z53" s="280"/>
      <c r="AA53" s="274"/>
      <c r="AB53" s="281"/>
      <c r="AC53" s="282"/>
      <c r="AD53" s="282"/>
      <c r="AE53" s="282"/>
      <c r="AF53" s="273"/>
      <c r="AG53" s="273"/>
      <c r="AH53" s="273"/>
      <c r="AI53" s="285"/>
      <c r="AJ53" s="286"/>
      <c r="AK53" s="282"/>
      <c r="AL53" s="271"/>
      <c r="AM53" s="287"/>
      <c r="AN53" s="271"/>
      <c r="AO53" s="271"/>
      <c r="AP53" s="271"/>
      <c r="AQ53" s="289"/>
      <c r="AR53" s="290"/>
      <c r="AS53" s="289"/>
      <c r="AT53" s="289"/>
      <c r="AU53" s="291"/>
      <c r="AX53" s="292"/>
      <c r="AY53" s="292" t="s">
        <v>205</v>
      </c>
      <c r="BA53" s="292" t="s">
        <v>206</v>
      </c>
    </row>
    <row r="54" spans="1:53" s="211" customFormat="1" ht="48" customHeight="1">
      <c r="A54" s="260"/>
      <c r="B54" s="261"/>
      <c r="C54" s="262"/>
      <c r="D54" s="261"/>
      <c r="E54" s="261"/>
      <c r="F54" s="262"/>
      <c r="G54" s="262"/>
      <c r="H54" s="262"/>
      <c r="I54" s="269"/>
      <c r="J54" s="270"/>
      <c r="K54" s="270"/>
      <c r="L54" s="271"/>
      <c r="M54" s="272"/>
      <c r="N54" s="272"/>
      <c r="O54" s="261"/>
      <c r="P54" s="273"/>
      <c r="Q54" s="274"/>
      <c r="R54" s="269"/>
      <c r="S54" s="273"/>
      <c r="T54" s="272"/>
      <c r="U54" s="275"/>
      <c r="V54" s="269"/>
      <c r="W54" s="272"/>
      <c r="X54" s="270"/>
      <c r="Y54" s="269"/>
      <c r="Z54" s="280"/>
      <c r="AA54" s="274"/>
      <c r="AB54" s="281"/>
      <c r="AC54" s="282"/>
      <c r="AD54" s="282"/>
      <c r="AE54" s="282"/>
      <c r="AF54" s="273"/>
      <c r="AG54" s="273"/>
      <c r="AH54" s="273"/>
      <c r="AI54" s="285"/>
      <c r="AJ54" s="286"/>
      <c r="AK54" s="282"/>
      <c r="AL54" s="271"/>
      <c r="AM54" s="287"/>
      <c r="AN54" s="271"/>
      <c r="AO54" s="271"/>
      <c r="AP54" s="271"/>
      <c r="AQ54" s="289"/>
      <c r="AR54" s="290"/>
      <c r="AS54" s="289"/>
      <c r="AT54" s="289"/>
      <c r="AU54" s="291"/>
      <c r="AX54" s="292"/>
      <c r="AY54" s="292" t="s">
        <v>207</v>
      </c>
      <c r="BA54" s="292" t="s">
        <v>208</v>
      </c>
    </row>
    <row r="55" spans="1:53" s="211" customFormat="1" ht="48" customHeight="1">
      <c r="A55" s="260"/>
      <c r="B55" s="261"/>
      <c r="C55" s="262"/>
      <c r="D55" s="261"/>
      <c r="E55" s="261"/>
      <c r="F55" s="262"/>
      <c r="G55" s="262"/>
      <c r="H55" s="262"/>
      <c r="I55" s="269"/>
      <c r="J55" s="270"/>
      <c r="K55" s="270"/>
      <c r="L55" s="271"/>
      <c r="M55" s="272"/>
      <c r="N55" s="272"/>
      <c r="O55" s="261"/>
      <c r="P55" s="273"/>
      <c r="Q55" s="274"/>
      <c r="R55" s="269"/>
      <c r="S55" s="273"/>
      <c r="T55" s="272"/>
      <c r="U55" s="275"/>
      <c r="V55" s="269"/>
      <c r="W55" s="272"/>
      <c r="X55" s="270"/>
      <c r="Y55" s="269"/>
      <c r="Z55" s="280"/>
      <c r="AA55" s="274"/>
      <c r="AB55" s="281"/>
      <c r="AC55" s="282"/>
      <c r="AD55" s="282"/>
      <c r="AE55" s="282"/>
      <c r="AF55" s="273"/>
      <c r="AG55" s="273"/>
      <c r="AH55" s="273"/>
      <c r="AI55" s="285"/>
      <c r="AJ55" s="286"/>
      <c r="AK55" s="282"/>
      <c r="AL55" s="271"/>
      <c r="AM55" s="287"/>
      <c r="AN55" s="271"/>
      <c r="AO55" s="271"/>
      <c r="AP55" s="271"/>
      <c r="AQ55" s="289"/>
      <c r="AR55" s="290"/>
      <c r="AS55" s="289"/>
      <c r="AT55" s="289"/>
      <c r="AU55" s="291"/>
      <c r="AX55" s="292"/>
      <c r="AY55" s="292" t="s">
        <v>209</v>
      </c>
      <c r="BA55" s="292" t="s">
        <v>210</v>
      </c>
    </row>
    <row r="56" spans="1:53" s="211" customFormat="1" ht="48" customHeight="1">
      <c r="A56" s="260"/>
      <c r="B56" s="261"/>
      <c r="C56" s="262"/>
      <c r="D56" s="261"/>
      <c r="E56" s="261"/>
      <c r="F56" s="262"/>
      <c r="G56" s="262"/>
      <c r="H56" s="262"/>
      <c r="I56" s="269"/>
      <c r="J56" s="270"/>
      <c r="K56" s="270"/>
      <c r="L56" s="271"/>
      <c r="M56" s="272"/>
      <c r="N56" s="272"/>
      <c r="O56" s="261"/>
      <c r="P56" s="273"/>
      <c r="Q56" s="274"/>
      <c r="R56" s="269"/>
      <c r="S56" s="273"/>
      <c r="T56" s="272"/>
      <c r="U56" s="275"/>
      <c r="V56" s="269"/>
      <c r="W56" s="272"/>
      <c r="X56" s="270"/>
      <c r="Y56" s="269"/>
      <c r="Z56" s="280"/>
      <c r="AA56" s="274"/>
      <c r="AB56" s="281"/>
      <c r="AC56" s="282"/>
      <c r="AD56" s="282"/>
      <c r="AE56" s="282"/>
      <c r="AF56" s="273"/>
      <c r="AG56" s="273"/>
      <c r="AH56" s="273"/>
      <c r="AI56" s="285"/>
      <c r="AJ56" s="286"/>
      <c r="AK56" s="282"/>
      <c r="AL56" s="271"/>
      <c r="AM56" s="287"/>
      <c r="AN56" s="271"/>
      <c r="AO56" s="271"/>
      <c r="AP56" s="271"/>
      <c r="AQ56" s="289"/>
      <c r="AR56" s="290"/>
      <c r="AS56" s="289"/>
      <c r="AT56" s="289"/>
      <c r="AU56" s="291"/>
      <c r="AX56" s="292"/>
      <c r="AY56" s="292" t="s">
        <v>211</v>
      </c>
      <c r="BA56" s="292" t="s">
        <v>212</v>
      </c>
    </row>
    <row r="57" spans="1:53" s="211" customFormat="1" ht="48" customHeight="1">
      <c r="A57" s="260"/>
      <c r="B57" s="261"/>
      <c r="C57" s="262"/>
      <c r="D57" s="261"/>
      <c r="E57" s="261"/>
      <c r="F57" s="262"/>
      <c r="G57" s="262"/>
      <c r="H57" s="262"/>
      <c r="I57" s="269"/>
      <c r="J57" s="270"/>
      <c r="K57" s="270"/>
      <c r="L57" s="271"/>
      <c r="M57" s="272"/>
      <c r="N57" s="272"/>
      <c r="O57" s="261"/>
      <c r="P57" s="273"/>
      <c r="Q57" s="274"/>
      <c r="R57" s="269"/>
      <c r="S57" s="273"/>
      <c r="T57" s="272"/>
      <c r="U57" s="275"/>
      <c r="V57" s="269"/>
      <c r="W57" s="272"/>
      <c r="X57" s="270"/>
      <c r="Y57" s="269"/>
      <c r="Z57" s="280"/>
      <c r="AA57" s="274"/>
      <c r="AB57" s="281"/>
      <c r="AC57" s="282"/>
      <c r="AD57" s="282"/>
      <c r="AE57" s="282"/>
      <c r="AF57" s="273"/>
      <c r="AG57" s="273"/>
      <c r="AH57" s="273"/>
      <c r="AI57" s="285"/>
      <c r="AJ57" s="286"/>
      <c r="AK57" s="282"/>
      <c r="AL57" s="271"/>
      <c r="AM57" s="287"/>
      <c r="AN57" s="271"/>
      <c r="AO57" s="271"/>
      <c r="AP57" s="271"/>
      <c r="AQ57" s="289"/>
      <c r="AR57" s="290"/>
      <c r="AS57" s="289"/>
      <c r="AT57" s="289"/>
      <c r="AU57" s="291"/>
      <c r="AX57" s="292"/>
      <c r="AY57" s="292" t="s">
        <v>213</v>
      </c>
      <c r="BA57" s="292" t="s">
        <v>214</v>
      </c>
    </row>
    <row r="58" spans="1:53" s="211" customFormat="1" ht="48" customHeight="1">
      <c r="A58" s="260"/>
      <c r="B58" s="261"/>
      <c r="C58" s="262"/>
      <c r="D58" s="261"/>
      <c r="E58" s="261"/>
      <c r="F58" s="262"/>
      <c r="G58" s="262"/>
      <c r="H58" s="262"/>
      <c r="I58" s="269"/>
      <c r="J58" s="270"/>
      <c r="K58" s="270"/>
      <c r="L58" s="271"/>
      <c r="M58" s="272"/>
      <c r="N58" s="272"/>
      <c r="O58" s="261"/>
      <c r="P58" s="273"/>
      <c r="Q58" s="274"/>
      <c r="R58" s="269"/>
      <c r="S58" s="273"/>
      <c r="T58" s="272"/>
      <c r="U58" s="275"/>
      <c r="V58" s="269"/>
      <c r="W58" s="272"/>
      <c r="X58" s="270"/>
      <c r="Y58" s="269"/>
      <c r="Z58" s="280"/>
      <c r="AA58" s="274"/>
      <c r="AB58" s="281"/>
      <c r="AC58" s="282"/>
      <c r="AD58" s="282"/>
      <c r="AE58" s="282"/>
      <c r="AF58" s="273"/>
      <c r="AG58" s="273"/>
      <c r="AH58" s="273"/>
      <c r="AI58" s="285"/>
      <c r="AJ58" s="286"/>
      <c r="AK58" s="282"/>
      <c r="AL58" s="271"/>
      <c r="AM58" s="287"/>
      <c r="AN58" s="271"/>
      <c r="AO58" s="271"/>
      <c r="AP58" s="271"/>
      <c r="AQ58" s="289"/>
      <c r="AR58" s="290"/>
      <c r="AS58" s="289"/>
      <c r="AT58" s="289"/>
      <c r="AU58" s="291"/>
      <c r="AX58" s="292"/>
      <c r="AY58" s="292" t="s">
        <v>215</v>
      </c>
      <c r="BA58" s="292" t="s">
        <v>216</v>
      </c>
    </row>
    <row r="59" spans="1:53" s="211" customFormat="1" ht="48" customHeight="1">
      <c r="A59" s="260"/>
      <c r="B59" s="261"/>
      <c r="C59" s="262"/>
      <c r="D59" s="261"/>
      <c r="E59" s="261"/>
      <c r="F59" s="262"/>
      <c r="G59" s="262"/>
      <c r="H59" s="262"/>
      <c r="I59" s="269"/>
      <c r="J59" s="270"/>
      <c r="K59" s="270"/>
      <c r="L59" s="271"/>
      <c r="M59" s="272"/>
      <c r="N59" s="272"/>
      <c r="O59" s="261"/>
      <c r="P59" s="273"/>
      <c r="Q59" s="274"/>
      <c r="R59" s="269"/>
      <c r="S59" s="273"/>
      <c r="T59" s="272"/>
      <c r="U59" s="275"/>
      <c r="V59" s="269"/>
      <c r="W59" s="272"/>
      <c r="X59" s="270"/>
      <c r="Y59" s="269"/>
      <c r="Z59" s="280"/>
      <c r="AA59" s="274"/>
      <c r="AB59" s="281"/>
      <c r="AC59" s="282"/>
      <c r="AD59" s="282"/>
      <c r="AE59" s="282"/>
      <c r="AF59" s="273"/>
      <c r="AG59" s="273"/>
      <c r="AH59" s="273"/>
      <c r="AI59" s="285"/>
      <c r="AJ59" s="286"/>
      <c r="AK59" s="282"/>
      <c r="AL59" s="271"/>
      <c r="AM59" s="287"/>
      <c r="AN59" s="271"/>
      <c r="AO59" s="271"/>
      <c r="AP59" s="271"/>
      <c r="AQ59" s="289"/>
      <c r="AR59" s="290"/>
      <c r="AS59" s="289"/>
      <c r="AT59" s="289"/>
      <c r="AU59" s="291"/>
      <c r="AX59" s="292"/>
      <c r="AY59" s="292" t="s">
        <v>217</v>
      </c>
      <c r="BA59" s="292" t="s">
        <v>218</v>
      </c>
    </row>
    <row r="60" spans="1:53" s="211" customFormat="1" ht="48" customHeight="1">
      <c r="A60" s="260"/>
      <c r="B60" s="261"/>
      <c r="C60" s="262"/>
      <c r="D60" s="261"/>
      <c r="E60" s="261"/>
      <c r="F60" s="262"/>
      <c r="G60" s="262"/>
      <c r="H60" s="262"/>
      <c r="I60" s="269"/>
      <c r="J60" s="270"/>
      <c r="K60" s="270"/>
      <c r="L60" s="271"/>
      <c r="M60" s="272"/>
      <c r="N60" s="272"/>
      <c r="O60" s="261"/>
      <c r="P60" s="273"/>
      <c r="Q60" s="274"/>
      <c r="R60" s="269"/>
      <c r="S60" s="273"/>
      <c r="T60" s="272"/>
      <c r="U60" s="275"/>
      <c r="V60" s="269"/>
      <c r="W60" s="272"/>
      <c r="X60" s="270"/>
      <c r="Y60" s="269"/>
      <c r="Z60" s="280"/>
      <c r="AA60" s="274"/>
      <c r="AB60" s="281"/>
      <c r="AC60" s="282"/>
      <c r="AD60" s="282"/>
      <c r="AE60" s="282"/>
      <c r="AF60" s="273"/>
      <c r="AG60" s="273"/>
      <c r="AH60" s="273"/>
      <c r="AI60" s="285"/>
      <c r="AJ60" s="286"/>
      <c r="AK60" s="282"/>
      <c r="AL60" s="271"/>
      <c r="AM60" s="287"/>
      <c r="AN60" s="271"/>
      <c r="AO60" s="271"/>
      <c r="AP60" s="271"/>
      <c r="AQ60" s="289"/>
      <c r="AR60" s="290"/>
      <c r="AS60" s="289"/>
      <c r="AT60" s="289"/>
      <c r="AU60" s="291"/>
      <c r="AX60" s="292"/>
      <c r="AY60" s="292" t="s">
        <v>219</v>
      </c>
      <c r="BA60" s="292" t="s">
        <v>220</v>
      </c>
    </row>
    <row r="61" spans="1:53" s="211" customFormat="1" ht="48" customHeight="1">
      <c r="A61" s="260"/>
      <c r="B61" s="261"/>
      <c r="C61" s="262"/>
      <c r="D61" s="261"/>
      <c r="E61" s="261"/>
      <c r="F61" s="262"/>
      <c r="G61" s="262"/>
      <c r="H61" s="262"/>
      <c r="I61" s="269"/>
      <c r="J61" s="270"/>
      <c r="K61" s="270"/>
      <c r="L61" s="271"/>
      <c r="M61" s="272"/>
      <c r="N61" s="272"/>
      <c r="O61" s="261"/>
      <c r="P61" s="273"/>
      <c r="Q61" s="274"/>
      <c r="R61" s="269"/>
      <c r="S61" s="273"/>
      <c r="T61" s="272"/>
      <c r="U61" s="275"/>
      <c r="V61" s="269"/>
      <c r="W61" s="272"/>
      <c r="X61" s="270"/>
      <c r="Y61" s="269"/>
      <c r="Z61" s="280"/>
      <c r="AA61" s="274"/>
      <c r="AB61" s="281"/>
      <c r="AC61" s="282"/>
      <c r="AD61" s="282"/>
      <c r="AE61" s="282"/>
      <c r="AF61" s="273"/>
      <c r="AG61" s="273"/>
      <c r="AH61" s="273"/>
      <c r="AI61" s="285"/>
      <c r="AJ61" s="286"/>
      <c r="AK61" s="282"/>
      <c r="AL61" s="271"/>
      <c r="AM61" s="287"/>
      <c r="AN61" s="271"/>
      <c r="AO61" s="271"/>
      <c r="AP61" s="271"/>
      <c r="AQ61" s="289"/>
      <c r="AR61" s="290"/>
      <c r="AS61" s="289"/>
      <c r="AT61" s="289"/>
      <c r="AU61" s="291"/>
      <c r="AX61" s="292"/>
      <c r="AY61" s="292" t="s">
        <v>221</v>
      </c>
      <c r="BA61" s="292" t="s">
        <v>222</v>
      </c>
    </row>
    <row r="62" spans="1:53" s="211" customFormat="1" ht="48" customHeight="1">
      <c r="A62" s="260"/>
      <c r="B62" s="261"/>
      <c r="C62" s="262"/>
      <c r="D62" s="261"/>
      <c r="E62" s="261"/>
      <c r="F62" s="262"/>
      <c r="G62" s="262"/>
      <c r="H62" s="262"/>
      <c r="I62" s="269"/>
      <c r="J62" s="270"/>
      <c r="K62" s="270"/>
      <c r="L62" s="271"/>
      <c r="M62" s="272"/>
      <c r="N62" s="272"/>
      <c r="O62" s="261"/>
      <c r="P62" s="273"/>
      <c r="Q62" s="274"/>
      <c r="R62" s="269"/>
      <c r="S62" s="273"/>
      <c r="T62" s="272"/>
      <c r="U62" s="275"/>
      <c r="V62" s="269"/>
      <c r="W62" s="272"/>
      <c r="X62" s="270"/>
      <c r="Y62" s="269"/>
      <c r="Z62" s="280"/>
      <c r="AA62" s="274"/>
      <c r="AB62" s="281"/>
      <c r="AC62" s="282"/>
      <c r="AD62" s="282"/>
      <c r="AE62" s="282"/>
      <c r="AF62" s="273"/>
      <c r="AG62" s="273"/>
      <c r="AH62" s="273"/>
      <c r="AI62" s="285"/>
      <c r="AJ62" s="286"/>
      <c r="AK62" s="282"/>
      <c r="AL62" s="271"/>
      <c r="AM62" s="287"/>
      <c r="AN62" s="271"/>
      <c r="AO62" s="271"/>
      <c r="AP62" s="271"/>
      <c r="AQ62" s="289"/>
      <c r="AR62" s="290"/>
      <c r="AS62" s="289"/>
      <c r="AT62" s="289"/>
      <c r="AU62" s="291"/>
      <c r="AX62" s="292"/>
      <c r="AY62" s="292" t="s">
        <v>223</v>
      </c>
      <c r="BA62" s="292" t="s">
        <v>224</v>
      </c>
    </row>
    <row r="63" spans="1:53" s="211" customFormat="1" ht="48" customHeight="1">
      <c r="A63" s="260"/>
      <c r="B63" s="261"/>
      <c r="C63" s="262"/>
      <c r="D63" s="261"/>
      <c r="E63" s="261"/>
      <c r="F63" s="262"/>
      <c r="G63" s="262"/>
      <c r="H63" s="262"/>
      <c r="I63" s="269"/>
      <c r="J63" s="270"/>
      <c r="K63" s="270"/>
      <c r="L63" s="271"/>
      <c r="M63" s="272"/>
      <c r="N63" s="272"/>
      <c r="O63" s="261"/>
      <c r="P63" s="273"/>
      <c r="Q63" s="274"/>
      <c r="R63" s="269"/>
      <c r="S63" s="273"/>
      <c r="T63" s="272"/>
      <c r="U63" s="275"/>
      <c r="V63" s="269"/>
      <c r="W63" s="272"/>
      <c r="X63" s="270"/>
      <c r="Y63" s="269"/>
      <c r="Z63" s="280"/>
      <c r="AA63" s="274"/>
      <c r="AB63" s="281"/>
      <c r="AC63" s="282"/>
      <c r="AD63" s="282"/>
      <c r="AE63" s="282"/>
      <c r="AF63" s="273"/>
      <c r="AG63" s="273"/>
      <c r="AH63" s="273"/>
      <c r="AI63" s="285"/>
      <c r="AJ63" s="286"/>
      <c r="AK63" s="282"/>
      <c r="AL63" s="271"/>
      <c r="AM63" s="287"/>
      <c r="AN63" s="271"/>
      <c r="AO63" s="271"/>
      <c r="AP63" s="271"/>
      <c r="AQ63" s="289"/>
      <c r="AR63" s="290"/>
      <c r="AS63" s="289"/>
      <c r="AT63" s="289"/>
      <c r="AU63" s="291"/>
      <c r="AX63" s="292"/>
      <c r="AY63" s="292" t="s">
        <v>225</v>
      </c>
      <c r="BA63" s="292" t="s">
        <v>226</v>
      </c>
    </row>
    <row r="64" spans="1:53" s="211" customFormat="1" ht="48" customHeight="1">
      <c r="A64" s="260"/>
      <c r="B64" s="261"/>
      <c r="C64" s="262"/>
      <c r="D64" s="261"/>
      <c r="E64" s="261"/>
      <c r="F64" s="262"/>
      <c r="G64" s="262"/>
      <c r="H64" s="262"/>
      <c r="I64" s="269"/>
      <c r="J64" s="270"/>
      <c r="K64" s="270"/>
      <c r="L64" s="271"/>
      <c r="M64" s="272"/>
      <c r="N64" s="272"/>
      <c r="O64" s="261"/>
      <c r="P64" s="273"/>
      <c r="Q64" s="274"/>
      <c r="R64" s="269"/>
      <c r="S64" s="273"/>
      <c r="T64" s="272"/>
      <c r="U64" s="275"/>
      <c r="V64" s="269"/>
      <c r="W64" s="272"/>
      <c r="X64" s="270"/>
      <c r="Y64" s="269"/>
      <c r="Z64" s="280"/>
      <c r="AA64" s="274"/>
      <c r="AB64" s="281"/>
      <c r="AC64" s="282"/>
      <c r="AD64" s="282"/>
      <c r="AE64" s="282"/>
      <c r="AF64" s="273"/>
      <c r="AG64" s="273"/>
      <c r="AH64" s="273"/>
      <c r="AI64" s="285"/>
      <c r="AJ64" s="286"/>
      <c r="AK64" s="282"/>
      <c r="AL64" s="271"/>
      <c r="AM64" s="287"/>
      <c r="AN64" s="271"/>
      <c r="AO64" s="271"/>
      <c r="AP64" s="271"/>
      <c r="AQ64" s="289"/>
      <c r="AR64" s="290"/>
      <c r="AS64" s="289"/>
      <c r="AT64" s="289"/>
      <c r="AU64" s="291"/>
      <c r="AX64" s="292"/>
      <c r="AY64" s="292" t="s">
        <v>227</v>
      </c>
      <c r="BA64" s="292" t="s">
        <v>228</v>
      </c>
    </row>
    <row r="65" spans="1:53" s="211" customFormat="1" ht="48" customHeight="1">
      <c r="A65" s="260"/>
      <c r="B65" s="261"/>
      <c r="C65" s="262"/>
      <c r="D65" s="261"/>
      <c r="E65" s="261"/>
      <c r="F65" s="262"/>
      <c r="G65" s="262"/>
      <c r="H65" s="262"/>
      <c r="I65" s="269"/>
      <c r="J65" s="270"/>
      <c r="K65" s="270"/>
      <c r="L65" s="271"/>
      <c r="M65" s="272"/>
      <c r="N65" s="272"/>
      <c r="O65" s="261"/>
      <c r="P65" s="273"/>
      <c r="Q65" s="274"/>
      <c r="R65" s="269"/>
      <c r="S65" s="273"/>
      <c r="T65" s="272"/>
      <c r="U65" s="275"/>
      <c r="V65" s="269"/>
      <c r="W65" s="272"/>
      <c r="X65" s="270"/>
      <c r="Y65" s="269"/>
      <c r="Z65" s="280"/>
      <c r="AA65" s="274"/>
      <c r="AB65" s="281"/>
      <c r="AC65" s="282"/>
      <c r="AD65" s="282"/>
      <c r="AE65" s="282"/>
      <c r="AF65" s="273"/>
      <c r="AG65" s="273"/>
      <c r="AH65" s="273"/>
      <c r="AI65" s="285"/>
      <c r="AJ65" s="286"/>
      <c r="AK65" s="282"/>
      <c r="AL65" s="271"/>
      <c r="AM65" s="287"/>
      <c r="AN65" s="271"/>
      <c r="AO65" s="271"/>
      <c r="AP65" s="271"/>
      <c r="AQ65" s="289"/>
      <c r="AR65" s="290"/>
      <c r="AS65" s="289"/>
      <c r="AT65" s="289"/>
      <c r="AU65" s="291"/>
      <c r="AX65" s="292"/>
      <c r="AY65" s="292" t="s">
        <v>229</v>
      </c>
      <c r="BA65" s="292" t="s">
        <v>230</v>
      </c>
    </row>
    <row r="66" spans="1:53" s="211" customFormat="1" ht="48" customHeight="1">
      <c r="A66" s="260"/>
      <c r="B66" s="261"/>
      <c r="C66" s="262"/>
      <c r="D66" s="261"/>
      <c r="E66" s="261"/>
      <c r="F66" s="262"/>
      <c r="G66" s="262"/>
      <c r="H66" s="262"/>
      <c r="I66" s="269"/>
      <c r="J66" s="270"/>
      <c r="K66" s="270"/>
      <c r="L66" s="271"/>
      <c r="M66" s="272"/>
      <c r="N66" s="272"/>
      <c r="O66" s="261"/>
      <c r="P66" s="273"/>
      <c r="Q66" s="274"/>
      <c r="R66" s="269"/>
      <c r="S66" s="273"/>
      <c r="T66" s="272"/>
      <c r="U66" s="275"/>
      <c r="V66" s="269"/>
      <c r="W66" s="272"/>
      <c r="X66" s="270"/>
      <c r="Y66" s="269"/>
      <c r="Z66" s="280"/>
      <c r="AA66" s="274"/>
      <c r="AB66" s="281"/>
      <c r="AC66" s="282"/>
      <c r="AD66" s="282"/>
      <c r="AE66" s="282"/>
      <c r="AF66" s="273"/>
      <c r="AG66" s="273"/>
      <c r="AH66" s="273"/>
      <c r="AI66" s="285"/>
      <c r="AJ66" s="286"/>
      <c r="AK66" s="282"/>
      <c r="AL66" s="271"/>
      <c r="AM66" s="287"/>
      <c r="AN66" s="271"/>
      <c r="AO66" s="271"/>
      <c r="AP66" s="271"/>
      <c r="AQ66" s="289"/>
      <c r="AR66" s="290"/>
      <c r="AS66" s="289"/>
      <c r="AT66" s="289"/>
      <c r="AU66" s="291"/>
      <c r="AX66" s="292"/>
      <c r="AY66" s="292" t="s">
        <v>231</v>
      </c>
      <c r="BA66" s="292" t="s">
        <v>232</v>
      </c>
    </row>
    <row r="67" spans="1:53" s="211" customFormat="1" ht="48" customHeight="1">
      <c r="A67" s="260"/>
      <c r="B67" s="261"/>
      <c r="C67" s="262"/>
      <c r="D67" s="261"/>
      <c r="E67" s="261"/>
      <c r="F67" s="262"/>
      <c r="G67" s="262"/>
      <c r="H67" s="262"/>
      <c r="I67" s="269"/>
      <c r="J67" s="270"/>
      <c r="K67" s="270"/>
      <c r="L67" s="271"/>
      <c r="M67" s="272"/>
      <c r="N67" s="272"/>
      <c r="O67" s="261"/>
      <c r="P67" s="273"/>
      <c r="Q67" s="274"/>
      <c r="R67" s="269"/>
      <c r="S67" s="273"/>
      <c r="T67" s="272"/>
      <c r="U67" s="275"/>
      <c r="V67" s="269"/>
      <c r="W67" s="272"/>
      <c r="X67" s="270"/>
      <c r="Y67" s="269"/>
      <c r="Z67" s="280"/>
      <c r="AA67" s="274"/>
      <c r="AB67" s="281"/>
      <c r="AC67" s="282"/>
      <c r="AD67" s="282"/>
      <c r="AE67" s="282"/>
      <c r="AF67" s="273"/>
      <c r="AG67" s="273"/>
      <c r="AH67" s="273"/>
      <c r="AI67" s="285"/>
      <c r="AJ67" s="286"/>
      <c r="AK67" s="282"/>
      <c r="AL67" s="271"/>
      <c r="AM67" s="287"/>
      <c r="AN67" s="271"/>
      <c r="AO67" s="271"/>
      <c r="AP67" s="271"/>
      <c r="AQ67" s="289"/>
      <c r="AR67" s="290"/>
      <c r="AS67" s="289"/>
      <c r="AT67" s="289"/>
      <c r="AU67" s="291"/>
      <c r="AX67" s="292"/>
      <c r="AY67" s="292" t="s">
        <v>233</v>
      </c>
      <c r="BA67" s="292" t="s">
        <v>234</v>
      </c>
    </row>
    <row r="68" spans="1:53" s="211" customFormat="1" ht="48" customHeight="1">
      <c r="A68" s="260"/>
      <c r="B68" s="261"/>
      <c r="C68" s="262"/>
      <c r="D68" s="261"/>
      <c r="E68" s="261"/>
      <c r="F68" s="262"/>
      <c r="G68" s="262"/>
      <c r="H68" s="262"/>
      <c r="I68" s="269"/>
      <c r="J68" s="270"/>
      <c r="K68" s="270"/>
      <c r="L68" s="271"/>
      <c r="M68" s="272"/>
      <c r="N68" s="272"/>
      <c r="O68" s="261"/>
      <c r="P68" s="273"/>
      <c r="Q68" s="274"/>
      <c r="R68" s="269"/>
      <c r="S68" s="273"/>
      <c r="T68" s="272"/>
      <c r="U68" s="275"/>
      <c r="V68" s="269"/>
      <c r="W68" s="272"/>
      <c r="X68" s="270"/>
      <c r="Y68" s="269"/>
      <c r="Z68" s="280"/>
      <c r="AA68" s="274"/>
      <c r="AB68" s="281"/>
      <c r="AC68" s="282"/>
      <c r="AD68" s="282"/>
      <c r="AE68" s="282"/>
      <c r="AF68" s="273"/>
      <c r="AG68" s="273"/>
      <c r="AH68" s="273"/>
      <c r="AI68" s="285"/>
      <c r="AJ68" s="286"/>
      <c r="AK68" s="282"/>
      <c r="AL68" s="271"/>
      <c r="AM68" s="287"/>
      <c r="AN68" s="271"/>
      <c r="AO68" s="271"/>
      <c r="AP68" s="271"/>
      <c r="AQ68" s="289"/>
      <c r="AR68" s="290"/>
      <c r="AS68" s="289"/>
      <c r="AT68" s="289"/>
      <c r="AU68" s="291"/>
      <c r="AX68" s="292"/>
      <c r="AY68" s="292" t="s">
        <v>235</v>
      </c>
      <c r="BA68" s="292" t="s">
        <v>236</v>
      </c>
    </row>
    <row r="69" spans="1:53" s="211" customFormat="1" ht="48" customHeight="1">
      <c r="A69" s="260"/>
      <c r="B69" s="261"/>
      <c r="C69" s="262"/>
      <c r="D69" s="261"/>
      <c r="E69" s="261"/>
      <c r="F69" s="262"/>
      <c r="G69" s="262"/>
      <c r="H69" s="262"/>
      <c r="I69" s="269"/>
      <c r="J69" s="270"/>
      <c r="K69" s="270"/>
      <c r="L69" s="271"/>
      <c r="M69" s="272"/>
      <c r="N69" s="272"/>
      <c r="O69" s="261"/>
      <c r="P69" s="273"/>
      <c r="Q69" s="274"/>
      <c r="R69" s="269"/>
      <c r="S69" s="273"/>
      <c r="T69" s="272"/>
      <c r="U69" s="275"/>
      <c r="V69" s="269"/>
      <c r="W69" s="272"/>
      <c r="X69" s="270"/>
      <c r="Y69" s="269"/>
      <c r="Z69" s="280"/>
      <c r="AA69" s="274"/>
      <c r="AB69" s="281"/>
      <c r="AC69" s="282"/>
      <c r="AD69" s="282"/>
      <c r="AE69" s="282"/>
      <c r="AF69" s="273"/>
      <c r="AG69" s="273"/>
      <c r="AH69" s="273"/>
      <c r="AI69" s="285"/>
      <c r="AJ69" s="286"/>
      <c r="AK69" s="282"/>
      <c r="AL69" s="271"/>
      <c r="AM69" s="287"/>
      <c r="AN69" s="271"/>
      <c r="AO69" s="271"/>
      <c r="AP69" s="271"/>
      <c r="AQ69" s="289"/>
      <c r="AR69" s="290"/>
      <c r="AS69" s="289"/>
      <c r="AT69" s="289"/>
      <c r="AU69" s="291"/>
      <c r="AX69" s="292"/>
      <c r="AY69" s="292" t="s">
        <v>237</v>
      </c>
      <c r="BA69" s="292" t="s">
        <v>238</v>
      </c>
    </row>
    <row r="70" spans="1:53" s="211" customFormat="1" ht="48" customHeight="1">
      <c r="A70" s="260"/>
      <c r="B70" s="261"/>
      <c r="C70" s="262"/>
      <c r="D70" s="261"/>
      <c r="E70" s="261"/>
      <c r="F70" s="262"/>
      <c r="G70" s="262"/>
      <c r="H70" s="262"/>
      <c r="I70" s="269"/>
      <c r="J70" s="270"/>
      <c r="K70" s="270"/>
      <c r="L70" s="271"/>
      <c r="M70" s="272"/>
      <c r="N70" s="272"/>
      <c r="O70" s="261"/>
      <c r="P70" s="273"/>
      <c r="Q70" s="274"/>
      <c r="R70" s="269"/>
      <c r="S70" s="273"/>
      <c r="T70" s="272"/>
      <c r="U70" s="275"/>
      <c r="V70" s="269"/>
      <c r="W70" s="272"/>
      <c r="X70" s="270"/>
      <c r="Y70" s="269"/>
      <c r="Z70" s="280"/>
      <c r="AA70" s="274"/>
      <c r="AB70" s="281"/>
      <c r="AC70" s="282"/>
      <c r="AD70" s="282"/>
      <c r="AE70" s="282"/>
      <c r="AF70" s="273"/>
      <c r="AG70" s="273"/>
      <c r="AH70" s="273"/>
      <c r="AI70" s="285"/>
      <c r="AJ70" s="286"/>
      <c r="AK70" s="282"/>
      <c r="AL70" s="271"/>
      <c r="AM70" s="287"/>
      <c r="AN70" s="271"/>
      <c r="AO70" s="271"/>
      <c r="AP70" s="271"/>
      <c r="AQ70" s="289"/>
      <c r="AR70" s="290"/>
      <c r="AS70" s="289"/>
      <c r="AT70" s="289"/>
      <c r="AU70" s="291"/>
      <c r="AX70" s="292"/>
      <c r="AY70" s="292" t="s">
        <v>239</v>
      </c>
      <c r="BA70" s="292" t="s">
        <v>240</v>
      </c>
    </row>
    <row r="71" spans="1:53" s="211" customFormat="1" ht="48" customHeight="1">
      <c r="A71" s="260"/>
      <c r="B71" s="261"/>
      <c r="C71" s="262"/>
      <c r="D71" s="261"/>
      <c r="E71" s="261"/>
      <c r="F71" s="262"/>
      <c r="G71" s="262"/>
      <c r="H71" s="262"/>
      <c r="I71" s="269"/>
      <c r="J71" s="270"/>
      <c r="K71" s="270"/>
      <c r="L71" s="271"/>
      <c r="M71" s="272"/>
      <c r="N71" s="272"/>
      <c r="O71" s="261"/>
      <c r="P71" s="273"/>
      <c r="Q71" s="274"/>
      <c r="R71" s="269"/>
      <c r="S71" s="273"/>
      <c r="T71" s="272"/>
      <c r="U71" s="275"/>
      <c r="V71" s="269"/>
      <c r="W71" s="272"/>
      <c r="X71" s="270"/>
      <c r="Y71" s="269"/>
      <c r="Z71" s="280"/>
      <c r="AA71" s="274"/>
      <c r="AB71" s="281"/>
      <c r="AC71" s="282"/>
      <c r="AD71" s="282"/>
      <c r="AE71" s="282"/>
      <c r="AF71" s="273"/>
      <c r="AG71" s="273"/>
      <c r="AH71" s="273"/>
      <c r="AI71" s="285"/>
      <c r="AJ71" s="286"/>
      <c r="AK71" s="282"/>
      <c r="AL71" s="271"/>
      <c r="AM71" s="287"/>
      <c r="AN71" s="271"/>
      <c r="AO71" s="271"/>
      <c r="AP71" s="271"/>
      <c r="AQ71" s="289"/>
      <c r="AR71" s="290"/>
      <c r="AS71" s="289"/>
      <c r="AT71" s="289"/>
      <c r="AU71" s="291"/>
      <c r="AX71" s="292"/>
      <c r="AY71" s="292" t="s">
        <v>241</v>
      </c>
      <c r="BA71" s="292" t="s">
        <v>242</v>
      </c>
    </row>
    <row r="72" spans="1:53" s="211" customFormat="1" ht="48" customHeight="1">
      <c r="A72" s="260"/>
      <c r="B72" s="261"/>
      <c r="C72" s="262"/>
      <c r="D72" s="261"/>
      <c r="E72" s="261"/>
      <c r="F72" s="262"/>
      <c r="G72" s="262"/>
      <c r="H72" s="262"/>
      <c r="I72" s="269"/>
      <c r="J72" s="270"/>
      <c r="K72" s="270"/>
      <c r="L72" s="271"/>
      <c r="M72" s="272"/>
      <c r="N72" s="272"/>
      <c r="O72" s="261"/>
      <c r="P72" s="273"/>
      <c r="Q72" s="274"/>
      <c r="R72" s="269"/>
      <c r="S72" s="273"/>
      <c r="T72" s="272"/>
      <c r="U72" s="275"/>
      <c r="V72" s="269"/>
      <c r="W72" s="272"/>
      <c r="X72" s="270"/>
      <c r="Y72" s="269"/>
      <c r="Z72" s="280"/>
      <c r="AA72" s="274"/>
      <c r="AB72" s="281"/>
      <c r="AC72" s="282"/>
      <c r="AD72" s="282"/>
      <c r="AE72" s="282"/>
      <c r="AF72" s="273"/>
      <c r="AG72" s="273"/>
      <c r="AH72" s="273"/>
      <c r="AI72" s="285"/>
      <c r="AJ72" s="286"/>
      <c r="AK72" s="282"/>
      <c r="AL72" s="271"/>
      <c r="AM72" s="287"/>
      <c r="AN72" s="271"/>
      <c r="AO72" s="271"/>
      <c r="AP72" s="271"/>
      <c r="AQ72" s="289"/>
      <c r="AR72" s="290"/>
      <c r="AS72" s="289"/>
      <c r="AT72" s="289"/>
      <c r="AU72" s="291"/>
      <c r="AX72" s="292"/>
      <c r="AY72" s="292" t="s">
        <v>243</v>
      </c>
      <c r="BA72" s="292" t="s">
        <v>244</v>
      </c>
    </row>
    <row r="73" spans="1:53" s="211" customFormat="1" ht="48" customHeight="1">
      <c r="A73" s="260"/>
      <c r="B73" s="261"/>
      <c r="C73" s="262"/>
      <c r="D73" s="261"/>
      <c r="E73" s="261"/>
      <c r="F73" s="262"/>
      <c r="G73" s="262"/>
      <c r="H73" s="262"/>
      <c r="I73" s="269"/>
      <c r="J73" s="270"/>
      <c r="K73" s="270"/>
      <c r="L73" s="271"/>
      <c r="M73" s="272"/>
      <c r="N73" s="272"/>
      <c r="O73" s="261"/>
      <c r="P73" s="273"/>
      <c r="Q73" s="274"/>
      <c r="R73" s="269"/>
      <c r="S73" s="273"/>
      <c r="T73" s="272"/>
      <c r="U73" s="275"/>
      <c r="V73" s="269"/>
      <c r="W73" s="272"/>
      <c r="X73" s="270"/>
      <c r="Y73" s="269"/>
      <c r="Z73" s="280"/>
      <c r="AA73" s="274"/>
      <c r="AB73" s="281"/>
      <c r="AC73" s="282"/>
      <c r="AD73" s="282"/>
      <c r="AE73" s="282"/>
      <c r="AF73" s="273"/>
      <c r="AG73" s="273"/>
      <c r="AH73" s="273"/>
      <c r="AI73" s="285"/>
      <c r="AJ73" s="286"/>
      <c r="AK73" s="282"/>
      <c r="AL73" s="271"/>
      <c r="AM73" s="287"/>
      <c r="AN73" s="271"/>
      <c r="AO73" s="271"/>
      <c r="AP73" s="271"/>
      <c r="AQ73" s="289"/>
      <c r="AR73" s="290"/>
      <c r="AS73" s="289"/>
      <c r="AT73" s="289"/>
      <c r="AU73" s="291"/>
      <c r="AX73" s="292"/>
      <c r="AY73" s="292" t="s">
        <v>245</v>
      </c>
      <c r="BA73" s="292" t="s">
        <v>246</v>
      </c>
    </row>
    <row r="74" spans="1:53" s="211" customFormat="1" ht="48" customHeight="1">
      <c r="A74" s="260"/>
      <c r="B74" s="261"/>
      <c r="C74" s="262"/>
      <c r="D74" s="261"/>
      <c r="E74" s="261"/>
      <c r="F74" s="262"/>
      <c r="G74" s="262"/>
      <c r="H74" s="262"/>
      <c r="I74" s="269"/>
      <c r="J74" s="270"/>
      <c r="K74" s="270"/>
      <c r="L74" s="271"/>
      <c r="M74" s="272"/>
      <c r="N74" s="272"/>
      <c r="O74" s="261"/>
      <c r="P74" s="273"/>
      <c r="Q74" s="274"/>
      <c r="R74" s="269"/>
      <c r="S74" s="273"/>
      <c r="T74" s="272"/>
      <c r="U74" s="275"/>
      <c r="V74" s="269"/>
      <c r="W74" s="272"/>
      <c r="X74" s="270"/>
      <c r="Y74" s="269"/>
      <c r="Z74" s="280"/>
      <c r="AA74" s="274"/>
      <c r="AB74" s="281"/>
      <c r="AC74" s="282"/>
      <c r="AD74" s="282"/>
      <c r="AE74" s="282"/>
      <c r="AF74" s="273"/>
      <c r="AG74" s="273"/>
      <c r="AH74" s="273"/>
      <c r="AI74" s="285"/>
      <c r="AJ74" s="286"/>
      <c r="AK74" s="282"/>
      <c r="AL74" s="271"/>
      <c r="AM74" s="287"/>
      <c r="AN74" s="271"/>
      <c r="AO74" s="271"/>
      <c r="AP74" s="271"/>
      <c r="AQ74" s="289"/>
      <c r="AR74" s="290"/>
      <c r="AS74" s="289"/>
      <c r="AT74" s="289"/>
      <c r="AU74" s="291"/>
      <c r="AX74" s="292"/>
      <c r="AY74" s="292" t="s">
        <v>247</v>
      </c>
      <c r="BA74" s="292" t="s">
        <v>248</v>
      </c>
    </row>
    <row r="75" spans="1:53" s="211" customFormat="1" ht="48" customHeight="1">
      <c r="A75" s="260"/>
      <c r="B75" s="261"/>
      <c r="C75" s="262"/>
      <c r="D75" s="261"/>
      <c r="E75" s="261"/>
      <c r="F75" s="262"/>
      <c r="G75" s="262"/>
      <c r="H75" s="262"/>
      <c r="I75" s="269"/>
      <c r="J75" s="270"/>
      <c r="K75" s="270"/>
      <c r="L75" s="271"/>
      <c r="M75" s="272"/>
      <c r="N75" s="272"/>
      <c r="O75" s="261"/>
      <c r="P75" s="273"/>
      <c r="Q75" s="274"/>
      <c r="R75" s="269"/>
      <c r="S75" s="273"/>
      <c r="T75" s="272"/>
      <c r="U75" s="275"/>
      <c r="V75" s="269"/>
      <c r="W75" s="272"/>
      <c r="X75" s="270"/>
      <c r="Y75" s="269"/>
      <c r="Z75" s="280"/>
      <c r="AA75" s="274"/>
      <c r="AB75" s="281"/>
      <c r="AC75" s="282"/>
      <c r="AD75" s="282"/>
      <c r="AE75" s="282"/>
      <c r="AF75" s="273"/>
      <c r="AG75" s="273"/>
      <c r="AH75" s="273"/>
      <c r="AI75" s="285"/>
      <c r="AJ75" s="286"/>
      <c r="AK75" s="282"/>
      <c r="AL75" s="271"/>
      <c r="AM75" s="287"/>
      <c r="AN75" s="271"/>
      <c r="AO75" s="271"/>
      <c r="AP75" s="271"/>
      <c r="AQ75" s="289"/>
      <c r="AR75" s="290"/>
      <c r="AS75" s="289"/>
      <c r="AT75" s="289"/>
      <c r="AU75" s="291"/>
      <c r="AX75" s="292"/>
      <c r="AY75" s="292" t="s">
        <v>249</v>
      </c>
      <c r="BA75" s="292" t="s">
        <v>250</v>
      </c>
    </row>
    <row r="76" spans="1:53" s="211" customFormat="1" ht="48" customHeight="1">
      <c r="A76" s="260"/>
      <c r="B76" s="261"/>
      <c r="C76" s="262"/>
      <c r="D76" s="261"/>
      <c r="E76" s="261"/>
      <c r="F76" s="262"/>
      <c r="G76" s="262"/>
      <c r="H76" s="262"/>
      <c r="I76" s="269"/>
      <c r="J76" s="270"/>
      <c r="K76" s="270"/>
      <c r="L76" s="271"/>
      <c r="M76" s="272"/>
      <c r="N76" s="272"/>
      <c r="O76" s="261"/>
      <c r="P76" s="273"/>
      <c r="Q76" s="274"/>
      <c r="R76" s="269"/>
      <c r="S76" s="273"/>
      <c r="T76" s="272"/>
      <c r="U76" s="275"/>
      <c r="V76" s="269"/>
      <c r="W76" s="272"/>
      <c r="X76" s="270"/>
      <c r="Y76" s="269"/>
      <c r="Z76" s="280"/>
      <c r="AA76" s="274"/>
      <c r="AB76" s="281"/>
      <c r="AC76" s="282"/>
      <c r="AD76" s="282"/>
      <c r="AE76" s="282"/>
      <c r="AF76" s="273"/>
      <c r="AG76" s="273"/>
      <c r="AH76" s="273"/>
      <c r="AI76" s="285"/>
      <c r="AJ76" s="286"/>
      <c r="AK76" s="282"/>
      <c r="AL76" s="271"/>
      <c r="AM76" s="287"/>
      <c r="AN76" s="271"/>
      <c r="AO76" s="271"/>
      <c r="AP76" s="271"/>
      <c r="AQ76" s="289"/>
      <c r="AR76" s="290"/>
      <c r="AS76" s="289"/>
      <c r="AT76" s="289"/>
      <c r="AU76" s="291"/>
      <c r="AX76" s="292"/>
      <c r="AY76" s="292" t="s">
        <v>251</v>
      </c>
      <c r="BA76" s="292" t="s">
        <v>252</v>
      </c>
    </row>
    <row r="77" spans="1:53" s="211" customFormat="1" ht="48" customHeight="1">
      <c r="A77" s="260"/>
      <c r="B77" s="261"/>
      <c r="C77" s="262"/>
      <c r="D77" s="261"/>
      <c r="E77" s="261"/>
      <c r="F77" s="262"/>
      <c r="G77" s="262"/>
      <c r="H77" s="262"/>
      <c r="I77" s="269"/>
      <c r="J77" s="270"/>
      <c r="K77" s="270"/>
      <c r="L77" s="271"/>
      <c r="M77" s="272"/>
      <c r="N77" s="272"/>
      <c r="O77" s="261"/>
      <c r="P77" s="273"/>
      <c r="Q77" s="274"/>
      <c r="R77" s="269"/>
      <c r="S77" s="273"/>
      <c r="T77" s="272"/>
      <c r="U77" s="275"/>
      <c r="V77" s="269"/>
      <c r="W77" s="270"/>
      <c r="X77" s="270"/>
      <c r="Y77" s="269"/>
      <c r="Z77" s="280"/>
      <c r="AA77" s="281"/>
      <c r="AB77" s="281"/>
      <c r="AC77" s="282"/>
      <c r="AD77" s="282"/>
      <c r="AE77" s="282"/>
      <c r="AF77" s="273"/>
      <c r="AG77" s="273"/>
      <c r="AH77" s="273"/>
      <c r="AI77" s="285"/>
      <c r="AJ77" s="286"/>
      <c r="AK77" s="282"/>
      <c r="AL77" s="271"/>
      <c r="AM77" s="287"/>
      <c r="AN77" s="271"/>
      <c r="AO77" s="271"/>
      <c r="AP77" s="271"/>
      <c r="AQ77" s="289"/>
      <c r="AR77" s="290"/>
      <c r="AS77" s="289"/>
      <c r="AT77" s="289"/>
      <c r="AU77" s="291"/>
      <c r="AX77" s="292" t="s">
        <v>253</v>
      </c>
      <c r="AY77" s="292" t="s">
        <v>254</v>
      </c>
      <c r="BA77" s="292" t="s">
        <v>255</v>
      </c>
    </row>
    <row r="78" spans="1:53" s="211" customFormat="1" ht="48" customHeight="1">
      <c r="A78" s="260"/>
      <c r="B78" s="261"/>
      <c r="C78" s="262"/>
      <c r="D78" s="261"/>
      <c r="E78" s="261"/>
      <c r="F78" s="262"/>
      <c r="G78" s="262"/>
      <c r="H78" s="262"/>
      <c r="I78" s="269"/>
      <c r="J78" s="270"/>
      <c r="K78" s="270"/>
      <c r="L78" s="271"/>
      <c r="M78" s="272"/>
      <c r="N78" s="272"/>
      <c r="O78" s="261"/>
      <c r="P78" s="273"/>
      <c r="Q78" s="274"/>
      <c r="R78" s="269"/>
      <c r="S78" s="273"/>
      <c r="T78" s="272"/>
      <c r="U78" s="275"/>
      <c r="V78" s="269"/>
      <c r="W78" s="270"/>
      <c r="X78" s="270"/>
      <c r="Y78" s="269"/>
      <c r="Z78" s="280"/>
      <c r="AA78" s="281"/>
      <c r="AB78" s="281"/>
      <c r="AC78" s="282"/>
      <c r="AD78" s="282"/>
      <c r="AE78" s="282"/>
      <c r="AF78" s="273"/>
      <c r="AG78" s="273"/>
      <c r="AH78" s="273"/>
      <c r="AI78" s="285"/>
      <c r="AJ78" s="286"/>
      <c r="AK78" s="282"/>
      <c r="AL78" s="271"/>
      <c r="AM78" s="287"/>
      <c r="AN78" s="271"/>
      <c r="AO78" s="271"/>
      <c r="AP78" s="271"/>
      <c r="AQ78" s="289"/>
      <c r="AR78" s="290"/>
      <c r="AS78" s="289"/>
      <c r="AT78" s="289"/>
      <c r="AU78" s="291"/>
      <c r="AX78" s="292" t="s">
        <v>256</v>
      </c>
      <c r="AY78" s="292" t="s">
        <v>257</v>
      </c>
      <c r="BA78" s="292" t="s">
        <v>258</v>
      </c>
    </row>
    <row r="79" spans="1:53" s="211" customFormat="1" ht="48" customHeight="1">
      <c r="A79" s="260"/>
      <c r="B79" s="293"/>
      <c r="C79" s="262"/>
      <c r="D79" s="293"/>
      <c r="E79" s="293"/>
      <c r="F79" s="262"/>
      <c r="G79" s="262"/>
      <c r="H79" s="262"/>
      <c r="I79" s="295"/>
      <c r="J79" s="273"/>
      <c r="K79" s="273"/>
      <c r="L79" s="296"/>
      <c r="M79" s="272"/>
      <c r="N79" s="297"/>
      <c r="O79" s="262"/>
      <c r="P79" s="298"/>
      <c r="Q79" s="274"/>
      <c r="R79" s="295"/>
      <c r="S79" s="295"/>
      <c r="T79" s="299"/>
      <c r="U79" s="300"/>
      <c r="V79" s="295"/>
      <c r="W79" s="295"/>
      <c r="X79" s="270"/>
      <c r="Y79" s="295"/>
      <c r="Z79" s="280"/>
      <c r="AA79" s="274"/>
      <c r="AB79" s="295"/>
      <c r="AC79" s="282"/>
      <c r="AD79" s="295"/>
      <c r="AE79" s="295"/>
      <c r="AF79" s="295"/>
      <c r="AG79" s="295"/>
      <c r="AH79" s="295"/>
      <c r="AI79" s="285"/>
      <c r="AJ79" s="301"/>
      <c r="AK79" s="295"/>
      <c r="AL79" s="281"/>
      <c r="AM79" s="287"/>
      <c r="AN79" s="282"/>
      <c r="AO79" s="282"/>
      <c r="AP79" s="271"/>
      <c r="AQ79" s="291"/>
      <c r="AR79" s="302"/>
      <c r="AS79" s="289"/>
      <c r="AT79" s="289"/>
      <c r="AU79" s="291"/>
      <c r="AX79" s="292" t="s">
        <v>259</v>
      </c>
      <c r="AY79" s="292" t="s">
        <v>260</v>
      </c>
      <c r="BA79" s="292" t="s">
        <v>261</v>
      </c>
    </row>
    <row r="80" spans="1:53" s="211" customFormat="1" ht="48" customHeight="1">
      <c r="A80" s="260"/>
      <c r="B80" s="293"/>
      <c r="C80" s="262"/>
      <c r="D80" s="293"/>
      <c r="E80" s="293"/>
      <c r="F80" s="262"/>
      <c r="G80" s="262"/>
      <c r="H80" s="262"/>
      <c r="I80" s="295"/>
      <c r="J80" s="273"/>
      <c r="K80" s="273"/>
      <c r="L80" s="296"/>
      <c r="M80" s="272"/>
      <c r="N80" s="297"/>
      <c r="O80" s="262"/>
      <c r="P80" s="298"/>
      <c r="Q80" s="274"/>
      <c r="R80" s="295"/>
      <c r="S80" s="295"/>
      <c r="T80" s="299"/>
      <c r="U80" s="300"/>
      <c r="V80" s="295"/>
      <c r="W80" s="295"/>
      <c r="X80" s="270"/>
      <c r="Y80" s="295"/>
      <c r="Z80" s="280"/>
      <c r="AA80" s="274"/>
      <c r="AB80" s="295"/>
      <c r="AC80" s="282"/>
      <c r="AD80" s="295"/>
      <c r="AE80" s="295"/>
      <c r="AF80" s="295"/>
      <c r="AG80" s="295"/>
      <c r="AH80" s="295"/>
      <c r="AI80" s="285"/>
      <c r="AJ80" s="301"/>
      <c r="AK80" s="295"/>
      <c r="AL80" s="281"/>
      <c r="AM80" s="287"/>
      <c r="AN80" s="282"/>
      <c r="AO80" s="282"/>
      <c r="AP80" s="271"/>
      <c r="AQ80" s="291"/>
      <c r="AR80" s="302"/>
      <c r="AS80" s="289"/>
      <c r="AT80" s="289"/>
      <c r="AU80" s="291"/>
      <c r="AX80" s="292" t="s">
        <v>262</v>
      </c>
      <c r="AY80" s="292" t="s">
        <v>263</v>
      </c>
      <c r="BA80" s="292" t="s">
        <v>264</v>
      </c>
    </row>
    <row r="81" spans="1:53" s="211" customFormat="1" ht="48" customHeight="1">
      <c r="A81" s="260"/>
      <c r="B81" s="293"/>
      <c r="C81" s="262"/>
      <c r="D81" s="293"/>
      <c r="E81" s="293"/>
      <c r="F81" s="262"/>
      <c r="G81" s="262"/>
      <c r="H81" s="262"/>
      <c r="I81" s="295"/>
      <c r="J81" s="273"/>
      <c r="K81" s="273"/>
      <c r="L81" s="296"/>
      <c r="M81" s="272"/>
      <c r="N81" s="297"/>
      <c r="O81" s="262"/>
      <c r="P81" s="298"/>
      <c r="Q81" s="274"/>
      <c r="R81" s="295"/>
      <c r="S81" s="295"/>
      <c r="T81" s="299"/>
      <c r="U81" s="300"/>
      <c r="V81" s="295"/>
      <c r="W81" s="295"/>
      <c r="X81" s="270"/>
      <c r="Y81" s="295"/>
      <c r="Z81" s="280"/>
      <c r="AA81" s="274"/>
      <c r="AB81" s="295"/>
      <c r="AC81" s="282"/>
      <c r="AD81" s="295"/>
      <c r="AE81" s="295"/>
      <c r="AF81" s="295"/>
      <c r="AG81" s="295"/>
      <c r="AH81" s="295"/>
      <c r="AI81" s="285"/>
      <c r="AJ81" s="301"/>
      <c r="AK81" s="295"/>
      <c r="AL81" s="281"/>
      <c r="AM81" s="287"/>
      <c r="AN81" s="282"/>
      <c r="AO81" s="282"/>
      <c r="AP81" s="271"/>
      <c r="AQ81" s="291"/>
      <c r="AR81" s="302"/>
      <c r="AS81" s="289"/>
      <c r="AT81" s="289"/>
      <c r="AU81" s="291"/>
      <c r="AX81" s="292" t="s">
        <v>265</v>
      </c>
      <c r="AY81" s="292" t="s">
        <v>266</v>
      </c>
      <c r="BA81" s="292" t="s">
        <v>267</v>
      </c>
    </row>
    <row r="82" spans="1:53" s="211" customFormat="1" ht="48" customHeight="1">
      <c r="A82" s="260"/>
      <c r="B82" s="293"/>
      <c r="C82" s="262"/>
      <c r="D82" s="293"/>
      <c r="E82" s="293"/>
      <c r="F82" s="262"/>
      <c r="G82" s="262"/>
      <c r="H82" s="262"/>
      <c r="I82" s="295"/>
      <c r="J82" s="273"/>
      <c r="K82" s="273"/>
      <c r="L82" s="296"/>
      <c r="M82" s="272"/>
      <c r="N82" s="297"/>
      <c r="O82" s="262"/>
      <c r="P82" s="298"/>
      <c r="Q82" s="274"/>
      <c r="R82" s="295"/>
      <c r="S82" s="295"/>
      <c r="T82" s="299"/>
      <c r="U82" s="300"/>
      <c r="V82" s="295"/>
      <c r="W82" s="295"/>
      <c r="X82" s="270"/>
      <c r="Y82" s="295"/>
      <c r="Z82" s="280"/>
      <c r="AA82" s="274"/>
      <c r="AB82" s="295"/>
      <c r="AC82" s="282"/>
      <c r="AD82" s="295"/>
      <c r="AE82" s="295"/>
      <c r="AF82" s="295"/>
      <c r="AG82" s="295"/>
      <c r="AH82" s="295"/>
      <c r="AI82" s="285"/>
      <c r="AJ82" s="301"/>
      <c r="AK82" s="295"/>
      <c r="AL82" s="281"/>
      <c r="AM82" s="287"/>
      <c r="AN82" s="282"/>
      <c r="AO82" s="282"/>
      <c r="AP82" s="271"/>
      <c r="AQ82" s="291"/>
      <c r="AR82" s="302"/>
      <c r="AS82" s="289"/>
      <c r="AT82" s="289"/>
      <c r="AU82" s="291"/>
      <c r="AX82" s="292" t="s">
        <v>268</v>
      </c>
      <c r="AY82" s="292" t="s">
        <v>269</v>
      </c>
      <c r="BA82" s="292" t="s">
        <v>270</v>
      </c>
    </row>
    <row r="83" spans="1:53" s="211" customFormat="1" ht="48" customHeight="1">
      <c r="A83" s="260"/>
      <c r="B83" s="293"/>
      <c r="C83" s="262"/>
      <c r="D83" s="293"/>
      <c r="E83" s="293"/>
      <c r="F83" s="262"/>
      <c r="G83" s="262"/>
      <c r="H83" s="262"/>
      <c r="I83" s="295"/>
      <c r="J83" s="273"/>
      <c r="K83" s="273"/>
      <c r="L83" s="296"/>
      <c r="M83" s="272"/>
      <c r="N83" s="297"/>
      <c r="O83" s="262"/>
      <c r="P83" s="298"/>
      <c r="Q83" s="274"/>
      <c r="R83" s="295"/>
      <c r="S83" s="295"/>
      <c r="T83" s="299"/>
      <c r="U83" s="300"/>
      <c r="V83" s="295"/>
      <c r="W83" s="295"/>
      <c r="X83" s="270"/>
      <c r="Y83" s="295"/>
      <c r="Z83" s="280"/>
      <c r="AA83" s="274"/>
      <c r="AB83" s="295"/>
      <c r="AC83" s="282"/>
      <c r="AD83" s="295"/>
      <c r="AE83" s="295"/>
      <c r="AF83" s="295"/>
      <c r="AG83" s="295"/>
      <c r="AH83" s="295"/>
      <c r="AI83" s="285"/>
      <c r="AJ83" s="301"/>
      <c r="AK83" s="295"/>
      <c r="AL83" s="281"/>
      <c r="AM83" s="287"/>
      <c r="AN83" s="282"/>
      <c r="AO83" s="282"/>
      <c r="AP83" s="271"/>
      <c r="AQ83" s="291"/>
      <c r="AR83" s="302"/>
      <c r="AS83" s="289"/>
      <c r="AT83" s="289"/>
      <c r="AU83" s="291"/>
      <c r="AX83" s="292" t="s">
        <v>271</v>
      </c>
      <c r="AY83" s="292" t="s">
        <v>272</v>
      </c>
      <c r="BA83" s="292" t="s">
        <v>273</v>
      </c>
    </row>
    <row r="84" spans="1:53" s="211" customFormat="1" ht="48" customHeight="1">
      <c r="A84" s="260"/>
      <c r="B84" s="293"/>
      <c r="C84" s="262"/>
      <c r="D84" s="293"/>
      <c r="E84" s="293"/>
      <c r="F84" s="262"/>
      <c r="G84" s="262"/>
      <c r="H84" s="262"/>
      <c r="I84" s="295"/>
      <c r="J84" s="273"/>
      <c r="K84" s="273"/>
      <c r="L84" s="296"/>
      <c r="M84" s="272"/>
      <c r="N84" s="297"/>
      <c r="O84" s="262"/>
      <c r="P84" s="298"/>
      <c r="Q84" s="274"/>
      <c r="R84" s="295"/>
      <c r="S84" s="295"/>
      <c r="T84" s="299"/>
      <c r="U84" s="300"/>
      <c r="V84" s="295"/>
      <c r="W84" s="295"/>
      <c r="X84" s="270"/>
      <c r="Y84" s="295"/>
      <c r="Z84" s="280"/>
      <c r="AA84" s="274"/>
      <c r="AB84" s="295"/>
      <c r="AC84" s="282"/>
      <c r="AD84" s="295"/>
      <c r="AE84" s="295"/>
      <c r="AF84" s="295"/>
      <c r="AG84" s="295"/>
      <c r="AH84" s="295"/>
      <c r="AI84" s="285"/>
      <c r="AJ84" s="301"/>
      <c r="AK84" s="295"/>
      <c r="AL84" s="281"/>
      <c r="AM84" s="287"/>
      <c r="AN84" s="282"/>
      <c r="AO84" s="282"/>
      <c r="AP84" s="271"/>
      <c r="AQ84" s="291"/>
      <c r="AR84" s="302"/>
      <c r="AS84" s="289"/>
      <c r="AT84" s="289"/>
      <c r="AU84" s="291"/>
      <c r="AX84" s="292" t="s">
        <v>274</v>
      </c>
      <c r="AY84" s="292" t="s">
        <v>275</v>
      </c>
      <c r="BA84" s="292" t="s">
        <v>276</v>
      </c>
    </row>
    <row r="85" spans="1:53" s="211" customFormat="1" ht="48" customHeight="1">
      <c r="A85" s="260"/>
      <c r="B85" s="293"/>
      <c r="C85" s="262"/>
      <c r="D85" s="293"/>
      <c r="E85" s="293"/>
      <c r="F85" s="262"/>
      <c r="G85" s="262"/>
      <c r="H85" s="262"/>
      <c r="I85" s="295"/>
      <c r="J85" s="273"/>
      <c r="K85" s="273"/>
      <c r="L85" s="296"/>
      <c r="M85" s="272"/>
      <c r="N85" s="297"/>
      <c r="O85" s="262"/>
      <c r="P85" s="298"/>
      <c r="Q85" s="274"/>
      <c r="R85" s="295"/>
      <c r="S85" s="295"/>
      <c r="T85" s="299"/>
      <c r="U85" s="300"/>
      <c r="V85" s="295"/>
      <c r="W85" s="295"/>
      <c r="X85" s="270"/>
      <c r="Y85" s="295"/>
      <c r="Z85" s="280"/>
      <c r="AA85" s="274"/>
      <c r="AB85" s="295"/>
      <c r="AC85" s="282"/>
      <c r="AD85" s="295"/>
      <c r="AE85" s="295"/>
      <c r="AF85" s="295"/>
      <c r="AG85" s="295"/>
      <c r="AH85" s="295"/>
      <c r="AI85" s="285"/>
      <c r="AJ85" s="301"/>
      <c r="AK85" s="295"/>
      <c r="AL85" s="281"/>
      <c r="AM85" s="287"/>
      <c r="AN85" s="282"/>
      <c r="AO85" s="282"/>
      <c r="AP85" s="271"/>
      <c r="AQ85" s="291"/>
      <c r="AR85" s="302"/>
      <c r="AS85" s="289"/>
      <c r="AT85" s="289"/>
      <c r="AU85" s="291"/>
      <c r="AX85" s="292" t="s">
        <v>277</v>
      </c>
      <c r="AY85" s="292" t="s">
        <v>278</v>
      </c>
      <c r="BA85" s="292" t="s">
        <v>279</v>
      </c>
    </row>
    <row r="86" spans="1:53" s="211" customFormat="1" ht="48" customHeight="1">
      <c r="A86" s="260"/>
      <c r="B86" s="293"/>
      <c r="C86" s="262"/>
      <c r="D86" s="293"/>
      <c r="E86" s="293"/>
      <c r="F86" s="262"/>
      <c r="G86" s="262"/>
      <c r="H86" s="262"/>
      <c r="I86" s="295"/>
      <c r="J86" s="273"/>
      <c r="K86" s="273"/>
      <c r="L86" s="296"/>
      <c r="M86" s="272"/>
      <c r="N86" s="297"/>
      <c r="O86" s="262"/>
      <c r="P86" s="298"/>
      <c r="Q86" s="274"/>
      <c r="R86" s="295"/>
      <c r="S86" s="295"/>
      <c r="T86" s="299"/>
      <c r="U86" s="300"/>
      <c r="V86" s="295"/>
      <c r="W86" s="295"/>
      <c r="X86" s="270"/>
      <c r="Y86" s="295"/>
      <c r="Z86" s="280"/>
      <c r="AA86" s="274"/>
      <c r="AB86" s="295"/>
      <c r="AC86" s="282"/>
      <c r="AD86" s="295"/>
      <c r="AE86" s="295"/>
      <c r="AF86" s="295"/>
      <c r="AG86" s="295"/>
      <c r="AH86" s="295"/>
      <c r="AI86" s="285"/>
      <c r="AJ86" s="301"/>
      <c r="AK86" s="295"/>
      <c r="AL86" s="281"/>
      <c r="AM86" s="287"/>
      <c r="AN86" s="282"/>
      <c r="AO86" s="282"/>
      <c r="AP86" s="271"/>
      <c r="AQ86" s="291"/>
      <c r="AR86" s="302"/>
      <c r="AS86" s="289"/>
      <c r="AT86" s="289"/>
      <c r="AU86" s="291"/>
      <c r="AX86" s="292" t="s">
        <v>280</v>
      </c>
      <c r="AY86" s="292" t="s">
        <v>281</v>
      </c>
      <c r="BA86" s="292" t="s">
        <v>282</v>
      </c>
    </row>
    <row r="87" spans="1:53" s="211" customFormat="1" ht="48" customHeight="1">
      <c r="A87" s="260"/>
      <c r="B87" s="293"/>
      <c r="C87" s="262"/>
      <c r="D87" s="293"/>
      <c r="E87" s="293"/>
      <c r="F87" s="262"/>
      <c r="G87" s="262"/>
      <c r="H87" s="262"/>
      <c r="I87" s="295"/>
      <c r="J87" s="273"/>
      <c r="K87" s="273"/>
      <c r="L87" s="296"/>
      <c r="M87" s="272"/>
      <c r="N87" s="297"/>
      <c r="O87" s="262"/>
      <c r="P87" s="298"/>
      <c r="Q87" s="274"/>
      <c r="R87" s="295"/>
      <c r="S87" s="295"/>
      <c r="T87" s="299"/>
      <c r="U87" s="300"/>
      <c r="V87" s="295"/>
      <c r="W87" s="295"/>
      <c r="X87" s="270"/>
      <c r="Y87" s="295"/>
      <c r="Z87" s="280"/>
      <c r="AA87" s="274"/>
      <c r="AB87" s="295"/>
      <c r="AC87" s="282"/>
      <c r="AD87" s="295"/>
      <c r="AE87" s="295"/>
      <c r="AF87" s="295"/>
      <c r="AG87" s="295"/>
      <c r="AH87" s="295"/>
      <c r="AI87" s="285"/>
      <c r="AJ87" s="301"/>
      <c r="AK87" s="295"/>
      <c r="AL87" s="281"/>
      <c r="AM87" s="287"/>
      <c r="AN87" s="282"/>
      <c r="AO87" s="282"/>
      <c r="AP87" s="271"/>
      <c r="AQ87" s="291"/>
      <c r="AR87" s="302"/>
      <c r="AS87" s="289"/>
      <c r="AT87" s="289"/>
      <c r="AU87" s="291"/>
      <c r="AX87" s="292" t="s">
        <v>283</v>
      </c>
      <c r="AY87" s="292" t="s">
        <v>284</v>
      </c>
      <c r="BA87" s="292" t="s">
        <v>285</v>
      </c>
    </row>
    <row r="88" spans="1:53" s="211" customFormat="1" ht="48" customHeight="1">
      <c r="A88" s="260"/>
      <c r="B88" s="293"/>
      <c r="C88" s="262"/>
      <c r="D88" s="293"/>
      <c r="E88" s="293"/>
      <c r="F88" s="262"/>
      <c r="G88" s="262"/>
      <c r="H88" s="262"/>
      <c r="I88" s="295"/>
      <c r="J88" s="273"/>
      <c r="K88" s="273"/>
      <c r="L88" s="296"/>
      <c r="M88" s="272"/>
      <c r="N88" s="297"/>
      <c r="O88" s="262"/>
      <c r="P88" s="298"/>
      <c r="Q88" s="274"/>
      <c r="R88" s="295"/>
      <c r="S88" s="295"/>
      <c r="T88" s="299"/>
      <c r="U88" s="300"/>
      <c r="V88" s="295"/>
      <c r="W88" s="295"/>
      <c r="X88" s="270"/>
      <c r="Y88" s="295"/>
      <c r="Z88" s="280"/>
      <c r="AA88" s="274"/>
      <c r="AB88" s="295"/>
      <c r="AC88" s="282"/>
      <c r="AD88" s="295"/>
      <c r="AE88" s="295"/>
      <c r="AF88" s="295"/>
      <c r="AG88" s="295"/>
      <c r="AH88" s="295"/>
      <c r="AI88" s="285"/>
      <c r="AJ88" s="301"/>
      <c r="AK88" s="295"/>
      <c r="AL88" s="281"/>
      <c r="AM88" s="287"/>
      <c r="AN88" s="282"/>
      <c r="AO88" s="282"/>
      <c r="AP88" s="271"/>
      <c r="AQ88" s="291"/>
      <c r="AR88" s="302"/>
      <c r="AS88" s="289"/>
      <c r="AT88" s="289"/>
      <c r="AU88" s="291"/>
      <c r="AX88" s="292" t="s">
        <v>286</v>
      </c>
      <c r="AY88" s="292" t="s">
        <v>287</v>
      </c>
      <c r="BA88" s="292" t="s">
        <v>288</v>
      </c>
    </row>
    <row r="89" spans="1:53" s="211" customFormat="1" ht="48" customHeight="1">
      <c r="A89" s="294"/>
      <c r="B89" s="293"/>
      <c r="C89" s="262"/>
      <c r="D89" s="293"/>
      <c r="E89" s="293"/>
      <c r="F89" s="262"/>
      <c r="G89" s="262"/>
      <c r="H89" s="262"/>
      <c r="I89" s="295"/>
      <c r="J89" s="273"/>
      <c r="K89" s="273"/>
      <c r="L89" s="296"/>
      <c r="M89" s="272"/>
      <c r="N89" s="297"/>
      <c r="O89" s="262"/>
      <c r="P89" s="298"/>
      <c r="Q89" s="274"/>
      <c r="R89" s="295"/>
      <c r="S89" s="295"/>
      <c r="T89" s="299"/>
      <c r="U89" s="300"/>
      <c r="V89" s="295"/>
      <c r="W89" s="295"/>
      <c r="X89" s="270"/>
      <c r="Y89" s="295"/>
      <c r="Z89" s="280"/>
      <c r="AA89" s="274"/>
      <c r="AB89" s="295"/>
      <c r="AC89" s="282"/>
      <c r="AD89" s="295"/>
      <c r="AE89" s="295"/>
      <c r="AF89" s="295"/>
      <c r="AG89" s="295"/>
      <c r="AH89" s="295"/>
      <c r="AI89" s="285"/>
      <c r="AJ89" s="301"/>
      <c r="AK89" s="295"/>
      <c r="AL89" s="281"/>
      <c r="AM89" s="287"/>
      <c r="AN89" s="282"/>
      <c r="AO89" s="282"/>
      <c r="AP89" s="271"/>
      <c r="AQ89" s="291"/>
      <c r="AR89" s="302"/>
      <c r="AS89" s="289"/>
      <c r="AT89" s="289"/>
      <c r="AU89" s="291"/>
      <c r="AX89" s="292" t="s">
        <v>289</v>
      </c>
      <c r="AY89" s="292" t="s">
        <v>290</v>
      </c>
      <c r="BA89" s="292" t="s">
        <v>291</v>
      </c>
    </row>
    <row r="90" spans="1:53" s="211" customFormat="1" ht="48" customHeight="1">
      <c r="A90" s="294"/>
      <c r="B90" s="293"/>
      <c r="C90" s="262"/>
      <c r="D90" s="293"/>
      <c r="E90" s="293"/>
      <c r="F90" s="262"/>
      <c r="G90" s="262"/>
      <c r="H90" s="262"/>
      <c r="I90" s="295"/>
      <c r="J90" s="273"/>
      <c r="K90" s="273"/>
      <c r="L90" s="296"/>
      <c r="M90" s="272"/>
      <c r="N90" s="297"/>
      <c r="O90" s="262"/>
      <c r="P90" s="298"/>
      <c r="Q90" s="274"/>
      <c r="R90" s="295"/>
      <c r="S90" s="295"/>
      <c r="T90" s="299"/>
      <c r="U90" s="300"/>
      <c r="V90" s="295"/>
      <c r="W90" s="295"/>
      <c r="X90" s="270"/>
      <c r="Y90" s="295"/>
      <c r="Z90" s="280"/>
      <c r="AA90" s="274"/>
      <c r="AB90" s="295"/>
      <c r="AC90" s="282"/>
      <c r="AD90" s="295"/>
      <c r="AE90" s="295"/>
      <c r="AF90" s="295"/>
      <c r="AG90" s="295"/>
      <c r="AH90" s="295"/>
      <c r="AI90" s="285"/>
      <c r="AJ90" s="301"/>
      <c r="AK90" s="295"/>
      <c r="AL90" s="281"/>
      <c r="AM90" s="287"/>
      <c r="AN90" s="282"/>
      <c r="AO90" s="282"/>
      <c r="AP90" s="271"/>
      <c r="AQ90" s="291"/>
      <c r="AR90" s="302"/>
      <c r="AS90" s="289"/>
      <c r="AT90" s="289"/>
      <c r="AU90" s="291"/>
      <c r="AX90" s="292" t="s">
        <v>292</v>
      </c>
      <c r="AY90" s="292" t="s">
        <v>293</v>
      </c>
      <c r="BA90" s="292" t="s">
        <v>294</v>
      </c>
    </row>
    <row r="91" spans="1:53" s="211" customFormat="1" ht="48" customHeight="1">
      <c r="A91" s="294"/>
      <c r="B91" s="293"/>
      <c r="C91" s="262"/>
      <c r="D91" s="293"/>
      <c r="E91" s="293"/>
      <c r="F91" s="262"/>
      <c r="G91" s="262"/>
      <c r="H91" s="262"/>
      <c r="I91" s="295"/>
      <c r="J91" s="273"/>
      <c r="K91" s="273"/>
      <c r="L91" s="296"/>
      <c r="M91" s="272"/>
      <c r="N91" s="297"/>
      <c r="O91" s="262"/>
      <c r="P91" s="298"/>
      <c r="Q91" s="274"/>
      <c r="R91" s="295"/>
      <c r="S91" s="295"/>
      <c r="T91" s="299"/>
      <c r="U91" s="300"/>
      <c r="V91" s="295"/>
      <c r="W91" s="295"/>
      <c r="X91" s="270"/>
      <c r="Y91" s="295"/>
      <c r="Z91" s="280"/>
      <c r="AA91" s="274"/>
      <c r="AB91" s="295"/>
      <c r="AC91" s="282"/>
      <c r="AD91" s="295"/>
      <c r="AE91" s="295"/>
      <c r="AF91" s="295"/>
      <c r="AG91" s="295"/>
      <c r="AH91" s="295"/>
      <c r="AI91" s="285"/>
      <c r="AJ91" s="301"/>
      <c r="AK91" s="295"/>
      <c r="AL91" s="281"/>
      <c r="AM91" s="287"/>
      <c r="AN91" s="282"/>
      <c r="AO91" s="282"/>
      <c r="AP91" s="271"/>
      <c r="AQ91" s="291"/>
      <c r="AR91" s="302"/>
      <c r="AS91" s="289"/>
      <c r="AT91" s="289"/>
      <c r="AU91" s="291"/>
      <c r="AX91" s="292" t="s">
        <v>295</v>
      </c>
      <c r="AY91" s="292" t="s">
        <v>296</v>
      </c>
      <c r="BA91" s="292" t="s">
        <v>297</v>
      </c>
    </row>
    <row r="92" spans="1:53" s="211" customFormat="1" ht="48" customHeight="1">
      <c r="A92" s="294"/>
      <c r="B92" s="293"/>
      <c r="C92" s="262"/>
      <c r="D92" s="293"/>
      <c r="E92" s="293"/>
      <c r="F92" s="262"/>
      <c r="G92" s="262"/>
      <c r="H92" s="262"/>
      <c r="I92" s="295"/>
      <c r="J92" s="273"/>
      <c r="K92" s="273"/>
      <c r="L92" s="296"/>
      <c r="M92" s="272"/>
      <c r="N92" s="297"/>
      <c r="O92" s="262"/>
      <c r="P92" s="298"/>
      <c r="Q92" s="274"/>
      <c r="R92" s="295"/>
      <c r="S92" s="295"/>
      <c r="T92" s="299"/>
      <c r="U92" s="300"/>
      <c r="V92" s="295"/>
      <c r="W92" s="295"/>
      <c r="X92" s="270"/>
      <c r="Y92" s="295"/>
      <c r="Z92" s="280"/>
      <c r="AA92" s="274"/>
      <c r="AB92" s="295"/>
      <c r="AC92" s="282"/>
      <c r="AD92" s="295"/>
      <c r="AE92" s="295"/>
      <c r="AF92" s="295"/>
      <c r="AG92" s="295"/>
      <c r="AH92" s="295"/>
      <c r="AI92" s="285"/>
      <c r="AJ92" s="301"/>
      <c r="AK92" s="295"/>
      <c r="AL92" s="281"/>
      <c r="AM92" s="287"/>
      <c r="AN92" s="282"/>
      <c r="AO92" s="282"/>
      <c r="AP92" s="271"/>
      <c r="AQ92" s="291"/>
      <c r="AR92" s="302"/>
      <c r="AS92" s="289"/>
      <c r="AT92" s="289"/>
      <c r="AU92" s="291"/>
      <c r="AX92" s="292" t="s">
        <v>298</v>
      </c>
      <c r="AY92" s="292" t="s">
        <v>299</v>
      </c>
      <c r="BA92" s="292" t="s">
        <v>300</v>
      </c>
    </row>
    <row r="93" spans="1:53" s="211" customFormat="1" ht="48" customHeight="1">
      <c r="A93" s="294"/>
      <c r="B93" s="293"/>
      <c r="C93" s="262"/>
      <c r="D93" s="293"/>
      <c r="E93" s="293"/>
      <c r="F93" s="262"/>
      <c r="G93" s="262"/>
      <c r="H93" s="262"/>
      <c r="I93" s="295"/>
      <c r="J93" s="273"/>
      <c r="K93" s="273"/>
      <c r="L93" s="296"/>
      <c r="M93" s="272"/>
      <c r="N93" s="297"/>
      <c r="O93" s="262"/>
      <c r="P93" s="298"/>
      <c r="Q93" s="274"/>
      <c r="R93" s="295"/>
      <c r="S93" s="295"/>
      <c r="T93" s="299"/>
      <c r="U93" s="300"/>
      <c r="V93" s="295"/>
      <c r="W93" s="295"/>
      <c r="X93" s="270"/>
      <c r="Y93" s="295"/>
      <c r="Z93" s="280"/>
      <c r="AA93" s="274"/>
      <c r="AB93" s="295"/>
      <c r="AC93" s="282"/>
      <c r="AD93" s="295"/>
      <c r="AE93" s="295"/>
      <c r="AF93" s="295"/>
      <c r="AG93" s="295"/>
      <c r="AH93" s="295"/>
      <c r="AI93" s="285"/>
      <c r="AJ93" s="301"/>
      <c r="AK93" s="295"/>
      <c r="AL93" s="281"/>
      <c r="AM93" s="287"/>
      <c r="AN93" s="282"/>
      <c r="AO93" s="282"/>
      <c r="AP93" s="271"/>
      <c r="AQ93" s="291"/>
      <c r="AR93" s="302"/>
      <c r="AS93" s="289"/>
      <c r="AT93" s="289"/>
      <c r="AU93" s="291"/>
      <c r="AX93" s="292" t="s">
        <v>301</v>
      </c>
      <c r="AY93" s="292" t="s">
        <v>302</v>
      </c>
      <c r="BA93" s="292" t="s">
        <v>303</v>
      </c>
    </row>
    <row r="94" spans="1:53" s="211" customFormat="1" ht="48" customHeight="1">
      <c r="A94" s="294"/>
      <c r="B94" s="293"/>
      <c r="C94" s="262"/>
      <c r="D94" s="293"/>
      <c r="E94" s="293"/>
      <c r="F94" s="262"/>
      <c r="G94" s="262"/>
      <c r="H94" s="262"/>
      <c r="I94" s="295"/>
      <c r="J94" s="273"/>
      <c r="K94" s="273"/>
      <c r="L94" s="296"/>
      <c r="M94" s="272"/>
      <c r="N94" s="297"/>
      <c r="O94" s="262"/>
      <c r="P94" s="298"/>
      <c r="Q94" s="274"/>
      <c r="R94" s="295"/>
      <c r="S94" s="295"/>
      <c r="T94" s="299"/>
      <c r="U94" s="300"/>
      <c r="V94" s="295"/>
      <c r="W94" s="295"/>
      <c r="X94" s="270"/>
      <c r="Y94" s="295"/>
      <c r="Z94" s="280"/>
      <c r="AA94" s="274"/>
      <c r="AB94" s="295"/>
      <c r="AC94" s="282"/>
      <c r="AD94" s="295"/>
      <c r="AE94" s="295"/>
      <c r="AF94" s="295"/>
      <c r="AG94" s="295"/>
      <c r="AH94" s="295"/>
      <c r="AI94" s="285"/>
      <c r="AJ94" s="301"/>
      <c r="AK94" s="295"/>
      <c r="AL94" s="281"/>
      <c r="AM94" s="287"/>
      <c r="AN94" s="282"/>
      <c r="AO94" s="282"/>
      <c r="AP94" s="271"/>
      <c r="AQ94" s="291"/>
      <c r="AR94" s="302"/>
      <c r="AS94" s="289"/>
      <c r="AT94" s="289"/>
      <c r="AU94" s="291"/>
      <c r="AX94" s="292" t="s">
        <v>304</v>
      </c>
      <c r="AY94" s="292" t="s">
        <v>305</v>
      </c>
      <c r="BA94" s="292" t="s">
        <v>306</v>
      </c>
    </row>
    <row r="95" spans="1:53" s="211" customFormat="1" ht="48" customHeight="1">
      <c r="A95" s="294"/>
      <c r="B95" s="293"/>
      <c r="C95" s="262"/>
      <c r="D95" s="293"/>
      <c r="E95" s="293"/>
      <c r="F95" s="262"/>
      <c r="G95" s="262"/>
      <c r="H95" s="262"/>
      <c r="I95" s="295"/>
      <c r="J95" s="273"/>
      <c r="K95" s="273"/>
      <c r="L95" s="296"/>
      <c r="M95" s="272"/>
      <c r="N95" s="297"/>
      <c r="O95" s="262"/>
      <c r="P95" s="298"/>
      <c r="Q95" s="274"/>
      <c r="R95" s="295"/>
      <c r="S95" s="295"/>
      <c r="T95" s="299"/>
      <c r="U95" s="300"/>
      <c r="V95" s="295"/>
      <c r="W95" s="295"/>
      <c r="X95" s="270"/>
      <c r="Y95" s="295"/>
      <c r="Z95" s="280"/>
      <c r="AA95" s="274"/>
      <c r="AB95" s="295"/>
      <c r="AC95" s="282"/>
      <c r="AD95" s="295"/>
      <c r="AE95" s="295"/>
      <c r="AF95" s="295"/>
      <c r="AG95" s="295"/>
      <c r="AH95" s="295"/>
      <c r="AI95" s="285"/>
      <c r="AJ95" s="301"/>
      <c r="AK95" s="295"/>
      <c r="AL95" s="281"/>
      <c r="AM95" s="287"/>
      <c r="AN95" s="282"/>
      <c r="AO95" s="282"/>
      <c r="AP95" s="271"/>
      <c r="AQ95" s="291"/>
      <c r="AR95" s="302"/>
      <c r="AS95" s="289"/>
      <c r="AT95" s="289"/>
      <c r="AU95" s="291"/>
      <c r="AX95" s="292" t="s">
        <v>307</v>
      </c>
      <c r="AY95" s="292" t="s">
        <v>308</v>
      </c>
      <c r="BA95" s="292" t="s">
        <v>309</v>
      </c>
    </row>
    <row r="96" spans="1:53" s="211" customFormat="1" ht="48" customHeight="1">
      <c r="A96" s="294"/>
      <c r="B96" s="293"/>
      <c r="C96" s="262"/>
      <c r="D96" s="293"/>
      <c r="E96" s="293"/>
      <c r="F96" s="262"/>
      <c r="G96" s="262"/>
      <c r="H96" s="262"/>
      <c r="I96" s="295"/>
      <c r="J96" s="273"/>
      <c r="K96" s="273"/>
      <c r="L96" s="296"/>
      <c r="M96" s="272"/>
      <c r="N96" s="297"/>
      <c r="O96" s="262"/>
      <c r="P96" s="298"/>
      <c r="Q96" s="274"/>
      <c r="R96" s="295"/>
      <c r="S96" s="295"/>
      <c r="T96" s="299"/>
      <c r="U96" s="300"/>
      <c r="V96" s="295"/>
      <c r="W96" s="295"/>
      <c r="X96" s="270"/>
      <c r="Y96" s="295"/>
      <c r="Z96" s="280"/>
      <c r="AA96" s="274"/>
      <c r="AB96" s="295"/>
      <c r="AC96" s="282"/>
      <c r="AD96" s="295"/>
      <c r="AE96" s="295"/>
      <c r="AF96" s="295"/>
      <c r="AG96" s="295"/>
      <c r="AH96" s="295"/>
      <c r="AI96" s="285"/>
      <c r="AJ96" s="301"/>
      <c r="AK96" s="295"/>
      <c r="AL96" s="281"/>
      <c r="AM96" s="287"/>
      <c r="AN96" s="282"/>
      <c r="AO96" s="282"/>
      <c r="AP96" s="271"/>
      <c r="AQ96" s="291"/>
      <c r="AR96" s="302"/>
      <c r="AS96" s="289"/>
      <c r="AT96" s="289"/>
      <c r="AU96" s="291"/>
      <c r="AX96" s="292" t="s">
        <v>310</v>
      </c>
      <c r="AY96" s="292" t="s">
        <v>311</v>
      </c>
      <c r="BA96" s="292" t="s">
        <v>312</v>
      </c>
    </row>
    <row r="97" spans="1:53" s="211" customFormat="1" ht="48" customHeight="1">
      <c r="A97" s="294"/>
      <c r="B97" s="293"/>
      <c r="C97" s="262"/>
      <c r="D97" s="293"/>
      <c r="E97" s="293"/>
      <c r="F97" s="262"/>
      <c r="G97" s="262"/>
      <c r="H97" s="262"/>
      <c r="I97" s="295"/>
      <c r="J97" s="273"/>
      <c r="K97" s="273"/>
      <c r="L97" s="296"/>
      <c r="M97" s="272"/>
      <c r="N97" s="297"/>
      <c r="O97" s="262"/>
      <c r="P97" s="298"/>
      <c r="Q97" s="274"/>
      <c r="R97" s="295"/>
      <c r="S97" s="295"/>
      <c r="T97" s="299"/>
      <c r="U97" s="300"/>
      <c r="V97" s="295"/>
      <c r="W97" s="295"/>
      <c r="X97" s="270"/>
      <c r="Y97" s="295"/>
      <c r="Z97" s="280"/>
      <c r="AA97" s="274"/>
      <c r="AB97" s="295"/>
      <c r="AC97" s="282"/>
      <c r="AD97" s="295"/>
      <c r="AE97" s="295"/>
      <c r="AF97" s="295"/>
      <c r="AG97" s="295"/>
      <c r="AH97" s="295"/>
      <c r="AI97" s="285"/>
      <c r="AJ97" s="301"/>
      <c r="AK97" s="295"/>
      <c r="AL97" s="281"/>
      <c r="AM97" s="287"/>
      <c r="AN97" s="282"/>
      <c r="AO97" s="282"/>
      <c r="AP97" s="271"/>
      <c r="AQ97" s="291"/>
      <c r="AR97" s="302"/>
      <c r="AS97" s="289"/>
      <c r="AT97" s="289"/>
      <c r="AU97" s="291"/>
      <c r="AX97" s="292" t="s">
        <v>313</v>
      </c>
      <c r="AY97" s="292" t="s">
        <v>314</v>
      </c>
      <c r="BA97" s="292" t="s">
        <v>315</v>
      </c>
    </row>
    <row r="98" spans="1:53" s="211" customFormat="1" ht="48" customHeight="1">
      <c r="A98" s="294"/>
      <c r="B98" s="293"/>
      <c r="C98" s="262"/>
      <c r="D98" s="293"/>
      <c r="E98" s="293"/>
      <c r="F98" s="262"/>
      <c r="G98" s="262"/>
      <c r="H98" s="262"/>
      <c r="I98" s="295"/>
      <c r="J98" s="273"/>
      <c r="K98" s="273"/>
      <c r="L98" s="296"/>
      <c r="M98" s="272"/>
      <c r="N98" s="297"/>
      <c r="O98" s="262"/>
      <c r="P98" s="298"/>
      <c r="Q98" s="274"/>
      <c r="R98" s="295"/>
      <c r="S98" s="295"/>
      <c r="T98" s="299"/>
      <c r="U98" s="300"/>
      <c r="V98" s="295"/>
      <c r="W98" s="295"/>
      <c r="X98" s="270"/>
      <c r="Y98" s="295"/>
      <c r="Z98" s="280"/>
      <c r="AA98" s="274"/>
      <c r="AB98" s="295"/>
      <c r="AC98" s="282"/>
      <c r="AD98" s="295"/>
      <c r="AE98" s="295"/>
      <c r="AF98" s="295"/>
      <c r="AG98" s="295"/>
      <c r="AH98" s="295"/>
      <c r="AI98" s="285"/>
      <c r="AJ98" s="301"/>
      <c r="AK98" s="295"/>
      <c r="AL98" s="281"/>
      <c r="AM98" s="287"/>
      <c r="AN98" s="282"/>
      <c r="AO98" s="282"/>
      <c r="AP98" s="271"/>
      <c r="AQ98" s="291"/>
      <c r="AR98" s="302"/>
      <c r="AS98" s="289"/>
      <c r="AT98" s="289"/>
      <c r="AU98" s="291"/>
      <c r="AX98" s="292" t="s">
        <v>193</v>
      </c>
      <c r="AY98" s="292" t="s">
        <v>316</v>
      </c>
      <c r="BA98" s="292" t="s">
        <v>317</v>
      </c>
    </row>
    <row r="99" spans="1:53" s="211" customFormat="1" ht="48" customHeight="1">
      <c r="A99" s="294"/>
      <c r="B99" s="293"/>
      <c r="C99" s="262"/>
      <c r="D99" s="293"/>
      <c r="E99" s="293"/>
      <c r="F99" s="262"/>
      <c r="G99" s="262"/>
      <c r="H99" s="262"/>
      <c r="I99" s="295"/>
      <c r="J99" s="273"/>
      <c r="K99" s="273"/>
      <c r="L99" s="296"/>
      <c r="M99" s="272"/>
      <c r="N99" s="297"/>
      <c r="O99" s="262"/>
      <c r="P99" s="298"/>
      <c r="Q99" s="274"/>
      <c r="R99" s="295"/>
      <c r="S99" s="295"/>
      <c r="T99" s="299"/>
      <c r="U99" s="300"/>
      <c r="V99" s="295"/>
      <c r="W99" s="295"/>
      <c r="X99" s="270"/>
      <c r="Y99" s="295"/>
      <c r="Z99" s="280"/>
      <c r="AA99" s="274"/>
      <c r="AB99" s="295"/>
      <c r="AC99" s="282"/>
      <c r="AD99" s="295"/>
      <c r="AE99" s="295"/>
      <c r="AF99" s="295"/>
      <c r="AG99" s="295"/>
      <c r="AH99" s="295"/>
      <c r="AI99" s="285"/>
      <c r="AJ99" s="301"/>
      <c r="AK99" s="295"/>
      <c r="AL99" s="281"/>
      <c r="AM99" s="287"/>
      <c r="AN99" s="282"/>
      <c r="AO99" s="282"/>
      <c r="AP99" s="271"/>
      <c r="AQ99" s="291"/>
      <c r="AR99" s="302"/>
      <c r="AS99" s="289"/>
      <c r="AT99" s="289"/>
      <c r="AU99" s="291"/>
      <c r="AX99" s="292" t="s">
        <v>318</v>
      </c>
      <c r="AY99" s="292" t="s">
        <v>319</v>
      </c>
      <c r="BA99" s="292" t="s">
        <v>320</v>
      </c>
    </row>
    <row r="100" spans="1:53" s="211" customFormat="1" ht="48" customHeight="1">
      <c r="A100" s="294"/>
      <c r="B100" s="293"/>
      <c r="C100" s="262"/>
      <c r="D100" s="293"/>
      <c r="E100" s="293"/>
      <c r="F100" s="262"/>
      <c r="G100" s="262"/>
      <c r="H100" s="262"/>
      <c r="I100" s="295"/>
      <c r="J100" s="273"/>
      <c r="K100" s="273"/>
      <c r="L100" s="296"/>
      <c r="M100" s="272"/>
      <c r="N100" s="297"/>
      <c r="O100" s="262"/>
      <c r="P100" s="298"/>
      <c r="Q100" s="274"/>
      <c r="R100" s="295"/>
      <c r="S100" s="295"/>
      <c r="T100" s="299"/>
      <c r="U100" s="300"/>
      <c r="V100" s="295"/>
      <c r="W100" s="295"/>
      <c r="X100" s="270"/>
      <c r="Y100" s="295"/>
      <c r="Z100" s="280"/>
      <c r="AA100" s="274"/>
      <c r="AB100" s="295"/>
      <c r="AC100" s="282"/>
      <c r="AD100" s="295"/>
      <c r="AE100" s="295"/>
      <c r="AF100" s="295"/>
      <c r="AG100" s="295"/>
      <c r="AH100" s="295"/>
      <c r="AI100" s="285"/>
      <c r="AJ100" s="301"/>
      <c r="AK100" s="295"/>
      <c r="AL100" s="281"/>
      <c r="AM100" s="287"/>
      <c r="AN100" s="282"/>
      <c r="AO100" s="282"/>
      <c r="AP100" s="271"/>
      <c r="AQ100" s="291"/>
      <c r="AR100" s="302"/>
      <c r="AS100" s="289"/>
      <c r="AT100" s="289"/>
      <c r="AU100" s="291"/>
      <c r="AX100" s="292" t="s">
        <v>321</v>
      </c>
      <c r="AY100" s="292" t="s">
        <v>322</v>
      </c>
      <c r="BA100" s="292" t="s">
        <v>323</v>
      </c>
    </row>
    <row r="101" spans="1:53" s="211" customFormat="1" ht="48" customHeight="1">
      <c r="A101" s="294"/>
      <c r="B101" s="293"/>
      <c r="C101" s="262"/>
      <c r="D101" s="293"/>
      <c r="E101" s="293"/>
      <c r="F101" s="262"/>
      <c r="G101" s="262"/>
      <c r="H101" s="262"/>
      <c r="I101" s="295"/>
      <c r="J101" s="273"/>
      <c r="K101" s="273"/>
      <c r="L101" s="296"/>
      <c r="M101" s="272"/>
      <c r="N101" s="297"/>
      <c r="O101" s="262"/>
      <c r="P101" s="298"/>
      <c r="Q101" s="274"/>
      <c r="R101" s="295"/>
      <c r="S101" s="295"/>
      <c r="T101" s="299"/>
      <c r="U101" s="300"/>
      <c r="V101" s="295"/>
      <c r="W101" s="295"/>
      <c r="X101" s="270"/>
      <c r="Y101" s="295"/>
      <c r="Z101" s="280"/>
      <c r="AA101" s="274"/>
      <c r="AB101" s="295"/>
      <c r="AC101" s="282"/>
      <c r="AD101" s="295"/>
      <c r="AE101" s="295"/>
      <c r="AF101" s="295"/>
      <c r="AG101" s="295"/>
      <c r="AH101" s="295"/>
      <c r="AI101" s="285"/>
      <c r="AJ101" s="301"/>
      <c r="AK101" s="295"/>
      <c r="AL101" s="281"/>
      <c r="AM101" s="287"/>
      <c r="AN101" s="282"/>
      <c r="AO101" s="282"/>
      <c r="AP101" s="271"/>
      <c r="AQ101" s="291"/>
      <c r="AR101" s="302"/>
      <c r="AS101" s="289"/>
      <c r="AT101" s="289"/>
      <c r="AU101" s="291"/>
      <c r="AX101" s="292" t="s">
        <v>195</v>
      </c>
      <c r="AY101" s="292" t="s">
        <v>324</v>
      </c>
      <c r="BA101" s="292" t="s">
        <v>325</v>
      </c>
    </row>
    <row r="102" spans="1:53" s="211" customFormat="1" ht="48" customHeight="1">
      <c r="A102" s="294"/>
      <c r="B102" s="293"/>
      <c r="C102" s="262"/>
      <c r="D102" s="293"/>
      <c r="E102" s="293"/>
      <c r="F102" s="262"/>
      <c r="G102" s="262"/>
      <c r="H102" s="262"/>
      <c r="I102" s="295"/>
      <c r="J102" s="273"/>
      <c r="K102" s="273"/>
      <c r="L102" s="296"/>
      <c r="M102" s="272"/>
      <c r="N102" s="297"/>
      <c r="O102" s="262"/>
      <c r="P102" s="298"/>
      <c r="Q102" s="274"/>
      <c r="R102" s="295"/>
      <c r="S102" s="295"/>
      <c r="T102" s="299"/>
      <c r="U102" s="300"/>
      <c r="V102" s="295"/>
      <c r="W102" s="295"/>
      <c r="X102" s="270"/>
      <c r="Y102" s="295"/>
      <c r="Z102" s="280"/>
      <c r="AA102" s="274"/>
      <c r="AB102" s="295"/>
      <c r="AC102" s="282"/>
      <c r="AD102" s="295"/>
      <c r="AE102" s="295"/>
      <c r="AF102" s="295"/>
      <c r="AG102" s="295"/>
      <c r="AH102" s="295"/>
      <c r="AI102" s="285"/>
      <c r="AJ102" s="301"/>
      <c r="AK102" s="295"/>
      <c r="AL102" s="281"/>
      <c r="AM102" s="287"/>
      <c r="AN102" s="282"/>
      <c r="AO102" s="282"/>
      <c r="AP102" s="271"/>
      <c r="AQ102" s="291"/>
      <c r="AR102" s="302"/>
      <c r="AS102" s="289"/>
      <c r="AT102" s="289"/>
      <c r="AU102" s="291"/>
      <c r="AX102" s="292" t="s">
        <v>326</v>
      </c>
      <c r="AY102" s="292" t="s">
        <v>327</v>
      </c>
      <c r="BA102" s="292" t="s">
        <v>328</v>
      </c>
    </row>
    <row r="103" spans="1:53" s="211" customFormat="1" ht="48" customHeight="1">
      <c r="A103" s="294"/>
      <c r="B103" s="293"/>
      <c r="C103" s="262"/>
      <c r="D103" s="293"/>
      <c r="E103" s="293"/>
      <c r="F103" s="262"/>
      <c r="G103" s="262"/>
      <c r="H103" s="262"/>
      <c r="I103" s="295"/>
      <c r="J103" s="273"/>
      <c r="K103" s="273"/>
      <c r="L103" s="296"/>
      <c r="M103" s="272"/>
      <c r="N103" s="297"/>
      <c r="O103" s="262"/>
      <c r="P103" s="298"/>
      <c r="Q103" s="274"/>
      <c r="R103" s="295"/>
      <c r="S103" s="295"/>
      <c r="T103" s="299"/>
      <c r="U103" s="300"/>
      <c r="V103" s="295"/>
      <c r="W103" s="295"/>
      <c r="X103" s="270"/>
      <c r="Y103" s="295"/>
      <c r="Z103" s="280"/>
      <c r="AA103" s="274"/>
      <c r="AB103" s="295"/>
      <c r="AC103" s="282"/>
      <c r="AD103" s="295"/>
      <c r="AE103" s="295"/>
      <c r="AF103" s="295"/>
      <c r="AG103" s="295"/>
      <c r="AH103" s="295"/>
      <c r="AI103" s="285"/>
      <c r="AJ103" s="301"/>
      <c r="AK103" s="295"/>
      <c r="AL103" s="281"/>
      <c r="AM103" s="287"/>
      <c r="AN103" s="282"/>
      <c r="AO103" s="282"/>
      <c r="AP103" s="271"/>
      <c r="AQ103" s="291"/>
      <c r="AR103" s="302"/>
      <c r="AS103" s="289"/>
      <c r="AT103" s="289"/>
      <c r="AU103" s="291"/>
      <c r="AX103" s="292" t="s">
        <v>329</v>
      </c>
      <c r="AY103" s="292" t="s">
        <v>330</v>
      </c>
      <c r="BA103" s="292" t="s">
        <v>331</v>
      </c>
    </row>
    <row r="104" spans="1:53" s="211" customFormat="1" ht="48" customHeight="1">
      <c r="A104" s="294"/>
      <c r="B104" s="293"/>
      <c r="C104" s="262"/>
      <c r="D104" s="293"/>
      <c r="E104" s="293"/>
      <c r="F104" s="262"/>
      <c r="G104" s="262"/>
      <c r="H104" s="262"/>
      <c r="I104" s="295"/>
      <c r="J104" s="273"/>
      <c r="K104" s="273"/>
      <c r="L104" s="296"/>
      <c r="M104" s="272"/>
      <c r="N104" s="297"/>
      <c r="O104" s="262"/>
      <c r="P104" s="298"/>
      <c r="Q104" s="274"/>
      <c r="R104" s="295"/>
      <c r="S104" s="295"/>
      <c r="T104" s="299"/>
      <c r="U104" s="300"/>
      <c r="V104" s="295"/>
      <c r="W104" s="295"/>
      <c r="X104" s="270"/>
      <c r="Y104" s="295"/>
      <c r="Z104" s="280"/>
      <c r="AA104" s="274"/>
      <c r="AB104" s="295"/>
      <c r="AC104" s="282"/>
      <c r="AD104" s="295"/>
      <c r="AE104" s="295"/>
      <c r="AF104" s="295"/>
      <c r="AG104" s="295"/>
      <c r="AH104" s="295"/>
      <c r="AI104" s="285"/>
      <c r="AJ104" s="301"/>
      <c r="AK104" s="295"/>
      <c r="AL104" s="281"/>
      <c r="AM104" s="287"/>
      <c r="AN104" s="282"/>
      <c r="AO104" s="282"/>
      <c r="AP104" s="271"/>
      <c r="AQ104" s="291"/>
      <c r="AR104" s="302"/>
      <c r="AS104" s="289"/>
      <c r="AT104" s="289"/>
      <c r="AU104" s="291"/>
      <c r="AX104" s="292" t="s">
        <v>332</v>
      </c>
      <c r="AY104" s="292" t="s">
        <v>333</v>
      </c>
      <c r="BA104" s="292" t="s">
        <v>334</v>
      </c>
    </row>
    <row r="105" spans="1:53" s="211" customFormat="1" ht="48" customHeight="1">
      <c r="A105" s="294"/>
      <c r="B105" s="293"/>
      <c r="C105" s="262"/>
      <c r="D105" s="293"/>
      <c r="E105" s="293"/>
      <c r="F105" s="262"/>
      <c r="G105" s="262"/>
      <c r="H105" s="262"/>
      <c r="I105" s="295"/>
      <c r="J105" s="273"/>
      <c r="K105" s="273"/>
      <c r="L105" s="296"/>
      <c r="M105" s="272"/>
      <c r="N105" s="297"/>
      <c r="O105" s="262"/>
      <c r="P105" s="298"/>
      <c r="Q105" s="274"/>
      <c r="R105" s="295"/>
      <c r="S105" s="295"/>
      <c r="T105" s="299"/>
      <c r="U105" s="300"/>
      <c r="V105" s="295"/>
      <c r="W105" s="295"/>
      <c r="X105" s="270"/>
      <c r="Y105" s="295"/>
      <c r="Z105" s="280"/>
      <c r="AA105" s="274"/>
      <c r="AB105" s="295"/>
      <c r="AC105" s="282"/>
      <c r="AD105" s="295"/>
      <c r="AE105" s="295"/>
      <c r="AF105" s="295"/>
      <c r="AG105" s="295"/>
      <c r="AH105" s="295"/>
      <c r="AI105" s="285"/>
      <c r="AJ105" s="301"/>
      <c r="AK105" s="295"/>
      <c r="AL105" s="281"/>
      <c r="AM105" s="287"/>
      <c r="AN105" s="282"/>
      <c r="AO105" s="282"/>
      <c r="AP105" s="271"/>
      <c r="AQ105" s="291"/>
      <c r="AR105" s="302"/>
      <c r="AS105" s="289"/>
      <c r="AT105" s="289"/>
      <c r="AU105" s="291"/>
      <c r="AX105" s="292" t="s">
        <v>335</v>
      </c>
      <c r="AY105" s="292" t="s">
        <v>336</v>
      </c>
      <c r="BA105" s="292" t="s">
        <v>337</v>
      </c>
    </row>
    <row r="106" spans="1:53" s="211" customFormat="1" ht="48" customHeight="1">
      <c r="A106" s="294"/>
      <c r="B106" s="293"/>
      <c r="C106" s="262"/>
      <c r="D106" s="293"/>
      <c r="E106" s="293"/>
      <c r="F106" s="262"/>
      <c r="G106" s="262"/>
      <c r="H106" s="262"/>
      <c r="I106" s="295"/>
      <c r="J106" s="273"/>
      <c r="K106" s="273"/>
      <c r="L106" s="296"/>
      <c r="M106" s="272"/>
      <c r="N106" s="297"/>
      <c r="O106" s="262"/>
      <c r="P106" s="298"/>
      <c r="Q106" s="274"/>
      <c r="R106" s="295"/>
      <c r="S106" s="295"/>
      <c r="T106" s="299"/>
      <c r="U106" s="300"/>
      <c r="V106" s="295"/>
      <c r="W106" s="295"/>
      <c r="X106" s="270"/>
      <c r="Y106" s="295"/>
      <c r="Z106" s="280"/>
      <c r="AA106" s="274"/>
      <c r="AB106" s="295"/>
      <c r="AC106" s="282"/>
      <c r="AD106" s="295"/>
      <c r="AE106" s="295"/>
      <c r="AF106" s="295"/>
      <c r="AG106" s="295"/>
      <c r="AH106" s="295"/>
      <c r="AI106" s="285"/>
      <c r="AJ106" s="301"/>
      <c r="AK106" s="295"/>
      <c r="AL106" s="281"/>
      <c r="AM106" s="287"/>
      <c r="AN106" s="282"/>
      <c r="AO106" s="282"/>
      <c r="AP106" s="271"/>
      <c r="AQ106" s="291"/>
      <c r="AR106" s="302"/>
      <c r="AS106" s="289"/>
      <c r="AT106" s="289"/>
      <c r="AU106" s="291"/>
      <c r="AX106" s="292" t="s">
        <v>338</v>
      </c>
      <c r="AY106" s="292" t="s">
        <v>339</v>
      </c>
      <c r="BA106" s="292" t="s">
        <v>340</v>
      </c>
    </row>
    <row r="107" spans="1:53" s="211" customFormat="1" ht="48" customHeight="1">
      <c r="A107" s="294"/>
      <c r="B107" s="293"/>
      <c r="C107" s="262"/>
      <c r="D107" s="293"/>
      <c r="E107" s="293"/>
      <c r="F107" s="262"/>
      <c r="G107" s="262"/>
      <c r="H107" s="262"/>
      <c r="I107" s="295"/>
      <c r="J107" s="273"/>
      <c r="K107" s="273"/>
      <c r="L107" s="296"/>
      <c r="M107" s="272"/>
      <c r="N107" s="297"/>
      <c r="O107" s="262"/>
      <c r="P107" s="298"/>
      <c r="Q107" s="274"/>
      <c r="R107" s="295"/>
      <c r="S107" s="295"/>
      <c r="T107" s="299"/>
      <c r="U107" s="300"/>
      <c r="V107" s="295"/>
      <c r="W107" s="295"/>
      <c r="X107" s="270"/>
      <c r="Y107" s="295"/>
      <c r="Z107" s="280"/>
      <c r="AA107" s="274"/>
      <c r="AB107" s="295"/>
      <c r="AC107" s="282"/>
      <c r="AD107" s="295"/>
      <c r="AE107" s="295"/>
      <c r="AF107" s="295"/>
      <c r="AG107" s="295"/>
      <c r="AH107" s="295"/>
      <c r="AI107" s="285"/>
      <c r="AJ107" s="301"/>
      <c r="AK107" s="295"/>
      <c r="AL107" s="281"/>
      <c r="AM107" s="287"/>
      <c r="AN107" s="282"/>
      <c r="AO107" s="282"/>
      <c r="AP107" s="271"/>
      <c r="AQ107" s="291"/>
      <c r="AR107" s="302"/>
      <c r="AS107" s="289"/>
      <c r="AT107" s="289"/>
      <c r="AU107" s="291"/>
      <c r="AX107" s="292" t="s">
        <v>341</v>
      </c>
      <c r="AY107" s="292" t="s">
        <v>342</v>
      </c>
      <c r="BA107" s="292" t="s">
        <v>343</v>
      </c>
    </row>
    <row r="108" spans="1:53" s="211" customFormat="1" ht="48" customHeight="1">
      <c r="A108" s="294"/>
      <c r="B108" s="293"/>
      <c r="C108" s="262"/>
      <c r="D108" s="293"/>
      <c r="E108" s="293"/>
      <c r="F108" s="262"/>
      <c r="G108" s="262"/>
      <c r="H108" s="262"/>
      <c r="I108" s="295"/>
      <c r="J108" s="273"/>
      <c r="K108" s="273"/>
      <c r="L108" s="296"/>
      <c r="M108" s="272"/>
      <c r="N108" s="297"/>
      <c r="O108" s="262"/>
      <c r="P108" s="298"/>
      <c r="Q108" s="274"/>
      <c r="R108" s="295"/>
      <c r="S108" s="295"/>
      <c r="T108" s="299"/>
      <c r="U108" s="300"/>
      <c r="V108" s="295"/>
      <c r="W108" s="295"/>
      <c r="X108" s="270"/>
      <c r="Y108" s="295"/>
      <c r="Z108" s="280"/>
      <c r="AA108" s="274"/>
      <c r="AB108" s="295"/>
      <c r="AC108" s="282"/>
      <c r="AD108" s="295"/>
      <c r="AE108" s="295"/>
      <c r="AF108" s="295"/>
      <c r="AG108" s="295"/>
      <c r="AH108" s="295"/>
      <c r="AI108" s="285"/>
      <c r="AJ108" s="301"/>
      <c r="AK108" s="295"/>
      <c r="AL108" s="281"/>
      <c r="AM108" s="287"/>
      <c r="AN108" s="282"/>
      <c r="AO108" s="282"/>
      <c r="AP108" s="271"/>
      <c r="AQ108" s="291"/>
      <c r="AR108" s="302"/>
      <c r="AS108" s="289"/>
      <c r="AT108" s="289"/>
      <c r="AU108" s="291"/>
      <c r="AX108" s="292" t="s">
        <v>344</v>
      </c>
      <c r="AY108" s="292" t="s">
        <v>345</v>
      </c>
      <c r="BA108" s="292" t="s">
        <v>346</v>
      </c>
    </row>
    <row r="109" spans="1:53" s="211" customFormat="1" ht="48" customHeight="1">
      <c r="A109" s="294"/>
      <c r="B109" s="293"/>
      <c r="C109" s="262"/>
      <c r="D109" s="293"/>
      <c r="E109" s="293"/>
      <c r="F109" s="262"/>
      <c r="G109" s="262"/>
      <c r="H109" s="262"/>
      <c r="I109" s="295"/>
      <c r="J109" s="273"/>
      <c r="K109" s="273"/>
      <c r="L109" s="296"/>
      <c r="M109" s="272"/>
      <c r="N109" s="297"/>
      <c r="O109" s="262"/>
      <c r="P109" s="298"/>
      <c r="Q109" s="274"/>
      <c r="R109" s="295"/>
      <c r="S109" s="295"/>
      <c r="T109" s="299"/>
      <c r="U109" s="300"/>
      <c r="V109" s="295"/>
      <c r="W109" s="295"/>
      <c r="X109" s="270"/>
      <c r="Y109" s="295"/>
      <c r="Z109" s="280"/>
      <c r="AA109" s="274"/>
      <c r="AB109" s="295"/>
      <c r="AC109" s="282"/>
      <c r="AD109" s="295"/>
      <c r="AE109" s="295"/>
      <c r="AF109" s="295"/>
      <c r="AG109" s="295"/>
      <c r="AH109" s="295"/>
      <c r="AI109" s="285"/>
      <c r="AJ109" s="301"/>
      <c r="AK109" s="295"/>
      <c r="AL109" s="281"/>
      <c r="AM109" s="287"/>
      <c r="AN109" s="282"/>
      <c r="AO109" s="282"/>
      <c r="AP109" s="271"/>
      <c r="AQ109" s="291"/>
      <c r="AR109" s="302"/>
      <c r="AS109" s="289"/>
      <c r="AT109" s="289"/>
      <c r="AU109" s="291"/>
      <c r="AX109" s="292" t="s">
        <v>347</v>
      </c>
      <c r="AY109" s="292" t="s">
        <v>348</v>
      </c>
      <c r="BA109" s="292" t="s">
        <v>349</v>
      </c>
    </row>
    <row r="110" spans="1:53" s="211" customFormat="1" ht="48" customHeight="1">
      <c r="A110" s="294"/>
      <c r="B110" s="293"/>
      <c r="C110" s="262"/>
      <c r="D110" s="293"/>
      <c r="E110" s="293"/>
      <c r="F110" s="262"/>
      <c r="G110" s="262"/>
      <c r="H110" s="262"/>
      <c r="I110" s="295"/>
      <c r="J110" s="273"/>
      <c r="K110" s="273"/>
      <c r="L110" s="296"/>
      <c r="M110" s="272"/>
      <c r="N110" s="297"/>
      <c r="O110" s="262"/>
      <c r="P110" s="298"/>
      <c r="Q110" s="274"/>
      <c r="R110" s="295"/>
      <c r="S110" s="295"/>
      <c r="T110" s="299"/>
      <c r="U110" s="300"/>
      <c r="V110" s="295"/>
      <c r="W110" s="295"/>
      <c r="X110" s="270"/>
      <c r="Y110" s="295"/>
      <c r="Z110" s="280"/>
      <c r="AA110" s="274"/>
      <c r="AB110" s="295"/>
      <c r="AC110" s="282"/>
      <c r="AD110" s="295"/>
      <c r="AE110" s="295"/>
      <c r="AF110" s="295"/>
      <c r="AG110" s="295"/>
      <c r="AH110" s="295"/>
      <c r="AI110" s="285"/>
      <c r="AJ110" s="301"/>
      <c r="AK110" s="295"/>
      <c r="AL110" s="281"/>
      <c r="AM110" s="287"/>
      <c r="AN110" s="282"/>
      <c r="AO110" s="282"/>
      <c r="AP110" s="271"/>
      <c r="AQ110" s="291"/>
      <c r="AR110" s="302"/>
      <c r="AS110" s="289"/>
      <c r="AT110" s="289"/>
      <c r="AU110" s="291"/>
      <c r="AX110" s="292" t="s">
        <v>350</v>
      </c>
      <c r="AY110" s="292" t="s">
        <v>351</v>
      </c>
      <c r="BA110" s="292" t="s">
        <v>352</v>
      </c>
    </row>
    <row r="111" spans="1:53" s="211" customFormat="1" ht="48" customHeight="1">
      <c r="A111" s="294"/>
      <c r="B111" s="293"/>
      <c r="C111" s="262"/>
      <c r="D111" s="293"/>
      <c r="E111" s="293"/>
      <c r="F111" s="262"/>
      <c r="G111" s="262"/>
      <c r="H111" s="262"/>
      <c r="I111" s="295"/>
      <c r="J111" s="273"/>
      <c r="K111" s="273"/>
      <c r="L111" s="296"/>
      <c r="M111" s="272"/>
      <c r="N111" s="297"/>
      <c r="O111" s="262"/>
      <c r="P111" s="298"/>
      <c r="Q111" s="274"/>
      <c r="R111" s="295"/>
      <c r="S111" s="295"/>
      <c r="T111" s="299"/>
      <c r="U111" s="300"/>
      <c r="V111" s="295"/>
      <c r="W111" s="295"/>
      <c r="X111" s="270"/>
      <c r="Y111" s="295"/>
      <c r="Z111" s="280"/>
      <c r="AA111" s="274"/>
      <c r="AB111" s="295"/>
      <c r="AC111" s="282"/>
      <c r="AD111" s="295"/>
      <c r="AE111" s="295"/>
      <c r="AF111" s="295"/>
      <c r="AG111" s="295"/>
      <c r="AH111" s="295"/>
      <c r="AI111" s="285"/>
      <c r="AJ111" s="301"/>
      <c r="AK111" s="295"/>
      <c r="AL111" s="281"/>
      <c r="AM111" s="287"/>
      <c r="AN111" s="282"/>
      <c r="AO111" s="282"/>
      <c r="AP111" s="271"/>
      <c r="AQ111" s="291"/>
      <c r="AR111" s="302"/>
      <c r="AS111" s="289"/>
      <c r="AT111" s="289"/>
      <c r="AU111" s="291"/>
      <c r="AX111" s="292" t="s">
        <v>353</v>
      </c>
      <c r="AY111" s="292" t="s">
        <v>354</v>
      </c>
      <c r="BA111" s="292" t="s">
        <v>355</v>
      </c>
    </row>
    <row r="112" spans="1:53" s="211" customFormat="1" ht="48" customHeight="1">
      <c r="A112" s="294"/>
      <c r="B112" s="293"/>
      <c r="C112" s="262"/>
      <c r="D112" s="293"/>
      <c r="E112" s="293"/>
      <c r="F112" s="262"/>
      <c r="G112" s="262"/>
      <c r="H112" s="262"/>
      <c r="I112" s="295"/>
      <c r="J112" s="273"/>
      <c r="K112" s="273"/>
      <c r="L112" s="296"/>
      <c r="M112" s="272"/>
      <c r="N112" s="297"/>
      <c r="O112" s="262"/>
      <c r="P112" s="298"/>
      <c r="Q112" s="274"/>
      <c r="R112" s="295"/>
      <c r="S112" s="295"/>
      <c r="T112" s="299"/>
      <c r="U112" s="300"/>
      <c r="V112" s="295"/>
      <c r="W112" s="295"/>
      <c r="X112" s="270"/>
      <c r="Y112" s="295"/>
      <c r="Z112" s="280"/>
      <c r="AA112" s="274"/>
      <c r="AB112" s="295"/>
      <c r="AC112" s="282"/>
      <c r="AD112" s="295"/>
      <c r="AE112" s="295"/>
      <c r="AF112" s="295"/>
      <c r="AG112" s="295"/>
      <c r="AH112" s="295"/>
      <c r="AI112" s="285"/>
      <c r="AJ112" s="301"/>
      <c r="AK112" s="295"/>
      <c r="AL112" s="281"/>
      <c r="AM112" s="287"/>
      <c r="AN112" s="282"/>
      <c r="AO112" s="282"/>
      <c r="AP112" s="271"/>
      <c r="AQ112" s="291"/>
      <c r="AR112" s="302"/>
      <c r="AS112" s="289"/>
      <c r="AT112" s="289"/>
      <c r="AU112" s="291"/>
      <c r="AX112" s="292" t="s">
        <v>356</v>
      </c>
      <c r="AY112" s="292" t="s">
        <v>357</v>
      </c>
      <c r="BA112" s="292" t="s">
        <v>358</v>
      </c>
    </row>
    <row r="113" spans="1:53" s="211" customFormat="1" ht="48" customHeight="1">
      <c r="A113" s="294"/>
      <c r="B113" s="293"/>
      <c r="C113" s="262"/>
      <c r="D113" s="293"/>
      <c r="E113" s="293"/>
      <c r="F113" s="262"/>
      <c r="G113" s="262"/>
      <c r="H113" s="262"/>
      <c r="I113" s="295"/>
      <c r="J113" s="273"/>
      <c r="K113" s="273"/>
      <c r="L113" s="296"/>
      <c r="M113" s="272"/>
      <c r="N113" s="297"/>
      <c r="O113" s="262"/>
      <c r="P113" s="298"/>
      <c r="Q113" s="274"/>
      <c r="R113" s="295"/>
      <c r="S113" s="295"/>
      <c r="T113" s="299"/>
      <c r="U113" s="300"/>
      <c r="V113" s="295"/>
      <c r="W113" s="295"/>
      <c r="X113" s="270"/>
      <c r="Y113" s="295"/>
      <c r="Z113" s="280"/>
      <c r="AA113" s="274"/>
      <c r="AB113" s="295"/>
      <c r="AC113" s="282"/>
      <c r="AD113" s="295"/>
      <c r="AE113" s="295"/>
      <c r="AF113" s="295"/>
      <c r="AG113" s="295"/>
      <c r="AH113" s="295"/>
      <c r="AI113" s="285"/>
      <c r="AJ113" s="301"/>
      <c r="AK113" s="295"/>
      <c r="AL113" s="281"/>
      <c r="AM113" s="287"/>
      <c r="AN113" s="282"/>
      <c r="AO113" s="282"/>
      <c r="AP113" s="271"/>
      <c r="AQ113" s="291"/>
      <c r="AR113" s="302"/>
      <c r="AS113" s="289"/>
      <c r="AT113" s="289"/>
      <c r="AU113" s="291"/>
      <c r="AX113" s="292" t="s">
        <v>359</v>
      </c>
      <c r="AY113" s="292" t="s">
        <v>360</v>
      </c>
      <c r="BA113" s="292" t="s">
        <v>361</v>
      </c>
    </row>
    <row r="114" spans="1:53" s="211" customFormat="1" ht="48" customHeight="1">
      <c r="A114" s="294"/>
      <c r="B114" s="293"/>
      <c r="C114" s="262"/>
      <c r="D114" s="293"/>
      <c r="E114" s="293"/>
      <c r="F114" s="262"/>
      <c r="G114" s="262"/>
      <c r="H114" s="262"/>
      <c r="I114" s="295"/>
      <c r="J114" s="273"/>
      <c r="K114" s="273"/>
      <c r="L114" s="296"/>
      <c r="M114" s="272"/>
      <c r="N114" s="297"/>
      <c r="O114" s="262"/>
      <c r="P114" s="298"/>
      <c r="Q114" s="274"/>
      <c r="R114" s="295"/>
      <c r="S114" s="295"/>
      <c r="T114" s="299"/>
      <c r="U114" s="300"/>
      <c r="V114" s="295"/>
      <c r="W114" s="295"/>
      <c r="X114" s="270"/>
      <c r="Y114" s="295"/>
      <c r="Z114" s="280"/>
      <c r="AA114" s="274"/>
      <c r="AB114" s="295"/>
      <c r="AC114" s="282"/>
      <c r="AD114" s="295"/>
      <c r="AE114" s="295"/>
      <c r="AF114" s="295"/>
      <c r="AG114" s="295"/>
      <c r="AH114" s="295"/>
      <c r="AI114" s="285"/>
      <c r="AJ114" s="301"/>
      <c r="AK114" s="295"/>
      <c r="AL114" s="281"/>
      <c r="AM114" s="287"/>
      <c r="AN114" s="282"/>
      <c r="AO114" s="282"/>
      <c r="AP114" s="271"/>
      <c r="AQ114" s="291"/>
      <c r="AR114" s="302"/>
      <c r="AS114" s="289"/>
      <c r="AT114" s="289"/>
      <c r="AU114" s="291"/>
      <c r="AX114" s="292" t="s">
        <v>362</v>
      </c>
      <c r="AY114" s="292" t="s">
        <v>363</v>
      </c>
      <c r="BA114" s="292" t="s">
        <v>364</v>
      </c>
    </row>
    <row r="115" spans="1:53" s="211" customFormat="1" ht="48" customHeight="1">
      <c r="A115" s="294"/>
      <c r="B115" s="293"/>
      <c r="C115" s="262"/>
      <c r="D115" s="293"/>
      <c r="E115" s="293"/>
      <c r="F115" s="262"/>
      <c r="G115" s="262"/>
      <c r="H115" s="262"/>
      <c r="I115" s="295"/>
      <c r="J115" s="273"/>
      <c r="K115" s="273"/>
      <c r="L115" s="296"/>
      <c r="M115" s="272"/>
      <c r="N115" s="297"/>
      <c r="O115" s="262"/>
      <c r="P115" s="298"/>
      <c r="Q115" s="274"/>
      <c r="R115" s="295"/>
      <c r="S115" s="295"/>
      <c r="T115" s="299"/>
      <c r="U115" s="300"/>
      <c r="V115" s="295"/>
      <c r="W115" s="295"/>
      <c r="X115" s="270"/>
      <c r="Y115" s="295"/>
      <c r="Z115" s="280"/>
      <c r="AA115" s="274"/>
      <c r="AB115" s="295"/>
      <c r="AC115" s="282"/>
      <c r="AD115" s="295"/>
      <c r="AE115" s="295"/>
      <c r="AF115" s="295"/>
      <c r="AG115" s="295"/>
      <c r="AH115" s="295"/>
      <c r="AI115" s="285"/>
      <c r="AJ115" s="301"/>
      <c r="AK115" s="295"/>
      <c r="AL115" s="281"/>
      <c r="AM115" s="287"/>
      <c r="AN115" s="282"/>
      <c r="AO115" s="282"/>
      <c r="AP115" s="271"/>
      <c r="AQ115" s="291"/>
      <c r="AR115" s="302"/>
      <c r="AS115" s="289"/>
      <c r="AT115" s="289"/>
      <c r="AU115" s="291"/>
      <c r="AX115" s="292" t="s">
        <v>365</v>
      </c>
      <c r="AY115" s="292" t="s">
        <v>366</v>
      </c>
      <c r="BA115" s="292" t="s">
        <v>367</v>
      </c>
    </row>
    <row r="116" spans="1:53" s="211" customFormat="1" ht="48" customHeight="1">
      <c r="A116" s="294"/>
      <c r="B116" s="293"/>
      <c r="C116" s="262"/>
      <c r="D116" s="293"/>
      <c r="E116" s="293"/>
      <c r="F116" s="262"/>
      <c r="G116" s="262"/>
      <c r="H116" s="262"/>
      <c r="I116" s="295"/>
      <c r="J116" s="273"/>
      <c r="K116" s="273"/>
      <c r="L116" s="296"/>
      <c r="M116" s="272"/>
      <c r="N116" s="297"/>
      <c r="O116" s="262"/>
      <c r="P116" s="298"/>
      <c r="Q116" s="274"/>
      <c r="R116" s="295"/>
      <c r="S116" s="295"/>
      <c r="T116" s="299"/>
      <c r="U116" s="300"/>
      <c r="V116" s="295"/>
      <c r="W116" s="295"/>
      <c r="X116" s="270"/>
      <c r="Y116" s="295"/>
      <c r="Z116" s="280"/>
      <c r="AA116" s="274"/>
      <c r="AB116" s="295"/>
      <c r="AC116" s="282"/>
      <c r="AD116" s="295"/>
      <c r="AE116" s="295"/>
      <c r="AF116" s="295"/>
      <c r="AG116" s="295"/>
      <c r="AH116" s="295"/>
      <c r="AI116" s="285"/>
      <c r="AJ116" s="301"/>
      <c r="AK116" s="295"/>
      <c r="AL116" s="281"/>
      <c r="AM116" s="287"/>
      <c r="AN116" s="282"/>
      <c r="AO116" s="282"/>
      <c r="AP116" s="271"/>
      <c r="AQ116" s="291"/>
      <c r="AR116" s="302"/>
      <c r="AS116" s="289"/>
      <c r="AT116" s="289"/>
      <c r="AU116" s="291"/>
      <c r="AX116" s="292" t="s">
        <v>368</v>
      </c>
      <c r="AY116" s="292" t="s">
        <v>369</v>
      </c>
      <c r="BA116" s="292" t="s">
        <v>370</v>
      </c>
    </row>
    <row r="117" spans="1:53" s="211" customFormat="1" ht="48" customHeight="1">
      <c r="A117" s="294"/>
      <c r="B117" s="293"/>
      <c r="C117" s="262"/>
      <c r="D117" s="293"/>
      <c r="E117" s="293"/>
      <c r="F117" s="262"/>
      <c r="G117" s="262"/>
      <c r="H117" s="262"/>
      <c r="I117" s="295"/>
      <c r="J117" s="273"/>
      <c r="K117" s="273"/>
      <c r="L117" s="296"/>
      <c r="M117" s="272"/>
      <c r="N117" s="297"/>
      <c r="O117" s="262"/>
      <c r="P117" s="298"/>
      <c r="Q117" s="274"/>
      <c r="R117" s="295"/>
      <c r="S117" s="295"/>
      <c r="T117" s="299"/>
      <c r="U117" s="300"/>
      <c r="V117" s="295"/>
      <c r="W117" s="295"/>
      <c r="X117" s="270"/>
      <c r="Y117" s="295"/>
      <c r="Z117" s="280"/>
      <c r="AA117" s="274"/>
      <c r="AB117" s="295"/>
      <c r="AC117" s="282"/>
      <c r="AD117" s="295"/>
      <c r="AE117" s="295"/>
      <c r="AF117" s="295"/>
      <c r="AG117" s="295"/>
      <c r="AH117" s="295"/>
      <c r="AI117" s="285"/>
      <c r="AJ117" s="301"/>
      <c r="AK117" s="295"/>
      <c r="AL117" s="281"/>
      <c r="AM117" s="287"/>
      <c r="AN117" s="282"/>
      <c r="AO117" s="282"/>
      <c r="AP117" s="271"/>
      <c r="AQ117" s="291"/>
      <c r="AR117" s="302"/>
      <c r="AS117" s="289"/>
      <c r="AT117" s="289"/>
      <c r="AU117" s="291"/>
      <c r="AX117" s="292" t="s">
        <v>371</v>
      </c>
      <c r="AY117" s="292" t="s">
        <v>372</v>
      </c>
      <c r="BA117" s="292" t="s">
        <v>373</v>
      </c>
    </row>
    <row r="118" spans="1:53" s="211" customFormat="1" ht="48" customHeight="1">
      <c r="A118" s="294"/>
      <c r="B118" s="293"/>
      <c r="C118" s="262"/>
      <c r="D118" s="293"/>
      <c r="E118" s="293"/>
      <c r="F118" s="262"/>
      <c r="G118" s="262"/>
      <c r="H118" s="262"/>
      <c r="I118" s="295"/>
      <c r="J118" s="273"/>
      <c r="K118" s="273"/>
      <c r="L118" s="296"/>
      <c r="M118" s="272"/>
      <c r="N118" s="297"/>
      <c r="O118" s="262"/>
      <c r="P118" s="298"/>
      <c r="Q118" s="274"/>
      <c r="R118" s="295"/>
      <c r="S118" s="295"/>
      <c r="T118" s="299"/>
      <c r="U118" s="300"/>
      <c r="V118" s="295"/>
      <c r="W118" s="295"/>
      <c r="X118" s="270"/>
      <c r="Y118" s="295"/>
      <c r="Z118" s="280"/>
      <c r="AA118" s="274"/>
      <c r="AB118" s="295"/>
      <c r="AC118" s="282"/>
      <c r="AD118" s="295"/>
      <c r="AE118" s="295"/>
      <c r="AF118" s="295"/>
      <c r="AG118" s="295"/>
      <c r="AH118" s="295"/>
      <c r="AI118" s="285"/>
      <c r="AJ118" s="301"/>
      <c r="AK118" s="295"/>
      <c r="AL118" s="281"/>
      <c r="AM118" s="287"/>
      <c r="AN118" s="282"/>
      <c r="AO118" s="282"/>
      <c r="AP118" s="271"/>
      <c r="AQ118" s="291"/>
      <c r="AR118" s="302"/>
      <c r="AS118" s="289"/>
      <c r="AT118" s="289"/>
      <c r="AU118" s="291"/>
      <c r="AX118" s="292" t="s">
        <v>374</v>
      </c>
      <c r="AY118" s="292" t="s">
        <v>375</v>
      </c>
      <c r="BA118" s="292" t="s">
        <v>376</v>
      </c>
    </row>
    <row r="119" spans="1:53" s="211" customFormat="1" ht="48" customHeight="1">
      <c r="A119" s="294"/>
      <c r="B119" s="293"/>
      <c r="C119" s="262"/>
      <c r="D119" s="293"/>
      <c r="E119" s="293"/>
      <c r="F119" s="262"/>
      <c r="G119" s="262"/>
      <c r="H119" s="262"/>
      <c r="I119" s="295"/>
      <c r="J119" s="273"/>
      <c r="K119" s="273"/>
      <c r="L119" s="296"/>
      <c r="M119" s="272"/>
      <c r="N119" s="297"/>
      <c r="O119" s="262"/>
      <c r="P119" s="298"/>
      <c r="Q119" s="274"/>
      <c r="R119" s="295"/>
      <c r="S119" s="295"/>
      <c r="T119" s="299"/>
      <c r="U119" s="300"/>
      <c r="V119" s="295"/>
      <c r="W119" s="295"/>
      <c r="X119" s="270"/>
      <c r="Y119" s="295"/>
      <c r="Z119" s="280"/>
      <c r="AA119" s="274"/>
      <c r="AB119" s="295"/>
      <c r="AC119" s="282"/>
      <c r="AD119" s="295"/>
      <c r="AE119" s="295"/>
      <c r="AF119" s="295"/>
      <c r="AG119" s="295"/>
      <c r="AH119" s="295"/>
      <c r="AI119" s="285"/>
      <c r="AJ119" s="301"/>
      <c r="AK119" s="295"/>
      <c r="AL119" s="281"/>
      <c r="AM119" s="287"/>
      <c r="AN119" s="282"/>
      <c r="AO119" s="282"/>
      <c r="AP119" s="271"/>
      <c r="AQ119" s="291"/>
      <c r="AR119" s="302"/>
      <c r="AS119" s="289"/>
      <c r="AT119" s="289"/>
      <c r="AU119" s="291"/>
      <c r="AX119" s="292" t="s">
        <v>377</v>
      </c>
      <c r="AY119" s="292" t="s">
        <v>378</v>
      </c>
      <c r="BA119" s="292" t="s">
        <v>379</v>
      </c>
    </row>
    <row r="120" spans="1:53" s="211" customFormat="1" ht="48" customHeight="1">
      <c r="A120" s="294"/>
      <c r="B120" s="293"/>
      <c r="C120" s="262"/>
      <c r="D120" s="293"/>
      <c r="E120" s="293"/>
      <c r="F120" s="262"/>
      <c r="G120" s="262"/>
      <c r="H120" s="262"/>
      <c r="I120" s="295"/>
      <c r="J120" s="273"/>
      <c r="K120" s="273"/>
      <c r="L120" s="296"/>
      <c r="M120" s="272"/>
      <c r="N120" s="297"/>
      <c r="O120" s="262"/>
      <c r="P120" s="298"/>
      <c r="Q120" s="274"/>
      <c r="R120" s="295"/>
      <c r="S120" s="295"/>
      <c r="T120" s="299"/>
      <c r="U120" s="300"/>
      <c r="V120" s="295"/>
      <c r="W120" s="295"/>
      <c r="X120" s="270"/>
      <c r="Y120" s="295"/>
      <c r="Z120" s="280"/>
      <c r="AA120" s="274"/>
      <c r="AB120" s="295"/>
      <c r="AC120" s="282"/>
      <c r="AD120" s="295"/>
      <c r="AE120" s="295"/>
      <c r="AF120" s="295"/>
      <c r="AG120" s="295"/>
      <c r="AH120" s="295"/>
      <c r="AI120" s="285"/>
      <c r="AJ120" s="301"/>
      <c r="AK120" s="295"/>
      <c r="AL120" s="281"/>
      <c r="AM120" s="287"/>
      <c r="AN120" s="282"/>
      <c r="AO120" s="282"/>
      <c r="AP120" s="271"/>
      <c r="AQ120" s="291"/>
      <c r="AR120" s="302"/>
      <c r="AS120" s="289"/>
      <c r="AT120" s="289"/>
      <c r="AU120" s="291"/>
      <c r="AX120" s="292" t="s">
        <v>380</v>
      </c>
      <c r="AY120" s="292" t="s">
        <v>381</v>
      </c>
      <c r="BA120" s="292" t="s">
        <v>382</v>
      </c>
    </row>
    <row r="121" spans="1:53" s="211" customFormat="1" ht="48" customHeight="1">
      <c r="A121" s="294"/>
      <c r="B121" s="293"/>
      <c r="C121" s="262"/>
      <c r="D121" s="293"/>
      <c r="E121" s="293"/>
      <c r="F121" s="262"/>
      <c r="G121" s="262"/>
      <c r="H121" s="262"/>
      <c r="I121" s="295"/>
      <c r="J121" s="273"/>
      <c r="K121" s="273"/>
      <c r="L121" s="296"/>
      <c r="M121" s="272"/>
      <c r="N121" s="297"/>
      <c r="O121" s="262"/>
      <c r="P121" s="298"/>
      <c r="Q121" s="274"/>
      <c r="R121" s="295"/>
      <c r="S121" s="295"/>
      <c r="T121" s="299"/>
      <c r="U121" s="300"/>
      <c r="V121" s="295"/>
      <c r="W121" s="295"/>
      <c r="X121" s="270"/>
      <c r="Y121" s="295"/>
      <c r="Z121" s="280"/>
      <c r="AA121" s="274"/>
      <c r="AB121" s="295"/>
      <c r="AC121" s="282"/>
      <c r="AD121" s="295"/>
      <c r="AE121" s="295"/>
      <c r="AF121" s="295"/>
      <c r="AG121" s="295"/>
      <c r="AH121" s="295"/>
      <c r="AI121" s="285"/>
      <c r="AJ121" s="301"/>
      <c r="AK121" s="295"/>
      <c r="AL121" s="281"/>
      <c r="AM121" s="287"/>
      <c r="AN121" s="282"/>
      <c r="AO121" s="282"/>
      <c r="AP121" s="271"/>
      <c r="AQ121" s="291"/>
      <c r="AR121" s="302"/>
      <c r="AS121" s="289"/>
      <c r="AT121" s="289"/>
      <c r="AU121" s="291"/>
      <c r="AX121" s="292" t="s">
        <v>383</v>
      </c>
      <c r="AY121" s="292" t="s">
        <v>384</v>
      </c>
      <c r="BA121" s="292" t="s">
        <v>385</v>
      </c>
    </row>
    <row r="122" spans="1:53" s="211" customFormat="1" ht="48" customHeight="1">
      <c r="A122" s="294"/>
      <c r="B122" s="293"/>
      <c r="C122" s="262"/>
      <c r="D122" s="293"/>
      <c r="E122" s="293"/>
      <c r="F122" s="262"/>
      <c r="G122" s="262"/>
      <c r="H122" s="262"/>
      <c r="I122" s="295"/>
      <c r="J122" s="273"/>
      <c r="K122" s="273"/>
      <c r="L122" s="296"/>
      <c r="M122" s="297"/>
      <c r="N122" s="297"/>
      <c r="O122" s="262"/>
      <c r="P122" s="298"/>
      <c r="Q122" s="274"/>
      <c r="R122" s="295"/>
      <c r="S122" s="295"/>
      <c r="T122" s="299"/>
      <c r="U122" s="300"/>
      <c r="V122" s="295"/>
      <c r="W122" s="295"/>
      <c r="X122" s="270"/>
      <c r="Y122" s="295"/>
      <c r="Z122" s="280"/>
      <c r="AA122" s="274"/>
      <c r="AB122" s="295"/>
      <c r="AC122" s="282"/>
      <c r="AD122" s="295"/>
      <c r="AE122" s="295"/>
      <c r="AF122" s="295"/>
      <c r="AG122" s="295"/>
      <c r="AH122" s="295"/>
      <c r="AI122" s="285"/>
      <c r="AJ122" s="301"/>
      <c r="AK122" s="295"/>
      <c r="AL122" s="281"/>
      <c r="AM122" s="287"/>
      <c r="AN122" s="282"/>
      <c r="AO122" s="282"/>
      <c r="AP122" s="271"/>
      <c r="AQ122" s="291"/>
      <c r="AR122" s="302"/>
      <c r="AS122" s="289"/>
      <c r="AT122" s="289"/>
      <c r="AU122" s="291"/>
      <c r="AX122" s="292" t="s">
        <v>386</v>
      </c>
      <c r="AY122" s="292" t="s">
        <v>387</v>
      </c>
      <c r="BA122" s="292" t="s">
        <v>388</v>
      </c>
    </row>
    <row r="123" spans="1:53" s="211" customFormat="1" ht="48" customHeight="1">
      <c r="A123" s="294"/>
      <c r="B123" s="293"/>
      <c r="C123" s="262"/>
      <c r="D123" s="293"/>
      <c r="E123" s="293"/>
      <c r="F123" s="262"/>
      <c r="G123" s="262"/>
      <c r="H123" s="262"/>
      <c r="I123" s="295"/>
      <c r="J123" s="273"/>
      <c r="K123" s="273"/>
      <c r="L123" s="296"/>
      <c r="M123" s="297"/>
      <c r="N123" s="297"/>
      <c r="O123" s="262"/>
      <c r="P123" s="298"/>
      <c r="Q123" s="274"/>
      <c r="R123" s="295"/>
      <c r="S123" s="295"/>
      <c r="T123" s="299"/>
      <c r="U123" s="300"/>
      <c r="V123" s="295"/>
      <c r="W123" s="295"/>
      <c r="X123" s="270"/>
      <c r="Y123" s="295"/>
      <c r="Z123" s="280"/>
      <c r="AA123" s="274"/>
      <c r="AB123" s="295"/>
      <c r="AC123" s="282"/>
      <c r="AD123" s="295"/>
      <c r="AE123" s="295"/>
      <c r="AF123" s="295"/>
      <c r="AG123" s="295"/>
      <c r="AH123" s="295"/>
      <c r="AI123" s="285"/>
      <c r="AJ123" s="301"/>
      <c r="AK123" s="295"/>
      <c r="AL123" s="281"/>
      <c r="AM123" s="287"/>
      <c r="AN123" s="282"/>
      <c r="AO123" s="282"/>
      <c r="AP123" s="271"/>
      <c r="AQ123" s="291"/>
      <c r="AR123" s="302"/>
      <c r="AS123" s="289"/>
      <c r="AT123" s="289"/>
      <c r="AU123" s="291"/>
      <c r="AX123" s="292" t="s">
        <v>386</v>
      </c>
      <c r="AY123" s="292" t="s">
        <v>389</v>
      </c>
      <c r="BA123" s="292" t="s">
        <v>390</v>
      </c>
    </row>
    <row r="124" spans="1:53" s="211" customFormat="1" ht="48" customHeight="1">
      <c r="A124" s="294"/>
      <c r="B124" s="293"/>
      <c r="C124" s="262"/>
      <c r="D124" s="293"/>
      <c r="E124" s="293"/>
      <c r="F124" s="262"/>
      <c r="G124" s="262"/>
      <c r="H124" s="262"/>
      <c r="I124" s="295"/>
      <c r="J124" s="273"/>
      <c r="K124" s="273"/>
      <c r="L124" s="296"/>
      <c r="M124" s="297"/>
      <c r="N124" s="297"/>
      <c r="O124" s="262"/>
      <c r="P124" s="298"/>
      <c r="Q124" s="274"/>
      <c r="R124" s="295"/>
      <c r="S124" s="295"/>
      <c r="T124" s="299"/>
      <c r="U124" s="300"/>
      <c r="V124" s="295"/>
      <c r="W124" s="295"/>
      <c r="X124" s="270"/>
      <c r="Y124" s="295"/>
      <c r="Z124" s="280"/>
      <c r="AA124" s="274"/>
      <c r="AB124" s="295"/>
      <c r="AC124" s="282"/>
      <c r="AD124" s="295"/>
      <c r="AE124" s="295"/>
      <c r="AF124" s="295"/>
      <c r="AG124" s="295"/>
      <c r="AH124" s="295"/>
      <c r="AI124" s="285"/>
      <c r="AJ124" s="301"/>
      <c r="AK124" s="295"/>
      <c r="AL124" s="281"/>
      <c r="AM124" s="287"/>
      <c r="AN124" s="282"/>
      <c r="AO124" s="282"/>
      <c r="AP124" s="271"/>
      <c r="AQ124" s="291"/>
      <c r="AR124" s="302"/>
      <c r="AS124" s="289"/>
      <c r="AT124" s="289"/>
      <c r="AU124" s="291"/>
      <c r="AX124" s="292" t="s">
        <v>391</v>
      </c>
      <c r="AY124" s="292" t="s">
        <v>392</v>
      </c>
      <c r="BA124" s="292" t="s">
        <v>393</v>
      </c>
    </row>
    <row r="125" spans="1:53" s="211" customFormat="1" ht="48" customHeight="1">
      <c r="A125" s="294"/>
      <c r="B125" s="293"/>
      <c r="C125" s="262"/>
      <c r="D125" s="293"/>
      <c r="E125" s="293"/>
      <c r="F125" s="262"/>
      <c r="G125" s="262"/>
      <c r="H125" s="262"/>
      <c r="I125" s="295"/>
      <c r="J125" s="273"/>
      <c r="K125" s="273"/>
      <c r="L125" s="296"/>
      <c r="M125" s="297"/>
      <c r="N125" s="297"/>
      <c r="O125" s="262"/>
      <c r="P125" s="298"/>
      <c r="Q125" s="274"/>
      <c r="R125" s="295"/>
      <c r="S125" s="295"/>
      <c r="T125" s="299"/>
      <c r="U125" s="300"/>
      <c r="V125" s="295"/>
      <c r="W125" s="295"/>
      <c r="X125" s="270"/>
      <c r="Y125" s="295"/>
      <c r="Z125" s="280"/>
      <c r="AA125" s="274"/>
      <c r="AB125" s="295"/>
      <c r="AC125" s="282"/>
      <c r="AD125" s="295"/>
      <c r="AE125" s="295"/>
      <c r="AF125" s="295"/>
      <c r="AG125" s="295"/>
      <c r="AH125" s="295"/>
      <c r="AI125" s="285"/>
      <c r="AJ125" s="301"/>
      <c r="AK125" s="295"/>
      <c r="AL125" s="281"/>
      <c r="AM125" s="287"/>
      <c r="AN125" s="282"/>
      <c r="AO125" s="282"/>
      <c r="AP125" s="271"/>
      <c r="AQ125" s="291"/>
      <c r="AR125" s="302"/>
      <c r="AS125" s="289"/>
      <c r="AT125" s="289"/>
      <c r="AU125" s="291"/>
      <c r="AX125" s="292" t="s">
        <v>394</v>
      </c>
      <c r="AY125" s="292" t="s">
        <v>395</v>
      </c>
      <c r="BA125" s="292" t="s">
        <v>396</v>
      </c>
    </row>
    <row r="126" spans="1:53" s="211" customFormat="1" ht="48" customHeight="1">
      <c r="A126" s="294"/>
      <c r="B126" s="293"/>
      <c r="C126" s="262"/>
      <c r="D126" s="293"/>
      <c r="E126" s="293"/>
      <c r="F126" s="262"/>
      <c r="G126" s="262"/>
      <c r="H126" s="262"/>
      <c r="I126" s="295"/>
      <c r="J126" s="273"/>
      <c r="K126" s="273"/>
      <c r="L126" s="296"/>
      <c r="M126" s="297"/>
      <c r="N126" s="297"/>
      <c r="O126" s="262"/>
      <c r="P126" s="298"/>
      <c r="Q126" s="274"/>
      <c r="R126" s="295"/>
      <c r="S126" s="295"/>
      <c r="T126" s="299"/>
      <c r="U126" s="300"/>
      <c r="V126" s="295"/>
      <c r="W126" s="295"/>
      <c r="X126" s="270"/>
      <c r="Y126" s="295"/>
      <c r="Z126" s="280"/>
      <c r="AA126" s="274"/>
      <c r="AB126" s="295"/>
      <c r="AC126" s="282"/>
      <c r="AD126" s="295"/>
      <c r="AE126" s="295"/>
      <c r="AF126" s="295"/>
      <c r="AG126" s="295"/>
      <c r="AH126" s="295"/>
      <c r="AI126" s="285"/>
      <c r="AJ126" s="301"/>
      <c r="AK126" s="295"/>
      <c r="AL126" s="281"/>
      <c r="AM126" s="287"/>
      <c r="AN126" s="282"/>
      <c r="AO126" s="282"/>
      <c r="AP126" s="271"/>
      <c r="AQ126" s="291"/>
      <c r="AR126" s="302"/>
      <c r="AS126" s="289"/>
      <c r="AT126" s="289"/>
      <c r="AU126" s="291"/>
      <c r="AX126" s="292" t="s">
        <v>397</v>
      </c>
      <c r="AY126" s="292" t="s">
        <v>398</v>
      </c>
      <c r="BA126" s="292" t="s">
        <v>399</v>
      </c>
    </row>
    <row r="127" spans="1:53" s="211" customFormat="1" ht="48" customHeight="1">
      <c r="A127" s="294"/>
      <c r="B127" s="293"/>
      <c r="C127" s="262"/>
      <c r="D127" s="293"/>
      <c r="E127" s="293"/>
      <c r="F127" s="262"/>
      <c r="G127" s="262"/>
      <c r="H127" s="262"/>
      <c r="I127" s="295"/>
      <c r="J127" s="273"/>
      <c r="K127" s="273"/>
      <c r="L127" s="296"/>
      <c r="M127" s="297"/>
      <c r="N127" s="297"/>
      <c r="O127" s="262"/>
      <c r="P127" s="298"/>
      <c r="Q127" s="274"/>
      <c r="R127" s="295"/>
      <c r="S127" s="295"/>
      <c r="T127" s="299"/>
      <c r="U127" s="300"/>
      <c r="V127" s="295"/>
      <c r="W127" s="295"/>
      <c r="X127" s="270"/>
      <c r="Y127" s="295"/>
      <c r="Z127" s="280"/>
      <c r="AA127" s="274"/>
      <c r="AB127" s="295"/>
      <c r="AC127" s="282"/>
      <c r="AD127" s="295"/>
      <c r="AE127" s="295"/>
      <c r="AF127" s="295"/>
      <c r="AG127" s="295"/>
      <c r="AH127" s="295"/>
      <c r="AI127" s="285"/>
      <c r="AJ127" s="301"/>
      <c r="AK127" s="295"/>
      <c r="AL127" s="281"/>
      <c r="AM127" s="287"/>
      <c r="AN127" s="282"/>
      <c r="AO127" s="282"/>
      <c r="AP127" s="271"/>
      <c r="AQ127" s="291"/>
      <c r="AR127" s="302"/>
      <c r="AS127" s="289"/>
      <c r="AT127" s="289"/>
      <c r="AU127" s="291"/>
      <c r="AX127" s="292" t="s">
        <v>400</v>
      </c>
      <c r="AY127" s="292" t="s">
        <v>401</v>
      </c>
      <c r="BA127" s="292" t="s">
        <v>402</v>
      </c>
    </row>
    <row r="128" spans="1:53" s="211" customFormat="1" ht="48" customHeight="1">
      <c r="A128" s="294"/>
      <c r="B128" s="293"/>
      <c r="C128" s="262"/>
      <c r="D128" s="293"/>
      <c r="E128" s="293"/>
      <c r="F128" s="262"/>
      <c r="G128" s="262"/>
      <c r="H128" s="262"/>
      <c r="I128" s="295"/>
      <c r="J128" s="273"/>
      <c r="K128" s="273"/>
      <c r="L128" s="296"/>
      <c r="M128" s="297"/>
      <c r="N128" s="297"/>
      <c r="O128" s="262"/>
      <c r="P128" s="298"/>
      <c r="Q128" s="274"/>
      <c r="R128" s="295"/>
      <c r="S128" s="295"/>
      <c r="T128" s="299"/>
      <c r="U128" s="300"/>
      <c r="V128" s="295"/>
      <c r="W128" s="295"/>
      <c r="X128" s="270"/>
      <c r="Y128" s="295"/>
      <c r="Z128" s="280"/>
      <c r="AA128" s="274"/>
      <c r="AB128" s="295"/>
      <c r="AC128" s="282"/>
      <c r="AD128" s="295"/>
      <c r="AE128" s="295"/>
      <c r="AF128" s="295"/>
      <c r="AG128" s="295"/>
      <c r="AH128" s="295"/>
      <c r="AI128" s="285"/>
      <c r="AJ128" s="301"/>
      <c r="AK128" s="295"/>
      <c r="AL128" s="281"/>
      <c r="AM128" s="287"/>
      <c r="AN128" s="282"/>
      <c r="AO128" s="282"/>
      <c r="AP128" s="271"/>
      <c r="AQ128" s="291"/>
      <c r="AR128" s="302"/>
      <c r="AS128" s="289"/>
      <c r="AT128" s="289"/>
      <c r="AU128" s="291"/>
      <c r="AX128" s="292" t="s">
        <v>403</v>
      </c>
      <c r="AY128" s="292" t="s">
        <v>404</v>
      </c>
      <c r="BA128" s="292" t="s">
        <v>405</v>
      </c>
    </row>
    <row r="129" spans="1:53" s="211" customFormat="1" ht="48" customHeight="1">
      <c r="A129" s="294"/>
      <c r="B129" s="293"/>
      <c r="C129" s="262"/>
      <c r="D129" s="293"/>
      <c r="E129" s="293"/>
      <c r="F129" s="262"/>
      <c r="G129" s="262"/>
      <c r="H129" s="262"/>
      <c r="I129" s="295"/>
      <c r="J129" s="273"/>
      <c r="K129" s="273"/>
      <c r="L129" s="296"/>
      <c r="M129" s="297"/>
      <c r="N129" s="297"/>
      <c r="O129" s="262"/>
      <c r="P129" s="298"/>
      <c r="Q129" s="274"/>
      <c r="R129" s="295"/>
      <c r="S129" s="295"/>
      <c r="T129" s="299"/>
      <c r="U129" s="300"/>
      <c r="V129" s="295"/>
      <c r="W129" s="295"/>
      <c r="X129" s="270"/>
      <c r="Y129" s="295"/>
      <c r="Z129" s="280"/>
      <c r="AA129" s="274"/>
      <c r="AB129" s="295"/>
      <c r="AC129" s="282"/>
      <c r="AD129" s="295"/>
      <c r="AE129" s="295"/>
      <c r="AF129" s="295"/>
      <c r="AG129" s="295"/>
      <c r="AH129" s="295"/>
      <c r="AI129" s="285"/>
      <c r="AJ129" s="301"/>
      <c r="AK129" s="295"/>
      <c r="AL129" s="281"/>
      <c r="AM129" s="287"/>
      <c r="AN129" s="282"/>
      <c r="AO129" s="282"/>
      <c r="AP129" s="271"/>
      <c r="AQ129" s="291"/>
      <c r="AR129" s="302"/>
      <c r="AS129" s="289"/>
      <c r="AT129" s="289"/>
      <c r="AU129" s="291"/>
      <c r="AX129" s="292" t="s">
        <v>406</v>
      </c>
      <c r="AY129" s="292" t="s">
        <v>407</v>
      </c>
      <c r="BA129" s="292" t="s">
        <v>408</v>
      </c>
    </row>
    <row r="130" spans="1:53" s="211" customFormat="1" ht="48" customHeight="1">
      <c r="A130" s="294"/>
      <c r="B130" s="293"/>
      <c r="C130" s="262"/>
      <c r="D130" s="293"/>
      <c r="E130" s="293"/>
      <c r="F130" s="262"/>
      <c r="G130" s="262"/>
      <c r="H130" s="262"/>
      <c r="I130" s="295"/>
      <c r="J130" s="273"/>
      <c r="K130" s="273"/>
      <c r="L130" s="296"/>
      <c r="M130" s="297"/>
      <c r="N130" s="297"/>
      <c r="O130" s="262"/>
      <c r="P130" s="298"/>
      <c r="Q130" s="274"/>
      <c r="R130" s="295"/>
      <c r="S130" s="295"/>
      <c r="T130" s="299"/>
      <c r="U130" s="300"/>
      <c r="V130" s="295"/>
      <c r="W130" s="295"/>
      <c r="X130" s="270"/>
      <c r="Y130" s="295"/>
      <c r="Z130" s="280"/>
      <c r="AA130" s="274"/>
      <c r="AB130" s="295"/>
      <c r="AC130" s="282"/>
      <c r="AD130" s="295"/>
      <c r="AE130" s="295"/>
      <c r="AF130" s="295"/>
      <c r="AG130" s="295"/>
      <c r="AH130" s="295"/>
      <c r="AI130" s="285"/>
      <c r="AJ130" s="301"/>
      <c r="AK130" s="295"/>
      <c r="AL130" s="281"/>
      <c r="AM130" s="287"/>
      <c r="AN130" s="282"/>
      <c r="AO130" s="282"/>
      <c r="AP130" s="271"/>
      <c r="AQ130" s="291"/>
      <c r="AR130" s="302"/>
      <c r="AS130" s="289"/>
      <c r="AT130" s="289"/>
      <c r="AU130" s="291"/>
      <c r="AX130" s="292" t="s">
        <v>409</v>
      </c>
      <c r="AY130" s="292" t="s">
        <v>410</v>
      </c>
      <c r="BA130" s="292" t="s">
        <v>411</v>
      </c>
    </row>
    <row r="131" spans="1:53" s="211" customFormat="1" ht="48" customHeight="1">
      <c r="A131" s="294"/>
      <c r="B131" s="293"/>
      <c r="C131" s="262"/>
      <c r="D131" s="293"/>
      <c r="E131" s="293"/>
      <c r="F131" s="262"/>
      <c r="G131" s="262"/>
      <c r="H131" s="262"/>
      <c r="I131" s="295"/>
      <c r="J131" s="273"/>
      <c r="K131" s="273"/>
      <c r="L131" s="296"/>
      <c r="M131" s="297"/>
      <c r="N131" s="297"/>
      <c r="O131" s="262"/>
      <c r="P131" s="298"/>
      <c r="Q131" s="274"/>
      <c r="R131" s="295"/>
      <c r="S131" s="295"/>
      <c r="T131" s="299"/>
      <c r="U131" s="300"/>
      <c r="V131" s="295"/>
      <c r="W131" s="295"/>
      <c r="X131" s="270"/>
      <c r="Y131" s="295"/>
      <c r="Z131" s="280"/>
      <c r="AA131" s="274"/>
      <c r="AB131" s="295"/>
      <c r="AC131" s="282"/>
      <c r="AD131" s="295"/>
      <c r="AE131" s="295"/>
      <c r="AF131" s="295"/>
      <c r="AG131" s="295"/>
      <c r="AH131" s="295"/>
      <c r="AI131" s="285"/>
      <c r="AJ131" s="301"/>
      <c r="AK131" s="295"/>
      <c r="AL131" s="281"/>
      <c r="AM131" s="287"/>
      <c r="AN131" s="282"/>
      <c r="AO131" s="282"/>
      <c r="AP131" s="271"/>
      <c r="AQ131" s="291"/>
      <c r="AR131" s="302"/>
      <c r="AS131" s="289"/>
      <c r="AT131" s="289"/>
      <c r="AU131" s="291"/>
      <c r="AX131" s="292" t="s">
        <v>412</v>
      </c>
      <c r="AY131" s="292" t="s">
        <v>413</v>
      </c>
      <c r="BA131" s="292" t="s">
        <v>414</v>
      </c>
    </row>
    <row r="132" spans="1:53" s="211" customFormat="1" ht="48" customHeight="1">
      <c r="A132" s="294"/>
      <c r="B132" s="293"/>
      <c r="C132" s="262"/>
      <c r="D132" s="293"/>
      <c r="E132" s="293"/>
      <c r="F132" s="262"/>
      <c r="G132" s="262"/>
      <c r="H132" s="262"/>
      <c r="I132" s="295"/>
      <c r="J132" s="273"/>
      <c r="K132" s="273"/>
      <c r="L132" s="296"/>
      <c r="M132" s="297"/>
      <c r="N132" s="297"/>
      <c r="O132" s="262"/>
      <c r="P132" s="298"/>
      <c r="Q132" s="274"/>
      <c r="R132" s="295"/>
      <c r="S132" s="295"/>
      <c r="T132" s="299"/>
      <c r="U132" s="300"/>
      <c r="V132" s="295"/>
      <c r="W132" s="295"/>
      <c r="X132" s="270"/>
      <c r="Y132" s="295"/>
      <c r="Z132" s="280"/>
      <c r="AA132" s="274"/>
      <c r="AB132" s="295"/>
      <c r="AC132" s="282"/>
      <c r="AD132" s="295"/>
      <c r="AE132" s="295"/>
      <c r="AF132" s="295"/>
      <c r="AG132" s="295"/>
      <c r="AH132" s="295"/>
      <c r="AI132" s="285"/>
      <c r="AJ132" s="301"/>
      <c r="AK132" s="295"/>
      <c r="AL132" s="281"/>
      <c r="AM132" s="287"/>
      <c r="AN132" s="282"/>
      <c r="AO132" s="282"/>
      <c r="AP132" s="271"/>
      <c r="AQ132" s="291"/>
      <c r="AR132" s="302"/>
      <c r="AS132" s="289"/>
      <c r="AT132" s="289"/>
      <c r="AU132" s="291"/>
      <c r="AX132" s="292" t="s">
        <v>415</v>
      </c>
      <c r="AY132" s="292" t="s">
        <v>416</v>
      </c>
      <c r="BA132" s="292" t="s">
        <v>417</v>
      </c>
    </row>
    <row r="133" spans="1:53" s="211" customFormat="1" ht="48" customHeight="1">
      <c r="A133" s="294"/>
      <c r="B133" s="293"/>
      <c r="C133" s="262"/>
      <c r="D133" s="293"/>
      <c r="E133" s="293"/>
      <c r="F133" s="262"/>
      <c r="G133" s="262"/>
      <c r="H133" s="262"/>
      <c r="I133" s="295"/>
      <c r="J133" s="273"/>
      <c r="K133" s="273"/>
      <c r="L133" s="296"/>
      <c r="M133" s="297"/>
      <c r="N133" s="297"/>
      <c r="O133" s="262"/>
      <c r="P133" s="298"/>
      <c r="Q133" s="274"/>
      <c r="R133" s="295"/>
      <c r="S133" s="295"/>
      <c r="T133" s="299"/>
      <c r="U133" s="300"/>
      <c r="V133" s="295"/>
      <c r="W133" s="295"/>
      <c r="X133" s="270"/>
      <c r="Y133" s="295"/>
      <c r="Z133" s="280"/>
      <c r="AA133" s="274"/>
      <c r="AB133" s="295"/>
      <c r="AC133" s="282"/>
      <c r="AD133" s="295"/>
      <c r="AE133" s="295"/>
      <c r="AF133" s="295"/>
      <c r="AG133" s="295"/>
      <c r="AH133" s="295"/>
      <c r="AI133" s="285"/>
      <c r="AJ133" s="301"/>
      <c r="AK133" s="295"/>
      <c r="AL133" s="281"/>
      <c r="AM133" s="287"/>
      <c r="AN133" s="282"/>
      <c r="AO133" s="282"/>
      <c r="AP133" s="271"/>
      <c r="AQ133" s="291"/>
      <c r="AR133" s="302"/>
      <c r="AS133" s="289"/>
      <c r="AT133" s="289"/>
      <c r="AU133" s="291"/>
      <c r="AX133" s="292" t="s">
        <v>418</v>
      </c>
      <c r="AY133" s="292" t="s">
        <v>419</v>
      </c>
      <c r="BA133" s="292" t="s">
        <v>420</v>
      </c>
    </row>
    <row r="134" spans="1:53" s="211" customFormat="1" ht="48" customHeight="1">
      <c r="A134" s="294"/>
      <c r="B134" s="293"/>
      <c r="C134" s="262"/>
      <c r="D134" s="293"/>
      <c r="E134" s="293"/>
      <c r="F134" s="262"/>
      <c r="G134" s="262"/>
      <c r="H134" s="262"/>
      <c r="I134" s="295"/>
      <c r="J134" s="273"/>
      <c r="K134" s="273"/>
      <c r="L134" s="296"/>
      <c r="M134" s="297"/>
      <c r="N134" s="297"/>
      <c r="O134" s="262"/>
      <c r="P134" s="298"/>
      <c r="Q134" s="274"/>
      <c r="R134" s="295"/>
      <c r="S134" s="295"/>
      <c r="T134" s="299"/>
      <c r="U134" s="300"/>
      <c r="V134" s="295"/>
      <c r="W134" s="295"/>
      <c r="X134" s="270"/>
      <c r="Y134" s="295"/>
      <c r="Z134" s="280"/>
      <c r="AA134" s="274"/>
      <c r="AB134" s="295"/>
      <c r="AC134" s="282"/>
      <c r="AD134" s="295"/>
      <c r="AE134" s="295"/>
      <c r="AF134" s="295"/>
      <c r="AG134" s="295"/>
      <c r="AH134" s="295"/>
      <c r="AI134" s="285"/>
      <c r="AJ134" s="301"/>
      <c r="AK134" s="295"/>
      <c r="AL134" s="281"/>
      <c r="AM134" s="287"/>
      <c r="AN134" s="282"/>
      <c r="AO134" s="282"/>
      <c r="AP134" s="271"/>
      <c r="AQ134" s="291"/>
      <c r="AR134" s="302"/>
      <c r="AS134" s="289"/>
      <c r="AT134" s="289"/>
      <c r="AU134" s="291"/>
      <c r="AX134" s="292" t="s">
        <v>421</v>
      </c>
      <c r="AY134" s="292" t="s">
        <v>422</v>
      </c>
      <c r="BA134" s="292" t="s">
        <v>423</v>
      </c>
    </row>
    <row r="135" spans="1:53" s="211" customFormat="1" ht="48" customHeight="1">
      <c r="A135" s="294"/>
      <c r="B135" s="293"/>
      <c r="C135" s="262"/>
      <c r="D135" s="293"/>
      <c r="E135" s="293"/>
      <c r="F135" s="262"/>
      <c r="G135" s="262"/>
      <c r="H135" s="262"/>
      <c r="I135" s="295"/>
      <c r="J135" s="273"/>
      <c r="K135" s="273"/>
      <c r="L135" s="296"/>
      <c r="M135" s="297"/>
      <c r="N135" s="297"/>
      <c r="O135" s="262"/>
      <c r="P135" s="298"/>
      <c r="Q135" s="274"/>
      <c r="R135" s="295"/>
      <c r="S135" s="295"/>
      <c r="T135" s="299"/>
      <c r="U135" s="300"/>
      <c r="V135" s="295"/>
      <c r="W135" s="295"/>
      <c r="X135" s="270"/>
      <c r="Y135" s="295"/>
      <c r="Z135" s="280"/>
      <c r="AA135" s="274"/>
      <c r="AB135" s="295"/>
      <c r="AC135" s="282"/>
      <c r="AD135" s="295"/>
      <c r="AE135" s="295"/>
      <c r="AF135" s="295"/>
      <c r="AG135" s="295"/>
      <c r="AH135" s="295"/>
      <c r="AI135" s="285"/>
      <c r="AJ135" s="301"/>
      <c r="AK135" s="295"/>
      <c r="AL135" s="281"/>
      <c r="AM135" s="287"/>
      <c r="AN135" s="282"/>
      <c r="AO135" s="282"/>
      <c r="AP135" s="271"/>
      <c r="AQ135" s="291"/>
      <c r="AR135" s="302"/>
      <c r="AS135" s="289"/>
      <c r="AT135" s="289"/>
      <c r="AU135" s="291"/>
      <c r="AX135" s="292" t="s">
        <v>424</v>
      </c>
      <c r="AY135" s="292" t="s">
        <v>425</v>
      </c>
      <c r="BA135" s="292" t="s">
        <v>426</v>
      </c>
    </row>
    <row r="136" spans="1:53" s="211" customFormat="1" ht="48" customHeight="1">
      <c r="A136" s="294"/>
      <c r="B136" s="293"/>
      <c r="C136" s="262"/>
      <c r="D136" s="293"/>
      <c r="E136" s="293"/>
      <c r="F136" s="262"/>
      <c r="G136" s="262"/>
      <c r="H136" s="262"/>
      <c r="I136" s="295"/>
      <c r="J136" s="273"/>
      <c r="K136" s="273"/>
      <c r="L136" s="296"/>
      <c r="M136" s="297"/>
      <c r="N136" s="297"/>
      <c r="O136" s="262"/>
      <c r="P136" s="298"/>
      <c r="Q136" s="303"/>
      <c r="R136" s="295"/>
      <c r="S136" s="295"/>
      <c r="T136" s="299"/>
      <c r="U136" s="300"/>
      <c r="V136" s="295"/>
      <c r="W136" s="295"/>
      <c r="X136" s="295"/>
      <c r="Y136" s="295"/>
      <c r="Z136" s="295"/>
      <c r="AA136" s="274"/>
      <c r="AB136" s="295"/>
      <c r="AC136" s="282"/>
      <c r="AD136" s="295"/>
      <c r="AE136" s="295"/>
      <c r="AF136" s="295"/>
      <c r="AG136" s="295"/>
      <c r="AH136" s="295"/>
      <c r="AI136" s="285"/>
      <c r="AJ136" s="301"/>
      <c r="AK136" s="295"/>
      <c r="AL136" s="281"/>
      <c r="AM136" s="287"/>
      <c r="AN136" s="282"/>
      <c r="AO136" s="282"/>
      <c r="AP136" s="271"/>
      <c r="AQ136" s="291"/>
      <c r="AR136" s="302"/>
      <c r="AS136" s="289"/>
      <c r="AT136" s="289"/>
      <c r="AU136" s="291"/>
      <c r="AX136" s="292" t="s">
        <v>427</v>
      </c>
      <c r="AY136" s="292" t="s">
        <v>428</v>
      </c>
      <c r="BA136" s="292" t="s">
        <v>429</v>
      </c>
    </row>
    <row r="137" spans="1:53" s="211" customFormat="1" ht="48" customHeight="1">
      <c r="A137" s="294"/>
      <c r="B137" s="293"/>
      <c r="C137" s="262"/>
      <c r="D137" s="293"/>
      <c r="E137" s="293"/>
      <c r="F137" s="262"/>
      <c r="G137" s="262"/>
      <c r="H137" s="262"/>
      <c r="I137" s="295"/>
      <c r="J137" s="273"/>
      <c r="K137" s="273"/>
      <c r="L137" s="296"/>
      <c r="M137" s="297"/>
      <c r="N137" s="297"/>
      <c r="O137" s="262"/>
      <c r="P137" s="298"/>
      <c r="Q137" s="303"/>
      <c r="R137" s="295"/>
      <c r="S137" s="295"/>
      <c r="T137" s="299"/>
      <c r="U137" s="300"/>
      <c r="V137" s="295"/>
      <c r="W137" s="295"/>
      <c r="X137" s="295"/>
      <c r="Y137" s="295"/>
      <c r="Z137" s="295"/>
      <c r="AA137" s="274"/>
      <c r="AB137" s="295"/>
      <c r="AC137" s="282"/>
      <c r="AD137" s="295"/>
      <c r="AE137" s="295"/>
      <c r="AF137" s="295"/>
      <c r="AG137" s="295"/>
      <c r="AH137" s="295"/>
      <c r="AI137" s="285"/>
      <c r="AJ137" s="301"/>
      <c r="AK137" s="295"/>
      <c r="AL137" s="281"/>
      <c r="AM137" s="287"/>
      <c r="AN137" s="282"/>
      <c r="AO137" s="282"/>
      <c r="AP137" s="271"/>
      <c r="AQ137" s="291"/>
      <c r="AR137" s="302"/>
      <c r="AS137" s="289"/>
      <c r="AT137" s="289"/>
      <c r="AU137" s="291"/>
      <c r="AX137" s="292" t="s">
        <v>430</v>
      </c>
      <c r="AY137" s="292" t="s">
        <v>431</v>
      </c>
      <c r="BA137" s="292" t="s">
        <v>432</v>
      </c>
    </row>
    <row r="138" spans="1:53" s="211" customFormat="1" ht="48" customHeight="1">
      <c r="A138" s="294"/>
      <c r="B138" s="293"/>
      <c r="C138" s="262"/>
      <c r="D138" s="293"/>
      <c r="E138" s="293"/>
      <c r="F138" s="262"/>
      <c r="G138" s="262"/>
      <c r="H138" s="262"/>
      <c r="I138" s="295"/>
      <c r="J138" s="273"/>
      <c r="K138" s="273"/>
      <c r="L138" s="296"/>
      <c r="M138" s="297"/>
      <c r="N138" s="297"/>
      <c r="O138" s="262"/>
      <c r="P138" s="298"/>
      <c r="Q138" s="303"/>
      <c r="R138" s="295"/>
      <c r="S138" s="295"/>
      <c r="T138" s="299"/>
      <c r="U138" s="300"/>
      <c r="V138" s="295"/>
      <c r="W138" s="295"/>
      <c r="X138" s="295"/>
      <c r="Y138" s="295"/>
      <c r="Z138" s="295"/>
      <c r="AA138" s="274"/>
      <c r="AB138" s="295"/>
      <c r="AC138" s="282"/>
      <c r="AD138" s="295"/>
      <c r="AE138" s="295"/>
      <c r="AF138" s="295"/>
      <c r="AG138" s="295"/>
      <c r="AH138" s="295"/>
      <c r="AI138" s="285"/>
      <c r="AJ138" s="301"/>
      <c r="AK138" s="295"/>
      <c r="AL138" s="281"/>
      <c r="AM138" s="287"/>
      <c r="AN138" s="282"/>
      <c r="AO138" s="282"/>
      <c r="AP138" s="271"/>
      <c r="AQ138" s="291"/>
      <c r="AR138" s="302"/>
      <c r="AS138" s="289"/>
      <c r="AT138" s="289"/>
      <c r="AU138" s="291"/>
      <c r="AX138" s="292" t="s">
        <v>433</v>
      </c>
      <c r="AY138" s="292" t="s">
        <v>434</v>
      </c>
      <c r="BA138" s="292" t="s">
        <v>435</v>
      </c>
    </row>
    <row r="139" spans="1:53" s="211" customFormat="1" ht="48" customHeight="1">
      <c r="A139" s="294"/>
      <c r="B139" s="293"/>
      <c r="C139" s="262"/>
      <c r="D139" s="293"/>
      <c r="E139" s="293"/>
      <c r="F139" s="262"/>
      <c r="G139" s="262"/>
      <c r="H139" s="262"/>
      <c r="I139" s="295"/>
      <c r="J139" s="273"/>
      <c r="K139" s="273"/>
      <c r="L139" s="296"/>
      <c r="M139" s="297"/>
      <c r="N139" s="297"/>
      <c r="O139" s="262"/>
      <c r="P139" s="298"/>
      <c r="Q139" s="303"/>
      <c r="R139" s="295"/>
      <c r="S139" s="295"/>
      <c r="T139" s="299"/>
      <c r="U139" s="300"/>
      <c r="V139" s="295"/>
      <c r="W139" s="295"/>
      <c r="X139" s="295"/>
      <c r="Y139" s="295"/>
      <c r="Z139" s="295"/>
      <c r="AA139" s="274"/>
      <c r="AB139" s="295"/>
      <c r="AC139" s="282"/>
      <c r="AD139" s="295"/>
      <c r="AE139" s="295"/>
      <c r="AF139" s="295"/>
      <c r="AG139" s="295"/>
      <c r="AH139" s="295"/>
      <c r="AI139" s="285"/>
      <c r="AJ139" s="301"/>
      <c r="AK139" s="295"/>
      <c r="AL139" s="281"/>
      <c r="AM139" s="287"/>
      <c r="AN139" s="282"/>
      <c r="AO139" s="282"/>
      <c r="AP139" s="271"/>
      <c r="AQ139" s="291"/>
      <c r="AR139" s="302"/>
      <c r="AS139" s="289"/>
      <c r="AT139" s="289"/>
      <c r="AU139" s="291"/>
      <c r="AX139" s="292" t="s">
        <v>436</v>
      </c>
      <c r="AY139" s="292" t="s">
        <v>437</v>
      </c>
      <c r="BA139" s="292" t="s">
        <v>438</v>
      </c>
    </row>
    <row r="140" spans="1:53" s="211" customFormat="1" ht="48" customHeight="1">
      <c r="A140" s="294"/>
      <c r="B140" s="293"/>
      <c r="C140" s="262"/>
      <c r="D140" s="293"/>
      <c r="E140" s="293"/>
      <c r="F140" s="262"/>
      <c r="G140" s="262"/>
      <c r="H140" s="262"/>
      <c r="I140" s="295"/>
      <c r="J140" s="273"/>
      <c r="K140" s="273"/>
      <c r="L140" s="296"/>
      <c r="M140" s="297"/>
      <c r="N140" s="297"/>
      <c r="O140" s="262"/>
      <c r="P140" s="298"/>
      <c r="Q140" s="303"/>
      <c r="R140" s="295"/>
      <c r="S140" s="295"/>
      <c r="T140" s="299"/>
      <c r="U140" s="300"/>
      <c r="V140" s="295"/>
      <c r="W140" s="295"/>
      <c r="X140" s="295"/>
      <c r="Y140" s="295"/>
      <c r="Z140" s="295"/>
      <c r="AA140" s="274"/>
      <c r="AB140" s="295"/>
      <c r="AC140" s="282"/>
      <c r="AD140" s="295"/>
      <c r="AE140" s="295"/>
      <c r="AF140" s="295"/>
      <c r="AG140" s="295"/>
      <c r="AH140" s="295"/>
      <c r="AI140" s="285"/>
      <c r="AJ140" s="301"/>
      <c r="AK140" s="295"/>
      <c r="AL140" s="281"/>
      <c r="AM140" s="287"/>
      <c r="AN140" s="282"/>
      <c r="AO140" s="282"/>
      <c r="AP140" s="271"/>
      <c r="AQ140" s="291"/>
      <c r="AR140" s="302"/>
      <c r="AS140" s="289"/>
      <c r="AT140" s="289"/>
      <c r="AU140" s="291"/>
      <c r="AX140" s="292" t="s">
        <v>436</v>
      </c>
      <c r="AY140" s="292" t="s">
        <v>439</v>
      </c>
      <c r="BA140" s="292" t="s">
        <v>440</v>
      </c>
    </row>
    <row r="141" spans="1:53" s="211" customFormat="1" ht="48" customHeight="1">
      <c r="A141" s="294"/>
      <c r="B141" s="293"/>
      <c r="C141" s="262"/>
      <c r="D141" s="293"/>
      <c r="E141" s="293"/>
      <c r="F141" s="262"/>
      <c r="G141" s="262"/>
      <c r="H141" s="262"/>
      <c r="I141" s="295"/>
      <c r="J141" s="273"/>
      <c r="K141" s="273"/>
      <c r="L141" s="296"/>
      <c r="M141" s="297"/>
      <c r="N141" s="297"/>
      <c r="O141" s="262"/>
      <c r="P141" s="298"/>
      <c r="Q141" s="303"/>
      <c r="R141" s="295"/>
      <c r="S141" s="295"/>
      <c r="T141" s="299"/>
      <c r="U141" s="300"/>
      <c r="V141" s="295"/>
      <c r="W141" s="295"/>
      <c r="X141" s="295"/>
      <c r="Y141" s="295"/>
      <c r="Z141" s="295"/>
      <c r="AA141" s="274"/>
      <c r="AB141" s="295"/>
      <c r="AC141" s="282"/>
      <c r="AD141" s="295"/>
      <c r="AE141" s="295"/>
      <c r="AF141" s="295"/>
      <c r="AG141" s="295"/>
      <c r="AH141" s="295"/>
      <c r="AI141" s="285"/>
      <c r="AJ141" s="301"/>
      <c r="AK141" s="295"/>
      <c r="AL141" s="281"/>
      <c r="AM141" s="287"/>
      <c r="AN141" s="282"/>
      <c r="AO141" s="282"/>
      <c r="AP141" s="271"/>
      <c r="AQ141" s="291"/>
      <c r="AR141" s="302"/>
      <c r="AS141" s="289"/>
      <c r="AT141" s="289"/>
      <c r="AU141" s="291"/>
      <c r="AX141" s="292" t="s">
        <v>441</v>
      </c>
      <c r="AY141" s="292" t="s">
        <v>442</v>
      </c>
      <c r="BA141" s="292" t="s">
        <v>443</v>
      </c>
    </row>
    <row r="142" spans="1:53" s="211" customFormat="1" ht="48" customHeight="1">
      <c r="A142" s="294"/>
      <c r="B142" s="293"/>
      <c r="C142" s="262"/>
      <c r="D142" s="293"/>
      <c r="E142" s="293"/>
      <c r="F142" s="262"/>
      <c r="G142" s="262"/>
      <c r="H142" s="262"/>
      <c r="I142" s="295"/>
      <c r="J142" s="273"/>
      <c r="K142" s="273"/>
      <c r="L142" s="296"/>
      <c r="M142" s="297"/>
      <c r="N142" s="297"/>
      <c r="O142" s="262"/>
      <c r="P142" s="298"/>
      <c r="Q142" s="303"/>
      <c r="R142" s="295"/>
      <c r="S142" s="295"/>
      <c r="T142" s="299"/>
      <c r="U142" s="300"/>
      <c r="V142" s="295"/>
      <c r="W142" s="295"/>
      <c r="X142" s="295"/>
      <c r="Y142" s="295"/>
      <c r="Z142" s="295"/>
      <c r="AA142" s="274"/>
      <c r="AB142" s="295"/>
      <c r="AC142" s="282"/>
      <c r="AD142" s="295"/>
      <c r="AE142" s="295"/>
      <c r="AF142" s="295"/>
      <c r="AG142" s="295"/>
      <c r="AH142" s="295"/>
      <c r="AI142" s="285"/>
      <c r="AJ142" s="301"/>
      <c r="AK142" s="295"/>
      <c r="AL142" s="281"/>
      <c r="AM142" s="287"/>
      <c r="AN142" s="282"/>
      <c r="AO142" s="282"/>
      <c r="AP142" s="271"/>
      <c r="AQ142" s="291"/>
      <c r="AR142" s="302"/>
      <c r="AS142" s="289"/>
      <c r="AT142" s="289"/>
      <c r="AU142" s="291"/>
      <c r="AX142" s="292" t="s">
        <v>444</v>
      </c>
      <c r="AY142" s="292" t="s">
        <v>445</v>
      </c>
      <c r="BA142" s="292" t="s">
        <v>446</v>
      </c>
    </row>
    <row r="143" spans="1:53" s="211" customFormat="1" ht="48" customHeight="1">
      <c r="A143" s="294"/>
      <c r="B143" s="293"/>
      <c r="C143" s="262"/>
      <c r="D143" s="293"/>
      <c r="E143" s="293"/>
      <c r="F143" s="262"/>
      <c r="G143" s="262"/>
      <c r="H143" s="262"/>
      <c r="I143" s="295"/>
      <c r="J143" s="273"/>
      <c r="K143" s="273"/>
      <c r="L143" s="296"/>
      <c r="M143" s="297"/>
      <c r="N143" s="297"/>
      <c r="O143" s="262"/>
      <c r="P143" s="298"/>
      <c r="Q143" s="303"/>
      <c r="R143" s="295"/>
      <c r="S143" s="295"/>
      <c r="T143" s="299"/>
      <c r="U143" s="300"/>
      <c r="V143" s="295"/>
      <c r="W143" s="295"/>
      <c r="X143" s="295"/>
      <c r="Y143" s="295"/>
      <c r="Z143" s="295"/>
      <c r="AA143" s="274"/>
      <c r="AB143" s="295"/>
      <c r="AC143" s="282"/>
      <c r="AD143" s="295"/>
      <c r="AE143" s="295"/>
      <c r="AF143" s="295"/>
      <c r="AG143" s="295"/>
      <c r="AH143" s="295"/>
      <c r="AI143" s="285"/>
      <c r="AJ143" s="301"/>
      <c r="AK143" s="295"/>
      <c r="AL143" s="281"/>
      <c r="AM143" s="287"/>
      <c r="AN143" s="282"/>
      <c r="AO143" s="282"/>
      <c r="AP143" s="271"/>
      <c r="AQ143" s="291"/>
      <c r="AR143" s="302"/>
      <c r="AS143" s="289"/>
      <c r="AT143" s="289"/>
      <c r="AU143" s="291"/>
      <c r="AX143" s="292" t="s">
        <v>447</v>
      </c>
      <c r="AY143" s="292" t="s">
        <v>448</v>
      </c>
      <c r="BA143" s="292" t="s">
        <v>449</v>
      </c>
    </row>
    <row r="144" spans="1:53" s="211" customFormat="1" ht="48" customHeight="1">
      <c r="A144" s="294"/>
      <c r="B144" s="293"/>
      <c r="C144" s="262"/>
      <c r="D144" s="293"/>
      <c r="E144" s="293"/>
      <c r="F144" s="262"/>
      <c r="G144" s="262"/>
      <c r="H144" s="262"/>
      <c r="I144" s="295"/>
      <c r="J144" s="273"/>
      <c r="K144" s="273"/>
      <c r="L144" s="296"/>
      <c r="M144" s="297"/>
      <c r="N144" s="297"/>
      <c r="O144" s="262"/>
      <c r="P144" s="298"/>
      <c r="Q144" s="303"/>
      <c r="R144" s="295"/>
      <c r="S144" s="295"/>
      <c r="T144" s="299"/>
      <c r="U144" s="300"/>
      <c r="V144" s="295"/>
      <c r="W144" s="295"/>
      <c r="X144" s="295"/>
      <c r="Y144" s="295"/>
      <c r="Z144" s="295"/>
      <c r="AA144" s="274"/>
      <c r="AB144" s="295"/>
      <c r="AC144" s="282"/>
      <c r="AD144" s="295"/>
      <c r="AE144" s="295"/>
      <c r="AF144" s="295"/>
      <c r="AG144" s="295"/>
      <c r="AH144" s="295"/>
      <c r="AI144" s="285"/>
      <c r="AJ144" s="301"/>
      <c r="AK144" s="295"/>
      <c r="AL144" s="281"/>
      <c r="AM144" s="287"/>
      <c r="AN144" s="282"/>
      <c r="AO144" s="282"/>
      <c r="AP144" s="271"/>
      <c r="AQ144" s="291"/>
      <c r="AR144" s="302"/>
      <c r="AS144" s="289"/>
      <c r="AT144" s="289"/>
      <c r="AU144" s="291"/>
      <c r="AX144" s="292" t="s">
        <v>450</v>
      </c>
      <c r="AY144" s="292" t="s">
        <v>451</v>
      </c>
      <c r="BA144" s="292" t="s">
        <v>452</v>
      </c>
    </row>
    <row r="145" spans="1:53" s="211" customFormat="1" ht="48" customHeight="1">
      <c r="A145" s="294"/>
      <c r="B145" s="293"/>
      <c r="C145" s="262"/>
      <c r="D145" s="293"/>
      <c r="E145" s="293"/>
      <c r="F145" s="262"/>
      <c r="G145" s="262"/>
      <c r="H145" s="262"/>
      <c r="I145" s="295"/>
      <c r="J145" s="273"/>
      <c r="K145" s="273"/>
      <c r="L145" s="296"/>
      <c r="M145" s="297"/>
      <c r="N145" s="297"/>
      <c r="O145" s="262"/>
      <c r="P145" s="298"/>
      <c r="Q145" s="303"/>
      <c r="R145" s="295"/>
      <c r="S145" s="295"/>
      <c r="T145" s="299"/>
      <c r="U145" s="300"/>
      <c r="V145" s="295"/>
      <c r="W145" s="295"/>
      <c r="X145" s="295"/>
      <c r="Y145" s="295"/>
      <c r="Z145" s="295"/>
      <c r="AA145" s="274"/>
      <c r="AB145" s="295"/>
      <c r="AC145" s="282"/>
      <c r="AD145" s="295"/>
      <c r="AE145" s="295"/>
      <c r="AF145" s="295"/>
      <c r="AG145" s="295"/>
      <c r="AH145" s="295"/>
      <c r="AI145" s="285"/>
      <c r="AJ145" s="301"/>
      <c r="AK145" s="295"/>
      <c r="AL145" s="281"/>
      <c r="AM145" s="287"/>
      <c r="AN145" s="282"/>
      <c r="AO145" s="282"/>
      <c r="AP145" s="271"/>
      <c r="AQ145" s="291"/>
      <c r="AR145" s="302"/>
      <c r="AS145" s="289"/>
      <c r="AT145" s="289"/>
      <c r="AU145" s="291"/>
      <c r="AX145" s="292" t="s">
        <v>453</v>
      </c>
      <c r="AY145" s="292" t="s">
        <v>454</v>
      </c>
      <c r="BA145" s="292" t="s">
        <v>455</v>
      </c>
    </row>
    <row r="146" spans="1:53" s="211" customFormat="1" ht="48" customHeight="1">
      <c r="A146" s="294"/>
      <c r="B146" s="293"/>
      <c r="C146" s="262"/>
      <c r="D146" s="293"/>
      <c r="E146" s="293"/>
      <c r="F146" s="262"/>
      <c r="G146" s="262"/>
      <c r="H146" s="262"/>
      <c r="I146" s="295"/>
      <c r="J146" s="273"/>
      <c r="K146" s="273"/>
      <c r="L146" s="296"/>
      <c r="M146" s="297"/>
      <c r="N146" s="297"/>
      <c r="O146" s="262"/>
      <c r="P146" s="298"/>
      <c r="Q146" s="303"/>
      <c r="R146" s="295"/>
      <c r="S146" s="295"/>
      <c r="T146" s="299"/>
      <c r="U146" s="300"/>
      <c r="V146" s="295"/>
      <c r="W146" s="295"/>
      <c r="X146" s="295"/>
      <c r="Y146" s="295"/>
      <c r="Z146" s="295"/>
      <c r="AA146" s="274"/>
      <c r="AB146" s="295"/>
      <c r="AC146" s="282"/>
      <c r="AD146" s="295"/>
      <c r="AE146" s="295"/>
      <c r="AF146" s="295"/>
      <c r="AG146" s="295"/>
      <c r="AH146" s="295"/>
      <c r="AI146" s="285"/>
      <c r="AJ146" s="301"/>
      <c r="AK146" s="295"/>
      <c r="AL146" s="281"/>
      <c r="AM146" s="287"/>
      <c r="AN146" s="282"/>
      <c r="AO146" s="282"/>
      <c r="AP146" s="271"/>
      <c r="AQ146" s="291"/>
      <c r="AR146" s="302"/>
      <c r="AS146" s="289"/>
      <c r="AT146" s="289"/>
      <c r="AU146" s="291"/>
      <c r="AX146" s="292" t="s">
        <v>456</v>
      </c>
      <c r="AY146" s="292" t="s">
        <v>457</v>
      </c>
      <c r="BA146" s="292" t="s">
        <v>458</v>
      </c>
    </row>
    <row r="147" spans="1:53" s="211" customFormat="1" ht="48" customHeight="1">
      <c r="A147" s="294"/>
      <c r="B147" s="293"/>
      <c r="C147" s="262"/>
      <c r="D147" s="293"/>
      <c r="E147" s="293"/>
      <c r="F147" s="262"/>
      <c r="G147" s="262"/>
      <c r="H147" s="262"/>
      <c r="I147" s="295"/>
      <c r="J147" s="273"/>
      <c r="K147" s="273"/>
      <c r="L147" s="296"/>
      <c r="M147" s="297"/>
      <c r="N147" s="297"/>
      <c r="O147" s="262"/>
      <c r="P147" s="298"/>
      <c r="Q147" s="303"/>
      <c r="R147" s="295"/>
      <c r="S147" s="295"/>
      <c r="T147" s="299"/>
      <c r="U147" s="300"/>
      <c r="V147" s="295"/>
      <c r="W147" s="295"/>
      <c r="X147" s="295"/>
      <c r="Y147" s="295"/>
      <c r="Z147" s="295"/>
      <c r="AA147" s="274"/>
      <c r="AB147" s="295"/>
      <c r="AC147" s="282"/>
      <c r="AD147" s="295"/>
      <c r="AE147" s="295"/>
      <c r="AF147" s="295"/>
      <c r="AG147" s="295"/>
      <c r="AH147" s="295"/>
      <c r="AI147" s="285"/>
      <c r="AJ147" s="301"/>
      <c r="AK147" s="295"/>
      <c r="AL147" s="281"/>
      <c r="AM147" s="287"/>
      <c r="AN147" s="282"/>
      <c r="AO147" s="282"/>
      <c r="AP147" s="271"/>
      <c r="AQ147" s="291"/>
      <c r="AR147" s="302"/>
      <c r="AS147" s="289"/>
      <c r="AT147" s="289"/>
      <c r="AU147" s="291"/>
      <c r="AX147" s="292" t="s">
        <v>459</v>
      </c>
      <c r="AY147" s="292" t="s">
        <v>460</v>
      </c>
      <c r="BA147" s="292" t="s">
        <v>461</v>
      </c>
    </row>
    <row r="148" spans="1:53" s="211" customFormat="1" ht="48" customHeight="1">
      <c r="A148" s="294"/>
      <c r="B148" s="293"/>
      <c r="C148" s="262"/>
      <c r="D148" s="293"/>
      <c r="E148" s="293"/>
      <c r="F148" s="262"/>
      <c r="G148" s="262"/>
      <c r="H148" s="262"/>
      <c r="I148" s="295"/>
      <c r="J148" s="273"/>
      <c r="K148" s="273"/>
      <c r="L148" s="296"/>
      <c r="M148" s="297"/>
      <c r="N148" s="297"/>
      <c r="O148" s="262"/>
      <c r="P148" s="298"/>
      <c r="Q148" s="303"/>
      <c r="R148" s="295"/>
      <c r="S148" s="295"/>
      <c r="T148" s="299"/>
      <c r="U148" s="300"/>
      <c r="V148" s="295"/>
      <c r="W148" s="295"/>
      <c r="X148" s="295"/>
      <c r="Y148" s="295"/>
      <c r="Z148" s="295"/>
      <c r="AA148" s="274"/>
      <c r="AB148" s="295"/>
      <c r="AC148" s="282"/>
      <c r="AD148" s="295"/>
      <c r="AE148" s="295"/>
      <c r="AF148" s="295"/>
      <c r="AG148" s="295"/>
      <c r="AH148" s="295"/>
      <c r="AI148" s="285"/>
      <c r="AJ148" s="301"/>
      <c r="AK148" s="295"/>
      <c r="AL148" s="281"/>
      <c r="AM148" s="287"/>
      <c r="AN148" s="282"/>
      <c r="AO148" s="282"/>
      <c r="AP148" s="271"/>
      <c r="AQ148" s="291"/>
      <c r="AR148" s="302"/>
      <c r="AS148" s="289"/>
      <c r="AT148" s="289"/>
      <c r="AU148" s="291"/>
      <c r="AX148" s="292" t="s">
        <v>462</v>
      </c>
      <c r="AY148" s="292" t="s">
        <v>463</v>
      </c>
      <c r="BA148" s="292" t="s">
        <v>464</v>
      </c>
    </row>
    <row r="149" spans="1:53" s="211" customFormat="1" ht="48" customHeight="1">
      <c r="A149" s="294"/>
      <c r="B149" s="293"/>
      <c r="C149" s="262"/>
      <c r="D149" s="293"/>
      <c r="E149" s="293"/>
      <c r="F149" s="262"/>
      <c r="G149" s="262"/>
      <c r="H149" s="262"/>
      <c r="I149" s="295"/>
      <c r="J149" s="273"/>
      <c r="K149" s="273"/>
      <c r="L149" s="296"/>
      <c r="M149" s="297"/>
      <c r="N149" s="297"/>
      <c r="O149" s="262"/>
      <c r="P149" s="298"/>
      <c r="Q149" s="303"/>
      <c r="R149" s="295"/>
      <c r="S149" s="295"/>
      <c r="T149" s="299"/>
      <c r="U149" s="300"/>
      <c r="V149" s="295"/>
      <c r="W149" s="295"/>
      <c r="X149" s="295"/>
      <c r="Y149" s="295"/>
      <c r="Z149" s="295"/>
      <c r="AA149" s="274"/>
      <c r="AB149" s="295"/>
      <c r="AC149" s="282"/>
      <c r="AD149" s="295"/>
      <c r="AE149" s="295"/>
      <c r="AF149" s="295"/>
      <c r="AG149" s="295"/>
      <c r="AH149" s="295"/>
      <c r="AI149" s="285"/>
      <c r="AJ149" s="301"/>
      <c r="AK149" s="295"/>
      <c r="AL149" s="281"/>
      <c r="AM149" s="287"/>
      <c r="AN149" s="282"/>
      <c r="AO149" s="282"/>
      <c r="AP149" s="271"/>
      <c r="AQ149" s="291"/>
      <c r="AR149" s="302"/>
      <c r="AS149" s="289"/>
      <c r="AT149" s="289"/>
      <c r="AU149" s="291"/>
      <c r="AX149" s="292" t="s">
        <v>465</v>
      </c>
      <c r="AY149" s="292" t="s">
        <v>466</v>
      </c>
      <c r="BA149" s="292" t="s">
        <v>467</v>
      </c>
    </row>
    <row r="150" spans="1:53" s="211" customFormat="1" ht="48" customHeight="1">
      <c r="A150" s="294"/>
      <c r="B150" s="293"/>
      <c r="C150" s="262"/>
      <c r="D150" s="293"/>
      <c r="E150" s="293"/>
      <c r="F150" s="262"/>
      <c r="G150" s="262"/>
      <c r="H150" s="262"/>
      <c r="I150" s="295"/>
      <c r="J150" s="273"/>
      <c r="K150" s="273"/>
      <c r="L150" s="296"/>
      <c r="M150" s="297"/>
      <c r="N150" s="297"/>
      <c r="O150" s="262"/>
      <c r="P150" s="298"/>
      <c r="Q150" s="303"/>
      <c r="R150" s="295"/>
      <c r="S150" s="295"/>
      <c r="T150" s="299"/>
      <c r="U150" s="300"/>
      <c r="V150" s="295"/>
      <c r="W150" s="295"/>
      <c r="X150" s="295"/>
      <c r="Y150" s="295"/>
      <c r="Z150" s="295"/>
      <c r="AA150" s="274"/>
      <c r="AB150" s="295"/>
      <c r="AC150" s="282"/>
      <c r="AD150" s="295"/>
      <c r="AE150" s="295"/>
      <c r="AF150" s="295"/>
      <c r="AG150" s="295"/>
      <c r="AH150" s="295"/>
      <c r="AI150" s="285"/>
      <c r="AJ150" s="301"/>
      <c r="AK150" s="295"/>
      <c r="AL150" s="281"/>
      <c r="AM150" s="287"/>
      <c r="AN150" s="282"/>
      <c r="AO150" s="282"/>
      <c r="AP150" s="271"/>
      <c r="AQ150" s="291"/>
      <c r="AR150" s="302"/>
      <c r="AS150" s="289"/>
      <c r="AT150" s="289"/>
      <c r="AU150" s="291"/>
      <c r="AX150" s="292" t="s">
        <v>468</v>
      </c>
      <c r="AY150" s="292" t="s">
        <v>469</v>
      </c>
      <c r="BA150" s="292" t="s">
        <v>470</v>
      </c>
    </row>
    <row r="151" spans="1:53" s="211" customFormat="1" ht="48" customHeight="1">
      <c r="A151" s="294"/>
      <c r="B151" s="293"/>
      <c r="C151" s="262"/>
      <c r="D151" s="293"/>
      <c r="E151" s="293"/>
      <c r="F151" s="262"/>
      <c r="G151" s="262"/>
      <c r="H151" s="262"/>
      <c r="I151" s="295"/>
      <c r="J151" s="273"/>
      <c r="K151" s="273"/>
      <c r="L151" s="296"/>
      <c r="M151" s="297"/>
      <c r="N151" s="297"/>
      <c r="O151" s="262"/>
      <c r="P151" s="298"/>
      <c r="Q151" s="303"/>
      <c r="R151" s="295"/>
      <c r="S151" s="295"/>
      <c r="T151" s="299"/>
      <c r="U151" s="300"/>
      <c r="V151" s="295"/>
      <c r="W151" s="295"/>
      <c r="X151" s="295"/>
      <c r="Y151" s="295"/>
      <c r="Z151" s="295"/>
      <c r="AA151" s="274"/>
      <c r="AB151" s="295"/>
      <c r="AC151" s="282"/>
      <c r="AD151" s="295"/>
      <c r="AE151" s="295"/>
      <c r="AF151" s="295"/>
      <c r="AG151" s="295"/>
      <c r="AH151" s="295"/>
      <c r="AI151" s="285"/>
      <c r="AJ151" s="301"/>
      <c r="AK151" s="295"/>
      <c r="AL151" s="281"/>
      <c r="AM151" s="287"/>
      <c r="AN151" s="282"/>
      <c r="AO151" s="282"/>
      <c r="AP151" s="271"/>
      <c r="AQ151" s="291"/>
      <c r="AR151" s="302"/>
      <c r="AS151" s="289"/>
      <c r="AT151" s="289"/>
      <c r="AU151" s="291"/>
      <c r="AX151" s="292" t="s">
        <v>471</v>
      </c>
      <c r="AY151" s="292" t="s">
        <v>472</v>
      </c>
      <c r="BA151" s="292" t="s">
        <v>473</v>
      </c>
    </row>
    <row r="152" spans="1:53" s="211" customFormat="1" ht="48" customHeight="1">
      <c r="A152" s="294"/>
      <c r="B152" s="293"/>
      <c r="C152" s="262"/>
      <c r="D152" s="293"/>
      <c r="E152" s="293"/>
      <c r="F152" s="262"/>
      <c r="G152" s="262"/>
      <c r="H152" s="262"/>
      <c r="I152" s="295"/>
      <c r="J152" s="273"/>
      <c r="K152" s="273"/>
      <c r="L152" s="296"/>
      <c r="M152" s="297"/>
      <c r="N152" s="297"/>
      <c r="O152" s="262"/>
      <c r="P152" s="298"/>
      <c r="Q152" s="303"/>
      <c r="R152" s="295"/>
      <c r="S152" s="295"/>
      <c r="T152" s="299"/>
      <c r="U152" s="300"/>
      <c r="V152" s="295"/>
      <c r="W152" s="295"/>
      <c r="X152" s="295"/>
      <c r="Y152" s="295"/>
      <c r="Z152" s="295"/>
      <c r="AA152" s="274"/>
      <c r="AB152" s="295"/>
      <c r="AC152" s="282"/>
      <c r="AD152" s="295"/>
      <c r="AE152" s="295"/>
      <c r="AF152" s="295"/>
      <c r="AG152" s="295"/>
      <c r="AH152" s="295"/>
      <c r="AI152" s="285"/>
      <c r="AJ152" s="301"/>
      <c r="AK152" s="295"/>
      <c r="AL152" s="281"/>
      <c r="AM152" s="287"/>
      <c r="AN152" s="282"/>
      <c r="AO152" s="282"/>
      <c r="AP152" s="271"/>
      <c r="AQ152" s="291"/>
      <c r="AR152" s="302"/>
      <c r="AS152" s="289"/>
      <c r="AT152" s="289"/>
      <c r="AU152" s="291"/>
      <c r="AX152" s="292" t="s">
        <v>237</v>
      </c>
      <c r="AY152" s="292" t="s">
        <v>474</v>
      </c>
      <c r="BA152" s="292" t="s">
        <v>475</v>
      </c>
    </row>
    <row r="153" spans="1:53" s="211" customFormat="1" ht="48" customHeight="1">
      <c r="A153" s="294"/>
      <c r="B153" s="293"/>
      <c r="C153" s="262"/>
      <c r="D153" s="293"/>
      <c r="E153" s="293"/>
      <c r="F153" s="262"/>
      <c r="G153" s="262"/>
      <c r="H153" s="262"/>
      <c r="I153" s="295"/>
      <c r="J153" s="273"/>
      <c r="K153" s="273"/>
      <c r="L153" s="296"/>
      <c r="M153" s="297"/>
      <c r="N153" s="297"/>
      <c r="O153" s="262"/>
      <c r="P153" s="298"/>
      <c r="Q153" s="303"/>
      <c r="R153" s="295"/>
      <c r="S153" s="295"/>
      <c r="T153" s="299"/>
      <c r="U153" s="300"/>
      <c r="V153" s="295"/>
      <c r="W153" s="295"/>
      <c r="X153" s="295"/>
      <c r="Y153" s="295"/>
      <c r="Z153" s="295"/>
      <c r="AA153" s="274"/>
      <c r="AB153" s="295"/>
      <c r="AC153" s="282"/>
      <c r="AD153" s="295"/>
      <c r="AE153" s="295"/>
      <c r="AF153" s="295"/>
      <c r="AG153" s="295"/>
      <c r="AH153" s="295"/>
      <c r="AI153" s="285"/>
      <c r="AJ153" s="301"/>
      <c r="AK153" s="295"/>
      <c r="AL153" s="281"/>
      <c r="AM153" s="287"/>
      <c r="AN153" s="282"/>
      <c r="AO153" s="282"/>
      <c r="AP153" s="271"/>
      <c r="AQ153" s="291"/>
      <c r="AR153" s="302"/>
      <c r="AS153" s="289"/>
      <c r="AT153" s="289"/>
      <c r="AU153" s="291"/>
      <c r="AX153" s="292" t="s">
        <v>239</v>
      </c>
      <c r="AY153" s="292" t="s">
        <v>476</v>
      </c>
      <c r="BA153" s="292" t="s">
        <v>477</v>
      </c>
    </row>
    <row r="154" spans="1:53" s="211" customFormat="1" ht="48" customHeight="1">
      <c r="A154" s="294"/>
      <c r="B154" s="293"/>
      <c r="C154" s="262"/>
      <c r="D154" s="293"/>
      <c r="E154" s="293"/>
      <c r="F154" s="262"/>
      <c r="G154" s="262"/>
      <c r="H154" s="262"/>
      <c r="I154" s="295"/>
      <c r="J154" s="273"/>
      <c r="K154" s="273"/>
      <c r="L154" s="296"/>
      <c r="M154" s="297"/>
      <c r="N154" s="297"/>
      <c r="O154" s="262"/>
      <c r="P154" s="298"/>
      <c r="Q154" s="303"/>
      <c r="R154" s="295"/>
      <c r="S154" s="295"/>
      <c r="T154" s="299"/>
      <c r="U154" s="300"/>
      <c r="V154" s="295"/>
      <c r="W154" s="295"/>
      <c r="X154" s="295"/>
      <c r="Y154" s="295"/>
      <c r="Z154" s="295"/>
      <c r="AA154" s="274"/>
      <c r="AB154" s="295"/>
      <c r="AC154" s="282"/>
      <c r="AD154" s="295"/>
      <c r="AE154" s="295"/>
      <c r="AF154" s="295"/>
      <c r="AG154" s="295"/>
      <c r="AH154" s="295"/>
      <c r="AI154" s="285"/>
      <c r="AJ154" s="301"/>
      <c r="AK154" s="295"/>
      <c r="AL154" s="281"/>
      <c r="AM154" s="287"/>
      <c r="AN154" s="282"/>
      <c r="AO154" s="282"/>
      <c r="AP154" s="271"/>
      <c r="AQ154" s="291"/>
      <c r="AR154" s="302"/>
      <c r="AS154" s="289"/>
      <c r="AT154" s="289"/>
      <c r="AU154" s="291"/>
      <c r="AX154" s="292" t="s">
        <v>478</v>
      </c>
      <c r="AY154" s="292" t="s">
        <v>479</v>
      </c>
      <c r="BA154" s="292" t="s">
        <v>480</v>
      </c>
    </row>
    <row r="155" spans="1:53" s="211" customFormat="1" ht="48" customHeight="1">
      <c r="A155" s="294"/>
      <c r="B155" s="293"/>
      <c r="C155" s="262"/>
      <c r="D155" s="293"/>
      <c r="E155" s="293"/>
      <c r="F155" s="262"/>
      <c r="G155" s="262"/>
      <c r="H155" s="262"/>
      <c r="I155" s="295"/>
      <c r="J155" s="273"/>
      <c r="K155" s="273"/>
      <c r="L155" s="296"/>
      <c r="M155" s="297"/>
      <c r="N155" s="297"/>
      <c r="O155" s="262"/>
      <c r="P155" s="298"/>
      <c r="Q155" s="303"/>
      <c r="R155" s="295"/>
      <c r="S155" s="295"/>
      <c r="T155" s="299"/>
      <c r="U155" s="300"/>
      <c r="V155" s="295"/>
      <c r="W155" s="295"/>
      <c r="X155" s="295"/>
      <c r="Y155" s="295"/>
      <c r="Z155" s="295"/>
      <c r="AA155" s="274"/>
      <c r="AB155" s="295"/>
      <c r="AC155" s="282"/>
      <c r="AD155" s="295"/>
      <c r="AE155" s="295"/>
      <c r="AF155" s="295"/>
      <c r="AG155" s="295"/>
      <c r="AH155" s="295"/>
      <c r="AI155" s="285"/>
      <c r="AJ155" s="301"/>
      <c r="AK155" s="295"/>
      <c r="AL155" s="281"/>
      <c r="AM155" s="287"/>
      <c r="AN155" s="282"/>
      <c r="AO155" s="282"/>
      <c r="AP155" s="271"/>
      <c r="AQ155" s="291"/>
      <c r="AR155" s="302"/>
      <c r="AS155" s="289"/>
      <c r="AT155" s="289"/>
      <c r="AU155" s="291"/>
      <c r="AX155" s="292" t="s">
        <v>481</v>
      </c>
      <c r="AY155" s="292" t="s">
        <v>482</v>
      </c>
      <c r="BA155" s="292" t="s">
        <v>483</v>
      </c>
    </row>
    <row r="156" spans="1:53" s="211" customFormat="1" ht="48" customHeight="1">
      <c r="A156" s="294"/>
      <c r="B156" s="293"/>
      <c r="C156" s="262"/>
      <c r="D156" s="293"/>
      <c r="E156" s="293"/>
      <c r="F156" s="262"/>
      <c r="G156" s="262"/>
      <c r="H156" s="262"/>
      <c r="I156" s="295"/>
      <c r="J156" s="273"/>
      <c r="K156" s="273"/>
      <c r="L156" s="296"/>
      <c r="M156" s="297"/>
      <c r="N156" s="297"/>
      <c r="O156" s="262"/>
      <c r="P156" s="298"/>
      <c r="Q156" s="303"/>
      <c r="R156" s="295"/>
      <c r="S156" s="295"/>
      <c r="T156" s="299"/>
      <c r="U156" s="300"/>
      <c r="V156" s="295"/>
      <c r="W156" s="295"/>
      <c r="X156" s="295"/>
      <c r="Y156" s="295"/>
      <c r="Z156" s="295"/>
      <c r="AA156" s="274"/>
      <c r="AB156" s="295"/>
      <c r="AC156" s="282"/>
      <c r="AD156" s="295"/>
      <c r="AE156" s="295"/>
      <c r="AF156" s="295"/>
      <c r="AG156" s="295"/>
      <c r="AH156" s="295"/>
      <c r="AI156" s="285"/>
      <c r="AJ156" s="301"/>
      <c r="AK156" s="295"/>
      <c r="AL156" s="281"/>
      <c r="AM156" s="287"/>
      <c r="AN156" s="282"/>
      <c r="AO156" s="282"/>
      <c r="AP156" s="271"/>
      <c r="AQ156" s="291"/>
      <c r="AR156" s="302"/>
      <c r="AS156" s="289"/>
      <c r="AT156" s="289"/>
      <c r="AU156" s="291"/>
      <c r="AX156" s="292" t="s">
        <v>484</v>
      </c>
      <c r="AY156" s="292" t="s">
        <v>485</v>
      </c>
      <c r="BA156" s="292" t="s">
        <v>486</v>
      </c>
    </row>
    <row r="157" spans="1:53" s="211" customFormat="1" ht="48" customHeight="1">
      <c r="A157" s="294"/>
      <c r="B157" s="293"/>
      <c r="C157" s="262"/>
      <c r="D157" s="293"/>
      <c r="E157" s="293"/>
      <c r="F157" s="262"/>
      <c r="G157" s="262"/>
      <c r="H157" s="262"/>
      <c r="I157" s="295"/>
      <c r="J157" s="273"/>
      <c r="K157" s="273"/>
      <c r="L157" s="296"/>
      <c r="M157" s="297"/>
      <c r="N157" s="297"/>
      <c r="O157" s="262"/>
      <c r="P157" s="298"/>
      <c r="Q157" s="303"/>
      <c r="R157" s="295"/>
      <c r="S157" s="295"/>
      <c r="T157" s="299"/>
      <c r="U157" s="300"/>
      <c r="V157" s="295"/>
      <c r="W157" s="295"/>
      <c r="X157" s="295"/>
      <c r="Y157" s="295"/>
      <c r="Z157" s="295"/>
      <c r="AA157" s="274"/>
      <c r="AB157" s="295"/>
      <c r="AC157" s="282"/>
      <c r="AD157" s="295"/>
      <c r="AE157" s="295"/>
      <c r="AF157" s="295"/>
      <c r="AG157" s="295"/>
      <c r="AH157" s="295"/>
      <c r="AI157" s="285"/>
      <c r="AJ157" s="301"/>
      <c r="AK157" s="295"/>
      <c r="AL157" s="281"/>
      <c r="AM157" s="287"/>
      <c r="AN157" s="282"/>
      <c r="AO157" s="282"/>
      <c r="AP157" s="271"/>
      <c r="AQ157" s="291"/>
      <c r="AR157" s="302"/>
      <c r="AS157" s="289"/>
      <c r="AT157" s="289"/>
      <c r="AU157" s="291"/>
      <c r="AX157" s="292" t="s">
        <v>487</v>
      </c>
      <c r="AY157" s="292" t="s">
        <v>488</v>
      </c>
      <c r="BA157" s="292" t="s">
        <v>489</v>
      </c>
    </row>
    <row r="158" spans="1:53" s="211" customFormat="1" ht="48" customHeight="1">
      <c r="A158" s="294"/>
      <c r="B158" s="293"/>
      <c r="C158" s="262"/>
      <c r="D158" s="293"/>
      <c r="E158" s="293"/>
      <c r="F158" s="262"/>
      <c r="G158" s="262"/>
      <c r="H158" s="262"/>
      <c r="I158" s="295"/>
      <c r="J158" s="273"/>
      <c r="K158" s="273"/>
      <c r="L158" s="296"/>
      <c r="M158" s="297"/>
      <c r="N158" s="297"/>
      <c r="O158" s="262"/>
      <c r="P158" s="298"/>
      <c r="Q158" s="303"/>
      <c r="R158" s="295"/>
      <c r="S158" s="295"/>
      <c r="T158" s="299"/>
      <c r="U158" s="300"/>
      <c r="V158" s="295"/>
      <c r="W158" s="295"/>
      <c r="X158" s="295"/>
      <c r="Y158" s="295"/>
      <c r="Z158" s="295"/>
      <c r="AA158" s="274"/>
      <c r="AB158" s="295"/>
      <c r="AC158" s="282"/>
      <c r="AD158" s="295"/>
      <c r="AE158" s="295"/>
      <c r="AF158" s="295"/>
      <c r="AG158" s="295"/>
      <c r="AH158" s="295"/>
      <c r="AI158" s="285"/>
      <c r="AJ158" s="301"/>
      <c r="AK158" s="295"/>
      <c r="AL158" s="281"/>
      <c r="AM158" s="287"/>
      <c r="AN158" s="282"/>
      <c r="AO158" s="282"/>
      <c r="AP158" s="271"/>
      <c r="AQ158" s="291"/>
      <c r="AR158" s="302"/>
      <c r="AS158" s="289"/>
      <c r="AT158" s="289"/>
      <c r="AU158" s="291"/>
      <c r="AX158" s="292" t="s">
        <v>490</v>
      </c>
      <c r="AY158" s="292" t="s">
        <v>491</v>
      </c>
      <c r="BA158" s="292" t="s">
        <v>492</v>
      </c>
    </row>
    <row r="159" spans="1:53" s="211" customFormat="1" ht="48" customHeight="1">
      <c r="A159" s="294"/>
      <c r="B159" s="293"/>
      <c r="C159" s="262"/>
      <c r="D159" s="293"/>
      <c r="E159" s="293"/>
      <c r="F159" s="262"/>
      <c r="G159" s="262"/>
      <c r="H159" s="262"/>
      <c r="I159" s="295"/>
      <c r="J159" s="273"/>
      <c r="K159" s="273"/>
      <c r="L159" s="296"/>
      <c r="M159" s="297"/>
      <c r="N159" s="297"/>
      <c r="O159" s="262"/>
      <c r="P159" s="298"/>
      <c r="Q159" s="303"/>
      <c r="R159" s="295"/>
      <c r="S159" s="295"/>
      <c r="T159" s="299"/>
      <c r="U159" s="300"/>
      <c r="V159" s="295"/>
      <c r="W159" s="295"/>
      <c r="X159" s="295"/>
      <c r="Y159" s="295"/>
      <c r="Z159" s="295"/>
      <c r="AA159" s="274"/>
      <c r="AB159" s="295"/>
      <c r="AC159" s="282"/>
      <c r="AD159" s="295"/>
      <c r="AE159" s="295"/>
      <c r="AF159" s="295"/>
      <c r="AG159" s="295"/>
      <c r="AH159" s="295"/>
      <c r="AI159" s="285"/>
      <c r="AJ159" s="301"/>
      <c r="AK159" s="295"/>
      <c r="AL159" s="281"/>
      <c r="AM159" s="287"/>
      <c r="AN159" s="282"/>
      <c r="AO159" s="282"/>
      <c r="AP159" s="271"/>
      <c r="AQ159" s="291"/>
      <c r="AR159" s="302"/>
      <c r="AS159" s="289"/>
      <c r="AT159" s="289"/>
      <c r="AU159" s="291"/>
      <c r="AX159" s="292" t="s">
        <v>493</v>
      </c>
      <c r="AY159" s="292" t="s">
        <v>494</v>
      </c>
      <c r="BA159" s="292" t="s">
        <v>495</v>
      </c>
    </row>
    <row r="160" spans="1:53" s="211" customFormat="1" ht="48" customHeight="1">
      <c r="A160" s="294"/>
      <c r="B160" s="293"/>
      <c r="C160" s="262"/>
      <c r="D160" s="293"/>
      <c r="E160" s="293"/>
      <c r="F160" s="262"/>
      <c r="G160" s="262"/>
      <c r="H160" s="262"/>
      <c r="I160" s="295"/>
      <c r="J160" s="273"/>
      <c r="K160" s="273"/>
      <c r="L160" s="296"/>
      <c r="M160" s="297"/>
      <c r="N160" s="297"/>
      <c r="O160" s="262"/>
      <c r="P160" s="298"/>
      <c r="Q160" s="303"/>
      <c r="R160" s="295"/>
      <c r="S160" s="295"/>
      <c r="T160" s="299"/>
      <c r="U160" s="300"/>
      <c r="V160" s="295"/>
      <c r="W160" s="295"/>
      <c r="X160" s="295"/>
      <c r="Y160" s="295"/>
      <c r="Z160" s="295"/>
      <c r="AA160" s="274"/>
      <c r="AB160" s="295"/>
      <c r="AC160" s="282"/>
      <c r="AD160" s="295"/>
      <c r="AE160" s="295"/>
      <c r="AF160" s="295"/>
      <c r="AG160" s="295"/>
      <c r="AH160" s="295"/>
      <c r="AI160" s="285"/>
      <c r="AJ160" s="301"/>
      <c r="AK160" s="295"/>
      <c r="AL160" s="281"/>
      <c r="AM160" s="287"/>
      <c r="AN160" s="282"/>
      <c r="AO160" s="282"/>
      <c r="AP160" s="271"/>
      <c r="AQ160" s="291"/>
      <c r="AR160" s="302"/>
      <c r="AS160" s="289"/>
      <c r="AT160" s="289"/>
      <c r="AU160" s="291"/>
      <c r="AX160" s="292" t="s">
        <v>496</v>
      </c>
      <c r="AY160" s="292" t="s">
        <v>497</v>
      </c>
      <c r="BA160" s="292" t="s">
        <v>498</v>
      </c>
    </row>
    <row r="161" spans="1:53" s="211" customFormat="1" ht="48" customHeight="1">
      <c r="A161" s="294"/>
      <c r="B161" s="293"/>
      <c r="C161" s="262"/>
      <c r="D161" s="293"/>
      <c r="E161" s="293"/>
      <c r="F161" s="262"/>
      <c r="G161" s="262"/>
      <c r="H161" s="262"/>
      <c r="I161" s="295"/>
      <c r="J161" s="273"/>
      <c r="K161" s="273"/>
      <c r="L161" s="296"/>
      <c r="M161" s="297"/>
      <c r="N161" s="297"/>
      <c r="O161" s="262"/>
      <c r="P161" s="298"/>
      <c r="Q161" s="303"/>
      <c r="R161" s="295"/>
      <c r="S161" s="295"/>
      <c r="T161" s="299"/>
      <c r="U161" s="300"/>
      <c r="V161" s="295"/>
      <c r="W161" s="295"/>
      <c r="X161" s="295"/>
      <c r="Y161" s="295"/>
      <c r="Z161" s="295"/>
      <c r="AA161" s="274"/>
      <c r="AB161" s="295"/>
      <c r="AC161" s="282"/>
      <c r="AD161" s="295"/>
      <c r="AE161" s="295"/>
      <c r="AF161" s="295"/>
      <c r="AG161" s="295"/>
      <c r="AH161" s="295"/>
      <c r="AI161" s="285"/>
      <c r="AJ161" s="301"/>
      <c r="AK161" s="295"/>
      <c r="AL161" s="281"/>
      <c r="AM161" s="287"/>
      <c r="AN161" s="282"/>
      <c r="AO161" s="282"/>
      <c r="AP161" s="271"/>
      <c r="AQ161" s="291"/>
      <c r="AR161" s="302"/>
      <c r="AS161" s="289"/>
      <c r="AT161" s="289"/>
      <c r="AU161" s="291"/>
      <c r="AX161" s="292" t="s">
        <v>499</v>
      </c>
      <c r="AY161" s="292" t="s">
        <v>500</v>
      </c>
      <c r="BA161" s="292" t="s">
        <v>501</v>
      </c>
    </row>
    <row r="162" spans="1:53" s="211" customFormat="1" ht="48" customHeight="1">
      <c r="A162" s="294"/>
      <c r="B162" s="293"/>
      <c r="C162" s="262"/>
      <c r="D162" s="293"/>
      <c r="E162" s="293"/>
      <c r="F162" s="262"/>
      <c r="G162" s="262"/>
      <c r="H162" s="262"/>
      <c r="I162" s="295"/>
      <c r="J162" s="273"/>
      <c r="K162" s="273"/>
      <c r="L162" s="296"/>
      <c r="M162" s="297"/>
      <c r="N162" s="297"/>
      <c r="O162" s="262"/>
      <c r="P162" s="298"/>
      <c r="Q162" s="303"/>
      <c r="R162" s="295"/>
      <c r="S162" s="295"/>
      <c r="T162" s="299"/>
      <c r="U162" s="300"/>
      <c r="V162" s="295"/>
      <c r="W162" s="295"/>
      <c r="X162" s="295"/>
      <c r="Y162" s="295"/>
      <c r="Z162" s="295"/>
      <c r="AA162" s="274"/>
      <c r="AB162" s="295"/>
      <c r="AC162" s="282"/>
      <c r="AD162" s="295"/>
      <c r="AE162" s="295"/>
      <c r="AF162" s="295"/>
      <c r="AG162" s="295"/>
      <c r="AH162" s="295"/>
      <c r="AI162" s="285"/>
      <c r="AJ162" s="301"/>
      <c r="AK162" s="295"/>
      <c r="AL162" s="281"/>
      <c r="AM162" s="287"/>
      <c r="AN162" s="282"/>
      <c r="AO162" s="282"/>
      <c r="AP162" s="271"/>
      <c r="AQ162" s="291"/>
      <c r="AR162" s="302"/>
      <c r="AS162" s="289"/>
      <c r="AT162" s="289"/>
      <c r="AU162" s="291"/>
      <c r="AX162" s="292" t="s">
        <v>502</v>
      </c>
      <c r="AY162" s="292" t="s">
        <v>503</v>
      </c>
      <c r="BA162" s="292" t="s">
        <v>504</v>
      </c>
    </row>
    <row r="163" spans="1:53" s="211" customFormat="1" ht="48" customHeight="1">
      <c r="A163" s="294"/>
      <c r="B163" s="293"/>
      <c r="C163" s="262"/>
      <c r="D163" s="293"/>
      <c r="E163" s="293"/>
      <c r="F163" s="262"/>
      <c r="G163" s="262"/>
      <c r="H163" s="262"/>
      <c r="I163" s="295"/>
      <c r="J163" s="273"/>
      <c r="K163" s="273"/>
      <c r="L163" s="296"/>
      <c r="M163" s="297"/>
      <c r="N163" s="297"/>
      <c r="O163" s="262"/>
      <c r="P163" s="298"/>
      <c r="Q163" s="303"/>
      <c r="R163" s="295"/>
      <c r="S163" s="295"/>
      <c r="T163" s="299"/>
      <c r="U163" s="300"/>
      <c r="V163" s="295"/>
      <c r="W163" s="295"/>
      <c r="X163" s="295"/>
      <c r="Y163" s="295"/>
      <c r="Z163" s="295"/>
      <c r="AA163" s="274"/>
      <c r="AB163" s="295"/>
      <c r="AC163" s="282"/>
      <c r="AD163" s="295"/>
      <c r="AE163" s="295"/>
      <c r="AF163" s="295"/>
      <c r="AG163" s="295"/>
      <c r="AH163" s="295"/>
      <c r="AI163" s="285"/>
      <c r="AJ163" s="301"/>
      <c r="AK163" s="295"/>
      <c r="AL163" s="281"/>
      <c r="AM163" s="287"/>
      <c r="AN163" s="282"/>
      <c r="AO163" s="282"/>
      <c r="AP163" s="271"/>
      <c r="AQ163" s="291"/>
      <c r="AR163" s="302"/>
      <c r="AS163" s="289"/>
      <c r="AT163" s="289"/>
      <c r="AU163" s="291"/>
      <c r="AX163" s="292" t="s">
        <v>505</v>
      </c>
      <c r="AY163" s="292" t="s">
        <v>506</v>
      </c>
      <c r="BA163" s="292" t="s">
        <v>507</v>
      </c>
    </row>
    <row r="164" spans="1:53" s="211" customFormat="1" ht="48" customHeight="1">
      <c r="A164" s="294"/>
      <c r="B164" s="293"/>
      <c r="C164" s="262"/>
      <c r="D164" s="293"/>
      <c r="E164" s="293"/>
      <c r="F164" s="262"/>
      <c r="G164" s="262"/>
      <c r="H164" s="262"/>
      <c r="I164" s="295"/>
      <c r="J164" s="273"/>
      <c r="K164" s="273"/>
      <c r="L164" s="296"/>
      <c r="M164" s="297"/>
      <c r="N164" s="297"/>
      <c r="O164" s="262"/>
      <c r="P164" s="298"/>
      <c r="Q164" s="303"/>
      <c r="R164" s="295"/>
      <c r="S164" s="295"/>
      <c r="T164" s="299"/>
      <c r="U164" s="300"/>
      <c r="V164" s="295"/>
      <c r="W164" s="295"/>
      <c r="X164" s="295"/>
      <c r="Y164" s="295"/>
      <c r="Z164" s="295"/>
      <c r="AA164" s="274"/>
      <c r="AB164" s="295"/>
      <c r="AC164" s="282"/>
      <c r="AD164" s="295"/>
      <c r="AE164" s="295"/>
      <c r="AF164" s="295"/>
      <c r="AG164" s="295"/>
      <c r="AH164" s="295"/>
      <c r="AI164" s="285"/>
      <c r="AJ164" s="301"/>
      <c r="AK164" s="295"/>
      <c r="AL164" s="281"/>
      <c r="AM164" s="287"/>
      <c r="AN164" s="282"/>
      <c r="AO164" s="282"/>
      <c r="AP164" s="271"/>
      <c r="AQ164" s="291"/>
      <c r="AR164" s="302"/>
      <c r="AS164" s="289"/>
      <c r="AT164" s="289"/>
      <c r="AU164" s="291"/>
      <c r="AX164" s="292" t="s">
        <v>508</v>
      </c>
      <c r="AY164" s="292" t="s">
        <v>509</v>
      </c>
      <c r="BA164" s="292" t="s">
        <v>510</v>
      </c>
    </row>
    <row r="165" spans="1:53" s="211" customFormat="1" ht="48" customHeight="1">
      <c r="A165" s="294"/>
      <c r="B165" s="293"/>
      <c r="C165" s="262"/>
      <c r="D165" s="293"/>
      <c r="E165" s="293"/>
      <c r="F165" s="262"/>
      <c r="G165" s="262"/>
      <c r="H165" s="262"/>
      <c r="I165" s="295"/>
      <c r="J165" s="273"/>
      <c r="K165" s="273"/>
      <c r="L165" s="296"/>
      <c r="M165" s="297"/>
      <c r="N165" s="297"/>
      <c r="O165" s="262"/>
      <c r="P165" s="298"/>
      <c r="Q165" s="303"/>
      <c r="R165" s="295"/>
      <c r="S165" s="295"/>
      <c r="T165" s="299"/>
      <c r="U165" s="300"/>
      <c r="V165" s="295"/>
      <c r="W165" s="295"/>
      <c r="X165" s="295"/>
      <c r="Y165" s="295"/>
      <c r="Z165" s="295"/>
      <c r="AA165" s="274"/>
      <c r="AB165" s="295"/>
      <c r="AC165" s="282"/>
      <c r="AD165" s="295"/>
      <c r="AE165" s="295"/>
      <c r="AF165" s="295"/>
      <c r="AG165" s="295"/>
      <c r="AH165" s="295"/>
      <c r="AI165" s="285"/>
      <c r="AJ165" s="301"/>
      <c r="AK165" s="295"/>
      <c r="AL165" s="281"/>
      <c r="AM165" s="287"/>
      <c r="AN165" s="282"/>
      <c r="AO165" s="282"/>
      <c r="AP165" s="271"/>
      <c r="AQ165" s="291"/>
      <c r="AR165" s="302"/>
      <c r="AS165" s="289"/>
      <c r="AT165" s="289"/>
      <c r="AU165" s="291"/>
      <c r="AX165" s="292" t="s">
        <v>511</v>
      </c>
      <c r="AY165" s="292" t="s">
        <v>512</v>
      </c>
      <c r="BA165" s="292" t="s">
        <v>513</v>
      </c>
    </row>
    <row r="166" spans="1:53" s="211" customFormat="1" ht="48" customHeight="1">
      <c r="A166" s="294"/>
      <c r="B166" s="293"/>
      <c r="C166" s="262"/>
      <c r="D166" s="293"/>
      <c r="E166" s="293"/>
      <c r="F166" s="262"/>
      <c r="G166" s="262"/>
      <c r="H166" s="262"/>
      <c r="I166" s="295"/>
      <c r="J166" s="273"/>
      <c r="K166" s="273"/>
      <c r="L166" s="296"/>
      <c r="M166" s="297"/>
      <c r="N166" s="297"/>
      <c r="O166" s="262"/>
      <c r="P166" s="298"/>
      <c r="Q166" s="303"/>
      <c r="R166" s="295"/>
      <c r="S166" s="295"/>
      <c r="T166" s="299"/>
      <c r="U166" s="300"/>
      <c r="V166" s="295"/>
      <c r="W166" s="295"/>
      <c r="X166" s="295"/>
      <c r="Y166" s="295"/>
      <c r="Z166" s="295"/>
      <c r="AA166" s="274"/>
      <c r="AB166" s="295"/>
      <c r="AC166" s="282"/>
      <c r="AD166" s="295"/>
      <c r="AE166" s="295"/>
      <c r="AF166" s="295"/>
      <c r="AG166" s="295"/>
      <c r="AH166" s="295"/>
      <c r="AI166" s="285"/>
      <c r="AJ166" s="301"/>
      <c r="AK166" s="295"/>
      <c r="AL166" s="281"/>
      <c r="AM166" s="287"/>
      <c r="AN166" s="282"/>
      <c r="AO166" s="282"/>
      <c r="AP166" s="271"/>
      <c r="AQ166" s="291"/>
      <c r="AR166" s="302"/>
      <c r="AS166" s="289"/>
      <c r="AT166" s="289"/>
      <c r="AU166" s="291"/>
      <c r="AX166" s="292" t="s">
        <v>514</v>
      </c>
      <c r="AY166" s="292" t="s">
        <v>515</v>
      </c>
      <c r="BA166" s="292" t="s">
        <v>516</v>
      </c>
    </row>
    <row r="167" spans="1:53" s="211" customFormat="1" ht="48" customHeight="1">
      <c r="A167" s="294"/>
      <c r="B167" s="293"/>
      <c r="C167" s="262"/>
      <c r="D167" s="293"/>
      <c r="E167" s="293"/>
      <c r="F167" s="262"/>
      <c r="G167" s="262"/>
      <c r="H167" s="262"/>
      <c r="I167" s="295"/>
      <c r="J167" s="273"/>
      <c r="K167" s="273"/>
      <c r="L167" s="296"/>
      <c r="M167" s="297"/>
      <c r="N167" s="297"/>
      <c r="O167" s="262"/>
      <c r="P167" s="298"/>
      <c r="Q167" s="303"/>
      <c r="R167" s="295"/>
      <c r="S167" s="295"/>
      <c r="T167" s="299"/>
      <c r="U167" s="300"/>
      <c r="V167" s="295"/>
      <c r="W167" s="295"/>
      <c r="X167" s="295"/>
      <c r="Y167" s="295"/>
      <c r="Z167" s="295"/>
      <c r="AA167" s="274"/>
      <c r="AB167" s="295"/>
      <c r="AC167" s="282"/>
      <c r="AD167" s="295"/>
      <c r="AE167" s="295"/>
      <c r="AF167" s="295"/>
      <c r="AG167" s="295"/>
      <c r="AH167" s="295"/>
      <c r="AI167" s="285"/>
      <c r="AJ167" s="301"/>
      <c r="AK167" s="295"/>
      <c r="AL167" s="281"/>
      <c r="AM167" s="287"/>
      <c r="AN167" s="282"/>
      <c r="AO167" s="282"/>
      <c r="AP167" s="271"/>
      <c r="AQ167" s="291"/>
      <c r="AR167" s="302"/>
      <c r="AS167" s="289"/>
      <c r="AT167" s="289"/>
      <c r="AU167" s="291"/>
      <c r="AX167" s="292" t="s">
        <v>517</v>
      </c>
      <c r="AY167" s="292" t="s">
        <v>518</v>
      </c>
      <c r="BA167" s="292" t="s">
        <v>519</v>
      </c>
    </row>
    <row r="168" spans="1:53" s="211" customFormat="1" ht="48" customHeight="1">
      <c r="A168" s="294"/>
      <c r="B168" s="293"/>
      <c r="C168" s="262"/>
      <c r="D168" s="293"/>
      <c r="E168" s="293"/>
      <c r="F168" s="262"/>
      <c r="G168" s="262"/>
      <c r="H168" s="262"/>
      <c r="I168" s="295"/>
      <c r="J168" s="273"/>
      <c r="K168" s="273"/>
      <c r="L168" s="296"/>
      <c r="M168" s="297"/>
      <c r="N168" s="297"/>
      <c r="O168" s="262"/>
      <c r="P168" s="298"/>
      <c r="Q168" s="303"/>
      <c r="R168" s="295"/>
      <c r="S168" s="295"/>
      <c r="T168" s="299"/>
      <c r="U168" s="300"/>
      <c r="V168" s="295"/>
      <c r="W168" s="295"/>
      <c r="X168" s="295"/>
      <c r="Y168" s="295"/>
      <c r="Z168" s="295"/>
      <c r="AA168" s="274"/>
      <c r="AB168" s="295"/>
      <c r="AC168" s="282"/>
      <c r="AD168" s="295"/>
      <c r="AE168" s="295"/>
      <c r="AF168" s="295"/>
      <c r="AG168" s="295"/>
      <c r="AH168" s="295"/>
      <c r="AI168" s="285"/>
      <c r="AJ168" s="301"/>
      <c r="AK168" s="295"/>
      <c r="AL168" s="281"/>
      <c r="AM168" s="287"/>
      <c r="AN168" s="282"/>
      <c r="AO168" s="282"/>
      <c r="AP168" s="271"/>
      <c r="AQ168" s="291"/>
      <c r="AR168" s="302"/>
      <c r="AS168" s="289"/>
      <c r="AT168" s="289"/>
      <c r="AU168" s="291"/>
      <c r="AX168" s="292" t="s">
        <v>520</v>
      </c>
      <c r="AY168" s="292" t="s">
        <v>521</v>
      </c>
      <c r="BA168" s="292" t="s">
        <v>522</v>
      </c>
    </row>
    <row r="169" spans="1:53" s="211" customFormat="1" ht="48" customHeight="1">
      <c r="A169" s="294"/>
      <c r="B169" s="293"/>
      <c r="C169" s="262"/>
      <c r="D169" s="293"/>
      <c r="E169" s="293"/>
      <c r="F169" s="262"/>
      <c r="G169" s="262"/>
      <c r="H169" s="262"/>
      <c r="I169" s="295"/>
      <c r="J169" s="273"/>
      <c r="K169" s="273"/>
      <c r="L169" s="296"/>
      <c r="M169" s="297"/>
      <c r="N169" s="297"/>
      <c r="O169" s="262"/>
      <c r="P169" s="298"/>
      <c r="Q169" s="303"/>
      <c r="R169" s="295"/>
      <c r="S169" s="295"/>
      <c r="T169" s="299"/>
      <c r="U169" s="300"/>
      <c r="V169" s="295"/>
      <c r="W169" s="295"/>
      <c r="X169" s="295"/>
      <c r="Y169" s="295"/>
      <c r="Z169" s="295"/>
      <c r="AA169" s="274"/>
      <c r="AB169" s="295"/>
      <c r="AC169" s="282"/>
      <c r="AD169" s="295"/>
      <c r="AE169" s="295"/>
      <c r="AF169" s="295"/>
      <c r="AG169" s="295"/>
      <c r="AH169" s="295"/>
      <c r="AI169" s="285"/>
      <c r="AJ169" s="301"/>
      <c r="AK169" s="295"/>
      <c r="AL169" s="281"/>
      <c r="AM169" s="287"/>
      <c r="AN169" s="282"/>
      <c r="AO169" s="282"/>
      <c r="AP169" s="271"/>
      <c r="AQ169" s="291"/>
      <c r="AR169" s="302"/>
      <c r="AS169" s="289"/>
      <c r="AT169" s="289"/>
      <c r="AU169" s="291"/>
      <c r="AX169" s="292" t="s">
        <v>523</v>
      </c>
      <c r="AY169" s="292" t="s">
        <v>524</v>
      </c>
      <c r="BA169" s="292" t="s">
        <v>525</v>
      </c>
    </row>
    <row r="170" spans="1:53" s="211" customFormat="1" ht="48" customHeight="1">
      <c r="A170" s="294"/>
      <c r="B170" s="293"/>
      <c r="C170" s="262"/>
      <c r="D170" s="293"/>
      <c r="E170" s="293"/>
      <c r="F170" s="262"/>
      <c r="G170" s="262"/>
      <c r="H170" s="262"/>
      <c r="I170" s="295"/>
      <c r="J170" s="273"/>
      <c r="K170" s="273"/>
      <c r="L170" s="296"/>
      <c r="M170" s="297"/>
      <c r="N170" s="297"/>
      <c r="O170" s="262"/>
      <c r="P170" s="298"/>
      <c r="Q170" s="303"/>
      <c r="R170" s="295"/>
      <c r="S170" s="295"/>
      <c r="T170" s="299"/>
      <c r="U170" s="300"/>
      <c r="V170" s="295"/>
      <c r="W170" s="295"/>
      <c r="X170" s="295"/>
      <c r="Y170" s="295"/>
      <c r="Z170" s="295"/>
      <c r="AA170" s="274"/>
      <c r="AB170" s="295"/>
      <c r="AC170" s="282"/>
      <c r="AD170" s="295"/>
      <c r="AE170" s="295"/>
      <c r="AF170" s="295"/>
      <c r="AG170" s="295"/>
      <c r="AH170" s="295"/>
      <c r="AI170" s="285"/>
      <c r="AJ170" s="301"/>
      <c r="AK170" s="295"/>
      <c r="AL170" s="281"/>
      <c r="AM170" s="287"/>
      <c r="AN170" s="282"/>
      <c r="AO170" s="282"/>
      <c r="AP170" s="271"/>
      <c r="AQ170" s="291"/>
      <c r="AR170" s="302"/>
      <c r="AS170" s="289"/>
      <c r="AT170" s="289"/>
      <c r="AU170" s="291"/>
      <c r="AX170" s="292" t="s">
        <v>526</v>
      </c>
      <c r="AY170" s="292" t="s">
        <v>527</v>
      </c>
      <c r="BA170" s="292" t="s">
        <v>528</v>
      </c>
    </row>
    <row r="171" spans="1:53" s="211" customFormat="1" ht="48" customHeight="1">
      <c r="A171" s="294"/>
      <c r="B171" s="293"/>
      <c r="C171" s="262"/>
      <c r="D171" s="293"/>
      <c r="E171" s="293"/>
      <c r="F171" s="262"/>
      <c r="G171" s="262"/>
      <c r="H171" s="262"/>
      <c r="I171" s="295"/>
      <c r="J171" s="273"/>
      <c r="K171" s="273"/>
      <c r="L171" s="296"/>
      <c r="M171" s="297"/>
      <c r="N171" s="297"/>
      <c r="O171" s="262"/>
      <c r="P171" s="298"/>
      <c r="Q171" s="303"/>
      <c r="R171" s="295"/>
      <c r="S171" s="295"/>
      <c r="T171" s="299"/>
      <c r="U171" s="300"/>
      <c r="V171" s="295"/>
      <c r="W171" s="295"/>
      <c r="X171" s="295"/>
      <c r="Y171" s="295"/>
      <c r="Z171" s="295"/>
      <c r="AA171" s="274"/>
      <c r="AB171" s="295"/>
      <c r="AC171" s="282"/>
      <c r="AD171" s="295"/>
      <c r="AE171" s="295"/>
      <c r="AF171" s="295"/>
      <c r="AG171" s="295"/>
      <c r="AH171" s="295"/>
      <c r="AI171" s="285"/>
      <c r="AJ171" s="301"/>
      <c r="AK171" s="295"/>
      <c r="AL171" s="281"/>
      <c r="AM171" s="287"/>
      <c r="AN171" s="282"/>
      <c r="AO171" s="282"/>
      <c r="AP171" s="271"/>
      <c r="AQ171" s="291"/>
      <c r="AR171" s="302"/>
      <c r="AS171" s="289"/>
      <c r="AT171" s="289"/>
      <c r="AU171" s="291"/>
      <c r="AX171" s="292" t="s">
        <v>529</v>
      </c>
      <c r="AY171" s="292" t="s">
        <v>530</v>
      </c>
      <c r="BA171" s="292" t="s">
        <v>531</v>
      </c>
    </row>
    <row r="172" spans="1:53" s="211" customFormat="1" ht="48" customHeight="1">
      <c r="A172" s="294"/>
      <c r="B172" s="293"/>
      <c r="C172" s="262"/>
      <c r="D172" s="293"/>
      <c r="E172" s="293"/>
      <c r="F172" s="262"/>
      <c r="G172" s="262"/>
      <c r="H172" s="262"/>
      <c r="I172" s="295"/>
      <c r="J172" s="273"/>
      <c r="K172" s="273"/>
      <c r="L172" s="296"/>
      <c r="M172" s="297"/>
      <c r="N172" s="297"/>
      <c r="O172" s="262"/>
      <c r="P172" s="298"/>
      <c r="Q172" s="303"/>
      <c r="R172" s="295"/>
      <c r="S172" s="295"/>
      <c r="T172" s="299"/>
      <c r="U172" s="300"/>
      <c r="V172" s="295"/>
      <c r="W172" s="295"/>
      <c r="X172" s="295"/>
      <c r="Y172" s="295"/>
      <c r="Z172" s="295"/>
      <c r="AA172" s="274"/>
      <c r="AB172" s="295"/>
      <c r="AC172" s="282"/>
      <c r="AD172" s="295"/>
      <c r="AE172" s="295"/>
      <c r="AF172" s="295"/>
      <c r="AG172" s="295"/>
      <c r="AH172" s="295"/>
      <c r="AI172" s="285"/>
      <c r="AJ172" s="301"/>
      <c r="AK172" s="295"/>
      <c r="AL172" s="281"/>
      <c r="AM172" s="287"/>
      <c r="AN172" s="282"/>
      <c r="AO172" s="282"/>
      <c r="AP172" s="271"/>
      <c r="AQ172" s="291"/>
      <c r="AR172" s="302"/>
      <c r="AS172" s="289"/>
      <c r="AT172" s="289"/>
      <c r="AU172" s="291"/>
      <c r="AX172" s="292" t="s">
        <v>532</v>
      </c>
      <c r="AY172" s="292" t="s">
        <v>533</v>
      </c>
      <c r="BA172" s="292" t="s">
        <v>534</v>
      </c>
    </row>
    <row r="173" spans="1:53" s="211" customFormat="1" ht="48" customHeight="1">
      <c r="A173" s="294"/>
      <c r="B173" s="293"/>
      <c r="C173" s="262"/>
      <c r="D173" s="293"/>
      <c r="E173" s="293"/>
      <c r="F173" s="262"/>
      <c r="G173" s="262"/>
      <c r="H173" s="262"/>
      <c r="I173" s="295"/>
      <c r="J173" s="273"/>
      <c r="K173" s="273"/>
      <c r="L173" s="296"/>
      <c r="M173" s="297"/>
      <c r="N173" s="297"/>
      <c r="O173" s="262"/>
      <c r="P173" s="298"/>
      <c r="Q173" s="303"/>
      <c r="R173" s="295"/>
      <c r="S173" s="295"/>
      <c r="T173" s="299"/>
      <c r="U173" s="300"/>
      <c r="V173" s="295"/>
      <c r="W173" s="295"/>
      <c r="X173" s="295"/>
      <c r="Y173" s="295"/>
      <c r="Z173" s="295"/>
      <c r="AA173" s="274"/>
      <c r="AB173" s="295"/>
      <c r="AC173" s="282"/>
      <c r="AD173" s="295"/>
      <c r="AE173" s="295"/>
      <c r="AF173" s="295"/>
      <c r="AG173" s="295"/>
      <c r="AH173" s="295"/>
      <c r="AI173" s="285"/>
      <c r="AJ173" s="301"/>
      <c r="AK173" s="295"/>
      <c r="AL173" s="281"/>
      <c r="AM173" s="287"/>
      <c r="AN173" s="282"/>
      <c r="AO173" s="282"/>
      <c r="AP173" s="271"/>
      <c r="AQ173" s="291"/>
      <c r="AR173" s="302"/>
      <c r="AS173" s="289"/>
      <c r="AT173" s="289"/>
      <c r="AU173" s="291"/>
      <c r="AX173" s="292" t="s">
        <v>535</v>
      </c>
      <c r="AY173" s="292" t="s">
        <v>536</v>
      </c>
      <c r="BA173" s="292" t="s">
        <v>537</v>
      </c>
    </row>
    <row r="174" spans="1:53" s="211" customFormat="1" ht="48" customHeight="1">
      <c r="A174" s="294"/>
      <c r="B174" s="293"/>
      <c r="C174" s="262"/>
      <c r="D174" s="293"/>
      <c r="E174" s="293"/>
      <c r="F174" s="262"/>
      <c r="G174" s="262"/>
      <c r="H174" s="262"/>
      <c r="I174" s="295"/>
      <c r="J174" s="273"/>
      <c r="K174" s="273"/>
      <c r="L174" s="296"/>
      <c r="M174" s="297"/>
      <c r="N174" s="297"/>
      <c r="O174" s="262"/>
      <c r="P174" s="298"/>
      <c r="Q174" s="303"/>
      <c r="R174" s="295"/>
      <c r="S174" s="295"/>
      <c r="T174" s="299"/>
      <c r="U174" s="300"/>
      <c r="V174" s="295"/>
      <c r="W174" s="295"/>
      <c r="X174" s="295"/>
      <c r="Y174" s="295"/>
      <c r="Z174" s="295"/>
      <c r="AA174" s="274"/>
      <c r="AB174" s="295"/>
      <c r="AC174" s="282"/>
      <c r="AD174" s="295"/>
      <c r="AE174" s="295"/>
      <c r="AF174" s="295"/>
      <c r="AG174" s="295"/>
      <c r="AH174" s="295"/>
      <c r="AI174" s="285"/>
      <c r="AJ174" s="301"/>
      <c r="AK174" s="295"/>
      <c r="AL174" s="281"/>
      <c r="AM174" s="287"/>
      <c r="AN174" s="282"/>
      <c r="AO174" s="282"/>
      <c r="AP174" s="271"/>
      <c r="AQ174" s="291"/>
      <c r="AR174" s="302"/>
      <c r="AS174" s="289"/>
      <c r="AT174" s="289"/>
      <c r="AU174" s="291"/>
      <c r="AX174" s="292" t="s">
        <v>538</v>
      </c>
      <c r="AY174" s="292" t="s">
        <v>539</v>
      </c>
      <c r="BA174" s="292" t="s">
        <v>540</v>
      </c>
    </row>
    <row r="175" spans="1:53" s="211" customFormat="1" ht="48" customHeight="1">
      <c r="A175" s="294"/>
      <c r="B175" s="293"/>
      <c r="C175" s="262"/>
      <c r="D175" s="293"/>
      <c r="E175" s="293"/>
      <c r="F175" s="262"/>
      <c r="G175" s="262"/>
      <c r="H175" s="262"/>
      <c r="I175" s="295"/>
      <c r="J175" s="273"/>
      <c r="K175" s="273"/>
      <c r="L175" s="296"/>
      <c r="M175" s="297"/>
      <c r="N175" s="297"/>
      <c r="O175" s="262"/>
      <c r="P175" s="298"/>
      <c r="Q175" s="303"/>
      <c r="R175" s="295"/>
      <c r="S175" s="295"/>
      <c r="T175" s="299"/>
      <c r="U175" s="300"/>
      <c r="V175" s="295"/>
      <c r="W175" s="295"/>
      <c r="X175" s="295"/>
      <c r="Y175" s="295"/>
      <c r="Z175" s="295"/>
      <c r="AA175" s="274"/>
      <c r="AB175" s="295"/>
      <c r="AC175" s="282"/>
      <c r="AD175" s="295"/>
      <c r="AE175" s="295"/>
      <c r="AF175" s="295"/>
      <c r="AG175" s="295"/>
      <c r="AH175" s="295"/>
      <c r="AI175" s="285"/>
      <c r="AJ175" s="301"/>
      <c r="AK175" s="295"/>
      <c r="AL175" s="281"/>
      <c r="AM175" s="287"/>
      <c r="AN175" s="282"/>
      <c r="AO175" s="282"/>
      <c r="AP175" s="271"/>
      <c r="AQ175" s="291"/>
      <c r="AR175" s="302"/>
      <c r="AS175" s="289"/>
      <c r="AT175" s="289"/>
      <c r="AU175" s="291"/>
      <c r="AX175" s="292" t="s">
        <v>541</v>
      </c>
      <c r="AY175" s="292" t="s">
        <v>542</v>
      </c>
      <c r="BA175" s="292" t="s">
        <v>543</v>
      </c>
    </row>
    <row r="176" spans="1:53" s="211" customFormat="1" ht="48" customHeight="1">
      <c r="A176" s="294"/>
      <c r="B176" s="293"/>
      <c r="C176" s="262"/>
      <c r="D176" s="293"/>
      <c r="E176" s="293"/>
      <c r="F176" s="262"/>
      <c r="G176" s="262"/>
      <c r="H176" s="262"/>
      <c r="I176" s="295"/>
      <c r="J176" s="273"/>
      <c r="K176" s="273"/>
      <c r="L176" s="296"/>
      <c r="M176" s="297"/>
      <c r="N176" s="297"/>
      <c r="O176" s="262"/>
      <c r="P176" s="298"/>
      <c r="Q176" s="303"/>
      <c r="R176" s="295"/>
      <c r="S176" s="295"/>
      <c r="T176" s="299"/>
      <c r="U176" s="300"/>
      <c r="V176" s="295"/>
      <c r="W176" s="295"/>
      <c r="X176" s="295"/>
      <c r="Y176" s="295"/>
      <c r="Z176" s="295"/>
      <c r="AA176" s="274"/>
      <c r="AB176" s="295"/>
      <c r="AC176" s="282"/>
      <c r="AD176" s="295"/>
      <c r="AE176" s="295"/>
      <c r="AF176" s="295"/>
      <c r="AG176" s="295"/>
      <c r="AH176" s="295"/>
      <c r="AI176" s="285"/>
      <c r="AJ176" s="301"/>
      <c r="AK176" s="295"/>
      <c r="AL176" s="281"/>
      <c r="AM176" s="287"/>
      <c r="AN176" s="282"/>
      <c r="AO176" s="282"/>
      <c r="AP176" s="271"/>
      <c r="AQ176" s="291"/>
      <c r="AR176" s="302"/>
      <c r="AS176" s="289"/>
      <c r="AT176" s="289"/>
      <c r="AU176" s="291"/>
      <c r="AX176" s="292" t="s">
        <v>544</v>
      </c>
      <c r="AY176" s="292" t="s">
        <v>545</v>
      </c>
      <c r="BA176" s="292" t="s">
        <v>546</v>
      </c>
    </row>
    <row r="177" spans="1:53" s="211" customFormat="1" ht="48" customHeight="1">
      <c r="A177" s="294"/>
      <c r="B177" s="293"/>
      <c r="C177" s="262"/>
      <c r="D177" s="293"/>
      <c r="E177" s="293"/>
      <c r="F177" s="262"/>
      <c r="G177" s="262"/>
      <c r="H177" s="262"/>
      <c r="I177" s="295"/>
      <c r="J177" s="273"/>
      <c r="K177" s="273"/>
      <c r="L177" s="296"/>
      <c r="M177" s="297"/>
      <c r="N177" s="297"/>
      <c r="O177" s="262"/>
      <c r="P177" s="298"/>
      <c r="Q177" s="303"/>
      <c r="R177" s="295"/>
      <c r="S177" s="295"/>
      <c r="T177" s="299"/>
      <c r="U177" s="300"/>
      <c r="V177" s="295"/>
      <c r="W177" s="295"/>
      <c r="X177" s="295"/>
      <c r="Y177" s="295"/>
      <c r="Z177" s="295"/>
      <c r="AA177" s="274"/>
      <c r="AB177" s="295"/>
      <c r="AC177" s="282"/>
      <c r="AD177" s="295"/>
      <c r="AE177" s="295"/>
      <c r="AF177" s="295"/>
      <c r="AG177" s="295"/>
      <c r="AH177" s="295"/>
      <c r="AI177" s="285"/>
      <c r="AJ177" s="301"/>
      <c r="AK177" s="295"/>
      <c r="AL177" s="281"/>
      <c r="AM177" s="287"/>
      <c r="AN177" s="282"/>
      <c r="AO177" s="282"/>
      <c r="AP177" s="271"/>
      <c r="AQ177" s="291"/>
      <c r="AR177" s="302"/>
      <c r="AS177" s="289"/>
      <c r="AT177" s="289"/>
      <c r="AU177" s="291"/>
      <c r="AX177" s="292" t="s">
        <v>547</v>
      </c>
      <c r="AY177" s="292" t="s">
        <v>548</v>
      </c>
      <c r="BA177" s="292" t="s">
        <v>549</v>
      </c>
    </row>
    <row r="178" spans="1:53" s="211" customFormat="1" ht="48" customHeight="1">
      <c r="A178" s="294"/>
      <c r="B178" s="293"/>
      <c r="C178" s="262"/>
      <c r="D178" s="293"/>
      <c r="E178" s="293"/>
      <c r="F178" s="262"/>
      <c r="G178" s="262"/>
      <c r="H178" s="262"/>
      <c r="I178" s="295"/>
      <c r="J178" s="273"/>
      <c r="K178" s="273"/>
      <c r="L178" s="296"/>
      <c r="M178" s="297"/>
      <c r="N178" s="297"/>
      <c r="O178" s="262"/>
      <c r="P178" s="298"/>
      <c r="Q178" s="303"/>
      <c r="R178" s="295"/>
      <c r="S178" s="295"/>
      <c r="T178" s="299"/>
      <c r="U178" s="300"/>
      <c r="V178" s="295"/>
      <c r="W178" s="295"/>
      <c r="X178" s="295"/>
      <c r="Y178" s="295"/>
      <c r="Z178" s="295"/>
      <c r="AA178" s="274"/>
      <c r="AB178" s="295"/>
      <c r="AC178" s="282"/>
      <c r="AD178" s="295"/>
      <c r="AE178" s="295"/>
      <c r="AF178" s="295"/>
      <c r="AG178" s="295"/>
      <c r="AH178" s="295"/>
      <c r="AI178" s="285"/>
      <c r="AJ178" s="301"/>
      <c r="AK178" s="295"/>
      <c r="AL178" s="281"/>
      <c r="AM178" s="287"/>
      <c r="AN178" s="282"/>
      <c r="AO178" s="282"/>
      <c r="AP178" s="271"/>
      <c r="AQ178" s="291"/>
      <c r="AR178" s="302"/>
      <c r="AS178" s="289"/>
      <c r="AT178" s="289"/>
      <c r="AU178" s="291"/>
      <c r="AX178" s="292" t="s">
        <v>550</v>
      </c>
      <c r="AY178" s="292" t="s">
        <v>551</v>
      </c>
      <c r="BA178" s="292" t="s">
        <v>552</v>
      </c>
    </row>
    <row r="179" spans="1:53" s="211" customFormat="1" ht="48" customHeight="1">
      <c r="A179" s="294"/>
      <c r="B179" s="293"/>
      <c r="C179" s="262"/>
      <c r="D179" s="293"/>
      <c r="E179" s="293"/>
      <c r="F179" s="262"/>
      <c r="G179" s="262"/>
      <c r="H179" s="262"/>
      <c r="I179" s="295"/>
      <c r="J179" s="273"/>
      <c r="K179" s="273"/>
      <c r="L179" s="296"/>
      <c r="M179" s="297"/>
      <c r="N179" s="297"/>
      <c r="O179" s="262"/>
      <c r="P179" s="298"/>
      <c r="Q179" s="303"/>
      <c r="R179" s="295"/>
      <c r="S179" s="295"/>
      <c r="T179" s="299"/>
      <c r="U179" s="300"/>
      <c r="V179" s="295"/>
      <c r="W179" s="295"/>
      <c r="X179" s="295"/>
      <c r="Y179" s="295"/>
      <c r="Z179" s="295"/>
      <c r="AA179" s="274"/>
      <c r="AB179" s="295"/>
      <c r="AC179" s="282"/>
      <c r="AD179" s="295"/>
      <c r="AE179" s="295"/>
      <c r="AF179" s="295"/>
      <c r="AG179" s="295"/>
      <c r="AH179" s="295"/>
      <c r="AI179" s="285"/>
      <c r="AJ179" s="301"/>
      <c r="AK179" s="295"/>
      <c r="AL179" s="281"/>
      <c r="AM179" s="287"/>
      <c r="AN179" s="282"/>
      <c r="AO179" s="282"/>
      <c r="AP179" s="271"/>
      <c r="AQ179" s="291"/>
      <c r="AR179" s="302"/>
      <c r="AS179" s="289"/>
      <c r="AT179" s="289"/>
      <c r="AU179" s="291"/>
      <c r="AX179" s="292" t="s">
        <v>553</v>
      </c>
      <c r="AY179" s="292" t="s">
        <v>554</v>
      </c>
      <c r="BA179" s="292" t="s">
        <v>555</v>
      </c>
    </row>
    <row r="180" spans="1:53" s="211" customFormat="1" ht="48" customHeight="1">
      <c r="A180" s="294"/>
      <c r="B180" s="293"/>
      <c r="C180" s="262"/>
      <c r="D180" s="293"/>
      <c r="E180" s="293"/>
      <c r="F180" s="262"/>
      <c r="G180" s="262"/>
      <c r="H180" s="262"/>
      <c r="I180" s="295"/>
      <c r="J180" s="273"/>
      <c r="K180" s="273"/>
      <c r="L180" s="296"/>
      <c r="M180" s="297"/>
      <c r="N180" s="297"/>
      <c r="O180" s="262"/>
      <c r="P180" s="298"/>
      <c r="Q180" s="303"/>
      <c r="R180" s="295"/>
      <c r="S180" s="295"/>
      <c r="T180" s="299"/>
      <c r="U180" s="300"/>
      <c r="V180" s="295"/>
      <c r="W180" s="295"/>
      <c r="X180" s="295"/>
      <c r="Y180" s="295"/>
      <c r="Z180" s="295"/>
      <c r="AA180" s="274"/>
      <c r="AB180" s="295"/>
      <c r="AC180" s="282"/>
      <c r="AD180" s="295"/>
      <c r="AE180" s="295"/>
      <c r="AF180" s="295"/>
      <c r="AG180" s="295"/>
      <c r="AH180" s="295"/>
      <c r="AI180" s="285"/>
      <c r="AJ180" s="301"/>
      <c r="AK180" s="295"/>
      <c r="AL180" s="281"/>
      <c r="AM180" s="287"/>
      <c r="AN180" s="282"/>
      <c r="AO180" s="282"/>
      <c r="AP180" s="271"/>
      <c r="AQ180" s="291"/>
      <c r="AR180" s="302"/>
      <c r="AS180" s="289"/>
      <c r="AT180" s="289"/>
      <c r="AU180" s="291"/>
      <c r="AX180" s="292" t="s">
        <v>556</v>
      </c>
      <c r="AY180" s="292" t="s">
        <v>557</v>
      </c>
      <c r="BA180" s="292" t="s">
        <v>558</v>
      </c>
    </row>
    <row r="181" spans="1:53" s="211" customFormat="1" ht="48" customHeight="1">
      <c r="A181" s="294"/>
      <c r="B181" s="293"/>
      <c r="C181" s="262"/>
      <c r="D181" s="293"/>
      <c r="E181" s="293"/>
      <c r="F181" s="262"/>
      <c r="G181" s="262"/>
      <c r="H181" s="262"/>
      <c r="I181" s="295"/>
      <c r="J181" s="273"/>
      <c r="K181" s="273"/>
      <c r="L181" s="296"/>
      <c r="M181" s="297"/>
      <c r="N181" s="297"/>
      <c r="O181" s="262"/>
      <c r="P181" s="298"/>
      <c r="Q181" s="303"/>
      <c r="R181" s="295"/>
      <c r="S181" s="295"/>
      <c r="T181" s="299"/>
      <c r="U181" s="300"/>
      <c r="V181" s="295"/>
      <c r="W181" s="295"/>
      <c r="X181" s="295"/>
      <c r="Y181" s="295"/>
      <c r="Z181" s="295"/>
      <c r="AA181" s="274"/>
      <c r="AB181" s="295"/>
      <c r="AC181" s="282"/>
      <c r="AD181" s="295"/>
      <c r="AE181" s="295"/>
      <c r="AF181" s="295"/>
      <c r="AG181" s="295"/>
      <c r="AH181" s="295"/>
      <c r="AI181" s="285"/>
      <c r="AJ181" s="301"/>
      <c r="AK181" s="295"/>
      <c r="AL181" s="281"/>
      <c r="AM181" s="287"/>
      <c r="AN181" s="282"/>
      <c r="AO181" s="282"/>
      <c r="AP181" s="271"/>
      <c r="AQ181" s="291"/>
      <c r="AR181" s="302"/>
      <c r="AS181" s="289"/>
      <c r="AT181" s="289"/>
      <c r="AU181" s="291"/>
      <c r="AX181" s="292" t="s">
        <v>559</v>
      </c>
      <c r="AY181" s="292" t="s">
        <v>560</v>
      </c>
      <c r="BA181" s="292" t="s">
        <v>561</v>
      </c>
    </row>
    <row r="182" spans="1:53" s="211" customFormat="1" ht="48" customHeight="1">
      <c r="A182" s="294"/>
      <c r="B182" s="293"/>
      <c r="C182" s="262"/>
      <c r="D182" s="293"/>
      <c r="E182" s="293"/>
      <c r="F182" s="262"/>
      <c r="G182" s="262"/>
      <c r="H182" s="262"/>
      <c r="I182" s="295"/>
      <c r="J182" s="273"/>
      <c r="K182" s="273"/>
      <c r="L182" s="296"/>
      <c r="M182" s="297"/>
      <c r="N182" s="297"/>
      <c r="O182" s="262"/>
      <c r="P182" s="298"/>
      <c r="Q182" s="303"/>
      <c r="R182" s="295"/>
      <c r="S182" s="295"/>
      <c r="T182" s="299"/>
      <c r="U182" s="300"/>
      <c r="V182" s="295"/>
      <c r="W182" s="295"/>
      <c r="X182" s="295"/>
      <c r="Y182" s="295"/>
      <c r="Z182" s="295"/>
      <c r="AA182" s="274"/>
      <c r="AB182" s="295"/>
      <c r="AC182" s="282"/>
      <c r="AD182" s="295"/>
      <c r="AE182" s="295"/>
      <c r="AF182" s="295"/>
      <c r="AG182" s="295"/>
      <c r="AH182" s="295"/>
      <c r="AI182" s="285"/>
      <c r="AJ182" s="301"/>
      <c r="AK182" s="295"/>
      <c r="AL182" s="281"/>
      <c r="AM182" s="287"/>
      <c r="AN182" s="282"/>
      <c r="AO182" s="282"/>
      <c r="AP182" s="271"/>
      <c r="AQ182" s="291"/>
      <c r="AR182" s="302"/>
      <c r="AS182" s="289"/>
      <c r="AT182" s="289"/>
      <c r="AU182" s="291"/>
      <c r="AX182" s="292" t="s">
        <v>562</v>
      </c>
      <c r="AY182" s="292" t="s">
        <v>563</v>
      </c>
      <c r="BA182" s="292" t="s">
        <v>564</v>
      </c>
    </row>
    <row r="183" spans="1:53" s="211" customFormat="1" ht="48" customHeight="1">
      <c r="A183" s="294"/>
      <c r="B183" s="293"/>
      <c r="C183" s="262"/>
      <c r="D183" s="293"/>
      <c r="E183" s="293"/>
      <c r="F183" s="262"/>
      <c r="G183" s="262"/>
      <c r="H183" s="262"/>
      <c r="I183" s="295"/>
      <c r="J183" s="273"/>
      <c r="K183" s="273"/>
      <c r="L183" s="296"/>
      <c r="M183" s="297"/>
      <c r="N183" s="297"/>
      <c r="O183" s="262"/>
      <c r="P183" s="298"/>
      <c r="Q183" s="303"/>
      <c r="R183" s="295"/>
      <c r="S183" s="295"/>
      <c r="T183" s="299"/>
      <c r="U183" s="300"/>
      <c r="V183" s="295"/>
      <c r="W183" s="295"/>
      <c r="X183" s="295"/>
      <c r="Y183" s="295"/>
      <c r="Z183" s="295"/>
      <c r="AA183" s="274"/>
      <c r="AB183" s="295"/>
      <c r="AC183" s="282"/>
      <c r="AD183" s="295"/>
      <c r="AE183" s="295"/>
      <c r="AF183" s="295"/>
      <c r="AG183" s="295"/>
      <c r="AH183" s="295"/>
      <c r="AI183" s="285"/>
      <c r="AJ183" s="301"/>
      <c r="AK183" s="295"/>
      <c r="AL183" s="281"/>
      <c r="AM183" s="287"/>
      <c r="AN183" s="282"/>
      <c r="AO183" s="282"/>
      <c r="AP183" s="271"/>
      <c r="AQ183" s="291"/>
      <c r="AR183" s="302"/>
      <c r="AS183" s="289"/>
      <c r="AT183" s="289"/>
      <c r="AU183" s="291"/>
      <c r="AX183" s="292" t="s">
        <v>565</v>
      </c>
      <c r="AY183" s="292" t="s">
        <v>566</v>
      </c>
      <c r="BA183" s="292" t="s">
        <v>567</v>
      </c>
    </row>
    <row r="184" spans="1:53" s="211" customFormat="1" ht="48" customHeight="1">
      <c r="A184" s="294"/>
      <c r="B184" s="293"/>
      <c r="C184" s="262"/>
      <c r="D184" s="293"/>
      <c r="E184" s="293"/>
      <c r="F184" s="262"/>
      <c r="G184" s="262"/>
      <c r="H184" s="262"/>
      <c r="I184" s="295"/>
      <c r="J184" s="273"/>
      <c r="K184" s="273"/>
      <c r="L184" s="296"/>
      <c r="M184" s="297"/>
      <c r="N184" s="297"/>
      <c r="O184" s="262"/>
      <c r="P184" s="298"/>
      <c r="Q184" s="303"/>
      <c r="R184" s="295"/>
      <c r="S184" s="295"/>
      <c r="T184" s="299"/>
      <c r="U184" s="300"/>
      <c r="V184" s="295"/>
      <c r="W184" s="295"/>
      <c r="X184" s="295"/>
      <c r="Y184" s="295"/>
      <c r="Z184" s="295"/>
      <c r="AA184" s="274"/>
      <c r="AB184" s="295"/>
      <c r="AC184" s="282"/>
      <c r="AD184" s="295"/>
      <c r="AE184" s="295"/>
      <c r="AF184" s="295"/>
      <c r="AG184" s="295"/>
      <c r="AH184" s="295"/>
      <c r="AI184" s="285"/>
      <c r="AJ184" s="301"/>
      <c r="AK184" s="295"/>
      <c r="AL184" s="281"/>
      <c r="AM184" s="287"/>
      <c r="AN184" s="282"/>
      <c r="AO184" s="282"/>
      <c r="AP184" s="271"/>
      <c r="AQ184" s="291"/>
      <c r="AR184" s="302"/>
      <c r="AS184" s="289"/>
      <c r="AT184" s="289"/>
      <c r="AU184" s="291"/>
      <c r="AX184" s="292" t="s">
        <v>568</v>
      </c>
      <c r="AY184" s="292" t="s">
        <v>569</v>
      </c>
      <c r="BA184" s="292" t="s">
        <v>570</v>
      </c>
    </row>
    <row r="185" spans="1:53" s="211" customFormat="1" ht="48" customHeight="1">
      <c r="A185" s="294"/>
      <c r="B185" s="293"/>
      <c r="C185" s="262"/>
      <c r="D185" s="293"/>
      <c r="E185" s="293"/>
      <c r="F185" s="262"/>
      <c r="G185" s="262"/>
      <c r="H185" s="262"/>
      <c r="I185" s="295"/>
      <c r="J185" s="273"/>
      <c r="K185" s="273"/>
      <c r="L185" s="296"/>
      <c r="M185" s="297"/>
      <c r="N185" s="297"/>
      <c r="O185" s="262"/>
      <c r="P185" s="298"/>
      <c r="Q185" s="303"/>
      <c r="R185" s="295"/>
      <c r="S185" s="295"/>
      <c r="T185" s="299"/>
      <c r="U185" s="300"/>
      <c r="V185" s="295"/>
      <c r="W185" s="295"/>
      <c r="X185" s="295"/>
      <c r="Y185" s="295"/>
      <c r="Z185" s="295"/>
      <c r="AA185" s="274"/>
      <c r="AB185" s="295"/>
      <c r="AC185" s="282"/>
      <c r="AD185" s="295"/>
      <c r="AE185" s="295"/>
      <c r="AF185" s="295"/>
      <c r="AG185" s="295"/>
      <c r="AH185" s="295"/>
      <c r="AI185" s="285"/>
      <c r="AJ185" s="301"/>
      <c r="AK185" s="295"/>
      <c r="AL185" s="281"/>
      <c r="AM185" s="287"/>
      <c r="AN185" s="282"/>
      <c r="AO185" s="282"/>
      <c r="AP185" s="271"/>
      <c r="AQ185" s="291"/>
      <c r="AR185" s="302"/>
      <c r="AS185" s="289"/>
      <c r="AT185" s="289"/>
      <c r="AU185" s="291"/>
      <c r="AX185" s="292" t="s">
        <v>571</v>
      </c>
      <c r="AY185" s="292" t="s">
        <v>572</v>
      </c>
      <c r="BA185" s="292" t="s">
        <v>573</v>
      </c>
    </row>
    <row r="186" spans="1:53" s="211" customFormat="1" ht="48" customHeight="1">
      <c r="A186" s="294"/>
      <c r="B186" s="293"/>
      <c r="C186" s="262"/>
      <c r="D186" s="293"/>
      <c r="E186" s="293"/>
      <c r="F186" s="262"/>
      <c r="G186" s="262"/>
      <c r="H186" s="262"/>
      <c r="I186" s="295"/>
      <c r="J186" s="273"/>
      <c r="K186" s="273"/>
      <c r="L186" s="296"/>
      <c r="M186" s="297"/>
      <c r="N186" s="297"/>
      <c r="O186" s="262"/>
      <c r="P186" s="298"/>
      <c r="Q186" s="303"/>
      <c r="R186" s="295"/>
      <c r="S186" s="295"/>
      <c r="T186" s="299"/>
      <c r="U186" s="300"/>
      <c r="V186" s="295"/>
      <c r="W186" s="295"/>
      <c r="X186" s="295"/>
      <c r="Y186" s="295"/>
      <c r="Z186" s="295"/>
      <c r="AA186" s="274"/>
      <c r="AB186" s="295"/>
      <c r="AC186" s="282"/>
      <c r="AD186" s="295"/>
      <c r="AE186" s="295"/>
      <c r="AF186" s="295"/>
      <c r="AG186" s="295"/>
      <c r="AH186" s="295"/>
      <c r="AI186" s="285"/>
      <c r="AJ186" s="301"/>
      <c r="AK186" s="295"/>
      <c r="AL186" s="281"/>
      <c r="AM186" s="287"/>
      <c r="AN186" s="282"/>
      <c r="AO186" s="282"/>
      <c r="AP186" s="271"/>
      <c r="AQ186" s="291"/>
      <c r="AR186" s="302"/>
      <c r="AS186" s="289"/>
      <c r="AT186" s="289"/>
      <c r="AU186" s="291"/>
      <c r="AX186" s="292" t="s">
        <v>574</v>
      </c>
      <c r="AY186" s="292" t="s">
        <v>575</v>
      </c>
      <c r="BA186" s="292" t="s">
        <v>576</v>
      </c>
    </row>
    <row r="187" spans="1:53" s="211" customFormat="1" ht="48" customHeight="1">
      <c r="A187" s="294"/>
      <c r="B187" s="293"/>
      <c r="C187" s="262"/>
      <c r="D187" s="293"/>
      <c r="E187" s="293"/>
      <c r="F187" s="262"/>
      <c r="G187" s="262"/>
      <c r="H187" s="262"/>
      <c r="I187" s="295"/>
      <c r="J187" s="273"/>
      <c r="K187" s="273"/>
      <c r="L187" s="296"/>
      <c r="M187" s="297"/>
      <c r="N187" s="297"/>
      <c r="O187" s="262"/>
      <c r="P187" s="298"/>
      <c r="Q187" s="303"/>
      <c r="R187" s="295"/>
      <c r="S187" s="295"/>
      <c r="T187" s="299"/>
      <c r="U187" s="300"/>
      <c r="V187" s="295"/>
      <c r="W187" s="295"/>
      <c r="X187" s="295"/>
      <c r="Y187" s="295"/>
      <c r="Z187" s="295"/>
      <c r="AA187" s="274"/>
      <c r="AB187" s="295"/>
      <c r="AC187" s="282"/>
      <c r="AD187" s="295"/>
      <c r="AE187" s="295"/>
      <c r="AF187" s="295"/>
      <c r="AG187" s="295"/>
      <c r="AH187" s="295"/>
      <c r="AI187" s="285"/>
      <c r="AJ187" s="301"/>
      <c r="AK187" s="295"/>
      <c r="AL187" s="281"/>
      <c r="AM187" s="287"/>
      <c r="AN187" s="282"/>
      <c r="AO187" s="282"/>
      <c r="AP187" s="271"/>
      <c r="AQ187" s="291"/>
      <c r="AR187" s="302"/>
      <c r="AS187" s="289"/>
      <c r="AT187" s="289"/>
      <c r="AU187" s="291"/>
      <c r="AX187" s="292" t="s">
        <v>577</v>
      </c>
      <c r="AY187" s="292" t="s">
        <v>578</v>
      </c>
      <c r="BA187" s="292" t="s">
        <v>579</v>
      </c>
    </row>
    <row r="188" spans="1:53" s="211" customFormat="1" ht="48" customHeight="1">
      <c r="A188" s="294"/>
      <c r="B188" s="293"/>
      <c r="C188" s="262"/>
      <c r="D188" s="293"/>
      <c r="E188" s="293"/>
      <c r="F188" s="262"/>
      <c r="G188" s="262"/>
      <c r="H188" s="262"/>
      <c r="I188" s="295"/>
      <c r="J188" s="273"/>
      <c r="K188" s="273"/>
      <c r="L188" s="296"/>
      <c r="M188" s="297"/>
      <c r="N188" s="297"/>
      <c r="O188" s="262"/>
      <c r="P188" s="298"/>
      <c r="Q188" s="303"/>
      <c r="R188" s="295"/>
      <c r="S188" s="295"/>
      <c r="T188" s="299"/>
      <c r="U188" s="300"/>
      <c r="V188" s="295"/>
      <c r="W188" s="295"/>
      <c r="X188" s="295"/>
      <c r="Y188" s="295"/>
      <c r="Z188" s="295"/>
      <c r="AA188" s="274"/>
      <c r="AB188" s="295"/>
      <c r="AC188" s="282"/>
      <c r="AD188" s="295"/>
      <c r="AE188" s="295"/>
      <c r="AF188" s="295"/>
      <c r="AG188" s="295"/>
      <c r="AH188" s="295"/>
      <c r="AI188" s="285"/>
      <c r="AJ188" s="301"/>
      <c r="AK188" s="295"/>
      <c r="AL188" s="281"/>
      <c r="AM188" s="287"/>
      <c r="AN188" s="282"/>
      <c r="AO188" s="282"/>
      <c r="AP188" s="271"/>
      <c r="AQ188" s="291"/>
      <c r="AR188" s="302"/>
      <c r="AS188" s="289"/>
      <c r="AT188" s="289"/>
      <c r="AU188" s="291"/>
      <c r="AX188" s="292" t="s">
        <v>580</v>
      </c>
      <c r="AY188" s="292" t="s">
        <v>581</v>
      </c>
      <c r="BA188" s="292" t="s">
        <v>582</v>
      </c>
    </row>
    <row r="189" spans="1:53" s="211" customFormat="1" ht="48" customHeight="1">
      <c r="A189" s="294"/>
      <c r="B189" s="293"/>
      <c r="C189" s="262"/>
      <c r="D189" s="293"/>
      <c r="E189" s="293"/>
      <c r="F189" s="262"/>
      <c r="G189" s="262"/>
      <c r="H189" s="262"/>
      <c r="I189" s="295"/>
      <c r="J189" s="273"/>
      <c r="K189" s="273"/>
      <c r="L189" s="296"/>
      <c r="M189" s="297"/>
      <c r="N189" s="297"/>
      <c r="O189" s="262"/>
      <c r="P189" s="298"/>
      <c r="Q189" s="303"/>
      <c r="R189" s="295"/>
      <c r="S189" s="295"/>
      <c r="T189" s="299"/>
      <c r="U189" s="300"/>
      <c r="V189" s="295"/>
      <c r="W189" s="295"/>
      <c r="X189" s="295"/>
      <c r="Y189" s="295"/>
      <c r="Z189" s="295"/>
      <c r="AA189" s="274"/>
      <c r="AB189" s="295"/>
      <c r="AC189" s="282"/>
      <c r="AD189" s="295"/>
      <c r="AE189" s="295"/>
      <c r="AF189" s="295"/>
      <c r="AG189" s="295"/>
      <c r="AH189" s="295"/>
      <c r="AI189" s="285"/>
      <c r="AJ189" s="301"/>
      <c r="AK189" s="295"/>
      <c r="AL189" s="281"/>
      <c r="AM189" s="287"/>
      <c r="AN189" s="282"/>
      <c r="AO189" s="282"/>
      <c r="AP189" s="271"/>
      <c r="AQ189" s="291"/>
      <c r="AR189" s="302"/>
      <c r="AS189" s="289"/>
      <c r="AT189" s="289"/>
      <c r="AU189" s="291"/>
      <c r="AX189" s="292" t="s">
        <v>583</v>
      </c>
      <c r="AY189" s="292" t="s">
        <v>584</v>
      </c>
      <c r="BA189" s="292" t="s">
        <v>585</v>
      </c>
    </row>
    <row r="190" spans="1:53" s="211" customFormat="1" ht="48" customHeight="1">
      <c r="A190" s="294"/>
      <c r="B190" s="293"/>
      <c r="C190" s="262"/>
      <c r="D190" s="293"/>
      <c r="E190" s="293"/>
      <c r="F190" s="262"/>
      <c r="G190" s="262"/>
      <c r="H190" s="262"/>
      <c r="I190" s="295"/>
      <c r="J190" s="273"/>
      <c r="K190" s="273"/>
      <c r="L190" s="296"/>
      <c r="M190" s="297"/>
      <c r="N190" s="297"/>
      <c r="O190" s="262"/>
      <c r="P190" s="298"/>
      <c r="Q190" s="303"/>
      <c r="R190" s="295"/>
      <c r="S190" s="295"/>
      <c r="T190" s="299"/>
      <c r="U190" s="300"/>
      <c r="V190" s="295"/>
      <c r="W190" s="295"/>
      <c r="X190" s="295"/>
      <c r="Y190" s="295"/>
      <c r="Z190" s="295"/>
      <c r="AA190" s="274"/>
      <c r="AB190" s="295"/>
      <c r="AC190" s="282"/>
      <c r="AD190" s="295"/>
      <c r="AE190" s="295"/>
      <c r="AF190" s="295"/>
      <c r="AG190" s="295"/>
      <c r="AH190" s="295"/>
      <c r="AI190" s="285"/>
      <c r="AJ190" s="301"/>
      <c r="AK190" s="295"/>
      <c r="AL190" s="281"/>
      <c r="AM190" s="287"/>
      <c r="AN190" s="282"/>
      <c r="AO190" s="282"/>
      <c r="AP190" s="271"/>
      <c r="AQ190" s="291"/>
      <c r="AR190" s="302"/>
      <c r="AS190" s="289"/>
      <c r="AT190" s="289"/>
      <c r="AU190" s="291"/>
      <c r="AX190" s="292" t="s">
        <v>586</v>
      </c>
      <c r="AY190" s="292" t="s">
        <v>587</v>
      </c>
      <c r="BA190" s="292" t="s">
        <v>588</v>
      </c>
    </row>
    <row r="191" spans="1:53" s="211" customFormat="1" ht="48" customHeight="1">
      <c r="A191" s="294"/>
      <c r="B191" s="293"/>
      <c r="C191" s="262"/>
      <c r="D191" s="293"/>
      <c r="E191" s="293"/>
      <c r="F191" s="262"/>
      <c r="G191" s="262"/>
      <c r="H191" s="262"/>
      <c r="I191" s="295"/>
      <c r="J191" s="273"/>
      <c r="K191" s="273"/>
      <c r="L191" s="296"/>
      <c r="M191" s="297"/>
      <c r="N191" s="297"/>
      <c r="O191" s="262"/>
      <c r="P191" s="298"/>
      <c r="Q191" s="303"/>
      <c r="R191" s="295"/>
      <c r="S191" s="295"/>
      <c r="T191" s="299"/>
      <c r="U191" s="300"/>
      <c r="V191" s="295"/>
      <c r="W191" s="295"/>
      <c r="X191" s="295"/>
      <c r="Y191" s="295"/>
      <c r="Z191" s="295"/>
      <c r="AA191" s="274"/>
      <c r="AB191" s="295"/>
      <c r="AC191" s="282"/>
      <c r="AD191" s="295"/>
      <c r="AE191" s="295"/>
      <c r="AF191" s="295"/>
      <c r="AG191" s="295"/>
      <c r="AH191" s="295"/>
      <c r="AI191" s="285"/>
      <c r="AJ191" s="301"/>
      <c r="AK191" s="295"/>
      <c r="AL191" s="281"/>
      <c r="AM191" s="287"/>
      <c r="AN191" s="282"/>
      <c r="AO191" s="282"/>
      <c r="AP191" s="271"/>
      <c r="AQ191" s="291"/>
      <c r="AR191" s="302"/>
      <c r="AS191" s="289"/>
      <c r="AT191" s="289"/>
      <c r="AU191" s="291"/>
      <c r="AX191" s="292" t="s">
        <v>589</v>
      </c>
      <c r="AY191" s="292" t="s">
        <v>590</v>
      </c>
      <c r="BA191" s="292" t="s">
        <v>591</v>
      </c>
    </row>
    <row r="192" spans="1:53" s="211" customFormat="1" ht="48" customHeight="1">
      <c r="A192" s="294"/>
      <c r="B192" s="293"/>
      <c r="C192" s="262"/>
      <c r="D192" s="293"/>
      <c r="E192" s="293"/>
      <c r="F192" s="262"/>
      <c r="G192" s="262"/>
      <c r="H192" s="262"/>
      <c r="I192" s="295"/>
      <c r="J192" s="273"/>
      <c r="K192" s="273"/>
      <c r="L192" s="296"/>
      <c r="M192" s="297"/>
      <c r="N192" s="297"/>
      <c r="O192" s="262"/>
      <c r="P192" s="298"/>
      <c r="Q192" s="303"/>
      <c r="R192" s="295"/>
      <c r="S192" s="295"/>
      <c r="T192" s="299"/>
      <c r="U192" s="300"/>
      <c r="V192" s="295"/>
      <c r="W192" s="295"/>
      <c r="X192" s="295"/>
      <c r="Y192" s="295"/>
      <c r="Z192" s="295"/>
      <c r="AA192" s="274"/>
      <c r="AB192" s="295"/>
      <c r="AC192" s="282"/>
      <c r="AD192" s="295"/>
      <c r="AE192" s="295"/>
      <c r="AF192" s="295"/>
      <c r="AG192" s="295"/>
      <c r="AH192" s="295"/>
      <c r="AI192" s="285"/>
      <c r="AJ192" s="301"/>
      <c r="AK192" s="295"/>
      <c r="AL192" s="281"/>
      <c r="AM192" s="287"/>
      <c r="AN192" s="282"/>
      <c r="AO192" s="282"/>
      <c r="AP192" s="271"/>
      <c r="AQ192" s="291"/>
      <c r="AR192" s="302"/>
      <c r="AS192" s="289"/>
      <c r="AT192" s="289"/>
      <c r="AU192" s="291"/>
      <c r="AX192" s="292" t="s">
        <v>592</v>
      </c>
      <c r="AY192" s="292" t="s">
        <v>593</v>
      </c>
      <c r="BA192" s="292" t="s">
        <v>594</v>
      </c>
    </row>
    <row r="193" spans="1:53" s="211" customFormat="1" ht="48" customHeight="1">
      <c r="A193" s="294"/>
      <c r="B193" s="293"/>
      <c r="C193" s="262"/>
      <c r="D193" s="293"/>
      <c r="E193" s="293"/>
      <c r="F193" s="262"/>
      <c r="G193" s="262"/>
      <c r="H193" s="262"/>
      <c r="I193" s="295"/>
      <c r="J193" s="273"/>
      <c r="K193" s="273"/>
      <c r="L193" s="296"/>
      <c r="M193" s="297"/>
      <c r="N193" s="297"/>
      <c r="O193" s="262"/>
      <c r="P193" s="298"/>
      <c r="Q193" s="303"/>
      <c r="R193" s="295"/>
      <c r="S193" s="295"/>
      <c r="T193" s="299"/>
      <c r="U193" s="300"/>
      <c r="V193" s="295"/>
      <c r="W193" s="295"/>
      <c r="X193" s="295"/>
      <c r="Y193" s="295"/>
      <c r="Z193" s="295"/>
      <c r="AA193" s="274"/>
      <c r="AB193" s="295"/>
      <c r="AC193" s="282"/>
      <c r="AD193" s="295"/>
      <c r="AE193" s="295"/>
      <c r="AF193" s="295"/>
      <c r="AG193" s="295"/>
      <c r="AH193" s="295"/>
      <c r="AI193" s="285"/>
      <c r="AJ193" s="301"/>
      <c r="AK193" s="295"/>
      <c r="AL193" s="281"/>
      <c r="AM193" s="287"/>
      <c r="AN193" s="282"/>
      <c r="AO193" s="282"/>
      <c r="AP193" s="271"/>
      <c r="AQ193" s="291"/>
      <c r="AR193" s="302"/>
      <c r="AS193" s="289"/>
      <c r="AT193" s="289"/>
      <c r="AU193" s="291"/>
      <c r="AX193" s="292" t="s">
        <v>595</v>
      </c>
      <c r="AY193" s="292" t="s">
        <v>596</v>
      </c>
      <c r="BA193" s="292" t="s">
        <v>597</v>
      </c>
    </row>
    <row r="194" spans="1:53" s="211" customFormat="1" ht="48" customHeight="1">
      <c r="A194" s="294"/>
      <c r="B194" s="293"/>
      <c r="C194" s="262"/>
      <c r="D194" s="293"/>
      <c r="E194" s="293"/>
      <c r="F194" s="262"/>
      <c r="G194" s="262"/>
      <c r="H194" s="262"/>
      <c r="I194" s="295"/>
      <c r="J194" s="273"/>
      <c r="K194" s="273"/>
      <c r="L194" s="296"/>
      <c r="M194" s="297"/>
      <c r="N194" s="297"/>
      <c r="O194" s="262"/>
      <c r="P194" s="298"/>
      <c r="Q194" s="303"/>
      <c r="R194" s="295"/>
      <c r="S194" s="295"/>
      <c r="T194" s="299"/>
      <c r="U194" s="300"/>
      <c r="V194" s="295"/>
      <c r="W194" s="295"/>
      <c r="X194" s="295"/>
      <c r="Y194" s="295"/>
      <c r="Z194" s="295"/>
      <c r="AA194" s="274"/>
      <c r="AB194" s="295"/>
      <c r="AC194" s="282"/>
      <c r="AD194" s="295"/>
      <c r="AE194" s="295"/>
      <c r="AF194" s="295"/>
      <c r="AG194" s="295"/>
      <c r="AH194" s="295"/>
      <c r="AI194" s="285"/>
      <c r="AJ194" s="301"/>
      <c r="AK194" s="295"/>
      <c r="AL194" s="281"/>
      <c r="AM194" s="287"/>
      <c r="AN194" s="282"/>
      <c r="AO194" s="282"/>
      <c r="AP194" s="271"/>
      <c r="AQ194" s="291"/>
      <c r="AR194" s="302"/>
      <c r="AS194" s="289"/>
      <c r="AT194" s="289"/>
      <c r="AU194" s="291"/>
      <c r="AX194" s="292" t="s">
        <v>598</v>
      </c>
      <c r="AY194" s="292" t="s">
        <v>599</v>
      </c>
      <c r="BA194" s="292" t="s">
        <v>600</v>
      </c>
    </row>
    <row r="195" spans="1:53" s="211" customFormat="1" ht="48" customHeight="1">
      <c r="A195" s="294"/>
      <c r="B195" s="293"/>
      <c r="C195" s="262"/>
      <c r="D195" s="293"/>
      <c r="E195" s="293"/>
      <c r="F195" s="262"/>
      <c r="G195" s="262"/>
      <c r="H195" s="262"/>
      <c r="I195" s="295"/>
      <c r="J195" s="273"/>
      <c r="K195" s="273"/>
      <c r="L195" s="296"/>
      <c r="M195" s="297"/>
      <c r="N195" s="297"/>
      <c r="O195" s="262"/>
      <c r="P195" s="298"/>
      <c r="Q195" s="303"/>
      <c r="R195" s="295"/>
      <c r="S195" s="295"/>
      <c r="T195" s="299"/>
      <c r="U195" s="300"/>
      <c r="V195" s="295"/>
      <c r="W195" s="295"/>
      <c r="X195" s="295"/>
      <c r="Y195" s="295"/>
      <c r="Z195" s="295"/>
      <c r="AA195" s="274"/>
      <c r="AB195" s="295"/>
      <c r="AC195" s="282"/>
      <c r="AD195" s="295"/>
      <c r="AE195" s="295"/>
      <c r="AF195" s="295"/>
      <c r="AG195" s="295"/>
      <c r="AH195" s="295"/>
      <c r="AI195" s="285"/>
      <c r="AJ195" s="301"/>
      <c r="AK195" s="295"/>
      <c r="AL195" s="281"/>
      <c r="AM195" s="287"/>
      <c r="AN195" s="282"/>
      <c r="AO195" s="282"/>
      <c r="AP195" s="271"/>
      <c r="AQ195" s="291"/>
      <c r="AR195" s="302"/>
      <c r="AS195" s="289"/>
      <c r="AT195" s="289"/>
      <c r="AU195" s="291"/>
      <c r="AX195" s="292" t="s">
        <v>601</v>
      </c>
      <c r="AY195" s="292" t="s">
        <v>602</v>
      </c>
      <c r="BA195" s="292" t="s">
        <v>603</v>
      </c>
    </row>
    <row r="196" spans="1:53" s="211" customFormat="1" ht="48" customHeight="1">
      <c r="A196" s="294"/>
      <c r="B196" s="293"/>
      <c r="C196" s="262"/>
      <c r="D196" s="293"/>
      <c r="E196" s="293"/>
      <c r="F196" s="262"/>
      <c r="G196" s="262"/>
      <c r="H196" s="262"/>
      <c r="I196" s="295"/>
      <c r="J196" s="273"/>
      <c r="K196" s="273"/>
      <c r="L196" s="296"/>
      <c r="M196" s="297"/>
      <c r="N196" s="297"/>
      <c r="O196" s="262"/>
      <c r="P196" s="298"/>
      <c r="Q196" s="303"/>
      <c r="R196" s="295"/>
      <c r="S196" s="295"/>
      <c r="T196" s="299"/>
      <c r="U196" s="300"/>
      <c r="V196" s="295"/>
      <c r="W196" s="295"/>
      <c r="X196" s="295"/>
      <c r="Y196" s="295"/>
      <c r="Z196" s="295"/>
      <c r="AA196" s="274"/>
      <c r="AB196" s="295"/>
      <c r="AC196" s="282"/>
      <c r="AD196" s="295"/>
      <c r="AE196" s="295"/>
      <c r="AF196" s="295"/>
      <c r="AG196" s="295"/>
      <c r="AH196" s="295"/>
      <c r="AI196" s="285"/>
      <c r="AJ196" s="301"/>
      <c r="AK196" s="295"/>
      <c r="AL196" s="281"/>
      <c r="AM196" s="287"/>
      <c r="AN196" s="282"/>
      <c r="AO196" s="282"/>
      <c r="AP196" s="271"/>
      <c r="AQ196" s="291"/>
      <c r="AR196" s="302"/>
      <c r="AS196" s="289"/>
      <c r="AT196" s="289"/>
      <c r="AU196" s="291"/>
      <c r="AX196" s="292" t="s">
        <v>604</v>
      </c>
      <c r="AY196" s="292" t="s">
        <v>605</v>
      </c>
      <c r="BA196" s="292" t="s">
        <v>606</v>
      </c>
    </row>
    <row r="197" spans="1:53" s="211" customFormat="1" ht="48" customHeight="1">
      <c r="A197" s="294"/>
      <c r="B197" s="293"/>
      <c r="C197" s="262"/>
      <c r="D197" s="293"/>
      <c r="E197" s="293"/>
      <c r="F197" s="262"/>
      <c r="G197" s="262"/>
      <c r="H197" s="262"/>
      <c r="I197" s="295"/>
      <c r="J197" s="273"/>
      <c r="K197" s="273"/>
      <c r="L197" s="296"/>
      <c r="M197" s="297"/>
      <c r="N197" s="297"/>
      <c r="O197" s="262"/>
      <c r="P197" s="298"/>
      <c r="Q197" s="303"/>
      <c r="R197" s="295"/>
      <c r="S197" s="295"/>
      <c r="T197" s="299"/>
      <c r="U197" s="300"/>
      <c r="V197" s="295"/>
      <c r="W197" s="295"/>
      <c r="X197" s="295"/>
      <c r="Y197" s="295"/>
      <c r="Z197" s="295"/>
      <c r="AA197" s="274"/>
      <c r="AB197" s="295"/>
      <c r="AC197" s="282"/>
      <c r="AD197" s="295"/>
      <c r="AE197" s="295"/>
      <c r="AF197" s="295"/>
      <c r="AG197" s="295"/>
      <c r="AH197" s="295"/>
      <c r="AI197" s="285"/>
      <c r="AJ197" s="301"/>
      <c r="AK197" s="295"/>
      <c r="AL197" s="281"/>
      <c r="AM197" s="287"/>
      <c r="AN197" s="282"/>
      <c r="AO197" s="282"/>
      <c r="AP197" s="271"/>
      <c r="AQ197" s="291"/>
      <c r="AR197" s="302"/>
      <c r="AS197" s="289"/>
      <c r="AT197" s="289"/>
      <c r="AU197" s="291"/>
      <c r="AX197" s="292" t="s">
        <v>607</v>
      </c>
      <c r="AY197" s="292" t="s">
        <v>608</v>
      </c>
      <c r="BA197" s="292" t="s">
        <v>609</v>
      </c>
    </row>
    <row r="198" spans="1:53" s="211" customFormat="1" ht="48" customHeight="1">
      <c r="A198" s="294"/>
      <c r="B198" s="293"/>
      <c r="C198" s="262"/>
      <c r="D198" s="293"/>
      <c r="E198" s="293"/>
      <c r="F198" s="262"/>
      <c r="G198" s="262"/>
      <c r="H198" s="262"/>
      <c r="I198" s="295"/>
      <c r="J198" s="273"/>
      <c r="K198" s="273"/>
      <c r="L198" s="296"/>
      <c r="M198" s="297"/>
      <c r="N198" s="297"/>
      <c r="O198" s="262"/>
      <c r="P198" s="298"/>
      <c r="Q198" s="303"/>
      <c r="R198" s="295"/>
      <c r="S198" s="295"/>
      <c r="T198" s="299"/>
      <c r="U198" s="300"/>
      <c r="V198" s="295"/>
      <c r="W198" s="295"/>
      <c r="X198" s="295"/>
      <c r="Y198" s="295"/>
      <c r="Z198" s="295"/>
      <c r="AA198" s="274"/>
      <c r="AB198" s="295"/>
      <c r="AC198" s="282"/>
      <c r="AD198" s="295"/>
      <c r="AE198" s="295"/>
      <c r="AF198" s="295"/>
      <c r="AG198" s="295"/>
      <c r="AH198" s="295"/>
      <c r="AI198" s="285"/>
      <c r="AJ198" s="301"/>
      <c r="AK198" s="295"/>
      <c r="AL198" s="281"/>
      <c r="AM198" s="287"/>
      <c r="AN198" s="282"/>
      <c r="AO198" s="282"/>
      <c r="AP198" s="271"/>
      <c r="AQ198" s="291"/>
      <c r="AR198" s="302"/>
      <c r="AS198" s="289"/>
      <c r="AT198" s="289"/>
      <c r="AU198" s="291"/>
      <c r="AX198" s="292" t="s">
        <v>610</v>
      </c>
      <c r="AY198" s="292" t="s">
        <v>611</v>
      </c>
      <c r="BA198" s="292" t="s">
        <v>612</v>
      </c>
    </row>
    <row r="199" spans="1:53" s="211" customFormat="1" ht="48" customHeight="1">
      <c r="A199" s="294"/>
      <c r="B199" s="293"/>
      <c r="C199" s="262"/>
      <c r="D199" s="293"/>
      <c r="E199" s="293"/>
      <c r="F199" s="262"/>
      <c r="G199" s="262"/>
      <c r="H199" s="262"/>
      <c r="I199" s="295"/>
      <c r="J199" s="273"/>
      <c r="K199" s="273"/>
      <c r="L199" s="296"/>
      <c r="M199" s="297"/>
      <c r="N199" s="297"/>
      <c r="O199" s="262"/>
      <c r="P199" s="298"/>
      <c r="Q199" s="303"/>
      <c r="R199" s="295"/>
      <c r="S199" s="295"/>
      <c r="T199" s="299"/>
      <c r="U199" s="300"/>
      <c r="V199" s="295"/>
      <c r="W199" s="295"/>
      <c r="X199" s="295"/>
      <c r="Y199" s="295"/>
      <c r="Z199" s="295"/>
      <c r="AA199" s="274"/>
      <c r="AB199" s="295"/>
      <c r="AC199" s="282"/>
      <c r="AD199" s="295"/>
      <c r="AE199" s="295"/>
      <c r="AF199" s="295"/>
      <c r="AG199" s="295"/>
      <c r="AH199" s="295"/>
      <c r="AI199" s="285"/>
      <c r="AJ199" s="301"/>
      <c r="AK199" s="295"/>
      <c r="AL199" s="281"/>
      <c r="AM199" s="287"/>
      <c r="AN199" s="282"/>
      <c r="AO199" s="282"/>
      <c r="AP199" s="271"/>
      <c r="AQ199" s="291"/>
      <c r="AR199" s="302"/>
      <c r="AS199" s="289"/>
      <c r="AT199" s="289"/>
      <c r="AU199" s="291"/>
      <c r="AX199" s="292" t="s">
        <v>613</v>
      </c>
      <c r="AY199" s="292" t="s">
        <v>614</v>
      </c>
      <c r="BA199" s="292" t="s">
        <v>615</v>
      </c>
    </row>
    <row r="200" spans="1:53" s="211" customFormat="1" ht="48" customHeight="1">
      <c r="A200" s="294"/>
      <c r="B200" s="293"/>
      <c r="C200" s="262"/>
      <c r="D200" s="293"/>
      <c r="E200" s="293"/>
      <c r="F200" s="262"/>
      <c r="G200" s="262"/>
      <c r="H200" s="262"/>
      <c r="I200" s="295"/>
      <c r="J200" s="273"/>
      <c r="K200" s="273"/>
      <c r="L200" s="296"/>
      <c r="M200" s="297"/>
      <c r="N200" s="297"/>
      <c r="O200" s="262"/>
      <c r="P200" s="298"/>
      <c r="Q200" s="303"/>
      <c r="R200" s="295"/>
      <c r="S200" s="295"/>
      <c r="T200" s="299"/>
      <c r="U200" s="300"/>
      <c r="V200" s="295"/>
      <c r="W200" s="295"/>
      <c r="X200" s="295"/>
      <c r="Y200" s="295"/>
      <c r="Z200" s="295"/>
      <c r="AA200" s="274"/>
      <c r="AB200" s="295"/>
      <c r="AC200" s="282"/>
      <c r="AD200" s="295"/>
      <c r="AE200" s="295"/>
      <c r="AF200" s="295"/>
      <c r="AG200" s="295"/>
      <c r="AH200" s="295"/>
      <c r="AI200" s="285"/>
      <c r="AJ200" s="301"/>
      <c r="AK200" s="295"/>
      <c r="AL200" s="281"/>
      <c r="AM200" s="287"/>
      <c r="AN200" s="282"/>
      <c r="AO200" s="282"/>
      <c r="AP200" s="271"/>
      <c r="AQ200" s="291"/>
      <c r="AR200" s="302"/>
      <c r="AS200" s="289"/>
      <c r="AT200" s="289"/>
      <c r="AU200" s="291"/>
      <c r="AX200" s="292" t="s">
        <v>616</v>
      </c>
      <c r="AY200" s="292" t="s">
        <v>617</v>
      </c>
      <c r="BA200" s="292" t="s">
        <v>618</v>
      </c>
    </row>
    <row r="201" spans="1:53" s="211" customFormat="1" ht="48" customHeight="1">
      <c r="A201" s="294"/>
      <c r="B201" s="293"/>
      <c r="C201" s="262"/>
      <c r="D201" s="293"/>
      <c r="E201" s="293"/>
      <c r="F201" s="262"/>
      <c r="G201" s="262"/>
      <c r="H201" s="262"/>
      <c r="I201" s="295"/>
      <c r="J201" s="273"/>
      <c r="K201" s="273"/>
      <c r="L201" s="296"/>
      <c r="M201" s="297"/>
      <c r="N201" s="297"/>
      <c r="O201" s="262"/>
      <c r="P201" s="298"/>
      <c r="Q201" s="303"/>
      <c r="R201" s="295"/>
      <c r="S201" s="295"/>
      <c r="T201" s="299"/>
      <c r="U201" s="300"/>
      <c r="V201" s="295"/>
      <c r="W201" s="295"/>
      <c r="X201" s="295"/>
      <c r="Y201" s="295"/>
      <c r="Z201" s="295"/>
      <c r="AA201" s="274"/>
      <c r="AB201" s="295"/>
      <c r="AC201" s="282"/>
      <c r="AD201" s="295"/>
      <c r="AE201" s="295"/>
      <c r="AF201" s="295"/>
      <c r="AG201" s="295"/>
      <c r="AH201" s="295"/>
      <c r="AI201" s="285"/>
      <c r="AJ201" s="301"/>
      <c r="AK201" s="295"/>
      <c r="AL201" s="281"/>
      <c r="AM201" s="287"/>
      <c r="AN201" s="282"/>
      <c r="AO201" s="282"/>
      <c r="AP201" s="271"/>
      <c r="AQ201" s="291"/>
      <c r="AR201" s="302"/>
      <c r="AS201" s="289"/>
      <c r="AT201" s="289"/>
      <c r="AU201" s="291"/>
      <c r="AX201" s="292" t="s">
        <v>619</v>
      </c>
      <c r="AY201" s="292" t="s">
        <v>620</v>
      </c>
      <c r="BA201" s="292" t="s">
        <v>621</v>
      </c>
    </row>
    <row r="202" spans="1:53" s="211" customFormat="1" ht="48" customHeight="1">
      <c r="A202" s="294"/>
      <c r="B202" s="293"/>
      <c r="C202" s="262"/>
      <c r="D202" s="293"/>
      <c r="E202" s="293"/>
      <c r="F202" s="262"/>
      <c r="G202" s="262"/>
      <c r="H202" s="262"/>
      <c r="I202" s="295"/>
      <c r="J202" s="273"/>
      <c r="K202" s="273"/>
      <c r="L202" s="296"/>
      <c r="M202" s="297"/>
      <c r="N202" s="297"/>
      <c r="O202" s="262"/>
      <c r="P202" s="298"/>
      <c r="Q202" s="303"/>
      <c r="R202" s="295"/>
      <c r="S202" s="295"/>
      <c r="T202" s="299"/>
      <c r="U202" s="300"/>
      <c r="V202" s="295"/>
      <c r="W202" s="295"/>
      <c r="X202" s="295"/>
      <c r="Y202" s="295"/>
      <c r="Z202" s="295"/>
      <c r="AA202" s="274"/>
      <c r="AB202" s="295"/>
      <c r="AC202" s="282"/>
      <c r="AD202" s="295"/>
      <c r="AE202" s="295"/>
      <c r="AF202" s="295"/>
      <c r="AG202" s="295"/>
      <c r="AH202" s="295"/>
      <c r="AI202" s="285"/>
      <c r="AJ202" s="301"/>
      <c r="AK202" s="295"/>
      <c r="AL202" s="281"/>
      <c r="AM202" s="287"/>
      <c r="AN202" s="282"/>
      <c r="AO202" s="282"/>
      <c r="AP202" s="271"/>
      <c r="AQ202" s="291"/>
      <c r="AR202" s="302"/>
      <c r="AS202" s="289"/>
      <c r="AT202" s="289"/>
      <c r="AU202" s="291"/>
      <c r="AX202" s="292" t="s">
        <v>622</v>
      </c>
      <c r="AY202" s="292" t="s">
        <v>623</v>
      </c>
      <c r="BA202" s="292" t="s">
        <v>624</v>
      </c>
    </row>
    <row r="203" spans="1:53" s="211" customFormat="1" ht="48" customHeight="1">
      <c r="A203" s="294"/>
      <c r="B203" s="293"/>
      <c r="C203" s="262"/>
      <c r="D203" s="293"/>
      <c r="E203" s="293"/>
      <c r="F203" s="262"/>
      <c r="G203" s="262"/>
      <c r="H203" s="262"/>
      <c r="I203" s="295"/>
      <c r="J203" s="273"/>
      <c r="K203" s="273"/>
      <c r="L203" s="296"/>
      <c r="M203" s="297"/>
      <c r="N203" s="297"/>
      <c r="O203" s="262"/>
      <c r="P203" s="298"/>
      <c r="Q203" s="303"/>
      <c r="R203" s="295"/>
      <c r="S203" s="295"/>
      <c r="T203" s="299"/>
      <c r="U203" s="300"/>
      <c r="V203" s="295"/>
      <c r="W203" s="295"/>
      <c r="X203" s="295"/>
      <c r="Y203" s="295"/>
      <c r="Z203" s="295"/>
      <c r="AA203" s="274"/>
      <c r="AB203" s="295"/>
      <c r="AC203" s="282"/>
      <c r="AD203" s="295"/>
      <c r="AE203" s="295"/>
      <c r="AF203" s="295"/>
      <c r="AG203" s="295"/>
      <c r="AH203" s="295"/>
      <c r="AI203" s="285"/>
      <c r="AJ203" s="301"/>
      <c r="AK203" s="295"/>
      <c r="AL203" s="281"/>
      <c r="AM203" s="287"/>
      <c r="AN203" s="282"/>
      <c r="AO203" s="282"/>
      <c r="AP203" s="271"/>
      <c r="AQ203" s="291"/>
      <c r="AR203" s="302"/>
      <c r="AS203" s="289"/>
      <c r="AT203" s="289"/>
      <c r="AU203" s="291"/>
      <c r="AX203" s="292" t="s">
        <v>625</v>
      </c>
      <c r="AY203" s="292" t="s">
        <v>626</v>
      </c>
      <c r="BA203" s="292" t="s">
        <v>627</v>
      </c>
    </row>
    <row r="204" spans="1:53" s="211" customFormat="1" ht="48" customHeight="1">
      <c r="A204" s="294"/>
      <c r="B204" s="293"/>
      <c r="C204" s="262"/>
      <c r="D204" s="293"/>
      <c r="E204" s="293"/>
      <c r="F204" s="262"/>
      <c r="G204" s="262"/>
      <c r="H204" s="262"/>
      <c r="I204" s="295"/>
      <c r="J204" s="273"/>
      <c r="K204" s="273"/>
      <c r="L204" s="296"/>
      <c r="M204" s="297"/>
      <c r="N204" s="297"/>
      <c r="O204" s="262"/>
      <c r="P204" s="298"/>
      <c r="Q204" s="303"/>
      <c r="R204" s="295"/>
      <c r="S204" s="295"/>
      <c r="T204" s="299"/>
      <c r="U204" s="300"/>
      <c r="V204" s="295"/>
      <c r="W204" s="295"/>
      <c r="X204" s="295"/>
      <c r="Y204" s="295"/>
      <c r="Z204" s="295"/>
      <c r="AA204" s="274"/>
      <c r="AB204" s="295"/>
      <c r="AC204" s="282"/>
      <c r="AD204" s="295"/>
      <c r="AE204" s="295"/>
      <c r="AF204" s="295"/>
      <c r="AG204" s="295"/>
      <c r="AH204" s="295"/>
      <c r="AI204" s="285"/>
      <c r="AJ204" s="301"/>
      <c r="AK204" s="295"/>
      <c r="AL204" s="281"/>
      <c r="AM204" s="287"/>
      <c r="AN204" s="282"/>
      <c r="AO204" s="282"/>
      <c r="AP204" s="271"/>
      <c r="AQ204" s="291"/>
      <c r="AR204" s="302"/>
      <c r="AS204" s="289"/>
      <c r="AT204" s="289"/>
      <c r="AU204" s="291"/>
      <c r="AX204" s="292" t="s">
        <v>628</v>
      </c>
      <c r="AY204" s="292" t="s">
        <v>629</v>
      </c>
      <c r="BA204" s="292" t="s">
        <v>630</v>
      </c>
    </row>
    <row r="205" spans="1:53" s="211" customFormat="1" ht="48" customHeight="1">
      <c r="A205" s="294"/>
      <c r="B205" s="293"/>
      <c r="C205" s="262"/>
      <c r="D205" s="293"/>
      <c r="E205" s="293"/>
      <c r="F205" s="262"/>
      <c r="G205" s="262"/>
      <c r="H205" s="262"/>
      <c r="I205" s="295"/>
      <c r="J205" s="273"/>
      <c r="K205" s="273"/>
      <c r="L205" s="296"/>
      <c r="M205" s="297"/>
      <c r="N205" s="297"/>
      <c r="O205" s="262"/>
      <c r="P205" s="298"/>
      <c r="Q205" s="303"/>
      <c r="R205" s="295"/>
      <c r="S205" s="295"/>
      <c r="T205" s="299"/>
      <c r="U205" s="300"/>
      <c r="V205" s="295"/>
      <c r="W205" s="295"/>
      <c r="X205" s="295"/>
      <c r="Y205" s="295"/>
      <c r="Z205" s="295"/>
      <c r="AA205" s="274"/>
      <c r="AB205" s="295"/>
      <c r="AC205" s="282"/>
      <c r="AD205" s="295"/>
      <c r="AE205" s="295"/>
      <c r="AF205" s="295"/>
      <c r="AG205" s="295"/>
      <c r="AH205" s="295"/>
      <c r="AI205" s="285"/>
      <c r="AJ205" s="301"/>
      <c r="AK205" s="295"/>
      <c r="AL205" s="281"/>
      <c r="AM205" s="287"/>
      <c r="AN205" s="282"/>
      <c r="AO205" s="282"/>
      <c r="AP205" s="271"/>
      <c r="AQ205" s="291"/>
      <c r="AR205" s="302"/>
      <c r="AS205" s="289"/>
      <c r="AT205" s="289"/>
      <c r="AU205" s="291"/>
      <c r="AX205" s="292" t="s">
        <v>631</v>
      </c>
      <c r="AY205" s="292" t="s">
        <v>632</v>
      </c>
      <c r="BA205" s="292" t="s">
        <v>633</v>
      </c>
    </row>
    <row r="206" spans="1:53" s="211" customFormat="1" ht="48" customHeight="1">
      <c r="A206" s="294"/>
      <c r="B206" s="293"/>
      <c r="C206" s="262"/>
      <c r="D206" s="293"/>
      <c r="E206" s="293"/>
      <c r="F206" s="262"/>
      <c r="G206" s="262"/>
      <c r="H206" s="262"/>
      <c r="I206" s="295"/>
      <c r="J206" s="273"/>
      <c r="K206" s="273"/>
      <c r="L206" s="296"/>
      <c r="M206" s="297"/>
      <c r="N206" s="297"/>
      <c r="O206" s="262"/>
      <c r="P206" s="298"/>
      <c r="Q206" s="303"/>
      <c r="R206" s="295"/>
      <c r="S206" s="295"/>
      <c r="T206" s="299"/>
      <c r="U206" s="300"/>
      <c r="V206" s="295"/>
      <c r="W206" s="295"/>
      <c r="X206" s="295"/>
      <c r="Y206" s="295"/>
      <c r="Z206" s="295"/>
      <c r="AA206" s="274"/>
      <c r="AB206" s="295"/>
      <c r="AC206" s="282"/>
      <c r="AD206" s="295"/>
      <c r="AE206" s="295"/>
      <c r="AF206" s="295"/>
      <c r="AG206" s="295"/>
      <c r="AH206" s="295"/>
      <c r="AI206" s="285"/>
      <c r="AJ206" s="301"/>
      <c r="AK206" s="295"/>
      <c r="AL206" s="281"/>
      <c r="AM206" s="287"/>
      <c r="AN206" s="282"/>
      <c r="AO206" s="282"/>
      <c r="AP206" s="271"/>
      <c r="AQ206" s="291"/>
      <c r="AR206" s="302"/>
      <c r="AS206" s="289"/>
      <c r="AT206" s="289"/>
      <c r="AU206" s="291"/>
      <c r="AX206" s="292" t="s">
        <v>634</v>
      </c>
      <c r="AY206" s="292" t="s">
        <v>635</v>
      </c>
      <c r="BA206" s="292" t="s">
        <v>636</v>
      </c>
    </row>
    <row r="207" spans="1:53" s="211" customFormat="1" ht="48" customHeight="1">
      <c r="A207" s="294"/>
      <c r="B207" s="293"/>
      <c r="C207" s="262"/>
      <c r="D207" s="293"/>
      <c r="E207" s="293"/>
      <c r="F207" s="262"/>
      <c r="G207" s="262"/>
      <c r="H207" s="262"/>
      <c r="I207" s="295"/>
      <c r="J207" s="273"/>
      <c r="K207" s="273"/>
      <c r="L207" s="296"/>
      <c r="M207" s="297"/>
      <c r="N207" s="297"/>
      <c r="O207" s="262"/>
      <c r="P207" s="298"/>
      <c r="Q207" s="303"/>
      <c r="R207" s="295"/>
      <c r="S207" s="295"/>
      <c r="T207" s="299"/>
      <c r="U207" s="300"/>
      <c r="V207" s="295"/>
      <c r="W207" s="295"/>
      <c r="X207" s="295"/>
      <c r="Y207" s="295"/>
      <c r="Z207" s="295"/>
      <c r="AA207" s="274"/>
      <c r="AB207" s="295"/>
      <c r="AC207" s="282"/>
      <c r="AD207" s="295"/>
      <c r="AE207" s="295"/>
      <c r="AF207" s="295"/>
      <c r="AG207" s="295"/>
      <c r="AH207" s="295"/>
      <c r="AI207" s="285"/>
      <c r="AJ207" s="301"/>
      <c r="AK207" s="295"/>
      <c r="AL207" s="281"/>
      <c r="AM207" s="287"/>
      <c r="AN207" s="282"/>
      <c r="AO207" s="282"/>
      <c r="AP207" s="271"/>
      <c r="AQ207" s="291"/>
      <c r="AR207" s="302"/>
      <c r="AS207" s="289"/>
      <c r="AT207" s="289"/>
      <c r="AU207" s="291"/>
      <c r="AX207" s="292" t="s">
        <v>637</v>
      </c>
      <c r="AY207" s="292" t="s">
        <v>638</v>
      </c>
      <c r="BA207" s="292" t="s">
        <v>639</v>
      </c>
    </row>
    <row r="208" spans="1:53" s="211" customFormat="1" ht="48" customHeight="1">
      <c r="A208" s="294"/>
      <c r="B208" s="293"/>
      <c r="C208" s="262"/>
      <c r="D208" s="293"/>
      <c r="E208" s="293"/>
      <c r="F208" s="262"/>
      <c r="G208" s="262"/>
      <c r="H208" s="262"/>
      <c r="I208" s="295"/>
      <c r="J208" s="273"/>
      <c r="K208" s="273"/>
      <c r="L208" s="296"/>
      <c r="M208" s="297"/>
      <c r="N208" s="297"/>
      <c r="O208" s="262"/>
      <c r="P208" s="298"/>
      <c r="Q208" s="303"/>
      <c r="R208" s="295"/>
      <c r="S208" s="295"/>
      <c r="T208" s="299"/>
      <c r="U208" s="300"/>
      <c r="V208" s="295"/>
      <c r="W208" s="295"/>
      <c r="X208" s="295"/>
      <c r="Y208" s="295"/>
      <c r="Z208" s="295"/>
      <c r="AA208" s="274"/>
      <c r="AB208" s="295"/>
      <c r="AC208" s="282"/>
      <c r="AD208" s="295"/>
      <c r="AE208" s="295"/>
      <c r="AF208" s="295"/>
      <c r="AG208" s="295"/>
      <c r="AH208" s="295"/>
      <c r="AI208" s="285"/>
      <c r="AJ208" s="301"/>
      <c r="AK208" s="295"/>
      <c r="AL208" s="281"/>
      <c r="AM208" s="287"/>
      <c r="AN208" s="282"/>
      <c r="AO208" s="282"/>
      <c r="AP208" s="271"/>
      <c r="AQ208" s="291"/>
      <c r="AR208" s="302"/>
      <c r="AS208" s="289"/>
      <c r="AT208" s="289"/>
      <c r="AU208" s="291"/>
      <c r="AX208" s="292" t="s">
        <v>640</v>
      </c>
      <c r="AY208" s="292" t="s">
        <v>641</v>
      </c>
      <c r="BA208" s="292" t="s">
        <v>642</v>
      </c>
    </row>
    <row r="209" spans="1:53" s="211" customFormat="1" ht="48" customHeight="1">
      <c r="A209" s="294"/>
      <c r="B209" s="293"/>
      <c r="C209" s="262"/>
      <c r="D209" s="293"/>
      <c r="E209" s="293"/>
      <c r="F209" s="262"/>
      <c r="G209" s="262"/>
      <c r="H209" s="262"/>
      <c r="I209" s="295"/>
      <c r="J209" s="273"/>
      <c r="K209" s="273"/>
      <c r="L209" s="296"/>
      <c r="M209" s="297"/>
      <c r="N209" s="297"/>
      <c r="O209" s="262"/>
      <c r="P209" s="298"/>
      <c r="Q209" s="303"/>
      <c r="R209" s="295"/>
      <c r="S209" s="295"/>
      <c r="T209" s="299"/>
      <c r="U209" s="300"/>
      <c r="V209" s="295"/>
      <c r="W209" s="295"/>
      <c r="X209" s="295"/>
      <c r="Y209" s="295"/>
      <c r="Z209" s="295"/>
      <c r="AA209" s="274"/>
      <c r="AB209" s="295"/>
      <c r="AC209" s="282"/>
      <c r="AD209" s="295"/>
      <c r="AE209" s="295"/>
      <c r="AF209" s="295"/>
      <c r="AG209" s="295"/>
      <c r="AH209" s="295"/>
      <c r="AI209" s="285"/>
      <c r="AJ209" s="301"/>
      <c r="AK209" s="295"/>
      <c r="AL209" s="281"/>
      <c r="AM209" s="287"/>
      <c r="AN209" s="282"/>
      <c r="AO209" s="282"/>
      <c r="AP209" s="271"/>
      <c r="AQ209" s="291"/>
      <c r="AR209" s="302"/>
      <c r="AS209" s="289"/>
      <c r="AT209" s="289"/>
      <c r="AU209" s="291"/>
      <c r="AX209" s="292" t="s">
        <v>643</v>
      </c>
      <c r="AY209" s="292" t="s">
        <v>644</v>
      </c>
      <c r="BA209" s="292" t="s">
        <v>645</v>
      </c>
    </row>
    <row r="210" spans="1:53" s="211" customFormat="1" ht="48" customHeight="1">
      <c r="A210" s="294"/>
      <c r="B210" s="293"/>
      <c r="C210" s="262"/>
      <c r="D210" s="293"/>
      <c r="E210" s="293"/>
      <c r="F210" s="262"/>
      <c r="G210" s="262"/>
      <c r="H210" s="262"/>
      <c r="I210" s="295"/>
      <c r="J210" s="273"/>
      <c r="K210" s="273"/>
      <c r="L210" s="296"/>
      <c r="M210" s="297"/>
      <c r="N210" s="297"/>
      <c r="O210" s="262"/>
      <c r="P210" s="298"/>
      <c r="Q210" s="303"/>
      <c r="R210" s="295"/>
      <c r="S210" s="295"/>
      <c r="T210" s="299"/>
      <c r="U210" s="300"/>
      <c r="V210" s="295"/>
      <c r="W210" s="295"/>
      <c r="X210" s="295"/>
      <c r="Y210" s="295"/>
      <c r="Z210" s="295"/>
      <c r="AA210" s="274"/>
      <c r="AB210" s="295"/>
      <c r="AC210" s="282"/>
      <c r="AD210" s="295"/>
      <c r="AE210" s="295"/>
      <c r="AF210" s="295"/>
      <c r="AG210" s="295"/>
      <c r="AH210" s="295"/>
      <c r="AI210" s="285"/>
      <c r="AJ210" s="301"/>
      <c r="AK210" s="295"/>
      <c r="AL210" s="281"/>
      <c r="AM210" s="287"/>
      <c r="AN210" s="282"/>
      <c r="AO210" s="282"/>
      <c r="AP210" s="271"/>
      <c r="AQ210" s="291"/>
      <c r="AR210" s="302"/>
      <c r="AS210" s="289"/>
      <c r="AT210" s="289"/>
      <c r="AU210" s="291"/>
      <c r="AX210" s="292" t="s">
        <v>646</v>
      </c>
      <c r="AY210" s="292" t="s">
        <v>647</v>
      </c>
      <c r="BA210" s="292" t="s">
        <v>648</v>
      </c>
    </row>
    <row r="211" spans="1:53" s="211" customFormat="1" ht="48" customHeight="1">
      <c r="A211" s="294"/>
      <c r="B211" s="293"/>
      <c r="C211" s="262"/>
      <c r="D211" s="293"/>
      <c r="E211" s="293"/>
      <c r="F211" s="262"/>
      <c r="G211" s="262"/>
      <c r="H211" s="262"/>
      <c r="I211" s="295"/>
      <c r="J211" s="273"/>
      <c r="K211" s="273"/>
      <c r="L211" s="296"/>
      <c r="M211" s="297"/>
      <c r="N211" s="297"/>
      <c r="O211" s="262"/>
      <c r="P211" s="298"/>
      <c r="Q211" s="303"/>
      <c r="R211" s="295"/>
      <c r="S211" s="295"/>
      <c r="T211" s="299"/>
      <c r="U211" s="300"/>
      <c r="V211" s="295"/>
      <c r="W211" s="295"/>
      <c r="X211" s="295"/>
      <c r="Y211" s="295"/>
      <c r="Z211" s="295"/>
      <c r="AA211" s="274"/>
      <c r="AB211" s="295"/>
      <c r="AC211" s="282"/>
      <c r="AD211" s="295"/>
      <c r="AE211" s="295"/>
      <c r="AF211" s="295"/>
      <c r="AG211" s="295"/>
      <c r="AH211" s="295"/>
      <c r="AI211" s="285"/>
      <c r="AJ211" s="301"/>
      <c r="AK211" s="295"/>
      <c r="AL211" s="281"/>
      <c r="AM211" s="287"/>
      <c r="AN211" s="282"/>
      <c r="AO211" s="282"/>
      <c r="AP211" s="271"/>
      <c r="AQ211" s="291"/>
      <c r="AR211" s="302"/>
      <c r="AS211" s="289"/>
      <c r="AT211" s="289"/>
      <c r="AU211" s="291"/>
      <c r="AX211" s="292" t="s">
        <v>649</v>
      </c>
      <c r="AY211" s="292" t="s">
        <v>650</v>
      </c>
      <c r="BA211" s="292" t="s">
        <v>651</v>
      </c>
    </row>
    <row r="212" spans="1:53" s="211" customFormat="1" ht="48" customHeight="1">
      <c r="A212" s="294"/>
      <c r="B212" s="293"/>
      <c r="C212" s="262"/>
      <c r="D212" s="293"/>
      <c r="E212" s="293"/>
      <c r="F212" s="262"/>
      <c r="G212" s="262"/>
      <c r="H212" s="262"/>
      <c r="I212" s="295"/>
      <c r="J212" s="273"/>
      <c r="K212" s="273"/>
      <c r="L212" s="296"/>
      <c r="M212" s="297"/>
      <c r="N212" s="297"/>
      <c r="O212" s="262"/>
      <c r="P212" s="298"/>
      <c r="Q212" s="303"/>
      <c r="R212" s="295"/>
      <c r="S212" s="295"/>
      <c r="T212" s="299"/>
      <c r="U212" s="300"/>
      <c r="V212" s="295"/>
      <c r="W212" s="295"/>
      <c r="X212" s="295"/>
      <c r="Y212" s="295"/>
      <c r="Z212" s="295"/>
      <c r="AA212" s="274"/>
      <c r="AB212" s="295"/>
      <c r="AC212" s="282"/>
      <c r="AD212" s="295"/>
      <c r="AE212" s="295"/>
      <c r="AF212" s="295"/>
      <c r="AG212" s="295"/>
      <c r="AH212" s="295"/>
      <c r="AI212" s="285"/>
      <c r="AJ212" s="301"/>
      <c r="AK212" s="295"/>
      <c r="AL212" s="281"/>
      <c r="AM212" s="287"/>
      <c r="AN212" s="282"/>
      <c r="AO212" s="282"/>
      <c r="AP212" s="271"/>
      <c r="AQ212" s="291"/>
      <c r="AR212" s="302"/>
      <c r="AS212" s="289"/>
      <c r="AT212" s="289"/>
      <c r="AU212" s="291"/>
      <c r="AX212" s="292" t="s">
        <v>652</v>
      </c>
      <c r="AY212" s="292" t="s">
        <v>653</v>
      </c>
      <c r="BA212" s="292" t="s">
        <v>654</v>
      </c>
    </row>
    <row r="213" spans="1:53" s="211" customFormat="1" ht="48" customHeight="1">
      <c r="A213" s="294"/>
      <c r="B213" s="293"/>
      <c r="C213" s="262"/>
      <c r="D213" s="293"/>
      <c r="E213" s="293"/>
      <c r="F213" s="262"/>
      <c r="G213" s="262"/>
      <c r="H213" s="262"/>
      <c r="I213" s="295"/>
      <c r="J213" s="273"/>
      <c r="K213" s="273"/>
      <c r="L213" s="296"/>
      <c r="M213" s="297"/>
      <c r="N213" s="297"/>
      <c r="O213" s="262"/>
      <c r="P213" s="298"/>
      <c r="Q213" s="303"/>
      <c r="R213" s="295"/>
      <c r="S213" s="295"/>
      <c r="T213" s="299"/>
      <c r="U213" s="300"/>
      <c r="V213" s="295"/>
      <c r="W213" s="295"/>
      <c r="X213" s="295"/>
      <c r="Y213" s="295"/>
      <c r="Z213" s="295"/>
      <c r="AA213" s="274"/>
      <c r="AB213" s="295"/>
      <c r="AC213" s="282"/>
      <c r="AD213" s="295"/>
      <c r="AE213" s="295"/>
      <c r="AF213" s="295"/>
      <c r="AG213" s="295"/>
      <c r="AH213" s="295"/>
      <c r="AI213" s="285"/>
      <c r="AJ213" s="301"/>
      <c r="AK213" s="295"/>
      <c r="AL213" s="281"/>
      <c r="AM213" s="287"/>
      <c r="AN213" s="282"/>
      <c r="AO213" s="282"/>
      <c r="AP213" s="271"/>
      <c r="AQ213" s="291"/>
      <c r="AR213" s="302"/>
      <c r="AS213" s="289"/>
      <c r="AT213" s="289"/>
      <c r="AU213" s="291"/>
      <c r="AX213" s="292" t="s">
        <v>655</v>
      </c>
      <c r="AY213" s="292" t="s">
        <v>656</v>
      </c>
      <c r="BA213" s="292" t="s">
        <v>657</v>
      </c>
    </row>
    <row r="214" spans="1:53" s="211" customFormat="1" ht="48" customHeight="1">
      <c r="A214" s="294"/>
      <c r="B214" s="293"/>
      <c r="C214" s="262"/>
      <c r="D214" s="293"/>
      <c r="E214" s="293"/>
      <c r="F214" s="262"/>
      <c r="G214" s="262"/>
      <c r="H214" s="262"/>
      <c r="I214" s="295"/>
      <c r="J214" s="273"/>
      <c r="K214" s="273"/>
      <c r="L214" s="296"/>
      <c r="M214" s="297"/>
      <c r="N214" s="297"/>
      <c r="O214" s="262"/>
      <c r="P214" s="298"/>
      <c r="Q214" s="303"/>
      <c r="R214" s="295"/>
      <c r="S214" s="295"/>
      <c r="T214" s="299"/>
      <c r="U214" s="300"/>
      <c r="V214" s="295"/>
      <c r="W214" s="295"/>
      <c r="X214" s="295"/>
      <c r="Y214" s="295"/>
      <c r="Z214" s="295"/>
      <c r="AA214" s="274"/>
      <c r="AB214" s="295"/>
      <c r="AC214" s="282"/>
      <c r="AD214" s="295"/>
      <c r="AE214" s="295"/>
      <c r="AF214" s="295"/>
      <c r="AG214" s="295"/>
      <c r="AH214" s="295"/>
      <c r="AI214" s="285"/>
      <c r="AJ214" s="301"/>
      <c r="AK214" s="295"/>
      <c r="AL214" s="281"/>
      <c r="AM214" s="287"/>
      <c r="AN214" s="282"/>
      <c r="AO214" s="282"/>
      <c r="AP214" s="271"/>
      <c r="AQ214" s="291"/>
      <c r="AR214" s="302"/>
      <c r="AS214" s="289"/>
      <c r="AT214" s="289"/>
      <c r="AU214" s="291"/>
      <c r="AX214" s="292" t="s">
        <v>658</v>
      </c>
      <c r="AY214" s="292" t="s">
        <v>659</v>
      </c>
      <c r="BA214" s="292" t="s">
        <v>660</v>
      </c>
    </row>
    <row r="215" spans="1:53" s="211" customFormat="1" ht="48" customHeight="1">
      <c r="A215" s="294"/>
      <c r="B215" s="293"/>
      <c r="C215" s="262"/>
      <c r="D215" s="293"/>
      <c r="E215" s="293"/>
      <c r="F215" s="262"/>
      <c r="G215" s="262"/>
      <c r="H215" s="262"/>
      <c r="I215" s="295"/>
      <c r="J215" s="273"/>
      <c r="K215" s="273"/>
      <c r="L215" s="296"/>
      <c r="M215" s="297"/>
      <c r="N215" s="297"/>
      <c r="O215" s="262"/>
      <c r="P215" s="298"/>
      <c r="Q215" s="303"/>
      <c r="R215" s="295"/>
      <c r="S215" s="295"/>
      <c r="T215" s="299"/>
      <c r="U215" s="300"/>
      <c r="V215" s="295"/>
      <c r="W215" s="295"/>
      <c r="X215" s="295"/>
      <c r="Y215" s="295"/>
      <c r="Z215" s="295"/>
      <c r="AA215" s="274"/>
      <c r="AB215" s="295"/>
      <c r="AC215" s="282"/>
      <c r="AD215" s="295"/>
      <c r="AE215" s="295"/>
      <c r="AF215" s="295"/>
      <c r="AG215" s="295"/>
      <c r="AH215" s="295"/>
      <c r="AI215" s="285"/>
      <c r="AJ215" s="301"/>
      <c r="AK215" s="295"/>
      <c r="AL215" s="281"/>
      <c r="AM215" s="287"/>
      <c r="AN215" s="282"/>
      <c r="AO215" s="282"/>
      <c r="AP215" s="271"/>
      <c r="AQ215" s="291"/>
      <c r="AR215" s="302"/>
      <c r="AS215" s="289"/>
      <c r="AT215" s="289"/>
      <c r="AU215" s="291"/>
      <c r="AX215" s="292" t="s">
        <v>661</v>
      </c>
      <c r="AY215" s="292" t="s">
        <v>662</v>
      </c>
      <c r="BA215" s="292" t="s">
        <v>663</v>
      </c>
    </row>
    <row r="216" spans="1:53" s="211" customFormat="1" ht="48" customHeight="1">
      <c r="A216" s="294"/>
      <c r="B216" s="293"/>
      <c r="C216" s="262"/>
      <c r="D216" s="293"/>
      <c r="E216" s="293"/>
      <c r="F216" s="262"/>
      <c r="G216" s="262"/>
      <c r="H216" s="262"/>
      <c r="I216" s="295"/>
      <c r="J216" s="273"/>
      <c r="K216" s="273"/>
      <c r="L216" s="296"/>
      <c r="M216" s="297"/>
      <c r="N216" s="297"/>
      <c r="O216" s="262"/>
      <c r="P216" s="298"/>
      <c r="Q216" s="303"/>
      <c r="R216" s="295"/>
      <c r="S216" s="295"/>
      <c r="T216" s="299"/>
      <c r="U216" s="300"/>
      <c r="V216" s="295"/>
      <c r="W216" s="295"/>
      <c r="X216" s="295"/>
      <c r="Y216" s="295"/>
      <c r="Z216" s="295"/>
      <c r="AA216" s="274"/>
      <c r="AB216" s="295"/>
      <c r="AC216" s="282"/>
      <c r="AD216" s="295"/>
      <c r="AE216" s="295"/>
      <c r="AF216" s="295"/>
      <c r="AG216" s="295"/>
      <c r="AH216" s="295"/>
      <c r="AI216" s="285"/>
      <c r="AJ216" s="301"/>
      <c r="AK216" s="295"/>
      <c r="AL216" s="281"/>
      <c r="AM216" s="287"/>
      <c r="AN216" s="282"/>
      <c r="AO216" s="282"/>
      <c r="AP216" s="271"/>
      <c r="AQ216" s="291"/>
      <c r="AR216" s="302"/>
      <c r="AS216" s="289"/>
      <c r="AT216" s="289"/>
      <c r="AU216" s="291"/>
      <c r="AX216" s="292" t="s">
        <v>664</v>
      </c>
      <c r="AY216" s="292" t="s">
        <v>665</v>
      </c>
      <c r="BA216" s="292" t="s">
        <v>666</v>
      </c>
    </row>
    <row r="217" spans="1:53" s="211" customFormat="1" ht="48" customHeight="1">
      <c r="A217" s="294"/>
      <c r="B217" s="293"/>
      <c r="C217" s="262"/>
      <c r="D217" s="293"/>
      <c r="E217" s="293"/>
      <c r="F217" s="262"/>
      <c r="G217" s="262"/>
      <c r="H217" s="262"/>
      <c r="I217" s="295"/>
      <c r="J217" s="273"/>
      <c r="K217" s="273"/>
      <c r="L217" s="296"/>
      <c r="M217" s="297"/>
      <c r="N217" s="297"/>
      <c r="O217" s="262"/>
      <c r="P217" s="298"/>
      <c r="Q217" s="303"/>
      <c r="R217" s="295"/>
      <c r="S217" s="295"/>
      <c r="T217" s="299"/>
      <c r="U217" s="300"/>
      <c r="V217" s="295"/>
      <c r="W217" s="295"/>
      <c r="X217" s="295"/>
      <c r="Y217" s="295"/>
      <c r="Z217" s="295"/>
      <c r="AA217" s="274"/>
      <c r="AB217" s="295"/>
      <c r="AC217" s="282"/>
      <c r="AD217" s="295"/>
      <c r="AE217" s="295"/>
      <c r="AF217" s="295"/>
      <c r="AG217" s="295"/>
      <c r="AH217" s="295"/>
      <c r="AI217" s="285"/>
      <c r="AJ217" s="301"/>
      <c r="AK217" s="295"/>
      <c r="AL217" s="281"/>
      <c r="AM217" s="287"/>
      <c r="AN217" s="282"/>
      <c r="AO217" s="282"/>
      <c r="AP217" s="271"/>
      <c r="AQ217" s="291"/>
      <c r="AR217" s="302"/>
      <c r="AS217" s="289"/>
      <c r="AT217" s="289"/>
      <c r="AU217" s="291"/>
      <c r="AX217" s="292" t="s">
        <v>667</v>
      </c>
      <c r="AY217" s="292" t="s">
        <v>668</v>
      </c>
      <c r="BA217" s="292" t="s">
        <v>669</v>
      </c>
    </row>
    <row r="218" spans="1:53" s="211" customFormat="1" ht="48" customHeight="1">
      <c r="A218" s="294"/>
      <c r="B218" s="293"/>
      <c r="C218" s="262"/>
      <c r="D218" s="293"/>
      <c r="E218" s="293"/>
      <c r="F218" s="262"/>
      <c r="G218" s="262"/>
      <c r="H218" s="262"/>
      <c r="I218" s="295"/>
      <c r="J218" s="273"/>
      <c r="K218" s="273"/>
      <c r="L218" s="296"/>
      <c r="M218" s="297"/>
      <c r="N218" s="297"/>
      <c r="O218" s="262"/>
      <c r="P218" s="298"/>
      <c r="Q218" s="303"/>
      <c r="R218" s="295"/>
      <c r="S218" s="295"/>
      <c r="T218" s="299"/>
      <c r="U218" s="300"/>
      <c r="V218" s="295"/>
      <c r="W218" s="295"/>
      <c r="X218" s="295"/>
      <c r="Y218" s="295"/>
      <c r="Z218" s="295"/>
      <c r="AA218" s="274"/>
      <c r="AB218" s="295"/>
      <c r="AC218" s="282"/>
      <c r="AD218" s="295"/>
      <c r="AE218" s="295"/>
      <c r="AF218" s="295"/>
      <c r="AG218" s="295"/>
      <c r="AH218" s="295"/>
      <c r="AI218" s="285"/>
      <c r="AJ218" s="301"/>
      <c r="AK218" s="295"/>
      <c r="AL218" s="281"/>
      <c r="AM218" s="287"/>
      <c r="AN218" s="282"/>
      <c r="AO218" s="282"/>
      <c r="AP218" s="271"/>
      <c r="AQ218" s="291"/>
      <c r="AR218" s="302"/>
      <c r="AS218" s="289"/>
      <c r="AT218" s="289"/>
      <c r="AU218" s="291"/>
      <c r="AX218" s="292" t="s">
        <v>670</v>
      </c>
      <c r="AY218" s="292" t="s">
        <v>671</v>
      </c>
      <c r="BA218" s="292" t="s">
        <v>672</v>
      </c>
    </row>
    <row r="219" spans="1:53" s="211" customFormat="1" ht="48" customHeight="1">
      <c r="A219" s="294"/>
      <c r="B219" s="293"/>
      <c r="C219" s="262"/>
      <c r="D219" s="293"/>
      <c r="E219" s="293"/>
      <c r="F219" s="262"/>
      <c r="G219" s="262"/>
      <c r="H219" s="262"/>
      <c r="I219" s="295"/>
      <c r="J219" s="273"/>
      <c r="K219" s="273"/>
      <c r="L219" s="296"/>
      <c r="M219" s="297"/>
      <c r="N219" s="297"/>
      <c r="O219" s="262"/>
      <c r="P219" s="298"/>
      <c r="Q219" s="303"/>
      <c r="R219" s="295"/>
      <c r="S219" s="295"/>
      <c r="T219" s="299"/>
      <c r="U219" s="300"/>
      <c r="V219" s="295"/>
      <c r="W219" s="295"/>
      <c r="X219" s="295"/>
      <c r="Y219" s="295"/>
      <c r="Z219" s="295"/>
      <c r="AA219" s="274"/>
      <c r="AB219" s="295"/>
      <c r="AC219" s="282"/>
      <c r="AD219" s="295"/>
      <c r="AE219" s="295"/>
      <c r="AF219" s="295"/>
      <c r="AG219" s="295"/>
      <c r="AH219" s="295"/>
      <c r="AI219" s="285"/>
      <c r="AJ219" s="301"/>
      <c r="AK219" s="295"/>
      <c r="AL219" s="281"/>
      <c r="AM219" s="287"/>
      <c r="AN219" s="282"/>
      <c r="AO219" s="282"/>
      <c r="AP219" s="271"/>
      <c r="AQ219" s="291"/>
      <c r="AR219" s="302"/>
      <c r="AS219" s="289"/>
      <c r="AT219" s="289"/>
      <c r="AU219" s="291"/>
      <c r="AX219" s="292" t="s">
        <v>673</v>
      </c>
      <c r="AY219" s="292" t="s">
        <v>674</v>
      </c>
      <c r="BA219" s="292" t="s">
        <v>675</v>
      </c>
    </row>
    <row r="220" spans="1:53" s="211" customFormat="1" ht="48" customHeight="1">
      <c r="A220" s="294"/>
      <c r="B220" s="293"/>
      <c r="C220" s="262"/>
      <c r="D220" s="293"/>
      <c r="E220" s="293"/>
      <c r="F220" s="262"/>
      <c r="G220" s="262"/>
      <c r="H220" s="262"/>
      <c r="I220" s="295"/>
      <c r="J220" s="273"/>
      <c r="K220" s="273"/>
      <c r="L220" s="296"/>
      <c r="M220" s="297"/>
      <c r="N220" s="297"/>
      <c r="O220" s="262"/>
      <c r="P220" s="298"/>
      <c r="Q220" s="303"/>
      <c r="R220" s="295"/>
      <c r="S220" s="295"/>
      <c r="T220" s="299"/>
      <c r="U220" s="300"/>
      <c r="V220" s="295"/>
      <c r="W220" s="295"/>
      <c r="X220" s="295"/>
      <c r="Y220" s="295"/>
      <c r="Z220" s="295"/>
      <c r="AA220" s="274"/>
      <c r="AB220" s="295"/>
      <c r="AC220" s="282"/>
      <c r="AD220" s="295"/>
      <c r="AE220" s="295"/>
      <c r="AF220" s="295"/>
      <c r="AG220" s="295"/>
      <c r="AH220" s="295"/>
      <c r="AI220" s="285"/>
      <c r="AJ220" s="301"/>
      <c r="AK220" s="295"/>
      <c r="AL220" s="281"/>
      <c r="AM220" s="287"/>
      <c r="AN220" s="282"/>
      <c r="AO220" s="282"/>
      <c r="AP220" s="271"/>
      <c r="AQ220" s="291"/>
      <c r="AR220" s="302"/>
      <c r="AS220" s="289"/>
      <c r="AT220" s="289"/>
      <c r="AU220" s="291"/>
      <c r="AX220" s="292" t="s">
        <v>676</v>
      </c>
      <c r="AY220" s="292" t="s">
        <v>677</v>
      </c>
      <c r="BA220" s="292" t="s">
        <v>678</v>
      </c>
    </row>
    <row r="221" spans="1:53" s="211" customFormat="1" ht="48" customHeight="1">
      <c r="A221" s="294"/>
      <c r="B221" s="293"/>
      <c r="C221" s="262"/>
      <c r="D221" s="293"/>
      <c r="E221" s="293"/>
      <c r="F221" s="262"/>
      <c r="G221" s="262"/>
      <c r="H221" s="262"/>
      <c r="I221" s="295"/>
      <c r="J221" s="273"/>
      <c r="K221" s="273"/>
      <c r="L221" s="296"/>
      <c r="M221" s="297"/>
      <c r="N221" s="297"/>
      <c r="O221" s="262"/>
      <c r="P221" s="298"/>
      <c r="Q221" s="303"/>
      <c r="R221" s="295"/>
      <c r="S221" s="295"/>
      <c r="T221" s="299"/>
      <c r="U221" s="300"/>
      <c r="V221" s="295"/>
      <c r="W221" s="295"/>
      <c r="X221" s="295"/>
      <c r="Y221" s="295"/>
      <c r="Z221" s="295"/>
      <c r="AA221" s="274"/>
      <c r="AB221" s="295"/>
      <c r="AC221" s="282"/>
      <c r="AD221" s="295"/>
      <c r="AE221" s="295"/>
      <c r="AF221" s="295"/>
      <c r="AG221" s="295"/>
      <c r="AH221" s="295"/>
      <c r="AI221" s="285"/>
      <c r="AJ221" s="301"/>
      <c r="AK221" s="295"/>
      <c r="AL221" s="281"/>
      <c r="AM221" s="287"/>
      <c r="AN221" s="282"/>
      <c r="AO221" s="282"/>
      <c r="AP221" s="271"/>
      <c r="AQ221" s="291"/>
      <c r="AR221" s="302"/>
      <c r="AS221" s="289"/>
      <c r="AT221" s="289"/>
      <c r="AU221" s="291"/>
      <c r="AX221" s="292" t="s">
        <v>679</v>
      </c>
      <c r="AY221" s="292" t="s">
        <v>680</v>
      </c>
      <c r="BA221" s="292" t="s">
        <v>681</v>
      </c>
    </row>
    <row r="222" spans="1:53" s="211" customFormat="1" ht="48" customHeight="1">
      <c r="A222" s="294"/>
      <c r="B222" s="293"/>
      <c r="C222" s="262"/>
      <c r="D222" s="293"/>
      <c r="E222" s="293"/>
      <c r="F222" s="262"/>
      <c r="G222" s="262"/>
      <c r="H222" s="262"/>
      <c r="I222" s="295"/>
      <c r="J222" s="273"/>
      <c r="K222" s="273"/>
      <c r="L222" s="296"/>
      <c r="M222" s="297"/>
      <c r="N222" s="297"/>
      <c r="O222" s="262"/>
      <c r="P222" s="298"/>
      <c r="Q222" s="303"/>
      <c r="R222" s="295"/>
      <c r="S222" s="295"/>
      <c r="T222" s="299"/>
      <c r="U222" s="300"/>
      <c r="V222" s="295"/>
      <c r="W222" s="295"/>
      <c r="X222" s="295"/>
      <c r="Y222" s="295"/>
      <c r="Z222" s="295"/>
      <c r="AA222" s="274"/>
      <c r="AB222" s="295"/>
      <c r="AC222" s="282"/>
      <c r="AD222" s="295"/>
      <c r="AE222" s="295"/>
      <c r="AF222" s="295"/>
      <c r="AG222" s="295"/>
      <c r="AH222" s="295"/>
      <c r="AI222" s="285"/>
      <c r="AJ222" s="301"/>
      <c r="AK222" s="295"/>
      <c r="AL222" s="281"/>
      <c r="AM222" s="287"/>
      <c r="AN222" s="282"/>
      <c r="AO222" s="282"/>
      <c r="AP222" s="271"/>
      <c r="AQ222" s="291"/>
      <c r="AR222" s="302"/>
      <c r="AS222" s="289"/>
      <c r="AT222" s="289"/>
      <c r="AU222" s="291"/>
      <c r="AX222" s="292" t="s">
        <v>682</v>
      </c>
      <c r="AY222" s="292" t="s">
        <v>683</v>
      </c>
      <c r="BA222" s="292" t="s">
        <v>684</v>
      </c>
    </row>
    <row r="223" spans="1:53" s="211" customFormat="1" ht="48" customHeight="1">
      <c r="A223" s="294"/>
      <c r="B223" s="293"/>
      <c r="C223" s="262"/>
      <c r="D223" s="293"/>
      <c r="E223" s="293"/>
      <c r="F223" s="262"/>
      <c r="G223" s="262"/>
      <c r="H223" s="262"/>
      <c r="I223" s="295"/>
      <c r="J223" s="273"/>
      <c r="K223" s="273"/>
      <c r="L223" s="296"/>
      <c r="M223" s="297"/>
      <c r="N223" s="297"/>
      <c r="O223" s="262"/>
      <c r="P223" s="298"/>
      <c r="Q223" s="303"/>
      <c r="R223" s="295"/>
      <c r="S223" s="295"/>
      <c r="T223" s="299"/>
      <c r="U223" s="300"/>
      <c r="V223" s="295"/>
      <c r="W223" s="295"/>
      <c r="X223" s="295"/>
      <c r="Y223" s="295"/>
      <c r="Z223" s="295"/>
      <c r="AA223" s="274"/>
      <c r="AB223" s="295"/>
      <c r="AC223" s="282"/>
      <c r="AD223" s="295"/>
      <c r="AE223" s="295"/>
      <c r="AF223" s="295"/>
      <c r="AG223" s="295"/>
      <c r="AH223" s="295"/>
      <c r="AI223" s="285"/>
      <c r="AJ223" s="301"/>
      <c r="AK223" s="295"/>
      <c r="AL223" s="281"/>
      <c r="AM223" s="287"/>
      <c r="AN223" s="282"/>
      <c r="AO223" s="282"/>
      <c r="AP223" s="271"/>
      <c r="AQ223" s="291"/>
      <c r="AR223" s="302"/>
      <c r="AS223" s="289"/>
      <c r="AT223" s="289"/>
      <c r="AU223" s="291"/>
      <c r="AX223" s="292" t="s">
        <v>685</v>
      </c>
      <c r="AY223" s="292" t="s">
        <v>686</v>
      </c>
      <c r="BA223" s="292" t="s">
        <v>687</v>
      </c>
    </row>
    <row r="224" spans="1:53" s="211" customFormat="1" ht="48" customHeight="1">
      <c r="A224" s="294"/>
      <c r="B224" s="293"/>
      <c r="C224" s="262"/>
      <c r="D224" s="293"/>
      <c r="E224" s="293"/>
      <c r="F224" s="262"/>
      <c r="G224" s="262"/>
      <c r="H224" s="262"/>
      <c r="I224" s="295"/>
      <c r="J224" s="273"/>
      <c r="K224" s="273"/>
      <c r="L224" s="296"/>
      <c r="M224" s="297"/>
      <c r="N224" s="297"/>
      <c r="O224" s="262"/>
      <c r="P224" s="298"/>
      <c r="Q224" s="303"/>
      <c r="R224" s="295"/>
      <c r="S224" s="295"/>
      <c r="T224" s="299"/>
      <c r="U224" s="300"/>
      <c r="V224" s="295"/>
      <c r="W224" s="295"/>
      <c r="X224" s="295"/>
      <c r="Y224" s="295"/>
      <c r="Z224" s="295"/>
      <c r="AA224" s="274"/>
      <c r="AB224" s="295"/>
      <c r="AC224" s="282"/>
      <c r="AD224" s="295"/>
      <c r="AE224" s="295"/>
      <c r="AF224" s="295"/>
      <c r="AG224" s="295"/>
      <c r="AH224" s="295"/>
      <c r="AI224" s="285"/>
      <c r="AJ224" s="301"/>
      <c r="AK224" s="295"/>
      <c r="AL224" s="281"/>
      <c r="AM224" s="287"/>
      <c r="AN224" s="282"/>
      <c r="AO224" s="282"/>
      <c r="AP224" s="271"/>
      <c r="AQ224" s="291"/>
      <c r="AR224" s="302"/>
      <c r="AS224" s="289"/>
      <c r="AT224" s="289"/>
      <c r="AU224" s="291"/>
      <c r="AX224" s="292" t="s">
        <v>688</v>
      </c>
      <c r="AY224" s="292" t="s">
        <v>689</v>
      </c>
      <c r="BA224" s="292" t="s">
        <v>690</v>
      </c>
    </row>
    <row r="225" spans="1:53" s="211" customFormat="1" ht="48" customHeight="1">
      <c r="A225" s="294"/>
      <c r="B225" s="293"/>
      <c r="C225" s="262"/>
      <c r="D225" s="293"/>
      <c r="E225" s="293"/>
      <c r="F225" s="262"/>
      <c r="G225" s="262"/>
      <c r="H225" s="262"/>
      <c r="I225" s="295"/>
      <c r="J225" s="273"/>
      <c r="K225" s="273"/>
      <c r="L225" s="296"/>
      <c r="M225" s="297"/>
      <c r="N225" s="297"/>
      <c r="O225" s="262"/>
      <c r="P225" s="298"/>
      <c r="Q225" s="303"/>
      <c r="R225" s="295"/>
      <c r="S225" s="295"/>
      <c r="T225" s="299"/>
      <c r="U225" s="300"/>
      <c r="V225" s="295"/>
      <c r="W225" s="295"/>
      <c r="X225" s="295"/>
      <c r="Y225" s="295"/>
      <c r="Z225" s="295"/>
      <c r="AA225" s="274"/>
      <c r="AB225" s="295"/>
      <c r="AC225" s="282"/>
      <c r="AD225" s="295"/>
      <c r="AE225" s="295"/>
      <c r="AF225" s="295"/>
      <c r="AG225" s="295"/>
      <c r="AH225" s="295"/>
      <c r="AI225" s="285"/>
      <c r="AJ225" s="301"/>
      <c r="AK225" s="295"/>
      <c r="AL225" s="281"/>
      <c r="AM225" s="287"/>
      <c r="AN225" s="282"/>
      <c r="AO225" s="282"/>
      <c r="AP225" s="271"/>
      <c r="AQ225" s="291"/>
      <c r="AR225" s="302"/>
      <c r="AS225" s="289"/>
      <c r="AT225" s="289"/>
      <c r="AU225" s="291"/>
      <c r="AX225" s="292" t="s">
        <v>691</v>
      </c>
      <c r="AY225" s="292" t="s">
        <v>689</v>
      </c>
      <c r="BA225" s="292" t="s">
        <v>692</v>
      </c>
    </row>
    <row r="226" spans="1:53" s="211" customFormat="1" ht="48" customHeight="1">
      <c r="A226" s="294"/>
      <c r="B226" s="293"/>
      <c r="C226" s="262"/>
      <c r="D226" s="293"/>
      <c r="E226" s="293"/>
      <c r="F226" s="262"/>
      <c r="G226" s="262"/>
      <c r="H226" s="262"/>
      <c r="I226" s="295"/>
      <c r="J226" s="273"/>
      <c r="K226" s="273"/>
      <c r="L226" s="296"/>
      <c r="M226" s="297"/>
      <c r="N226" s="297"/>
      <c r="O226" s="262"/>
      <c r="P226" s="298"/>
      <c r="Q226" s="303"/>
      <c r="R226" s="295"/>
      <c r="S226" s="295"/>
      <c r="T226" s="299"/>
      <c r="U226" s="300"/>
      <c r="V226" s="295"/>
      <c r="W226" s="295"/>
      <c r="X226" s="295"/>
      <c r="Y226" s="295"/>
      <c r="Z226" s="295"/>
      <c r="AA226" s="274"/>
      <c r="AB226" s="295"/>
      <c r="AC226" s="282"/>
      <c r="AD226" s="295"/>
      <c r="AE226" s="295"/>
      <c r="AF226" s="295"/>
      <c r="AG226" s="295"/>
      <c r="AH226" s="295"/>
      <c r="AI226" s="285"/>
      <c r="AJ226" s="301"/>
      <c r="AK226" s="295"/>
      <c r="AL226" s="281"/>
      <c r="AM226" s="287"/>
      <c r="AN226" s="282"/>
      <c r="AO226" s="282"/>
      <c r="AP226" s="271"/>
      <c r="AQ226" s="291"/>
      <c r="AR226" s="302"/>
      <c r="AS226" s="289"/>
      <c r="AT226" s="289"/>
      <c r="AU226" s="291"/>
      <c r="AX226" s="292" t="s">
        <v>693</v>
      </c>
      <c r="AY226" s="292" t="s">
        <v>694</v>
      </c>
      <c r="BA226" s="292" t="s">
        <v>695</v>
      </c>
    </row>
    <row r="227" spans="1:53" s="211" customFormat="1" ht="48" customHeight="1">
      <c r="A227" s="294"/>
      <c r="B227" s="293"/>
      <c r="C227" s="262"/>
      <c r="D227" s="293"/>
      <c r="E227" s="293"/>
      <c r="F227" s="262"/>
      <c r="G227" s="262"/>
      <c r="H227" s="262"/>
      <c r="I227" s="295"/>
      <c r="J227" s="273"/>
      <c r="K227" s="273"/>
      <c r="L227" s="296"/>
      <c r="M227" s="297"/>
      <c r="N227" s="297"/>
      <c r="O227" s="262"/>
      <c r="P227" s="298"/>
      <c r="Q227" s="303"/>
      <c r="R227" s="295"/>
      <c r="S227" s="295"/>
      <c r="T227" s="299"/>
      <c r="U227" s="300"/>
      <c r="V227" s="295"/>
      <c r="W227" s="295"/>
      <c r="X227" s="295"/>
      <c r="Y227" s="295"/>
      <c r="Z227" s="295"/>
      <c r="AA227" s="274"/>
      <c r="AB227" s="295"/>
      <c r="AC227" s="282"/>
      <c r="AD227" s="295"/>
      <c r="AE227" s="295"/>
      <c r="AF227" s="295"/>
      <c r="AG227" s="295"/>
      <c r="AH227" s="295"/>
      <c r="AI227" s="285"/>
      <c r="AJ227" s="301"/>
      <c r="AK227" s="295"/>
      <c r="AL227" s="281"/>
      <c r="AM227" s="287"/>
      <c r="AN227" s="282"/>
      <c r="AO227" s="282"/>
      <c r="AP227" s="271"/>
      <c r="AQ227" s="291"/>
      <c r="AR227" s="302"/>
      <c r="AS227" s="289"/>
      <c r="AT227" s="289"/>
      <c r="AU227" s="291"/>
      <c r="AX227" s="292" t="s">
        <v>290</v>
      </c>
      <c r="AY227" s="292" t="s">
        <v>696</v>
      </c>
      <c r="BA227" s="292" t="s">
        <v>697</v>
      </c>
    </row>
    <row r="228" spans="1:53" s="211" customFormat="1" ht="48" customHeight="1">
      <c r="A228" s="294"/>
      <c r="B228" s="293"/>
      <c r="C228" s="262"/>
      <c r="D228" s="293"/>
      <c r="E228" s="293"/>
      <c r="F228" s="262"/>
      <c r="G228" s="262"/>
      <c r="H228" s="262"/>
      <c r="I228" s="295"/>
      <c r="J228" s="273"/>
      <c r="K228" s="273"/>
      <c r="L228" s="296"/>
      <c r="M228" s="297"/>
      <c r="N228" s="297"/>
      <c r="O228" s="262"/>
      <c r="P228" s="298"/>
      <c r="Q228" s="303"/>
      <c r="R228" s="295"/>
      <c r="S228" s="295"/>
      <c r="T228" s="299"/>
      <c r="U228" s="300"/>
      <c r="V228" s="295"/>
      <c r="W228" s="295"/>
      <c r="X228" s="295"/>
      <c r="Y228" s="295"/>
      <c r="Z228" s="295"/>
      <c r="AA228" s="274"/>
      <c r="AB228" s="295"/>
      <c r="AC228" s="282"/>
      <c r="AD228" s="295"/>
      <c r="AE228" s="295"/>
      <c r="AF228" s="295"/>
      <c r="AG228" s="295"/>
      <c r="AH228" s="295"/>
      <c r="AI228" s="285"/>
      <c r="AJ228" s="301"/>
      <c r="AK228" s="295"/>
      <c r="AL228" s="281"/>
      <c r="AM228" s="287"/>
      <c r="AN228" s="282"/>
      <c r="AO228" s="282"/>
      <c r="AP228" s="271"/>
      <c r="AQ228" s="291"/>
      <c r="AR228" s="302"/>
      <c r="AS228" s="289"/>
      <c r="AT228" s="289"/>
      <c r="AU228" s="291"/>
      <c r="AX228" s="292" t="s">
        <v>698</v>
      </c>
      <c r="AY228" s="292" t="s">
        <v>699</v>
      </c>
      <c r="BA228" s="292" t="s">
        <v>700</v>
      </c>
    </row>
    <row r="229" spans="1:53" s="211" customFormat="1" ht="48" customHeight="1">
      <c r="A229" s="294"/>
      <c r="B229" s="293"/>
      <c r="C229" s="262"/>
      <c r="D229" s="293"/>
      <c r="E229" s="293"/>
      <c r="F229" s="262"/>
      <c r="G229" s="262"/>
      <c r="H229" s="262"/>
      <c r="I229" s="295"/>
      <c r="J229" s="273"/>
      <c r="K229" s="273"/>
      <c r="L229" s="296"/>
      <c r="M229" s="297"/>
      <c r="N229" s="297"/>
      <c r="O229" s="262"/>
      <c r="P229" s="298"/>
      <c r="Q229" s="303"/>
      <c r="R229" s="295"/>
      <c r="S229" s="295"/>
      <c r="T229" s="299"/>
      <c r="U229" s="300"/>
      <c r="V229" s="295"/>
      <c r="W229" s="295"/>
      <c r="X229" s="295"/>
      <c r="Y229" s="295"/>
      <c r="Z229" s="295"/>
      <c r="AA229" s="274"/>
      <c r="AB229" s="295"/>
      <c r="AC229" s="282"/>
      <c r="AD229" s="295"/>
      <c r="AE229" s="295"/>
      <c r="AF229" s="295"/>
      <c r="AG229" s="295"/>
      <c r="AH229" s="295"/>
      <c r="AI229" s="285"/>
      <c r="AJ229" s="301"/>
      <c r="AK229" s="295"/>
      <c r="AL229" s="281"/>
      <c r="AM229" s="287"/>
      <c r="AN229" s="282"/>
      <c r="AO229" s="282"/>
      <c r="AP229" s="271"/>
      <c r="AQ229" s="291"/>
      <c r="AR229" s="302"/>
      <c r="AS229" s="289"/>
      <c r="AT229" s="289"/>
      <c r="AU229" s="291"/>
      <c r="AX229" s="292" t="s">
        <v>701</v>
      </c>
      <c r="AY229" s="292" t="s">
        <v>702</v>
      </c>
      <c r="BA229" s="292" t="s">
        <v>703</v>
      </c>
    </row>
    <row r="230" spans="1:53" s="211" customFormat="1" ht="48" customHeight="1">
      <c r="A230" s="294"/>
      <c r="B230" s="293"/>
      <c r="C230" s="262"/>
      <c r="D230" s="293"/>
      <c r="E230" s="293"/>
      <c r="F230" s="262"/>
      <c r="G230" s="262"/>
      <c r="H230" s="262"/>
      <c r="I230" s="295"/>
      <c r="J230" s="273"/>
      <c r="K230" s="273"/>
      <c r="L230" s="296"/>
      <c r="M230" s="297"/>
      <c r="N230" s="297"/>
      <c r="O230" s="262"/>
      <c r="P230" s="298"/>
      <c r="Q230" s="303"/>
      <c r="R230" s="295"/>
      <c r="S230" s="295"/>
      <c r="T230" s="299"/>
      <c r="U230" s="300"/>
      <c r="V230" s="295"/>
      <c r="W230" s="295"/>
      <c r="X230" s="295"/>
      <c r="Y230" s="295"/>
      <c r="Z230" s="295"/>
      <c r="AA230" s="274"/>
      <c r="AB230" s="295"/>
      <c r="AC230" s="282"/>
      <c r="AD230" s="295"/>
      <c r="AE230" s="295"/>
      <c r="AF230" s="295"/>
      <c r="AG230" s="295"/>
      <c r="AH230" s="295"/>
      <c r="AI230" s="285"/>
      <c r="AJ230" s="301"/>
      <c r="AK230" s="295"/>
      <c r="AL230" s="281"/>
      <c r="AM230" s="287"/>
      <c r="AN230" s="282"/>
      <c r="AO230" s="282"/>
      <c r="AP230" s="271"/>
      <c r="AQ230" s="291"/>
      <c r="AR230" s="302"/>
      <c r="AS230" s="289"/>
      <c r="AT230" s="289"/>
      <c r="AU230" s="291"/>
      <c r="AX230" s="292" t="s">
        <v>704</v>
      </c>
      <c r="AY230" s="292" t="s">
        <v>705</v>
      </c>
      <c r="BA230" s="292" t="s">
        <v>706</v>
      </c>
    </row>
    <row r="231" spans="1:53" s="211" customFormat="1" ht="48" customHeight="1">
      <c r="A231" s="294"/>
      <c r="B231" s="293"/>
      <c r="C231" s="262"/>
      <c r="D231" s="293"/>
      <c r="E231" s="293"/>
      <c r="F231" s="262"/>
      <c r="G231" s="262"/>
      <c r="H231" s="262"/>
      <c r="I231" s="295"/>
      <c r="J231" s="273"/>
      <c r="K231" s="273"/>
      <c r="L231" s="296"/>
      <c r="M231" s="297"/>
      <c r="N231" s="297"/>
      <c r="O231" s="262"/>
      <c r="P231" s="298"/>
      <c r="Q231" s="303"/>
      <c r="R231" s="295"/>
      <c r="S231" s="295"/>
      <c r="T231" s="299"/>
      <c r="U231" s="300"/>
      <c r="V231" s="295"/>
      <c r="W231" s="295"/>
      <c r="X231" s="295"/>
      <c r="Y231" s="295"/>
      <c r="Z231" s="295"/>
      <c r="AA231" s="274"/>
      <c r="AB231" s="295"/>
      <c r="AC231" s="282"/>
      <c r="AD231" s="295"/>
      <c r="AE231" s="295"/>
      <c r="AF231" s="295"/>
      <c r="AG231" s="295"/>
      <c r="AH231" s="295"/>
      <c r="AI231" s="285"/>
      <c r="AJ231" s="301"/>
      <c r="AK231" s="295"/>
      <c r="AL231" s="281"/>
      <c r="AM231" s="287"/>
      <c r="AN231" s="282"/>
      <c r="AO231" s="282"/>
      <c r="AP231" s="271"/>
      <c r="AQ231" s="291"/>
      <c r="AR231" s="302"/>
      <c r="AS231" s="289"/>
      <c r="AT231" s="289"/>
      <c r="AU231" s="291"/>
      <c r="AX231" s="292" t="s">
        <v>707</v>
      </c>
      <c r="AY231" s="292" t="s">
        <v>708</v>
      </c>
      <c r="BA231" s="292" t="s">
        <v>709</v>
      </c>
    </row>
    <row r="232" spans="1:53" s="211" customFormat="1" ht="48" customHeight="1">
      <c r="A232" s="294"/>
      <c r="B232" s="293"/>
      <c r="C232" s="262"/>
      <c r="D232" s="293"/>
      <c r="E232" s="293"/>
      <c r="F232" s="262"/>
      <c r="G232" s="262"/>
      <c r="H232" s="262"/>
      <c r="I232" s="295"/>
      <c r="J232" s="273"/>
      <c r="K232" s="273"/>
      <c r="L232" s="296"/>
      <c r="M232" s="297"/>
      <c r="N232" s="297"/>
      <c r="O232" s="262"/>
      <c r="P232" s="298"/>
      <c r="Q232" s="303"/>
      <c r="R232" s="295"/>
      <c r="S232" s="295"/>
      <c r="T232" s="299"/>
      <c r="U232" s="300"/>
      <c r="V232" s="295"/>
      <c r="W232" s="295"/>
      <c r="X232" s="295"/>
      <c r="Y232" s="295"/>
      <c r="Z232" s="295"/>
      <c r="AA232" s="274"/>
      <c r="AB232" s="295"/>
      <c r="AC232" s="282"/>
      <c r="AD232" s="295"/>
      <c r="AE232" s="295"/>
      <c r="AF232" s="295"/>
      <c r="AG232" s="295"/>
      <c r="AH232" s="295"/>
      <c r="AI232" s="285"/>
      <c r="AJ232" s="301"/>
      <c r="AK232" s="295"/>
      <c r="AL232" s="281"/>
      <c r="AM232" s="287"/>
      <c r="AN232" s="282"/>
      <c r="AO232" s="282"/>
      <c r="AP232" s="271"/>
      <c r="AQ232" s="291"/>
      <c r="AR232" s="302"/>
      <c r="AS232" s="289"/>
      <c r="AT232" s="289"/>
      <c r="AU232" s="291"/>
      <c r="AX232" s="292" t="s">
        <v>710</v>
      </c>
      <c r="AY232" s="292" t="s">
        <v>711</v>
      </c>
      <c r="BA232" s="292" t="s">
        <v>712</v>
      </c>
    </row>
    <row r="233" spans="1:53" s="211" customFormat="1" ht="48" customHeight="1">
      <c r="A233" s="294"/>
      <c r="B233" s="293"/>
      <c r="C233" s="262"/>
      <c r="D233" s="293"/>
      <c r="E233" s="293"/>
      <c r="F233" s="262"/>
      <c r="G233" s="262"/>
      <c r="H233" s="262"/>
      <c r="I233" s="295"/>
      <c r="J233" s="273"/>
      <c r="K233" s="273"/>
      <c r="L233" s="296"/>
      <c r="M233" s="297"/>
      <c r="N233" s="297"/>
      <c r="O233" s="262"/>
      <c r="P233" s="298"/>
      <c r="Q233" s="303"/>
      <c r="R233" s="295"/>
      <c r="S233" s="295"/>
      <c r="T233" s="299"/>
      <c r="U233" s="300"/>
      <c r="V233" s="295"/>
      <c r="W233" s="295"/>
      <c r="X233" s="295"/>
      <c r="Y233" s="295"/>
      <c r="Z233" s="295"/>
      <c r="AA233" s="274"/>
      <c r="AB233" s="295"/>
      <c r="AC233" s="282"/>
      <c r="AD233" s="295"/>
      <c r="AE233" s="295"/>
      <c r="AF233" s="295"/>
      <c r="AG233" s="295"/>
      <c r="AH233" s="295"/>
      <c r="AI233" s="285"/>
      <c r="AJ233" s="301"/>
      <c r="AK233" s="295"/>
      <c r="AL233" s="281"/>
      <c r="AM233" s="287"/>
      <c r="AN233" s="282"/>
      <c r="AO233" s="282"/>
      <c r="AP233" s="271"/>
      <c r="AQ233" s="291"/>
      <c r="AR233" s="302"/>
      <c r="AS233" s="289"/>
      <c r="AT233" s="289"/>
      <c r="AU233" s="291"/>
      <c r="AX233" s="292" t="s">
        <v>713</v>
      </c>
      <c r="AY233" s="292" t="s">
        <v>714</v>
      </c>
      <c r="BA233" s="292" t="s">
        <v>715</v>
      </c>
    </row>
    <row r="234" spans="1:53" s="211" customFormat="1" ht="48" customHeight="1">
      <c r="A234" s="294"/>
      <c r="B234" s="293"/>
      <c r="C234" s="262"/>
      <c r="D234" s="293"/>
      <c r="E234" s="293"/>
      <c r="F234" s="262"/>
      <c r="G234" s="262"/>
      <c r="H234" s="262"/>
      <c r="I234" s="295"/>
      <c r="J234" s="273"/>
      <c r="K234" s="273"/>
      <c r="L234" s="296"/>
      <c r="M234" s="297"/>
      <c r="N234" s="297"/>
      <c r="O234" s="262"/>
      <c r="P234" s="298"/>
      <c r="Q234" s="303"/>
      <c r="R234" s="295"/>
      <c r="S234" s="295"/>
      <c r="T234" s="299"/>
      <c r="U234" s="300"/>
      <c r="V234" s="295"/>
      <c r="W234" s="295"/>
      <c r="X234" s="295"/>
      <c r="Y234" s="295"/>
      <c r="Z234" s="295"/>
      <c r="AA234" s="274"/>
      <c r="AB234" s="295"/>
      <c r="AC234" s="282"/>
      <c r="AD234" s="295"/>
      <c r="AE234" s="295"/>
      <c r="AF234" s="295"/>
      <c r="AG234" s="295"/>
      <c r="AH234" s="295"/>
      <c r="AI234" s="285"/>
      <c r="AJ234" s="301"/>
      <c r="AK234" s="295"/>
      <c r="AL234" s="281"/>
      <c r="AM234" s="287"/>
      <c r="AN234" s="282"/>
      <c r="AO234" s="282"/>
      <c r="AP234" s="271"/>
      <c r="AQ234" s="291"/>
      <c r="AR234" s="302"/>
      <c r="AS234" s="289"/>
      <c r="AT234" s="289"/>
      <c r="AU234" s="291"/>
      <c r="AX234" s="292" t="s">
        <v>716</v>
      </c>
      <c r="AY234" s="292" t="s">
        <v>717</v>
      </c>
      <c r="BA234" s="292" t="s">
        <v>718</v>
      </c>
    </row>
    <row r="235" spans="1:53" s="211" customFormat="1" ht="48" customHeight="1">
      <c r="A235" s="294"/>
      <c r="B235" s="293"/>
      <c r="C235" s="262"/>
      <c r="D235" s="293"/>
      <c r="E235" s="293"/>
      <c r="F235" s="262"/>
      <c r="G235" s="262"/>
      <c r="H235" s="262"/>
      <c r="I235" s="295"/>
      <c r="J235" s="273"/>
      <c r="K235" s="273"/>
      <c r="L235" s="296"/>
      <c r="M235" s="297"/>
      <c r="N235" s="297"/>
      <c r="O235" s="262"/>
      <c r="P235" s="298"/>
      <c r="Q235" s="303"/>
      <c r="R235" s="295"/>
      <c r="S235" s="295"/>
      <c r="T235" s="299"/>
      <c r="U235" s="300"/>
      <c r="V235" s="295"/>
      <c r="W235" s="295"/>
      <c r="X235" s="295"/>
      <c r="Y235" s="295"/>
      <c r="Z235" s="295"/>
      <c r="AA235" s="274"/>
      <c r="AB235" s="295"/>
      <c r="AC235" s="282"/>
      <c r="AD235" s="295"/>
      <c r="AE235" s="295"/>
      <c r="AF235" s="295"/>
      <c r="AG235" s="295"/>
      <c r="AH235" s="295"/>
      <c r="AI235" s="285"/>
      <c r="AJ235" s="301"/>
      <c r="AK235" s="295"/>
      <c r="AL235" s="281"/>
      <c r="AM235" s="287"/>
      <c r="AN235" s="282"/>
      <c r="AO235" s="282"/>
      <c r="AP235" s="271"/>
      <c r="AQ235" s="291"/>
      <c r="AR235" s="302"/>
      <c r="AS235" s="289"/>
      <c r="AT235" s="289"/>
      <c r="AU235" s="291"/>
      <c r="AX235" s="292" t="s">
        <v>719</v>
      </c>
      <c r="AY235" s="292" t="s">
        <v>720</v>
      </c>
      <c r="BA235" s="292" t="s">
        <v>721</v>
      </c>
    </row>
    <row r="236" spans="1:53" s="211" customFormat="1" ht="48" customHeight="1">
      <c r="A236" s="294"/>
      <c r="B236" s="293"/>
      <c r="C236" s="262"/>
      <c r="D236" s="293"/>
      <c r="E236" s="293"/>
      <c r="F236" s="262"/>
      <c r="G236" s="262"/>
      <c r="H236" s="262"/>
      <c r="I236" s="295"/>
      <c r="J236" s="273"/>
      <c r="K236" s="273"/>
      <c r="L236" s="296"/>
      <c r="M236" s="297"/>
      <c r="N236" s="297"/>
      <c r="O236" s="262"/>
      <c r="P236" s="298"/>
      <c r="Q236" s="303"/>
      <c r="R236" s="295"/>
      <c r="S236" s="295"/>
      <c r="T236" s="299"/>
      <c r="U236" s="300"/>
      <c r="V236" s="295"/>
      <c r="W236" s="295"/>
      <c r="X236" s="295"/>
      <c r="Y236" s="295"/>
      <c r="Z236" s="295"/>
      <c r="AA236" s="274"/>
      <c r="AB236" s="295"/>
      <c r="AC236" s="282"/>
      <c r="AD236" s="295"/>
      <c r="AE236" s="295"/>
      <c r="AF236" s="295"/>
      <c r="AG236" s="295"/>
      <c r="AH236" s="295"/>
      <c r="AI236" s="285"/>
      <c r="AJ236" s="301"/>
      <c r="AK236" s="295"/>
      <c r="AL236" s="281"/>
      <c r="AM236" s="287"/>
      <c r="AN236" s="282"/>
      <c r="AO236" s="282"/>
      <c r="AP236" s="271"/>
      <c r="AQ236" s="291"/>
      <c r="AR236" s="302"/>
      <c r="AS236" s="289"/>
      <c r="AT236" s="289"/>
      <c r="AU236" s="291"/>
      <c r="AX236" s="292" t="s">
        <v>722</v>
      </c>
      <c r="AY236" s="292" t="s">
        <v>723</v>
      </c>
      <c r="BA236" s="292" t="s">
        <v>724</v>
      </c>
    </row>
    <row r="237" spans="1:53" s="211" customFormat="1" ht="48" customHeight="1">
      <c r="A237" s="294"/>
      <c r="B237" s="293"/>
      <c r="C237" s="262"/>
      <c r="D237" s="293"/>
      <c r="E237" s="293"/>
      <c r="F237" s="262"/>
      <c r="G237" s="262"/>
      <c r="H237" s="262"/>
      <c r="I237" s="295"/>
      <c r="J237" s="273"/>
      <c r="K237" s="273"/>
      <c r="L237" s="296"/>
      <c r="M237" s="297"/>
      <c r="N237" s="297"/>
      <c r="O237" s="262"/>
      <c r="P237" s="298"/>
      <c r="Q237" s="303"/>
      <c r="R237" s="295"/>
      <c r="S237" s="295"/>
      <c r="T237" s="299"/>
      <c r="U237" s="300"/>
      <c r="V237" s="295"/>
      <c r="W237" s="295"/>
      <c r="X237" s="295"/>
      <c r="Y237" s="295"/>
      <c r="Z237" s="295"/>
      <c r="AA237" s="274"/>
      <c r="AB237" s="295"/>
      <c r="AC237" s="282"/>
      <c r="AD237" s="295"/>
      <c r="AE237" s="295"/>
      <c r="AF237" s="295"/>
      <c r="AG237" s="295"/>
      <c r="AH237" s="295"/>
      <c r="AI237" s="285"/>
      <c r="AJ237" s="301"/>
      <c r="AK237" s="295"/>
      <c r="AL237" s="281"/>
      <c r="AM237" s="287"/>
      <c r="AN237" s="282"/>
      <c r="AO237" s="282"/>
      <c r="AP237" s="271"/>
      <c r="AQ237" s="291"/>
      <c r="AR237" s="302"/>
      <c r="AS237" s="289"/>
      <c r="AT237" s="289"/>
      <c r="AU237" s="291"/>
      <c r="AX237" s="292" t="s">
        <v>725</v>
      </c>
      <c r="AY237" s="292" t="s">
        <v>726</v>
      </c>
      <c r="BA237" s="292" t="s">
        <v>727</v>
      </c>
    </row>
    <row r="238" spans="1:53" s="211" customFormat="1" ht="48" customHeight="1">
      <c r="A238" s="294"/>
      <c r="B238" s="293"/>
      <c r="C238" s="262"/>
      <c r="D238" s="293"/>
      <c r="E238" s="293"/>
      <c r="F238" s="262"/>
      <c r="G238" s="262"/>
      <c r="H238" s="262"/>
      <c r="I238" s="295"/>
      <c r="J238" s="273"/>
      <c r="K238" s="273"/>
      <c r="L238" s="296"/>
      <c r="M238" s="297"/>
      <c r="N238" s="297"/>
      <c r="O238" s="262"/>
      <c r="P238" s="298"/>
      <c r="Q238" s="303"/>
      <c r="R238" s="295"/>
      <c r="S238" s="295"/>
      <c r="T238" s="299"/>
      <c r="U238" s="300"/>
      <c r="V238" s="295"/>
      <c r="W238" s="295"/>
      <c r="X238" s="295"/>
      <c r="Y238" s="295"/>
      <c r="Z238" s="295"/>
      <c r="AA238" s="274"/>
      <c r="AB238" s="295"/>
      <c r="AC238" s="282"/>
      <c r="AD238" s="295"/>
      <c r="AE238" s="295"/>
      <c r="AF238" s="295"/>
      <c r="AG238" s="295"/>
      <c r="AH238" s="295"/>
      <c r="AI238" s="285"/>
      <c r="AJ238" s="301"/>
      <c r="AK238" s="295"/>
      <c r="AL238" s="281"/>
      <c r="AM238" s="287"/>
      <c r="AN238" s="282"/>
      <c r="AO238" s="282"/>
      <c r="AP238" s="271"/>
      <c r="AQ238" s="291"/>
      <c r="AR238" s="302"/>
      <c r="AS238" s="289"/>
      <c r="AT238" s="289"/>
      <c r="AU238" s="291"/>
      <c r="AX238" s="292" t="s">
        <v>728</v>
      </c>
      <c r="AY238" s="292" t="s">
        <v>729</v>
      </c>
      <c r="BA238" s="292" t="s">
        <v>730</v>
      </c>
    </row>
    <row r="239" spans="1:53" s="211" customFormat="1" ht="48" customHeight="1">
      <c r="A239" s="294"/>
      <c r="B239" s="293"/>
      <c r="C239" s="262"/>
      <c r="D239" s="293"/>
      <c r="E239" s="293"/>
      <c r="F239" s="262"/>
      <c r="G239" s="262"/>
      <c r="H239" s="262"/>
      <c r="I239" s="295"/>
      <c r="J239" s="273"/>
      <c r="K239" s="273"/>
      <c r="L239" s="296"/>
      <c r="M239" s="297"/>
      <c r="N239" s="297"/>
      <c r="O239" s="262"/>
      <c r="P239" s="298"/>
      <c r="Q239" s="303"/>
      <c r="R239" s="295"/>
      <c r="S239" s="295"/>
      <c r="T239" s="299"/>
      <c r="U239" s="300"/>
      <c r="V239" s="295"/>
      <c r="W239" s="295"/>
      <c r="X239" s="295"/>
      <c r="Y239" s="295"/>
      <c r="Z239" s="295"/>
      <c r="AA239" s="274"/>
      <c r="AB239" s="295"/>
      <c r="AC239" s="282"/>
      <c r="AD239" s="295"/>
      <c r="AE239" s="295"/>
      <c r="AF239" s="295"/>
      <c r="AG239" s="295"/>
      <c r="AH239" s="295"/>
      <c r="AI239" s="285"/>
      <c r="AJ239" s="301"/>
      <c r="AK239" s="295"/>
      <c r="AL239" s="281"/>
      <c r="AM239" s="287"/>
      <c r="AN239" s="282"/>
      <c r="AO239" s="282"/>
      <c r="AP239" s="271"/>
      <c r="AQ239" s="291"/>
      <c r="AR239" s="302"/>
      <c r="AS239" s="289"/>
      <c r="AT239" s="289"/>
      <c r="AU239" s="291"/>
      <c r="AX239" s="292" t="s">
        <v>731</v>
      </c>
      <c r="AY239" s="292" t="s">
        <v>732</v>
      </c>
      <c r="BA239" s="292" t="s">
        <v>733</v>
      </c>
    </row>
    <row r="240" spans="1:53" s="211" customFormat="1" ht="48" customHeight="1">
      <c r="A240" s="294"/>
      <c r="B240" s="293"/>
      <c r="C240" s="262"/>
      <c r="D240" s="293"/>
      <c r="E240" s="293"/>
      <c r="F240" s="262"/>
      <c r="G240" s="262"/>
      <c r="H240" s="262"/>
      <c r="I240" s="295"/>
      <c r="J240" s="273"/>
      <c r="K240" s="273"/>
      <c r="L240" s="296"/>
      <c r="M240" s="297"/>
      <c r="N240" s="297"/>
      <c r="O240" s="262"/>
      <c r="P240" s="298"/>
      <c r="Q240" s="303"/>
      <c r="R240" s="295"/>
      <c r="S240" s="295"/>
      <c r="T240" s="299"/>
      <c r="U240" s="300"/>
      <c r="V240" s="295"/>
      <c r="W240" s="295"/>
      <c r="X240" s="295"/>
      <c r="Y240" s="295"/>
      <c r="Z240" s="295"/>
      <c r="AA240" s="274"/>
      <c r="AB240" s="295"/>
      <c r="AC240" s="282"/>
      <c r="AD240" s="295"/>
      <c r="AE240" s="295"/>
      <c r="AF240" s="295"/>
      <c r="AG240" s="295"/>
      <c r="AH240" s="295"/>
      <c r="AI240" s="285"/>
      <c r="AJ240" s="301"/>
      <c r="AK240" s="295"/>
      <c r="AL240" s="281"/>
      <c r="AM240" s="287"/>
      <c r="AN240" s="282"/>
      <c r="AO240" s="282"/>
      <c r="AP240" s="271"/>
      <c r="AQ240" s="291"/>
      <c r="AR240" s="302"/>
      <c r="AS240" s="289"/>
      <c r="AT240" s="289"/>
      <c r="AU240" s="291"/>
      <c r="AX240" s="292" t="s">
        <v>734</v>
      </c>
      <c r="AY240" s="292" t="s">
        <v>735</v>
      </c>
      <c r="BA240" s="292" t="s">
        <v>736</v>
      </c>
    </row>
    <row r="241" spans="1:53" s="211" customFormat="1" ht="48" customHeight="1">
      <c r="A241" s="294"/>
      <c r="B241" s="293"/>
      <c r="C241" s="262"/>
      <c r="D241" s="293"/>
      <c r="E241" s="293"/>
      <c r="F241" s="262"/>
      <c r="G241" s="262"/>
      <c r="H241" s="262"/>
      <c r="I241" s="295"/>
      <c r="J241" s="273"/>
      <c r="K241" s="273"/>
      <c r="L241" s="296"/>
      <c r="M241" s="297"/>
      <c r="N241" s="297"/>
      <c r="O241" s="262"/>
      <c r="P241" s="298"/>
      <c r="Q241" s="303"/>
      <c r="R241" s="295"/>
      <c r="S241" s="295"/>
      <c r="T241" s="299"/>
      <c r="U241" s="300"/>
      <c r="V241" s="295"/>
      <c r="W241" s="295"/>
      <c r="X241" s="295"/>
      <c r="Y241" s="295"/>
      <c r="Z241" s="295"/>
      <c r="AA241" s="274"/>
      <c r="AB241" s="295"/>
      <c r="AC241" s="282"/>
      <c r="AD241" s="295"/>
      <c r="AE241" s="295"/>
      <c r="AF241" s="295"/>
      <c r="AG241" s="295"/>
      <c r="AH241" s="295"/>
      <c r="AI241" s="285"/>
      <c r="AJ241" s="301"/>
      <c r="AK241" s="295"/>
      <c r="AL241" s="281"/>
      <c r="AM241" s="287"/>
      <c r="AN241" s="282"/>
      <c r="AO241" s="282"/>
      <c r="AP241" s="271"/>
      <c r="AQ241" s="291"/>
      <c r="AR241" s="302"/>
      <c r="AS241" s="289"/>
      <c r="AT241" s="289"/>
      <c r="AU241" s="291"/>
      <c r="AX241" s="292" t="s">
        <v>737</v>
      </c>
      <c r="AY241" s="292" t="s">
        <v>738</v>
      </c>
      <c r="BA241" s="292" t="s">
        <v>739</v>
      </c>
    </row>
    <row r="242" spans="1:53" s="211" customFormat="1" ht="48" customHeight="1">
      <c r="A242" s="294"/>
      <c r="B242" s="293"/>
      <c r="C242" s="262"/>
      <c r="D242" s="293"/>
      <c r="E242" s="293"/>
      <c r="F242" s="262"/>
      <c r="G242" s="262"/>
      <c r="H242" s="262"/>
      <c r="I242" s="295"/>
      <c r="J242" s="273"/>
      <c r="K242" s="273"/>
      <c r="L242" s="296"/>
      <c r="M242" s="297"/>
      <c r="N242" s="297"/>
      <c r="O242" s="262"/>
      <c r="P242" s="298"/>
      <c r="Q242" s="303"/>
      <c r="R242" s="295"/>
      <c r="S242" s="295"/>
      <c r="T242" s="299"/>
      <c r="U242" s="300"/>
      <c r="V242" s="295"/>
      <c r="W242" s="295"/>
      <c r="X242" s="295"/>
      <c r="Y242" s="295"/>
      <c r="Z242" s="295"/>
      <c r="AA242" s="274"/>
      <c r="AB242" s="295"/>
      <c r="AC242" s="282"/>
      <c r="AD242" s="295"/>
      <c r="AE242" s="295"/>
      <c r="AF242" s="295"/>
      <c r="AG242" s="295"/>
      <c r="AH242" s="295"/>
      <c r="AI242" s="285"/>
      <c r="AJ242" s="301"/>
      <c r="AK242" s="295"/>
      <c r="AL242" s="281"/>
      <c r="AM242" s="287"/>
      <c r="AN242" s="282"/>
      <c r="AO242" s="282"/>
      <c r="AP242" s="271"/>
      <c r="AQ242" s="291"/>
      <c r="AR242" s="302"/>
      <c r="AS242" s="289"/>
      <c r="AT242" s="289"/>
      <c r="AU242" s="291"/>
      <c r="AX242" s="292" t="s">
        <v>740</v>
      </c>
      <c r="AY242" s="292" t="s">
        <v>741</v>
      </c>
      <c r="BA242" s="292" t="s">
        <v>742</v>
      </c>
    </row>
    <row r="243" spans="1:53" s="211" customFormat="1" ht="48" customHeight="1">
      <c r="A243" s="294"/>
      <c r="B243" s="293"/>
      <c r="C243" s="262"/>
      <c r="D243" s="293"/>
      <c r="E243" s="293"/>
      <c r="F243" s="262"/>
      <c r="G243" s="262"/>
      <c r="H243" s="262"/>
      <c r="I243" s="295"/>
      <c r="J243" s="273"/>
      <c r="K243" s="273"/>
      <c r="L243" s="296"/>
      <c r="M243" s="297"/>
      <c r="N243" s="297"/>
      <c r="O243" s="262"/>
      <c r="P243" s="298"/>
      <c r="Q243" s="303"/>
      <c r="R243" s="295"/>
      <c r="S243" s="295"/>
      <c r="T243" s="299"/>
      <c r="U243" s="300"/>
      <c r="V243" s="295"/>
      <c r="W243" s="295"/>
      <c r="X243" s="295"/>
      <c r="Y243" s="295"/>
      <c r="Z243" s="295"/>
      <c r="AA243" s="274"/>
      <c r="AB243" s="295"/>
      <c r="AC243" s="282"/>
      <c r="AD243" s="295"/>
      <c r="AE243" s="295"/>
      <c r="AF243" s="295"/>
      <c r="AG243" s="295"/>
      <c r="AH243" s="295"/>
      <c r="AI243" s="285"/>
      <c r="AJ243" s="301"/>
      <c r="AK243" s="295"/>
      <c r="AL243" s="281"/>
      <c r="AM243" s="287"/>
      <c r="AN243" s="282"/>
      <c r="AO243" s="282"/>
      <c r="AP243" s="271"/>
      <c r="AQ243" s="291"/>
      <c r="AR243" s="302"/>
      <c r="AS243" s="289"/>
      <c r="AT243" s="289"/>
      <c r="AU243" s="291"/>
      <c r="AX243" s="292" t="s">
        <v>743</v>
      </c>
      <c r="AY243" s="292" t="s">
        <v>744</v>
      </c>
      <c r="BA243" s="292" t="s">
        <v>745</v>
      </c>
    </row>
    <row r="244" spans="1:53" s="211" customFormat="1" ht="48" customHeight="1">
      <c r="A244" s="294"/>
      <c r="B244" s="293"/>
      <c r="C244" s="262"/>
      <c r="D244" s="293"/>
      <c r="E244" s="293"/>
      <c r="F244" s="262"/>
      <c r="G244" s="262"/>
      <c r="H244" s="262"/>
      <c r="I244" s="295"/>
      <c r="J244" s="273"/>
      <c r="K244" s="273"/>
      <c r="L244" s="296"/>
      <c r="M244" s="297"/>
      <c r="N244" s="297"/>
      <c r="O244" s="262"/>
      <c r="P244" s="298"/>
      <c r="Q244" s="303"/>
      <c r="R244" s="295"/>
      <c r="S244" s="295"/>
      <c r="T244" s="299"/>
      <c r="U244" s="300"/>
      <c r="V244" s="295"/>
      <c r="W244" s="295"/>
      <c r="X244" s="295"/>
      <c r="Y244" s="295"/>
      <c r="Z244" s="295"/>
      <c r="AA244" s="274"/>
      <c r="AB244" s="295"/>
      <c r="AC244" s="282"/>
      <c r="AD244" s="295"/>
      <c r="AE244" s="295"/>
      <c r="AF244" s="295"/>
      <c r="AG244" s="295"/>
      <c r="AH244" s="295"/>
      <c r="AI244" s="285"/>
      <c r="AJ244" s="301"/>
      <c r="AK244" s="295"/>
      <c r="AL244" s="281"/>
      <c r="AM244" s="287"/>
      <c r="AN244" s="282"/>
      <c r="AO244" s="282"/>
      <c r="AP244" s="271"/>
      <c r="AQ244" s="291"/>
      <c r="AR244" s="302"/>
      <c r="AS244" s="289"/>
      <c r="AT244" s="289"/>
      <c r="AU244" s="291"/>
      <c r="AX244" s="292" t="s">
        <v>746</v>
      </c>
      <c r="AY244" s="292" t="s">
        <v>747</v>
      </c>
      <c r="BA244" s="292" t="s">
        <v>748</v>
      </c>
    </row>
    <row r="245" spans="1:53" s="211" customFormat="1" ht="48" customHeight="1">
      <c r="A245" s="294"/>
      <c r="B245" s="293"/>
      <c r="C245" s="262"/>
      <c r="D245" s="293"/>
      <c r="E245" s="293"/>
      <c r="F245" s="262"/>
      <c r="G245" s="262"/>
      <c r="H245" s="262"/>
      <c r="I245" s="295"/>
      <c r="J245" s="273"/>
      <c r="K245" s="273"/>
      <c r="L245" s="296"/>
      <c r="M245" s="297"/>
      <c r="N245" s="297"/>
      <c r="O245" s="262"/>
      <c r="P245" s="298"/>
      <c r="Q245" s="303"/>
      <c r="R245" s="295"/>
      <c r="S245" s="295"/>
      <c r="T245" s="299"/>
      <c r="U245" s="300"/>
      <c r="V245" s="295"/>
      <c r="W245" s="295"/>
      <c r="X245" s="295"/>
      <c r="Y245" s="295"/>
      <c r="Z245" s="295"/>
      <c r="AA245" s="274"/>
      <c r="AB245" s="295"/>
      <c r="AC245" s="282"/>
      <c r="AD245" s="295"/>
      <c r="AE245" s="295"/>
      <c r="AF245" s="295"/>
      <c r="AG245" s="295"/>
      <c r="AH245" s="295"/>
      <c r="AI245" s="285"/>
      <c r="AJ245" s="301"/>
      <c r="AK245" s="295"/>
      <c r="AL245" s="281"/>
      <c r="AM245" s="287"/>
      <c r="AN245" s="282"/>
      <c r="AO245" s="282"/>
      <c r="AP245" s="271"/>
      <c r="AQ245" s="291"/>
      <c r="AR245" s="302"/>
      <c r="AS245" s="289"/>
      <c r="AT245" s="289"/>
      <c r="AU245" s="291"/>
      <c r="AX245" s="292" t="s">
        <v>324</v>
      </c>
      <c r="AY245" s="292" t="s">
        <v>749</v>
      </c>
      <c r="BA245" s="292" t="s">
        <v>750</v>
      </c>
    </row>
    <row r="246" spans="1:53" s="211" customFormat="1" ht="48" customHeight="1">
      <c r="A246" s="294"/>
      <c r="B246" s="293"/>
      <c r="C246" s="262"/>
      <c r="D246" s="293"/>
      <c r="E246" s="293"/>
      <c r="F246" s="262"/>
      <c r="G246" s="262"/>
      <c r="H246" s="262"/>
      <c r="I246" s="295"/>
      <c r="J246" s="273"/>
      <c r="K246" s="273"/>
      <c r="L246" s="296"/>
      <c r="M246" s="297"/>
      <c r="N246" s="297"/>
      <c r="O246" s="262"/>
      <c r="P246" s="298"/>
      <c r="Q246" s="303"/>
      <c r="R246" s="295"/>
      <c r="S246" s="295"/>
      <c r="T246" s="299"/>
      <c r="U246" s="300"/>
      <c r="V246" s="295"/>
      <c r="W246" s="295"/>
      <c r="X246" s="295"/>
      <c r="Y246" s="295"/>
      <c r="Z246" s="295"/>
      <c r="AA246" s="274"/>
      <c r="AB246" s="295"/>
      <c r="AC246" s="282"/>
      <c r="AD246" s="295"/>
      <c r="AE246" s="295"/>
      <c r="AF246" s="295"/>
      <c r="AG246" s="295"/>
      <c r="AH246" s="295"/>
      <c r="AI246" s="285"/>
      <c r="AJ246" s="301"/>
      <c r="AK246" s="295"/>
      <c r="AL246" s="281"/>
      <c r="AM246" s="287"/>
      <c r="AN246" s="282"/>
      <c r="AO246" s="282"/>
      <c r="AP246" s="271"/>
      <c r="AQ246" s="291"/>
      <c r="AR246" s="302"/>
      <c r="AS246" s="289"/>
      <c r="AT246" s="289"/>
      <c r="AU246" s="291"/>
      <c r="AX246" s="292" t="s">
        <v>324</v>
      </c>
      <c r="AY246" s="292" t="s">
        <v>751</v>
      </c>
      <c r="BA246" s="292" t="s">
        <v>752</v>
      </c>
    </row>
    <row r="247" spans="1:53" s="211" customFormat="1" ht="48" customHeight="1">
      <c r="A247" s="294"/>
      <c r="B247" s="293"/>
      <c r="C247" s="262"/>
      <c r="D247" s="293"/>
      <c r="E247" s="293"/>
      <c r="F247" s="262"/>
      <c r="G247" s="262"/>
      <c r="H247" s="262"/>
      <c r="I247" s="295"/>
      <c r="J247" s="273"/>
      <c r="K247" s="273"/>
      <c r="L247" s="296"/>
      <c r="M247" s="297"/>
      <c r="N247" s="297"/>
      <c r="O247" s="262"/>
      <c r="P247" s="298"/>
      <c r="Q247" s="303"/>
      <c r="R247" s="295"/>
      <c r="S247" s="295"/>
      <c r="T247" s="299"/>
      <c r="U247" s="300"/>
      <c r="V247" s="295"/>
      <c r="W247" s="295"/>
      <c r="X247" s="295"/>
      <c r="Y247" s="295"/>
      <c r="Z247" s="295"/>
      <c r="AA247" s="274"/>
      <c r="AB247" s="295"/>
      <c r="AC247" s="282"/>
      <c r="AD247" s="295"/>
      <c r="AE247" s="295"/>
      <c r="AF247" s="295"/>
      <c r="AG247" s="295"/>
      <c r="AH247" s="295"/>
      <c r="AI247" s="285"/>
      <c r="AJ247" s="301"/>
      <c r="AK247" s="295"/>
      <c r="AL247" s="281"/>
      <c r="AM247" s="287"/>
      <c r="AN247" s="282"/>
      <c r="AO247" s="282"/>
      <c r="AP247" s="271"/>
      <c r="AQ247" s="291"/>
      <c r="AR247" s="302"/>
      <c r="AS247" s="289"/>
      <c r="AT247" s="289"/>
      <c r="AU247" s="291"/>
      <c r="AX247" s="292" t="s">
        <v>753</v>
      </c>
      <c r="AY247" s="292" t="s">
        <v>754</v>
      </c>
      <c r="BA247" s="292" t="s">
        <v>755</v>
      </c>
    </row>
    <row r="248" spans="1:53" s="211" customFormat="1" ht="48" customHeight="1">
      <c r="A248" s="294"/>
      <c r="B248" s="293"/>
      <c r="C248" s="262"/>
      <c r="D248" s="293"/>
      <c r="E248" s="293"/>
      <c r="F248" s="262"/>
      <c r="G248" s="262"/>
      <c r="H248" s="262"/>
      <c r="I248" s="295"/>
      <c r="J248" s="273"/>
      <c r="K248" s="273"/>
      <c r="L248" s="296"/>
      <c r="M248" s="297"/>
      <c r="N248" s="297"/>
      <c r="O248" s="262"/>
      <c r="P248" s="298"/>
      <c r="Q248" s="303"/>
      <c r="R248" s="295"/>
      <c r="S248" s="295"/>
      <c r="T248" s="299"/>
      <c r="U248" s="300"/>
      <c r="V248" s="295"/>
      <c r="W248" s="295"/>
      <c r="X248" s="295"/>
      <c r="Y248" s="295"/>
      <c r="Z248" s="295"/>
      <c r="AA248" s="274"/>
      <c r="AB248" s="295"/>
      <c r="AC248" s="282"/>
      <c r="AD248" s="295"/>
      <c r="AE248" s="295"/>
      <c r="AF248" s="295"/>
      <c r="AG248" s="295"/>
      <c r="AH248" s="295"/>
      <c r="AI248" s="285"/>
      <c r="AJ248" s="301"/>
      <c r="AK248" s="295"/>
      <c r="AL248" s="281"/>
      <c r="AM248" s="287"/>
      <c r="AN248" s="282"/>
      <c r="AO248" s="282"/>
      <c r="AP248" s="271"/>
      <c r="AQ248" s="291"/>
      <c r="AR248" s="302"/>
      <c r="AS248" s="289"/>
      <c r="AT248" s="289"/>
      <c r="AU248" s="291"/>
      <c r="AX248" s="292" t="s">
        <v>756</v>
      </c>
      <c r="AY248" s="292" t="s">
        <v>757</v>
      </c>
      <c r="BA248" s="292" t="s">
        <v>758</v>
      </c>
    </row>
    <row r="249" spans="1:53" s="211" customFormat="1" ht="48" customHeight="1">
      <c r="A249" s="294"/>
      <c r="B249" s="293"/>
      <c r="C249" s="262"/>
      <c r="D249" s="293"/>
      <c r="E249" s="293"/>
      <c r="F249" s="262"/>
      <c r="G249" s="262"/>
      <c r="H249" s="262"/>
      <c r="I249" s="295"/>
      <c r="J249" s="273"/>
      <c r="K249" s="273"/>
      <c r="L249" s="296"/>
      <c r="M249" s="297"/>
      <c r="N249" s="297"/>
      <c r="O249" s="262"/>
      <c r="P249" s="298"/>
      <c r="Q249" s="303"/>
      <c r="R249" s="295"/>
      <c r="S249" s="295"/>
      <c r="T249" s="299"/>
      <c r="U249" s="300"/>
      <c r="V249" s="295"/>
      <c r="W249" s="295"/>
      <c r="X249" s="295"/>
      <c r="Y249" s="295"/>
      <c r="Z249" s="295"/>
      <c r="AA249" s="274"/>
      <c r="AB249" s="295"/>
      <c r="AC249" s="282"/>
      <c r="AD249" s="295"/>
      <c r="AE249" s="295"/>
      <c r="AF249" s="295"/>
      <c r="AG249" s="295"/>
      <c r="AH249" s="295"/>
      <c r="AI249" s="285"/>
      <c r="AJ249" s="301"/>
      <c r="AK249" s="295"/>
      <c r="AL249" s="281"/>
      <c r="AM249" s="287"/>
      <c r="AN249" s="282"/>
      <c r="AO249" s="282"/>
      <c r="AP249" s="271"/>
      <c r="AQ249" s="291"/>
      <c r="AR249" s="302"/>
      <c r="AS249" s="289"/>
      <c r="AT249" s="289"/>
      <c r="AU249" s="291"/>
      <c r="AX249" s="292" t="s">
        <v>759</v>
      </c>
      <c r="AY249" s="292" t="s">
        <v>760</v>
      </c>
      <c r="BA249" s="292" t="s">
        <v>761</v>
      </c>
    </row>
    <row r="250" spans="1:53" s="211" customFormat="1" ht="48" customHeight="1">
      <c r="A250" s="294"/>
      <c r="B250" s="293"/>
      <c r="C250" s="262"/>
      <c r="D250" s="293"/>
      <c r="E250" s="293"/>
      <c r="F250" s="262"/>
      <c r="G250" s="262"/>
      <c r="H250" s="262"/>
      <c r="I250" s="295"/>
      <c r="J250" s="273"/>
      <c r="K250" s="273"/>
      <c r="L250" s="296"/>
      <c r="M250" s="297"/>
      <c r="N250" s="297"/>
      <c r="O250" s="262"/>
      <c r="P250" s="298"/>
      <c r="Q250" s="303"/>
      <c r="R250" s="295"/>
      <c r="S250" s="295"/>
      <c r="T250" s="299"/>
      <c r="U250" s="300"/>
      <c r="V250" s="295"/>
      <c r="W250" s="295"/>
      <c r="X250" s="295"/>
      <c r="Y250" s="295"/>
      <c r="Z250" s="295"/>
      <c r="AA250" s="274"/>
      <c r="AB250" s="295"/>
      <c r="AC250" s="282"/>
      <c r="AD250" s="295"/>
      <c r="AE250" s="295"/>
      <c r="AF250" s="295"/>
      <c r="AG250" s="295"/>
      <c r="AH250" s="295"/>
      <c r="AI250" s="285"/>
      <c r="AJ250" s="301"/>
      <c r="AK250" s="295"/>
      <c r="AL250" s="281"/>
      <c r="AM250" s="287"/>
      <c r="AN250" s="282"/>
      <c r="AO250" s="282"/>
      <c r="AP250" s="271"/>
      <c r="AQ250" s="291"/>
      <c r="AR250" s="302"/>
      <c r="AS250" s="289"/>
      <c r="AT250" s="289"/>
      <c r="AU250" s="291"/>
      <c r="AX250" s="292" t="s">
        <v>762</v>
      </c>
      <c r="AY250" s="292" t="s">
        <v>763</v>
      </c>
      <c r="BA250" s="292" t="s">
        <v>764</v>
      </c>
    </row>
    <row r="251" spans="1:53" s="211" customFormat="1" ht="48" customHeight="1">
      <c r="A251" s="294"/>
      <c r="B251" s="293"/>
      <c r="C251" s="262"/>
      <c r="D251" s="293"/>
      <c r="E251" s="293"/>
      <c r="F251" s="262"/>
      <c r="G251" s="262"/>
      <c r="H251" s="262"/>
      <c r="I251" s="295"/>
      <c r="J251" s="273"/>
      <c r="K251" s="273"/>
      <c r="L251" s="296"/>
      <c r="M251" s="297"/>
      <c r="N251" s="297"/>
      <c r="O251" s="262"/>
      <c r="P251" s="298"/>
      <c r="Q251" s="303"/>
      <c r="R251" s="295"/>
      <c r="S251" s="295"/>
      <c r="T251" s="299"/>
      <c r="U251" s="300"/>
      <c r="V251" s="295"/>
      <c r="W251" s="295"/>
      <c r="X251" s="295"/>
      <c r="Y251" s="295"/>
      <c r="Z251" s="295"/>
      <c r="AA251" s="274"/>
      <c r="AB251" s="295"/>
      <c r="AC251" s="282"/>
      <c r="AD251" s="295"/>
      <c r="AE251" s="295"/>
      <c r="AF251" s="295"/>
      <c r="AG251" s="295"/>
      <c r="AH251" s="295"/>
      <c r="AI251" s="285"/>
      <c r="AJ251" s="301"/>
      <c r="AK251" s="295"/>
      <c r="AL251" s="281"/>
      <c r="AM251" s="287"/>
      <c r="AN251" s="282"/>
      <c r="AO251" s="282"/>
      <c r="AP251" s="271"/>
      <c r="AQ251" s="291"/>
      <c r="AR251" s="302"/>
      <c r="AS251" s="289"/>
      <c r="AT251" s="289"/>
      <c r="AU251" s="291"/>
      <c r="AX251" s="292" t="s">
        <v>765</v>
      </c>
      <c r="AY251" s="292" t="s">
        <v>766</v>
      </c>
      <c r="BA251" s="292" t="s">
        <v>767</v>
      </c>
    </row>
    <row r="252" spans="1:53" s="211" customFormat="1" ht="48" customHeight="1">
      <c r="A252" s="294"/>
      <c r="B252" s="293"/>
      <c r="C252" s="262"/>
      <c r="D252" s="293"/>
      <c r="E252" s="293"/>
      <c r="F252" s="262"/>
      <c r="G252" s="262"/>
      <c r="H252" s="262"/>
      <c r="I252" s="295"/>
      <c r="J252" s="273"/>
      <c r="K252" s="273"/>
      <c r="L252" s="296"/>
      <c r="M252" s="297"/>
      <c r="N252" s="297"/>
      <c r="O252" s="262"/>
      <c r="P252" s="298"/>
      <c r="Q252" s="303"/>
      <c r="R252" s="295"/>
      <c r="S252" s="295"/>
      <c r="T252" s="299"/>
      <c r="U252" s="300"/>
      <c r="V252" s="295"/>
      <c r="W252" s="295"/>
      <c r="X252" s="295"/>
      <c r="Y252" s="295"/>
      <c r="Z252" s="295"/>
      <c r="AA252" s="274"/>
      <c r="AB252" s="295"/>
      <c r="AC252" s="282"/>
      <c r="AD252" s="295"/>
      <c r="AE252" s="295"/>
      <c r="AF252" s="295"/>
      <c r="AG252" s="295"/>
      <c r="AH252" s="295"/>
      <c r="AI252" s="285"/>
      <c r="AJ252" s="301"/>
      <c r="AK252" s="295"/>
      <c r="AL252" s="281"/>
      <c r="AM252" s="287"/>
      <c r="AN252" s="282"/>
      <c r="AO252" s="282"/>
      <c r="AP252" s="271"/>
      <c r="AQ252" s="291"/>
      <c r="AR252" s="302"/>
      <c r="AS252" s="289"/>
      <c r="AT252" s="289"/>
      <c r="AU252" s="291"/>
      <c r="AX252" s="292" t="s">
        <v>768</v>
      </c>
      <c r="AY252" s="292" t="s">
        <v>769</v>
      </c>
      <c r="BA252" s="292" t="s">
        <v>770</v>
      </c>
    </row>
    <row r="253" spans="1:53" s="211" customFormat="1" ht="48" customHeight="1">
      <c r="A253" s="294"/>
      <c r="B253" s="293"/>
      <c r="C253" s="262"/>
      <c r="D253" s="293"/>
      <c r="E253" s="293"/>
      <c r="F253" s="262"/>
      <c r="G253" s="262"/>
      <c r="H253" s="262"/>
      <c r="I253" s="295"/>
      <c r="J253" s="273"/>
      <c r="K253" s="273"/>
      <c r="L253" s="296"/>
      <c r="M253" s="297"/>
      <c r="N253" s="297"/>
      <c r="O253" s="262"/>
      <c r="P253" s="298"/>
      <c r="Q253" s="303"/>
      <c r="R253" s="295"/>
      <c r="S253" s="295"/>
      <c r="T253" s="299"/>
      <c r="U253" s="300"/>
      <c r="V253" s="295"/>
      <c r="W253" s="295"/>
      <c r="X253" s="295"/>
      <c r="Y253" s="295"/>
      <c r="Z253" s="295"/>
      <c r="AA253" s="274"/>
      <c r="AB253" s="295"/>
      <c r="AC253" s="282"/>
      <c r="AD253" s="295"/>
      <c r="AE253" s="295"/>
      <c r="AF253" s="295"/>
      <c r="AG253" s="295"/>
      <c r="AH253" s="295"/>
      <c r="AI253" s="285"/>
      <c r="AJ253" s="301"/>
      <c r="AK253" s="295"/>
      <c r="AL253" s="281"/>
      <c r="AM253" s="287"/>
      <c r="AN253" s="282"/>
      <c r="AO253" s="282"/>
      <c r="AP253" s="271"/>
      <c r="AQ253" s="291"/>
      <c r="AR253" s="302"/>
      <c r="AS253" s="289"/>
      <c r="AT253" s="289"/>
      <c r="AU253" s="291"/>
      <c r="AX253" s="292" t="s">
        <v>771</v>
      </c>
      <c r="AY253" s="292" t="s">
        <v>772</v>
      </c>
      <c r="BA253" s="292" t="s">
        <v>773</v>
      </c>
    </row>
    <row r="254" spans="1:53" s="211" customFormat="1" ht="48" customHeight="1">
      <c r="A254" s="294"/>
      <c r="B254" s="293"/>
      <c r="C254" s="262"/>
      <c r="D254" s="293"/>
      <c r="E254" s="293"/>
      <c r="F254" s="262"/>
      <c r="G254" s="262"/>
      <c r="H254" s="262"/>
      <c r="I254" s="295"/>
      <c r="J254" s="273"/>
      <c r="K254" s="273"/>
      <c r="L254" s="296"/>
      <c r="M254" s="297"/>
      <c r="N254" s="297"/>
      <c r="O254" s="262"/>
      <c r="P254" s="298"/>
      <c r="Q254" s="303"/>
      <c r="R254" s="295"/>
      <c r="S254" s="295"/>
      <c r="T254" s="299"/>
      <c r="U254" s="300"/>
      <c r="V254" s="295"/>
      <c r="W254" s="295"/>
      <c r="X254" s="295"/>
      <c r="Y254" s="295"/>
      <c r="Z254" s="295"/>
      <c r="AA254" s="274"/>
      <c r="AB254" s="295"/>
      <c r="AC254" s="282"/>
      <c r="AD254" s="295"/>
      <c r="AE254" s="295"/>
      <c r="AF254" s="295"/>
      <c r="AG254" s="295"/>
      <c r="AH254" s="295"/>
      <c r="AI254" s="285"/>
      <c r="AJ254" s="301"/>
      <c r="AK254" s="295"/>
      <c r="AL254" s="281"/>
      <c r="AM254" s="287"/>
      <c r="AN254" s="282"/>
      <c r="AO254" s="282"/>
      <c r="AP254" s="271"/>
      <c r="AQ254" s="291"/>
      <c r="AR254" s="302"/>
      <c r="AS254" s="289"/>
      <c r="AT254" s="289"/>
      <c r="AU254" s="291"/>
      <c r="AX254" s="292" t="s">
        <v>774</v>
      </c>
      <c r="AY254" s="292" t="s">
        <v>775</v>
      </c>
      <c r="BA254" s="292" t="s">
        <v>776</v>
      </c>
    </row>
    <row r="255" spans="1:53" s="211" customFormat="1" ht="48" customHeight="1">
      <c r="A255" s="294"/>
      <c r="B255" s="293"/>
      <c r="C255" s="262"/>
      <c r="D255" s="293"/>
      <c r="E255" s="293"/>
      <c r="F255" s="262"/>
      <c r="G255" s="262"/>
      <c r="H255" s="262"/>
      <c r="I255" s="295"/>
      <c r="J255" s="273"/>
      <c r="K255" s="273"/>
      <c r="L255" s="296"/>
      <c r="M255" s="297"/>
      <c r="N255" s="297"/>
      <c r="O255" s="262"/>
      <c r="P255" s="298"/>
      <c r="Q255" s="303"/>
      <c r="R255" s="295"/>
      <c r="S255" s="295"/>
      <c r="T255" s="299"/>
      <c r="U255" s="300"/>
      <c r="V255" s="295"/>
      <c r="W255" s="295"/>
      <c r="X255" s="295"/>
      <c r="Y255" s="295"/>
      <c r="Z255" s="295"/>
      <c r="AA255" s="274"/>
      <c r="AB255" s="295"/>
      <c r="AC255" s="282"/>
      <c r="AD255" s="295"/>
      <c r="AE255" s="295"/>
      <c r="AF255" s="295"/>
      <c r="AG255" s="295"/>
      <c r="AH255" s="295"/>
      <c r="AI255" s="285"/>
      <c r="AJ255" s="301"/>
      <c r="AK255" s="295"/>
      <c r="AL255" s="281"/>
      <c r="AM255" s="287"/>
      <c r="AN255" s="282"/>
      <c r="AO255" s="282"/>
      <c r="AP255" s="271"/>
      <c r="AQ255" s="291"/>
      <c r="AR255" s="302"/>
      <c r="AS255" s="289"/>
      <c r="AT255" s="289"/>
      <c r="AU255" s="291"/>
      <c r="AX255" s="292" t="s">
        <v>777</v>
      </c>
      <c r="AY255" s="292" t="s">
        <v>778</v>
      </c>
      <c r="BA255" s="292" t="s">
        <v>779</v>
      </c>
    </row>
    <row r="256" spans="1:53" s="211" customFormat="1" ht="48" customHeight="1">
      <c r="A256" s="294"/>
      <c r="B256" s="293"/>
      <c r="C256" s="262"/>
      <c r="D256" s="293"/>
      <c r="E256" s="293"/>
      <c r="F256" s="262"/>
      <c r="G256" s="262"/>
      <c r="H256" s="262"/>
      <c r="I256" s="295"/>
      <c r="J256" s="273"/>
      <c r="K256" s="273"/>
      <c r="L256" s="296"/>
      <c r="M256" s="297"/>
      <c r="N256" s="297"/>
      <c r="O256" s="262"/>
      <c r="P256" s="298"/>
      <c r="Q256" s="303"/>
      <c r="R256" s="295"/>
      <c r="S256" s="295"/>
      <c r="T256" s="299"/>
      <c r="U256" s="300"/>
      <c r="V256" s="295"/>
      <c r="W256" s="295"/>
      <c r="X256" s="295"/>
      <c r="Y256" s="295"/>
      <c r="Z256" s="295"/>
      <c r="AA256" s="274"/>
      <c r="AB256" s="295"/>
      <c r="AC256" s="282"/>
      <c r="AD256" s="295"/>
      <c r="AE256" s="295"/>
      <c r="AF256" s="295"/>
      <c r="AG256" s="295"/>
      <c r="AH256" s="295"/>
      <c r="AI256" s="285"/>
      <c r="AJ256" s="301"/>
      <c r="AK256" s="295"/>
      <c r="AL256" s="281"/>
      <c r="AM256" s="287"/>
      <c r="AN256" s="282"/>
      <c r="AO256" s="282"/>
      <c r="AP256" s="271"/>
      <c r="AQ256" s="291"/>
      <c r="AR256" s="302"/>
      <c r="AS256" s="289"/>
      <c r="AT256" s="289"/>
      <c r="AU256" s="291"/>
      <c r="AX256" s="292" t="s">
        <v>780</v>
      </c>
      <c r="AY256" s="292" t="s">
        <v>781</v>
      </c>
      <c r="BA256" s="292" t="s">
        <v>782</v>
      </c>
    </row>
    <row r="257" spans="1:53" s="211" customFormat="1" ht="48" customHeight="1">
      <c r="A257" s="294"/>
      <c r="B257" s="293"/>
      <c r="C257" s="262"/>
      <c r="D257" s="293"/>
      <c r="E257" s="293"/>
      <c r="F257" s="262"/>
      <c r="G257" s="262"/>
      <c r="H257" s="262"/>
      <c r="I257" s="295"/>
      <c r="J257" s="273"/>
      <c r="K257" s="273"/>
      <c r="L257" s="296"/>
      <c r="M257" s="297"/>
      <c r="N257" s="297"/>
      <c r="O257" s="262"/>
      <c r="P257" s="298"/>
      <c r="Q257" s="303"/>
      <c r="R257" s="295"/>
      <c r="S257" s="295"/>
      <c r="T257" s="299"/>
      <c r="U257" s="300"/>
      <c r="V257" s="295"/>
      <c r="W257" s="295"/>
      <c r="X257" s="295"/>
      <c r="Y257" s="295"/>
      <c r="Z257" s="295"/>
      <c r="AA257" s="274"/>
      <c r="AB257" s="295"/>
      <c r="AC257" s="282"/>
      <c r="AD257" s="295"/>
      <c r="AE257" s="295"/>
      <c r="AF257" s="295"/>
      <c r="AG257" s="295"/>
      <c r="AH257" s="295"/>
      <c r="AI257" s="285"/>
      <c r="AJ257" s="301"/>
      <c r="AK257" s="295"/>
      <c r="AL257" s="281"/>
      <c r="AM257" s="287"/>
      <c r="AN257" s="282"/>
      <c r="AO257" s="282"/>
      <c r="AP257" s="271"/>
      <c r="AQ257" s="291"/>
      <c r="AR257" s="302"/>
      <c r="AS257" s="289"/>
      <c r="AT257" s="289"/>
      <c r="AU257" s="291"/>
      <c r="AX257" s="292" t="s">
        <v>783</v>
      </c>
      <c r="AY257" s="292" t="s">
        <v>784</v>
      </c>
      <c r="BA257" s="292" t="s">
        <v>785</v>
      </c>
    </row>
    <row r="258" spans="1:53" s="211" customFormat="1" ht="48" customHeight="1">
      <c r="A258" s="294"/>
      <c r="B258" s="293"/>
      <c r="C258" s="262"/>
      <c r="D258" s="293"/>
      <c r="E258" s="293"/>
      <c r="F258" s="262"/>
      <c r="G258" s="262"/>
      <c r="H258" s="262"/>
      <c r="I258" s="295"/>
      <c r="J258" s="273"/>
      <c r="K258" s="273"/>
      <c r="L258" s="296"/>
      <c r="M258" s="297"/>
      <c r="N258" s="297"/>
      <c r="O258" s="262"/>
      <c r="P258" s="298"/>
      <c r="Q258" s="303"/>
      <c r="R258" s="295"/>
      <c r="S258" s="295"/>
      <c r="T258" s="299"/>
      <c r="U258" s="300"/>
      <c r="V258" s="295"/>
      <c r="W258" s="295"/>
      <c r="X258" s="295"/>
      <c r="Y258" s="295"/>
      <c r="Z258" s="295"/>
      <c r="AA258" s="274"/>
      <c r="AB258" s="295"/>
      <c r="AC258" s="282"/>
      <c r="AD258" s="295"/>
      <c r="AE258" s="295"/>
      <c r="AF258" s="295"/>
      <c r="AG258" s="295"/>
      <c r="AH258" s="295"/>
      <c r="AI258" s="285"/>
      <c r="AJ258" s="301"/>
      <c r="AK258" s="295"/>
      <c r="AL258" s="281"/>
      <c r="AM258" s="287"/>
      <c r="AN258" s="282"/>
      <c r="AO258" s="282"/>
      <c r="AP258" s="271"/>
      <c r="AQ258" s="291"/>
      <c r="AR258" s="302"/>
      <c r="AS258" s="289"/>
      <c r="AT258" s="289"/>
      <c r="AU258" s="291"/>
      <c r="AX258" s="292" t="s">
        <v>786</v>
      </c>
      <c r="AY258" s="292" t="s">
        <v>787</v>
      </c>
      <c r="BA258" s="292" t="s">
        <v>788</v>
      </c>
    </row>
    <row r="259" spans="1:53" s="211" customFormat="1" ht="48" customHeight="1">
      <c r="A259" s="294"/>
      <c r="B259" s="293"/>
      <c r="C259" s="262"/>
      <c r="D259" s="293"/>
      <c r="E259" s="293"/>
      <c r="F259" s="262"/>
      <c r="G259" s="262"/>
      <c r="H259" s="262"/>
      <c r="I259" s="295"/>
      <c r="J259" s="273"/>
      <c r="K259" s="273"/>
      <c r="L259" s="296"/>
      <c r="M259" s="297"/>
      <c r="N259" s="297"/>
      <c r="O259" s="262"/>
      <c r="P259" s="298"/>
      <c r="Q259" s="303"/>
      <c r="R259" s="295"/>
      <c r="S259" s="295"/>
      <c r="T259" s="299"/>
      <c r="U259" s="300"/>
      <c r="V259" s="295"/>
      <c r="W259" s="295"/>
      <c r="X259" s="295"/>
      <c r="Y259" s="295"/>
      <c r="Z259" s="295"/>
      <c r="AA259" s="274"/>
      <c r="AB259" s="295"/>
      <c r="AC259" s="282"/>
      <c r="AD259" s="295"/>
      <c r="AE259" s="295"/>
      <c r="AF259" s="295"/>
      <c r="AG259" s="295"/>
      <c r="AH259" s="295"/>
      <c r="AI259" s="285"/>
      <c r="AJ259" s="301"/>
      <c r="AK259" s="295"/>
      <c r="AL259" s="281"/>
      <c r="AM259" s="287"/>
      <c r="AN259" s="282"/>
      <c r="AO259" s="282"/>
      <c r="AP259" s="271"/>
      <c r="AQ259" s="291"/>
      <c r="AR259" s="302"/>
      <c r="AS259" s="289"/>
      <c r="AT259" s="289"/>
      <c r="AU259" s="291"/>
      <c r="AX259" s="292" t="s">
        <v>789</v>
      </c>
      <c r="AY259" s="292" t="s">
        <v>790</v>
      </c>
      <c r="BA259" s="292" t="s">
        <v>791</v>
      </c>
    </row>
    <row r="260" spans="1:53" s="211" customFormat="1" ht="48" customHeight="1">
      <c r="A260" s="294"/>
      <c r="B260" s="293"/>
      <c r="C260" s="262"/>
      <c r="D260" s="293"/>
      <c r="E260" s="293"/>
      <c r="F260" s="262"/>
      <c r="G260" s="262"/>
      <c r="H260" s="262"/>
      <c r="I260" s="295"/>
      <c r="J260" s="273"/>
      <c r="K260" s="273"/>
      <c r="L260" s="296"/>
      <c r="M260" s="297"/>
      <c r="N260" s="297"/>
      <c r="O260" s="262"/>
      <c r="P260" s="298"/>
      <c r="Q260" s="303"/>
      <c r="R260" s="295"/>
      <c r="S260" s="295"/>
      <c r="T260" s="299"/>
      <c r="U260" s="300"/>
      <c r="V260" s="295"/>
      <c r="W260" s="295"/>
      <c r="X260" s="295"/>
      <c r="Y260" s="295"/>
      <c r="Z260" s="295"/>
      <c r="AA260" s="274"/>
      <c r="AB260" s="295"/>
      <c r="AC260" s="282"/>
      <c r="AD260" s="295"/>
      <c r="AE260" s="295"/>
      <c r="AF260" s="295"/>
      <c r="AG260" s="295"/>
      <c r="AH260" s="295"/>
      <c r="AI260" s="285"/>
      <c r="AJ260" s="301"/>
      <c r="AK260" s="295"/>
      <c r="AL260" s="281"/>
      <c r="AM260" s="287"/>
      <c r="AN260" s="282"/>
      <c r="AO260" s="282"/>
      <c r="AP260" s="271"/>
      <c r="AQ260" s="291"/>
      <c r="AR260" s="302"/>
      <c r="AS260" s="289"/>
      <c r="AT260" s="289"/>
      <c r="AU260" s="291"/>
      <c r="AX260" s="292" t="s">
        <v>792</v>
      </c>
      <c r="AY260" s="292" t="s">
        <v>793</v>
      </c>
      <c r="BA260" s="292" t="s">
        <v>794</v>
      </c>
    </row>
    <row r="261" spans="1:53" s="211" customFormat="1" ht="48" customHeight="1">
      <c r="A261" s="294"/>
      <c r="B261" s="293"/>
      <c r="C261" s="262"/>
      <c r="D261" s="293"/>
      <c r="E261" s="293"/>
      <c r="F261" s="262"/>
      <c r="G261" s="262"/>
      <c r="H261" s="262"/>
      <c r="I261" s="295"/>
      <c r="J261" s="273"/>
      <c r="K261" s="273"/>
      <c r="L261" s="296"/>
      <c r="M261" s="297"/>
      <c r="N261" s="297"/>
      <c r="O261" s="262"/>
      <c r="P261" s="298"/>
      <c r="Q261" s="303"/>
      <c r="R261" s="295"/>
      <c r="S261" s="295"/>
      <c r="T261" s="299"/>
      <c r="U261" s="300"/>
      <c r="V261" s="295"/>
      <c r="W261" s="295"/>
      <c r="X261" s="295"/>
      <c r="Y261" s="295"/>
      <c r="Z261" s="295"/>
      <c r="AA261" s="274"/>
      <c r="AB261" s="295"/>
      <c r="AC261" s="282"/>
      <c r="AD261" s="295"/>
      <c r="AE261" s="295"/>
      <c r="AF261" s="295"/>
      <c r="AG261" s="295"/>
      <c r="AH261" s="295"/>
      <c r="AI261" s="285"/>
      <c r="AJ261" s="301"/>
      <c r="AK261" s="295"/>
      <c r="AL261" s="281"/>
      <c r="AM261" s="287"/>
      <c r="AN261" s="282"/>
      <c r="AO261" s="282"/>
      <c r="AP261" s="271"/>
      <c r="AQ261" s="291"/>
      <c r="AR261" s="302"/>
      <c r="AS261" s="289"/>
      <c r="AT261" s="289"/>
      <c r="AU261" s="291"/>
      <c r="AX261" s="292" t="s">
        <v>795</v>
      </c>
      <c r="AY261" s="292" t="s">
        <v>796</v>
      </c>
      <c r="BA261" s="292" t="s">
        <v>797</v>
      </c>
    </row>
    <row r="262" spans="1:53" s="211" customFormat="1" ht="48" customHeight="1">
      <c r="A262" s="294"/>
      <c r="B262" s="293"/>
      <c r="C262" s="262"/>
      <c r="D262" s="293"/>
      <c r="E262" s="293"/>
      <c r="F262" s="262"/>
      <c r="G262" s="262"/>
      <c r="H262" s="262"/>
      <c r="I262" s="295"/>
      <c r="J262" s="273"/>
      <c r="K262" s="273"/>
      <c r="L262" s="296"/>
      <c r="M262" s="297"/>
      <c r="N262" s="297"/>
      <c r="O262" s="262"/>
      <c r="P262" s="298"/>
      <c r="Q262" s="303"/>
      <c r="R262" s="295"/>
      <c r="S262" s="295"/>
      <c r="T262" s="299"/>
      <c r="U262" s="300"/>
      <c r="V262" s="295"/>
      <c r="W262" s="295"/>
      <c r="X262" s="295"/>
      <c r="Y262" s="295"/>
      <c r="Z262" s="295"/>
      <c r="AA262" s="274"/>
      <c r="AB262" s="295"/>
      <c r="AC262" s="282"/>
      <c r="AD262" s="295"/>
      <c r="AE262" s="295"/>
      <c r="AF262" s="295"/>
      <c r="AG262" s="295"/>
      <c r="AH262" s="295"/>
      <c r="AI262" s="285"/>
      <c r="AJ262" s="301"/>
      <c r="AK262" s="295"/>
      <c r="AL262" s="281"/>
      <c r="AM262" s="287"/>
      <c r="AN262" s="282"/>
      <c r="AO262" s="282"/>
      <c r="AP262" s="271"/>
      <c r="AQ262" s="291"/>
      <c r="AR262" s="302"/>
      <c r="AS262" s="289"/>
      <c r="AT262" s="289"/>
      <c r="AU262" s="291"/>
      <c r="AX262" s="292" t="s">
        <v>798</v>
      </c>
      <c r="AY262" s="292" t="s">
        <v>799</v>
      </c>
      <c r="BA262" s="292" t="s">
        <v>800</v>
      </c>
    </row>
    <row r="263" spans="1:53" s="211" customFormat="1" ht="48" customHeight="1">
      <c r="A263" s="294"/>
      <c r="B263" s="293"/>
      <c r="C263" s="262"/>
      <c r="D263" s="293"/>
      <c r="E263" s="293"/>
      <c r="F263" s="262"/>
      <c r="G263" s="262"/>
      <c r="H263" s="262"/>
      <c r="I263" s="295"/>
      <c r="J263" s="273"/>
      <c r="K263" s="273"/>
      <c r="L263" s="296"/>
      <c r="M263" s="297"/>
      <c r="N263" s="297"/>
      <c r="O263" s="262"/>
      <c r="P263" s="298"/>
      <c r="Q263" s="303"/>
      <c r="R263" s="295"/>
      <c r="S263" s="295"/>
      <c r="T263" s="299"/>
      <c r="U263" s="300"/>
      <c r="V263" s="295"/>
      <c r="W263" s="295"/>
      <c r="X263" s="295"/>
      <c r="Y263" s="295"/>
      <c r="Z263" s="295"/>
      <c r="AA263" s="274"/>
      <c r="AB263" s="295"/>
      <c r="AC263" s="282"/>
      <c r="AD263" s="295"/>
      <c r="AE263" s="295"/>
      <c r="AF263" s="295"/>
      <c r="AG263" s="295"/>
      <c r="AH263" s="295"/>
      <c r="AI263" s="285"/>
      <c r="AJ263" s="301"/>
      <c r="AK263" s="295"/>
      <c r="AL263" s="281"/>
      <c r="AM263" s="287"/>
      <c r="AN263" s="282"/>
      <c r="AO263" s="282"/>
      <c r="AP263" s="271"/>
      <c r="AQ263" s="291"/>
      <c r="AR263" s="302"/>
      <c r="AS263" s="289"/>
      <c r="AT263" s="289"/>
      <c r="AU263" s="291"/>
      <c r="AX263" s="292" t="s">
        <v>801</v>
      </c>
      <c r="AY263" s="292" t="s">
        <v>802</v>
      </c>
      <c r="BA263" s="292" t="s">
        <v>803</v>
      </c>
    </row>
    <row r="264" spans="1:53" s="211" customFormat="1" ht="48" customHeight="1">
      <c r="A264" s="294"/>
      <c r="B264" s="293"/>
      <c r="C264" s="262"/>
      <c r="D264" s="293"/>
      <c r="E264" s="293"/>
      <c r="F264" s="262"/>
      <c r="G264" s="262"/>
      <c r="H264" s="262"/>
      <c r="I264" s="295"/>
      <c r="J264" s="273"/>
      <c r="K264" s="273"/>
      <c r="L264" s="296"/>
      <c r="M264" s="297"/>
      <c r="N264" s="297"/>
      <c r="O264" s="262"/>
      <c r="P264" s="298"/>
      <c r="Q264" s="303"/>
      <c r="R264" s="295"/>
      <c r="S264" s="295"/>
      <c r="T264" s="299"/>
      <c r="U264" s="300"/>
      <c r="V264" s="295"/>
      <c r="W264" s="295"/>
      <c r="X264" s="295"/>
      <c r="Y264" s="295"/>
      <c r="Z264" s="295"/>
      <c r="AA264" s="274"/>
      <c r="AB264" s="295"/>
      <c r="AC264" s="282"/>
      <c r="AD264" s="295"/>
      <c r="AE264" s="295"/>
      <c r="AF264" s="295"/>
      <c r="AG264" s="295"/>
      <c r="AH264" s="295"/>
      <c r="AI264" s="285"/>
      <c r="AJ264" s="301"/>
      <c r="AK264" s="295"/>
      <c r="AL264" s="281"/>
      <c r="AM264" s="287"/>
      <c r="AN264" s="282"/>
      <c r="AO264" s="282"/>
      <c r="AP264" s="271"/>
      <c r="AQ264" s="291"/>
      <c r="AR264" s="302"/>
      <c r="AS264" s="289"/>
      <c r="AT264" s="289"/>
      <c r="AU264" s="291"/>
      <c r="AX264" s="292" t="s">
        <v>804</v>
      </c>
      <c r="AY264" s="292" t="s">
        <v>805</v>
      </c>
      <c r="BA264" s="292" t="s">
        <v>806</v>
      </c>
    </row>
    <row r="265" spans="1:53" s="211" customFormat="1" ht="48" customHeight="1">
      <c r="A265" s="294"/>
      <c r="B265" s="293"/>
      <c r="C265" s="262"/>
      <c r="D265" s="293"/>
      <c r="E265" s="293"/>
      <c r="F265" s="262"/>
      <c r="G265" s="262"/>
      <c r="H265" s="262"/>
      <c r="I265" s="295"/>
      <c r="J265" s="273"/>
      <c r="K265" s="273"/>
      <c r="L265" s="296"/>
      <c r="M265" s="297"/>
      <c r="N265" s="297"/>
      <c r="O265" s="262"/>
      <c r="P265" s="298"/>
      <c r="Q265" s="303"/>
      <c r="R265" s="295"/>
      <c r="S265" s="295"/>
      <c r="T265" s="299"/>
      <c r="U265" s="300"/>
      <c r="V265" s="295"/>
      <c r="W265" s="295"/>
      <c r="X265" s="295"/>
      <c r="Y265" s="295"/>
      <c r="Z265" s="295"/>
      <c r="AA265" s="274"/>
      <c r="AB265" s="295"/>
      <c r="AC265" s="282"/>
      <c r="AD265" s="295"/>
      <c r="AE265" s="295"/>
      <c r="AF265" s="295"/>
      <c r="AG265" s="295"/>
      <c r="AH265" s="295"/>
      <c r="AI265" s="285"/>
      <c r="AJ265" s="301"/>
      <c r="AK265" s="295"/>
      <c r="AL265" s="281"/>
      <c r="AM265" s="287"/>
      <c r="AN265" s="282"/>
      <c r="AO265" s="282"/>
      <c r="AP265" s="271"/>
      <c r="AQ265" s="291"/>
      <c r="AR265" s="302"/>
      <c r="AS265" s="289"/>
      <c r="AT265" s="289"/>
      <c r="AU265" s="291"/>
      <c r="AX265" s="292" t="s">
        <v>807</v>
      </c>
      <c r="AY265" s="292" t="s">
        <v>808</v>
      </c>
      <c r="BA265" s="292" t="s">
        <v>809</v>
      </c>
    </row>
    <row r="266" spans="1:53" s="211" customFormat="1" ht="48" customHeight="1">
      <c r="A266" s="294"/>
      <c r="B266" s="293"/>
      <c r="C266" s="262"/>
      <c r="D266" s="293"/>
      <c r="E266" s="293"/>
      <c r="F266" s="262"/>
      <c r="G266" s="262"/>
      <c r="H266" s="262"/>
      <c r="I266" s="295"/>
      <c r="J266" s="273"/>
      <c r="K266" s="273"/>
      <c r="L266" s="296"/>
      <c r="M266" s="297"/>
      <c r="N266" s="297"/>
      <c r="O266" s="262"/>
      <c r="P266" s="298"/>
      <c r="Q266" s="303"/>
      <c r="R266" s="295"/>
      <c r="S266" s="295"/>
      <c r="T266" s="299"/>
      <c r="U266" s="300"/>
      <c r="V266" s="295"/>
      <c r="W266" s="295"/>
      <c r="X266" s="295"/>
      <c r="Y266" s="295"/>
      <c r="Z266" s="295"/>
      <c r="AA266" s="274"/>
      <c r="AB266" s="295"/>
      <c r="AC266" s="282"/>
      <c r="AD266" s="295"/>
      <c r="AE266" s="295"/>
      <c r="AF266" s="295"/>
      <c r="AG266" s="295"/>
      <c r="AH266" s="295"/>
      <c r="AI266" s="285"/>
      <c r="AJ266" s="301"/>
      <c r="AK266" s="295"/>
      <c r="AL266" s="281"/>
      <c r="AM266" s="287"/>
      <c r="AN266" s="282"/>
      <c r="AO266" s="282"/>
      <c r="AP266" s="271"/>
      <c r="AQ266" s="291"/>
      <c r="AR266" s="302"/>
      <c r="AS266" s="289"/>
      <c r="AT266" s="289"/>
      <c r="AU266" s="291"/>
      <c r="AX266" s="292" t="s">
        <v>810</v>
      </c>
      <c r="AY266" s="292" t="s">
        <v>811</v>
      </c>
      <c r="BA266" s="292" t="s">
        <v>812</v>
      </c>
    </row>
    <row r="267" spans="1:53" s="211" customFormat="1" ht="48" customHeight="1">
      <c r="A267" s="294"/>
      <c r="B267" s="293"/>
      <c r="C267" s="262"/>
      <c r="D267" s="293"/>
      <c r="E267" s="293"/>
      <c r="F267" s="262"/>
      <c r="G267" s="262"/>
      <c r="H267" s="262"/>
      <c r="I267" s="295"/>
      <c r="J267" s="273"/>
      <c r="K267" s="273"/>
      <c r="L267" s="296"/>
      <c r="M267" s="297"/>
      <c r="N267" s="297"/>
      <c r="O267" s="262"/>
      <c r="P267" s="298"/>
      <c r="Q267" s="303"/>
      <c r="R267" s="295"/>
      <c r="S267" s="295"/>
      <c r="T267" s="299"/>
      <c r="U267" s="300"/>
      <c r="V267" s="295"/>
      <c r="W267" s="295"/>
      <c r="X267" s="295"/>
      <c r="Y267" s="295"/>
      <c r="Z267" s="295"/>
      <c r="AA267" s="274"/>
      <c r="AB267" s="295"/>
      <c r="AC267" s="282"/>
      <c r="AD267" s="295"/>
      <c r="AE267" s="295"/>
      <c r="AF267" s="295"/>
      <c r="AG267" s="295"/>
      <c r="AH267" s="295"/>
      <c r="AI267" s="285"/>
      <c r="AJ267" s="301"/>
      <c r="AK267" s="295"/>
      <c r="AL267" s="281"/>
      <c r="AM267" s="287"/>
      <c r="AN267" s="282"/>
      <c r="AO267" s="282"/>
      <c r="AP267" s="271"/>
      <c r="AQ267" s="291"/>
      <c r="AR267" s="302"/>
      <c r="AS267" s="289"/>
      <c r="AT267" s="289"/>
      <c r="AU267" s="291"/>
      <c r="AX267" s="292" t="s">
        <v>813</v>
      </c>
      <c r="AY267" s="292" t="s">
        <v>814</v>
      </c>
      <c r="BA267" s="292" t="s">
        <v>815</v>
      </c>
    </row>
    <row r="268" spans="1:53" s="211" customFormat="1" ht="48" customHeight="1">
      <c r="A268" s="294"/>
      <c r="B268" s="293"/>
      <c r="C268" s="262"/>
      <c r="D268" s="293"/>
      <c r="E268" s="293"/>
      <c r="F268" s="262"/>
      <c r="G268" s="262"/>
      <c r="H268" s="262"/>
      <c r="I268" s="295"/>
      <c r="J268" s="273"/>
      <c r="K268" s="273"/>
      <c r="L268" s="296"/>
      <c r="M268" s="297"/>
      <c r="N268" s="297"/>
      <c r="O268" s="262"/>
      <c r="P268" s="298"/>
      <c r="Q268" s="303"/>
      <c r="R268" s="295"/>
      <c r="S268" s="295"/>
      <c r="T268" s="299"/>
      <c r="U268" s="300"/>
      <c r="V268" s="295"/>
      <c r="W268" s="295"/>
      <c r="X268" s="295"/>
      <c r="Y268" s="295"/>
      <c r="Z268" s="295"/>
      <c r="AA268" s="274"/>
      <c r="AB268" s="295"/>
      <c r="AC268" s="282"/>
      <c r="AD268" s="295"/>
      <c r="AE268" s="295"/>
      <c r="AF268" s="295"/>
      <c r="AG268" s="295"/>
      <c r="AH268" s="295"/>
      <c r="AI268" s="285"/>
      <c r="AJ268" s="301"/>
      <c r="AK268" s="295"/>
      <c r="AL268" s="281"/>
      <c r="AM268" s="287"/>
      <c r="AN268" s="282"/>
      <c r="AO268" s="282"/>
      <c r="AP268" s="271"/>
      <c r="AQ268" s="291"/>
      <c r="AR268" s="302"/>
      <c r="AS268" s="289"/>
      <c r="AT268" s="289"/>
      <c r="AU268" s="291"/>
      <c r="AX268" s="292" t="s">
        <v>816</v>
      </c>
      <c r="AY268" s="292" t="s">
        <v>817</v>
      </c>
      <c r="BA268" s="292" t="s">
        <v>818</v>
      </c>
    </row>
    <row r="269" spans="1:53" s="211" customFormat="1" ht="48" customHeight="1">
      <c r="A269" s="294"/>
      <c r="B269" s="293"/>
      <c r="C269" s="262"/>
      <c r="D269" s="293"/>
      <c r="E269" s="293"/>
      <c r="F269" s="262"/>
      <c r="G269" s="262"/>
      <c r="H269" s="262"/>
      <c r="I269" s="295"/>
      <c r="J269" s="273"/>
      <c r="K269" s="273"/>
      <c r="L269" s="296"/>
      <c r="M269" s="297"/>
      <c r="N269" s="297"/>
      <c r="O269" s="262"/>
      <c r="P269" s="298"/>
      <c r="Q269" s="303"/>
      <c r="R269" s="295"/>
      <c r="S269" s="295"/>
      <c r="T269" s="299"/>
      <c r="U269" s="300"/>
      <c r="V269" s="295"/>
      <c r="W269" s="295"/>
      <c r="X269" s="295"/>
      <c r="Y269" s="295"/>
      <c r="Z269" s="295"/>
      <c r="AA269" s="274"/>
      <c r="AB269" s="295"/>
      <c r="AC269" s="282"/>
      <c r="AD269" s="295"/>
      <c r="AE269" s="295"/>
      <c r="AF269" s="295"/>
      <c r="AG269" s="295"/>
      <c r="AH269" s="295"/>
      <c r="AI269" s="285"/>
      <c r="AJ269" s="301"/>
      <c r="AK269" s="295"/>
      <c r="AL269" s="281"/>
      <c r="AM269" s="287"/>
      <c r="AN269" s="282"/>
      <c r="AO269" s="282"/>
      <c r="AP269" s="271"/>
      <c r="AQ269" s="291"/>
      <c r="AR269" s="302"/>
      <c r="AS269" s="289"/>
      <c r="AT269" s="289"/>
      <c r="AU269" s="291"/>
      <c r="AX269" s="292" t="s">
        <v>819</v>
      </c>
      <c r="AY269" s="292" t="s">
        <v>820</v>
      </c>
      <c r="BA269" s="292" t="s">
        <v>151</v>
      </c>
    </row>
    <row r="270" spans="1:53" s="211" customFormat="1" ht="48" customHeight="1">
      <c r="A270" s="294"/>
      <c r="B270" s="293"/>
      <c r="C270" s="262"/>
      <c r="D270" s="293"/>
      <c r="E270" s="293"/>
      <c r="F270" s="262"/>
      <c r="G270" s="262"/>
      <c r="H270" s="262"/>
      <c r="I270" s="295"/>
      <c r="J270" s="273"/>
      <c r="K270" s="273"/>
      <c r="L270" s="296"/>
      <c r="M270" s="297"/>
      <c r="N270" s="297"/>
      <c r="O270" s="262"/>
      <c r="P270" s="298"/>
      <c r="Q270" s="303"/>
      <c r="R270" s="295"/>
      <c r="S270" s="295"/>
      <c r="T270" s="299"/>
      <c r="U270" s="300"/>
      <c r="V270" s="295"/>
      <c r="W270" s="295"/>
      <c r="X270" s="295"/>
      <c r="Y270" s="295"/>
      <c r="Z270" s="295"/>
      <c r="AA270" s="274"/>
      <c r="AB270" s="295"/>
      <c r="AC270" s="282"/>
      <c r="AD270" s="295"/>
      <c r="AE270" s="295"/>
      <c r="AF270" s="295"/>
      <c r="AG270" s="295"/>
      <c r="AH270" s="295"/>
      <c r="AI270" s="285"/>
      <c r="AJ270" s="301"/>
      <c r="AK270" s="295"/>
      <c r="AL270" s="281"/>
      <c r="AM270" s="287"/>
      <c r="AN270" s="282"/>
      <c r="AO270" s="282"/>
      <c r="AP270" s="271"/>
      <c r="AQ270" s="291"/>
      <c r="AR270" s="302"/>
      <c r="AS270" s="289"/>
      <c r="AT270" s="289"/>
      <c r="AU270" s="291"/>
      <c r="AX270" s="292" t="s">
        <v>821</v>
      </c>
      <c r="AY270" s="292" t="s">
        <v>822</v>
      </c>
      <c r="BA270" s="292" t="s">
        <v>823</v>
      </c>
    </row>
    <row r="271" spans="1:53" s="211" customFormat="1" ht="48" customHeight="1">
      <c r="A271" s="294"/>
      <c r="B271" s="293"/>
      <c r="C271" s="262"/>
      <c r="D271" s="293"/>
      <c r="E271" s="293"/>
      <c r="F271" s="262"/>
      <c r="G271" s="262"/>
      <c r="H271" s="262"/>
      <c r="I271" s="295"/>
      <c r="J271" s="273"/>
      <c r="K271" s="273"/>
      <c r="L271" s="296"/>
      <c r="M271" s="297"/>
      <c r="N271" s="297"/>
      <c r="O271" s="262"/>
      <c r="P271" s="298"/>
      <c r="Q271" s="303"/>
      <c r="R271" s="295"/>
      <c r="S271" s="295"/>
      <c r="T271" s="299"/>
      <c r="U271" s="300"/>
      <c r="V271" s="295"/>
      <c r="W271" s="295"/>
      <c r="X271" s="295"/>
      <c r="Y271" s="295"/>
      <c r="Z271" s="295"/>
      <c r="AA271" s="274"/>
      <c r="AB271" s="295"/>
      <c r="AC271" s="282"/>
      <c r="AD271" s="295"/>
      <c r="AE271" s="295"/>
      <c r="AF271" s="295"/>
      <c r="AG271" s="295"/>
      <c r="AH271" s="295"/>
      <c r="AI271" s="285"/>
      <c r="AJ271" s="301"/>
      <c r="AK271" s="295"/>
      <c r="AL271" s="281"/>
      <c r="AM271" s="287"/>
      <c r="AN271" s="282"/>
      <c r="AO271" s="282"/>
      <c r="AP271" s="271"/>
      <c r="AQ271" s="291"/>
      <c r="AR271" s="302"/>
      <c r="AS271" s="289"/>
      <c r="AT271" s="289"/>
      <c r="AU271" s="291"/>
      <c r="AX271" s="292" t="s">
        <v>821</v>
      </c>
      <c r="AY271" s="292" t="s">
        <v>824</v>
      </c>
      <c r="BA271" s="292" t="s">
        <v>825</v>
      </c>
    </row>
    <row r="272" spans="1:53" s="211" customFormat="1" ht="48" customHeight="1">
      <c r="A272" s="294"/>
      <c r="B272" s="293"/>
      <c r="C272" s="262"/>
      <c r="D272" s="293"/>
      <c r="E272" s="293"/>
      <c r="F272" s="262"/>
      <c r="G272" s="262"/>
      <c r="H272" s="262"/>
      <c r="I272" s="295"/>
      <c r="J272" s="273"/>
      <c r="K272" s="273"/>
      <c r="L272" s="296"/>
      <c r="M272" s="297"/>
      <c r="N272" s="297"/>
      <c r="O272" s="262"/>
      <c r="P272" s="298"/>
      <c r="Q272" s="303"/>
      <c r="R272" s="295"/>
      <c r="S272" s="295"/>
      <c r="T272" s="299"/>
      <c r="U272" s="300"/>
      <c r="V272" s="295"/>
      <c r="W272" s="295"/>
      <c r="X272" s="295"/>
      <c r="Y272" s="295"/>
      <c r="Z272" s="295"/>
      <c r="AA272" s="274"/>
      <c r="AB272" s="295"/>
      <c r="AC272" s="282"/>
      <c r="AD272" s="295"/>
      <c r="AE272" s="295"/>
      <c r="AF272" s="295"/>
      <c r="AG272" s="295"/>
      <c r="AH272" s="295"/>
      <c r="AI272" s="285"/>
      <c r="AJ272" s="301"/>
      <c r="AK272" s="295"/>
      <c r="AL272" s="281"/>
      <c r="AM272" s="287"/>
      <c r="AN272" s="282"/>
      <c r="AO272" s="282"/>
      <c r="AP272" s="271"/>
      <c r="AQ272" s="291"/>
      <c r="AR272" s="302"/>
      <c r="AS272" s="289"/>
      <c r="AT272" s="289"/>
      <c r="AU272" s="291"/>
      <c r="AX272" s="292" t="s">
        <v>354</v>
      </c>
      <c r="AY272" s="292" t="s">
        <v>826</v>
      </c>
      <c r="BA272" s="292" t="s">
        <v>827</v>
      </c>
    </row>
    <row r="273" spans="1:53" s="211" customFormat="1" ht="48" customHeight="1">
      <c r="A273" s="294"/>
      <c r="B273" s="293"/>
      <c r="C273" s="262"/>
      <c r="D273" s="293"/>
      <c r="E273" s="293"/>
      <c r="F273" s="262"/>
      <c r="G273" s="262"/>
      <c r="H273" s="262"/>
      <c r="I273" s="295"/>
      <c r="J273" s="273"/>
      <c r="K273" s="273"/>
      <c r="L273" s="296"/>
      <c r="M273" s="297"/>
      <c r="N273" s="297"/>
      <c r="O273" s="262"/>
      <c r="P273" s="298"/>
      <c r="Q273" s="303"/>
      <c r="R273" s="295"/>
      <c r="S273" s="295"/>
      <c r="T273" s="299"/>
      <c r="U273" s="300"/>
      <c r="V273" s="295"/>
      <c r="W273" s="295"/>
      <c r="X273" s="295"/>
      <c r="Y273" s="295"/>
      <c r="Z273" s="295"/>
      <c r="AA273" s="274"/>
      <c r="AB273" s="295"/>
      <c r="AC273" s="282"/>
      <c r="AD273" s="295"/>
      <c r="AE273" s="295"/>
      <c r="AF273" s="295"/>
      <c r="AG273" s="295"/>
      <c r="AH273" s="295"/>
      <c r="AI273" s="285"/>
      <c r="AJ273" s="301"/>
      <c r="AK273" s="295"/>
      <c r="AL273" s="281"/>
      <c r="AM273" s="287"/>
      <c r="AN273" s="282"/>
      <c r="AO273" s="282"/>
      <c r="AP273" s="271"/>
      <c r="AQ273" s="291"/>
      <c r="AR273" s="302"/>
      <c r="AS273" s="289"/>
      <c r="AT273" s="289"/>
      <c r="AU273" s="291"/>
      <c r="AX273" s="292" t="s">
        <v>828</v>
      </c>
      <c r="AY273" s="292" t="s">
        <v>829</v>
      </c>
      <c r="BA273" s="292" t="s">
        <v>830</v>
      </c>
    </row>
    <row r="274" spans="1:53" s="211" customFormat="1" ht="48" customHeight="1">
      <c r="A274" s="294"/>
      <c r="B274" s="293"/>
      <c r="C274" s="262"/>
      <c r="D274" s="293"/>
      <c r="E274" s="293"/>
      <c r="F274" s="262"/>
      <c r="G274" s="262"/>
      <c r="H274" s="262"/>
      <c r="I274" s="295"/>
      <c r="J274" s="273"/>
      <c r="K274" s="273"/>
      <c r="L274" s="296"/>
      <c r="M274" s="297"/>
      <c r="N274" s="297"/>
      <c r="O274" s="262"/>
      <c r="P274" s="298"/>
      <c r="Q274" s="303"/>
      <c r="R274" s="295"/>
      <c r="S274" s="295"/>
      <c r="T274" s="299"/>
      <c r="U274" s="300"/>
      <c r="V274" s="295"/>
      <c r="W274" s="295"/>
      <c r="X274" s="295"/>
      <c r="Y274" s="295"/>
      <c r="Z274" s="295"/>
      <c r="AA274" s="274"/>
      <c r="AB274" s="295"/>
      <c r="AC274" s="282"/>
      <c r="AD274" s="295"/>
      <c r="AE274" s="295"/>
      <c r="AF274" s="295"/>
      <c r="AG274" s="295"/>
      <c r="AH274" s="295"/>
      <c r="AI274" s="285"/>
      <c r="AJ274" s="301"/>
      <c r="AK274" s="295"/>
      <c r="AL274" s="281"/>
      <c r="AM274" s="287"/>
      <c r="AN274" s="282"/>
      <c r="AO274" s="282"/>
      <c r="AP274" s="271"/>
      <c r="AQ274" s="291"/>
      <c r="AR274" s="302"/>
      <c r="AS274" s="289"/>
      <c r="AT274" s="289"/>
      <c r="AU274" s="291"/>
      <c r="AX274" s="292" t="s">
        <v>828</v>
      </c>
      <c r="AY274" s="292" t="s">
        <v>831</v>
      </c>
      <c r="BA274" s="292" t="s">
        <v>832</v>
      </c>
    </row>
    <row r="275" spans="1:53" s="211" customFormat="1" ht="48" customHeight="1">
      <c r="A275" s="294"/>
      <c r="B275" s="293"/>
      <c r="C275" s="262"/>
      <c r="D275" s="293"/>
      <c r="E275" s="293"/>
      <c r="F275" s="262"/>
      <c r="G275" s="262"/>
      <c r="H275" s="262"/>
      <c r="I275" s="295"/>
      <c r="J275" s="273"/>
      <c r="K275" s="273"/>
      <c r="L275" s="296"/>
      <c r="M275" s="297"/>
      <c r="N275" s="297"/>
      <c r="O275" s="262"/>
      <c r="P275" s="298"/>
      <c r="Q275" s="303"/>
      <c r="R275" s="295"/>
      <c r="S275" s="295"/>
      <c r="T275" s="299"/>
      <c r="U275" s="300"/>
      <c r="V275" s="295"/>
      <c r="W275" s="295"/>
      <c r="X275" s="295"/>
      <c r="Y275" s="295"/>
      <c r="Z275" s="295"/>
      <c r="AA275" s="274"/>
      <c r="AB275" s="295"/>
      <c r="AC275" s="282"/>
      <c r="AD275" s="295"/>
      <c r="AE275" s="295"/>
      <c r="AF275" s="295"/>
      <c r="AG275" s="295"/>
      <c r="AH275" s="295"/>
      <c r="AI275" s="285"/>
      <c r="AJ275" s="301"/>
      <c r="AK275" s="295"/>
      <c r="AL275" s="281"/>
      <c r="AM275" s="287"/>
      <c r="AN275" s="282"/>
      <c r="AO275" s="282"/>
      <c r="AP275" s="271"/>
      <c r="AQ275" s="291"/>
      <c r="AR275" s="302"/>
      <c r="AS275" s="289"/>
      <c r="AT275" s="289"/>
      <c r="AU275" s="291"/>
      <c r="AX275" s="292" t="s">
        <v>828</v>
      </c>
      <c r="AY275" s="292" t="s">
        <v>833</v>
      </c>
      <c r="BA275" s="292" t="s">
        <v>834</v>
      </c>
    </row>
    <row r="276" spans="1:53" s="211" customFormat="1" ht="48" customHeight="1">
      <c r="A276" s="294"/>
      <c r="B276" s="293"/>
      <c r="C276" s="262"/>
      <c r="D276" s="293"/>
      <c r="E276" s="293"/>
      <c r="F276" s="262"/>
      <c r="G276" s="262"/>
      <c r="H276" s="262"/>
      <c r="I276" s="295"/>
      <c r="J276" s="273"/>
      <c r="K276" s="273"/>
      <c r="L276" s="296"/>
      <c r="M276" s="297"/>
      <c r="N276" s="297"/>
      <c r="O276" s="262"/>
      <c r="P276" s="298"/>
      <c r="Q276" s="303"/>
      <c r="R276" s="295"/>
      <c r="S276" s="295"/>
      <c r="T276" s="299"/>
      <c r="U276" s="300"/>
      <c r="V276" s="295"/>
      <c r="W276" s="295"/>
      <c r="X276" s="295"/>
      <c r="Y276" s="295"/>
      <c r="Z276" s="295"/>
      <c r="AA276" s="274"/>
      <c r="AB276" s="295"/>
      <c r="AC276" s="282"/>
      <c r="AD276" s="295"/>
      <c r="AE276" s="295"/>
      <c r="AF276" s="295"/>
      <c r="AG276" s="295"/>
      <c r="AH276" s="295"/>
      <c r="AI276" s="285"/>
      <c r="AJ276" s="301"/>
      <c r="AK276" s="295"/>
      <c r="AL276" s="281"/>
      <c r="AM276" s="287"/>
      <c r="AN276" s="282"/>
      <c r="AO276" s="282"/>
      <c r="AP276" s="271"/>
      <c r="AQ276" s="291"/>
      <c r="AR276" s="302"/>
      <c r="AS276" s="289"/>
      <c r="AT276" s="289"/>
      <c r="AU276" s="291"/>
      <c r="AX276" s="292" t="s">
        <v>828</v>
      </c>
      <c r="AY276" s="292" t="s">
        <v>835</v>
      </c>
      <c r="BA276" s="292" t="s">
        <v>836</v>
      </c>
    </row>
    <row r="277" spans="1:53" s="211" customFormat="1" ht="48" customHeight="1">
      <c r="A277" s="294"/>
      <c r="B277" s="293"/>
      <c r="C277" s="262"/>
      <c r="D277" s="293"/>
      <c r="E277" s="293"/>
      <c r="F277" s="262"/>
      <c r="G277" s="262"/>
      <c r="H277" s="262"/>
      <c r="I277" s="295"/>
      <c r="J277" s="273"/>
      <c r="K277" s="273"/>
      <c r="L277" s="296"/>
      <c r="M277" s="297"/>
      <c r="N277" s="297"/>
      <c r="O277" s="262"/>
      <c r="P277" s="298"/>
      <c r="Q277" s="303"/>
      <c r="R277" s="295"/>
      <c r="S277" s="295"/>
      <c r="T277" s="299"/>
      <c r="U277" s="300"/>
      <c r="V277" s="295"/>
      <c r="W277" s="295"/>
      <c r="X277" s="295"/>
      <c r="Y277" s="295"/>
      <c r="Z277" s="295"/>
      <c r="AA277" s="274"/>
      <c r="AB277" s="295"/>
      <c r="AC277" s="282"/>
      <c r="AD277" s="295"/>
      <c r="AE277" s="295"/>
      <c r="AF277" s="295"/>
      <c r="AG277" s="295"/>
      <c r="AH277" s="295"/>
      <c r="AI277" s="285"/>
      <c r="AJ277" s="301"/>
      <c r="AK277" s="295"/>
      <c r="AL277" s="281"/>
      <c r="AM277" s="287"/>
      <c r="AN277" s="282"/>
      <c r="AO277" s="282"/>
      <c r="AP277" s="271"/>
      <c r="AQ277" s="291"/>
      <c r="AR277" s="302"/>
      <c r="AS277" s="289"/>
      <c r="AT277" s="289"/>
      <c r="AU277" s="291"/>
      <c r="AX277" s="292" t="s">
        <v>828</v>
      </c>
      <c r="AY277" s="292" t="s">
        <v>837</v>
      </c>
      <c r="BA277" s="292" t="s">
        <v>838</v>
      </c>
    </row>
    <row r="278" spans="1:53" s="211" customFormat="1" ht="48" customHeight="1">
      <c r="A278" s="294"/>
      <c r="B278" s="293"/>
      <c r="C278" s="262"/>
      <c r="D278" s="293"/>
      <c r="E278" s="293"/>
      <c r="F278" s="262"/>
      <c r="G278" s="262"/>
      <c r="H278" s="262"/>
      <c r="I278" s="295"/>
      <c r="J278" s="273"/>
      <c r="K278" s="273"/>
      <c r="L278" s="296"/>
      <c r="M278" s="297"/>
      <c r="N278" s="297"/>
      <c r="O278" s="262"/>
      <c r="P278" s="298"/>
      <c r="Q278" s="303"/>
      <c r="R278" s="295"/>
      <c r="S278" s="295"/>
      <c r="T278" s="299"/>
      <c r="U278" s="300"/>
      <c r="V278" s="295"/>
      <c r="W278" s="295"/>
      <c r="X278" s="295"/>
      <c r="Y278" s="295"/>
      <c r="Z278" s="295"/>
      <c r="AA278" s="274"/>
      <c r="AB278" s="295"/>
      <c r="AC278" s="282"/>
      <c r="AD278" s="295"/>
      <c r="AE278" s="295"/>
      <c r="AF278" s="295"/>
      <c r="AG278" s="295"/>
      <c r="AH278" s="295"/>
      <c r="AI278" s="285"/>
      <c r="AJ278" s="301"/>
      <c r="AK278" s="295"/>
      <c r="AL278" s="281"/>
      <c r="AM278" s="287"/>
      <c r="AN278" s="282"/>
      <c r="AO278" s="282"/>
      <c r="AP278" s="271"/>
      <c r="AQ278" s="291"/>
      <c r="AR278" s="302"/>
      <c r="AS278" s="289"/>
      <c r="AT278" s="289"/>
      <c r="AU278" s="291"/>
      <c r="AX278" s="292" t="s">
        <v>839</v>
      </c>
      <c r="AY278" s="292" t="s">
        <v>840</v>
      </c>
      <c r="BA278" s="292" t="s">
        <v>841</v>
      </c>
    </row>
    <row r="279" spans="1:53" s="211" customFormat="1" ht="48" customHeight="1">
      <c r="A279" s="294"/>
      <c r="B279" s="293"/>
      <c r="C279" s="262"/>
      <c r="D279" s="293"/>
      <c r="E279" s="293"/>
      <c r="F279" s="262"/>
      <c r="G279" s="262"/>
      <c r="H279" s="262"/>
      <c r="I279" s="295"/>
      <c r="J279" s="273"/>
      <c r="K279" s="273"/>
      <c r="L279" s="296"/>
      <c r="M279" s="297"/>
      <c r="N279" s="297"/>
      <c r="O279" s="262"/>
      <c r="P279" s="298"/>
      <c r="Q279" s="303"/>
      <c r="R279" s="295"/>
      <c r="S279" s="295"/>
      <c r="T279" s="299"/>
      <c r="U279" s="300"/>
      <c r="V279" s="295"/>
      <c r="W279" s="295"/>
      <c r="X279" s="295"/>
      <c r="Y279" s="295"/>
      <c r="Z279" s="295"/>
      <c r="AA279" s="274"/>
      <c r="AB279" s="295"/>
      <c r="AC279" s="282"/>
      <c r="AD279" s="295"/>
      <c r="AE279" s="295"/>
      <c r="AF279" s="295"/>
      <c r="AG279" s="295"/>
      <c r="AH279" s="295"/>
      <c r="AI279" s="285"/>
      <c r="AJ279" s="301"/>
      <c r="AK279" s="295"/>
      <c r="AL279" s="281"/>
      <c r="AM279" s="287"/>
      <c r="AN279" s="282"/>
      <c r="AO279" s="282"/>
      <c r="AP279" s="271"/>
      <c r="AQ279" s="291"/>
      <c r="AR279" s="302"/>
      <c r="AS279" s="289"/>
      <c r="AT279" s="289"/>
      <c r="AU279" s="291"/>
      <c r="AX279" s="292" t="s">
        <v>842</v>
      </c>
      <c r="AY279" s="292" t="s">
        <v>843</v>
      </c>
      <c r="BA279" s="292" t="s">
        <v>844</v>
      </c>
    </row>
    <row r="280" spans="1:53" s="211" customFormat="1" ht="48" customHeight="1">
      <c r="A280" s="294"/>
      <c r="B280" s="293"/>
      <c r="C280" s="262"/>
      <c r="D280" s="293"/>
      <c r="E280" s="293"/>
      <c r="F280" s="262"/>
      <c r="G280" s="262"/>
      <c r="H280" s="262"/>
      <c r="I280" s="295"/>
      <c r="J280" s="273"/>
      <c r="K280" s="273"/>
      <c r="L280" s="296"/>
      <c r="M280" s="297"/>
      <c r="N280" s="297"/>
      <c r="O280" s="262"/>
      <c r="P280" s="298"/>
      <c r="Q280" s="303"/>
      <c r="R280" s="295"/>
      <c r="S280" s="295"/>
      <c r="T280" s="299"/>
      <c r="U280" s="300"/>
      <c r="V280" s="295"/>
      <c r="W280" s="295"/>
      <c r="X280" s="295"/>
      <c r="Y280" s="295"/>
      <c r="Z280" s="295"/>
      <c r="AA280" s="274"/>
      <c r="AB280" s="295"/>
      <c r="AC280" s="282"/>
      <c r="AD280" s="295"/>
      <c r="AE280" s="295"/>
      <c r="AF280" s="295"/>
      <c r="AG280" s="295"/>
      <c r="AH280" s="295"/>
      <c r="AI280" s="285"/>
      <c r="AJ280" s="301"/>
      <c r="AK280" s="295"/>
      <c r="AL280" s="281"/>
      <c r="AM280" s="287"/>
      <c r="AN280" s="282"/>
      <c r="AO280" s="282"/>
      <c r="AP280" s="271"/>
      <c r="AQ280" s="291"/>
      <c r="AR280" s="302"/>
      <c r="AS280" s="289"/>
      <c r="AT280" s="289"/>
      <c r="AU280" s="291"/>
      <c r="AX280" s="292" t="s">
        <v>845</v>
      </c>
      <c r="AY280" s="292" t="s">
        <v>846</v>
      </c>
      <c r="BA280" s="292" t="s">
        <v>847</v>
      </c>
    </row>
    <row r="281" spans="1:53" s="211" customFormat="1" ht="48" customHeight="1">
      <c r="A281" s="294"/>
      <c r="B281" s="293"/>
      <c r="C281" s="262"/>
      <c r="D281" s="293"/>
      <c r="E281" s="293"/>
      <c r="F281" s="262"/>
      <c r="G281" s="262"/>
      <c r="H281" s="262"/>
      <c r="I281" s="295"/>
      <c r="J281" s="273"/>
      <c r="K281" s="273"/>
      <c r="L281" s="296"/>
      <c r="M281" s="297"/>
      <c r="N281" s="297"/>
      <c r="O281" s="262"/>
      <c r="P281" s="298"/>
      <c r="Q281" s="303"/>
      <c r="R281" s="295"/>
      <c r="S281" s="295"/>
      <c r="T281" s="299"/>
      <c r="U281" s="300"/>
      <c r="V281" s="295"/>
      <c r="W281" s="295"/>
      <c r="X281" s="295"/>
      <c r="Y281" s="295"/>
      <c r="Z281" s="295"/>
      <c r="AA281" s="274"/>
      <c r="AB281" s="295"/>
      <c r="AC281" s="282"/>
      <c r="AD281" s="295"/>
      <c r="AE281" s="295"/>
      <c r="AF281" s="295"/>
      <c r="AG281" s="295"/>
      <c r="AH281" s="295"/>
      <c r="AI281" s="285"/>
      <c r="AJ281" s="301"/>
      <c r="AK281" s="295"/>
      <c r="AL281" s="281"/>
      <c r="AM281" s="287"/>
      <c r="AN281" s="282"/>
      <c r="AO281" s="282"/>
      <c r="AP281" s="271"/>
      <c r="AQ281" s="291"/>
      <c r="AR281" s="302"/>
      <c r="AS281" s="289"/>
      <c r="AT281" s="289"/>
      <c r="AU281" s="291"/>
      <c r="AX281" s="292" t="s">
        <v>848</v>
      </c>
      <c r="AY281" s="292" t="s">
        <v>849</v>
      </c>
      <c r="BA281" s="292" t="s">
        <v>850</v>
      </c>
    </row>
    <row r="282" spans="1:53" s="211" customFormat="1" ht="48" customHeight="1">
      <c r="A282" s="294"/>
      <c r="B282" s="293"/>
      <c r="C282" s="262"/>
      <c r="D282" s="293"/>
      <c r="E282" s="293"/>
      <c r="F282" s="262"/>
      <c r="G282" s="262"/>
      <c r="H282" s="262"/>
      <c r="I282" s="295"/>
      <c r="J282" s="273"/>
      <c r="K282" s="273"/>
      <c r="L282" s="296"/>
      <c r="M282" s="297"/>
      <c r="N282" s="297"/>
      <c r="O282" s="262"/>
      <c r="P282" s="298"/>
      <c r="Q282" s="303"/>
      <c r="R282" s="295"/>
      <c r="S282" s="295"/>
      <c r="T282" s="299"/>
      <c r="U282" s="300"/>
      <c r="V282" s="295"/>
      <c r="W282" s="295"/>
      <c r="X282" s="295"/>
      <c r="Y282" s="295"/>
      <c r="Z282" s="295"/>
      <c r="AA282" s="274"/>
      <c r="AB282" s="295"/>
      <c r="AC282" s="282"/>
      <c r="AD282" s="295"/>
      <c r="AE282" s="295"/>
      <c r="AF282" s="295"/>
      <c r="AG282" s="295"/>
      <c r="AH282" s="295"/>
      <c r="AI282" s="285"/>
      <c r="AJ282" s="301"/>
      <c r="AK282" s="295"/>
      <c r="AL282" s="281"/>
      <c r="AM282" s="287"/>
      <c r="AN282" s="282"/>
      <c r="AO282" s="282"/>
      <c r="AP282" s="271"/>
      <c r="AQ282" s="291"/>
      <c r="AR282" s="302"/>
      <c r="AS282" s="289"/>
      <c r="AT282" s="289"/>
      <c r="AU282" s="291"/>
      <c r="AX282" s="292" t="s">
        <v>848</v>
      </c>
      <c r="AY282" s="292" t="s">
        <v>851</v>
      </c>
      <c r="BA282" s="292" t="s">
        <v>852</v>
      </c>
    </row>
    <row r="283" spans="1:53" s="211" customFormat="1" ht="48" customHeight="1">
      <c r="A283" s="294"/>
      <c r="B283" s="293"/>
      <c r="C283" s="262"/>
      <c r="D283" s="293"/>
      <c r="E283" s="293"/>
      <c r="F283" s="262"/>
      <c r="G283" s="262"/>
      <c r="H283" s="262"/>
      <c r="I283" s="295"/>
      <c r="J283" s="273"/>
      <c r="K283" s="273"/>
      <c r="L283" s="296"/>
      <c r="M283" s="297"/>
      <c r="N283" s="297"/>
      <c r="O283" s="262"/>
      <c r="P283" s="298"/>
      <c r="Q283" s="303"/>
      <c r="R283" s="295"/>
      <c r="S283" s="295"/>
      <c r="T283" s="299"/>
      <c r="U283" s="300"/>
      <c r="V283" s="295"/>
      <c r="W283" s="295"/>
      <c r="X283" s="295"/>
      <c r="Y283" s="295"/>
      <c r="Z283" s="295"/>
      <c r="AA283" s="274"/>
      <c r="AB283" s="295"/>
      <c r="AC283" s="282"/>
      <c r="AD283" s="295"/>
      <c r="AE283" s="295"/>
      <c r="AF283" s="295"/>
      <c r="AG283" s="295"/>
      <c r="AH283" s="295"/>
      <c r="AI283" s="285"/>
      <c r="AJ283" s="301"/>
      <c r="AK283" s="295"/>
      <c r="AL283" s="281"/>
      <c r="AM283" s="287"/>
      <c r="AN283" s="282"/>
      <c r="AO283" s="282"/>
      <c r="AP283" s="271"/>
      <c r="AQ283" s="291"/>
      <c r="AR283" s="302"/>
      <c r="AS283" s="289"/>
      <c r="AT283" s="289"/>
      <c r="AU283" s="291"/>
      <c r="AX283" s="292" t="s">
        <v>853</v>
      </c>
      <c r="AY283" s="292" t="s">
        <v>854</v>
      </c>
      <c r="BA283" s="292" t="s">
        <v>855</v>
      </c>
    </row>
    <row r="284" spans="1:53" s="211" customFormat="1" ht="48" customHeight="1">
      <c r="A284" s="294"/>
      <c r="B284" s="293"/>
      <c r="C284" s="262"/>
      <c r="D284" s="293"/>
      <c r="E284" s="293"/>
      <c r="F284" s="262"/>
      <c r="G284" s="262"/>
      <c r="H284" s="262"/>
      <c r="I284" s="295"/>
      <c r="J284" s="273"/>
      <c r="K284" s="273"/>
      <c r="L284" s="296"/>
      <c r="M284" s="297"/>
      <c r="N284" s="297"/>
      <c r="O284" s="262"/>
      <c r="P284" s="298"/>
      <c r="Q284" s="303"/>
      <c r="R284" s="295"/>
      <c r="S284" s="295"/>
      <c r="T284" s="299"/>
      <c r="U284" s="300"/>
      <c r="V284" s="295"/>
      <c r="W284" s="295"/>
      <c r="X284" s="295"/>
      <c r="Y284" s="295"/>
      <c r="Z284" s="295"/>
      <c r="AA284" s="274"/>
      <c r="AB284" s="295"/>
      <c r="AC284" s="282"/>
      <c r="AD284" s="295"/>
      <c r="AE284" s="295"/>
      <c r="AF284" s="295"/>
      <c r="AG284" s="295"/>
      <c r="AH284" s="295"/>
      <c r="AI284" s="285"/>
      <c r="AJ284" s="301"/>
      <c r="AK284" s="295"/>
      <c r="AL284" s="281"/>
      <c r="AM284" s="287"/>
      <c r="AN284" s="282"/>
      <c r="AO284" s="282"/>
      <c r="AP284" s="271"/>
      <c r="AQ284" s="291"/>
      <c r="AR284" s="302"/>
      <c r="AS284" s="289"/>
      <c r="AT284" s="289"/>
      <c r="AU284" s="291"/>
      <c r="AX284" s="292" t="s">
        <v>856</v>
      </c>
      <c r="AY284" s="292" t="s">
        <v>857</v>
      </c>
      <c r="BA284" s="292" t="s">
        <v>858</v>
      </c>
    </row>
    <row r="285" spans="1:53" s="211" customFormat="1" ht="48" customHeight="1">
      <c r="A285" s="294"/>
      <c r="B285" s="293"/>
      <c r="C285" s="262"/>
      <c r="D285" s="293"/>
      <c r="E285" s="293"/>
      <c r="F285" s="262"/>
      <c r="G285" s="262"/>
      <c r="H285" s="262"/>
      <c r="I285" s="295"/>
      <c r="J285" s="273"/>
      <c r="K285" s="273"/>
      <c r="L285" s="296"/>
      <c r="M285" s="297"/>
      <c r="N285" s="297"/>
      <c r="O285" s="262"/>
      <c r="P285" s="298"/>
      <c r="Q285" s="303"/>
      <c r="R285" s="295"/>
      <c r="S285" s="295"/>
      <c r="T285" s="299"/>
      <c r="U285" s="300"/>
      <c r="V285" s="295"/>
      <c r="W285" s="295"/>
      <c r="X285" s="295"/>
      <c r="Y285" s="295"/>
      <c r="Z285" s="295"/>
      <c r="AA285" s="274"/>
      <c r="AB285" s="295"/>
      <c r="AC285" s="282"/>
      <c r="AD285" s="295"/>
      <c r="AE285" s="295"/>
      <c r="AF285" s="295"/>
      <c r="AG285" s="295"/>
      <c r="AH285" s="295"/>
      <c r="AI285" s="285"/>
      <c r="AJ285" s="301"/>
      <c r="AK285" s="295"/>
      <c r="AL285" s="281"/>
      <c r="AM285" s="287"/>
      <c r="AN285" s="282"/>
      <c r="AO285" s="282"/>
      <c r="AP285" s="271"/>
      <c r="AQ285" s="291"/>
      <c r="AR285" s="302"/>
      <c r="AS285" s="289"/>
      <c r="AT285" s="289"/>
      <c r="AU285" s="291"/>
      <c r="AX285" s="292" t="s">
        <v>859</v>
      </c>
      <c r="AY285" s="292" t="s">
        <v>860</v>
      </c>
      <c r="BA285" s="292" t="s">
        <v>861</v>
      </c>
    </row>
    <row r="286" spans="1:53" s="211" customFormat="1" ht="48" customHeight="1">
      <c r="A286" s="294"/>
      <c r="B286" s="293"/>
      <c r="C286" s="262"/>
      <c r="D286" s="293"/>
      <c r="E286" s="293"/>
      <c r="F286" s="262"/>
      <c r="G286" s="262"/>
      <c r="H286" s="262"/>
      <c r="I286" s="295"/>
      <c r="J286" s="273"/>
      <c r="K286" s="273"/>
      <c r="L286" s="296"/>
      <c r="M286" s="297"/>
      <c r="N286" s="297"/>
      <c r="O286" s="262"/>
      <c r="P286" s="298"/>
      <c r="Q286" s="303"/>
      <c r="R286" s="295"/>
      <c r="S286" s="295"/>
      <c r="T286" s="299"/>
      <c r="U286" s="300"/>
      <c r="V286" s="295"/>
      <c r="W286" s="295"/>
      <c r="X286" s="295"/>
      <c r="Y286" s="295"/>
      <c r="Z286" s="295"/>
      <c r="AA286" s="274"/>
      <c r="AB286" s="295"/>
      <c r="AC286" s="282"/>
      <c r="AD286" s="295"/>
      <c r="AE286" s="295"/>
      <c r="AF286" s="295"/>
      <c r="AG286" s="295"/>
      <c r="AH286" s="295"/>
      <c r="AI286" s="285"/>
      <c r="AJ286" s="301"/>
      <c r="AK286" s="295"/>
      <c r="AL286" s="281"/>
      <c r="AM286" s="287"/>
      <c r="AN286" s="282"/>
      <c r="AO286" s="282"/>
      <c r="AP286" s="271"/>
      <c r="AQ286" s="291"/>
      <c r="AR286" s="302"/>
      <c r="AS286" s="289"/>
      <c r="AT286" s="289"/>
      <c r="AU286" s="291"/>
      <c r="AX286" s="292" t="s">
        <v>862</v>
      </c>
      <c r="AY286" s="292" t="s">
        <v>863</v>
      </c>
      <c r="BA286" s="292" t="s">
        <v>864</v>
      </c>
    </row>
    <row r="287" spans="1:53" s="211" customFormat="1" ht="48" customHeight="1">
      <c r="A287" s="294"/>
      <c r="B287" s="293"/>
      <c r="C287" s="262"/>
      <c r="D287" s="293"/>
      <c r="E287" s="293"/>
      <c r="F287" s="262"/>
      <c r="G287" s="262"/>
      <c r="H287" s="262"/>
      <c r="I287" s="295"/>
      <c r="J287" s="273"/>
      <c r="K287" s="273"/>
      <c r="L287" s="296"/>
      <c r="M287" s="297"/>
      <c r="N287" s="297"/>
      <c r="O287" s="262"/>
      <c r="P287" s="298"/>
      <c r="Q287" s="303"/>
      <c r="R287" s="295"/>
      <c r="S287" s="295"/>
      <c r="T287" s="299"/>
      <c r="U287" s="300"/>
      <c r="V287" s="295"/>
      <c r="W287" s="295"/>
      <c r="X287" s="295"/>
      <c r="Y287" s="295"/>
      <c r="Z287" s="295"/>
      <c r="AA287" s="274"/>
      <c r="AB287" s="295"/>
      <c r="AC287" s="282"/>
      <c r="AD287" s="295"/>
      <c r="AE287" s="295"/>
      <c r="AF287" s="295"/>
      <c r="AG287" s="295"/>
      <c r="AH287" s="295"/>
      <c r="AI287" s="285"/>
      <c r="AJ287" s="301"/>
      <c r="AK287" s="295"/>
      <c r="AL287" s="281"/>
      <c r="AM287" s="287"/>
      <c r="AN287" s="282"/>
      <c r="AO287" s="282"/>
      <c r="AP287" s="271"/>
      <c r="AQ287" s="291"/>
      <c r="AR287" s="302"/>
      <c r="AS287" s="289"/>
      <c r="AT287" s="289"/>
      <c r="AU287" s="291"/>
      <c r="AX287" s="292" t="s">
        <v>865</v>
      </c>
      <c r="AY287" s="292" t="s">
        <v>866</v>
      </c>
      <c r="BA287" s="292" t="s">
        <v>867</v>
      </c>
    </row>
    <row r="288" spans="1:53" s="211" customFormat="1" ht="48" customHeight="1">
      <c r="A288" s="294"/>
      <c r="B288" s="293"/>
      <c r="C288" s="262"/>
      <c r="D288" s="293"/>
      <c r="E288" s="293"/>
      <c r="F288" s="262"/>
      <c r="G288" s="262"/>
      <c r="H288" s="262"/>
      <c r="I288" s="295"/>
      <c r="J288" s="273"/>
      <c r="K288" s="273"/>
      <c r="L288" s="296"/>
      <c r="M288" s="297"/>
      <c r="N288" s="297"/>
      <c r="O288" s="262"/>
      <c r="P288" s="298"/>
      <c r="Q288" s="303"/>
      <c r="R288" s="295"/>
      <c r="S288" s="295"/>
      <c r="T288" s="299"/>
      <c r="U288" s="300"/>
      <c r="V288" s="295"/>
      <c r="W288" s="295"/>
      <c r="X288" s="295"/>
      <c r="Y288" s="295"/>
      <c r="Z288" s="295"/>
      <c r="AA288" s="274"/>
      <c r="AB288" s="295"/>
      <c r="AC288" s="282"/>
      <c r="AD288" s="295"/>
      <c r="AE288" s="295"/>
      <c r="AF288" s="295"/>
      <c r="AG288" s="295"/>
      <c r="AH288" s="295"/>
      <c r="AI288" s="285"/>
      <c r="AJ288" s="301"/>
      <c r="AK288" s="295"/>
      <c r="AL288" s="281"/>
      <c r="AM288" s="287"/>
      <c r="AN288" s="282"/>
      <c r="AO288" s="282"/>
      <c r="AP288" s="271"/>
      <c r="AQ288" s="291"/>
      <c r="AR288" s="302"/>
      <c r="AS288" s="289"/>
      <c r="AT288" s="289"/>
      <c r="AU288" s="291"/>
      <c r="AX288" s="292" t="s">
        <v>868</v>
      </c>
      <c r="AY288" s="292" t="s">
        <v>869</v>
      </c>
      <c r="BA288" s="292" t="s">
        <v>870</v>
      </c>
    </row>
    <row r="289" spans="1:53" s="211" customFormat="1" ht="48" customHeight="1">
      <c r="A289" s="294"/>
      <c r="B289" s="293"/>
      <c r="C289" s="262"/>
      <c r="D289" s="293"/>
      <c r="E289" s="293"/>
      <c r="F289" s="262"/>
      <c r="G289" s="262"/>
      <c r="H289" s="262"/>
      <c r="I289" s="295"/>
      <c r="J289" s="273"/>
      <c r="K289" s="273"/>
      <c r="L289" s="296"/>
      <c r="M289" s="297"/>
      <c r="N289" s="297"/>
      <c r="O289" s="262"/>
      <c r="P289" s="298"/>
      <c r="Q289" s="303"/>
      <c r="R289" s="295"/>
      <c r="S289" s="295"/>
      <c r="T289" s="299"/>
      <c r="U289" s="300"/>
      <c r="V289" s="295"/>
      <c r="W289" s="295"/>
      <c r="X289" s="295"/>
      <c r="Y289" s="295"/>
      <c r="Z289" s="295"/>
      <c r="AA289" s="274"/>
      <c r="AB289" s="295"/>
      <c r="AC289" s="282"/>
      <c r="AD289" s="295"/>
      <c r="AE289" s="295"/>
      <c r="AF289" s="295"/>
      <c r="AG289" s="295"/>
      <c r="AH289" s="295"/>
      <c r="AI289" s="285"/>
      <c r="AJ289" s="301"/>
      <c r="AK289" s="295"/>
      <c r="AL289" s="281"/>
      <c r="AM289" s="287"/>
      <c r="AN289" s="282"/>
      <c r="AO289" s="282"/>
      <c r="AP289" s="271"/>
      <c r="AQ289" s="291"/>
      <c r="AR289" s="302"/>
      <c r="AS289" s="289"/>
      <c r="AT289" s="289"/>
      <c r="AU289" s="291"/>
      <c r="AX289" s="292" t="s">
        <v>871</v>
      </c>
      <c r="AY289" s="292" t="s">
        <v>872</v>
      </c>
      <c r="BA289" s="292" t="s">
        <v>873</v>
      </c>
    </row>
    <row r="290" spans="1:53" s="211" customFormat="1" ht="48" customHeight="1">
      <c r="A290" s="294"/>
      <c r="B290" s="293"/>
      <c r="C290" s="262"/>
      <c r="D290" s="293"/>
      <c r="E290" s="293"/>
      <c r="F290" s="262"/>
      <c r="G290" s="262"/>
      <c r="H290" s="262"/>
      <c r="I290" s="295"/>
      <c r="J290" s="273"/>
      <c r="K290" s="273"/>
      <c r="L290" s="296"/>
      <c r="M290" s="297"/>
      <c r="N290" s="297"/>
      <c r="O290" s="262"/>
      <c r="P290" s="298"/>
      <c r="Q290" s="303"/>
      <c r="R290" s="295"/>
      <c r="S290" s="295"/>
      <c r="T290" s="299"/>
      <c r="U290" s="300"/>
      <c r="V290" s="295"/>
      <c r="W290" s="295"/>
      <c r="X290" s="295"/>
      <c r="Y290" s="295"/>
      <c r="Z290" s="295"/>
      <c r="AA290" s="274"/>
      <c r="AB290" s="295"/>
      <c r="AC290" s="282"/>
      <c r="AD290" s="295"/>
      <c r="AE290" s="295"/>
      <c r="AF290" s="295"/>
      <c r="AG290" s="295"/>
      <c r="AH290" s="295"/>
      <c r="AI290" s="285"/>
      <c r="AJ290" s="301"/>
      <c r="AK290" s="295"/>
      <c r="AL290" s="281"/>
      <c r="AM290" s="287"/>
      <c r="AN290" s="282"/>
      <c r="AO290" s="282"/>
      <c r="AP290" s="271"/>
      <c r="AQ290" s="291"/>
      <c r="AR290" s="302"/>
      <c r="AS290" s="289"/>
      <c r="AT290" s="289"/>
      <c r="AU290" s="291"/>
      <c r="AX290" s="292" t="s">
        <v>874</v>
      </c>
      <c r="AY290" s="292" t="s">
        <v>875</v>
      </c>
      <c r="BA290" s="291" t="s">
        <v>99</v>
      </c>
    </row>
    <row r="291" spans="1:53" s="211" customFormat="1" ht="48" customHeight="1">
      <c r="A291" s="294"/>
      <c r="B291" s="293"/>
      <c r="C291" s="262"/>
      <c r="D291" s="293"/>
      <c r="E291" s="293"/>
      <c r="F291" s="262"/>
      <c r="G291" s="262"/>
      <c r="H291" s="262"/>
      <c r="I291" s="295"/>
      <c r="J291" s="273"/>
      <c r="K291" s="273"/>
      <c r="L291" s="296"/>
      <c r="M291" s="297"/>
      <c r="N291" s="297"/>
      <c r="O291" s="262"/>
      <c r="P291" s="298"/>
      <c r="Q291" s="303"/>
      <c r="R291" s="295"/>
      <c r="S291" s="295"/>
      <c r="T291" s="299"/>
      <c r="U291" s="300"/>
      <c r="V291" s="295"/>
      <c r="W291" s="295"/>
      <c r="X291" s="295"/>
      <c r="Y291" s="295"/>
      <c r="Z291" s="295"/>
      <c r="AA291" s="274"/>
      <c r="AB291" s="295"/>
      <c r="AC291" s="282"/>
      <c r="AD291" s="295"/>
      <c r="AE291" s="295"/>
      <c r="AF291" s="295"/>
      <c r="AG291" s="295"/>
      <c r="AH291" s="295"/>
      <c r="AI291" s="285"/>
      <c r="AJ291" s="301"/>
      <c r="AK291" s="295"/>
      <c r="AL291" s="281"/>
      <c r="AM291" s="287"/>
      <c r="AN291" s="282"/>
      <c r="AO291" s="282"/>
      <c r="AP291" s="271"/>
      <c r="AQ291" s="291"/>
      <c r="AR291" s="302"/>
      <c r="AS291" s="289"/>
      <c r="AT291" s="289"/>
      <c r="AU291" s="291"/>
      <c r="AX291" s="292" t="s">
        <v>876</v>
      </c>
      <c r="AY291" s="292" t="s">
        <v>877</v>
      </c>
    </row>
    <row r="292" spans="1:53" s="211" customFormat="1" ht="48" customHeight="1">
      <c r="A292" s="294"/>
      <c r="B292" s="293"/>
      <c r="C292" s="262"/>
      <c r="D292" s="293"/>
      <c r="E292" s="293"/>
      <c r="F292" s="262"/>
      <c r="G292" s="262"/>
      <c r="H292" s="262"/>
      <c r="I292" s="295"/>
      <c r="J292" s="273"/>
      <c r="K292" s="273"/>
      <c r="L292" s="296"/>
      <c r="M292" s="297"/>
      <c r="N292" s="297"/>
      <c r="O292" s="262"/>
      <c r="P292" s="298"/>
      <c r="Q292" s="303"/>
      <c r="R292" s="295"/>
      <c r="S292" s="295"/>
      <c r="T292" s="299"/>
      <c r="U292" s="300"/>
      <c r="V292" s="295"/>
      <c r="W292" s="295"/>
      <c r="X292" s="295"/>
      <c r="Y292" s="295"/>
      <c r="Z292" s="295"/>
      <c r="AA292" s="274"/>
      <c r="AB292" s="295"/>
      <c r="AC292" s="282"/>
      <c r="AD292" s="295"/>
      <c r="AE292" s="295"/>
      <c r="AF292" s="295"/>
      <c r="AG292" s="295"/>
      <c r="AH292" s="295"/>
      <c r="AI292" s="285"/>
      <c r="AJ292" s="301"/>
      <c r="AK292" s="295"/>
      <c r="AL292" s="281"/>
      <c r="AM292" s="287"/>
      <c r="AN292" s="282"/>
      <c r="AO292" s="282"/>
      <c r="AP292" s="271"/>
      <c r="AQ292" s="291"/>
      <c r="AR292" s="302"/>
      <c r="AS292" s="289"/>
      <c r="AT292" s="289"/>
      <c r="AU292" s="291"/>
      <c r="AX292" s="292" t="s">
        <v>878</v>
      </c>
      <c r="AY292" s="292" t="s">
        <v>879</v>
      </c>
    </row>
    <row r="293" spans="1:53" s="211" customFormat="1" ht="48" customHeight="1">
      <c r="A293" s="294"/>
      <c r="B293" s="293"/>
      <c r="C293" s="262"/>
      <c r="D293" s="293"/>
      <c r="E293" s="293"/>
      <c r="F293" s="262"/>
      <c r="G293" s="262"/>
      <c r="H293" s="262"/>
      <c r="I293" s="295"/>
      <c r="J293" s="273"/>
      <c r="K293" s="273"/>
      <c r="L293" s="296"/>
      <c r="M293" s="297"/>
      <c r="N293" s="297"/>
      <c r="O293" s="262"/>
      <c r="P293" s="298"/>
      <c r="Q293" s="303"/>
      <c r="R293" s="295"/>
      <c r="S293" s="295"/>
      <c r="T293" s="299"/>
      <c r="U293" s="300"/>
      <c r="V293" s="295"/>
      <c r="W293" s="295"/>
      <c r="X293" s="295"/>
      <c r="Y293" s="295"/>
      <c r="Z293" s="295"/>
      <c r="AA293" s="274"/>
      <c r="AB293" s="295"/>
      <c r="AC293" s="282"/>
      <c r="AD293" s="295"/>
      <c r="AE293" s="295"/>
      <c r="AF293" s="295"/>
      <c r="AG293" s="295"/>
      <c r="AH293" s="295"/>
      <c r="AI293" s="285"/>
      <c r="AJ293" s="301"/>
      <c r="AK293" s="295"/>
      <c r="AL293" s="281"/>
      <c r="AM293" s="287"/>
      <c r="AN293" s="282"/>
      <c r="AO293" s="282"/>
      <c r="AP293" s="271"/>
      <c r="AQ293" s="291"/>
      <c r="AR293" s="302"/>
      <c r="AS293" s="289"/>
      <c r="AT293" s="289"/>
      <c r="AU293" s="291"/>
      <c r="AX293" s="292" t="s">
        <v>880</v>
      </c>
      <c r="AY293" s="292" t="s">
        <v>881</v>
      </c>
    </row>
    <row r="294" spans="1:53" s="211" customFormat="1" ht="48" customHeight="1">
      <c r="A294" s="294"/>
      <c r="B294" s="293"/>
      <c r="C294" s="262"/>
      <c r="D294" s="293"/>
      <c r="E294" s="293"/>
      <c r="F294" s="262"/>
      <c r="G294" s="262"/>
      <c r="H294" s="262"/>
      <c r="I294" s="295"/>
      <c r="J294" s="273"/>
      <c r="K294" s="273"/>
      <c r="L294" s="296"/>
      <c r="M294" s="297"/>
      <c r="N294" s="297"/>
      <c r="O294" s="262"/>
      <c r="P294" s="298"/>
      <c r="Q294" s="303"/>
      <c r="R294" s="295"/>
      <c r="S294" s="295"/>
      <c r="T294" s="299"/>
      <c r="U294" s="300"/>
      <c r="V294" s="295"/>
      <c r="W294" s="295"/>
      <c r="X294" s="295"/>
      <c r="Y294" s="295"/>
      <c r="Z294" s="295"/>
      <c r="AA294" s="274"/>
      <c r="AB294" s="295"/>
      <c r="AC294" s="282"/>
      <c r="AD294" s="295"/>
      <c r="AE294" s="295"/>
      <c r="AF294" s="295"/>
      <c r="AG294" s="295"/>
      <c r="AH294" s="295"/>
      <c r="AI294" s="285"/>
      <c r="AJ294" s="301"/>
      <c r="AK294" s="295"/>
      <c r="AL294" s="281"/>
      <c r="AM294" s="287"/>
      <c r="AN294" s="282"/>
      <c r="AO294" s="282"/>
      <c r="AP294" s="271"/>
      <c r="AQ294" s="291"/>
      <c r="AR294" s="302"/>
      <c r="AS294" s="289"/>
      <c r="AT294" s="289"/>
      <c r="AU294" s="291"/>
      <c r="AX294" s="292" t="s">
        <v>882</v>
      </c>
      <c r="AY294" s="292" t="s">
        <v>883</v>
      </c>
    </row>
    <row r="295" spans="1:53" s="211" customFormat="1" ht="48" customHeight="1">
      <c r="A295" s="294"/>
      <c r="B295" s="293"/>
      <c r="C295" s="262"/>
      <c r="D295" s="293"/>
      <c r="E295" s="293"/>
      <c r="F295" s="262"/>
      <c r="G295" s="262"/>
      <c r="H295" s="262"/>
      <c r="I295" s="295"/>
      <c r="J295" s="273"/>
      <c r="K295" s="273"/>
      <c r="L295" s="296"/>
      <c r="M295" s="297"/>
      <c r="N295" s="297"/>
      <c r="O295" s="262"/>
      <c r="P295" s="298"/>
      <c r="Q295" s="303"/>
      <c r="R295" s="295"/>
      <c r="S295" s="295"/>
      <c r="T295" s="299"/>
      <c r="U295" s="300"/>
      <c r="V295" s="295"/>
      <c r="W295" s="295"/>
      <c r="X295" s="295"/>
      <c r="Y295" s="295"/>
      <c r="Z295" s="295"/>
      <c r="AA295" s="274"/>
      <c r="AB295" s="295"/>
      <c r="AC295" s="282"/>
      <c r="AD295" s="295"/>
      <c r="AE295" s="295"/>
      <c r="AF295" s="295"/>
      <c r="AG295" s="295"/>
      <c r="AH295" s="295"/>
      <c r="AI295" s="285"/>
      <c r="AJ295" s="301"/>
      <c r="AK295" s="295"/>
      <c r="AL295" s="281"/>
      <c r="AM295" s="287"/>
      <c r="AN295" s="282"/>
      <c r="AO295" s="282"/>
      <c r="AP295" s="271"/>
      <c r="AQ295" s="291"/>
      <c r="AR295" s="302"/>
      <c r="AS295" s="289"/>
      <c r="AT295" s="289"/>
      <c r="AU295" s="291"/>
      <c r="AX295" s="292" t="s">
        <v>884</v>
      </c>
      <c r="AY295" s="292" t="s">
        <v>885</v>
      </c>
    </row>
    <row r="296" spans="1:53" s="211" customFormat="1" ht="48" customHeight="1">
      <c r="A296" s="294"/>
      <c r="B296" s="293"/>
      <c r="C296" s="262"/>
      <c r="D296" s="293"/>
      <c r="E296" s="293"/>
      <c r="F296" s="262"/>
      <c r="G296" s="262"/>
      <c r="H296" s="262"/>
      <c r="I296" s="295"/>
      <c r="J296" s="273"/>
      <c r="K296" s="273"/>
      <c r="L296" s="296"/>
      <c r="M296" s="297"/>
      <c r="N296" s="297"/>
      <c r="O296" s="262"/>
      <c r="P296" s="298"/>
      <c r="Q296" s="303"/>
      <c r="R296" s="295"/>
      <c r="S296" s="295"/>
      <c r="T296" s="299"/>
      <c r="U296" s="300"/>
      <c r="V296" s="295"/>
      <c r="W296" s="295"/>
      <c r="X296" s="295"/>
      <c r="Y296" s="295"/>
      <c r="Z296" s="295"/>
      <c r="AA296" s="274"/>
      <c r="AB296" s="295"/>
      <c r="AC296" s="282"/>
      <c r="AD296" s="295"/>
      <c r="AE296" s="295"/>
      <c r="AF296" s="295"/>
      <c r="AG296" s="295"/>
      <c r="AH296" s="295"/>
      <c r="AI296" s="285"/>
      <c r="AJ296" s="301"/>
      <c r="AK296" s="295"/>
      <c r="AL296" s="281"/>
      <c r="AM296" s="287"/>
      <c r="AN296" s="282"/>
      <c r="AO296" s="282"/>
      <c r="AP296" s="271"/>
      <c r="AQ296" s="291"/>
      <c r="AR296" s="302"/>
      <c r="AS296" s="289"/>
      <c r="AT296" s="289"/>
      <c r="AU296" s="291"/>
      <c r="AX296" s="292" t="s">
        <v>886</v>
      </c>
      <c r="AY296" s="292" t="s">
        <v>887</v>
      </c>
    </row>
    <row r="297" spans="1:53" s="211" customFormat="1" ht="48" customHeight="1">
      <c r="A297" s="294"/>
      <c r="B297" s="293"/>
      <c r="C297" s="262"/>
      <c r="D297" s="293"/>
      <c r="E297" s="293"/>
      <c r="F297" s="262"/>
      <c r="G297" s="262"/>
      <c r="H297" s="262"/>
      <c r="I297" s="295"/>
      <c r="J297" s="273"/>
      <c r="K297" s="273"/>
      <c r="L297" s="296"/>
      <c r="M297" s="297"/>
      <c r="N297" s="297"/>
      <c r="O297" s="262"/>
      <c r="P297" s="298"/>
      <c r="Q297" s="303"/>
      <c r="R297" s="295"/>
      <c r="S297" s="295"/>
      <c r="T297" s="299"/>
      <c r="U297" s="300"/>
      <c r="V297" s="295"/>
      <c r="W297" s="295"/>
      <c r="X297" s="295"/>
      <c r="Y297" s="295"/>
      <c r="Z297" s="295"/>
      <c r="AA297" s="274"/>
      <c r="AB297" s="295"/>
      <c r="AC297" s="282"/>
      <c r="AD297" s="295"/>
      <c r="AE297" s="295"/>
      <c r="AF297" s="295"/>
      <c r="AG297" s="295"/>
      <c r="AH297" s="295"/>
      <c r="AI297" s="285"/>
      <c r="AJ297" s="301"/>
      <c r="AK297" s="295"/>
      <c r="AL297" s="281"/>
      <c r="AM297" s="287"/>
      <c r="AN297" s="282"/>
      <c r="AO297" s="282"/>
      <c r="AP297" s="271"/>
      <c r="AQ297" s="291"/>
      <c r="AR297" s="302"/>
      <c r="AS297" s="289"/>
      <c r="AT297" s="289"/>
      <c r="AU297" s="291"/>
      <c r="AX297" s="292" t="s">
        <v>888</v>
      </c>
      <c r="AY297" s="292" t="s">
        <v>889</v>
      </c>
    </row>
    <row r="298" spans="1:53" s="228" customFormat="1" ht="48" customHeight="1">
      <c r="A298" s="304"/>
      <c r="B298" s="304"/>
      <c r="C298" s="304"/>
      <c r="D298" s="304"/>
      <c r="E298" s="304"/>
      <c r="F298" s="304"/>
      <c r="G298" s="304"/>
      <c r="H298" s="304"/>
      <c r="I298" s="304"/>
      <c r="J298" s="304"/>
      <c r="K298" s="304"/>
      <c r="L298" s="304"/>
      <c r="M298" s="305"/>
      <c r="N298" s="305"/>
      <c r="O298" s="306"/>
      <c r="P298" s="304"/>
      <c r="Q298" s="308"/>
      <c r="R298" s="304"/>
      <c r="S298" s="304"/>
      <c r="T298" s="304"/>
      <c r="U298" s="304"/>
      <c r="V298" s="304"/>
      <c r="W298" s="304"/>
      <c r="X298" s="304"/>
      <c r="Y298" s="304"/>
      <c r="Z298" s="304"/>
      <c r="AA298" s="309"/>
      <c r="AB298" s="304"/>
      <c r="AC298" s="304"/>
      <c r="AD298" s="304"/>
      <c r="AE298" s="304"/>
      <c r="AF298" s="304"/>
      <c r="AG298" s="304"/>
      <c r="AH298" s="304"/>
      <c r="AI298" s="285"/>
      <c r="AJ298" s="304"/>
      <c r="AK298" s="304"/>
      <c r="AL298" s="304"/>
      <c r="AM298" s="287"/>
      <c r="AN298" s="304"/>
      <c r="AO298" s="304"/>
      <c r="AP298" s="271"/>
      <c r="AQ298" s="304"/>
      <c r="AR298" s="306"/>
      <c r="AS298" s="289"/>
      <c r="AT298" s="289"/>
      <c r="AU298" s="304"/>
      <c r="AX298" s="292" t="s">
        <v>890</v>
      </c>
      <c r="AY298" s="292" t="s">
        <v>891</v>
      </c>
    </row>
    <row r="299" spans="1:53" s="211" customFormat="1" ht="48" customHeight="1">
      <c r="A299" s="304"/>
      <c r="B299" s="291"/>
      <c r="C299" s="291"/>
      <c r="D299" s="291"/>
      <c r="E299" s="291"/>
      <c r="F299" s="291"/>
      <c r="G299" s="291"/>
      <c r="H299" s="291"/>
      <c r="I299" s="291"/>
      <c r="J299" s="291"/>
      <c r="K299" s="291"/>
      <c r="L299" s="291"/>
      <c r="M299" s="307"/>
      <c r="N299" s="307"/>
      <c r="O299" s="302"/>
      <c r="P299" s="291"/>
      <c r="Q299" s="308"/>
      <c r="R299" s="291"/>
      <c r="S299" s="309"/>
      <c r="T299" s="291"/>
      <c r="U299" s="291"/>
      <c r="V299" s="291"/>
      <c r="W299" s="291"/>
      <c r="X299" s="291"/>
      <c r="Y299" s="291"/>
      <c r="Z299" s="291"/>
      <c r="AA299" s="309"/>
      <c r="AB299" s="291"/>
      <c r="AC299" s="291"/>
      <c r="AD299" s="291"/>
      <c r="AE299" s="291"/>
      <c r="AF299" s="291"/>
      <c r="AG299" s="291"/>
      <c r="AH299" s="291"/>
      <c r="AI299" s="285"/>
      <c r="AJ299" s="291"/>
      <c r="AK299" s="291"/>
      <c r="AL299" s="291"/>
      <c r="AM299" s="287"/>
      <c r="AN299" s="291"/>
      <c r="AO299" s="291"/>
      <c r="AP299" s="271"/>
      <c r="AQ299" s="291"/>
      <c r="AR299" s="302"/>
      <c r="AS299" s="289"/>
      <c r="AT299" s="289"/>
      <c r="AU299" s="291"/>
      <c r="AX299" s="292" t="s">
        <v>892</v>
      </c>
      <c r="AY299" s="292" t="s">
        <v>893</v>
      </c>
    </row>
    <row r="300" spans="1:53" s="211" customFormat="1" ht="48" customHeight="1">
      <c r="A300" s="304"/>
      <c r="B300" s="291"/>
      <c r="C300" s="291"/>
      <c r="D300" s="291"/>
      <c r="E300" s="291"/>
      <c r="F300" s="291"/>
      <c r="G300" s="291"/>
      <c r="H300" s="291"/>
      <c r="I300" s="291"/>
      <c r="J300" s="291"/>
      <c r="K300" s="291"/>
      <c r="L300" s="291"/>
      <c r="M300" s="307"/>
      <c r="N300" s="307"/>
      <c r="O300" s="302"/>
      <c r="P300" s="291"/>
      <c r="Q300" s="308"/>
      <c r="R300" s="291"/>
      <c r="S300" s="309"/>
      <c r="T300" s="291"/>
      <c r="U300" s="291"/>
      <c r="V300" s="291"/>
      <c r="W300" s="291"/>
      <c r="X300" s="291"/>
      <c r="Y300" s="291"/>
      <c r="Z300" s="291"/>
      <c r="AA300" s="309"/>
      <c r="AB300" s="291"/>
      <c r="AC300" s="291"/>
      <c r="AD300" s="291"/>
      <c r="AE300" s="291"/>
      <c r="AF300" s="291"/>
      <c r="AG300" s="291"/>
      <c r="AH300" s="291"/>
      <c r="AI300" s="285"/>
      <c r="AJ300" s="291"/>
      <c r="AK300" s="291"/>
      <c r="AL300" s="291"/>
      <c r="AM300" s="287"/>
      <c r="AN300" s="291"/>
      <c r="AO300" s="291"/>
      <c r="AP300" s="271"/>
      <c r="AQ300" s="291"/>
      <c r="AR300" s="302"/>
      <c r="AS300" s="289"/>
      <c r="AT300" s="289"/>
      <c r="AU300" s="291"/>
      <c r="AX300" s="292" t="s">
        <v>894</v>
      </c>
      <c r="AY300" s="292" t="s">
        <v>895</v>
      </c>
    </row>
    <row r="301" spans="1:53" s="211" customFormat="1" ht="48" customHeight="1">
      <c r="A301" s="304"/>
      <c r="B301" s="291"/>
      <c r="C301" s="291"/>
      <c r="D301" s="291"/>
      <c r="E301" s="291"/>
      <c r="F301" s="291"/>
      <c r="G301" s="291"/>
      <c r="H301" s="291"/>
      <c r="I301" s="291"/>
      <c r="J301" s="291"/>
      <c r="K301" s="291"/>
      <c r="L301" s="291"/>
      <c r="M301" s="307"/>
      <c r="N301" s="307"/>
      <c r="O301" s="302"/>
      <c r="P301" s="291"/>
      <c r="Q301" s="308"/>
      <c r="R301" s="291"/>
      <c r="S301" s="309"/>
      <c r="T301" s="291"/>
      <c r="U301" s="291"/>
      <c r="V301" s="291"/>
      <c r="W301" s="291"/>
      <c r="X301" s="291"/>
      <c r="Y301" s="291"/>
      <c r="Z301" s="291"/>
      <c r="AA301" s="309"/>
      <c r="AB301" s="291"/>
      <c r="AC301" s="291"/>
      <c r="AD301" s="291"/>
      <c r="AE301" s="291"/>
      <c r="AF301" s="291"/>
      <c r="AG301" s="291"/>
      <c r="AH301" s="291"/>
      <c r="AI301" s="285"/>
      <c r="AJ301" s="291"/>
      <c r="AK301" s="291"/>
      <c r="AL301" s="291"/>
      <c r="AM301" s="287"/>
      <c r="AN301" s="291"/>
      <c r="AO301" s="291"/>
      <c r="AP301" s="271"/>
      <c r="AQ301" s="291"/>
      <c r="AR301" s="302"/>
      <c r="AS301" s="289"/>
      <c r="AT301" s="289"/>
      <c r="AU301" s="291"/>
      <c r="AX301" s="292" t="s">
        <v>896</v>
      </c>
      <c r="AY301" s="292" t="s">
        <v>897</v>
      </c>
    </row>
    <row r="302" spans="1:53" s="211" customFormat="1" ht="48" customHeight="1">
      <c r="A302" s="304"/>
      <c r="B302" s="291"/>
      <c r="C302" s="291"/>
      <c r="D302" s="291"/>
      <c r="E302" s="291"/>
      <c r="F302" s="291"/>
      <c r="G302" s="291"/>
      <c r="H302" s="291"/>
      <c r="I302" s="291"/>
      <c r="J302" s="291"/>
      <c r="K302" s="291"/>
      <c r="L302" s="291"/>
      <c r="M302" s="307"/>
      <c r="N302" s="307"/>
      <c r="O302" s="302"/>
      <c r="P302" s="291"/>
      <c r="Q302" s="308"/>
      <c r="R302" s="291"/>
      <c r="S302" s="309"/>
      <c r="T302" s="291"/>
      <c r="U302" s="291"/>
      <c r="V302" s="291"/>
      <c r="W302" s="291"/>
      <c r="X302" s="291"/>
      <c r="Y302" s="291"/>
      <c r="Z302" s="291"/>
      <c r="AA302" s="309"/>
      <c r="AB302" s="291"/>
      <c r="AC302" s="291"/>
      <c r="AD302" s="291"/>
      <c r="AE302" s="291"/>
      <c r="AF302" s="291"/>
      <c r="AG302" s="291"/>
      <c r="AH302" s="291"/>
      <c r="AI302" s="285"/>
      <c r="AJ302" s="291"/>
      <c r="AK302" s="291"/>
      <c r="AL302" s="291"/>
      <c r="AM302" s="287"/>
      <c r="AN302" s="291"/>
      <c r="AO302" s="291"/>
      <c r="AP302" s="271"/>
      <c r="AQ302" s="291"/>
      <c r="AR302" s="302"/>
      <c r="AS302" s="289"/>
      <c r="AT302" s="289"/>
      <c r="AU302" s="291"/>
      <c r="AX302" s="292" t="s">
        <v>898</v>
      </c>
      <c r="AY302" s="292" t="s">
        <v>899</v>
      </c>
    </row>
    <row r="303" spans="1:53" s="211" customFormat="1" ht="48" customHeight="1">
      <c r="A303" s="304"/>
      <c r="B303" s="291"/>
      <c r="C303" s="291"/>
      <c r="D303" s="291"/>
      <c r="E303" s="291"/>
      <c r="F303" s="291"/>
      <c r="G303" s="291"/>
      <c r="H303" s="291"/>
      <c r="I303" s="291"/>
      <c r="J303" s="291"/>
      <c r="K303" s="291"/>
      <c r="L303" s="291"/>
      <c r="M303" s="307"/>
      <c r="N303" s="307"/>
      <c r="O303" s="302"/>
      <c r="P303" s="291"/>
      <c r="Q303" s="308"/>
      <c r="R303" s="291"/>
      <c r="S303" s="309"/>
      <c r="T303" s="291"/>
      <c r="U303" s="291"/>
      <c r="V303" s="291"/>
      <c r="W303" s="291"/>
      <c r="X303" s="291"/>
      <c r="Y303" s="291"/>
      <c r="Z303" s="291"/>
      <c r="AA303" s="309"/>
      <c r="AB303" s="291"/>
      <c r="AC303" s="291"/>
      <c r="AD303" s="291"/>
      <c r="AE303" s="291"/>
      <c r="AF303" s="291"/>
      <c r="AG303" s="291"/>
      <c r="AH303" s="291"/>
      <c r="AI303" s="285"/>
      <c r="AJ303" s="291"/>
      <c r="AK303" s="291"/>
      <c r="AL303" s="291"/>
      <c r="AM303" s="287"/>
      <c r="AN303" s="291"/>
      <c r="AO303" s="291"/>
      <c r="AP303" s="271"/>
      <c r="AQ303" s="291"/>
      <c r="AR303" s="302"/>
      <c r="AS303" s="289"/>
      <c r="AT303" s="289"/>
      <c r="AU303" s="291"/>
      <c r="AX303" s="292" t="s">
        <v>900</v>
      </c>
      <c r="AY303" s="292" t="s">
        <v>901</v>
      </c>
    </row>
    <row r="304" spans="1:53" s="211" customFormat="1" ht="48" customHeight="1">
      <c r="A304" s="304"/>
      <c r="B304" s="291"/>
      <c r="C304" s="291"/>
      <c r="D304" s="291"/>
      <c r="E304" s="291"/>
      <c r="F304" s="291"/>
      <c r="G304" s="291"/>
      <c r="H304" s="291"/>
      <c r="I304" s="291"/>
      <c r="J304" s="291"/>
      <c r="K304" s="291"/>
      <c r="L304" s="291"/>
      <c r="M304" s="307"/>
      <c r="N304" s="307"/>
      <c r="O304" s="302"/>
      <c r="P304" s="291"/>
      <c r="Q304" s="308"/>
      <c r="R304" s="291"/>
      <c r="S304" s="309"/>
      <c r="T304" s="291"/>
      <c r="U304" s="291"/>
      <c r="V304" s="291"/>
      <c r="W304" s="291"/>
      <c r="X304" s="291"/>
      <c r="Y304" s="291"/>
      <c r="Z304" s="291"/>
      <c r="AA304" s="309"/>
      <c r="AB304" s="291"/>
      <c r="AC304" s="291"/>
      <c r="AD304" s="291"/>
      <c r="AE304" s="291"/>
      <c r="AF304" s="291"/>
      <c r="AG304" s="291"/>
      <c r="AH304" s="291"/>
      <c r="AI304" s="285"/>
      <c r="AJ304" s="291"/>
      <c r="AK304" s="291"/>
      <c r="AL304" s="291"/>
      <c r="AM304" s="287"/>
      <c r="AN304" s="291"/>
      <c r="AO304" s="291"/>
      <c r="AP304" s="271"/>
      <c r="AQ304" s="291"/>
      <c r="AR304" s="302"/>
      <c r="AS304" s="289"/>
      <c r="AT304" s="289"/>
      <c r="AU304" s="291"/>
      <c r="AX304" s="292" t="s">
        <v>902</v>
      </c>
      <c r="AY304" s="292" t="s">
        <v>903</v>
      </c>
    </row>
    <row r="305" spans="1:51" s="228" customFormat="1" ht="48" customHeight="1">
      <c r="A305" s="304"/>
      <c r="B305" s="304"/>
      <c r="C305" s="304"/>
      <c r="D305" s="304"/>
      <c r="E305" s="304"/>
      <c r="F305" s="304"/>
      <c r="G305" s="304"/>
      <c r="H305" s="304"/>
      <c r="I305" s="304"/>
      <c r="J305" s="304"/>
      <c r="K305" s="304"/>
      <c r="L305" s="304"/>
      <c r="M305" s="305"/>
      <c r="N305" s="305"/>
      <c r="O305" s="306"/>
      <c r="P305" s="304"/>
      <c r="Q305" s="308"/>
      <c r="R305" s="304"/>
      <c r="S305" s="308"/>
      <c r="T305" s="304"/>
      <c r="U305" s="304"/>
      <c r="V305" s="304"/>
      <c r="W305" s="304"/>
      <c r="X305" s="304"/>
      <c r="Y305" s="304"/>
      <c r="Z305" s="304"/>
      <c r="AA305" s="309"/>
      <c r="AB305" s="304"/>
      <c r="AC305" s="304"/>
      <c r="AD305" s="304"/>
      <c r="AE305" s="304"/>
      <c r="AF305" s="304"/>
      <c r="AG305" s="304"/>
      <c r="AH305" s="304"/>
      <c r="AI305" s="285"/>
      <c r="AJ305" s="304"/>
      <c r="AK305" s="304"/>
      <c r="AL305" s="304"/>
      <c r="AM305" s="287"/>
      <c r="AN305" s="304"/>
      <c r="AO305" s="304"/>
      <c r="AP305" s="271"/>
      <c r="AQ305" s="304"/>
      <c r="AR305" s="306"/>
      <c r="AS305" s="289"/>
      <c r="AT305" s="289"/>
      <c r="AU305" s="304"/>
      <c r="AX305" s="292" t="s">
        <v>904</v>
      </c>
      <c r="AY305" s="292" t="s">
        <v>905</v>
      </c>
    </row>
    <row r="306" spans="1:51" s="228" customFormat="1" ht="48" customHeight="1">
      <c r="A306" s="304"/>
      <c r="B306" s="304"/>
      <c r="C306" s="304"/>
      <c r="D306" s="304"/>
      <c r="E306" s="304"/>
      <c r="F306" s="304"/>
      <c r="G306" s="304"/>
      <c r="H306" s="304"/>
      <c r="I306" s="304"/>
      <c r="J306" s="304"/>
      <c r="K306" s="304"/>
      <c r="L306" s="304"/>
      <c r="M306" s="305"/>
      <c r="N306" s="305"/>
      <c r="O306" s="306"/>
      <c r="P306" s="304"/>
      <c r="Q306" s="308"/>
      <c r="R306" s="304"/>
      <c r="S306" s="308"/>
      <c r="T306" s="304"/>
      <c r="U306" s="304"/>
      <c r="V306" s="304"/>
      <c r="W306" s="304"/>
      <c r="X306" s="304"/>
      <c r="Y306" s="304"/>
      <c r="Z306" s="304"/>
      <c r="AA306" s="309"/>
      <c r="AB306" s="304"/>
      <c r="AC306" s="304"/>
      <c r="AD306" s="304"/>
      <c r="AE306" s="304"/>
      <c r="AF306" s="304"/>
      <c r="AG306" s="304"/>
      <c r="AH306" s="304"/>
      <c r="AI306" s="285"/>
      <c r="AJ306" s="304"/>
      <c r="AK306" s="304"/>
      <c r="AL306" s="304"/>
      <c r="AM306" s="287"/>
      <c r="AN306" s="304"/>
      <c r="AO306" s="304"/>
      <c r="AP306" s="271"/>
      <c r="AQ306" s="304"/>
      <c r="AR306" s="306"/>
      <c r="AS306" s="289"/>
      <c r="AT306" s="289"/>
      <c r="AU306" s="304"/>
      <c r="AX306" s="292" t="s">
        <v>906</v>
      </c>
      <c r="AY306" s="292" t="s">
        <v>907</v>
      </c>
    </row>
    <row r="307" spans="1:51" s="228" customFormat="1" ht="48" customHeight="1">
      <c r="A307" s="304"/>
      <c r="B307" s="304"/>
      <c r="C307" s="304"/>
      <c r="D307" s="304"/>
      <c r="E307" s="304"/>
      <c r="F307" s="304"/>
      <c r="G307" s="304"/>
      <c r="H307" s="304"/>
      <c r="I307" s="304"/>
      <c r="J307" s="304"/>
      <c r="K307" s="304"/>
      <c r="L307" s="304"/>
      <c r="M307" s="305"/>
      <c r="N307" s="305"/>
      <c r="O307" s="306"/>
      <c r="P307" s="304"/>
      <c r="Q307" s="308"/>
      <c r="R307" s="304"/>
      <c r="S307" s="308"/>
      <c r="T307" s="304"/>
      <c r="U307" s="304"/>
      <c r="V307" s="304"/>
      <c r="W307" s="304"/>
      <c r="X307" s="304"/>
      <c r="Y307" s="304"/>
      <c r="Z307" s="304"/>
      <c r="AA307" s="309"/>
      <c r="AB307" s="304"/>
      <c r="AC307" s="304"/>
      <c r="AD307" s="304"/>
      <c r="AE307" s="304"/>
      <c r="AF307" s="304"/>
      <c r="AG307" s="304"/>
      <c r="AH307" s="304"/>
      <c r="AI307" s="285"/>
      <c r="AJ307" s="304"/>
      <c r="AK307" s="304"/>
      <c r="AL307" s="304"/>
      <c r="AM307" s="287"/>
      <c r="AN307" s="304"/>
      <c r="AO307" s="304"/>
      <c r="AP307" s="271"/>
      <c r="AQ307" s="304"/>
      <c r="AR307" s="306"/>
      <c r="AS307" s="289"/>
      <c r="AT307" s="289"/>
      <c r="AU307" s="304"/>
      <c r="AX307" s="292" t="s">
        <v>908</v>
      </c>
      <c r="AY307" s="292" t="s">
        <v>909</v>
      </c>
    </row>
    <row r="308" spans="1:51" s="228" customFormat="1" ht="48" customHeight="1">
      <c r="A308" s="304"/>
      <c r="B308" s="304"/>
      <c r="C308" s="304"/>
      <c r="D308" s="304"/>
      <c r="E308" s="304"/>
      <c r="F308" s="304"/>
      <c r="G308" s="304"/>
      <c r="H308" s="304"/>
      <c r="I308" s="304"/>
      <c r="J308" s="304"/>
      <c r="K308" s="304"/>
      <c r="L308" s="304"/>
      <c r="M308" s="305"/>
      <c r="N308" s="305"/>
      <c r="O308" s="306"/>
      <c r="P308" s="304"/>
      <c r="Q308" s="308"/>
      <c r="R308" s="304"/>
      <c r="S308" s="308"/>
      <c r="T308" s="304"/>
      <c r="U308" s="304"/>
      <c r="V308" s="304"/>
      <c r="W308" s="304"/>
      <c r="X308" s="304"/>
      <c r="Y308" s="304"/>
      <c r="Z308" s="304"/>
      <c r="AA308" s="309"/>
      <c r="AB308" s="304"/>
      <c r="AC308" s="304"/>
      <c r="AD308" s="304"/>
      <c r="AE308" s="304"/>
      <c r="AF308" s="304"/>
      <c r="AG308" s="304"/>
      <c r="AH308" s="304"/>
      <c r="AI308" s="285"/>
      <c r="AJ308" s="304"/>
      <c r="AK308" s="304"/>
      <c r="AL308" s="304"/>
      <c r="AM308" s="287"/>
      <c r="AN308" s="304"/>
      <c r="AO308" s="304"/>
      <c r="AP308" s="271"/>
      <c r="AQ308" s="304"/>
      <c r="AR308" s="306"/>
      <c r="AS308" s="289"/>
      <c r="AT308" s="289"/>
      <c r="AU308" s="304"/>
      <c r="AX308" s="292" t="s">
        <v>910</v>
      </c>
      <c r="AY308" s="292" t="s">
        <v>911</v>
      </c>
    </row>
    <row r="309" spans="1:51" s="228" customFormat="1" ht="48" customHeight="1">
      <c r="A309" s="304"/>
      <c r="B309" s="304"/>
      <c r="C309" s="304"/>
      <c r="D309" s="304"/>
      <c r="E309" s="304"/>
      <c r="F309" s="304"/>
      <c r="G309" s="304"/>
      <c r="H309" s="304"/>
      <c r="I309" s="304"/>
      <c r="J309" s="304"/>
      <c r="K309" s="304"/>
      <c r="L309" s="304"/>
      <c r="M309" s="305"/>
      <c r="N309" s="305"/>
      <c r="O309" s="306"/>
      <c r="P309" s="304"/>
      <c r="Q309" s="308"/>
      <c r="R309" s="304"/>
      <c r="S309" s="308"/>
      <c r="T309" s="304"/>
      <c r="U309" s="304"/>
      <c r="V309" s="304"/>
      <c r="W309" s="304"/>
      <c r="X309" s="304"/>
      <c r="Y309" s="304"/>
      <c r="Z309" s="304"/>
      <c r="AA309" s="309"/>
      <c r="AB309" s="304"/>
      <c r="AC309" s="304"/>
      <c r="AD309" s="304"/>
      <c r="AE309" s="304"/>
      <c r="AF309" s="304"/>
      <c r="AG309" s="304"/>
      <c r="AH309" s="304"/>
      <c r="AI309" s="285"/>
      <c r="AJ309" s="304"/>
      <c r="AK309" s="304"/>
      <c r="AL309" s="304"/>
      <c r="AM309" s="287"/>
      <c r="AN309" s="304"/>
      <c r="AO309" s="304"/>
      <c r="AP309" s="271"/>
      <c r="AQ309" s="304"/>
      <c r="AR309" s="306"/>
      <c r="AS309" s="289"/>
      <c r="AT309" s="289"/>
      <c r="AU309" s="304"/>
      <c r="AX309" s="292" t="s">
        <v>912</v>
      </c>
      <c r="AY309" s="292" t="s">
        <v>913</v>
      </c>
    </row>
    <row r="310" spans="1:51" s="228" customFormat="1" ht="48" customHeight="1">
      <c r="A310" s="304"/>
      <c r="B310" s="304"/>
      <c r="C310" s="304"/>
      <c r="D310" s="304"/>
      <c r="E310" s="304"/>
      <c r="F310" s="304"/>
      <c r="G310" s="304"/>
      <c r="H310" s="304"/>
      <c r="I310" s="304"/>
      <c r="J310" s="304"/>
      <c r="K310" s="304"/>
      <c r="L310" s="304"/>
      <c r="M310" s="305"/>
      <c r="N310" s="305"/>
      <c r="O310" s="306"/>
      <c r="P310" s="304"/>
      <c r="Q310" s="308"/>
      <c r="R310" s="304"/>
      <c r="S310" s="308"/>
      <c r="T310" s="304"/>
      <c r="U310" s="304"/>
      <c r="V310" s="304"/>
      <c r="W310" s="304"/>
      <c r="X310" s="304"/>
      <c r="Y310" s="304"/>
      <c r="Z310" s="304"/>
      <c r="AA310" s="309"/>
      <c r="AB310" s="304"/>
      <c r="AC310" s="304"/>
      <c r="AD310" s="304"/>
      <c r="AE310" s="304"/>
      <c r="AF310" s="304"/>
      <c r="AG310" s="304"/>
      <c r="AH310" s="304"/>
      <c r="AI310" s="285"/>
      <c r="AJ310" s="304"/>
      <c r="AK310" s="304"/>
      <c r="AL310" s="304"/>
      <c r="AM310" s="287"/>
      <c r="AN310" s="304"/>
      <c r="AO310" s="304"/>
      <c r="AP310" s="271"/>
      <c r="AQ310" s="304"/>
      <c r="AR310" s="306"/>
      <c r="AS310" s="289"/>
      <c r="AT310" s="289"/>
      <c r="AU310" s="304"/>
      <c r="AX310" s="292" t="s">
        <v>914</v>
      </c>
      <c r="AY310" s="292" t="s">
        <v>915</v>
      </c>
    </row>
    <row r="311" spans="1:51" s="228" customFormat="1" ht="48" customHeight="1">
      <c r="A311" s="304"/>
      <c r="B311" s="304"/>
      <c r="C311" s="304"/>
      <c r="D311" s="304"/>
      <c r="E311" s="304"/>
      <c r="F311" s="304"/>
      <c r="G311" s="304"/>
      <c r="H311" s="304"/>
      <c r="I311" s="304"/>
      <c r="J311" s="304"/>
      <c r="K311" s="304"/>
      <c r="L311" s="304"/>
      <c r="M311" s="305"/>
      <c r="N311" s="305"/>
      <c r="O311" s="306"/>
      <c r="P311" s="304"/>
      <c r="Q311" s="308"/>
      <c r="R311" s="304"/>
      <c r="S311" s="308"/>
      <c r="T311" s="304"/>
      <c r="U311" s="304"/>
      <c r="V311" s="304"/>
      <c r="W311" s="304"/>
      <c r="X311" s="304"/>
      <c r="Y311" s="304"/>
      <c r="Z311" s="304"/>
      <c r="AA311" s="309"/>
      <c r="AB311" s="304"/>
      <c r="AC311" s="304"/>
      <c r="AD311" s="304"/>
      <c r="AE311" s="304"/>
      <c r="AF311" s="304"/>
      <c r="AG311" s="304"/>
      <c r="AH311" s="304"/>
      <c r="AI311" s="285"/>
      <c r="AJ311" s="304"/>
      <c r="AK311" s="304"/>
      <c r="AL311" s="304"/>
      <c r="AM311" s="287"/>
      <c r="AN311" s="304"/>
      <c r="AO311" s="304"/>
      <c r="AP311" s="271"/>
      <c r="AQ311" s="304"/>
      <c r="AR311" s="306"/>
      <c r="AS311" s="289"/>
      <c r="AT311" s="289"/>
      <c r="AU311" s="304"/>
      <c r="AX311" s="292" t="s">
        <v>916</v>
      </c>
      <c r="AY311" s="292" t="s">
        <v>917</v>
      </c>
    </row>
    <row r="312" spans="1:51" s="228" customFormat="1" ht="48" customHeight="1">
      <c r="A312" s="304"/>
      <c r="B312" s="304"/>
      <c r="C312" s="304"/>
      <c r="D312" s="304"/>
      <c r="E312" s="304"/>
      <c r="F312" s="304"/>
      <c r="G312" s="304"/>
      <c r="H312" s="304"/>
      <c r="I312" s="304"/>
      <c r="J312" s="304"/>
      <c r="K312" s="304"/>
      <c r="L312" s="304"/>
      <c r="M312" s="305"/>
      <c r="N312" s="305"/>
      <c r="O312" s="306"/>
      <c r="P312" s="304"/>
      <c r="Q312" s="309"/>
      <c r="R312" s="304"/>
      <c r="S312" s="308"/>
      <c r="T312" s="304"/>
      <c r="U312" s="304"/>
      <c r="V312" s="304"/>
      <c r="W312" s="304"/>
      <c r="X312" s="304"/>
      <c r="Y312" s="304"/>
      <c r="Z312" s="304"/>
      <c r="AA312" s="309"/>
      <c r="AB312" s="304"/>
      <c r="AC312" s="304"/>
      <c r="AD312" s="304"/>
      <c r="AE312" s="304"/>
      <c r="AF312" s="304"/>
      <c r="AG312" s="304"/>
      <c r="AH312" s="304"/>
      <c r="AI312" s="285"/>
      <c r="AJ312" s="304"/>
      <c r="AK312" s="304"/>
      <c r="AL312" s="304"/>
      <c r="AM312" s="287"/>
      <c r="AN312" s="304"/>
      <c r="AO312" s="304"/>
      <c r="AP312" s="271"/>
      <c r="AQ312" s="304"/>
      <c r="AR312" s="306"/>
      <c r="AS312" s="289"/>
      <c r="AT312" s="289"/>
      <c r="AU312" s="304"/>
      <c r="AX312" s="292" t="s">
        <v>918</v>
      </c>
      <c r="AY312" s="292" t="s">
        <v>919</v>
      </c>
    </row>
    <row r="313" spans="1:51" s="228" customFormat="1" ht="48" customHeight="1">
      <c r="A313" s="304"/>
      <c r="B313" s="304"/>
      <c r="C313" s="304"/>
      <c r="D313" s="304"/>
      <c r="E313" s="304"/>
      <c r="F313" s="304"/>
      <c r="G313" s="304"/>
      <c r="H313" s="304"/>
      <c r="I313" s="304"/>
      <c r="J313" s="304"/>
      <c r="K313" s="304"/>
      <c r="L313" s="304"/>
      <c r="M313" s="305"/>
      <c r="N313" s="305"/>
      <c r="O313" s="306"/>
      <c r="P313" s="304"/>
      <c r="Q313" s="309"/>
      <c r="R313" s="304"/>
      <c r="S313" s="308"/>
      <c r="T313" s="304"/>
      <c r="U313" s="304"/>
      <c r="V313" s="304"/>
      <c r="W313" s="304"/>
      <c r="X313" s="304"/>
      <c r="Y313" s="304"/>
      <c r="Z313" s="304"/>
      <c r="AA313" s="309"/>
      <c r="AB313" s="304"/>
      <c r="AC313" s="304"/>
      <c r="AD313" s="304"/>
      <c r="AE313" s="304"/>
      <c r="AF313" s="304"/>
      <c r="AG313" s="304"/>
      <c r="AH313" s="304"/>
      <c r="AI313" s="285"/>
      <c r="AJ313" s="304"/>
      <c r="AK313" s="304"/>
      <c r="AL313" s="304"/>
      <c r="AM313" s="287"/>
      <c r="AN313" s="304"/>
      <c r="AO313" s="304"/>
      <c r="AP313" s="271"/>
      <c r="AQ313" s="304"/>
      <c r="AR313" s="306"/>
      <c r="AS313" s="289"/>
      <c r="AT313" s="289"/>
      <c r="AU313" s="304"/>
      <c r="AX313" s="292" t="s">
        <v>920</v>
      </c>
      <c r="AY313" s="292" t="s">
        <v>921</v>
      </c>
    </row>
    <row r="314" spans="1:51" s="228" customFormat="1" ht="48" customHeight="1">
      <c r="A314" s="304"/>
      <c r="B314" s="304"/>
      <c r="C314" s="304"/>
      <c r="D314" s="304"/>
      <c r="E314" s="304"/>
      <c r="F314" s="304"/>
      <c r="G314" s="304"/>
      <c r="H314" s="304"/>
      <c r="I314" s="304"/>
      <c r="J314" s="304"/>
      <c r="K314" s="304"/>
      <c r="L314" s="304"/>
      <c r="M314" s="305"/>
      <c r="N314" s="305"/>
      <c r="O314" s="306"/>
      <c r="P314" s="304"/>
      <c r="Q314" s="309"/>
      <c r="R314" s="304"/>
      <c r="S314" s="308"/>
      <c r="T314" s="304"/>
      <c r="U314" s="304"/>
      <c r="V314" s="304"/>
      <c r="W314" s="304"/>
      <c r="X314" s="304"/>
      <c r="Y314" s="304"/>
      <c r="Z314" s="304"/>
      <c r="AA314" s="309"/>
      <c r="AB314" s="304"/>
      <c r="AC314" s="304"/>
      <c r="AD314" s="304"/>
      <c r="AE314" s="304"/>
      <c r="AF314" s="304"/>
      <c r="AG314" s="304"/>
      <c r="AH314" s="304"/>
      <c r="AI314" s="285"/>
      <c r="AJ314" s="304"/>
      <c r="AK314" s="304"/>
      <c r="AL314" s="304"/>
      <c r="AM314" s="287"/>
      <c r="AN314" s="304"/>
      <c r="AO314" s="304"/>
      <c r="AP314" s="271"/>
      <c r="AQ314" s="304"/>
      <c r="AR314" s="306"/>
      <c r="AS314" s="289"/>
      <c r="AT314" s="289"/>
      <c r="AU314" s="304"/>
      <c r="AX314" s="292" t="s">
        <v>922</v>
      </c>
      <c r="AY314" s="292" t="s">
        <v>923</v>
      </c>
    </row>
    <row r="315" spans="1:51" s="228" customFormat="1" ht="48" customHeight="1">
      <c r="A315" s="304"/>
      <c r="B315" s="304"/>
      <c r="C315" s="304"/>
      <c r="D315" s="304"/>
      <c r="E315" s="304"/>
      <c r="F315" s="304"/>
      <c r="G315" s="304"/>
      <c r="H315" s="304"/>
      <c r="I315" s="304"/>
      <c r="J315" s="304"/>
      <c r="K315" s="304"/>
      <c r="L315" s="304"/>
      <c r="M315" s="305"/>
      <c r="N315" s="305"/>
      <c r="O315" s="306"/>
      <c r="P315" s="304"/>
      <c r="Q315" s="309"/>
      <c r="R315" s="304"/>
      <c r="S315" s="308"/>
      <c r="T315" s="304"/>
      <c r="U315" s="304"/>
      <c r="V315" s="304"/>
      <c r="W315" s="304"/>
      <c r="X315" s="304"/>
      <c r="Y315" s="304"/>
      <c r="Z315" s="304"/>
      <c r="AA315" s="309"/>
      <c r="AB315" s="304"/>
      <c r="AC315" s="304"/>
      <c r="AD315" s="304"/>
      <c r="AE315" s="304"/>
      <c r="AF315" s="304"/>
      <c r="AG315" s="304"/>
      <c r="AH315" s="304"/>
      <c r="AI315" s="285"/>
      <c r="AJ315" s="304"/>
      <c r="AK315" s="304"/>
      <c r="AL315" s="304"/>
      <c r="AM315" s="287"/>
      <c r="AN315" s="304"/>
      <c r="AO315" s="304"/>
      <c r="AP315" s="271"/>
      <c r="AQ315" s="304"/>
      <c r="AR315" s="306"/>
      <c r="AS315" s="289"/>
      <c r="AT315" s="289"/>
      <c r="AU315" s="304"/>
      <c r="AX315" s="292" t="s">
        <v>924</v>
      </c>
      <c r="AY315" s="292" t="s">
        <v>925</v>
      </c>
    </row>
    <row r="316" spans="1:51" s="228" customFormat="1" ht="48" customHeight="1">
      <c r="A316" s="304"/>
      <c r="B316" s="304"/>
      <c r="C316" s="304"/>
      <c r="D316" s="304"/>
      <c r="E316" s="304"/>
      <c r="F316" s="304"/>
      <c r="G316" s="304"/>
      <c r="H316" s="304"/>
      <c r="I316" s="304"/>
      <c r="J316" s="304"/>
      <c r="K316" s="304"/>
      <c r="L316" s="304"/>
      <c r="M316" s="305"/>
      <c r="N316" s="305"/>
      <c r="O316" s="306"/>
      <c r="P316" s="304"/>
      <c r="Q316" s="309"/>
      <c r="R316" s="304"/>
      <c r="S316" s="308"/>
      <c r="T316" s="304"/>
      <c r="U316" s="304"/>
      <c r="V316" s="304"/>
      <c r="W316" s="304"/>
      <c r="X316" s="304"/>
      <c r="Y316" s="304"/>
      <c r="Z316" s="304"/>
      <c r="AA316" s="309"/>
      <c r="AB316" s="304"/>
      <c r="AC316" s="304"/>
      <c r="AD316" s="304"/>
      <c r="AE316" s="304"/>
      <c r="AF316" s="304"/>
      <c r="AG316" s="304"/>
      <c r="AH316" s="304"/>
      <c r="AI316" s="285"/>
      <c r="AJ316" s="304"/>
      <c r="AK316" s="304"/>
      <c r="AL316" s="304"/>
      <c r="AM316" s="287"/>
      <c r="AN316" s="304"/>
      <c r="AO316" s="304"/>
      <c r="AP316" s="271"/>
      <c r="AQ316" s="304"/>
      <c r="AR316" s="306"/>
      <c r="AS316" s="289"/>
      <c r="AT316" s="289"/>
      <c r="AU316" s="304"/>
      <c r="AX316" s="292" t="s">
        <v>926</v>
      </c>
      <c r="AY316" s="292" t="s">
        <v>927</v>
      </c>
    </row>
    <row r="317" spans="1:51" s="228" customFormat="1" ht="48" customHeight="1">
      <c r="A317" s="304"/>
      <c r="B317" s="304"/>
      <c r="C317" s="304"/>
      <c r="D317" s="304"/>
      <c r="E317" s="304"/>
      <c r="F317" s="304"/>
      <c r="G317" s="304"/>
      <c r="H317" s="304"/>
      <c r="I317" s="304"/>
      <c r="J317" s="304"/>
      <c r="K317" s="304"/>
      <c r="L317" s="304"/>
      <c r="M317" s="305"/>
      <c r="N317" s="305"/>
      <c r="O317" s="306"/>
      <c r="P317" s="304"/>
      <c r="Q317" s="309"/>
      <c r="R317" s="304"/>
      <c r="S317" s="308"/>
      <c r="T317" s="304"/>
      <c r="U317" s="304"/>
      <c r="V317" s="304"/>
      <c r="W317" s="304"/>
      <c r="X317" s="304"/>
      <c r="Y317" s="304"/>
      <c r="Z317" s="304"/>
      <c r="AA317" s="309"/>
      <c r="AB317" s="304"/>
      <c r="AC317" s="304"/>
      <c r="AD317" s="304"/>
      <c r="AE317" s="304"/>
      <c r="AF317" s="304"/>
      <c r="AG317" s="304"/>
      <c r="AH317" s="304"/>
      <c r="AI317" s="285"/>
      <c r="AJ317" s="304"/>
      <c r="AK317" s="304"/>
      <c r="AL317" s="304"/>
      <c r="AM317" s="287"/>
      <c r="AN317" s="304"/>
      <c r="AO317" s="304"/>
      <c r="AP317" s="271"/>
      <c r="AQ317" s="304"/>
      <c r="AR317" s="306"/>
      <c r="AS317" s="289"/>
      <c r="AT317" s="289"/>
      <c r="AU317" s="304"/>
      <c r="AX317" s="292" t="s">
        <v>928</v>
      </c>
      <c r="AY317" s="292" t="s">
        <v>929</v>
      </c>
    </row>
    <row r="318" spans="1:51" s="228" customFormat="1" ht="48" customHeight="1">
      <c r="A318" s="304"/>
      <c r="B318" s="304"/>
      <c r="C318" s="304"/>
      <c r="D318" s="304"/>
      <c r="E318" s="304"/>
      <c r="F318" s="304"/>
      <c r="G318" s="304"/>
      <c r="H318" s="304"/>
      <c r="I318" s="304"/>
      <c r="J318" s="304"/>
      <c r="K318" s="304"/>
      <c r="L318" s="304"/>
      <c r="M318" s="305"/>
      <c r="N318" s="305"/>
      <c r="O318" s="306"/>
      <c r="P318" s="304"/>
      <c r="Q318" s="309"/>
      <c r="R318" s="304"/>
      <c r="S318" s="308"/>
      <c r="T318" s="304"/>
      <c r="U318" s="304"/>
      <c r="V318" s="304"/>
      <c r="W318" s="304"/>
      <c r="X318" s="304"/>
      <c r="Y318" s="304"/>
      <c r="Z318" s="304"/>
      <c r="AA318" s="309"/>
      <c r="AB318" s="304"/>
      <c r="AC318" s="304"/>
      <c r="AD318" s="304"/>
      <c r="AE318" s="304"/>
      <c r="AF318" s="304"/>
      <c r="AG318" s="304"/>
      <c r="AH318" s="304"/>
      <c r="AI318" s="285"/>
      <c r="AJ318" s="304"/>
      <c r="AK318" s="304"/>
      <c r="AL318" s="304"/>
      <c r="AM318" s="287"/>
      <c r="AN318" s="304"/>
      <c r="AO318" s="304"/>
      <c r="AP318" s="271"/>
      <c r="AQ318" s="304"/>
      <c r="AR318" s="306"/>
      <c r="AS318" s="289"/>
      <c r="AT318" s="289"/>
      <c r="AU318" s="304"/>
      <c r="AX318" s="292" t="s">
        <v>930</v>
      </c>
      <c r="AY318" s="292" t="s">
        <v>931</v>
      </c>
    </row>
    <row r="319" spans="1:51" s="228" customFormat="1" ht="48" customHeight="1">
      <c r="A319" s="304"/>
      <c r="B319" s="304"/>
      <c r="C319" s="304"/>
      <c r="D319" s="304"/>
      <c r="E319" s="304"/>
      <c r="F319" s="304"/>
      <c r="G319" s="304"/>
      <c r="H319" s="304"/>
      <c r="I319" s="304"/>
      <c r="J319" s="304"/>
      <c r="K319" s="304"/>
      <c r="L319" s="304"/>
      <c r="M319" s="305"/>
      <c r="N319" s="305"/>
      <c r="O319" s="306"/>
      <c r="P319" s="304"/>
      <c r="Q319" s="309"/>
      <c r="R319" s="304"/>
      <c r="S319" s="308"/>
      <c r="T319" s="304"/>
      <c r="U319" s="304"/>
      <c r="V319" s="304"/>
      <c r="W319" s="304"/>
      <c r="X319" s="304"/>
      <c r="Y319" s="304"/>
      <c r="Z319" s="304"/>
      <c r="AA319" s="309"/>
      <c r="AB319" s="304"/>
      <c r="AC319" s="304"/>
      <c r="AD319" s="304"/>
      <c r="AE319" s="304"/>
      <c r="AF319" s="304"/>
      <c r="AG319" s="304"/>
      <c r="AH319" s="304"/>
      <c r="AI319" s="285"/>
      <c r="AJ319" s="304"/>
      <c r="AK319" s="304"/>
      <c r="AL319" s="304"/>
      <c r="AM319" s="287"/>
      <c r="AN319" s="304"/>
      <c r="AO319" s="304"/>
      <c r="AP319" s="271"/>
      <c r="AQ319" s="304"/>
      <c r="AR319" s="306"/>
      <c r="AS319" s="289"/>
      <c r="AT319" s="289"/>
      <c r="AU319" s="304"/>
      <c r="AX319" s="292" t="s">
        <v>932</v>
      </c>
      <c r="AY319" s="292" t="s">
        <v>933</v>
      </c>
    </row>
    <row r="320" spans="1:51" s="228" customFormat="1" ht="48" customHeight="1">
      <c r="A320" s="304"/>
      <c r="B320" s="304"/>
      <c r="C320" s="304"/>
      <c r="D320" s="304"/>
      <c r="E320" s="304"/>
      <c r="F320" s="304"/>
      <c r="G320" s="304"/>
      <c r="H320" s="304"/>
      <c r="I320" s="304"/>
      <c r="J320" s="304"/>
      <c r="K320" s="304"/>
      <c r="L320" s="304"/>
      <c r="M320" s="305"/>
      <c r="N320" s="305"/>
      <c r="O320" s="306"/>
      <c r="P320" s="304"/>
      <c r="Q320" s="309"/>
      <c r="R320" s="304"/>
      <c r="S320" s="308"/>
      <c r="T320" s="304"/>
      <c r="U320" s="304"/>
      <c r="V320" s="304"/>
      <c r="W320" s="304"/>
      <c r="X320" s="304"/>
      <c r="Y320" s="304"/>
      <c r="Z320" s="304"/>
      <c r="AA320" s="309"/>
      <c r="AB320" s="304"/>
      <c r="AC320" s="304"/>
      <c r="AD320" s="304"/>
      <c r="AE320" s="304"/>
      <c r="AF320" s="304"/>
      <c r="AG320" s="304"/>
      <c r="AH320" s="304"/>
      <c r="AI320" s="285"/>
      <c r="AJ320" s="304"/>
      <c r="AK320" s="304"/>
      <c r="AL320" s="304"/>
      <c r="AM320" s="287"/>
      <c r="AN320" s="304"/>
      <c r="AO320" s="304"/>
      <c r="AP320" s="271"/>
      <c r="AQ320" s="304"/>
      <c r="AR320" s="306"/>
      <c r="AS320" s="289"/>
      <c r="AT320" s="289"/>
      <c r="AU320" s="304"/>
      <c r="AX320" s="292" t="s">
        <v>934</v>
      </c>
      <c r="AY320" s="292" t="s">
        <v>935</v>
      </c>
    </row>
    <row r="321" spans="1:51" s="228" customFormat="1" ht="48" customHeight="1">
      <c r="A321" s="304"/>
      <c r="B321" s="304"/>
      <c r="C321" s="304"/>
      <c r="D321" s="304"/>
      <c r="E321" s="304"/>
      <c r="F321" s="304"/>
      <c r="G321" s="304"/>
      <c r="H321" s="304"/>
      <c r="I321" s="304"/>
      <c r="J321" s="304"/>
      <c r="K321" s="304"/>
      <c r="L321" s="304"/>
      <c r="M321" s="305"/>
      <c r="N321" s="305"/>
      <c r="O321" s="306"/>
      <c r="P321" s="304"/>
      <c r="Q321" s="309"/>
      <c r="R321" s="304"/>
      <c r="S321" s="308"/>
      <c r="T321" s="304"/>
      <c r="U321" s="304"/>
      <c r="V321" s="304"/>
      <c r="W321" s="304"/>
      <c r="X321" s="304"/>
      <c r="Y321" s="304"/>
      <c r="Z321" s="304"/>
      <c r="AA321" s="309"/>
      <c r="AB321" s="304"/>
      <c r="AC321" s="304"/>
      <c r="AD321" s="304"/>
      <c r="AE321" s="304"/>
      <c r="AF321" s="304"/>
      <c r="AG321" s="304"/>
      <c r="AH321" s="304"/>
      <c r="AI321" s="285"/>
      <c r="AJ321" s="304"/>
      <c r="AK321" s="304"/>
      <c r="AL321" s="304"/>
      <c r="AM321" s="287"/>
      <c r="AN321" s="304"/>
      <c r="AO321" s="304"/>
      <c r="AP321" s="271"/>
      <c r="AQ321" s="304"/>
      <c r="AR321" s="306"/>
      <c r="AS321" s="289"/>
      <c r="AT321" s="289"/>
      <c r="AU321" s="304"/>
      <c r="AX321" s="292" t="s">
        <v>936</v>
      </c>
      <c r="AY321" s="292" t="s">
        <v>937</v>
      </c>
    </row>
    <row r="322" spans="1:51" s="228" customFormat="1" ht="48" customHeight="1">
      <c r="A322" s="304"/>
      <c r="B322" s="304"/>
      <c r="C322" s="304"/>
      <c r="D322" s="304"/>
      <c r="E322" s="304"/>
      <c r="F322" s="304"/>
      <c r="G322" s="304"/>
      <c r="H322" s="304"/>
      <c r="I322" s="304"/>
      <c r="J322" s="304"/>
      <c r="K322" s="304"/>
      <c r="L322" s="304"/>
      <c r="M322" s="305"/>
      <c r="N322" s="305"/>
      <c r="O322" s="306"/>
      <c r="P322" s="304"/>
      <c r="Q322" s="309"/>
      <c r="R322" s="304"/>
      <c r="S322" s="308"/>
      <c r="T322" s="304"/>
      <c r="U322" s="304"/>
      <c r="V322" s="304"/>
      <c r="W322" s="304"/>
      <c r="X322" s="304"/>
      <c r="Y322" s="304"/>
      <c r="Z322" s="304"/>
      <c r="AA322" s="309"/>
      <c r="AB322" s="304"/>
      <c r="AC322" s="304"/>
      <c r="AD322" s="304"/>
      <c r="AE322" s="304"/>
      <c r="AF322" s="304"/>
      <c r="AG322" s="304"/>
      <c r="AH322" s="304"/>
      <c r="AI322" s="285"/>
      <c r="AJ322" s="304"/>
      <c r="AK322" s="304"/>
      <c r="AL322" s="304"/>
      <c r="AM322" s="287"/>
      <c r="AN322" s="304"/>
      <c r="AO322" s="304"/>
      <c r="AP322" s="271"/>
      <c r="AQ322" s="304"/>
      <c r="AR322" s="306"/>
      <c r="AS322" s="289"/>
      <c r="AT322" s="289"/>
      <c r="AU322" s="304"/>
      <c r="AX322" s="292" t="s">
        <v>938</v>
      </c>
      <c r="AY322" s="292" t="s">
        <v>939</v>
      </c>
    </row>
    <row r="323" spans="1:51" s="228" customFormat="1" ht="48" customHeight="1">
      <c r="A323" s="304"/>
      <c r="B323" s="304"/>
      <c r="C323" s="304"/>
      <c r="D323" s="304"/>
      <c r="E323" s="304"/>
      <c r="F323" s="304"/>
      <c r="G323" s="304"/>
      <c r="H323" s="304"/>
      <c r="I323" s="304"/>
      <c r="J323" s="304"/>
      <c r="K323" s="304"/>
      <c r="L323" s="304"/>
      <c r="M323" s="305"/>
      <c r="N323" s="305"/>
      <c r="O323" s="306"/>
      <c r="P323" s="304"/>
      <c r="Q323" s="309"/>
      <c r="R323" s="304"/>
      <c r="S323" s="308"/>
      <c r="T323" s="304"/>
      <c r="U323" s="304"/>
      <c r="V323" s="304"/>
      <c r="W323" s="304"/>
      <c r="X323" s="304"/>
      <c r="Y323" s="304"/>
      <c r="Z323" s="304"/>
      <c r="AA323" s="309"/>
      <c r="AB323" s="304"/>
      <c r="AC323" s="304"/>
      <c r="AD323" s="304"/>
      <c r="AE323" s="304"/>
      <c r="AF323" s="304"/>
      <c r="AG323" s="304"/>
      <c r="AH323" s="304"/>
      <c r="AI323" s="285"/>
      <c r="AJ323" s="304"/>
      <c r="AK323" s="304"/>
      <c r="AL323" s="304"/>
      <c r="AM323" s="287"/>
      <c r="AN323" s="304"/>
      <c r="AO323" s="304"/>
      <c r="AP323" s="271"/>
      <c r="AQ323" s="304"/>
      <c r="AR323" s="306"/>
      <c r="AS323" s="289"/>
      <c r="AT323" s="289"/>
      <c r="AU323" s="304"/>
      <c r="AX323" s="292" t="s">
        <v>940</v>
      </c>
      <c r="AY323" s="292" t="s">
        <v>941</v>
      </c>
    </row>
    <row r="324" spans="1:51" s="228" customFormat="1" ht="48" customHeight="1">
      <c r="A324" s="304"/>
      <c r="B324" s="304"/>
      <c r="C324" s="304"/>
      <c r="D324" s="304"/>
      <c r="E324" s="304"/>
      <c r="F324" s="304"/>
      <c r="G324" s="304"/>
      <c r="H324" s="304"/>
      <c r="I324" s="304"/>
      <c r="J324" s="304"/>
      <c r="K324" s="304"/>
      <c r="L324" s="304"/>
      <c r="M324" s="305"/>
      <c r="N324" s="305"/>
      <c r="O324" s="306"/>
      <c r="P324" s="304"/>
      <c r="Q324" s="308"/>
      <c r="R324" s="304"/>
      <c r="S324" s="308"/>
      <c r="T324" s="304"/>
      <c r="U324" s="304"/>
      <c r="V324" s="304"/>
      <c r="W324" s="304"/>
      <c r="X324" s="304"/>
      <c r="Y324" s="304"/>
      <c r="Z324" s="304"/>
      <c r="AA324" s="309"/>
      <c r="AB324" s="304"/>
      <c r="AC324" s="304"/>
      <c r="AD324" s="304"/>
      <c r="AE324" s="304"/>
      <c r="AF324" s="304"/>
      <c r="AG324" s="304"/>
      <c r="AH324" s="304"/>
      <c r="AI324" s="285"/>
      <c r="AJ324" s="304"/>
      <c r="AK324" s="304"/>
      <c r="AL324" s="304"/>
      <c r="AM324" s="287"/>
      <c r="AN324" s="304"/>
      <c r="AO324" s="304"/>
      <c r="AP324" s="271"/>
      <c r="AQ324" s="304"/>
      <c r="AR324" s="306"/>
      <c r="AS324" s="289"/>
      <c r="AT324" s="289"/>
      <c r="AU324" s="304"/>
      <c r="AX324" s="292" t="s">
        <v>942</v>
      </c>
      <c r="AY324" s="292" t="s">
        <v>943</v>
      </c>
    </row>
    <row r="325" spans="1:51" s="228" customFormat="1" ht="48" customHeight="1">
      <c r="A325" s="304"/>
      <c r="B325" s="304"/>
      <c r="C325" s="304"/>
      <c r="D325" s="304"/>
      <c r="E325" s="304"/>
      <c r="F325" s="304"/>
      <c r="G325" s="304"/>
      <c r="H325" s="304"/>
      <c r="I325" s="304"/>
      <c r="J325" s="304"/>
      <c r="K325" s="304"/>
      <c r="L325" s="304"/>
      <c r="M325" s="305"/>
      <c r="N325" s="305"/>
      <c r="O325" s="306"/>
      <c r="P325" s="304"/>
      <c r="Q325" s="308"/>
      <c r="R325" s="304"/>
      <c r="S325" s="308"/>
      <c r="T325" s="304"/>
      <c r="U325" s="304"/>
      <c r="V325" s="304"/>
      <c r="W325" s="304"/>
      <c r="X325" s="304"/>
      <c r="Y325" s="304"/>
      <c r="Z325" s="304"/>
      <c r="AA325" s="309"/>
      <c r="AB325" s="304"/>
      <c r="AC325" s="304"/>
      <c r="AD325" s="304"/>
      <c r="AE325" s="304"/>
      <c r="AF325" s="304"/>
      <c r="AG325" s="304"/>
      <c r="AH325" s="304"/>
      <c r="AI325" s="285"/>
      <c r="AJ325" s="304"/>
      <c r="AK325" s="304"/>
      <c r="AL325" s="304"/>
      <c r="AM325" s="287"/>
      <c r="AN325" s="304"/>
      <c r="AO325" s="304"/>
      <c r="AP325" s="271"/>
      <c r="AQ325" s="304"/>
      <c r="AR325" s="306"/>
      <c r="AS325" s="289"/>
      <c r="AT325" s="289"/>
      <c r="AU325" s="304"/>
      <c r="AX325" s="292" t="s">
        <v>944</v>
      </c>
      <c r="AY325" s="292" t="s">
        <v>945</v>
      </c>
    </row>
    <row r="326" spans="1:51" s="228" customFormat="1" ht="48" customHeight="1">
      <c r="A326" s="304"/>
      <c r="B326" s="304"/>
      <c r="C326" s="304"/>
      <c r="D326" s="304"/>
      <c r="E326" s="304"/>
      <c r="F326" s="304"/>
      <c r="G326" s="304"/>
      <c r="H326" s="304"/>
      <c r="I326" s="304"/>
      <c r="J326" s="304"/>
      <c r="K326" s="304"/>
      <c r="L326" s="304"/>
      <c r="M326" s="305"/>
      <c r="N326" s="305"/>
      <c r="O326" s="306"/>
      <c r="P326" s="304"/>
      <c r="Q326" s="308"/>
      <c r="R326" s="304"/>
      <c r="S326" s="308"/>
      <c r="T326" s="304"/>
      <c r="U326" s="304"/>
      <c r="V326" s="304"/>
      <c r="W326" s="304"/>
      <c r="X326" s="304"/>
      <c r="Y326" s="304"/>
      <c r="Z326" s="304"/>
      <c r="AA326" s="309"/>
      <c r="AB326" s="304"/>
      <c r="AC326" s="304"/>
      <c r="AD326" s="304"/>
      <c r="AE326" s="304"/>
      <c r="AF326" s="304"/>
      <c r="AG326" s="304"/>
      <c r="AH326" s="304"/>
      <c r="AI326" s="285"/>
      <c r="AJ326" s="304"/>
      <c r="AK326" s="304"/>
      <c r="AL326" s="304"/>
      <c r="AM326" s="287"/>
      <c r="AN326" s="304"/>
      <c r="AO326" s="304"/>
      <c r="AP326" s="271"/>
      <c r="AQ326" s="304"/>
      <c r="AR326" s="306"/>
      <c r="AS326" s="289"/>
      <c r="AT326" s="289"/>
      <c r="AU326" s="304"/>
      <c r="AX326" s="292" t="s">
        <v>946</v>
      </c>
      <c r="AY326" s="292" t="s">
        <v>947</v>
      </c>
    </row>
    <row r="327" spans="1:51" s="228" customFormat="1" ht="48" customHeight="1">
      <c r="A327" s="304"/>
      <c r="B327" s="304"/>
      <c r="C327" s="304"/>
      <c r="D327" s="304"/>
      <c r="E327" s="304"/>
      <c r="F327" s="304"/>
      <c r="G327" s="304"/>
      <c r="H327" s="304"/>
      <c r="I327" s="304"/>
      <c r="J327" s="304"/>
      <c r="K327" s="304"/>
      <c r="L327" s="304"/>
      <c r="M327" s="305"/>
      <c r="N327" s="305"/>
      <c r="O327" s="306"/>
      <c r="P327" s="304"/>
      <c r="Q327" s="308"/>
      <c r="R327" s="304"/>
      <c r="S327" s="308"/>
      <c r="T327" s="304"/>
      <c r="U327" s="304"/>
      <c r="V327" s="304"/>
      <c r="W327" s="304"/>
      <c r="X327" s="304"/>
      <c r="Y327" s="304"/>
      <c r="Z327" s="304"/>
      <c r="AA327" s="309"/>
      <c r="AB327" s="304"/>
      <c r="AC327" s="304"/>
      <c r="AD327" s="304"/>
      <c r="AE327" s="304"/>
      <c r="AF327" s="304"/>
      <c r="AG327" s="304"/>
      <c r="AH327" s="304"/>
      <c r="AI327" s="285"/>
      <c r="AJ327" s="304"/>
      <c r="AK327" s="304"/>
      <c r="AL327" s="304"/>
      <c r="AM327" s="287"/>
      <c r="AN327" s="304"/>
      <c r="AO327" s="304"/>
      <c r="AP327" s="271"/>
      <c r="AQ327" s="304"/>
      <c r="AR327" s="306"/>
      <c r="AS327" s="289"/>
      <c r="AT327" s="289"/>
      <c r="AU327" s="304"/>
      <c r="AX327" s="292" t="s">
        <v>948</v>
      </c>
      <c r="AY327" s="292" t="s">
        <v>949</v>
      </c>
    </row>
    <row r="328" spans="1:51" s="228" customFormat="1" ht="48" customHeight="1">
      <c r="A328" s="304"/>
      <c r="B328" s="304"/>
      <c r="C328" s="304"/>
      <c r="D328" s="304"/>
      <c r="E328" s="304"/>
      <c r="F328" s="304"/>
      <c r="G328" s="304"/>
      <c r="H328" s="304"/>
      <c r="I328" s="304"/>
      <c r="J328" s="304"/>
      <c r="K328" s="304"/>
      <c r="L328" s="304"/>
      <c r="M328" s="305"/>
      <c r="N328" s="305"/>
      <c r="O328" s="306"/>
      <c r="P328" s="304"/>
      <c r="Q328" s="308"/>
      <c r="R328" s="304"/>
      <c r="S328" s="308"/>
      <c r="T328" s="304"/>
      <c r="U328" s="304"/>
      <c r="V328" s="304"/>
      <c r="W328" s="304"/>
      <c r="X328" s="304"/>
      <c r="Y328" s="304"/>
      <c r="Z328" s="304"/>
      <c r="AA328" s="309"/>
      <c r="AB328" s="304"/>
      <c r="AC328" s="304"/>
      <c r="AD328" s="304"/>
      <c r="AE328" s="304"/>
      <c r="AF328" s="304"/>
      <c r="AG328" s="304"/>
      <c r="AH328" s="304"/>
      <c r="AI328" s="285"/>
      <c r="AJ328" s="304"/>
      <c r="AK328" s="304"/>
      <c r="AL328" s="304"/>
      <c r="AM328" s="287"/>
      <c r="AN328" s="304"/>
      <c r="AO328" s="304"/>
      <c r="AP328" s="271"/>
      <c r="AQ328" s="304"/>
      <c r="AR328" s="306"/>
      <c r="AS328" s="289"/>
      <c r="AT328" s="289"/>
      <c r="AU328" s="304"/>
      <c r="AX328" s="292" t="s">
        <v>950</v>
      </c>
      <c r="AY328" s="292" t="s">
        <v>951</v>
      </c>
    </row>
    <row r="329" spans="1:51" s="228" customFormat="1" ht="48" customHeight="1">
      <c r="A329" s="304"/>
      <c r="B329" s="304"/>
      <c r="C329" s="304"/>
      <c r="D329" s="304"/>
      <c r="E329" s="304"/>
      <c r="F329" s="304"/>
      <c r="G329" s="304"/>
      <c r="H329" s="304"/>
      <c r="I329" s="304"/>
      <c r="J329" s="304"/>
      <c r="K329" s="304"/>
      <c r="L329" s="304"/>
      <c r="M329" s="305"/>
      <c r="N329" s="305"/>
      <c r="O329" s="306"/>
      <c r="P329" s="304"/>
      <c r="Q329" s="308"/>
      <c r="R329" s="304"/>
      <c r="S329" s="308"/>
      <c r="T329" s="304"/>
      <c r="U329" s="304"/>
      <c r="V329" s="304"/>
      <c r="W329" s="304"/>
      <c r="X329" s="304"/>
      <c r="Y329" s="304"/>
      <c r="Z329" s="304"/>
      <c r="AA329" s="309"/>
      <c r="AB329" s="304"/>
      <c r="AC329" s="304"/>
      <c r="AD329" s="304"/>
      <c r="AE329" s="304"/>
      <c r="AF329" s="304"/>
      <c r="AG329" s="304"/>
      <c r="AH329" s="304"/>
      <c r="AI329" s="285"/>
      <c r="AJ329" s="304"/>
      <c r="AK329" s="304"/>
      <c r="AL329" s="304"/>
      <c r="AM329" s="287"/>
      <c r="AN329" s="304"/>
      <c r="AO329" s="304"/>
      <c r="AP329" s="271"/>
      <c r="AQ329" s="304"/>
      <c r="AR329" s="306"/>
      <c r="AS329" s="289"/>
      <c r="AT329" s="289"/>
      <c r="AU329" s="304"/>
      <c r="AX329" s="292" t="s">
        <v>952</v>
      </c>
      <c r="AY329" s="292" t="s">
        <v>953</v>
      </c>
    </row>
    <row r="330" spans="1:51" s="228" customFormat="1" ht="48" customHeight="1">
      <c r="A330" s="304"/>
      <c r="B330" s="304"/>
      <c r="C330" s="304"/>
      <c r="D330" s="304"/>
      <c r="E330" s="304"/>
      <c r="F330" s="304"/>
      <c r="G330" s="304"/>
      <c r="H330" s="304"/>
      <c r="I330" s="304"/>
      <c r="J330" s="304"/>
      <c r="K330" s="304"/>
      <c r="L330" s="304"/>
      <c r="M330" s="305"/>
      <c r="N330" s="305"/>
      <c r="O330" s="306"/>
      <c r="P330" s="304"/>
      <c r="Q330" s="308"/>
      <c r="R330" s="304"/>
      <c r="S330" s="308"/>
      <c r="T330" s="304"/>
      <c r="U330" s="304"/>
      <c r="V330" s="304"/>
      <c r="W330" s="304"/>
      <c r="X330" s="304"/>
      <c r="Y330" s="304"/>
      <c r="Z330" s="304"/>
      <c r="AA330" s="309"/>
      <c r="AB330" s="304"/>
      <c r="AC330" s="304"/>
      <c r="AD330" s="304"/>
      <c r="AE330" s="304"/>
      <c r="AF330" s="304"/>
      <c r="AG330" s="304"/>
      <c r="AH330" s="304"/>
      <c r="AI330" s="285"/>
      <c r="AJ330" s="304"/>
      <c r="AK330" s="304"/>
      <c r="AL330" s="304"/>
      <c r="AM330" s="287"/>
      <c r="AN330" s="304"/>
      <c r="AO330" s="304"/>
      <c r="AP330" s="271"/>
      <c r="AQ330" s="304"/>
      <c r="AR330" s="306"/>
      <c r="AS330" s="289"/>
      <c r="AT330" s="289"/>
      <c r="AU330" s="304"/>
      <c r="AX330" s="292" t="s">
        <v>954</v>
      </c>
      <c r="AY330" s="292" t="s">
        <v>955</v>
      </c>
    </row>
    <row r="331" spans="1:51" s="228" customFormat="1" ht="48" customHeight="1">
      <c r="A331" s="304"/>
      <c r="B331" s="304"/>
      <c r="C331" s="304"/>
      <c r="D331" s="304"/>
      <c r="E331" s="304"/>
      <c r="F331" s="304"/>
      <c r="G331" s="304"/>
      <c r="H331" s="304"/>
      <c r="I331" s="304"/>
      <c r="J331" s="304"/>
      <c r="K331" s="304"/>
      <c r="L331" s="304"/>
      <c r="M331" s="305"/>
      <c r="N331" s="305"/>
      <c r="O331" s="306"/>
      <c r="P331" s="304"/>
      <c r="Q331" s="308"/>
      <c r="R331" s="304"/>
      <c r="S331" s="308"/>
      <c r="T331" s="304"/>
      <c r="U331" s="304"/>
      <c r="V331" s="304"/>
      <c r="W331" s="304"/>
      <c r="X331" s="304"/>
      <c r="Y331" s="304"/>
      <c r="Z331" s="304"/>
      <c r="AA331" s="309"/>
      <c r="AB331" s="304"/>
      <c r="AC331" s="304"/>
      <c r="AD331" s="304"/>
      <c r="AE331" s="304"/>
      <c r="AF331" s="304"/>
      <c r="AG331" s="304"/>
      <c r="AH331" s="304"/>
      <c r="AI331" s="285"/>
      <c r="AJ331" s="304"/>
      <c r="AK331" s="304"/>
      <c r="AL331" s="304"/>
      <c r="AM331" s="287"/>
      <c r="AN331" s="304"/>
      <c r="AO331" s="304"/>
      <c r="AP331" s="271"/>
      <c r="AQ331" s="304"/>
      <c r="AR331" s="306"/>
      <c r="AS331" s="289"/>
      <c r="AT331" s="289"/>
      <c r="AU331" s="304"/>
      <c r="AX331" s="292" t="s">
        <v>956</v>
      </c>
      <c r="AY331" s="292" t="s">
        <v>955</v>
      </c>
    </row>
    <row r="332" spans="1:51" s="228" customFormat="1" ht="48" customHeight="1">
      <c r="A332" s="304"/>
      <c r="B332" s="304"/>
      <c r="C332" s="304"/>
      <c r="D332" s="304"/>
      <c r="E332" s="304"/>
      <c r="F332" s="304"/>
      <c r="G332" s="304"/>
      <c r="H332" s="304"/>
      <c r="I332" s="304"/>
      <c r="J332" s="304"/>
      <c r="K332" s="304"/>
      <c r="L332" s="304"/>
      <c r="M332" s="305"/>
      <c r="N332" s="305"/>
      <c r="O332" s="306"/>
      <c r="P332" s="304"/>
      <c r="Q332" s="308"/>
      <c r="R332" s="304"/>
      <c r="S332" s="308"/>
      <c r="T332" s="304"/>
      <c r="U332" s="304"/>
      <c r="V332" s="304"/>
      <c r="W332" s="304"/>
      <c r="X332" s="304"/>
      <c r="Y332" s="304"/>
      <c r="Z332" s="304"/>
      <c r="AA332" s="309"/>
      <c r="AB332" s="304"/>
      <c r="AC332" s="304"/>
      <c r="AD332" s="304"/>
      <c r="AE332" s="304"/>
      <c r="AF332" s="304"/>
      <c r="AG332" s="304"/>
      <c r="AH332" s="304"/>
      <c r="AI332" s="285"/>
      <c r="AJ332" s="304"/>
      <c r="AK332" s="304"/>
      <c r="AL332" s="304"/>
      <c r="AM332" s="287"/>
      <c r="AN332" s="304"/>
      <c r="AO332" s="304"/>
      <c r="AP332" s="271"/>
      <c r="AQ332" s="304"/>
      <c r="AR332" s="306"/>
      <c r="AS332" s="289"/>
      <c r="AT332" s="289"/>
      <c r="AU332" s="304"/>
      <c r="AX332" s="292" t="s">
        <v>957</v>
      </c>
      <c r="AY332" s="292" t="s">
        <v>958</v>
      </c>
    </row>
    <row r="333" spans="1:51" s="228" customFormat="1" ht="48" customHeight="1">
      <c r="A333" s="304"/>
      <c r="B333" s="304"/>
      <c r="C333" s="304"/>
      <c r="D333" s="304"/>
      <c r="E333" s="304"/>
      <c r="F333" s="304"/>
      <c r="G333" s="304"/>
      <c r="H333" s="304"/>
      <c r="I333" s="304"/>
      <c r="J333" s="304"/>
      <c r="K333" s="304"/>
      <c r="L333" s="304"/>
      <c r="M333" s="305"/>
      <c r="N333" s="305"/>
      <c r="O333" s="306"/>
      <c r="P333" s="304"/>
      <c r="Q333" s="308"/>
      <c r="R333" s="304"/>
      <c r="S333" s="308"/>
      <c r="T333" s="304"/>
      <c r="U333" s="304"/>
      <c r="V333" s="304"/>
      <c r="W333" s="304"/>
      <c r="X333" s="304"/>
      <c r="Y333" s="304"/>
      <c r="Z333" s="304"/>
      <c r="AA333" s="309"/>
      <c r="AB333" s="304"/>
      <c r="AC333" s="304"/>
      <c r="AD333" s="304"/>
      <c r="AE333" s="304"/>
      <c r="AF333" s="304"/>
      <c r="AG333" s="304"/>
      <c r="AH333" s="304"/>
      <c r="AI333" s="285"/>
      <c r="AJ333" s="304"/>
      <c r="AK333" s="304"/>
      <c r="AL333" s="304"/>
      <c r="AM333" s="287"/>
      <c r="AN333" s="304"/>
      <c r="AO333" s="304"/>
      <c r="AP333" s="271"/>
      <c r="AQ333" s="304"/>
      <c r="AR333" s="306"/>
      <c r="AS333" s="289"/>
      <c r="AT333" s="289"/>
      <c r="AU333" s="304"/>
      <c r="AX333" s="292" t="s">
        <v>959</v>
      </c>
      <c r="AY333" s="292" t="s">
        <v>960</v>
      </c>
    </row>
    <row r="334" spans="1:51" s="228" customFormat="1" ht="48" customHeight="1">
      <c r="A334" s="304"/>
      <c r="B334" s="304"/>
      <c r="C334" s="304"/>
      <c r="D334" s="304"/>
      <c r="E334" s="304"/>
      <c r="F334" s="304"/>
      <c r="G334" s="304"/>
      <c r="H334" s="304"/>
      <c r="I334" s="304"/>
      <c r="J334" s="304"/>
      <c r="K334" s="304"/>
      <c r="L334" s="304"/>
      <c r="M334" s="305"/>
      <c r="N334" s="305"/>
      <c r="O334" s="306"/>
      <c r="P334" s="304"/>
      <c r="Q334" s="308"/>
      <c r="R334" s="304"/>
      <c r="S334" s="308"/>
      <c r="T334" s="304"/>
      <c r="U334" s="304"/>
      <c r="V334" s="304"/>
      <c r="W334" s="304"/>
      <c r="X334" s="304"/>
      <c r="Y334" s="304"/>
      <c r="Z334" s="304"/>
      <c r="AA334" s="309"/>
      <c r="AB334" s="304"/>
      <c r="AC334" s="304"/>
      <c r="AD334" s="304"/>
      <c r="AE334" s="304"/>
      <c r="AF334" s="304"/>
      <c r="AG334" s="304"/>
      <c r="AH334" s="304"/>
      <c r="AI334" s="285"/>
      <c r="AJ334" s="304"/>
      <c r="AK334" s="304"/>
      <c r="AL334" s="304"/>
      <c r="AM334" s="287"/>
      <c r="AN334" s="304"/>
      <c r="AO334" s="304"/>
      <c r="AP334" s="271"/>
      <c r="AQ334" s="304"/>
      <c r="AR334" s="306"/>
      <c r="AS334" s="289"/>
      <c r="AT334" s="289"/>
      <c r="AU334" s="304"/>
      <c r="AX334" s="292" t="s">
        <v>961</v>
      </c>
      <c r="AY334" s="292" t="s">
        <v>962</v>
      </c>
    </row>
    <row r="335" spans="1:51" s="228" customFormat="1" ht="48" customHeight="1">
      <c r="A335" s="304"/>
      <c r="B335" s="304"/>
      <c r="C335" s="304"/>
      <c r="D335" s="304"/>
      <c r="E335" s="304"/>
      <c r="F335" s="304"/>
      <c r="G335" s="304"/>
      <c r="H335" s="304"/>
      <c r="I335" s="304"/>
      <c r="J335" s="304"/>
      <c r="K335" s="304"/>
      <c r="L335" s="304"/>
      <c r="M335" s="305"/>
      <c r="N335" s="305"/>
      <c r="O335" s="306"/>
      <c r="P335" s="304"/>
      <c r="Q335" s="308"/>
      <c r="R335" s="304"/>
      <c r="S335" s="308"/>
      <c r="T335" s="304"/>
      <c r="U335" s="304"/>
      <c r="V335" s="304"/>
      <c r="W335" s="304"/>
      <c r="X335" s="304"/>
      <c r="Y335" s="304"/>
      <c r="Z335" s="304"/>
      <c r="AA335" s="309"/>
      <c r="AB335" s="304"/>
      <c r="AC335" s="304"/>
      <c r="AD335" s="304"/>
      <c r="AE335" s="304"/>
      <c r="AF335" s="304"/>
      <c r="AG335" s="304"/>
      <c r="AH335" s="304"/>
      <c r="AI335" s="285"/>
      <c r="AJ335" s="304"/>
      <c r="AK335" s="304"/>
      <c r="AL335" s="304"/>
      <c r="AM335" s="287"/>
      <c r="AN335" s="304"/>
      <c r="AO335" s="304"/>
      <c r="AP335" s="271"/>
      <c r="AQ335" s="304"/>
      <c r="AR335" s="306"/>
      <c r="AS335" s="289"/>
      <c r="AT335" s="289"/>
      <c r="AU335" s="304"/>
      <c r="AX335" s="292" t="s">
        <v>963</v>
      </c>
      <c r="AY335" s="292" t="s">
        <v>964</v>
      </c>
    </row>
    <row r="336" spans="1:51" s="228" customFormat="1" ht="48" customHeight="1">
      <c r="A336" s="304"/>
      <c r="B336" s="304"/>
      <c r="C336" s="304"/>
      <c r="D336" s="304"/>
      <c r="E336" s="304"/>
      <c r="F336" s="304"/>
      <c r="G336" s="304"/>
      <c r="H336" s="304"/>
      <c r="I336" s="304"/>
      <c r="J336" s="304"/>
      <c r="K336" s="304"/>
      <c r="L336" s="304"/>
      <c r="M336" s="305"/>
      <c r="N336" s="305"/>
      <c r="O336" s="306"/>
      <c r="P336" s="304"/>
      <c r="Q336" s="308"/>
      <c r="R336" s="304"/>
      <c r="S336" s="308"/>
      <c r="T336" s="304"/>
      <c r="U336" s="304"/>
      <c r="V336" s="304"/>
      <c r="W336" s="304"/>
      <c r="X336" s="304"/>
      <c r="Y336" s="304"/>
      <c r="Z336" s="304"/>
      <c r="AA336" s="309"/>
      <c r="AB336" s="304"/>
      <c r="AC336" s="304"/>
      <c r="AD336" s="304"/>
      <c r="AE336" s="304"/>
      <c r="AF336" s="304"/>
      <c r="AG336" s="304"/>
      <c r="AH336" s="304"/>
      <c r="AI336" s="285"/>
      <c r="AJ336" s="304"/>
      <c r="AK336" s="304"/>
      <c r="AL336" s="304"/>
      <c r="AM336" s="287"/>
      <c r="AN336" s="304"/>
      <c r="AO336" s="304"/>
      <c r="AP336" s="271"/>
      <c r="AQ336" s="304"/>
      <c r="AR336" s="306"/>
      <c r="AS336" s="289"/>
      <c r="AT336" s="289"/>
      <c r="AU336" s="304"/>
      <c r="AX336" s="292" t="s">
        <v>398</v>
      </c>
      <c r="AY336" s="292" t="s">
        <v>965</v>
      </c>
    </row>
    <row r="337" spans="1:51" s="228" customFormat="1" ht="48" customHeight="1">
      <c r="A337" s="304"/>
      <c r="B337" s="304"/>
      <c r="C337" s="304"/>
      <c r="D337" s="304"/>
      <c r="E337" s="304"/>
      <c r="F337" s="304"/>
      <c r="G337" s="304"/>
      <c r="H337" s="304"/>
      <c r="I337" s="304"/>
      <c r="J337" s="304"/>
      <c r="K337" s="304"/>
      <c r="L337" s="304"/>
      <c r="M337" s="305"/>
      <c r="N337" s="305"/>
      <c r="O337" s="306"/>
      <c r="P337" s="304"/>
      <c r="Q337" s="308"/>
      <c r="R337" s="304"/>
      <c r="S337" s="308"/>
      <c r="T337" s="304"/>
      <c r="U337" s="304"/>
      <c r="V337" s="304"/>
      <c r="W337" s="304"/>
      <c r="X337" s="304"/>
      <c r="Y337" s="304"/>
      <c r="Z337" s="304"/>
      <c r="AA337" s="309"/>
      <c r="AB337" s="304"/>
      <c r="AC337" s="304"/>
      <c r="AD337" s="304"/>
      <c r="AE337" s="304"/>
      <c r="AF337" s="304"/>
      <c r="AG337" s="304"/>
      <c r="AH337" s="304"/>
      <c r="AI337" s="285"/>
      <c r="AJ337" s="304"/>
      <c r="AK337" s="304"/>
      <c r="AL337" s="304"/>
      <c r="AM337" s="287"/>
      <c r="AN337" s="304"/>
      <c r="AO337" s="304"/>
      <c r="AP337" s="271"/>
      <c r="AQ337" s="304"/>
      <c r="AR337" s="306"/>
      <c r="AS337" s="289"/>
      <c r="AT337" s="289"/>
      <c r="AU337" s="304"/>
      <c r="AX337" s="292" t="s">
        <v>966</v>
      </c>
      <c r="AY337" s="292" t="s">
        <v>967</v>
      </c>
    </row>
    <row r="338" spans="1:51" s="228" customFormat="1" ht="48" customHeight="1">
      <c r="A338" s="304"/>
      <c r="B338" s="304"/>
      <c r="C338" s="304"/>
      <c r="D338" s="304"/>
      <c r="E338" s="304"/>
      <c r="F338" s="304"/>
      <c r="G338" s="304"/>
      <c r="H338" s="304"/>
      <c r="I338" s="304"/>
      <c r="J338" s="304"/>
      <c r="K338" s="304"/>
      <c r="L338" s="304"/>
      <c r="M338" s="305"/>
      <c r="N338" s="305"/>
      <c r="O338" s="306"/>
      <c r="P338" s="304"/>
      <c r="Q338" s="308"/>
      <c r="R338" s="304"/>
      <c r="S338" s="308"/>
      <c r="T338" s="304"/>
      <c r="U338" s="304"/>
      <c r="V338" s="304"/>
      <c r="W338" s="304"/>
      <c r="X338" s="304"/>
      <c r="Y338" s="304"/>
      <c r="Z338" s="304"/>
      <c r="AA338" s="309"/>
      <c r="AB338" s="304"/>
      <c r="AC338" s="304"/>
      <c r="AD338" s="304"/>
      <c r="AE338" s="304"/>
      <c r="AF338" s="304"/>
      <c r="AG338" s="304"/>
      <c r="AH338" s="304"/>
      <c r="AI338" s="285"/>
      <c r="AJ338" s="304"/>
      <c r="AK338" s="304"/>
      <c r="AL338" s="304"/>
      <c r="AM338" s="287"/>
      <c r="AN338" s="304"/>
      <c r="AO338" s="304"/>
      <c r="AP338" s="271"/>
      <c r="AQ338" s="304"/>
      <c r="AR338" s="306"/>
      <c r="AS338" s="289"/>
      <c r="AT338" s="289"/>
      <c r="AU338" s="304"/>
      <c r="AX338" s="292" t="s">
        <v>968</v>
      </c>
      <c r="AY338" s="292" t="s">
        <v>969</v>
      </c>
    </row>
    <row r="339" spans="1:51" s="228" customFormat="1" ht="48" customHeight="1">
      <c r="A339" s="304"/>
      <c r="B339" s="304"/>
      <c r="C339" s="304"/>
      <c r="D339" s="304"/>
      <c r="E339" s="304"/>
      <c r="F339" s="304"/>
      <c r="G339" s="304"/>
      <c r="H339" s="304"/>
      <c r="I339" s="304"/>
      <c r="J339" s="304"/>
      <c r="K339" s="304"/>
      <c r="L339" s="304"/>
      <c r="M339" s="305"/>
      <c r="N339" s="305"/>
      <c r="O339" s="306"/>
      <c r="P339" s="304"/>
      <c r="Q339" s="308"/>
      <c r="R339" s="304"/>
      <c r="S339" s="308"/>
      <c r="T339" s="304"/>
      <c r="U339" s="304"/>
      <c r="V339" s="304"/>
      <c r="W339" s="304"/>
      <c r="X339" s="304"/>
      <c r="Y339" s="304"/>
      <c r="Z339" s="304"/>
      <c r="AA339" s="309"/>
      <c r="AB339" s="304"/>
      <c r="AC339" s="304"/>
      <c r="AD339" s="304"/>
      <c r="AE339" s="304"/>
      <c r="AF339" s="304"/>
      <c r="AG339" s="304"/>
      <c r="AH339" s="304"/>
      <c r="AI339" s="285"/>
      <c r="AJ339" s="304"/>
      <c r="AK339" s="304"/>
      <c r="AL339" s="304"/>
      <c r="AM339" s="287"/>
      <c r="AN339" s="304"/>
      <c r="AO339" s="304"/>
      <c r="AP339" s="271"/>
      <c r="AQ339" s="304"/>
      <c r="AR339" s="306"/>
      <c r="AS339" s="289"/>
      <c r="AT339" s="289"/>
      <c r="AU339" s="304"/>
      <c r="AX339" s="292" t="s">
        <v>970</v>
      </c>
      <c r="AY339" s="292" t="s">
        <v>971</v>
      </c>
    </row>
    <row r="340" spans="1:51" s="228" customFormat="1" ht="48" customHeight="1">
      <c r="A340" s="304"/>
      <c r="B340" s="304"/>
      <c r="C340" s="304"/>
      <c r="D340" s="304"/>
      <c r="E340" s="304"/>
      <c r="F340" s="304"/>
      <c r="G340" s="304"/>
      <c r="H340" s="304"/>
      <c r="I340" s="304"/>
      <c r="J340" s="304"/>
      <c r="K340" s="304"/>
      <c r="L340" s="304"/>
      <c r="M340" s="305"/>
      <c r="N340" s="305"/>
      <c r="O340" s="306"/>
      <c r="P340" s="304"/>
      <c r="Q340" s="308"/>
      <c r="R340" s="304"/>
      <c r="S340" s="308"/>
      <c r="T340" s="304"/>
      <c r="U340" s="304"/>
      <c r="V340" s="304"/>
      <c r="W340" s="304"/>
      <c r="X340" s="304"/>
      <c r="Y340" s="304"/>
      <c r="Z340" s="304"/>
      <c r="AA340" s="309"/>
      <c r="AB340" s="304"/>
      <c r="AC340" s="304"/>
      <c r="AD340" s="304"/>
      <c r="AE340" s="304"/>
      <c r="AF340" s="304"/>
      <c r="AG340" s="304"/>
      <c r="AH340" s="304"/>
      <c r="AI340" s="285"/>
      <c r="AJ340" s="304"/>
      <c r="AK340" s="304"/>
      <c r="AL340" s="304"/>
      <c r="AM340" s="287"/>
      <c r="AN340" s="304"/>
      <c r="AO340" s="304"/>
      <c r="AP340" s="271"/>
      <c r="AQ340" s="304"/>
      <c r="AR340" s="306"/>
      <c r="AS340" s="289"/>
      <c r="AT340" s="289"/>
      <c r="AU340" s="304"/>
      <c r="AX340" s="292" t="s">
        <v>972</v>
      </c>
      <c r="AY340" s="292" t="s">
        <v>973</v>
      </c>
    </row>
    <row r="341" spans="1:51" s="228" customFormat="1" ht="48" customHeight="1">
      <c r="A341" s="304"/>
      <c r="B341" s="304"/>
      <c r="C341" s="304"/>
      <c r="D341" s="304"/>
      <c r="E341" s="304"/>
      <c r="F341" s="304"/>
      <c r="G341" s="304"/>
      <c r="H341" s="304"/>
      <c r="I341" s="304"/>
      <c r="J341" s="304"/>
      <c r="K341" s="304"/>
      <c r="L341" s="304"/>
      <c r="M341" s="305"/>
      <c r="N341" s="305"/>
      <c r="O341" s="306"/>
      <c r="P341" s="304"/>
      <c r="Q341" s="308"/>
      <c r="R341" s="304"/>
      <c r="S341" s="308"/>
      <c r="T341" s="304"/>
      <c r="U341" s="304"/>
      <c r="V341" s="304"/>
      <c r="W341" s="304"/>
      <c r="X341" s="304"/>
      <c r="Y341" s="304"/>
      <c r="Z341" s="304"/>
      <c r="AA341" s="309"/>
      <c r="AB341" s="304"/>
      <c r="AC341" s="304"/>
      <c r="AD341" s="304"/>
      <c r="AE341" s="304"/>
      <c r="AF341" s="304"/>
      <c r="AG341" s="304"/>
      <c r="AH341" s="304"/>
      <c r="AI341" s="285"/>
      <c r="AJ341" s="304"/>
      <c r="AK341" s="304"/>
      <c r="AL341" s="304"/>
      <c r="AM341" s="287"/>
      <c r="AN341" s="304"/>
      <c r="AO341" s="304"/>
      <c r="AP341" s="271"/>
      <c r="AQ341" s="304"/>
      <c r="AR341" s="306"/>
      <c r="AS341" s="289"/>
      <c r="AT341" s="289"/>
      <c r="AU341" s="304"/>
      <c r="AX341" s="292" t="s">
        <v>974</v>
      </c>
      <c r="AY341" s="292" t="s">
        <v>975</v>
      </c>
    </row>
    <row r="342" spans="1:51" s="228" customFormat="1" ht="48" customHeight="1">
      <c r="A342" s="304"/>
      <c r="B342" s="304"/>
      <c r="C342" s="304"/>
      <c r="D342" s="304"/>
      <c r="E342" s="304"/>
      <c r="F342" s="304"/>
      <c r="G342" s="304"/>
      <c r="H342" s="304"/>
      <c r="I342" s="304"/>
      <c r="J342" s="304"/>
      <c r="K342" s="304"/>
      <c r="L342" s="304"/>
      <c r="M342" s="305"/>
      <c r="N342" s="305"/>
      <c r="O342" s="306"/>
      <c r="P342" s="304"/>
      <c r="Q342" s="308"/>
      <c r="R342" s="304"/>
      <c r="S342" s="308"/>
      <c r="T342" s="304"/>
      <c r="U342" s="304"/>
      <c r="V342" s="304"/>
      <c r="W342" s="304"/>
      <c r="X342" s="304"/>
      <c r="Y342" s="304"/>
      <c r="Z342" s="304"/>
      <c r="AA342" s="309"/>
      <c r="AB342" s="304"/>
      <c r="AC342" s="304"/>
      <c r="AD342" s="304"/>
      <c r="AE342" s="304"/>
      <c r="AF342" s="304"/>
      <c r="AG342" s="304"/>
      <c r="AH342" s="304"/>
      <c r="AI342" s="285"/>
      <c r="AJ342" s="304"/>
      <c r="AK342" s="304"/>
      <c r="AL342" s="304"/>
      <c r="AM342" s="287"/>
      <c r="AN342" s="304"/>
      <c r="AO342" s="304"/>
      <c r="AP342" s="271"/>
      <c r="AQ342" s="304"/>
      <c r="AR342" s="306"/>
      <c r="AS342" s="289"/>
      <c r="AT342" s="289"/>
      <c r="AU342" s="304"/>
      <c r="AX342" s="292" t="s">
        <v>976</v>
      </c>
      <c r="AY342" s="292" t="s">
        <v>977</v>
      </c>
    </row>
    <row r="343" spans="1:51" s="228" customFormat="1" ht="48" customHeight="1">
      <c r="A343" s="304"/>
      <c r="B343" s="304"/>
      <c r="C343" s="304"/>
      <c r="D343" s="304"/>
      <c r="E343" s="304"/>
      <c r="F343" s="304"/>
      <c r="G343" s="304"/>
      <c r="H343" s="304"/>
      <c r="I343" s="304"/>
      <c r="J343" s="304"/>
      <c r="K343" s="304"/>
      <c r="L343" s="304"/>
      <c r="M343" s="305"/>
      <c r="N343" s="305"/>
      <c r="O343" s="306"/>
      <c r="P343" s="304"/>
      <c r="Q343" s="308"/>
      <c r="R343" s="304"/>
      <c r="S343" s="308"/>
      <c r="T343" s="304"/>
      <c r="U343" s="304"/>
      <c r="V343" s="304"/>
      <c r="W343" s="304"/>
      <c r="X343" s="304"/>
      <c r="Y343" s="304"/>
      <c r="Z343" s="304"/>
      <c r="AA343" s="309"/>
      <c r="AB343" s="304"/>
      <c r="AC343" s="304"/>
      <c r="AD343" s="304"/>
      <c r="AE343" s="304"/>
      <c r="AF343" s="304"/>
      <c r="AG343" s="304"/>
      <c r="AH343" s="304"/>
      <c r="AI343" s="285"/>
      <c r="AJ343" s="304"/>
      <c r="AK343" s="304"/>
      <c r="AL343" s="304"/>
      <c r="AM343" s="287"/>
      <c r="AN343" s="304"/>
      <c r="AO343" s="304"/>
      <c r="AP343" s="271"/>
      <c r="AQ343" s="304"/>
      <c r="AR343" s="306"/>
      <c r="AS343" s="289"/>
      <c r="AT343" s="289"/>
      <c r="AU343" s="304"/>
      <c r="AX343" s="292" t="s">
        <v>978</v>
      </c>
      <c r="AY343" s="292" t="s">
        <v>979</v>
      </c>
    </row>
    <row r="344" spans="1:51" s="228" customFormat="1" ht="48" customHeight="1">
      <c r="A344" s="304"/>
      <c r="B344" s="304"/>
      <c r="C344" s="304"/>
      <c r="D344" s="304"/>
      <c r="E344" s="304"/>
      <c r="F344" s="304"/>
      <c r="G344" s="304"/>
      <c r="H344" s="304"/>
      <c r="I344" s="304"/>
      <c r="J344" s="304"/>
      <c r="K344" s="304"/>
      <c r="L344" s="304"/>
      <c r="M344" s="305"/>
      <c r="N344" s="305"/>
      <c r="O344" s="306"/>
      <c r="P344" s="304"/>
      <c r="Q344" s="308"/>
      <c r="R344" s="304"/>
      <c r="S344" s="308"/>
      <c r="T344" s="304"/>
      <c r="U344" s="304"/>
      <c r="V344" s="304"/>
      <c r="W344" s="304"/>
      <c r="X344" s="304"/>
      <c r="Y344" s="304"/>
      <c r="Z344" s="304"/>
      <c r="AA344" s="309"/>
      <c r="AB344" s="304"/>
      <c r="AC344" s="304"/>
      <c r="AD344" s="304"/>
      <c r="AE344" s="304"/>
      <c r="AF344" s="304"/>
      <c r="AG344" s="304"/>
      <c r="AH344" s="304"/>
      <c r="AI344" s="285"/>
      <c r="AJ344" s="304"/>
      <c r="AK344" s="304"/>
      <c r="AL344" s="304"/>
      <c r="AM344" s="287"/>
      <c r="AN344" s="304"/>
      <c r="AO344" s="304"/>
      <c r="AP344" s="271"/>
      <c r="AQ344" s="304"/>
      <c r="AR344" s="306"/>
      <c r="AS344" s="289"/>
      <c r="AT344" s="289"/>
      <c r="AU344" s="304"/>
      <c r="AX344" s="292" t="s">
        <v>980</v>
      </c>
      <c r="AY344" s="292" t="s">
        <v>981</v>
      </c>
    </row>
    <row r="345" spans="1:51" s="228" customFormat="1" ht="48" customHeight="1">
      <c r="A345" s="304"/>
      <c r="B345" s="304"/>
      <c r="C345" s="304"/>
      <c r="D345" s="304"/>
      <c r="E345" s="304"/>
      <c r="F345" s="304"/>
      <c r="G345" s="304"/>
      <c r="H345" s="304"/>
      <c r="I345" s="304"/>
      <c r="J345" s="304"/>
      <c r="K345" s="304"/>
      <c r="L345" s="304"/>
      <c r="M345" s="305"/>
      <c r="N345" s="305"/>
      <c r="O345" s="306"/>
      <c r="P345" s="304"/>
      <c r="Q345" s="308"/>
      <c r="R345" s="304"/>
      <c r="S345" s="308"/>
      <c r="T345" s="304"/>
      <c r="U345" s="304"/>
      <c r="V345" s="304"/>
      <c r="W345" s="304"/>
      <c r="X345" s="304"/>
      <c r="Y345" s="304"/>
      <c r="Z345" s="304"/>
      <c r="AA345" s="309"/>
      <c r="AB345" s="304"/>
      <c r="AC345" s="304"/>
      <c r="AD345" s="304"/>
      <c r="AE345" s="304"/>
      <c r="AF345" s="304"/>
      <c r="AG345" s="304"/>
      <c r="AH345" s="304"/>
      <c r="AI345" s="285"/>
      <c r="AJ345" s="304"/>
      <c r="AK345" s="304"/>
      <c r="AL345" s="304"/>
      <c r="AM345" s="287"/>
      <c r="AN345" s="304"/>
      <c r="AO345" s="304"/>
      <c r="AP345" s="271"/>
      <c r="AQ345" s="304"/>
      <c r="AR345" s="306"/>
      <c r="AS345" s="289"/>
      <c r="AT345" s="289"/>
      <c r="AU345" s="304"/>
      <c r="AX345" s="292" t="s">
        <v>982</v>
      </c>
      <c r="AY345" s="292" t="s">
        <v>983</v>
      </c>
    </row>
    <row r="346" spans="1:51" s="228" customFormat="1" ht="48" customHeight="1">
      <c r="A346" s="304"/>
      <c r="B346" s="304"/>
      <c r="C346" s="304"/>
      <c r="D346" s="304"/>
      <c r="E346" s="304"/>
      <c r="F346" s="304"/>
      <c r="G346" s="304"/>
      <c r="H346" s="304"/>
      <c r="I346" s="304"/>
      <c r="J346" s="304"/>
      <c r="K346" s="304"/>
      <c r="L346" s="304"/>
      <c r="M346" s="305"/>
      <c r="N346" s="305"/>
      <c r="O346" s="306"/>
      <c r="P346" s="304"/>
      <c r="Q346" s="308"/>
      <c r="R346" s="304"/>
      <c r="S346" s="308"/>
      <c r="T346" s="304"/>
      <c r="U346" s="304"/>
      <c r="V346" s="304"/>
      <c r="W346" s="304"/>
      <c r="X346" s="304"/>
      <c r="Y346" s="304"/>
      <c r="Z346" s="304"/>
      <c r="AA346" s="309"/>
      <c r="AB346" s="304"/>
      <c r="AC346" s="304"/>
      <c r="AD346" s="304"/>
      <c r="AE346" s="304"/>
      <c r="AF346" s="304"/>
      <c r="AG346" s="304"/>
      <c r="AH346" s="304"/>
      <c r="AI346" s="285"/>
      <c r="AJ346" s="304"/>
      <c r="AK346" s="304"/>
      <c r="AL346" s="304"/>
      <c r="AM346" s="287"/>
      <c r="AN346" s="304"/>
      <c r="AO346" s="304"/>
      <c r="AP346" s="271"/>
      <c r="AQ346" s="304"/>
      <c r="AR346" s="306"/>
      <c r="AS346" s="289"/>
      <c r="AT346" s="289"/>
      <c r="AU346" s="304"/>
      <c r="AX346" s="292" t="s">
        <v>984</v>
      </c>
      <c r="AY346" s="292" t="s">
        <v>985</v>
      </c>
    </row>
    <row r="347" spans="1:51" s="228" customFormat="1" ht="48" customHeight="1">
      <c r="A347" s="304"/>
      <c r="B347" s="304"/>
      <c r="C347" s="304"/>
      <c r="D347" s="304"/>
      <c r="E347" s="304"/>
      <c r="F347" s="304"/>
      <c r="G347" s="304"/>
      <c r="H347" s="304"/>
      <c r="I347" s="304"/>
      <c r="J347" s="304"/>
      <c r="K347" s="304"/>
      <c r="L347" s="304"/>
      <c r="M347" s="305"/>
      <c r="N347" s="305"/>
      <c r="O347" s="306"/>
      <c r="P347" s="304"/>
      <c r="Q347" s="308"/>
      <c r="R347" s="304"/>
      <c r="S347" s="308"/>
      <c r="T347" s="304"/>
      <c r="U347" s="304"/>
      <c r="V347" s="304"/>
      <c r="W347" s="304"/>
      <c r="X347" s="304"/>
      <c r="Y347" s="304"/>
      <c r="Z347" s="304"/>
      <c r="AA347" s="309"/>
      <c r="AB347" s="304"/>
      <c r="AC347" s="304"/>
      <c r="AD347" s="304"/>
      <c r="AE347" s="304"/>
      <c r="AF347" s="304"/>
      <c r="AG347" s="304"/>
      <c r="AH347" s="304"/>
      <c r="AI347" s="285"/>
      <c r="AJ347" s="304"/>
      <c r="AK347" s="304"/>
      <c r="AL347" s="304"/>
      <c r="AM347" s="287"/>
      <c r="AN347" s="304"/>
      <c r="AO347" s="304"/>
      <c r="AP347" s="271"/>
      <c r="AQ347" s="304"/>
      <c r="AR347" s="306"/>
      <c r="AS347" s="289"/>
      <c r="AT347" s="289"/>
      <c r="AU347" s="304"/>
      <c r="AX347" s="292" t="s">
        <v>986</v>
      </c>
      <c r="AY347" s="292" t="s">
        <v>987</v>
      </c>
    </row>
    <row r="348" spans="1:51" s="228" customFormat="1" ht="48" customHeight="1">
      <c r="A348" s="304"/>
      <c r="B348" s="304"/>
      <c r="C348" s="304"/>
      <c r="D348" s="304"/>
      <c r="E348" s="304"/>
      <c r="F348" s="304"/>
      <c r="G348" s="304"/>
      <c r="H348" s="304"/>
      <c r="I348" s="304"/>
      <c r="J348" s="304"/>
      <c r="K348" s="304"/>
      <c r="L348" s="304"/>
      <c r="M348" s="305"/>
      <c r="N348" s="305"/>
      <c r="O348" s="306"/>
      <c r="P348" s="304"/>
      <c r="Q348" s="308"/>
      <c r="R348" s="304"/>
      <c r="S348" s="308"/>
      <c r="T348" s="304"/>
      <c r="U348" s="304"/>
      <c r="V348" s="304"/>
      <c r="W348" s="304"/>
      <c r="X348" s="304"/>
      <c r="Y348" s="304"/>
      <c r="Z348" s="304"/>
      <c r="AA348" s="309"/>
      <c r="AB348" s="304"/>
      <c r="AC348" s="304"/>
      <c r="AD348" s="304"/>
      <c r="AE348" s="304"/>
      <c r="AF348" s="304"/>
      <c r="AG348" s="304"/>
      <c r="AH348" s="304"/>
      <c r="AI348" s="285"/>
      <c r="AJ348" s="304"/>
      <c r="AK348" s="304"/>
      <c r="AL348" s="304"/>
      <c r="AM348" s="287"/>
      <c r="AN348" s="304"/>
      <c r="AO348" s="304"/>
      <c r="AP348" s="271"/>
      <c r="AQ348" s="304"/>
      <c r="AR348" s="306"/>
      <c r="AS348" s="289"/>
      <c r="AT348" s="289"/>
      <c r="AU348" s="304"/>
      <c r="AX348" s="292" t="s">
        <v>988</v>
      </c>
      <c r="AY348" s="292" t="s">
        <v>989</v>
      </c>
    </row>
    <row r="349" spans="1:51" s="228" customFormat="1" ht="48" customHeight="1">
      <c r="A349" s="304"/>
      <c r="B349" s="304"/>
      <c r="C349" s="304"/>
      <c r="D349" s="304"/>
      <c r="E349" s="304"/>
      <c r="F349" s="304"/>
      <c r="G349" s="304"/>
      <c r="H349" s="304"/>
      <c r="I349" s="304"/>
      <c r="J349" s="304"/>
      <c r="K349" s="304"/>
      <c r="L349" s="304"/>
      <c r="M349" s="305"/>
      <c r="N349" s="305"/>
      <c r="O349" s="306"/>
      <c r="P349" s="304"/>
      <c r="Q349" s="308"/>
      <c r="R349" s="304"/>
      <c r="S349" s="308"/>
      <c r="T349" s="304"/>
      <c r="U349" s="304"/>
      <c r="V349" s="304"/>
      <c r="W349" s="304"/>
      <c r="X349" s="304"/>
      <c r="Y349" s="304"/>
      <c r="Z349" s="304"/>
      <c r="AA349" s="309"/>
      <c r="AB349" s="304"/>
      <c r="AC349" s="304"/>
      <c r="AD349" s="304"/>
      <c r="AE349" s="304"/>
      <c r="AF349" s="304"/>
      <c r="AG349" s="304"/>
      <c r="AH349" s="304"/>
      <c r="AI349" s="285"/>
      <c r="AJ349" s="304"/>
      <c r="AK349" s="304"/>
      <c r="AL349" s="304"/>
      <c r="AM349" s="287"/>
      <c r="AN349" s="304"/>
      <c r="AO349" s="304"/>
      <c r="AP349" s="271"/>
      <c r="AQ349" s="304"/>
      <c r="AR349" s="306"/>
      <c r="AS349" s="289"/>
      <c r="AT349" s="289"/>
      <c r="AU349" s="304"/>
      <c r="AX349" s="292" t="s">
        <v>990</v>
      </c>
      <c r="AY349" s="292" t="s">
        <v>991</v>
      </c>
    </row>
    <row r="350" spans="1:51" s="228" customFormat="1" ht="48" customHeight="1">
      <c r="A350" s="304"/>
      <c r="B350" s="304"/>
      <c r="C350" s="304"/>
      <c r="D350" s="304"/>
      <c r="E350" s="304"/>
      <c r="F350" s="304"/>
      <c r="G350" s="304"/>
      <c r="H350" s="304"/>
      <c r="I350" s="304"/>
      <c r="J350" s="304"/>
      <c r="K350" s="304"/>
      <c r="L350" s="304"/>
      <c r="M350" s="305"/>
      <c r="N350" s="305"/>
      <c r="O350" s="306"/>
      <c r="P350" s="304"/>
      <c r="Q350" s="308"/>
      <c r="R350" s="304"/>
      <c r="S350" s="308"/>
      <c r="T350" s="304"/>
      <c r="U350" s="304"/>
      <c r="V350" s="304"/>
      <c r="W350" s="304"/>
      <c r="X350" s="304"/>
      <c r="Y350" s="304"/>
      <c r="Z350" s="304"/>
      <c r="AA350" s="309"/>
      <c r="AB350" s="304"/>
      <c r="AC350" s="304"/>
      <c r="AD350" s="304"/>
      <c r="AE350" s="304"/>
      <c r="AF350" s="304"/>
      <c r="AG350" s="304"/>
      <c r="AH350" s="304"/>
      <c r="AI350" s="285"/>
      <c r="AJ350" s="304"/>
      <c r="AK350" s="304"/>
      <c r="AL350" s="304"/>
      <c r="AM350" s="287"/>
      <c r="AN350" s="304"/>
      <c r="AO350" s="304"/>
      <c r="AP350" s="271"/>
      <c r="AQ350" s="304"/>
      <c r="AR350" s="306"/>
      <c r="AS350" s="289"/>
      <c r="AT350" s="289"/>
      <c r="AU350" s="304"/>
      <c r="AX350" s="292" t="s">
        <v>992</v>
      </c>
      <c r="AY350" s="292" t="s">
        <v>993</v>
      </c>
    </row>
    <row r="351" spans="1:51" s="228" customFormat="1" ht="48" customHeight="1">
      <c r="A351" s="304"/>
      <c r="B351" s="304"/>
      <c r="C351" s="304"/>
      <c r="D351" s="304"/>
      <c r="E351" s="304"/>
      <c r="F351" s="304"/>
      <c r="G351" s="304"/>
      <c r="H351" s="304"/>
      <c r="I351" s="304"/>
      <c r="J351" s="304"/>
      <c r="K351" s="304"/>
      <c r="L351" s="304"/>
      <c r="M351" s="305"/>
      <c r="N351" s="305"/>
      <c r="O351" s="306"/>
      <c r="P351" s="304"/>
      <c r="Q351" s="308"/>
      <c r="R351" s="304"/>
      <c r="S351" s="308"/>
      <c r="T351" s="304"/>
      <c r="U351" s="304"/>
      <c r="V351" s="304"/>
      <c r="W351" s="304"/>
      <c r="X351" s="304"/>
      <c r="Y351" s="304"/>
      <c r="Z351" s="304"/>
      <c r="AA351" s="309"/>
      <c r="AB351" s="304"/>
      <c r="AC351" s="304"/>
      <c r="AD351" s="304"/>
      <c r="AE351" s="304"/>
      <c r="AF351" s="304"/>
      <c r="AG351" s="304"/>
      <c r="AH351" s="304"/>
      <c r="AI351" s="285"/>
      <c r="AJ351" s="304"/>
      <c r="AK351" s="304"/>
      <c r="AL351" s="304"/>
      <c r="AM351" s="287"/>
      <c r="AN351" s="304"/>
      <c r="AO351" s="304"/>
      <c r="AP351" s="271"/>
      <c r="AQ351" s="304"/>
      <c r="AR351" s="306"/>
      <c r="AS351" s="289"/>
      <c r="AT351" s="289"/>
      <c r="AU351" s="304"/>
      <c r="AX351" s="292" t="s">
        <v>994</v>
      </c>
      <c r="AY351" s="292" t="s">
        <v>995</v>
      </c>
    </row>
    <row r="352" spans="1:51" s="228" customFormat="1" ht="48" customHeight="1">
      <c r="A352" s="304"/>
      <c r="B352" s="304"/>
      <c r="C352" s="304"/>
      <c r="D352" s="304"/>
      <c r="E352" s="304"/>
      <c r="F352" s="304"/>
      <c r="G352" s="304"/>
      <c r="H352" s="304"/>
      <c r="I352" s="304"/>
      <c r="J352" s="304"/>
      <c r="K352" s="304"/>
      <c r="L352" s="304"/>
      <c r="M352" s="305"/>
      <c r="N352" s="305"/>
      <c r="O352" s="306"/>
      <c r="P352" s="304"/>
      <c r="Q352" s="308"/>
      <c r="R352" s="304"/>
      <c r="S352" s="308"/>
      <c r="T352" s="304"/>
      <c r="U352" s="304"/>
      <c r="V352" s="304"/>
      <c r="W352" s="304"/>
      <c r="X352" s="304"/>
      <c r="Y352" s="304"/>
      <c r="Z352" s="304"/>
      <c r="AA352" s="309"/>
      <c r="AB352" s="304"/>
      <c r="AC352" s="304"/>
      <c r="AD352" s="304"/>
      <c r="AE352" s="304"/>
      <c r="AF352" s="304"/>
      <c r="AG352" s="304"/>
      <c r="AH352" s="304"/>
      <c r="AI352" s="285"/>
      <c r="AJ352" s="304"/>
      <c r="AK352" s="304"/>
      <c r="AL352" s="304"/>
      <c r="AM352" s="287"/>
      <c r="AN352" s="304"/>
      <c r="AO352" s="304"/>
      <c r="AP352" s="271"/>
      <c r="AQ352" s="304"/>
      <c r="AR352" s="306"/>
      <c r="AS352" s="289"/>
      <c r="AT352" s="289"/>
      <c r="AU352" s="304"/>
      <c r="AX352" s="292" t="s">
        <v>996</v>
      </c>
      <c r="AY352" s="292" t="s">
        <v>997</v>
      </c>
    </row>
    <row r="353" spans="1:51" s="228" customFormat="1" ht="48" customHeight="1">
      <c r="A353" s="304"/>
      <c r="B353" s="304"/>
      <c r="C353" s="304"/>
      <c r="D353" s="304"/>
      <c r="E353" s="304"/>
      <c r="F353" s="304"/>
      <c r="G353" s="304"/>
      <c r="H353" s="304"/>
      <c r="I353" s="304"/>
      <c r="J353" s="304"/>
      <c r="K353" s="304"/>
      <c r="L353" s="304"/>
      <c r="M353" s="305"/>
      <c r="N353" s="305"/>
      <c r="O353" s="306"/>
      <c r="P353" s="304"/>
      <c r="Q353" s="308"/>
      <c r="R353" s="304"/>
      <c r="S353" s="308"/>
      <c r="T353" s="304"/>
      <c r="U353" s="304"/>
      <c r="V353" s="304"/>
      <c r="W353" s="304"/>
      <c r="X353" s="304"/>
      <c r="Y353" s="304"/>
      <c r="Z353" s="304"/>
      <c r="AA353" s="309"/>
      <c r="AB353" s="304"/>
      <c r="AC353" s="304"/>
      <c r="AD353" s="304"/>
      <c r="AE353" s="304"/>
      <c r="AF353" s="304"/>
      <c r="AG353" s="304"/>
      <c r="AH353" s="304"/>
      <c r="AI353" s="285"/>
      <c r="AJ353" s="304"/>
      <c r="AK353" s="304"/>
      <c r="AL353" s="304"/>
      <c r="AM353" s="287"/>
      <c r="AN353" s="304"/>
      <c r="AO353" s="304"/>
      <c r="AP353" s="271"/>
      <c r="AQ353" s="304"/>
      <c r="AR353" s="306"/>
      <c r="AS353" s="289"/>
      <c r="AT353" s="289"/>
      <c r="AU353" s="304"/>
      <c r="AX353" s="292" t="s">
        <v>998</v>
      </c>
      <c r="AY353" s="292" t="s">
        <v>999</v>
      </c>
    </row>
    <row r="354" spans="1:51" s="228" customFormat="1" ht="48" customHeight="1">
      <c r="A354" s="304"/>
      <c r="B354" s="304"/>
      <c r="C354" s="304"/>
      <c r="D354" s="304"/>
      <c r="E354" s="304"/>
      <c r="F354" s="304"/>
      <c r="G354" s="304"/>
      <c r="H354" s="304"/>
      <c r="I354" s="304"/>
      <c r="J354" s="304"/>
      <c r="K354" s="304"/>
      <c r="L354" s="304"/>
      <c r="M354" s="305"/>
      <c r="N354" s="305"/>
      <c r="O354" s="306"/>
      <c r="P354" s="304"/>
      <c r="Q354" s="308"/>
      <c r="R354" s="304"/>
      <c r="S354" s="308"/>
      <c r="T354" s="304"/>
      <c r="U354" s="304"/>
      <c r="V354" s="304"/>
      <c r="W354" s="304"/>
      <c r="X354" s="304"/>
      <c r="Y354" s="304"/>
      <c r="Z354" s="304"/>
      <c r="AA354" s="309"/>
      <c r="AB354" s="304"/>
      <c r="AC354" s="304"/>
      <c r="AD354" s="304"/>
      <c r="AE354" s="304"/>
      <c r="AF354" s="304"/>
      <c r="AG354" s="304"/>
      <c r="AH354" s="304"/>
      <c r="AI354" s="285"/>
      <c r="AJ354" s="304"/>
      <c r="AK354" s="304"/>
      <c r="AL354" s="304"/>
      <c r="AM354" s="287"/>
      <c r="AN354" s="304"/>
      <c r="AO354" s="304"/>
      <c r="AP354" s="271"/>
      <c r="AQ354" s="304"/>
      <c r="AR354" s="306"/>
      <c r="AS354" s="289"/>
      <c r="AT354" s="289"/>
      <c r="AU354" s="304"/>
      <c r="AX354" s="292" t="s">
        <v>1000</v>
      </c>
      <c r="AY354" s="292" t="s">
        <v>1001</v>
      </c>
    </row>
    <row r="355" spans="1:51" s="228" customFormat="1" ht="48" customHeight="1">
      <c r="A355" s="304"/>
      <c r="B355" s="304"/>
      <c r="C355" s="304"/>
      <c r="D355" s="304"/>
      <c r="E355" s="304"/>
      <c r="F355" s="304"/>
      <c r="G355" s="304"/>
      <c r="H355" s="304"/>
      <c r="I355" s="304"/>
      <c r="J355" s="304"/>
      <c r="K355" s="304"/>
      <c r="L355" s="304"/>
      <c r="M355" s="305"/>
      <c r="N355" s="305"/>
      <c r="O355" s="306"/>
      <c r="P355" s="304"/>
      <c r="Q355" s="308"/>
      <c r="R355" s="304"/>
      <c r="S355" s="308"/>
      <c r="T355" s="304"/>
      <c r="U355" s="304"/>
      <c r="V355" s="304"/>
      <c r="W355" s="304"/>
      <c r="X355" s="304"/>
      <c r="Y355" s="304"/>
      <c r="Z355" s="304"/>
      <c r="AA355" s="309"/>
      <c r="AB355" s="304"/>
      <c r="AC355" s="304"/>
      <c r="AD355" s="304"/>
      <c r="AE355" s="304"/>
      <c r="AF355" s="304"/>
      <c r="AG355" s="304"/>
      <c r="AH355" s="304"/>
      <c r="AI355" s="285"/>
      <c r="AJ355" s="304"/>
      <c r="AK355" s="304"/>
      <c r="AL355" s="304"/>
      <c r="AM355" s="287"/>
      <c r="AN355" s="304"/>
      <c r="AO355" s="304"/>
      <c r="AP355" s="271"/>
      <c r="AQ355" s="304"/>
      <c r="AR355" s="306"/>
      <c r="AS355" s="289"/>
      <c r="AT355" s="289"/>
      <c r="AU355" s="304"/>
      <c r="AX355" s="292" t="s">
        <v>1002</v>
      </c>
      <c r="AY355" s="292" t="s">
        <v>1003</v>
      </c>
    </row>
    <row r="356" spans="1:51" s="228" customFormat="1" ht="48" customHeight="1">
      <c r="A356" s="304"/>
      <c r="B356" s="304"/>
      <c r="C356" s="304"/>
      <c r="D356" s="304"/>
      <c r="E356" s="304"/>
      <c r="F356" s="304"/>
      <c r="G356" s="304"/>
      <c r="H356" s="304"/>
      <c r="I356" s="304"/>
      <c r="J356" s="304"/>
      <c r="K356" s="304"/>
      <c r="L356" s="304"/>
      <c r="M356" s="305"/>
      <c r="N356" s="305"/>
      <c r="O356" s="306"/>
      <c r="P356" s="304"/>
      <c r="Q356" s="308"/>
      <c r="R356" s="304"/>
      <c r="S356" s="308"/>
      <c r="T356" s="304"/>
      <c r="U356" s="304"/>
      <c r="V356" s="304"/>
      <c r="W356" s="304"/>
      <c r="X356" s="304"/>
      <c r="Y356" s="304"/>
      <c r="Z356" s="304"/>
      <c r="AA356" s="309"/>
      <c r="AB356" s="304"/>
      <c r="AC356" s="304"/>
      <c r="AD356" s="304"/>
      <c r="AE356" s="304"/>
      <c r="AF356" s="304"/>
      <c r="AG356" s="304"/>
      <c r="AH356" s="304"/>
      <c r="AI356" s="285"/>
      <c r="AJ356" s="304"/>
      <c r="AK356" s="304"/>
      <c r="AL356" s="304"/>
      <c r="AM356" s="287"/>
      <c r="AN356" s="304"/>
      <c r="AO356" s="304"/>
      <c r="AP356" s="271"/>
      <c r="AQ356" s="304"/>
      <c r="AR356" s="306"/>
      <c r="AS356" s="289"/>
      <c r="AT356" s="289"/>
      <c r="AU356" s="304"/>
      <c r="AX356" s="292" t="s">
        <v>1004</v>
      </c>
      <c r="AY356" s="292" t="s">
        <v>1005</v>
      </c>
    </row>
    <row r="357" spans="1:51" s="228" customFormat="1" ht="48" customHeight="1">
      <c r="A357" s="304"/>
      <c r="B357" s="304"/>
      <c r="C357" s="304"/>
      <c r="D357" s="304"/>
      <c r="E357" s="304"/>
      <c r="F357" s="304"/>
      <c r="G357" s="304"/>
      <c r="H357" s="304"/>
      <c r="I357" s="304"/>
      <c r="J357" s="304"/>
      <c r="K357" s="304"/>
      <c r="L357" s="304"/>
      <c r="M357" s="305"/>
      <c r="N357" s="305"/>
      <c r="O357" s="306"/>
      <c r="P357" s="304"/>
      <c r="Q357" s="308"/>
      <c r="R357" s="304"/>
      <c r="S357" s="308"/>
      <c r="T357" s="304"/>
      <c r="U357" s="304"/>
      <c r="V357" s="304"/>
      <c r="W357" s="304"/>
      <c r="X357" s="304"/>
      <c r="Y357" s="304"/>
      <c r="Z357" s="304"/>
      <c r="AA357" s="309"/>
      <c r="AB357" s="304"/>
      <c r="AC357" s="304"/>
      <c r="AD357" s="304"/>
      <c r="AE357" s="304"/>
      <c r="AF357" s="304"/>
      <c r="AG357" s="304"/>
      <c r="AH357" s="304"/>
      <c r="AI357" s="285"/>
      <c r="AJ357" s="304"/>
      <c r="AK357" s="304"/>
      <c r="AL357" s="304"/>
      <c r="AM357" s="287"/>
      <c r="AN357" s="304"/>
      <c r="AO357" s="304"/>
      <c r="AP357" s="271"/>
      <c r="AQ357" s="304"/>
      <c r="AR357" s="306"/>
      <c r="AS357" s="289"/>
      <c r="AT357" s="289"/>
      <c r="AU357" s="304"/>
      <c r="AX357" s="292" t="s">
        <v>1006</v>
      </c>
      <c r="AY357" s="292" t="s">
        <v>1007</v>
      </c>
    </row>
    <row r="358" spans="1:51" s="228" customFormat="1" ht="48" customHeight="1">
      <c r="A358" s="304"/>
      <c r="B358" s="304"/>
      <c r="C358" s="304"/>
      <c r="D358" s="304"/>
      <c r="E358" s="304"/>
      <c r="F358" s="304"/>
      <c r="G358" s="304"/>
      <c r="H358" s="304"/>
      <c r="I358" s="304"/>
      <c r="J358" s="304"/>
      <c r="K358" s="304"/>
      <c r="L358" s="304"/>
      <c r="M358" s="305"/>
      <c r="N358" s="305"/>
      <c r="O358" s="306"/>
      <c r="P358" s="304"/>
      <c r="Q358" s="308"/>
      <c r="R358" s="304"/>
      <c r="S358" s="308"/>
      <c r="T358" s="304"/>
      <c r="U358" s="304"/>
      <c r="V358" s="304"/>
      <c r="W358" s="304"/>
      <c r="X358" s="304"/>
      <c r="Y358" s="304"/>
      <c r="Z358" s="304"/>
      <c r="AA358" s="309"/>
      <c r="AB358" s="304"/>
      <c r="AC358" s="304"/>
      <c r="AD358" s="304"/>
      <c r="AE358" s="304"/>
      <c r="AF358" s="304"/>
      <c r="AG358" s="304"/>
      <c r="AH358" s="304"/>
      <c r="AI358" s="285"/>
      <c r="AJ358" s="304"/>
      <c r="AK358" s="304"/>
      <c r="AL358" s="304"/>
      <c r="AM358" s="287"/>
      <c r="AN358" s="304"/>
      <c r="AO358" s="304"/>
      <c r="AP358" s="271"/>
      <c r="AQ358" s="304"/>
      <c r="AR358" s="306"/>
      <c r="AS358" s="289"/>
      <c r="AT358" s="289"/>
      <c r="AU358" s="304"/>
      <c r="AX358" s="292" t="s">
        <v>1008</v>
      </c>
      <c r="AY358" s="292" t="s">
        <v>1009</v>
      </c>
    </row>
    <row r="359" spans="1:51" s="228" customFormat="1" ht="48" customHeight="1">
      <c r="A359" s="304"/>
      <c r="B359" s="304"/>
      <c r="C359" s="304"/>
      <c r="D359" s="304"/>
      <c r="E359" s="304"/>
      <c r="F359" s="304"/>
      <c r="G359" s="304"/>
      <c r="H359" s="304"/>
      <c r="I359" s="304"/>
      <c r="J359" s="304"/>
      <c r="K359" s="304"/>
      <c r="L359" s="304"/>
      <c r="M359" s="305"/>
      <c r="N359" s="305"/>
      <c r="O359" s="306"/>
      <c r="P359" s="304"/>
      <c r="Q359" s="308"/>
      <c r="R359" s="304"/>
      <c r="S359" s="308"/>
      <c r="T359" s="304"/>
      <c r="U359" s="304"/>
      <c r="V359" s="304"/>
      <c r="W359" s="304"/>
      <c r="X359" s="304"/>
      <c r="Y359" s="304"/>
      <c r="Z359" s="304"/>
      <c r="AA359" s="309"/>
      <c r="AB359" s="304"/>
      <c r="AC359" s="304"/>
      <c r="AD359" s="304"/>
      <c r="AE359" s="304"/>
      <c r="AF359" s="304"/>
      <c r="AG359" s="304"/>
      <c r="AH359" s="304"/>
      <c r="AI359" s="285"/>
      <c r="AJ359" s="304"/>
      <c r="AK359" s="304"/>
      <c r="AL359" s="304"/>
      <c r="AM359" s="287"/>
      <c r="AN359" s="304"/>
      <c r="AO359" s="304"/>
      <c r="AP359" s="271"/>
      <c r="AQ359" s="304"/>
      <c r="AR359" s="306"/>
      <c r="AS359" s="289"/>
      <c r="AT359" s="289"/>
      <c r="AU359" s="304"/>
      <c r="AX359" s="292" t="s">
        <v>1010</v>
      </c>
      <c r="AY359" s="292" t="s">
        <v>1011</v>
      </c>
    </row>
    <row r="360" spans="1:51" s="228" customFormat="1" ht="48" customHeight="1">
      <c r="A360" s="304"/>
      <c r="B360" s="304"/>
      <c r="C360" s="304"/>
      <c r="D360" s="304"/>
      <c r="E360" s="304"/>
      <c r="F360" s="304"/>
      <c r="G360" s="304"/>
      <c r="H360" s="304"/>
      <c r="I360" s="304"/>
      <c r="J360" s="304"/>
      <c r="K360" s="304"/>
      <c r="L360" s="304"/>
      <c r="M360" s="305"/>
      <c r="N360" s="305"/>
      <c r="O360" s="306"/>
      <c r="P360" s="304"/>
      <c r="Q360" s="308"/>
      <c r="R360" s="304"/>
      <c r="S360" s="308"/>
      <c r="T360" s="304"/>
      <c r="U360" s="304"/>
      <c r="V360" s="304"/>
      <c r="W360" s="304"/>
      <c r="X360" s="304"/>
      <c r="Y360" s="304"/>
      <c r="Z360" s="304"/>
      <c r="AA360" s="309"/>
      <c r="AB360" s="304"/>
      <c r="AC360" s="304"/>
      <c r="AD360" s="304"/>
      <c r="AE360" s="304"/>
      <c r="AF360" s="304"/>
      <c r="AG360" s="304"/>
      <c r="AH360" s="304"/>
      <c r="AI360" s="285"/>
      <c r="AJ360" s="304"/>
      <c r="AK360" s="304"/>
      <c r="AL360" s="304"/>
      <c r="AM360" s="287"/>
      <c r="AN360" s="304"/>
      <c r="AO360" s="304"/>
      <c r="AP360" s="271"/>
      <c r="AQ360" s="304"/>
      <c r="AR360" s="306"/>
      <c r="AS360" s="289"/>
      <c r="AT360" s="289"/>
      <c r="AU360" s="304"/>
      <c r="AX360" s="292" t="s">
        <v>1012</v>
      </c>
      <c r="AY360" s="292" t="s">
        <v>1013</v>
      </c>
    </row>
    <row r="361" spans="1:51" s="228" customFormat="1" ht="48" customHeight="1">
      <c r="A361" s="304"/>
      <c r="B361" s="304"/>
      <c r="C361" s="304"/>
      <c r="D361" s="304"/>
      <c r="E361" s="304"/>
      <c r="F361" s="304"/>
      <c r="G361" s="304"/>
      <c r="H361" s="304"/>
      <c r="I361" s="304"/>
      <c r="J361" s="304"/>
      <c r="K361" s="304"/>
      <c r="L361" s="304"/>
      <c r="M361" s="305"/>
      <c r="N361" s="305"/>
      <c r="O361" s="306"/>
      <c r="P361" s="304"/>
      <c r="Q361" s="308"/>
      <c r="R361" s="304"/>
      <c r="S361" s="308"/>
      <c r="T361" s="304"/>
      <c r="U361" s="304"/>
      <c r="V361" s="304"/>
      <c r="W361" s="304"/>
      <c r="X361" s="304"/>
      <c r="Y361" s="304"/>
      <c r="Z361" s="304"/>
      <c r="AA361" s="309"/>
      <c r="AB361" s="304"/>
      <c r="AC361" s="304"/>
      <c r="AD361" s="304"/>
      <c r="AE361" s="304"/>
      <c r="AF361" s="304"/>
      <c r="AG361" s="304"/>
      <c r="AH361" s="304"/>
      <c r="AI361" s="285"/>
      <c r="AJ361" s="304"/>
      <c r="AK361" s="304"/>
      <c r="AL361" s="304"/>
      <c r="AM361" s="287"/>
      <c r="AN361" s="304"/>
      <c r="AO361" s="304"/>
      <c r="AP361" s="271"/>
      <c r="AQ361" s="304"/>
      <c r="AR361" s="306"/>
      <c r="AS361" s="289"/>
      <c r="AT361" s="289"/>
      <c r="AU361" s="304"/>
      <c r="AX361" s="292" t="s">
        <v>1014</v>
      </c>
      <c r="AY361" s="292" t="s">
        <v>1015</v>
      </c>
    </row>
    <row r="362" spans="1:51" s="228" customFormat="1" ht="48" customHeight="1">
      <c r="A362" s="304"/>
      <c r="B362" s="304"/>
      <c r="C362" s="304"/>
      <c r="D362" s="304"/>
      <c r="E362" s="304"/>
      <c r="F362" s="304"/>
      <c r="G362" s="304"/>
      <c r="H362" s="304"/>
      <c r="I362" s="304"/>
      <c r="J362" s="304"/>
      <c r="K362" s="304"/>
      <c r="L362" s="304"/>
      <c r="M362" s="305"/>
      <c r="N362" s="305"/>
      <c r="O362" s="306"/>
      <c r="P362" s="304"/>
      <c r="Q362" s="308"/>
      <c r="R362" s="304"/>
      <c r="S362" s="308"/>
      <c r="T362" s="304"/>
      <c r="U362" s="304"/>
      <c r="V362" s="304"/>
      <c r="W362" s="304"/>
      <c r="X362" s="304"/>
      <c r="Y362" s="304"/>
      <c r="Z362" s="304"/>
      <c r="AA362" s="309"/>
      <c r="AB362" s="304"/>
      <c r="AC362" s="304"/>
      <c r="AD362" s="304"/>
      <c r="AE362" s="304"/>
      <c r="AF362" s="304"/>
      <c r="AG362" s="304"/>
      <c r="AH362" s="304"/>
      <c r="AI362" s="285"/>
      <c r="AJ362" s="304"/>
      <c r="AK362" s="304"/>
      <c r="AL362" s="304"/>
      <c r="AM362" s="287"/>
      <c r="AN362" s="304"/>
      <c r="AO362" s="304"/>
      <c r="AP362" s="271"/>
      <c r="AQ362" s="304"/>
      <c r="AR362" s="306"/>
      <c r="AS362" s="289"/>
      <c r="AT362" s="289"/>
      <c r="AU362" s="304"/>
      <c r="AX362" s="292" t="s">
        <v>1016</v>
      </c>
      <c r="AY362" s="292" t="s">
        <v>1017</v>
      </c>
    </row>
    <row r="363" spans="1:51" s="228" customFormat="1" ht="48" customHeight="1">
      <c r="A363" s="304"/>
      <c r="B363" s="304"/>
      <c r="C363" s="304"/>
      <c r="D363" s="304"/>
      <c r="E363" s="304"/>
      <c r="F363" s="304"/>
      <c r="G363" s="304"/>
      <c r="H363" s="304"/>
      <c r="I363" s="304"/>
      <c r="J363" s="304"/>
      <c r="K363" s="304"/>
      <c r="L363" s="304"/>
      <c r="M363" s="305"/>
      <c r="N363" s="305"/>
      <c r="O363" s="306"/>
      <c r="P363" s="304"/>
      <c r="Q363" s="308"/>
      <c r="R363" s="304"/>
      <c r="S363" s="308"/>
      <c r="T363" s="304"/>
      <c r="U363" s="304"/>
      <c r="V363" s="304"/>
      <c r="W363" s="304"/>
      <c r="X363" s="304"/>
      <c r="Y363" s="304"/>
      <c r="Z363" s="304"/>
      <c r="AA363" s="309"/>
      <c r="AB363" s="304"/>
      <c r="AC363" s="304"/>
      <c r="AD363" s="304"/>
      <c r="AE363" s="304"/>
      <c r="AF363" s="304"/>
      <c r="AG363" s="304"/>
      <c r="AH363" s="304"/>
      <c r="AI363" s="285"/>
      <c r="AJ363" s="304"/>
      <c r="AK363" s="304"/>
      <c r="AL363" s="304"/>
      <c r="AM363" s="287"/>
      <c r="AN363" s="304"/>
      <c r="AO363" s="304"/>
      <c r="AP363" s="271"/>
      <c r="AQ363" s="304"/>
      <c r="AR363" s="306"/>
      <c r="AS363" s="289"/>
      <c r="AT363" s="289"/>
      <c r="AU363" s="304"/>
      <c r="AX363" s="292" t="s">
        <v>1018</v>
      </c>
      <c r="AY363" s="292" t="s">
        <v>1019</v>
      </c>
    </row>
    <row r="364" spans="1:51" s="228" customFormat="1" ht="48" customHeight="1">
      <c r="A364" s="304"/>
      <c r="B364" s="304"/>
      <c r="C364" s="304"/>
      <c r="D364" s="304"/>
      <c r="E364" s="304"/>
      <c r="F364" s="304"/>
      <c r="G364" s="304"/>
      <c r="H364" s="304"/>
      <c r="I364" s="304"/>
      <c r="J364" s="304"/>
      <c r="K364" s="304"/>
      <c r="L364" s="304"/>
      <c r="M364" s="305"/>
      <c r="N364" s="305"/>
      <c r="O364" s="306"/>
      <c r="P364" s="304"/>
      <c r="Q364" s="308"/>
      <c r="R364" s="304"/>
      <c r="S364" s="308"/>
      <c r="T364" s="304"/>
      <c r="U364" s="304"/>
      <c r="V364" s="304"/>
      <c r="W364" s="304"/>
      <c r="X364" s="304"/>
      <c r="Y364" s="304"/>
      <c r="Z364" s="304"/>
      <c r="AA364" s="309"/>
      <c r="AB364" s="304"/>
      <c r="AC364" s="304"/>
      <c r="AD364" s="304"/>
      <c r="AE364" s="304"/>
      <c r="AF364" s="304"/>
      <c r="AG364" s="304"/>
      <c r="AH364" s="304"/>
      <c r="AI364" s="285"/>
      <c r="AJ364" s="304"/>
      <c r="AK364" s="304"/>
      <c r="AL364" s="304"/>
      <c r="AM364" s="287"/>
      <c r="AN364" s="304"/>
      <c r="AO364" s="304"/>
      <c r="AP364" s="271"/>
      <c r="AQ364" s="304"/>
      <c r="AR364" s="306"/>
      <c r="AS364" s="289"/>
      <c r="AT364" s="289"/>
      <c r="AU364" s="304"/>
      <c r="AX364" s="292" t="s">
        <v>1020</v>
      </c>
      <c r="AY364" s="292" t="s">
        <v>1021</v>
      </c>
    </row>
    <row r="365" spans="1:51" s="228" customFormat="1" ht="48" customHeight="1">
      <c r="A365" s="304"/>
      <c r="B365" s="304"/>
      <c r="C365" s="304"/>
      <c r="D365" s="304"/>
      <c r="E365" s="304"/>
      <c r="F365" s="304"/>
      <c r="G365" s="304"/>
      <c r="H365" s="304"/>
      <c r="I365" s="304"/>
      <c r="J365" s="304"/>
      <c r="K365" s="304"/>
      <c r="L365" s="304"/>
      <c r="M365" s="305"/>
      <c r="N365" s="305"/>
      <c r="O365" s="306"/>
      <c r="P365" s="304"/>
      <c r="Q365" s="308"/>
      <c r="R365" s="304"/>
      <c r="S365" s="308"/>
      <c r="T365" s="304"/>
      <c r="U365" s="304"/>
      <c r="V365" s="304"/>
      <c r="W365" s="304"/>
      <c r="X365" s="304"/>
      <c r="Y365" s="304"/>
      <c r="Z365" s="304"/>
      <c r="AA365" s="309"/>
      <c r="AB365" s="304"/>
      <c r="AC365" s="304"/>
      <c r="AD365" s="304"/>
      <c r="AE365" s="304"/>
      <c r="AF365" s="304"/>
      <c r="AG365" s="304"/>
      <c r="AH365" s="304"/>
      <c r="AI365" s="285"/>
      <c r="AJ365" s="304"/>
      <c r="AK365" s="304"/>
      <c r="AL365" s="304"/>
      <c r="AM365" s="287"/>
      <c r="AN365" s="304"/>
      <c r="AO365" s="304"/>
      <c r="AP365" s="271"/>
      <c r="AQ365" s="304"/>
      <c r="AR365" s="306"/>
      <c r="AS365" s="289"/>
      <c r="AT365" s="289"/>
      <c r="AU365" s="304"/>
      <c r="AX365" s="292" t="s">
        <v>1022</v>
      </c>
      <c r="AY365" s="292" t="s">
        <v>1023</v>
      </c>
    </row>
    <row r="366" spans="1:51" s="228" customFormat="1" ht="48" customHeight="1">
      <c r="A366" s="304"/>
      <c r="B366" s="304"/>
      <c r="C366" s="304"/>
      <c r="D366" s="304"/>
      <c r="E366" s="304"/>
      <c r="F366" s="304"/>
      <c r="G366" s="304"/>
      <c r="H366" s="304"/>
      <c r="I366" s="304"/>
      <c r="J366" s="304"/>
      <c r="K366" s="304"/>
      <c r="L366" s="304"/>
      <c r="M366" s="305"/>
      <c r="N366" s="305"/>
      <c r="O366" s="306"/>
      <c r="P366" s="304"/>
      <c r="Q366" s="308"/>
      <c r="R366" s="304"/>
      <c r="S366" s="308"/>
      <c r="T366" s="304"/>
      <c r="U366" s="304"/>
      <c r="V366" s="304"/>
      <c r="W366" s="304"/>
      <c r="X366" s="304"/>
      <c r="Y366" s="304"/>
      <c r="Z366" s="304"/>
      <c r="AA366" s="309"/>
      <c r="AB366" s="304"/>
      <c r="AC366" s="304"/>
      <c r="AD366" s="304"/>
      <c r="AE366" s="304"/>
      <c r="AF366" s="304"/>
      <c r="AG366" s="304"/>
      <c r="AH366" s="304"/>
      <c r="AI366" s="285"/>
      <c r="AJ366" s="304"/>
      <c r="AK366" s="304"/>
      <c r="AL366" s="304"/>
      <c r="AM366" s="287"/>
      <c r="AN366" s="304"/>
      <c r="AO366" s="304"/>
      <c r="AP366" s="271"/>
      <c r="AQ366" s="304"/>
      <c r="AR366" s="306"/>
      <c r="AS366" s="289"/>
      <c r="AT366" s="289"/>
      <c r="AU366" s="304"/>
      <c r="AX366" s="292" t="s">
        <v>1024</v>
      </c>
      <c r="AY366" s="292" t="s">
        <v>1025</v>
      </c>
    </row>
    <row r="367" spans="1:51" s="228" customFormat="1" ht="48" customHeight="1">
      <c r="A367" s="304"/>
      <c r="B367" s="304"/>
      <c r="C367" s="304"/>
      <c r="D367" s="304"/>
      <c r="E367" s="304"/>
      <c r="F367" s="304"/>
      <c r="G367" s="304"/>
      <c r="H367" s="304"/>
      <c r="I367" s="304"/>
      <c r="J367" s="304"/>
      <c r="K367" s="304"/>
      <c r="L367" s="304"/>
      <c r="M367" s="305"/>
      <c r="N367" s="305"/>
      <c r="O367" s="306"/>
      <c r="P367" s="304"/>
      <c r="Q367" s="308"/>
      <c r="R367" s="304"/>
      <c r="S367" s="308"/>
      <c r="T367" s="304"/>
      <c r="U367" s="304"/>
      <c r="V367" s="304"/>
      <c r="W367" s="304"/>
      <c r="X367" s="304"/>
      <c r="Y367" s="304"/>
      <c r="Z367" s="304"/>
      <c r="AA367" s="309"/>
      <c r="AB367" s="304"/>
      <c r="AC367" s="304"/>
      <c r="AD367" s="304"/>
      <c r="AE367" s="304"/>
      <c r="AF367" s="304"/>
      <c r="AG367" s="304"/>
      <c r="AH367" s="304"/>
      <c r="AI367" s="285"/>
      <c r="AJ367" s="304"/>
      <c r="AK367" s="304"/>
      <c r="AL367" s="304"/>
      <c r="AM367" s="287"/>
      <c r="AN367" s="304"/>
      <c r="AO367" s="304"/>
      <c r="AP367" s="271"/>
      <c r="AQ367" s="304"/>
      <c r="AR367" s="306"/>
      <c r="AS367" s="289"/>
      <c r="AT367" s="289"/>
      <c r="AU367" s="304"/>
      <c r="AX367" s="292" t="s">
        <v>1026</v>
      </c>
      <c r="AY367" s="292" t="s">
        <v>1027</v>
      </c>
    </row>
    <row r="368" spans="1:51" s="228" customFormat="1" ht="48" customHeight="1">
      <c r="A368" s="304"/>
      <c r="B368" s="304"/>
      <c r="C368" s="304"/>
      <c r="D368" s="304"/>
      <c r="E368" s="304"/>
      <c r="F368" s="304"/>
      <c r="G368" s="304"/>
      <c r="H368" s="304"/>
      <c r="I368" s="304"/>
      <c r="J368" s="304"/>
      <c r="K368" s="304"/>
      <c r="L368" s="304"/>
      <c r="M368" s="305"/>
      <c r="N368" s="305"/>
      <c r="O368" s="306"/>
      <c r="P368" s="304"/>
      <c r="Q368" s="308"/>
      <c r="R368" s="304"/>
      <c r="S368" s="308"/>
      <c r="T368" s="304"/>
      <c r="U368" s="304"/>
      <c r="V368" s="304"/>
      <c r="W368" s="304"/>
      <c r="X368" s="304"/>
      <c r="Y368" s="304"/>
      <c r="Z368" s="304"/>
      <c r="AA368" s="309"/>
      <c r="AB368" s="304"/>
      <c r="AC368" s="304"/>
      <c r="AD368" s="304"/>
      <c r="AE368" s="304"/>
      <c r="AF368" s="304"/>
      <c r="AG368" s="304"/>
      <c r="AH368" s="304"/>
      <c r="AI368" s="285"/>
      <c r="AJ368" s="304"/>
      <c r="AK368" s="304"/>
      <c r="AL368" s="304"/>
      <c r="AM368" s="287"/>
      <c r="AN368" s="304"/>
      <c r="AO368" s="304"/>
      <c r="AP368" s="271"/>
      <c r="AQ368" s="304"/>
      <c r="AR368" s="306"/>
      <c r="AS368" s="289"/>
      <c r="AT368" s="289"/>
      <c r="AU368" s="304"/>
      <c r="AX368" s="292" t="s">
        <v>1028</v>
      </c>
      <c r="AY368" s="292" t="s">
        <v>1029</v>
      </c>
    </row>
    <row r="369" spans="1:51" s="228" customFormat="1" ht="48" customHeight="1">
      <c r="A369" s="304"/>
      <c r="B369" s="304"/>
      <c r="C369" s="304"/>
      <c r="D369" s="304"/>
      <c r="E369" s="304"/>
      <c r="F369" s="304"/>
      <c r="G369" s="304"/>
      <c r="H369" s="304"/>
      <c r="I369" s="304"/>
      <c r="J369" s="304"/>
      <c r="K369" s="304"/>
      <c r="L369" s="304"/>
      <c r="M369" s="305"/>
      <c r="N369" s="305"/>
      <c r="O369" s="306"/>
      <c r="P369" s="304"/>
      <c r="Q369" s="308"/>
      <c r="R369" s="304"/>
      <c r="S369" s="308"/>
      <c r="T369" s="304"/>
      <c r="U369" s="304"/>
      <c r="V369" s="304"/>
      <c r="W369" s="304"/>
      <c r="X369" s="304"/>
      <c r="Y369" s="304"/>
      <c r="Z369" s="304"/>
      <c r="AA369" s="309"/>
      <c r="AB369" s="304"/>
      <c r="AC369" s="304"/>
      <c r="AD369" s="304"/>
      <c r="AE369" s="304"/>
      <c r="AF369" s="304"/>
      <c r="AG369" s="304"/>
      <c r="AH369" s="304"/>
      <c r="AI369" s="285"/>
      <c r="AJ369" s="304"/>
      <c r="AK369" s="304"/>
      <c r="AL369" s="304"/>
      <c r="AM369" s="287"/>
      <c r="AN369" s="304"/>
      <c r="AO369" s="304"/>
      <c r="AP369" s="271"/>
      <c r="AQ369" s="304"/>
      <c r="AR369" s="306"/>
      <c r="AS369" s="289"/>
      <c r="AT369" s="289"/>
      <c r="AU369" s="304"/>
      <c r="AX369" s="292" t="s">
        <v>1030</v>
      </c>
      <c r="AY369" s="292" t="s">
        <v>1031</v>
      </c>
    </row>
    <row r="370" spans="1:51" s="228" customFormat="1" ht="48" customHeight="1">
      <c r="A370" s="304"/>
      <c r="B370" s="304"/>
      <c r="C370" s="304"/>
      <c r="D370" s="304"/>
      <c r="E370" s="304"/>
      <c r="F370" s="304"/>
      <c r="G370" s="304"/>
      <c r="H370" s="304"/>
      <c r="I370" s="304"/>
      <c r="J370" s="304"/>
      <c r="K370" s="304"/>
      <c r="L370" s="304"/>
      <c r="M370" s="305"/>
      <c r="N370" s="305"/>
      <c r="O370" s="306"/>
      <c r="P370" s="304"/>
      <c r="Q370" s="308"/>
      <c r="R370" s="304"/>
      <c r="S370" s="308"/>
      <c r="T370" s="304"/>
      <c r="U370" s="304"/>
      <c r="V370" s="304"/>
      <c r="W370" s="304"/>
      <c r="X370" s="304"/>
      <c r="Y370" s="304"/>
      <c r="Z370" s="304"/>
      <c r="AA370" s="309"/>
      <c r="AB370" s="304"/>
      <c r="AC370" s="304"/>
      <c r="AD370" s="304"/>
      <c r="AE370" s="304"/>
      <c r="AF370" s="304"/>
      <c r="AG370" s="304"/>
      <c r="AH370" s="304"/>
      <c r="AI370" s="285"/>
      <c r="AJ370" s="304"/>
      <c r="AK370" s="304"/>
      <c r="AL370" s="304"/>
      <c r="AM370" s="287"/>
      <c r="AN370" s="304"/>
      <c r="AO370" s="304"/>
      <c r="AP370" s="271"/>
      <c r="AQ370" s="304"/>
      <c r="AR370" s="306"/>
      <c r="AS370" s="289"/>
      <c r="AT370" s="289"/>
      <c r="AU370" s="304"/>
      <c r="AX370" s="292" t="s">
        <v>442</v>
      </c>
      <c r="AY370" s="292" t="s">
        <v>1032</v>
      </c>
    </row>
    <row r="371" spans="1:51" s="228" customFormat="1" ht="48" customHeight="1">
      <c r="A371" s="304"/>
      <c r="B371" s="304"/>
      <c r="C371" s="304"/>
      <c r="D371" s="304"/>
      <c r="E371" s="304"/>
      <c r="F371" s="304"/>
      <c r="G371" s="304"/>
      <c r="H371" s="304"/>
      <c r="I371" s="304"/>
      <c r="J371" s="304"/>
      <c r="K371" s="304"/>
      <c r="L371" s="304"/>
      <c r="M371" s="305"/>
      <c r="N371" s="305"/>
      <c r="O371" s="306"/>
      <c r="P371" s="304"/>
      <c r="Q371" s="308"/>
      <c r="R371" s="304"/>
      <c r="S371" s="308"/>
      <c r="T371" s="304"/>
      <c r="U371" s="304"/>
      <c r="V371" s="304"/>
      <c r="W371" s="304"/>
      <c r="X371" s="304"/>
      <c r="Y371" s="304"/>
      <c r="Z371" s="304"/>
      <c r="AA371" s="309"/>
      <c r="AB371" s="304"/>
      <c r="AC371" s="304"/>
      <c r="AD371" s="304"/>
      <c r="AE371" s="304"/>
      <c r="AF371" s="304"/>
      <c r="AG371" s="304"/>
      <c r="AH371" s="304"/>
      <c r="AI371" s="285"/>
      <c r="AJ371" s="304"/>
      <c r="AK371" s="304"/>
      <c r="AL371" s="304"/>
      <c r="AM371" s="287"/>
      <c r="AN371" s="304"/>
      <c r="AO371" s="304"/>
      <c r="AP371" s="271"/>
      <c r="AQ371" s="304"/>
      <c r="AR371" s="306"/>
      <c r="AS371" s="289"/>
      <c r="AT371" s="289"/>
      <c r="AU371" s="304"/>
      <c r="AX371" s="292" t="s">
        <v>1033</v>
      </c>
      <c r="AY371" s="292" t="s">
        <v>1034</v>
      </c>
    </row>
    <row r="372" spans="1:51" s="228" customFormat="1" ht="48" customHeight="1">
      <c r="A372" s="304"/>
      <c r="B372" s="304"/>
      <c r="C372" s="304"/>
      <c r="D372" s="304"/>
      <c r="E372" s="304"/>
      <c r="F372" s="304"/>
      <c r="G372" s="304"/>
      <c r="H372" s="304"/>
      <c r="I372" s="304"/>
      <c r="J372" s="304"/>
      <c r="K372" s="304"/>
      <c r="L372" s="304"/>
      <c r="M372" s="305"/>
      <c r="N372" s="305"/>
      <c r="O372" s="306"/>
      <c r="P372" s="304"/>
      <c r="Q372" s="308"/>
      <c r="R372" s="304"/>
      <c r="S372" s="308"/>
      <c r="T372" s="304"/>
      <c r="U372" s="304"/>
      <c r="V372" s="304"/>
      <c r="W372" s="304"/>
      <c r="X372" s="304"/>
      <c r="Y372" s="304"/>
      <c r="Z372" s="304"/>
      <c r="AA372" s="309"/>
      <c r="AB372" s="304"/>
      <c r="AC372" s="304"/>
      <c r="AD372" s="304"/>
      <c r="AE372" s="304"/>
      <c r="AF372" s="304"/>
      <c r="AG372" s="304"/>
      <c r="AH372" s="304"/>
      <c r="AI372" s="285"/>
      <c r="AJ372" s="304"/>
      <c r="AK372" s="304"/>
      <c r="AL372" s="304"/>
      <c r="AM372" s="287"/>
      <c r="AN372" s="304"/>
      <c r="AO372" s="304"/>
      <c r="AP372" s="271"/>
      <c r="AQ372" s="304"/>
      <c r="AR372" s="306"/>
      <c r="AS372" s="289"/>
      <c r="AT372" s="289"/>
      <c r="AU372" s="304"/>
      <c r="AX372" s="292" t="s">
        <v>1035</v>
      </c>
      <c r="AY372" s="292" t="s">
        <v>1036</v>
      </c>
    </row>
    <row r="373" spans="1:51" s="228" customFormat="1" ht="48" customHeight="1">
      <c r="A373" s="304"/>
      <c r="B373" s="304"/>
      <c r="C373" s="304"/>
      <c r="D373" s="304"/>
      <c r="E373" s="304"/>
      <c r="F373" s="304"/>
      <c r="G373" s="304"/>
      <c r="H373" s="304"/>
      <c r="I373" s="304"/>
      <c r="J373" s="304"/>
      <c r="K373" s="304"/>
      <c r="L373" s="304"/>
      <c r="M373" s="305"/>
      <c r="N373" s="305"/>
      <c r="O373" s="306"/>
      <c r="P373" s="304"/>
      <c r="Q373" s="308"/>
      <c r="R373" s="304"/>
      <c r="S373" s="308"/>
      <c r="T373" s="304"/>
      <c r="U373" s="304"/>
      <c r="V373" s="304"/>
      <c r="W373" s="304"/>
      <c r="X373" s="304"/>
      <c r="Y373" s="304"/>
      <c r="Z373" s="304"/>
      <c r="AA373" s="309"/>
      <c r="AB373" s="304"/>
      <c r="AC373" s="304"/>
      <c r="AD373" s="304"/>
      <c r="AE373" s="304"/>
      <c r="AF373" s="304"/>
      <c r="AG373" s="304"/>
      <c r="AH373" s="304"/>
      <c r="AI373" s="285"/>
      <c r="AJ373" s="304"/>
      <c r="AK373" s="304"/>
      <c r="AL373" s="304"/>
      <c r="AM373" s="287"/>
      <c r="AN373" s="304"/>
      <c r="AO373" s="304"/>
      <c r="AP373" s="271"/>
      <c r="AQ373" s="304"/>
      <c r="AR373" s="306"/>
      <c r="AS373" s="289"/>
      <c r="AT373" s="289"/>
      <c r="AU373" s="304"/>
      <c r="AX373" s="292" t="s">
        <v>1037</v>
      </c>
      <c r="AY373" s="292" t="s">
        <v>1038</v>
      </c>
    </row>
    <row r="374" spans="1:51" s="228" customFormat="1" ht="48" customHeight="1">
      <c r="A374" s="304"/>
      <c r="B374" s="304"/>
      <c r="C374" s="304"/>
      <c r="D374" s="304"/>
      <c r="E374" s="304"/>
      <c r="F374" s="304"/>
      <c r="G374" s="304"/>
      <c r="H374" s="304"/>
      <c r="I374" s="304"/>
      <c r="J374" s="304"/>
      <c r="K374" s="304"/>
      <c r="L374" s="304"/>
      <c r="M374" s="305"/>
      <c r="N374" s="305"/>
      <c r="O374" s="306"/>
      <c r="P374" s="304"/>
      <c r="Q374" s="308"/>
      <c r="R374" s="304"/>
      <c r="S374" s="308"/>
      <c r="T374" s="304"/>
      <c r="U374" s="304"/>
      <c r="V374" s="304"/>
      <c r="W374" s="304"/>
      <c r="X374" s="304"/>
      <c r="Y374" s="304"/>
      <c r="Z374" s="304"/>
      <c r="AA374" s="309"/>
      <c r="AB374" s="304"/>
      <c r="AC374" s="304"/>
      <c r="AD374" s="304"/>
      <c r="AE374" s="304"/>
      <c r="AF374" s="304"/>
      <c r="AG374" s="304"/>
      <c r="AH374" s="304"/>
      <c r="AI374" s="285"/>
      <c r="AJ374" s="304"/>
      <c r="AK374" s="304"/>
      <c r="AL374" s="304"/>
      <c r="AM374" s="287"/>
      <c r="AN374" s="304"/>
      <c r="AO374" s="304"/>
      <c r="AP374" s="271"/>
      <c r="AQ374" s="304"/>
      <c r="AR374" s="306"/>
      <c r="AS374" s="289"/>
      <c r="AT374" s="289"/>
      <c r="AU374" s="304"/>
      <c r="AX374" s="292" t="s">
        <v>1039</v>
      </c>
      <c r="AY374" s="292" t="s">
        <v>1040</v>
      </c>
    </row>
    <row r="375" spans="1:51" s="228" customFormat="1" ht="48" customHeight="1">
      <c r="A375" s="304"/>
      <c r="B375" s="304"/>
      <c r="C375" s="304"/>
      <c r="D375" s="304"/>
      <c r="E375" s="304"/>
      <c r="F375" s="304"/>
      <c r="G375" s="304"/>
      <c r="H375" s="304"/>
      <c r="I375" s="304"/>
      <c r="J375" s="304"/>
      <c r="K375" s="304"/>
      <c r="L375" s="304"/>
      <c r="M375" s="305"/>
      <c r="N375" s="305"/>
      <c r="O375" s="306"/>
      <c r="P375" s="304"/>
      <c r="Q375" s="308"/>
      <c r="R375" s="304"/>
      <c r="S375" s="308"/>
      <c r="T375" s="304"/>
      <c r="U375" s="304"/>
      <c r="V375" s="304"/>
      <c r="W375" s="304"/>
      <c r="X375" s="304"/>
      <c r="Y375" s="304"/>
      <c r="Z375" s="304"/>
      <c r="AA375" s="309"/>
      <c r="AB375" s="304"/>
      <c r="AC375" s="304"/>
      <c r="AD375" s="304"/>
      <c r="AE375" s="304"/>
      <c r="AF375" s="304"/>
      <c r="AG375" s="304"/>
      <c r="AH375" s="304"/>
      <c r="AI375" s="285"/>
      <c r="AJ375" s="304"/>
      <c r="AK375" s="304"/>
      <c r="AL375" s="304"/>
      <c r="AM375" s="287"/>
      <c r="AN375" s="304"/>
      <c r="AO375" s="304"/>
      <c r="AP375" s="271"/>
      <c r="AQ375" s="304"/>
      <c r="AR375" s="306"/>
      <c r="AS375" s="289"/>
      <c r="AT375" s="289"/>
      <c r="AU375" s="304"/>
      <c r="AX375" s="292" t="s">
        <v>1041</v>
      </c>
      <c r="AY375" s="292" t="s">
        <v>1042</v>
      </c>
    </row>
    <row r="376" spans="1:51" s="228" customFormat="1" ht="48" customHeight="1">
      <c r="A376" s="304"/>
      <c r="B376" s="304"/>
      <c r="C376" s="304"/>
      <c r="D376" s="304"/>
      <c r="E376" s="304"/>
      <c r="F376" s="304"/>
      <c r="G376" s="304"/>
      <c r="H376" s="304"/>
      <c r="I376" s="304"/>
      <c r="J376" s="304"/>
      <c r="K376" s="304"/>
      <c r="L376" s="304"/>
      <c r="M376" s="305"/>
      <c r="N376" s="305"/>
      <c r="O376" s="306"/>
      <c r="P376" s="304"/>
      <c r="Q376" s="308"/>
      <c r="R376" s="304"/>
      <c r="S376" s="308"/>
      <c r="T376" s="304"/>
      <c r="U376" s="304"/>
      <c r="V376" s="304"/>
      <c r="W376" s="304"/>
      <c r="X376" s="304"/>
      <c r="Y376" s="304"/>
      <c r="Z376" s="304"/>
      <c r="AA376" s="309"/>
      <c r="AB376" s="304"/>
      <c r="AC376" s="304"/>
      <c r="AD376" s="304"/>
      <c r="AE376" s="304"/>
      <c r="AF376" s="304"/>
      <c r="AG376" s="304"/>
      <c r="AH376" s="304"/>
      <c r="AI376" s="285"/>
      <c r="AJ376" s="304"/>
      <c r="AK376" s="304"/>
      <c r="AL376" s="304"/>
      <c r="AM376" s="287"/>
      <c r="AN376" s="304"/>
      <c r="AO376" s="304"/>
      <c r="AP376" s="271"/>
      <c r="AQ376" s="304"/>
      <c r="AR376" s="306"/>
      <c r="AS376" s="289"/>
      <c r="AT376" s="289"/>
      <c r="AU376" s="304"/>
      <c r="AX376" s="292" t="s">
        <v>1043</v>
      </c>
      <c r="AY376" s="292" t="s">
        <v>1044</v>
      </c>
    </row>
    <row r="377" spans="1:51" s="228" customFormat="1" ht="48" customHeight="1">
      <c r="A377" s="304"/>
      <c r="B377" s="304"/>
      <c r="C377" s="304"/>
      <c r="D377" s="304"/>
      <c r="E377" s="304"/>
      <c r="F377" s="304"/>
      <c r="G377" s="304"/>
      <c r="H377" s="304"/>
      <c r="I377" s="304"/>
      <c r="J377" s="304"/>
      <c r="K377" s="304"/>
      <c r="L377" s="304"/>
      <c r="M377" s="305"/>
      <c r="N377" s="305"/>
      <c r="O377" s="306"/>
      <c r="P377" s="304"/>
      <c r="Q377" s="308"/>
      <c r="R377" s="304"/>
      <c r="S377" s="308"/>
      <c r="T377" s="304"/>
      <c r="U377" s="304"/>
      <c r="V377" s="304"/>
      <c r="W377" s="304"/>
      <c r="X377" s="304"/>
      <c r="Y377" s="304"/>
      <c r="Z377" s="304"/>
      <c r="AA377" s="309"/>
      <c r="AB377" s="304"/>
      <c r="AC377" s="304"/>
      <c r="AD377" s="304"/>
      <c r="AE377" s="304"/>
      <c r="AF377" s="304"/>
      <c r="AG377" s="304"/>
      <c r="AH377" s="304"/>
      <c r="AI377" s="285"/>
      <c r="AJ377" s="304"/>
      <c r="AK377" s="304"/>
      <c r="AL377" s="304"/>
      <c r="AM377" s="287"/>
      <c r="AN377" s="304"/>
      <c r="AO377" s="304"/>
      <c r="AP377" s="271"/>
      <c r="AQ377" s="304"/>
      <c r="AR377" s="306"/>
      <c r="AS377" s="289"/>
      <c r="AT377" s="289"/>
      <c r="AU377" s="304"/>
      <c r="AX377" s="292" t="s">
        <v>1045</v>
      </c>
      <c r="AY377" s="292" t="s">
        <v>1046</v>
      </c>
    </row>
    <row r="378" spans="1:51" s="228" customFormat="1" ht="48" customHeight="1">
      <c r="A378" s="304"/>
      <c r="B378" s="304"/>
      <c r="C378" s="304"/>
      <c r="D378" s="304"/>
      <c r="E378" s="304"/>
      <c r="F378" s="304"/>
      <c r="G378" s="304"/>
      <c r="H378" s="304"/>
      <c r="I378" s="304"/>
      <c r="J378" s="304"/>
      <c r="K378" s="304"/>
      <c r="L378" s="304"/>
      <c r="M378" s="305"/>
      <c r="N378" s="305"/>
      <c r="O378" s="306"/>
      <c r="P378" s="304"/>
      <c r="Q378" s="308"/>
      <c r="R378" s="304"/>
      <c r="S378" s="308"/>
      <c r="T378" s="304"/>
      <c r="U378" s="304"/>
      <c r="V378" s="304"/>
      <c r="W378" s="304"/>
      <c r="X378" s="304"/>
      <c r="Y378" s="304"/>
      <c r="Z378" s="304"/>
      <c r="AA378" s="309"/>
      <c r="AB378" s="304"/>
      <c r="AC378" s="304"/>
      <c r="AD378" s="304"/>
      <c r="AE378" s="304"/>
      <c r="AF378" s="304"/>
      <c r="AG378" s="304"/>
      <c r="AH378" s="304"/>
      <c r="AI378" s="285"/>
      <c r="AJ378" s="304"/>
      <c r="AK378" s="304"/>
      <c r="AL378" s="304"/>
      <c r="AM378" s="287"/>
      <c r="AN378" s="304"/>
      <c r="AO378" s="304"/>
      <c r="AP378" s="271"/>
      <c r="AQ378" s="304"/>
      <c r="AR378" s="306"/>
      <c r="AS378" s="289"/>
      <c r="AT378" s="289"/>
      <c r="AU378" s="304"/>
      <c r="AX378" s="292" t="s">
        <v>1047</v>
      </c>
      <c r="AY378" s="292" t="s">
        <v>1048</v>
      </c>
    </row>
    <row r="379" spans="1:51" s="228" customFormat="1" ht="48" customHeight="1">
      <c r="A379" s="304"/>
      <c r="B379" s="304"/>
      <c r="C379" s="304"/>
      <c r="D379" s="304"/>
      <c r="E379" s="304"/>
      <c r="F379" s="304"/>
      <c r="G379" s="304"/>
      <c r="H379" s="304"/>
      <c r="I379" s="304"/>
      <c r="J379" s="304"/>
      <c r="K379" s="304"/>
      <c r="L379" s="304"/>
      <c r="M379" s="305"/>
      <c r="N379" s="305"/>
      <c r="O379" s="306"/>
      <c r="P379" s="304"/>
      <c r="Q379" s="308"/>
      <c r="R379" s="304"/>
      <c r="S379" s="308"/>
      <c r="T379" s="304"/>
      <c r="U379" s="304"/>
      <c r="V379" s="304"/>
      <c r="W379" s="304"/>
      <c r="X379" s="304"/>
      <c r="Y379" s="304"/>
      <c r="Z379" s="304"/>
      <c r="AA379" s="309"/>
      <c r="AB379" s="304"/>
      <c r="AC379" s="304"/>
      <c r="AD379" s="304"/>
      <c r="AE379" s="304"/>
      <c r="AF379" s="304"/>
      <c r="AG379" s="304"/>
      <c r="AH379" s="304"/>
      <c r="AI379" s="285"/>
      <c r="AJ379" s="304"/>
      <c r="AK379" s="304"/>
      <c r="AL379" s="304"/>
      <c r="AM379" s="287"/>
      <c r="AN379" s="304"/>
      <c r="AO379" s="304"/>
      <c r="AP379" s="271"/>
      <c r="AQ379" s="304"/>
      <c r="AR379" s="306"/>
      <c r="AS379" s="289"/>
      <c r="AT379" s="289"/>
      <c r="AU379" s="304"/>
      <c r="AX379" s="292" t="s">
        <v>1049</v>
      </c>
      <c r="AY379" s="292" t="s">
        <v>1050</v>
      </c>
    </row>
    <row r="380" spans="1:51" s="228" customFormat="1" ht="48" customHeight="1">
      <c r="A380" s="304"/>
      <c r="B380" s="304"/>
      <c r="C380" s="304"/>
      <c r="D380" s="304"/>
      <c r="E380" s="304"/>
      <c r="F380" s="304"/>
      <c r="G380" s="304"/>
      <c r="H380" s="304"/>
      <c r="I380" s="304"/>
      <c r="J380" s="304"/>
      <c r="K380" s="304"/>
      <c r="L380" s="304"/>
      <c r="M380" s="305"/>
      <c r="N380" s="305"/>
      <c r="O380" s="306"/>
      <c r="P380" s="304"/>
      <c r="Q380" s="308"/>
      <c r="R380" s="304"/>
      <c r="S380" s="308"/>
      <c r="T380" s="304"/>
      <c r="U380" s="304"/>
      <c r="V380" s="304"/>
      <c r="W380" s="304"/>
      <c r="X380" s="304"/>
      <c r="Y380" s="304"/>
      <c r="Z380" s="304"/>
      <c r="AA380" s="309"/>
      <c r="AB380" s="304"/>
      <c r="AC380" s="304"/>
      <c r="AD380" s="304"/>
      <c r="AE380" s="304"/>
      <c r="AF380" s="304"/>
      <c r="AG380" s="304"/>
      <c r="AH380" s="304"/>
      <c r="AI380" s="285"/>
      <c r="AJ380" s="304"/>
      <c r="AK380" s="304"/>
      <c r="AL380" s="304"/>
      <c r="AM380" s="287"/>
      <c r="AN380" s="304"/>
      <c r="AO380" s="304"/>
      <c r="AP380" s="271"/>
      <c r="AQ380" s="304"/>
      <c r="AR380" s="306"/>
      <c r="AS380" s="289"/>
      <c r="AT380" s="289"/>
      <c r="AU380" s="304"/>
      <c r="AX380" s="292" t="s">
        <v>1051</v>
      </c>
      <c r="AY380" s="292" t="s">
        <v>1052</v>
      </c>
    </row>
    <row r="381" spans="1:51" s="228" customFormat="1" ht="48" customHeight="1">
      <c r="A381" s="304"/>
      <c r="B381" s="304"/>
      <c r="C381" s="304"/>
      <c r="D381" s="304"/>
      <c r="E381" s="304"/>
      <c r="F381" s="304"/>
      <c r="G381" s="304"/>
      <c r="H381" s="304"/>
      <c r="I381" s="304"/>
      <c r="J381" s="304"/>
      <c r="K381" s="304"/>
      <c r="L381" s="304"/>
      <c r="M381" s="305"/>
      <c r="N381" s="305"/>
      <c r="O381" s="306"/>
      <c r="P381" s="304"/>
      <c r="Q381" s="308"/>
      <c r="R381" s="304"/>
      <c r="S381" s="308"/>
      <c r="T381" s="304"/>
      <c r="U381" s="304"/>
      <c r="V381" s="304"/>
      <c r="W381" s="304"/>
      <c r="X381" s="304"/>
      <c r="Y381" s="304"/>
      <c r="Z381" s="304"/>
      <c r="AA381" s="309"/>
      <c r="AB381" s="304"/>
      <c r="AC381" s="304"/>
      <c r="AD381" s="304"/>
      <c r="AE381" s="304"/>
      <c r="AF381" s="304"/>
      <c r="AG381" s="304"/>
      <c r="AH381" s="304"/>
      <c r="AI381" s="285"/>
      <c r="AJ381" s="304"/>
      <c r="AK381" s="304"/>
      <c r="AL381" s="304"/>
      <c r="AM381" s="287"/>
      <c r="AN381" s="304"/>
      <c r="AO381" s="304"/>
      <c r="AP381" s="271"/>
      <c r="AQ381" s="304"/>
      <c r="AR381" s="306"/>
      <c r="AS381" s="289"/>
      <c r="AT381" s="289"/>
      <c r="AU381" s="304"/>
      <c r="AX381" s="292" t="s">
        <v>1053</v>
      </c>
      <c r="AY381" s="292" t="s">
        <v>1054</v>
      </c>
    </row>
    <row r="382" spans="1:51" s="228" customFormat="1" ht="48" customHeight="1">
      <c r="A382" s="304"/>
      <c r="B382" s="304"/>
      <c r="C382" s="304"/>
      <c r="D382" s="304"/>
      <c r="E382" s="304"/>
      <c r="F382" s="304"/>
      <c r="G382" s="304"/>
      <c r="H382" s="304"/>
      <c r="I382" s="304"/>
      <c r="J382" s="304"/>
      <c r="K382" s="304"/>
      <c r="L382" s="304"/>
      <c r="M382" s="305"/>
      <c r="N382" s="305"/>
      <c r="O382" s="306"/>
      <c r="P382" s="304"/>
      <c r="Q382" s="308"/>
      <c r="R382" s="304"/>
      <c r="S382" s="308"/>
      <c r="T382" s="304"/>
      <c r="U382" s="304"/>
      <c r="V382" s="304"/>
      <c r="W382" s="304"/>
      <c r="X382" s="304"/>
      <c r="Y382" s="304"/>
      <c r="Z382" s="304"/>
      <c r="AA382" s="309"/>
      <c r="AB382" s="304"/>
      <c r="AC382" s="304"/>
      <c r="AD382" s="304"/>
      <c r="AE382" s="304"/>
      <c r="AF382" s="304"/>
      <c r="AG382" s="304"/>
      <c r="AH382" s="304"/>
      <c r="AI382" s="285"/>
      <c r="AJ382" s="304"/>
      <c r="AK382" s="304"/>
      <c r="AL382" s="304"/>
      <c r="AM382" s="287"/>
      <c r="AN382" s="304"/>
      <c r="AO382" s="304"/>
      <c r="AP382" s="271"/>
      <c r="AQ382" s="304"/>
      <c r="AR382" s="306"/>
      <c r="AS382" s="289"/>
      <c r="AT382" s="289"/>
      <c r="AU382" s="304"/>
      <c r="AX382" s="292" t="s">
        <v>1055</v>
      </c>
      <c r="AY382" s="292" t="s">
        <v>1056</v>
      </c>
    </row>
    <row r="383" spans="1:51" s="228" customFormat="1" ht="48" customHeight="1">
      <c r="A383" s="304"/>
      <c r="B383" s="304"/>
      <c r="C383" s="304"/>
      <c r="D383" s="304"/>
      <c r="E383" s="304"/>
      <c r="F383" s="304"/>
      <c r="G383" s="304"/>
      <c r="H383" s="304"/>
      <c r="I383" s="304"/>
      <c r="J383" s="304"/>
      <c r="K383" s="304"/>
      <c r="L383" s="304"/>
      <c r="M383" s="305"/>
      <c r="N383" s="305"/>
      <c r="O383" s="306"/>
      <c r="P383" s="304"/>
      <c r="Q383" s="308"/>
      <c r="R383" s="304"/>
      <c r="S383" s="308"/>
      <c r="T383" s="304"/>
      <c r="U383" s="304"/>
      <c r="V383" s="304"/>
      <c r="W383" s="304"/>
      <c r="X383" s="304"/>
      <c r="Y383" s="304"/>
      <c r="Z383" s="304"/>
      <c r="AA383" s="309"/>
      <c r="AB383" s="304"/>
      <c r="AC383" s="304"/>
      <c r="AD383" s="304"/>
      <c r="AE383" s="304"/>
      <c r="AF383" s="304"/>
      <c r="AG383" s="304"/>
      <c r="AH383" s="304"/>
      <c r="AI383" s="285"/>
      <c r="AJ383" s="304"/>
      <c r="AK383" s="304"/>
      <c r="AL383" s="304"/>
      <c r="AM383" s="287"/>
      <c r="AN383" s="304"/>
      <c r="AO383" s="304"/>
      <c r="AP383" s="271"/>
      <c r="AQ383" s="304"/>
      <c r="AR383" s="306"/>
      <c r="AS383" s="289"/>
      <c r="AT383" s="289"/>
      <c r="AU383" s="304"/>
      <c r="AX383" s="292" t="s">
        <v>1057</v>
      </c>
      <c r="AY383" s="292" t="s">
        <v>1058</v>
      </c>
    </row>
    <row r="384" spans="1:51" s="228" customFormat="1" ht="48" customHeight="1">
      <c r="A384" s="304"/>
      <c r="B384" s="304"/>
      <c r="C384" s="304"/>
      <c r="D384" s="304"/>
      <c r="E384" s="304"/>
      <c r="F384" s="304"/>
      <c r="G384" s="304"/>
      <c r="H384" s="304"/>
      <c r="I384" s="304"/>
      <c r="J384" s="304"/>
      <c r="K384" s="304"/>
      <c r="L384" s="304"/>
      <c r="M384" s="305"/>
      <c r="N384" s="305"/>
      <c r="O384" s="306"/>
      <c r="P384" s="304"/>
      <c r="Q384" s="308"/>
      <c r="R384" s="304"/>
      <c r="S384" s="308"/>
      <c r="T384" s="304"/>
      <c r="U384" s="304"/>
      <c r="V384" s="304"/>
      <c r="W384" s="304"/>
      <c r="X384" s="304"/>
      <c r="Y384" s="304"/>
      <c r="Z384" s="304"/>
      <c r="AA384" s="309"/>
      <c r="AB384" s="304"/>
      <c r="AC384" s="304"/>
      <c r="AD384" s="304"/>
      <c r="AE384" s="304"/>
      <c r="AF384" s="304"/>
      <c r="AG384" s="304"/>
      <c r="AH384" s="304"/>
      <c r="AI384" s="285"/>
      <c r="AJ384" s="304"/>
      <c r="AK384" s="304"/>
      <c r="AL384" s="304"/>
      <c r="AM384" s="287"/>
      <c r="AN384" s="304"/>
      <c r="AO384" s="304"/>
      <c r="AP384" s="271"/>
      <c r="AQ384" s="304"/>
      <c r="AR384" s="306"/>
      <c r="AS384" s="289"/>
      <c r="AT384" s="289"/>
      <c r="AU384" s="304"/>
      <c r="AX384" s="292" t="s">
        <v>1059</v>
      </c>
      <c r="AY384" s="292" t="s">
        <v>1060</v>
      </c>
    </row>
    <row r="385" spans="1:51" s="228" customFormat="1" ht="48" customHeight="1">
      <c r="A385" s="304"/>
      <c r="B385" s="304"/>
      <c r="C385" s="304"/>
      <c r="D385" s="304"/>
      <c r="E385" s="304"/>
      <c r="F385" s="304"/>
      <c r="G385" s="304"/>
      <c r="H385" s="304"/>
      <c r="I385" s="304"/>
      <c r="J385" s="304"/>
      <c r="K385" s="304"/>
      <c r="L385" s="304"/>
      <c r="M385" s="305"/>
      <c r="N385" s="305"/>
      <c r="O385" s="306"/>
      <c r="P385" s="304"/>
      <c r="Q385" s="308"/>
      <c r="R385" s="304"/>
      <c r="S385" s="308"/>
      <c r="T385" s="304"/>
      <c r="U385" s="304"/>
      <c r="V385" s="304"/>
      <c r="W385" s="304"/>
      <c r="X385" s="304"/>
      <c r="Y385" s="304"/>
      <c r="Z385" s="304"/>
      <c r="AA385" s="309"/>
      <c r="AB385" s="304"/>
      <c r="AC385" s="304"/>
      <c r="AD385" s="304"/>
      <c r="AE385" s="304"/>
      <c r="AF385" s="304"/>
      <c r="AG385" s="304"/>
      <c r="AH385" s="304"/>
      <c r="AI385" s="285"/>
      <c r="AJ385" s="304"/>
      <c r="AK385" s="304"/>
      <c r="AL385" s="304"/>
      <c r="AM385" s="287"/>
      <c r="AN385" s="304"/>
      <c r="AO385" s="304"/>
      <c r="AP385" s="271"/>
      <c r="AQ385" s="304"/>
      <c r="AR385" s="306"/>
      <c r="AS385" s="289"/>
      <c r="AT385" s="289"/>
      <c r="AU385" s="304"/>
      <c r="AX385" s="292" t="s">
        <v>1061</v>
      </c>
      <c r="AY385" s="292" t="s">
        <v>1062</v>
      </c>
    </row>
    <row r="386" spans="1:51" s="228" customFormat="1" ht="48" customHeight="1">
      <c r="A386" s="304"/>
      <c r="B386" s="304"/>
      <c r="C386" s="304"/>
      <c r="D386" s="304"/>
      <c r="E386" s="304"/>
      <c r="F386" s="304"/>
      <c r="G386" s="304"/>
      <c r="H386" s="304"/>
      <c r="I386" s="304"/>
      <c r="J386" s="304"/>
      <c r="K386" s="304"/>
      <c r="L386" s="304"/>
      <c r="M386" s="305"/>
      <c r="N386" s="305"/>
      <c r="O386" s="306"/>
      <c r="P386" s="304"/>
      <c r="Q386" s="308"/>
      <c r="R386" s="304"/>
      <c r="S386" s="308"/>
      <c r="T386" s="304"/>
      <c r="U386" s="304"/>
      <c r="V386" s="304"/>
      <c r="W386" s="304"/>
      <c r="X386" s="304"/>
      <c r="Y386" s="304"/>
      <c r="Z386" s="304"/>
      <c r="AA386" s="309"/>
      <c r="AB386" s="304"/>
      <c r="AC386" s="304"/>
      <c r="AD386" s="304"/>
      <c r="AE386" s="304"/>
      <c r="AF386" s="304"/>
      <c r="AG386" s="304"/>
      <c r="AH386" s="304"/>
      <c r="AI386" s="285"/>
      <c r="AJ386" s="304"/>
      <c r="AK386" s="304"/>
      <c r="AL386" s="304"/>
      <c r="AM386" s="287"/>
      <c r="AN386" s="304"/>
      <c r="AO386" s="304"/>
      <c r="AP386" s="271"/>
      <c r="AQ386" s="304"/>
      <c r="AR386" s="306"/>
      <c r="AS386" s="289"/>
      <c r="AT386" s="289"/>
      <c r="AU386" s="304"/>
      <c r="AX386" s="292" t="s">
        <v>1063</v>
      </c>
      <c r="AY386" s="292" t="s">
        <v>1064</v>
      </c>
    </row>
    <row r="387" spans="1:51" s="228" customFormat="1" ht="48" customHeight="1">
      <c r="A387" s="304"/>
      <c r="B387" s="304"/>
      <c r="C387" s="304"/>
      <c r="D387" s="304"/>
      <c r="E387" s="304"/>
      <c r="F387" s="304"/>
      <c r="G387" s="304"/>
      <c r="H387" s="304"/>
      <c r="I387" s="304"/>
      <c r="J387" s="304"/>
      <c r="K387" s="304"/>
      <c r="L387" s="304"/>
      <c r="M387" s="305"/>
      <c r="N387" s="305"/>
      <c r="O387" s="306"/>
      <c r="P387" s="304"/>
      <c r="Q387" s="308"/>
      <c r="R387" s="304"/>
      <c r="S387" s="308"/>
      <c r="T387" s="304"/>
      <c r="U387" s="304"/>
      <c r="V387" s="304"/>
      <c r="W387" s="304"/>
      <c r="X387" s="304"/>
      <c r="Y387" s="304"/>
      <c r="Z387" s="304"/>
      <c r="AA387" s="309"/>
      <c r="AB387" s="304"/>
      <c r="AC387" s="304"/>
      <c r="AD387" s="304"/>
      <c r="AE387" s="304"/>
      <c r="AF387" s="304"/>
      <c r="AG387" s="304"/>
      <c r="AH387" s="304"/>
      <c r="AI387" s="285"/>
      <c r="AJ387" s="304"/>
      <c r="AK387" s="304"/>
      <c r="AL387" s="304"/>
      <c r="AM387" s="287"/>
      <c r="AN387" s="304"/>
      <c r="AO387" s="304"/>
      <c r="AP387" s="271"/>
      <c r="AQ387" s="304"/>
      <c r="AR387" s="306"/>
      <c r="AS387" s="289"/>
      <c r="AT387" s="289"/>
      <c r="AU387" s="304"/>
      <c r="AX387" s="292" t="s">
        <v>1065</v>
      </c>
      <c r="AY387" s="292" t="s">
        <v>1066</v>
      </c>
    </row>
    <row r="388" spans="1:51" s="228" customFormat="1" ht="48" customHeight="1">
      <c r="A388" s="304"/>
      <c r="B388" s="304"/>
      <c r="C388" s="304"/>
      <c r="D388" s="304"/>
      <c r="E388" s="304"/>
      <c r="F388" s="304"/>
      <c r="G388" s="304"/>
      <c r="H388" s="304"/>
      <c r="I388" s="304"/>
      <c r="J388" s="304"/>
      <c r="K388" s="304"/>
      <c r="L388" s="304"/>
      <c r="M388" s="305"/>
      <c r="N388" s="305"/>
      <c r="O388" s="306"/>
      <c r="P388" s="304"/>
      <c r="Q388" s="308"/>
      <c r="R388" s="304"/>
      <c r="S388" s="308"/>
      <c r="T388" s="304"/>
      <c r="U388" s="304"/>
      <c r="V388" s="304"/>
      <c r="W388" s="304"/>
      <c r="X388" s="304"/>
      <c r="Y388" s="304"/>
      <c r="Z388" s="304"/>
      <c r="AA388" s="309"/>
      <c r="AB388" s="304"/>
      <c r="AC388" s="304"/>
      <c r="AD388" s="304"/>
      <c r="AE388" s="304"/>
      <c r="AF388" s="304"/>
      <c r="AG388" s="304"/>
      <c r="AH388" s="304"/>
      <c r="AI388" s="285"/>
      <c r="AJ388" s="304"/>
      <c r="AK388" s="304"/>
      <c r="AL388" s="304"/>
      <c r="AM388" s="287"/>
      <c r="AN388" s="304"/>
      <c r="AO388" s="304"/>
      <c r="AP388" s="271"/>
      <c r="AQ388" s="304"/>
      <c r="AR388" s="306"/>
      <c r="AS388" s="289"/>
      <c r="AT388" s="289"/>
      <c r="AU388" s="304"/>
      <c r="AX388" s="292" t="s">
        <v>1067</v>
      </c>
      <c r="AY388" s="292" t="s">
        <v>1068</v>
      </c>
    </row>
    <row r="389" spans="1:51" s="228" customFormat="1" ht="48" customHeight="1">
      <c r="A389" s="304"/>
      <c r="B389" s="304"/>
      <c r="C389" s="304"/>
      <c r="D389" s="304"/>
      <c r="E389" s="304"/>
      <c r="F389" s="304"/>
      <c r="G389" s="304"/>
      <c r="H389" s="304"/>
      <c r="I389" s="304"/>
      <c r="J389" s="304"/>
      <c r="K389" s="304"/>
      <c r="L389" s="304"/>
      <c r="M389" s="305"/>
      <c r="N389" s="305"/>
      <c r="O389" s="306"/>
      <c r="P389" s="304"/>
      <c r="Q389" s="308"/>
      <c r="R389" s="304"/>
      <c r="S389" s="308"/>
      <c r="T389" s="304"/>
      <c r="U389" s="304"/>
      <c r="V389" s="304"/>
      <c r="W389" s="304"/>
      <c r="X389" s="304"/>
      <c r="Y389" s="304"/>
      <c r="Z389" s="304"/>
      <c r="AA389" s="309"/>
      <c r="AB389" s="304"/>
      <c r="AC389" s="304"/>
      <c r="AD389" s="304"/>
      <c r="AE389" s="304"/>
      <c r="AF389" s="304"/>
      <c r="AG389" s="304"/>
      <c r="AH389" s="304"/>
      <c r="AI389" s="285"/>
      <c r="AJ389" s="304"/>
      <c r="AK389" s="304"/>
      <c r="AL389" s="304"/>
      <c r="AM389" s="287"/>
      <c r="AN389" s="304"/>
      <c r="AO389" s="304"/>
      <c r="AP389" s="271"/>
      <c r="AQ389" s="304"/>
      <c r="AR389" s="306"/>
      <c r="AS389" s="289"/>
      <c r="AT389" s="289"/>
      <c r="AU389" s="304"/>
      <c r="AX389" s="292" t="s">
        <v>1069</v>
      </c>
      <c r="AY389" s="292" t="s">
        <v>1070</v>
      </c>
    </row>
    <row r="390" spans="1:51" s="228" customFormat="1" ht="48" customHeight="1">
      <c r="A390" s="304"/>
      <c r="B390" s="304"/>
      <c r="C390" s="304"/>
      <c r="D390" s="304"/>
      <c r="E390" s="304"/>
      <c r="F390" s="304"/>
      <c r="G390" s="304"/>
      <c r="H390" s="304"/>
      <c r="I390" s="304"/>
      <c r="J390" s="304"/>
      <c r="K390" s="304"/>
      <c r="L390" s="304"/>
      <c r="M390" s="305"/>
      <c r="N390" s="305"/>
      <c r="O390" s="306"/>
      <c r="P390" s="304"/>
      <c r="Q390" s="308"/>
      <c r="R390" s="304"/>
      <c r="S390" s="308"/>
      <c r="T390" s="304"/>
      <c r="U390" s="304"/>
      <c r="V390" s="304"/>
      <c r="W390" s="304"/>
      <c r="X390" s="304"/>
      <c r="Y390" s="304"/>
      <c r="Z390" s="304"/>
      <c r="AA390" s="309"/>
      <c r="AB390" s="304"/>
      <c r="AC390" s="304"/>
      <c r="AD390" s="304"/>
      <c r="AE390" s="304"/>
      <c r="AF390" s="304"/>
      <c r="AG390" s="304"/>
      <c r="AH390" s="304"/>
      <c r="AI390" s="285"/>
      <c r="AJ390" s="304"/>
      <c r="AK390" s="304"/>
      <c r="AL390" s="304"/>
      <c r="AM390" s="287"/>
      <c r="AN390" s="304"/>
      <c r="AO390" s="304"/>
      <c r="AP390" s="271"/>
      <c r="AQ390" s="304"/>
      <c r="AR390" s="306"/>
      <c r="AS390" s="289"/>
      <c r="AT390" s="289"/>
      <c r="AU390" s="304"/>
      <c r="AX390" s="292" t="s">
        <v>1071</v>
      </c>
      <c r="AY390" s="292" t="s">
        <v>1072</v>
      </c>
    </row>
    <row r="391" spans="1:51" s="228" customFormat="1" ht="48" customHeight="1">
      <c r="A391" s="304"/>
      <c r="B391" s="304"/>
      <c r="C391" s="304"/>
      <c r="D391" s="304"/>
      <c r="E391" s="304"/>
      <c r="F391" s="304"/>
      <c r="G391" s="304"/>
      <c r="H391" s="304"/>
      <c r="I391" s="304"/>
      <c r="J391" s="304"/>
      <c r="K391" s="304"/>
      <c r="L391" s="304"/>
      <c r="M391" s="305"/>
      <c r="N391" s="305"/>
      <c r="O391" s="306"/>
      <c r="P391" s="304"/>
      <c r="Q391" s="308"/>
      <c r="R391" s="304"/>
      <c r="S391" s="308"/>
      <c r="T391" s="304"/>
      <c r="U391" s="304"/>
      <c r="V391" s="304"/>
      <c r="W391" s="304"/>
      <c r="X391" s="304"/>
      <c r="Y391" s="304"/>
      <c r="Z391" s="304"/>
      <c r="AA391" s="309"/>
      <c r="AB391" s="304"/>
      <c r="AC391" s="304"/>
      <c r="AD391" s="304"/>
      <c r="AE391" s="304"/>
      <c r="AF391" s="304"/>
      <c r="AG391" s="304"/>
      <c r="AH391" s="304"/>
      <c r="AI391" s="285"/>
      <c r="AJ391" s="304"/>
      <c r="AK391" s="304"/>
      <c r="AL391" s="304"/>
      <c r="AM391" s="287"/>
      <c r="AN391" s="304"/>
      <c r="AO391" s="304"/>
      <c r="AP391" s="271"/>
      <c r="AQ391" s="304"/>
      <c r="AR391" s="306"/>
      <c r="AS391" s="289"/>
      <c r="AT391" s="289"/>
      <c r="AU391" s="304"/>
      <c r="AX391" s="292" t="s">
        <v>1073</v>
      </c>
      <c r="AY391" s="292" t="s">
        <v>1074</v>
      </c>
    </row>
    <row r="392" spans="1:51" s="228" customFormat="1" ht="48" customHeight="1">
      <c r="A392" s="304"/>
      <c r="B392" s="304"/>
      <c r="C392" s="304"/>
      <c r="D392" s="304"/>
      <c r="E392" s="304"/>
      <c r="F392" s="304"/>
      <c r="G392" s="304"/>
      <c r="H392" s="304"/>
      <c r="I392" s="304"/>
      <c r="J392" s="304"/>
      <c r="K392" s="304"/>
      <c r="L392" s="304"/>
      <c r="M392" s="305"/>
      <c r="N392" s="305"/>
      <c r="O392" s="306"/>
      <c r="P392" s="304"/>
      <c r="Q392" s="308"/>
      <c r="R392" s="304"/>
      <c r="S392" s="308"/>
      <c r="T392" s="304"/>
      <c r="U392" s="304"/>
      <c r="V392" s="304"/>
      <c r="W392" s="304"/>
      <c r="X392" s="304"/>
      <c r="Y392" s="304"/>
      <c r="Z392" s="304"/>
      <c r="AA392" s="309"/>
      <c r="AB392" s="304"/>
      <c r="AC392" s="304"/>
      <c r="AD392" s="304"/>
      <c r="AE392" s="304"/>
      <c r="AF392" s="304"/>
      <c r="AG392" s="304"/>
      <c r="AH392" s="304"/>
      <c r="AI392" s="285"/>
      <c r="AJ392" s="304"/>
      <c r="AK392" s="304"/>
      <c r="AL392" s="304"/>
      <c r="AM392" s="287"/>
      <c r="AN392" s="304"/>
      <c r="AO392" s="304"/>
      <c r="AP392" s="271"/>
      <c r="AQ392" s="304"/>
      <c r="AR392" s="306"/>
      <c r="AS392" s="289"/>
      <c r="AT392" s="289"/>
      <c r="AU392" s="304"/>
      <c r="AX392" s="292" t="s">
        <v>1075</v>
      </c>
      <c r="AY392" s="292" t="s">
        <v>1076</v>
      </c>
    </row>
    <row r="393" spans="1:51" s="228" customFormat="1" ht="48" customHeight="1">
      <c r="A393" s="304"/>
      <c r="B393" s="304"/>
      <c r="C393" s="304"/>
      <c r="D393" s="304"/>
      <c r="E393" s="304"/>
      <c r="F393" s="304"/>
      <c r="G393" s="304"/>
      <c r="H393" s="304"/>
      <c r="I393" s="304"/>
      <c r="J393" s="304"/>
      <c r="K393" s="304"/>
      <c r="L393" s="304"/>
      <c r="M393" s="305"/>
      <c r="N393" s="305"/>
      <c r="O393" s="306"/>
      <c r="P393" s="304"/>
      <c r="Q393" s="308"/>
      <c r="R393" s="304"/>
      <c r="S393" s="308"/>
      <c r="T393" s="304"/>
      <c r="U393" s="304"/>
      <c r="V393" s="304"/>
      <c r="W393" s="304"/>
      <c r="X393" s="304"/>
      <c r="Y393" s="304"/>
      <c r="Z393" s="304"/>
      <c r="AA393" s="309"/>
      <c r="AB393" s="304"/>
      <c r="AC393" s="304"/>
      <c r="AD393" s="304"/>
      <c r="AE393" s="304"/>
      <c r="AF393" s="304"/>
      <c r="AG393" s="304"/>
      <c r="AH393" s="304"/>
      <c r="AI393" s="285"/>
      <c r="AJ393" s="304"/>
      <c r="AK393" s="304"/>
      <c r="AL393" s="304"/>
      <c r="AM393" s="287"/>
      <c r="AN393" s="304"/>
      <c r="AO393" s="304"/>
      <c r="AP393" s="271"/>
      <c r="AQ393" s="304"/>
      <c r="AR393" s="306"/>
      <c r="AS393" s="289"/>
      <c r="AT393" s="289"/>
      <c r="AU393" s="304"/>
      <c r="AX393" s="292" t="s">
        <v>1077</v>
      </c>
      <c r="AY393" s="292" t="s">
        <v>1078</v>
      </c>
    </row>
    <row r="394" spans="1:51" s="228" customFormat="1" ht="48" customHeight="1">
      <c r="A394" s="304"/>
      <c r="B394" s="304"/>
      <c r="C394" s="304"/>
      <c r="D394" s="304"/>
      <c r="E394" s="304"/>
      <c r="F394" s="304"/>
      <c r="G394" s="304"/>
      <c r="H394" s="304"/>
      <c r="I394" s="304"/>
      <c r="J394" s="304"/>
      <c r="K394" s="304"/>
      <c r="L394" s="304"/>
      <c r="M394" s="305"/>
      <c r="N394" s="305"/>
      <c r="O394" s="306"/>
      <c r="P394" s="304"/>
      <c r="Q394" s="308"/>
      <c r="R394" s="304"/>
      <c r="S394" s="308"/>
      <c r="T394" s="304"/>
      <c r="U394" s="304"/>
      <c r="V394" s="304"/>
      <c r="W394" s="304"/>
      <c r="X394" s="304"/>
      <c r="Y394" s="304"/>
      <c r="Z394" s="304"/>
      <c r="AA394" s="309"/>
      <c r="AB394" s="304"/>
      <c r="AC394" s="304"/>
      <c r="AD394" s="304"/>
      <c r="AE394" s="304"/>
      <c r="AF394" s="304"/>
      <c r="AG394" s="304"/>
      <c r="AH394" s="304"/>
      <c r="AI394" s="285"/>
      <c r="AJ394" s="304"/>
      <c r="AK394" s="304"/>
      <c r="AL394" s="304"/>
      <c r="AM394" s="287"/>
      <c r="AN394" s="304"/>
      <c r="AO394" s="304"/>
      <c r="AP394" s="271"/>
      <c r="AQ394" s="304"/>
      <c r="AR394" s="306"/>
      <c r="AS394" s="289"/>
      <c r="AT394" s="289"/>
      <c r="AU394" s="304"/>
      <c r="AX394" s="292" t="s">
        <v>1079</v>
      </c>
      <c r="AY394" s="292" t="s">
        <v>1080</v>
      </c>
    </row>
    <row r="395" spans="1:51" s="228" customFormat="1" ht="48" customHeight="1">
      <c r="A395" s="304"/>
      <c r="B395" s="304"/>
      <c r="C395" s="304"/>
      <c r="D395" s="304"/>
      <c r="E395" s="304"/>
      <c r="F395" s="304"/>
      <c r="G395" s="304"/>
      <c r="H395" s="304"/>
      <c r="I395" s="304"/>
      <c r="J395" s="304"/>
      <c r="K395" s="304"/>
      <c r="L395" s="304"/>
      <c r="M395" s="305"/>
      <c r="N395" s="305"/>
      <c r="O395" s="306"/>
      <c r="P395" s="304"/>
      <c r="Q395" s="308"/>
      <c r="R395" s="304"/>
      <c r="S395" s="308"/>
      <c r="T395" s="304"/>
      <c r="U395" s="304"/>
      <c r="V395" s="304"/>
      <c r="W395" s="304"/>
      <c r="X395" s="304"/>
      <c r="Y395" s="304"/>
      <c r="Z395" s="304"/>
      <c r="AA395" s="309"/>
      <c r="AB395" s="304"/>
      <c r="AC395" s="304"/>
      <c r="AD395" s="304"/>
      <c r="AE395" s="304"/>
      <c r="AF395" s="304"/>
      <c r="AG395" s="304"/>
      <c r="AH395" s="304"/>
      <c r="AI395" s="285"/>
      <c r="AJ395" s="304"/>
      <c r="AK395" s="304"/>
      <c r="AL395" s="304"/>
      <c r="AM395" s="287"/>
      <c r="AN395" s="304"/>
      <c r="AO395" s="304"/>
      <c r="AP395" s="271"/>
      <c r="AQ395" s="304"/>
      <c r="AR395" s="306"/>
      <c r="AS395" s="289"/>
      <c r="AT395" s="289"/>
      <c r="AU395" s="304"/>
      <c r="AX395" s="292" t="s">
        <v>1081</v>
      </c>
      <c r="AY395" s="292" t="s">
        <v>1082</v>
      </c>
    </row>
    <row r="396" spans="1:51" s="228" customFormat="1" ht="48" customHeight="1">
      <c r="A396" s="304"/>
      <c r="B396" s="304"/>
      <c r="C396" s="304"/>
      <c r="D396" s="304"/>
      <c r="E396" s="304"/>
      <c r="F396" s="304"/>
      <c r="G396" s="304"/>
      <c r="H396" s="304"/>
      <c r="I396" s="304"/>
      <c r="J396" s="304"/>
      <c r="K396" s="304"/>
      <c r="L396" s="304"/>
      <c r="M396" s="305"/>
      <c r="N396" s="305"/>
      <c r="O396" s="306"/>
      <c r="P396" s="304"/>
      <c r="Q396" s="308"/>
      <c r="R396" s="304"/>
      <c r="S396" s="308"/>
      <c r="T396" s="304"/>
      <c r="U396" s="304"/>
      <c r="V396" s="304"/>
      <c r="W396" s="304"/>
      <c r="X396" s="304"/>
      <c r="Y396" s="304"/>
      <c r="Z396" s="304"/>
      <c r="AA396" s="309"/>
      <c r="AB396" s="304"/>
      <c r="AC396" s="304"/>
      <c r="AD396" s="304"/>
      <c r="AE396" s="304"/>
      <c r="AF396" s="304"/>
      <c r="AG396" s="304"/>
      <c r="AH396" s="304"/>
      <c r="AI396" s="285"/>
      <c r="AJ396" s="304"/>
      <c r="AK396" s="304"/>
      <c r="AL396" s="304"/>
      <c r="AM396" s="287"/>
      <c r="AN396" s="304"/>
      <c r="AO396" s="304"/>
      <c r="AP396" s="271"/>
      <c r="AQ396" s="304"/>
      <c r="AR396" s="306"/>
      <c r="AS396" s="289"/>
      <c r="AT396" s="289"/>
      <c r="AU396" s="304"/>
      <c r="AX396" s="292" t="s">
        <v>1083</v>
      </c>
      <c r="AY396" s="292" t="s">
        <v>1084</v>
      </c>
    </row>
    <row r="397" spans="1:51" s="228" customFormat="1" ht="48" customHeight="1">
      <c r="A397" s="304"/>
      <c r="B397" s="304"/>
      <c r="C397" s="304"/>
      <c r="D397" s="304"/>
      <c r="E397" s="304"/>
      <c r="F397" s="304"/>
      <c r="G397" s="304"/>
      <c r="H397" s="304"/>
      <c r="I397" s="304"/>
      <c r="J397" s="304"/>
      <c r="K397" s="304"/>
      <c r="L397" s="304"/>
      <c r="M397" s="305"/>
      <c r="N397" s="305"/>
      <c r="O397" s="306"/>
      <c r="P397" s="304"/>
      <c r="Q397" s="308"/>
      <c r="R397" s="304"/>
      <c r="S397" s="308"/>
      <c r="T397" s="304"/>
      <c r="U397" s="304"/>
      <c r="V397" s="304"/>
      <c r="W397" s="304"/>
      <c r="X397" s="304"/>
      <c r="Y397" s="304"/>
      <c r="Z397" s="304"/>
      <c r="AA397" s="309"/>
      <c r="AB397" s="304"/>
      <c r="AC397" s="304"/>
      <c r="AD397" s="304"/>
      <c r="AE397" s="304"/>
      <c r="AF397" s="304"/>
      <c r="AG397" s="304"/>
      <c r="AH397" s="304"/>
      <c r="AI397" s="285"/>
      <c r="AJ397" s="304"/>
      <c r="AK397" s="304"/>
      <c r="AL397" s="304"/>
      <c r="AM397" s="287"/>
      <c r="AN397" s="304"/>
      <c r="AO397" s="304"/>
      <c r="AP397" s="271"/>
      <c r="AQ397" s="304"/>
      <c r="AR397" s="306"/>
      <c r="AS397" s="289"/>
      <c r="AT397" s="289"/>
      <c r="AU397" s="304"/>
      <c r="AX397" s="292" t="s">
        <v>1085</v>
      </c>
      <c r="AY397" s="292" t="s">
        <v>1086</v>
      </c>
    </row>
    <row r="398" spans="1:51" s="228" customFormat="1" ht="48" customHeight="1">
      <c r="A398" s="304"/>
      <c r="B398" s="304"/>
      <c r="C398" s="304"/>
      <c r="D398" s="304"/>
      <c r="E398" s="304"/>
      <c r="F398" s="304"/>
      <c r="G398" s="304"/>
      <c r="H398" s="304"/>
      <c r="I398" s="304"/>
      <c r="J398" s="304"/>
      <c r="K398" s="304"/>
      <c r="L398" s="304"/>
      <c r="M398" s="305"/>
      <c r="N398" s="305"/>
      <c r="O398" s="306"/>
      <c r="P398" s="304"/>
      <c r="Q398" s="308"/>
      <c r="R398" s="304"/>
      <c r="S398" s="308"/>
      <c r="T398" s="304"/>
      <c r="U398" s="304"/>
      <c r="V398" s="304"/>
      <c r="W398" s="304"/>
      <c r="X398" s="304"/>
      <c r="Y398" s="304"/>
      <c r="Z398" s="304"/>
      <c r="AA398" s="309"/>
      <c r="AB398" s="304"/>
      <c r="AC398" s="304"/>
      <c r="AD398" s="304"/>
      <c r="AE398" s="304"/>
      <c r="AF398" s="304"/>
      <c r="AG398" s="304"/>
      <c r="AH398" s="304"/>
      <c r="AI398" s="285"/>
      <c r="AJ398" s="304"/>
      <c r="AK398" s="304"/>
      <c r="AL398" s="304"/>
      <c r="AM398" s="287"/>
      <c r="AN398" s="304"/>
      <c r="AO398" s="304"/>
      <c r="AP398" s="271"/>
      <c r="AQ398" s="304"/>
      <c r="AR398" s="306"/>
      <c r="AS398" s="289"/>
      <c r="AT398" s="289"/>
      <c r="AU398" s="304"/>
      <c r="AX398" s="292" t="s">
        <v>1087</v>
      </c>
      <c r="AY398" s="292" t="s">
        <v>1088</v>
      </c>
    </row>
    <row r="399" spans="1:51" s="228" customFormat="1" ht="48" customHeight="1">
      <c r="A399" s="304"/>
      <c r="B399" s="304"/>
      <c r="C399" s="304"/>
      <c r="D399" s="304"/>
      <c r="E399" s="304"/>
      <c r="F399" s="304"/>
      <c r="G399" s="304"/>
      <c r="H399" s="304"/>
      <c r="I399" s="304"/>
      <c r="J399" s="304"/>
      <c r="K399" s="304"/>
      <c r="L399" s="304"/>
      <c r="M399" s="305"/>
      <c r="N399" s="305"/>
      <c r="O399" s="306"/>
      <c r="P399" s="304"/>
      <c r="Q399" s="308"/>
      <c r="R399" s="304"/>
      <c r="S399" s="308"/>
      <c r="T399" s="304"/>
      <c r="U399" s="304"/>
      <c r="V399" s="304"/>
      <c r="W399" s="304"/>
      <c r="X399" s="304"/>
      <c r="Y399" s="304"/>
      <c r="Z399" s="304"/>
      <c r="AA399" s="309"/>
      <c r="AB399" s="304"/>
      <c r="AC399" s="304"/>
      <c r="AD399" s="304"/>
      <c r="AE399" s="304"/>
      <c r="AF399" s="304"/>
      <c r="AG399" s="304"/>
      <c r="AH399" s="304"/>
      <c r="AI399" s="285"/>
      <c r="AJ399" s="304"/>
      <c r="AK399" s="304"/>
      <c r="AL399" s="304"/>
      <c r="AM399" s="287"/>
      <c r="AN399" s="304"/>
      <c r="AO399" s="304"/>
      <c r="AP399" s="271"/>
      <c r="AQ399" s="304"/>
      <c r="AR399" s="306"/>
      <c r="AS399" s="289"/>
      <c r="AT399" s="289"/>
      <c r="AU399" s="304"/>
      <c r="AX399" s="292" t="s">
        <v>1089</v>
      </c>
      <c r="AY399" s="292" t="s">
        <v>1090</v>
      </c>
    </row>
    <row r="400" spans="1:51" s="228" customFormat="1" ht="48" customHeight="1">
      <c r="A400" s="304"/>
      <c r="B400" s="304"/>
      <c r="C400" s="304"/>
      <c r="D400" s="304"/>
      <c r="E400" s="304"/>
      <c r="F400" s="304"/>
      <c r="G400" s="304"/>
      <c r="H400" s="304"/>
      <c r="I400" s="304"/>
      <c r="J400" s="304"/>
      <c r="K400" s="304"/>
      <c r="L400" s="304"/>
      <c r="M400" s="305"/>
      <c r="N400" s="305"/>
      <c r="O400" s="306"/>
      <c r="P400" s="304"/>
      <c r="Q400" s="308"/>
      <c r="R400" s="304"/>
      <c r="S400" s="308"/>
      <c r="T400" s="304"/>
      <c r="U400" s="304"/>
      <c r="V400" s="304"/>
      <c r="W400" s="304"/>
      <c r="X400" s="304"/>
      <c r="Y400" s="304"/>
      <c r="Z400" s="304"/>
      <c r="AA400" s="309"/>
      <c r="AB400" s="304"/>
      <c r="AC400" s="304"/>
      <c r="AD400" s="304"/>
      <c r="AE400" s="304"/>
      <c r="AF400" s="304"/>
      <c r="AG400" s="304"/>
      <c r="AH400" s="304"/>
      <c r="AI400" s="285"/>
      <c r="AJ400" s="304"/>
      <c r="AK400" s="304"/>
      <c r="AL400" s="304"/>
      <c r="AM400" s="287"/>
      <c r="AN400" s="304"/>
      <c r="AO400" s="304"/>
      <c r="AP400" s="271"/>
      <c r="AQ400" s="304"/>
      <c r="AR400" s="306"/>
      <c r="AS400" s="289"/>
      <c r="AT400" s="289"/>
      <c r="AU400" s="304"/>
      <c r="AX400" s="292" t="s">
        <v>1091</v>
      </c>
      <c r="AY400" s="292" t="s">
        <v>1092</v>
      </c>
    </row>
    <row r="401" spans="1:51" s="228" customFormat="1" ht="48" customHeight="1">
      <c r="A401" s="304"/>
      <c r="B401" s="304"/>
      <c r="C401" s="304"/>
      <c r="D401" s="304"/>
      <c r="E401" s="304"/>
      <c r="F401" s="304"/>
      <c r="G401" s="304"/>
      <c r="H401" s="304"/>
      <c r="I401" s="304"/>
      <c r="J401" s="304"/>
      <c r="K401" s="304"/>
      <c r="L401" s="304"/>
      <c r="M401" s="305"/>
      <c r="N401" s="305"/>
      <c r="O401" s="306"/>
      <c r="P401" s="304"/>
      <c r="Q401" s="308"/>
      <c r="R401" s="304"/>
      <c r="S401" s="308"/>
      <c r="T401" s="304"/>
      <c r="U401" s="304"/>
      <c r="V401" s="304"/>
      <c r="W401" s="304"/>
      <c r="X401" s="304"/>
      <c r="Y401" s="304"/>
      <c r="Z401" s="304"/>
      <c r="AA401" s="309"/>
      <c r="AB401" s="304"/>
      <c r="AC401" s="304"/>
      <c r="AD401" s="304"/>
      <c r="AE401" s="304"/>
      <c r="AF401" s="304"/>
      <c r="AG401" s="304"/>
      <c r="AH401" s="304"/>
      <c r="AI401" s="285"/>
      <c r="AJ401" s="304"/>
      <c r="AK401" s="304"/>
      <c r="AL401" s="304"/>
      <c r="AM401" s="287"/>
      <c r="AN401" s="304"/>
      <c r="AO401" s="304"/>
      <c r="AP401" s="271"/>
      <c r="AQ401" s="304"/>
      <c r="AR401" s="306"/>
      <c r="AS401" s="289"/>
      <c r="AT401" s="289"/>
      <c r="AU401" s="304"/>
      <c r="AX401" s="292" t="s">
        <v>1093</v>
      </c>
      <c r="AY401" s="292" t="s">
        <v>1094</v>
      </c>
    </row>
    <row r="402" spans="1:51" s="228" customFormat="1" ht="48" customHeight="1">
      <c r="A402" s="304"/>
      <c r="B402" s="304"/>
      <c r="C402" s="304"/>
      <c r="D402" s="304"/>
      <c r="E402" s="304"/>
      <c r="F402" s="304"/>
      <c r="G402" s="304"/>
      <c r="H402" s="304"/>
      <c r="I402" s="304"/>
      <c r="J402" s="304"/>
      <c r="K402" s="304"/>
      <c r="L402" s="304"/>
      <c r="M402" s="305"/>
      <c r="N402" s="305"/>
      <c r="O402" s="306"/>
      <c r="P402" s="304"/>
      <c r="Q402" s="308"/>
      <c r="R402" s="304"/>
      <c r="S402" s="308"/>
      <c r="T402" s="304"/>
      <c r="U402" s="304"/>
      <c r="V402" s="304"/>
      <c r="W402" s="304"/>
      <c r="X402" s="304"/>
      <c r="Y402" s="304"/>
      <c r="Z402" s="304"/>
      <c r="AA402" s="309"/>
      <c r="AB402" s="304"/>
      <c r="AC402" s="304"/>
      <c r="AD402" s="304"/>
      <c r="AE402" s="304"/>
      <c r="AF402" s="304"/>
      <c r="AG402" s="304"/>
      <c r="AH402" s="304"/>
      <c r="AI402" s="285"/>
      <c r="AJ402" s="304"/>
      <c r="AK402" s="304"/>
      <c r="AL402" s="304"/>
      <c r="AM402" s="287"/>
      <c r="AN402" s="304"/>
      <c r="AO402" s="304"/>
      <c r="AP402" s="271"/>
      <c r="AQ402" s="304"/>
      <c r="AR402" s="306"/>
      <c r="AS402" s="289"/>
      <c r="AT402" s="289"/>
      <c r="AU402" s="304"/>
      <c r="AX402" s="292" t="s">
        <v>1095</v>
      </c>
      <c r="AY402" s="292" t="s">
        <v>1096</v>
      </c>
    </row>
    <row r="403" spans="1:51" s="228" customFormat="1" ht="48" customHeight="1">
      <c r="A403" s="304"/>
      <c r="B403" s="304"/>
      <c r="C403" s="304"/>
      <c r="D403" s="304"/>
      <c r="E403" s="304"/>
      <c r="F403" s="304"/>
      <c r="G403" s="304"/>
      <c r="H403" s="304"/>
      <c r="I403" s="304"/>
      <c r="J403" s="304"/>
      <c r="K403" s="304"/>
      <c r="L403" s="304"/>
      <c r="M403" s="305"/>
      <c r="N403" s="305"/>
      <c r="O403" s="306"/>
      <c r="P403" s="304"/>
      <c r="Q403" s="308"/>
      <c r="R403" s="304"/>
      <c r="S403" s="308"/>
      <c r="T403" s="304"/>
      <c r="U403" s="304"/>
      <c r="V403" s="304"/>
      <c r="W403" s="304"/>
      <c r="X403" s="304"/>
      <c r="Y403" s="304"/>
      <c r="Z403" s="304"/>
      <c r="AA403" s="309"/>
      <c r="AB403" s="304"/>
      <c r="AC403" s="304"/>
      <c r="AD403" s="304"/>
      <c r="AE403" s="304"/>
      <c r="AF403" s="304"/>
      <c r="AG403" s="304"/>
      <c r="AH403" s="304"/>
      <c r="AI403" s="285"/>
      <c r="AJ403" s="304"/>
      <c r="AK403" s="304"/>
      <c r="AL403" s="304"/>
      <c r="AM403" s="287"/>
      <c r="AN403" s="304"/>
      <c r="AO403" s="304"/>
      <c r="AP403" s="271"/>
      <c r="AQ403" s="304"/>
      <c r="AR403" s="306"/>
      <c r="AS403" s="289"/>
      <c r="AT403" s="289"/>
      <c r="AU403" s="304"/>
      <c r="AX403" s="292" t="s">
        <v>1097</v>
      </c>
      <c r="AY403" s="292" t="s">
        <v>1098</v>
      </c>
    </row>
    <row r="404" spans="1:51" s="228" customFormat="1" ht="48" customHeight="1">
      <c r="A404" s="304"/>
      <c r="B404" s="304"/>
      <c r="C404" s="304"/>
      <c r="D404" s="304"/>
      <c r="E404" s="304"/>
      <c r="F404" s="304"/>
      <c r="G404" s="304"/>
      <c r="H404" s="304"/>
      <c r="I404" s="304"/>
      <c r="J404" s="304"/>
      <c r="K404" s="304"/>
      <c r="L404" s="304"/>
      <c r="M404" s="305"/>
      <c r="N404" s="305"/>
      <c r="O404" s="306"/>
      <c r="P404" s="304"/>
      <c r="Q404" s="308"/>
      <c r="R404" s="304"/>
      <c r="S404" s="308"/>
      <c r="T404" s="304"/>
      <c r="U404" s="304"/>
      <c r="V404" s="304"/>
      <c r="W404" s="304"/>
      <c r="X404" s="304"/>
      <c r="Y404" s="304"/>
      <c r="Z404" s="304"/>
      <c r="AA404" s="309"/>
      <c r="AB404" s="304"/>
      <c r="AC404" s="304"/>
      <c r="AD404" s="304"/>
      <c r="AE404" s="304"/>
      <c r="AF404" s="304"/>
      <c r="AG404" s="304"/>
      <c r="AH404" s="304"/>
      <c r="AI404" s="285"/>
      <c r="AJ404" s="304"/>
      <c r="AK404" s="304"/>
      <c r="AL404" s="304"/>
      <c r="AM404" s="287"/>
      <c r="AN404" s="304"/>
      <c r="AO404" s="304"/>
      <c r="AP404" s="271"/>
      <c r="AQ404" s="304"/>
      <c r="AR404" s="306"/>
      <c r="AS404" s="289"/>
      <c r="AT404" s="289"/>
      <c r="AU404" s="304"/>
      <c r="AX404" s="292" t="s">
        <v>1099</v>
      </c>
      <c r="AY404" s="292" t="s">
        <v>1100</v>
      </c>
    </row>
    <row r="405" spans="1:51" s="228" customFormat="1" ht="48" customHeight="1">
      <c r="A405" s="304"/>
      <c r="B405" s="304"/>
      <c r="C405" s="304"/>
      <c r="D405" s="304"/>
      <c r="E405" s="304"/>
      <c r="F405" s="304"/>
      <c r="G405" s="304"/>
      <c r="H405" s="304"/>
      <c r="I405" s="304"/>
      <c r="J405" s="304"/>
      <c r="K405" s="304"/>
      <c r="L405" s="304"/>
      <c r="M405" s="305"/>
      <c r="N405" s="305"/>
      <c r="O405" s="306"/>
      <c r="P405" s="304"/>
      <c r="Q405" s="308"/>
      <c r="R405" s="304"/>
      <c r="S405" s="308"/>
      <c r="T405" s="304"/>
      <c r="U405" s="304"/>
      <c r="V405" s="304"/>
      <c r="W405" s="304"/>
      <c r="X405" s="304"/>
      <c r="Y405" s="304"/>
      <c r="Z405" s="304"/>
      <c r="AA405" s="309"/>
      <c r="AB405" s="304"/>
      <c r="AC405" s="304"/>
      <c r="AD405" s="304"/>
      <c r="AE405" s="304"/>
      <c r="AF405" s="304"/>
      <c r="AG405" s="304"/>
      <c r="AH405" s="304"/>
      <c r="AI405" s="285"/>
      <c r="AJ405" s="304"/>
      <c r="AK405" s="304"/>
      <c r="AL405" s="304"/>
      <c r="AM405" s="287"/>
      <c r="AN405" s="304"/>
      <c r="AO405" s="304"/>
      <c r="AP405" s="271"/>
      <c r="AQ405" s="304"/>
      <c r="AR405" s="306"/>
      <c r="AS405" s="289"/>
      <c r="AT405" s="289"/>
      <c r="AU405" s="304"/>
      <c r="AX405" s="292" t="s">
        <v>1101</v>
      </c>
      <c r="AY405" s="292" t="s">
        <v>1102</v>
      </c>
    </row>
    <row r="406" spans="1:51" s="228" customFormat="1" ht="48" customHeight="1">
      <c r="A406" s="304"/>
      <c r="B406" s="304"/>
      <c r="C406" s="304"/>
      <c r="D406" s="304"/>
      <c r="E406" s="304"/>
      <c r="F406" s="304"/>
      <c r="G406" s="304"/>
      <c r="H406" s="304"/>
      <c r="I406" s="304"/>
      <c r="J406" s="304"/>
      <c r="K406" s="304"/>
      <c r="L406" s="304"/>
      <c r="M406" s="305"/>
      <c r="N406" s="305"/>
      <c r="O406" s="306"/>
      <c r="P406" s="304"/>
      <c r="Q406" s="308"/>
      <c r="R406" s="304"/>
      <c r="S406" s="308"/>
      <c r="T406" s="304"/>
      <c r="U406" s="304"/>
      <c r="V406" s="304"/>
      <c r="W406" s="304"/>
      <c r="X406" s="304"/>
      <c r="Y406" s="304"/>
      <c r="Z406" s="304"/>
      <c r="AA406" s="309"/>
      <c r="AB406" s="304"/>
      <c r="AC406" s="304"/>
      <c r="AD406" s="304"/>
      <c r="AE406" s="304"/>
      <c r="AF406" s="304"/>
      <c r="AG406" s="304"/>
      <c r="AH406" s="304"/>
      <c r="AI406" s="285"/>
      <c r="AJ406" s="304"/>
      <c r="AK406" s="304"/>
      <c r="AL406" s="304"/>
      <c r="AM406" s="287"/>
      <c r="AN406" s="304"/>
      <c r="AO406" s="304"/>
      <c r="AP406" s="271"/>
      <c r="AQ406" s="304"/>
      <c r="AR406" s="306"/>
      <c r="AS406" s="289"/>
      <c r="AT406" s="289"/>
      <c r="AU406" s="304"/>
      <c r="AX406" s="292" t="s">
        <v>1103</v>
      </c>
      <c r="AY406" s="292" t="s">
        <v>1104</v>
      </c>
    </row>
    <row r="407" spans="1:51" s="228" customFormat="1" ht="48" customHeight="1">
      <c r="A407" s="304"/>
      <c r="B407" s="304"/>
      <c r="C407" s="304"/>
      <c r="D407" s="304"/>
      <c r="E407" s="304"/>
      <c r="F407" s="304"/>
      <c r="G407" s="304"/>
      <c r="H407" s="304"/>
      <c r="I407" s="304"/>
      <c r="J407" s="304"/>
      <c r="K407" s="304"/>
      <c r="L407" s="304"/>
      <c r="M407" s="305"/>
      <c r="N407" s="305"/>
      <c r="O407" s="306"/>
      <c r="P407" s="304"/>
      <c r="Q407" s="308"/>
      <c r="R407" s="304"/>
      <c r="S407" s="308"/>
      <c r="T407" s="304"/>
      <c r="U407" s="304"/>
      <c r="V407" s="304"/>
      <c r="W407" s="304"/>
      <c r="X407" s="304"/>
      <c r="Y407" s="304"/>
      <c r="Z407" s="304"/>
      <c r="AA407" s="309"/>
      <c r="AB407" s="304"/>
      <c r="AC407" s="304"/>
      <c r="AD407" s="304"/>
      <c r="AE407" s="304"/>
      <c r="AF407" s="304"/>
      <c r="AG407" s="304"/>
      <c r="AH407" s="304"/>
      <c r="AI407" s="285"/>
      <c r="AJ407" s="304"/>
      <c r="AK407" s="304"/>
      <c r="AL407" s="304"/>
      <c r="AM407" s="287"/>
      <c r="AN407" s="304"/>
      <c r="AO407" s="304"/>
      <c r="AP407" s="271"/>
      <c r="AQ407" s="304"/>
      <c r="AR407" s="306"/>
      <c r="AS407" s="289"/>
      <c r="AT407" s="289"/>
      <c r="AU407" s="304"/>
      <c r="AX407" s="292" t="s">
        <v>1105</v>
      </c>
      <c r="AY407" s="292" t="s">
        <v>1106</v>
      </c>
    </row>
    <row r="408" spans="1:51" s="228" customFormat="1" ht="48" customHeight="1">
      <c r="A408" s="304"/>
      <c r="B408" s="304"/>
      <c r="C408" s="304"/>
      <c r="D408" s="304"/>
      <c r="E408" s="304"/>
      <c r="F408" s="304"/>
      <c r="G408" s="304"/>
      <c r="H408" s="304"/>
      <c r="I408" s="304"/>
      <c r="J408" s="304"/>
      <c r="K408" s="304"/>
      <c r="L408" s="304"/>
      <c r="M408" s="305"/>
      <c r="N408" s="305"/>
      <c r="O408" s="306"/>
      <c r="P408" s="304"/>
      <c r="Q408" s="308"/>
      <c r="R408" s="304"/>
      <c r="S408" s="308"/>
      <c r="T408" s="304"/>
      <c r="U408" s="304"/>
      <c r="V408" s="304"/>
      <c r="W408" s="304"/>
      <c r="X408" s="304"/>
      <c r="Y408" s="304"/>
      <c r="Z408" s="304"/>
      <c r="AA408" s="309"/>
      <c r="AB408" s="304"/>
      <c r="AC408" s="304"/>
      <c r="AD408" s="304"/>
      <c r="AE408" s="304"/>
      <c r="AF408" s="304"/>
      <c r="AG408" s="304"/>
      <c r="AH408" s="304"/>
      <c r="AI408" s="285"/>
      <c r="AJ408" s="304"/>
      <c r="AK408" s="304"/>
      <c r="AL408" s="304"/>
      <c r="AM408" s="287"/>
      <c r="AN408" s="304"/>
      <c r="AO408" s="304"/>
      <c r="AP408" s="271"/>
      <c r="AQ408" s="304"/>
      <c r="AR408" s="306"/>
      <c r="AS408" s="289"/>
      <c r="AT408" s="289"/>
      <c r="AU408" s="304"/>
      <c r="AX408" s="292" t="s">
        <v>1107</v>
      </c>
      <c r="AY408" s="292" t="s">
        <v>1108</v>
      </c>
    </row>
    <row r="409" spans="1:51" s="228" customFormat="1" ht="48" customHeight="1">
      <c r="A409" s="304"/>
      <c r="B409" s="304"/>
      <c r="C409" s="304"/>
      <c r="D409" s="304"/>
      <c r="E409" s="304"/>
      <c r="F409" s="304"/>
      <c r="G409" s="304"/>
      <c r="H409" s="304"/>
      <c r="I409" s="304"/>
      <c r="J409" s="304"/>
      <c r="K409" s="304"/>
      <c r="L409" s="304"/>
      <c r="M409" s="305"/>
      <c r="N409" s="305"/>
      <c r="O409" s="306"/>
      <c r="P409" s="304"/>
      <c r="Q409" s="308"/>
      <c r="R409" s="304"/>
      <c r="S409" s="308"/>
      <c r="T409" s="304"/>
      <c r="U409" s="304"/>
      <c r="V409" s="304"/>
      <c r="W409" s="304"/>
      <c r="X409" s="304"/>
      <c r="Y409" s="304"/>
      <c r="Z409" s="304"/>
      <c r="AA409" s="309"/>
      <c r="AB409" s="304"/>
      <c r="AC409" s="304"/>
      <c r="AD409" s="304"/>
      <c r="AE409" s="304"/>
      <c r="AF409" s="304"/>
      <c r="AG409" s="304"/>
      <c r="AH409" s="304"/>
      <c r="AI409" s="285"/>
      <c r="AJ409" s="304"/>
      <c r="AK409" s="304"/>
      <c r="AL409" s="304"/>
      <c r="AM409" s="287"/>
      <c r="AN409" s="304"/>
      <c r="AO409" s="304"/>
      <c r="AP409" s="271"/>
      <c r="AQ409" s="304"/>
      <c r="AR409" s="306"/>
      <c r="AS409" s="289"/>
      <c r="AT409" s="289"/>
      <c r="AU409" s="304"/>
      <c r="AX409" s="292" t="s">
        <v>1109</v>
      </c>
      <c r="AY409" s="292" t="s">
        <v>1110</v>
      </c>
    </row>
    <row r="410" spans="1:51" s="228" customFormat="1" ht="48" customHeight="1">
      <c r="A410" s="304"/>
      <c r="B410" s="304"/>
      <c r="C410" s="304"/>
      <c r="D410" s="304"/>
      <c r="E410" s="304"/>
      <c r="F410" s="304"/>
      <c r="G410" s="304"/>
      <c r="H410" s="304"/>
      <c r="I410" s="304"/>
      <c r="J410" s="304"/>
      <c r="K410" s="304"/>
      <c r="L410" s="304"/>
      <c r="M410" s="305"/>
      <c r="N410" s="305"/>
      <c r="O410" s="306"/>
      <c r="P410" s="304"/>
      <c r="Q410" s="308"/>
      <c r="R410" s="304"/>
      <c r="S410" s="308"/>
      <c r="T410" s="304"/>
      <c r="U410" s="304"/>
      <c r="V410" s="304"/>
      <c r="W410" s="304"/>
      <c r="X410" s="304"/>
      <c r="Y410" s="304"/>
      <c r="Z410" s="304"/>
      <c r="AA410" s="309"/>
      <c r="AB410" s="304"/>
      <c r="AC410" s="304"/>
      <c r="AD410" s="304"/>
      <c r="AE410" s="304"/>
      <c r="AF410" s="304"/>
      <c r="AG410" s="304"/>
      <c r="AH410" s="304"/>
      <c r="AI410" s="285"/>
      <c r="AJ410" s="304"/>
      <c r="AK410" s="304"/>
      <c r="AL410" s="304"/>
      <c r="AM410" s="287"/>
      <c r="AN410" s="304"/>
      <c r="AO410" s="304"/>
      <c r="AP410" s="271"/>
      <c r="AQ410" s="304"/>
      <c r="AR410" s="306"/>
      <c r="AS410" s="289"/>
      <c r="AT410" s="289"/>
      <c r="AU410" s="304"/>
      <c r="AX410" s="292" t="s">
        <v>1111</v>
      </c>
      <c r="AY410" s="292" t="s">
        <v>1112</v>
      </c>
    </row>
    <row r="411" spans="1:51" s="228" customFormat="1" ht="48" customHeight="1">
      <c r="A411" s="304"/>
      <c r="B411" s="304"/>
      <c r="C411" s="304"/>
      <c r="D411" s="304"/>
      <c r="E411" s="304"/>
      <c r="F411" s="304"/>
      <c r="G411" s="304"/>
      <c r="H411" s="304"/>
      <c r="I411" s="304"/>
      <c r="J411" s="304"/>
      <c r="K411" s="304"/>
      <c r="L411" s="304"/>
      <c r="M411" s="305"/>
      <c r="N411" s="305"/>
      <c r="O411" s="306"/>
      <c r="P411" s="304"/>
      <c r="Q411" s="308"/>
      <c r="R411" s="304"/>
      <c r="S411" s="308"/>
      <c r="T411" s="304"/>
      <c r="U411" s="304"/>
      <c r="V411" s="304"/>
      <c r="W411" s="304"/>
      <c r="X411" s="304"/>
      <c r="Y411" s="304"/>
      <c r="Z411" s="304"/>
      <c r="AA411" s="309"/>
      <c r="AB411" s="304"/>
      <c r="AC411" s="304"/>
      <c r="AD411" s="304"/>
      <c r="AE411" s="304"/>
      <c r="AF411" s="304"/>
      <c r="AG411" s="304"/>
      <c r="AH411" s="304"/>
      <c r="AI411" s="285"/>
      <c r="AJ411" s="304"/>
      <c r="AK411" s="304"/>
      <c r="AL411" s="304"/>
      <c r="AM411" s="304"/>
      <c r="AN411" s="304"/>
      <c r="AO411" s="304"/>
      <c r="AP411" s="271"/>
      <c r="AQ411" s="304"/>
      <c r="AR411" s="306"/>
      <c r="AS411" s="289"/>
      <c r="AT411" s="289"/>
      <c r="AU411" s="304"/>
      <c r="AX411" s="292" t="s">
        <v>1113</v>
      </c>
      <c r="AY411" s="292" t="s">
        <v>1114</v>
      </c>
    </row>
    <row r="412" spans="1:51" s="228" customFormat="1" ht="48" customHeight="1">
      <c r="A412" s="304"/>
      <c r="B412" s="304"/>
      <c r="C412" s="304"/>
      <c r="D412" s="304"/>
      <c r="E412" s="304"/>
      <c r="F412" s="304"/>
      <c r="G412" s="304"/>
      <c r="H412" s="304"/>
      <c r="I412" s="304"/>
      <c r="J412" s="304"/>
      <c r="K412" s="304"/>
      <c r="L412" s="304"/>
      <c r="M412" s="305"/>
      <c r="N412" s="305"/>
      <c r="O412" s="306"/>
      <c r="P412" s="304"/>
      <c r="Q412" s="308"/>
      <c r="R412" s="304"/>
      <c r="S412" s="308"/>
      <c r="T412" s="304"/>
      <c r="U412" s="304"/>
      <c r="V412" s="304"/>
      <c r="W412" s="304"/>
      <c r="X412" s="304"/>
      <c r="Y412" s="304"/>
      <c r="Z412" s="304"/>
      <c r="AA412" s="309"/>
      <c r="AB412" s="304"/>
      <c r="AC412" s="304"/>
      <c r="AD412" s="304"/>
      <c r="AE412" s="304"/>
      <c r="AF412" s="304"/>
      <c r="AG412" s="304"/>
      <c r="AH412" s="304"/>
      <c r="AI412" s="285"/>
      <c r="AJ412" s="304"/>
      <c r="AK412" s="304"/>
      <c r="AL412" s="304"/>
      <c r="AM412" s="304"/>
      <c r="AN412" s="304"/>
      <c r="AO412" s="304"/>
      <c r="AP412" s="271"/>
      <c r="AQ412" s="304"/>
      <c r="AR412" s="306"/>
      <c r="AS412" s="289"/>
      <c r="AT412" s="289"/>
      <c r="AU412" s="304"/>
      <c r="AX412" s="292" t="s">
        <v>1115</v>
      </c>
      <c r="AY412" s="292" t="s">
        <v>1116</v>
      </c>
    </row>
    <row r="413" spans="1:51" s="228" customFormat="1" ht="48" customHeight="1">
      <c r="A413" s="304"/>
      <c r="B413" s="304"/>
      <c r="C413" s="304"/>
      <c r="D413" s="304"/>
      <c r="E413" s="304"/>
      <c r="F413" s="304"/>
      <c r="G413" s="304"/>
      <c r="H413" s="304"/>
      <c r="I413" s="304"/>
      <c r="J413" s="304"/>
      <c r="K413" s="304"/>
      <c r="L413" s="304"/>
      <c r="M413" s="305"/>
      <c r="N413" s="305"/>
      <c r="O413" s="306"/>
      <c r="P413" s="304"/>
      <c r="Q413" s="308"/>
      <c r="R413" s="304"/>
      <c r="S413" s="308"/>
      <c r="T413" s="304"/>
      <c r="U413" s="304"/>
      <c r="V413" s="304"/>
      <c r="W413" s="304"/>
      <c r="X413" s="304"/>
      <c r="Y413" s="304"/>
      <c r="Z413" s="304"/>
      <c r="AA413" s="309"/>
      <c r="AB413" s="304"/>
      <c r="AC413" s="304"/>
      <c r="AD413" s="304"/>
      <c r="AE413" s="304"/>
      <c r="AF413" s="304"/>
      <c r="AG413" s="304"/>
      <c r="AH413" s="304"/>
      <c r="AI413" s="285"/>
      <c r="AJ413" s="304"/>
      <c r="AK413" s="304"/>
      <c r="AL413" s="304"/>
      <c r="AM413" s="304"/>
      <c r="AN413" s="304"/>
      <c r="AO413" s="304"/>
      <c r="AP413" s="271"/>
      <c r="AQ413" s="304"/>
      <c r="AR413" s="306"/>
      <c r="AS413" s="289"/>
      <c r="AT413" s="289"/>
      <c r="AU413" s="304"/>
      <c r="AX413" s="292" t="s">
        <v>1117</v>
      </c>
      <c r="AY413" s="292" t="s">
        <v>1118</v>
      </c>
    </row>
    <row r="414" spans="1:51" s="228" customFormat="1" ht="48" customHeight="1">
      <c r="A414" s="304"/>
      <c r="B414" s="304"/>
      <c r="C414" s="304"/>
      <c r="D414" s="304"/>
      <c r="E414" s="304"/>
      <c r="F414" s="304"/>
      <c r="G414" s="304"/>
      <c r="H414" s="304"/>
      <c r="I414" s="304"/>
      <c r="J414" s="304"/>
      <c r="K414" s="304"/>
      <c r="L414" s="304"/>
      <c r="M414" s="305"/>
      <c r="N414" s="305"/>
      <c r="O414" s="306"/>
      <c r="P414" s="304"/>
      <c r="Q414" s="308"/>
      <c r="R414" s="304"/>
      <c r="S414" s="308"/>
      <c r="T414" s="304"/>
      <c r="U414" s="304"/>
      <c r="V414" s="304"/>
      <c r="W414" s="304"/>
      <c r="X414" s="304"/>
      <c r="Y414" s="304"/>
      <c r="Z414" s="304"/>
      <c r="AA414" s="309"/>
      <c r="AB414" s="304"/>
      <c r="AC414" s="304"/>
      <c r="AD414" s="304"/>
      <c r="AE414" s="304"/>
      <c r="AF414" s="304"/>
      <c r="AG414" s="304"/>
      <c r="AH414" s="304"/>
      <c r="AI414" s="285"/>
      <c r="AJ414" s="304"/>
      <c r="AK414" s="304"/>
      <c r="AL414" s="304"/>
      <c r="AM414" s="304"/>
      <c r="AN414" s="304"/>
      <c r="AO414" s="304"/>
      <c r="AP414" s="271"/>
      <c r="AQ414" s="304"/>
      <c r="AR414" s="306"/>
      <c r="AS414" s="289"/>
      <c r="AT414" s="289"/>
      <c r="AU414" s="304"/>
      <c r="AX414" s="292" t="s">
        <v>1119</v>
      </c>
      <c r="AY414" s="292" t="s">
        <v>1120</v>
      </c>
    </row>
    <row r="415" spans="1:51" s="228" customFormat="1" ht="48" customHeight="1">
      <c r="A415" s="304"/>
      <c r="B415" s="304"/>
      <c r="C415" s="304"/>
      <c r="D415" s="304"/>
      <c r="E415" s="304"/>
      <c r="F415" s="304"/>
      <c r="G415" s="304"/>
      <c r="H415" s="304"/>
      <c r="I415" s="304"/>
      <c r="J415" s="304"/>
      <c r="K415" s="304"/>
      <c r="L415" s="304"/>
      <c r="M415" s="305"/>
      <c r="N415" s="305"/>
      <c r="O415" s="306"/>
      <c r="P415" s="304"/>
      <c r="Q415" s="308"/>
      <c r="R415" s="304"/>
      <c r="S415" s="308"/>
      <c r="T415" s="304"/>
      <c r="U415" s="304"/>
      <c r="V415" s="304"/>
      <c r="W415" s="304"/>
      <c r="X415" s="304"/>
      <c r="Y415" s="304"/>
      <c r="Z415" s="304"/>
      <c r="AA415" s="309"/>
      <c r="AB415" s="304"/>
      <c r="AC415" s="304"/>
      <c r="AD415" s="304"/>
      <c r="AE415" s="304"/>
      <c r="AF415" s="304"/>
      <c r="AG415" s="304"/>
      <c r="AH415" s="304"/>
      <c r="AI415" s="285"/>
      <c r="AJ415" s="304"/>
      <c r="AK415" s="304"/>
      <c r="AL415" s="304"/>
      <c r="AM415" s="304"/>
      <c r="AN415" s="304"/>
      <c r="AO415" s="304"/>
      <c r="AP415" s="271"/>
      <c r="AQ415" s="304"/>
      <c r="AR415" s="306"/>
      <c r="AS415" s="289"/>
      <c r="AT415" s="289"/>
      <c r="AU415" s="304"/>
      <c r="AX415" s="292" t="s">
        <v>1121</v>
      </c>
      <c r="AY415" s="292" t="s">
        <v>1122</v>
      </c>
    </row>
    <row r="416" spans="1:51" s="228" customFormat="1" ht="48" customHeight="1">
      <c r="A416" s="304"/>
      <c r="B416" s="304"/>
      <c r="C416" s="304"/>
      <c r="D416" s="304"/>
      <c r="E416" s="304"/>
      <c r="F416" s="304"/>
      <c r="G416" s="304"/>
      <c r="H416" s="304"/>
      <c r="I416" s="304"/>
      <c r="J416" s="304"/>
      <c r="K416" s="304"/>
      <c r="L416" s="304"/>
      <c r="M416" s="305"/>
      <c r="N416" s="305"/>
      <c r="O416" s="306"/>
      <c r="P416" s="304"/>
      <c r="Q416" s="308"/>
      <c r="R416" s="304"/>
      <c r="S416" s="308"/>
      <c r="T416" s="304"/>
      <c r="U416" s="304"/>
      <c r="V416" s="304"/>
      <c r="W416" s="304"/>
      <c r="X416" s="304"/>
      <c r="Y416" s="304"/>
      <c r="Z416" s="304"/>
      <c r="AA416" s="309"/>
      <c r="AB416" s="304"/>
      <c r="AC416" s="304"/>
      <c r="AD416" s="304"/>
      <c r="AE416" s="304"/>
      <c r="AF416" s="304"/>
      <c r="AG416" s="304"/>
      <c r="AH416" s="304"/>
      <c r="AI416" s="285"/>
      <c r="AJ416" s="304"/>
      <c r="AK416" s="304"/>
      <c r="AL416" s="304"/>
      <c r="AM416" s="304"/>
      <c r="AN416" s="304"/>
      <c r="AO416" s="304"/>
      <c r="AP416" s="271"/>
      <c r="AQ416" s="304"/>
      <c r="AR416" s="306"/>
      <c r="AS416" s="289"/>
      <c r="AT416" s="289"/>
      <c r="AU416" s="304"/>
      <c r="AX416" s="292" t="s">
        <v>1123</v>
      </c>
      <c r="AY416" s="292" t="s">
        <v>1124</v>
      </c>
    </row>
    <row r="417" spans="1:51" s="228" customFormat="1" ht="48" customHeight="1">
      <c r="A417" s="304"/>
      <c r="B417" s="304"/>
      <c r="C417" s="304"/>
      <c r="D417" s="304"/>
      <c r="E417" s="304"/>
      <c r="F417" s="304"/>
      <c r="G417" s="304"/>
      <c r="H417" s="304"/>
      <c r="I417" s="304"/>
      <c r="J417" s="304"/>
      <c r="K417" s="304"/>
      <c r="L417" s="304"/>
      <c r="M417" s="305"/>
      <c r="N417" s="305"/>
      <c r="O417" s="306"/>
      <c r="P417" s="304"/>
      <c r="Q417" s="308"/>
      <c r="R417" s="304"/>
      <c r="S417" s="308"/>
      <c r="T417" s="304"/>
      <c r="U417" s="304"/>
      <c r="V417" s="304"/>
      <c r="W417" s="304"/>
      <c r="X417" s="304"/>
      <c r="Y417" s="304"/>
      <c r="Z417" s="304"/>
      <c r="AA417" s="309"/>
      <c r="AB417" s="304"/>
      <c r="AC417" s="304"/>
      <c r="AD417" s="304"/>
      <c r="AE417" s="304"/>
      <c r="AF417" s="304"/>
      <c r="AG417" s="304"/>
      <c r="AH417" s="304"/>
      <c r="AI417" s="285"/>
      <c r="AJ417" s="304"/>
      <c r="AK417" s="304"/>
      <c r="AL417" s="304"/>
      <c r="AM417" s="304"/>
      <c r="AN417" s="304"/>
      <c r="AO417" s="304"/>
      <c r="AP417" s="271"/>
      <c r="AQ417" s="304"/>
      <c r="AR417" s="306"/>
      <c r="AS417" s="289"/>
      <c r="AT417" s="289"/>
      <c r="AU417" s="304"/>
      <c r="AX417" s="292" t="s">
        <v>1125</v>
      </c>
      <c r="AY417" s="292" t="s">
        <v>1126</v>
      </c>
    </row>
    <row r="418" spans="1:51" s="228" customFormat="1" ht="48" customHeight="1">
      <c r="A418" s="304"/>
      <c r="B418" s="304"/>
      <c r="C418" s="304"/>
      <c r="D418" s="304"/>
      <c r="E418" s="304"/>
      <c r="F418" s="304"/>
      <c r="G418" s="304"/>
      <c r="H418" s="304"/>
      <c r="I418" s="304"/>
      <c r="J418" s="304"/>
      <c r="K418" s="304"/>
      <c r="L418" s="304"/>
      <c r="M418" s="305"/>
      <c r="N418" s="305"/>
      <c r="O418" s="306"/>
      <c r="P418" s="304"/>
      <c r="Q418" s="308"/>
      <c r="R418" s="304"/>
      <c r="S418" s="308"/>
      <c r="T418" s="304"/>
      <c r="U418" s="304"/>
      <c r="V418" s="304"/>
      <c r="W418" s="304"/>
      <c r="X418" s="304"/>
      <c r="Y418" s="304"/>
      <c r="Z418" s="304"/>
      <c r="AA418" s="309"/>
      <c r="AB418" s="304"/>
      <c r="AC418" s="304"/>
      <c r="AD418" s="304"/>
      <c r="AE418" s="304"/>
      <c r="AF418" s="304"/>
      <c r="AG418" s="304"/>
      <c r="AH418" s="304"/>
      <c r="AI418" s="285"/>
      <c r="AJ418" s="304"/>
      <c r="AK418" s="304"/>
      <c r="AL418" s="304"/>
      <c r="AM418" s="304"/>
      <c r="AN418" s="304"/>
      <c r="AO418" s="304"/>
      <c r="AP418" s="271"/>
      <c r="AQ418" s="304"/>
      <c r="AR418" s="306"/>
      <c r="AS418" s="289"/>
      <c r="AT418" s="289"/>
      <c r="AU418" s="304"/>
      <c r="AX418" s="292" t="s">
        <v>1127</v>
      </c>
      <c r="AY418" s="292" t="s">
        <v>1128</v>
      </c>
    </row>
    <row r="419" spans="1:51" s="228" customFormat="1" ht="48" customHeight="1">
      <c r="A419" s="304"/>
      <c r="B419" s="304"/>
      <c r="C419" s="304"/>
      <c r="D419" s="304"/>
      <c r="E419" s="304"/>
      <c r="F419" s="304"/>
      <c r="G419" s="304"/>
      <c r="H419" s="304"/>
      <c r="I419" s="304"/>
      <c r="J419" s="304"/>
      <c r="K419" s="304"/>
      <c r="L419" s="304"/>
      <c r="M419" s="305"/>
      <c r="N419" s="305"/>
      <c r="O419" s="306"/>
      <c r="P419" s="304"/>
      <c r="Q419" s="308"/>
      <c r="R419" s="304"/>
      <c r="S419" s="308"/>
      <c r="T419" s="304"/>
      <c r="U419" s="304"/>
      <c r="V419" s="304"/>
      <c r="W419" s="304"/>
      <c r="X419" s="304"/>
      <c r="Y419" s="304"/>
      <c r="Z419" s="304"/>
      <c r="AA419" s="309"/>
      <c r="AB419" s="304"/>
      <c r="AC419" s="304"/>
      <c r="AD419" s="304"/>
      <c r="AE419" s="304"/>
      <c r="AF419" s="304"/>
      <c r="AG419" s="304"/>
      <c r="AH419" s="304"/>
      <c r="AI419" s="285"/>
      <c r="AJ419" s="304"/>
      <c r="AK419" s="304"/>
      <c r="AL419" s="304"/>
      <c r="AM419" s="304"/>
      <c r="AN419" s="304"/>
      <c r="AO419" s="304"/>
      <c r="AP419" s="271"/>
      <c r="AQ419" s="304"/>
      <c r="AR419" s="306"/>
      <c r="AS419" s="289"/>
      <c r="AT419" s="289"/>
      <c r="AU419" s="304"/>
      <c r="AX419" s="292" t="s">
        <v>1129</v>
      </c>
      <c r="AY419" s="292" t="s">
        <v>1130</v>
      </c>
    </row>
    <row r="420" spans="1:51" s="228" customFormat="1" ht="48" customHeight="1">
      <c r="A420" s="304"/>
      <c r="B420" s="304"/>
      <c r="C420" s="304"/>
      <c r="D420" s="304"/>
      <c r="E420" s="304"/>
      <c r="F420" s="304"/>
      <c r="G420" s="304"/>
      <c r="H420" s="304"/>
      <c r="I420" s="304"/>
      <c r="J420" s="304"/>
      <c r="K420" s="304"/>
      <c r="L420" s="304"/>
      <c r="M420" s="305"/>
      <c r="N420" s="305"/>
      <c r="O420" s="306"/>
      <c r="P420" s="304"/>
      <c r="Q420" s="308"/>
      <c r="R420" s="304"/>
      <c r="S420" s="308"/>
      <c r="T420" s="304"/>
      <c r="U420" s="304"/>
      <c r="V420" s="304"/>
      <c r="W420" s="304"/>
      <c r="X420" s="304"/>
      <c r="Y420" s="304"/>
      <c r="Z420" s="304"/>
      <c r="AA420" s="309"/>
      <c r="AB420" s="304"/>
      <c r="AC420" s="304"/>
      <c r="AD420" s="304"/>
      <c r="AE420" s="304"/>
      <c r="AF420" s="304"/>
      <c r="AG420" s="304"/>
      <c r="AH420" s="304"/>
      <c r="AI420" s="285"/>
      <c r="AJ420" s="304"/>
      <c r="AK420" s="304"/>
      <c r="AL420" s="304"/>
      <c r="AM420" s="304"/>
      <c r="AN420" s="304"/>
      <c r="AO420" s="304"/>
      <c r="AP420" s="271"/>
      <c r="AQ420" s="304"/>
      <c r="AR420" s="306"/>
      <c r="AS420" s="289"/>
      <c r="AT420" s="289"/>
      <c r="AU420" s="304"/>
      <c r="AX420" s="292" t="s">
        <v>1131</v>
      </c>
      <c r="AY420" s="292" t="s">
        <v>1132</v>
      </c>
    </row>
    <row r="421" spans="1:51" s="228" customFormat="1" ht="48" customHeight="1">
      <c r="A421" s="304"/>
      <c r="B421" s="304"/>
      <c r="C421" s="304"/>
      <c r="D421" s="304"/>
      <c r="E421" s="304"/>
      <c r="F421" s="304"/>
      <c r="G421" s="304"/>
      <c r="H421" s="304"/>
      <c r="I421" s="304"/>
      <c r="J421" s="304"/>
      <c r="K421" s="304"/>
      <c r="L421" s="304"/>
      <c r="M421" s="305"/>
      <c r="N421" s="305"/>
      <c r="O421" s="306"/>
      <c r="P421" s="304"/>
      <c r="Q421" s="308"/>
      <c r="R421" s="304"/>
      <c r="S421" s="308"/>
      <c r="T421" s="304"/>
      <c r="U421" s="304"/>
      <c r="V421" s="304"/>
      <c r="W421" s="304"/>
      <c r="X421" s="304"/>
      <c r="Y421" s="304"/>
      <c r="Z421" s="304"/>
      <c r="AA421" s="309"/>
      <c r="AB421" s="304"/>
      <c r="AC421" s="304"/>
      <c r="AD421" s="304"/>
      <c r="AE421" s="304"/>
      <c r="AF421" s="304"/>
      <c r="AG421" s="304"/>
      <c r="AH421" s="304"/>
      <c r="AI421" s="285"/>
      <c r="AJ421" s="304"/>
      <c r="AK421" s="304"/>
      <c r="AL421" s="304"/>
      <c r="AM421" s="304"/>
      <c r="AN421" s="304"/>
      <c r="AO421" s="304"/>
      <c r="AP421" s="271"/>
      <c r="AQ421" s="304"/>
      <c r="AR421" s="306"/>
      <c r="AS421" s="289"/>
      <c r="AT421" s="289"/>
      <c r="AU421" s="304"/>
      <c r="AX421" s="292" t="s">
        <v>1133</v>
      </c>
      <c r="AY421" s="292" t="s">
        <v>1134</v>
      </c>
    </row>
    <row r="422" spans="1:51" s="228" customFormat="1" ht="48" customHeight="1">
      <c r="A422" s="304"/>
      <c r="B422" s="304"/>
      <c r="C422" s="304"/>
      <c r="D422" s="304"/>
      <c r="E422" s="304"/>
      <c r="F422" s="304"/>
      <c r="G422" s="304"/>
      <c r="H422" s="304"/>
      <c r="I422" s="304"/>
      <c r="J422" s="304"/>
      <c r="K422" s="304"/>
      <c r="L422" s="304"/>
      <c r="M422" s="305"/>
      <c r="N422" s="305"/>
      <c r="O422" s="306"/>
      <c r="P422" s="304"/>
      <c r="Q422" s="308"/>
      <c r="R422" s="304"/>
      <c r="S422" s="308"/>
      <c r="T422" s="304"/>
      <c r="U422" s="304"/>
      <c r="V422" s="304"/>
      <c r="W422" s="304"/>
      <c r="X422" s="304"/>
      <c r="Y422" s="304"/>
      <c r="Z422" s="304"/>
      <c r="AA422" s="309"/>
      <c r="AB422" s="304"/>
      <c r="AC422" s="304"/>
      <c r="AD422" s="304"/>
      <c r="AE422" s="304"/>
      <c r="AF422" s="304"/>
      <c r="AG422" s="304"/>
      <c r="AH422" s="304"/>
      <c r="AI422" s="285"/>
      <c r="AJ422" s="304"/>
      <c r="AK422" s="304"/>
      <c r="AL422" s="304"/>
      <c r="AM422" s="304"/>
      <c r="AN422" s="304"/>
      <c r="AO422" s="304"/>
      <c r="AP422" s="271"/>
      <c r="AQ422" s="304"/>
      <c r="AR422" s="306"/>
      <c r="AS422" s="289"/>
      <c r="AT422" s="289"/>
      <c r="AU422" s="304"/>
      <c r="AX422" s="292" t="s">
        <v>466</v>
      </c>
      <c r="AY422" s="292" t="s">
        <v>1135</v>
      </c>
    </row>
    <row r="423" spans="1:51" s="228" customFormat="1" ht="48" customHeight="1">
      <c r="A423" s="304"/>
      <c r="B423" s="304"/>
      <c r="C423" s="304"/>
      <c r="D423" s="304"/>
      <c r="E423" s="304"/>
      <c r="F423" s="304"/>
      <c r="G423" s="304"/>
      <c r="H423" s="304"/>
      <c r="I423" s="304"/>
      <c r="J423" s="304"/>
      <c r="K423" s="304"/>
      <c r="L423" s="304"/>
      <c r="M423" s="305"/>
      <c r="N423" s="305"/>
      <c r="O423" s="306"/>
      <c r="P423" s="304"/>
      <c r="Q423" s="308"/>
      <c r="R423" s="304"/>
      <c r="S423" s="308"/>
      <c r="T423" s="304"/>
      <c r="U423" s="304"/>
      <c r="V423" s="304"/>
      <c r="W423" s="304"/>
      <c r="X423" s="304"/>
      <c r="Y423" s="304"/>
      <c r="Z423" s="304"/>
      <c r="AA423" s="309"/>
      <c r="AB423" s="304"/>
      <c r="AC423" s="304"/>
      <c r="AD423" s="304"/>
      <c r="AE423" s="304"/>
      <c r="AF423" s="304"/>
      <c r="AG423" s="304"/>
      <c r="AH423" s="304"/>
      <c r="AI423" s="285"/>
      <c r="AJ423" s="304"/>
      <c r="AK423" s="304"/>
      <c r="AL423" s="304"/>
      <c r="AM423" s="304"/>
      <c r="AN423" s="304"/>
      <c r="AO423" s="304"/>
      <c r="AP423" s="271"/>
      <c r="AQ423" s="304"/>
      <c r="AR423" s="306"/>
      <c r="AS423" s="289"/>
      <c r="AT423" s="289"/>
      <c r="AU423" s="304"/>
      <c r="AX423" s="292" t="s">
        <v>1136</v>
      </c>
      <c r="AY423" s="292" t="s">
        <v>1137</v>
      </c>
    </row>
    <row r="424" spans="1:51" s="228" customFormat="1" ht="48" customHeight="1">
      <c r="A424" s="304"/>
      <c r="B424" s="304"/>
      <c r="C424" s="304"/>
      <c r="D424" s="304"/>
      <c r="E424" s="304"/>
      <c r="F424" s="304"/>
      <c r="G424" s="304"/>
      <c r="H424" s="304"/>
      <c r="I424" s="304"/>
      <c r="J424" s="304"/>
      <c r="K424" s="304"/>
      <c r="L424" s="304"/>
      <c r="M424" s="305"/>
      <c r="N424" s="305"/>
      <c r="O424" s="306"/>
      <c r="P424" s="304"/>
      <c r="Q424" s="308"/>
      <c r="R424" s="304"/>
      <c r="S424" s="308"/>
      <c r="T424" s="304"/>
      <c r="U424" s="304"/>
      <c r="V424" s="304"/>
      <c r="W424" s="304"/>
      <c r="X424" s="304"/>
      <c r="Y424" s="304"/>
      <c r="Z424" s="304"/>
      <c r="AA424" s="309"/>
      <c r="AB424" s="304"/>
      <c r="AC424" s="304"/>
      <c r="AD424" s="304"/>
      <c r="AE424" s="304"/>
      <c r="AF424" s="304"/>
      <c r="AG424" s="304"/>
      <c r="AH424" s="304"/>
      <c r="AI424" s="285"/>
      <c r="AJ424" s="304"/>
      <c r="AK424" s="304"/>
      <c r="AL424" s="304"/>
      <c r="AM424" s="304"/>
      <c r="AN424" s="304"/>
      <c r="AO424" s="304"/>
      <c r="AP424" s="271"/>
      <c r="AQ424" s="304"/>
      <c r="AR424" s="306"/>
      <c r="AS424" s="289"/>
      <c r="AT424" s="289"/>
      <c r="AU424" s="304"/>
      <c r="AX424" s="292" t="s">
        <v>1138</v>
      </c>
      <c r="AY424" s="292" t="s">
        <v>1139</v>
      </c>
    </row>
    <row r="425" spans="1:51" s="228" customFormat="1" ht="48" customHeight="1">
      <c r="A425" s="304"/>
      <c r="B425" s="304"/>
      <c r="C425" s="304"/>
      <c r="D425" s="304"/>
      <c r="E425" s="304"/>
      <c r="F425" s="304"/>
      <c r="G425" s="304"/>
      <c r="H425" s="304"/>
      <c r="I425" s="304"/>
      <c r="J425" s="304"/>
      <c r="K425" s="304"/>
      <c r="L425" s="304"/>
      <c r="M425" s="305"/>
      <c r="N425" s="305"/>
      <c r="O425" s="306"/>
      <c r="P425" s="304"/>
      <c r="Q425" s="308"/>
      <c r="R425" s="304"/>
      <c r="S425" s="308"/>
      <c r="T425" s="304"/>
      <c r="U425" s="304"/>
      <c r="V425" s="304"/>
      <c r="W425" s="304"/>
      <c r="X425" s="304"/>
      <c r="Y425" s="304"/>
      <c r="Z425" s="304"/>
      <c r="AA425" s="309"/>
      <c r="AB425" s="304"/>
      <c r="AC425" s="304"/>
      <c r="AD425" s="304"/>
      <c r="AE425" s="304"/>
      <c r="AF425" s="304"/>
      <c r="AG425" s="304"/>
      <c r="AH425" s="304"/>
      <c r="AI425" s="285"/>
      <c r="AJ425" s="304"/>
      <c r="AK425" s="304"/>
      <c r="AL425" s="304"/>
      <c r="AM425" s="304"/>
      <c r="AN425" s="304"/>
      <c r="AO425" s="304"/>
      <c r="AP425" s="271"/>
      <c r="AQ425" s="304"/>
      <c r="AR425" s="306"/>
      <c r="AS425" s="289"/>
      <c r="AT425" s="289"/>
      <c r="AU425" s="304"/>
      <c r="AX425" s="292" t="s">
        <v>1140</v>
      </c>
      <c r="AY425" s="292" t="s">
        <v>1141</v>
      </c>
    </row>
    <row r="426" spans="1:51" s="228" customFormat="1" ht="48" customHeight="1">
      <c r="A426" s="304"/>
      <c r="B426" s="304"/>
      <c r="C426" s="304"/>
      <c r="D426" s="304"/>
      <c r="E426" s="304"/>
      <c r="F426" s="304"/>
      <c r="G426" s="304"/>
      <c r="H426" s="304"/>
      <c r="I426" s="304"/>
      <c r="J426" s="304"/>
      <c r="K426" s="304"/>
      <c r="L426" s="304"/>
      <c r="M426" s="305"/>
      <c r="N426" s="305"/>
      <c r="O426" s="306"/>
      <c r="P426" s="304"/>
      <c r="Q426" s="308"/>
      <c r="R426" s="304"/>
      <c r="S426" s="308"/>
      <c r="T426" s="304"/>
      <c r="U426" s="304"/>
      <c r="V426" s="304"/>
      <c r="W426" s="304"/>
      <c r="X426" s="304"/>
      <c r="Y426" s="304"/>
      <c r="Z426" s="304"/>
      <c r="AA426" s="309"/>
      <c r="AB426" s="304"/>
      <c r="AC426" s="304"/>
      <c r="AD426" s="304"/>
      <c r="AE426" s="304"/>
      <c r="AF426" s="304"/>
      <c r="AG426" s="304"/>
      <c r="AH426" s="304"/>
      <c r="AI426" s="285"/>
      <c r="AJ426" s="304"/>
      <c r="AK426" s="304"/>
      <c r="AL426" s="304"/>
      <c r="AM426" s="304"/>
      <c r="AN426" s="304"/>
      <c r="AO426" s="304"/>
      <c r="AP426" s="271"/>
      <c r="AQ426" s="304"/>
      <c r="AR426" s="306"/>
      <c r="AS426" s="289"/>
      <c r="AT426" s="289"/>
      <c r="AU426" s="304"/>
      <c r="AX426" s="292" t="s">
        <v>1142</v>
      </c>
      <c r="AY426" s="292" t="s">
        <v>1143</v>
      </c>
    </row>
    <row r="427" spans="1:51" s="228" customFormat="1" ht="48" customHeight="1">
      <c r="A427" s="304"/>
      <c r="B427" s="304"/>
      <c r="C427" s="304"/>
      <c r="D427" s="304"/>
      <c r="E427" s="304"/>
      <c r="F427" s="304"/>
      <c r="G427" s="304"/>
      <c r="H427" s="304"/>
      <c r="I427" s="304"/>
      <c r="J427" s="304"/>
      <c r="K427" s="304"/>
      <c r="L427" s="304"/>
      <c r="M427" s="305"/>
      <c r="N427" s="305"/>
      <c r="O427" s="306"/>
      <c r="P427" s="304"/>
      <c r="Q427" s="308"/>
      <c r="R427" s="304"/>
      <c r="S427" s="308"/>
      <c r="T427" s="304"/>
      <c r="U427" s="304"/>
      <c r="V427" s="304"/>
      <c r="W427" s="304"/>
      <c r="X427" s="304"/>
      <c r="Y427" s="304"/>
      <c r="Z427" s="304"/>
      <c r="AA427" s="309"/>
      <c r="AB427" s="304"/>
      <c r="AC427" s="304"/>
      <c r="AD427" s="304"/>
      <c r="AE427" s="304"/>
      <c r="AF427" s="304"/>
      <c r="AG427" s="304"/>
      <c r="AH427" s="304"/>
      <c r="AI427" s="285"/>
      <c r="AJ427" s="304"/>
      <c r="AK427" s="304"/>
      <c r="AL427" s="304"/>
      <c r="AM427" s="304"/>
      <c r="AN427" s="304"/>
      <c r="AO427" s="304"/>
      <c r="AP427" s="271"/>
      <c r="AQ427" s="304"/>
      <c r="AR427" s="306"/>
      <c r="AS427" s="289"/>
      <c r="AT427" s="289"/>
      <c r="AU427" s="304"/>
      <c r="AX427" s="292" t="s">
        <v>1144</v>
      </c>
      <c r="AY427" s="292" t="s">
        <v>1145</v>
      </c>
    </row>
    <row r="428" spans="1:51" s="228" customFormat="1" ht="48" customHeight="1">
      <c r="A428" s="304"/>
      <c r="B428" s="304"/>
      <c r="C428" s="304"/>
      <c r="D428" s="304"/>
      <c r="E428" s="304"/>
      <c r="F428" s="304"/>
      <c r="G428" s="304"/>
      <c r="H428" s="304"/>
      <c r="I428" s="304"/>
      <c r="J428" s="304"/>
      <c r="K428" s="304"/>
      <c r="L428" s="304"/>
      <c r="M428" s="305"/>
      <c r="N428" s="305"/>
      <c r="O428" s="306"/>
      <c r="P428" s="304"/>
      <c r="Q428" s="308"/>
      <c r="R428" s="304"/>
      <c r="S428" s="308"/>
      <c r="T428" s="304"/>
      <c r="U428" s="304"/>
      <c r="V428" s="304"/>
      <c r="W428" s="304"/>
      <c r="X428" s="304"/>
      <c r="Y428" s="304"/>
      <c r="Z428" s="304"/>
      <c r="AA428" s="309"/>
      <c r="AB428" s="304"/>
      <c r="AC428" s="304"/>
      <c r="AD428" s="304"/>
      <c r="AE428" s="304"/>
      <c r="AF428" s="304"/>
      <c r="AG428" s="304"/>
      <c r="AH428" s="304"/>
      <c r="AI428" s="285"/>
      <c r="AJ428" s="304"/>
      <c r="AK428" s="304"/>
      <c r="AL428" s="304"/>
      <c r="AM428" s="304"/>
      <c r="AN428" s="304"/>
      <c r="AO428" s="304"/>
      <c r="AP428" s="271"/>
      <c r="AQ428" s="304"/>
      <c r="AR428" s="306"/>
      <c r="AS428" s="289"/>
      <c r="AT428" s="289"/>
      <c r="AU428" s="304"/>
      <c r="AX428" s="292" t="s">
        <v>1146</v>
      </c>
      <c r="AY428" s="292" t="s">
        <v>1147</v>
      </c>
    </row>
    <row r="429" spans="1:51" s="228" customFormat="1" ht="48" customHeight="1">
      <c r="A429" s="304"/>
      <c r="B429" s="304"/>
      <c r="C429" s="304"/>
      <c r="D429" s="304"/>
      <c r="E429" s="304"/>
      <c r="F429" s="304"/>
      <c r="G429" s="304"/>
      <c r="H429" s="304"/>
      <c r="I429" s="304"/>
      <c r="J429" s="304"/>
      <c r="K429" s="304"/>
      <c r="L429" s="304"/>
      <c r="M429" s="305"/>
      <c r="N429" s="305"/>
      <c r="O429" s="306"/>
      <c r="P429" s="304"/>
      <c r="Q429" s="308"/>
      <c r="R429" s="304"/>
      <c r="S429" s="308"/>
      <c r="T429" s="304"/>
      <c r="U429" s="304"/>
      <c r="V429" s="304"/>
      <c r="W429" s="304"/>
      <c r="X429" s="304"/>
      <c r="Y429" s="304"/>
      <c r="Z429" s="304"/>
      <c r="AA429" s="309"/>
      <c r="AB429" s="304"/>
      <c r="AC429" s="304"/>
      <c r="AD429" s="304"/>
      <c r="AE429" s="304"/>
      <c r="AF429" s="304"/>
      <c r="AG429" s="304"/>
      <c r="AH429" s="304"/>
      <c r="AI429" s="285"/>
      <c r="AJ429" s="304"/>
      <c r="AK429" s="304"/>
      <c r="AL429" s="304"/>
      <c r="AM429" s="304"/>
      <c r="AN429" s="304"/>
      <c r="AO429" s="304"/>
      <c r="AP429" s="271"/>
      <c r="AQ429" s="304"/>
      <c r="AR429" s="306"/>
      <c r="AS429" s="289"/>
      <c r="AT429" s="289"/>
      <c r="AU429" s="304"/>
      <c r="AX429" s="292" t="s">
        <v>1148</v>
      </c>
      <c r="AY429" s="292" t="s">
        <v>1149</v>
      </c>
    </row>
    <row r="430" spans="1:51" s="228" customFormat="1" ht="48" customHeight="1">
      <c r="A430" s="304"/>
      <c r="B430" s="304"/>
      <c r="C430" s="304"/>
      <c r="D430" s="304"/>
      <c r="E430" s="304"/>
      <c r="F430" s="304"/>
      <c r="G430" s="304"/>
      <c r="H430" s="304"/>
      <c r="I430" s="304"/>
      <c r="J430" s="304"/>
      <c r="K430" s="304"/>
      <c r="L430" s="304"/>
      <c r="M430" s="305"/>
      <c r="N430" s="305"/>
      <c r="O430" s="306"/>
      <c r="P430" s="304"/>
      <c r="Q430" s="308"/>
      <c r="R430" s="304"/>
      <c r="S430" s="308"/>
      <c r="T430" s="304"/>
      <c r="U430" s="304"/>
      <c r="V430" s="304"/>
      <c r="W430" s="304"/>
      <c r="X430" s="304"/>
      <c r="Y430" s="304"/>
      <c r="Z430" s="304"/>
      <c r="AA430" s="309"/>
      <c r="AB430" s="304"/>
      <c r="AC430" s="304"/>
      <c r="AD430" s="304"/>
      <c r="AE430" s="304"/>
      <c r="AF430" s="304"/>
      <c r="AG430" s="304"/>
      <c r="AH430" s="304"/>
      <c r="AI430" s="285"/>
      <c r="AJ430" s="304"/>
      <c r="AK430" s="304"/>
      <c r="AL430" s="304"/>
      <c r="AM430" s="304"/>
      <c r="AN430" s="304"/>
      <c r="AO430" s="304"/>
      <c r="AP430" s="271"/>
      <c r="AQ430" s="304"/>
      <c r="AR430" s="306"/>
      <c r="AS430" s="289"/>
      <c r="AT430" s="289"/>
      <c r="AU430" s="304"/>
      <c r="AX430" s="292" t="s">
        <v>1150</v>
      </c>
      <c r="AY430" s="292" t="s">
        <v>1151</v>
      </c>
    </row>
    <row r="431" spans="1:51" s="228" customFormat="1" ht="48" customHeight="1">
      <c r="A431" s="304"/>
      <c r="B431" s="304"/>
      <c r="C431" s="304"/>
      <c r="D431" s="304"/>
      <c r="E431" s="304"/>
      <c r="F431" s="304"/>
      <c r="G431" s="304"/>
      <c r="H431" s="304"/>
      <c r="I431" s="304"/>
      <c r="J431" s="304"/>
      <c r="K431" s="304"/>
      <c r="L431" s="304"/>
      <c r="M431" s="305"/>
      <c r="N431" s="305"/>
      <c r="O431" s="306"/>
      <c r="P431" s="304"/>
      <c r="Q431" s="308"/>
      <c r="R431" s="304"/>
      <c r="S431" s="308"/>
      <c r="T431" s="304"/>
      <c r="U431" s="304"/>
      <c r="V431" s="304"/>
      <c r="W431" s="304"/>
      <c r="X431" s="304"/>
      <c r="Y431" s="304"/>
      <c r="Z431" s="304"/>
      <c r="AA431" s="309"/>
      <c r="AB431" s="304"/>
      <c r="AC431" s="304"/>
      <c r="AD431" s="304"/>
      <c r="AE431" s="304"/>
      <c r="AF431" s="304"/>
      <c r="AG431" s="304"/>
      <c r="AH431" s="304"/>
      <c r="AI431" s="285"/>
      <c r="AJ431" s="304"/>
      <c r="AK431" s="304"/>
      <c r="AL431" s="304"/>
      <c r="AM431" s="304"/>
      <c r="AN431" s="304"/>
      <c r="AO431" s="304"/>
      <c r="AP431" s="271"/>
      <c r="AQ431" s="304"/>
      <c r="AR431" s="306"/>
      <c r="AS431" s="289"/>
      <c r="AT431" s="289"/>
      <c r="AU431" s="304"/>
      <c r="AX431" s="292" t="s">
        <v>1152</v>
      </c>
      <c r="AY431" s="292" t="s">
        <v>1153</v>
      </c>
    </row>
    <row r="432" spans="1:51" s="228" customFormat="1" ht="48" customHeight="1">
      <c r="A432" s="304"/>
      <c r="B432" s="304"/>
      <c r="C432" s="304"/>
      <c r="D432" s="304"/>
      <c r="E432" s="304"/>
      <c r="F432" s="304"/>
      <c r="G432" s="304"/>
      <c r="H432" s="304"/>
      <c r="I432" s="304"/>
      <c r="J432" s="304"/>
      <c r="K432" s="304"/>
      <c r="L432" s="304"/>
      <c r="M432" s="305"/>
      <c r="N432" s="305"/>
      <c r="O432" s="306"/>
      <c r="P432" s="304"/>
      <c r="Q432" s="308"/>
      <c r="R432" s="304"/>
      <c r="S432" s="308"/>
      <c r="T432" s="304"/>
      <c r="U432" s="304"/>
      <c r="V432" s="304"/>
      <c r="W432" s="304"/>
      <c r="X432" s="304"/>
      <c r="Y432" s="304"/>
      <c r="Z432" s="304"/>
      <c r="AA432" s="309"/>
      <c r="AB432" s="304"/>
      <c r="AC432" s="304"/>
      <c r="AD432" s="304"/>
      <c r="AE432" s="304"/>
      <c r="AF432" s="304"/>
      <c r="AG432" s="304"/>
      <c r="AH432" s="304"/>
      <c r="AI432" s="285"/>
      <c r="AJ432" s="304"/>
      <c r="AK432" s="304"/>
      <c r="AL432" s="304"/>
      <c r="AM432" s="304"/>
      <c r="AN432" s="304"/>
      <c r="AO432" s="304"/>
      <c r="AP432" s="271"/>
      <c r="AQ432" s="304"/>
      <c r="AR432" s="306"/>
      <c r="AS432" s="289"/>
      <c r="AT432" s="289"/>
      <c r="AU432" s="304"/>
      <c r="AX432" s="292" t="s">
        <v>1154</v>
      </c>
      <c r="AY432" s="292" t="s">
        <v>1155</v>
      </c>
    </row>
    <row r="433" spans="1:51" s="228" customFormat="1" ht="48" customHeight="1">
      <c r="A433" s="304"/>
      <c r="B433" s="304"/>
      <c r="C433" s="304"/>
      <c r="D433" s="304"/>
      <c r="E433" s="304"/>
      <c r="F433" s="304"/>
      <c r="G433" s="304"/>
      <c r="H433" s="304"/>
      <c r="I433" s="304"/>
      <c r="J433" s="304"/>
      <c r="K433" s="304"/>
      <c r="L433" s="304"/>
      <c r="M433" s="305"/>
      <c r="N433" s="305"/>
      <c r="O433" s="306"/>
      <c r="P433" s="304"/>
      <c r="Q433" s="308"/>
      <c r="R433" s="304"/>
      <c r="S433" s="308"/>
      <c r="T433" s="304"/>
      <c r="U433" s="304"/>
      <c r="V433" s="304"/>
      <c r="W433" s="304"/>
      <c r="X433" s="304"/>
      <c r="Y433" s="304"/>
      <c r="Z433" s="304"/>
      <c r="AA433" s="309"/>
      <c r="AB433" s="304"/>
      <c r="AC433" s="304"/>
      <c r="AD433" s="304"/>
      <c r="AE433" s="304"/>
      <c r="AF433" s="304"/>
      <c r="AG433" s="304"/>
      <c r="AH433" s="304"/>
      <c r="AI433" s="285"/>
      <c r="AJ433" s="304"/>
      <c r="AK433" s="304"/>
      <c r="AL433" s="304"/>
      <c r="AM433" s="304"/>
      <c r="AN433" s="304"/>
      <c r="AO433" s="304"/>
      <c r="AP433" s="271"/>
      <c r="AQ433" s="304"/>
      <c r="AR433" s="306"/>
      <c r="AS433" s="289"/>
      <c r="AT433" s="289"/>
      <c r="AU433" s="304"/>
      <c r="AX433" s="292" t="s">
        <v>1156</v>
      </c>
      <c r="AY433" s="292" t="s">
        <v>1157</v>
      </c>
    </row>
    <row r="434" spans="1:51" s="228" customFormat="1" ht="48" customHeight="1">
      <c r="A434" s="304"/>
      <c r="B434" s="304"/>
      <c r="C434" s="304"/>
      <c r="D434" s="304"/>
      <c r="E434" s="304"/>
      <c r="F434" s="304"/>
      <c r="G434" s="304"/>
      <c r="H434" s="304"/>
      <c r="I434" s="304"/>
      <c r="J434" s="304"/>
      <c r="K434" s="304"/>
      <c r="L434" s="304"/>
      <c r="M434" s="305"/>
      <c r="N434" s="305"/>
      <c r="O434" s="306"/>
      <c r="P434" s="304"/>
      <c r="Q434" s="308"/>
      <c r="R434" s="304"/>
      <c r="S434" s="308"/>
      <c r="T434" s="304"/>
      <c r="U434" s="304"/>
      <c r="V434" s="304"/>
      <c r="W434" s="304"/>
      <c r="X434" s="304"/>
      <c r="Y434" s="304"/>
      <c r="Z434" s="304"/>
      <c r="AA434" s="309"/>
      <c r="AB434" s="304"/>
      <c r="AC434" s="304"/>
      <c r="AD434" s="304"/>
      <c r="AE434" s="304"/>
      <c r="AF434" s="304"/>
      <c r="AG434" s="304"/>
      <c r="AH434" s="304"/>
      <c r="AI434" s="285"/>
      <c r="AJ434" s="304"/>
      <c r="AK434" s="304"/>
      <c r="AL434" s="304"/>
      <c r="AM434" s="304"/>
      <c r="AN434" s="304"/>
      <c r="AO434" s="304"/>
      <c r="AP434" s="271"/>
      <c r="AQ434" s="304"/>
      <c r="AR434" s="306"/>
      <c r="AS434" s="289"/>
      <c r="AT434" s="289"/>
      <c r="AU434" s="304"/>
      <c r="AX434" s="292" t="s">
        <v>1158</v>
      </c>
      <c r="AY434" s="292" t="s">
        <v>1159</v>
      </c>
    </row>
    <row r="435" spans="1:51" s="228" customFormat="1" ht="48" customHeight="1">
      <c r="A435" s="304"/>
      <c r="B435" s="304"/>
      <c r="C435" s="304"/>
      <c r="D435" s="304"/>
      <c r="E435" s="304"/>
      <c r="F435" s="304"/>
      <c r="G435" s="304"/>
      <c r="H435" s="304"/>
      <c r="I435" s="304"/>
      <c r="J435" s="304"/>
      <c r="K435" s="304"/>
      <c r="L435" s="304"/>
      <c r="M435" s="305"/>
      <c r="N435" s="305"/>
      <c r="O435" s="306"/>
      <c r="P435" s="304"/>
      <c r="Q435" s="308"/>
      <c r="R435" s="304"/>
      <c r="S435" s="308"/>
      <c r="T435" s="304"/>
      <c r="U435" s="304"/>
      <c r="V435" s="304"/>
      <c r="W435" s="304"/>
      <c r="X435" s="304"/>
      <c r="Y435" s="304"/>
      <c r="Z435" s="304"/>
      <c r="AA435" s="309"/>
      <c r="AB435" s="304"/>
      <c r="AC435" s="304"/>
      <c r="AD435" s="304"/>
      <c r="AE435" s="304"/>
      <c r="AF435" s="304"/>
      <c r="AG435" s="304"/>
      <c r="AH435" s="304"/>
      <c r="AI435" s="285"/>
      <c r="AJ435" s="304"/>
      <c r="AK435" s="304"/>
      <c r="AL435" s="304"/>
      <c r="AM435" s="304"/>
      <c r="AN435" s="304"/>
      <c r="AO435" s="304"/>
      <c r="AP435" s="271"/>
      <c r="AQ435" s="304"/>
      <c r="AR435" s="306"/>
      <c r="AS435" s="289"/>
      <c r="AT435" s="289"/>
      <c r="AU435" s="304"/>
      <c r="AX435" s="292" t="s">
        <v>1160</v>
      </c>
      <c r="AY435" s="292" t="s">
        <v>1161</v>
      </c>
    </row>
    <row r="436" spans="1:51" s="228" customFormat="1" ht="48" customHeight="1">
      <c r="A436" s="304"/>
      <c r="B436" s="304"/>
      <c r="C436" s="304"/>
      <c r="D436" s="304"/>
      <c r="E436" s="304"/>
      <c r="F436" s="304"/>
      <c r="G436" s="304"/>
      <c r="H436" s="304"/>
      <c r="I436" s="304"/>
      <c r="J436" s="304"/>
      <c r="K436" s="304"/>
      <c r="L436" s="304"/>
      <c r="M436" s="305"/>
      <c r="N436" s="305"/>
      <c r="O436" s="306"/>
      <c r="P436" s="304"/>
      <c r="Q436" s="308"/>
      <c r="R436" s="304"/>
      <c r="S436" s="308"/>
      <c r="T436" s="304"/>
      <c r="U436" s="304"/>
      <c r="V436" s="304"/>
      <c r="W436" s="304"/>
      <c r="X436" s="304"/>
      <c r="Y436" s="304"/>
      <c r="Z436" s="304"/>
      <c r="AA436" s="309"/>
      <c r="AB436" s="304"/>
      <c r="AC436" s="304"/>
      <c r="AD436" s="304"/>
      <c r="AE436" s="304"/>
      <c r="AF436" s="304"/>
      <c r="AG436" s="304"/>
      <c r="AH436" s="304"/>
      <c r="AI436" s="285"/>
      <c r="AJ436" s="304"/>
      <c r="AK436" s="304"/>
      <c r="AL436" s="304"/>
      <c r="AM436" s="304"/>
      <c r="AN436" s="304"/>
      <c r="AO436" s="304"/>
      <c r="AP436" s="271"/>
      <c r="AQ436" s="304"/>
      <c r="AR436" s="306"/>
      <c r="AS436" s="289"/>
      <c r="AT436" s="289"/>
      <c r="AU436" s="304"/>
      <c r="AX436" s="292" t="s">
        <v>1162</v>
      </c>
      <c r="AY436" s="292" t="s">
        <v>1163</v>
      </c>
    </row>
    <row r="437" spans="1:51" s="228" customFormat="1" ht="48" customHeight="1">
      <c r="A437" s="304"/>
      <c r="B437" s="304"/>
      <c r="C437" s="304"/>
      <c r="D437" s="304"/>
      <c r="E437" s="304"/>
      <c r="F437" s="304"/>
      <c r="G437" s="304"/>
      <c r="H437" s="304"/>
      <c r="I437" s="304"/>
      <c r="J437" s="304"/>
      <c r="K437" s="304"/>
      <c r="L437" s="304"/>
      <c r="M437" s="305"/>
      <c r="N437" s="305"/>
      <c r="O437" s="306"/>
      <c r="P437" s="304"/>
      <c r="Q437" s="308"/>
      <c r="R437" s="304"/>
      <c r="S437" s="308"/>
      <c r="T437" s="304"/>
      <c r="U437" s="304"/>
      <c r="V437" s="304"/>
      <c r="W437" s="304"/>
      <c r="X437" s="304"/>
      <c r="Y437" s="304"/>
      <c r="Z437" s="304"/>
      <c r="AA437" s="309"/>
      <c r="AB437" s="304"/>
      <c r="AC437" s="304"/>
      <c r="AD437" s="304"/>
      <c r="AE437" s="304"/>
      <c r="AF437" s="304"/>
      <c r="AG437" s="304"/>
      <c r="AH437" s="304"/>
      <c r="AI437" s="285"/>
      <c r="AJ437" s="304"/>
      <c r="AK437" s="304"/>
      <c r="AL437" s="304"/>
      <c r="AM437" s="304"/>
      <c r="AN437" s="304"/>
      <c r="AO437" s="304"/>
      <c r="AP437" s="271"/>
      <c r="AQ437" s="304"/>
      <c r="AR437" s="306"/>
      <c r="AS437" s="289"/>
      <c r="AT437" s="289"/>
      <c r="AU437" s="304"/>
      <c r="AX437" s="292" t="s">
        <v>1164</v>
      </c>
      <c r="AY437" s="292" t="s">
        <v>1165</v>
      </c>
    </row>
    <row r="438" spans="1:51" s="228" customFormat="1" ht="48" customHeight="1">
      <c r="A438" s="304"/>
      <c r="B438" s="304"/>
      <c r="C438" s="304"/>
      <c r="D438" s="304"/>
      <c r="E438" s="304"/>
      <c r="F438" s="304"/>
      <c r="G438" s="304"/>
      <c r="H438" s="304"/>
      <c r="I438" s="304"/>
      <c r="J438" s="304"/>
      <c r="K438" s="304"/>
      <c r="L438" s="304"/>
      <c r="M438" s="305"/>
      <c r="N438" s="305"/>
      <c r="O438" s="306"/>
      <c r="P438" s="304"/>
      <c r="Q438" s="308"/>
      <c r="R438" s="304"/>
      <c r="S438" s="308"/>
      <c r="T438" s="304"/>
      <c r="U438" s="304"/>
      <c r="V438" s="304"/>
      <c r="W438" s="304"/>
      <c r="X438" s="304"/>
      <c r="Y438" s="304"/>
      <c r="Z438" s="304"/>
      <c r="AA438" s="309"/>
      <c r="AB438" s="304"/>
      <c r="AC438" s="304"/>
      <c r="AD438" s="304"/>
      <c r="AE438" s="304"/>
      <c r="AF438" s="304"/>
      <c r="AG438" s="304"/>
      <c r="AH438" s="304"/>
      <c r="AI438" s="285"/>
      <c r="AJ438" s="304"/>
      <c r="AK438" s="304"/>
      <c r="AL438" s="304"/>
      <c r="AM438" s="304"/>
      <c r="AN438" s="304"/>
      <c r="AO438" s="304"/>
      <c r="AP438" s="271"/>
      <c r="AQ438" s="304"/>
      <c r="AR438" s="306"/>
      <c r="AS438" s="289"/>
      <c r="AT438" s="289"/>
      <c r="AU438" s="304"/>
      <c r="AX438" s="292" t="s">
        <v>1166</v>
      </c>
      <c r="AY438" s="292" t="s">
        <v>1167</v>
      </c>
    </row>
    <row r="439" spans="1:51" s="228" customFormat="1" ht="48" customHeight="1">
      <c r="A439" s="304"/>
      <c r="B439" s="304"/>
      <c r="C439" s="304"/>
      <c r="D439" s="304"/>
      <c r="E439" s="304"/>
      <c r="F439" s="304"/>
      <c r="G439" s="304"/>
      <c r="H439" s="304"/>
      <c r="I439" s="304"/>
      <c r="J439" s="304"/>
      <c r="K439" s="304"/>
      <c r="L439" s="304"/>
      <c r="M439" s="305"/>
      <c r="N439" s="305"/>
      <c r="O439" s="306"/>
      <c r="P439" s="304"/>
      <c r="Q439" s="308"/>
      <c r="R439" s="304"/>
      <c r="S439" s="308"/>
      <c r="T439" s="304"/>
      <c r="U439" s="304"/>
      <c r="V439" s="304"/>
      <c r="W439" s="304"/>
      <c r="X439" s="304"/>
      <c r="Y439" s="304"/>
      <c r="Z439" s="304"/>
      <c r="AA439" s="309"/>
      <c r="AB439" s="304"/>
      <c r="AC439" s="304"/>
      <c r="AD439" s="304"/>
      <c r="AE439" s="304"/>
      <c r="AF439" s="304"/>
      <c r="AG439" s="304"/>
      <c r="AH439" s="304"/>
      <c r="AI439" s="285"/>
      <c r="AJ439" s="304"/>
      <c r="AK439" s="304"/>
      <c r="AL439" s="304"/>
      <c r="AM439" s="304"/>
      <c r="AN439" s="304"/>
      <c r="AO439" s="304"/>
      <c r="AP439" s="271"/>
      <c r="AQ439" s="304"/>
      <c r="AR439" s="306"/>
      <c r="AS439" s="289"/>
      <c r="AT439" s="289"/>
      <c r="AU439" s="304"/>
      <c r="AX439" s="292" t="s">
        <v>1168</v>
      </c>
      <c r="AY439" s="292" t="s">
        <v>1169</v>
      </c>
    </row>
    <row r="440" spans="1:51" s="228" customFormat="1" ht="48" customHeight="1">
      <c r="A440" s="304"/>
      <c r="B440" s="304"/>
      <c r="C440" s="304"/>
      <c r="D440" s="304"/>
      <c r="E440" s="304"/>
      <c r="F440" s="304"/>
      <c r="G440" s="304"/>
      <c r="H440" s="304"/>
      <c r="I440" s="304"/>
      <c r="J440" s="304"/>
      <c r="K440" s="304"/>
      <c r="L440" s="304"/>
      <c r="M440" s="305"/>
      <c r="N440" s="305"/>
      <c r="O440" s="306"/>
      <c r="P440" s="304"/>
      <c r="Q440" s="308"/>
      <c r="R440" s="304"/>
      <c r="S440" s="308"/>
      <c r="T440" s="304"/>
      <c r="U440" s="304"/>
      <c r="V440" s="304"/>
      <c r="W440" s="304"/>
      <c r="X440" s="304"/>
      <c r="Y440" s="304"/>
      <c r="Z440" s="304"/>
      <c r="AA440" s="309"/>
      <c r="AB440" s="304"/>
      <c r="AC440" s="304"/>
      <c r="AD440" s="304"/>
      <c r="AE440" s="304"/>
      <c r="AF440" s="304"/>
      <c r="AG440" s="304"/>
      <c r="AH440" s="304"/>
      <c r="AI440" s="285"/>
      <c r="AJ440" s="304"/>
      <c r="AK440" s="304"/>
      <c r="AL440" s="304"/>
      <c r="AM440" s="304"/>
      <c r="AN440" s="304"/>
      <c r="AO440" s="304"/>
      <c r="AP440" s="271"/>
      <c r="AQ440" s="304"/>
      <c r="AR440" s="306"/>
      <c r="AS440" s="289"/>
      <c r="AT440" s="289"/>
      <c r="AU440" s="304"/>
      <c r="AX440" s="292" t="s">
        <v>1170</v>
      </c>
      <c r="AY440" s="292" t="s">
        <v>1171</v>
      </c>
    </row>
    <row r="441" spans="1:51" s="228" customFormat="1" ht="48" customHeight="1">
      <c r="A441" s="304"/>
      <c r="B441" s="304"/>
      <c r="C441" s="304"/>
      <c r="D441" s="304"/>
      <c r="E441" s="304"/>
      <c r="F441" s="304"/>
      <c r="G441" s="304"/>
      <c r="H441" s="304"/>
      <c r="I441" s="304"/>
      <c r="J441" s="304"/>
      <c r="K441" s="304"/>
      <c r="L441" s="304"/>
      <c r="M441" s="305"/>
      <c r="N441" s="305"/>
      <c r="O441" s="306"/>
      <c r="P441" s="304"/>
      <c r="Q441" s="308"/>
      <c r="R441" s="304"/>
      <c r="S441" s="308"/>
      <c r="T441" s="304"/>
      <c r="U441" s="304"/>
      <c r="V441" s="304"/>
      <c r="W441" s="304"/>
      <c r="X441" s="304"/>
      <c r="Y441" s="304"/>
      <c r="Z441" s="304"/>
      <c r="AA441" s="309"/>
      <c r="AB441" s="304"/>
      <c r="AC441" s="304"/>
      <c r="AD441" s="304"/>
      <c r="AE441" s="304"/>
      <c r="AF441" s="304"/>
      <c r="AG441" s="304"/>
      <c r="AH441" s="304"/>
      <c r="AI441" s="285"/>
      <c r="AJ441" s="304"/>
      <c r="AK441" s="304"/>
      <c r="AL441" s="304"/>
      <c r="AM441" s="304"/>
      <c r="AN441" s="304"/>
      <c r="AO441" s="304"/>
      <c r="AP441" s="271"/>
      <c r="AQ441" s="304"/>
      <c r="AR441" s="306"/>
      <c r="AS441" s="289"/>
      <c r="AT441" s="289"/>
      <c r="AU441" s="304"/>
      <c r="AX441" s="292" t="s">
        <v>1172</v>
      </c>
      <c r="AY441" s="292" t="s">
        <v>1173</v>
      </c>
    </row>
    <row r="442" spans="1:51" s="228" customFormat="1" ht="48" customHeight="1">
      <c r="A442" s="304"/>
      <c r="B442" s="304"/>
      <c r="C442" s="304"/>
      <c r="D442" s="304"/>
      <c r="E442" s="304"/>
      <c r="F442" s="304"/>
      <c r="G442" s="304"/>
      <c r="H442" s="304"/>
      <c r="I442" s="304"/>
      <c r="J442" s="304"/>
      <c r="K442" s="304"/>
      <c r="L442" s="304"/>
      <c r="M442" s="305"/>
      <c r="N442" s="305"/>
      <c r="O442" s="306"/>
      <c r="P442" s="304"/>
      <c r="Q442" s="308"/>
      <c r="R442" s="304"/>
      <c r="S442" s="308"/>
      <c r="T442" s="304"/>
      <c r="U442" s="304"/>
      <c r="V442" s="304"/>
      <c r="W442" s="304"/>
      <c r="X442" s="304"/>
      <c r="Y442" s="304"/>
      <c r="Z442" s="304"/>
      <c r="AA442" s="309"/>
      <c r="AB442" s="304"/>
      <c r="AC442" s="304"/>
      <c r="AD442" s="304"/>
      <c r="AE442" s="304"/>
      <c r="AF442" s="304"/>
      <c r="AG442" s="304"/>
      <c r="AH442" s="304"/>
      <c r="AI442" s="285"/>
      <c r="AJ442" s="304"/>
      <c r="AK442" s="304"/>
      <c r="AL442" s="304"/>
      <c r="AM442" s="304"/>
      <c r="AN442" s="304"/>
      <c r="AO442" s="304"/>
      <c r="AP442" s="271"/>
      <c r="AQ442" s="304"/>
      <c r="AR442" s="306"/>
      <c r="AS442" s="289"/>
      <c r="AT442" s="289"/>
      <c r="AU442" s="304"/>
      <c r="AX442" s="292" t="s">
        <v>1174</v>
      </c>
      <c r="AY442" s="292" t="s">
        <v>1175</v>
      </c>
    </row>
    <row r="443" spans="1:51" s="228" customFormat="1" ht="48" customHeight="1">
      <c r="A443" s="304"/>
      <c r="B443" s="304"/>
      <c r="C443" s="304"/>
      <c r="D443" s="304"/>
      <c r="E443" s="304"/>
      <c r="F443" s="304"/>
      <c r="G443" s="304"/>
      <c r="H443" s="304"/>
      <c r="I443" s="304"/>
      <c r="J443" s="304"/>
      <c r="K443" s="304"/>
      <c r="L443" s="304"/>
      <c r="M443" s="305"/>
      <c r="N443" s="305"/>
      <c r="O443" s="306"/>
      <c r="P443" s="304"/>
      <c r="Q443" s="308"/>
      <c r="R443" s="304"/>
      <c r="S443" s="308"/>
      <c r="T443" s="304"/>
      <c r="U443" s="304"/>
      <c r="V443" s="304"/>
      <c r="W443" s="304"/>
      <c r="X443" s="304"/>
      <c r="Y443" s="304"/>
      <c r="Z443" s="304"/>
      <c r="AA443" s="309"/>
      <c r="AB443" s="304"/>
      <c r="AC443" s="304"/>
      <c r="AD443" s="304"/>
      <c r="AE443" s="304"/>
      <c r="AF443" s="304"/>
      <c r="AG443" s="304"/>
      <c r="AH443" s="304"/>
      <c r="AI443" s="285"/>
      <c r="AJ443" s="304"/>
      <c r="AK443" s="304"/>
      <c r="AL443" s="304"/>
      <c r="AM443" s="304"/>
      <c r="AN443" s="304"/>
      <c r="AO443" s="304"/>
      <c r="AP443" s="271"/>
      <c r="AQ443" s="304"/>
      <c r="AR443" s="306"/>
      <c r="AS443" s="289"/>
      <c r="AT443" s="289"/>
      <c r="AU443" s="304"/>
      <c r="AX443" s="292" t="s">
        <v>1176</v>
      </c>
      <c r="AY443" s="292" t="s">
        <v>1177</v>
      </c>
    </row>
    <row r="444" spans="1:51" s="228" customFormat="1" ht="48" customHeight="1">
      <c r="A444" s="304"/>
      <c r="B444" s="304"/>
      <c r="C444" s="304"/>
      <c r="D444" s="304"/>
      <c r="E444" s="304"/>
      <c r="F444" s="304"/>
      <c r="G444" s="304"/>
      <c r="H444" s="304"/>
      <c r="I444" s="304"/>
      <c r="J444" s="304"/>
      <c r="K444" s="304"/>
      <c r="L444" s="304"/>
      <c r="M444" s="305"/>
      <c r="N444" s="305"/>
      <c r="O444" s="306"/>
      <c r="P444" s="304"/>
      <c r="Q444" s="308"/>
      <c r="R444" s="304"/>
      <c r="S444" s="308"/>
      <c r="T444" s="304"/>
      <c r="U444" s="304"/>
      <c r="V444" s="304"/>
      <c r="W444" s="304"/>
      <c r="X444" s="304"/>
      <c r="Y444" s="304"/>
      <c r="Z444" s="304"/>
      <c r="AA444" s="309"/>
      <c r="AB444" s="304"/>
      <c r="AC444" s="304"/>
      <c r="AD444" s="304"/>
      <c r="AE444" s="304"/>
      <c r="AF444" s="304"/>
      <c r="AG444" s="304"/>
      <c r="AH444" s="304"/>
      <c r="AI444" s="285"/>
      <c r="AJ444" s="304"/>
      <c r="AK444" s="304"/>
      <c r="AL444" s="304"/>
      <c r="AM444" s="304"/>
      <c r="AN444" s="304"/>
      <c r="AO444" s="304"/>
      <c r="AP444" s="271"/>
      <c r="AQ444" s="304"/>
      <c r="AR444" s="306"/>
      <c r="AS444" s="289"/>
      <c r="AT444" s="289"/>
      <c r="AU444" s="304"/>
      <c r="AX444" s="292" t="s">
        <v>1178</v>
      </c>
      <c r="AY444" s="292" t="s">
        <v>1179</v>
      </c>
    </row>
    <row r="445" spans="1:51" s="228" customFormat="1" ht="48" customHeight="1">
      <c r="A445" s="304"/>
      <c r="B445" s="304"/>
      <c r="C445" s="304"/>
      <c r="D445" s="304"/>
      <c r="E445" s="304"/>
      <c r="F445" s="304"/>
      <c r="G445" s="304"/>
      <c r="H445" s="304"/>
      <c r="I445" s="304"/>
      <c r="J445" s="304"/>
      <c r="K445" s="304"/>
      <c r="L445" s="304"/>
      <c r="M445" s="305"/>
      <c r="N445" s="305"/>
      <c r="O445" s="306"/>
      <c r="P445" s="304"/>
      <c r="Q445" s="308"/>
      <c r="R445" s="304"/>
      <c r="S445" s="308"/>
      <c r="T445" s="304"/>
      <c r="U445" s="304"/>
      <c r="V445" s="304"/>
      <c r="W445" s="304"/>
      <c r="X445" s="304"/>
      <c r="Y445" s="304"/>
      <c r="Z445" s="304"/>
      <c r="AA445" s="309"/>
      <c r="AB445" s="304"/>
      <c r="AC445" s="304"/>
      <c r="AD445" s="304"/>
      <c r="AE445" s="304"/>
      <c r="AF445" s="304"/>
      <c r="AG445" s="304"/>
      <c r="AH445" s="304"/>
      <c r="AI445" s="285"/>
      <c r="AJ445" s="304"/>
      <c r="AK445" s="304"/>
      <c r="AL445" s="304"/>
      <c r="AM445" s="304"/>
      <c r="AN445" s="304"/>
      <c r="AO445" s="304"/>
      <c r="AP445" s="271"/>
      <c r="AQ445" s="304"/>
      <c r="AR445" s="306"/>
      <c r="AS445" s="289"/>
      <c r="AT445" s="289"/>
      <c r="AU445" s="304"/>
      <c r="AX445" s="292" t="s">
        <v>1180</v>
      </c>
      <c r="AY445" s="292" t="s">
        <v>1181</v>
      </c>
    </row>
    <row r="446" spans="1:51" s="228" customFormat="1" ht="48" customHeight="1">
      <c r="A446" s="304"/>
      <c r="B446" s="304"/>
      <c r="C446" s="304"/>
      <c r="D446" s="304"/>
      <c r="E446" s="304"/>
      <c r="F446" s="304"/>
      <c r="G446" s="304"/>
      <c r="H446" s="304"/>
      <c r="I446" s="304"/>
      <c r="J446" s="304"/>
      <c r="K446" s="304"/>
      <c r="L446" s="304"/>
      <c r="M446" s="305"/>
      <c r="N446" s="305"/>
      <c r="O446" s="306"/>
      <c r="P446" s="304"/>
      <c r="Q446" s="308"/>
      <c r="R446" s="304"/>
      <c r="S446" s="308"/>
      <c r="T446" s="304"/>
      <c r="U446" s="304"/>
      <c r="V446" s="304"/>
      <c r="W446" s="304"/>
      <c r="X446" s="304"/>
      <c r="Y446" s="304"/>
      <c r="Z446" s="304"/>
      <c r="AA446" s="309"/>
      <c r="AB446" s="304"/>
      <c r="AC446" s="304"/>
      <c r="AD446" s="304"/>
      <c r="AE446" s="304"/>
      <c r="AF446" s="304"/>
      <c r="AG446" s="304"/>
      <c r="AH446" s="304"/>
      <c r="AI446" s="285"/>
      <c r="AJ446" s="304"/>
      <c r="AK446" s="304"/>
      <c r="AL446" s="304"/>
      <c r="AM446" s="304"/>
      <c r="AN446" s="304"/>
      <c r="AO446" s="304"/>
      <c r="AP446" s="271"/>
      <c r="AQ446" s="304"/>
      <c r="AR446" s="306"/>
      <c r="AS446" s="289"/>
      <c r="AT446" s="289"/>
      <c r="AU446" s="304"/>
      <c r="AX446" s="292" t="s">
        <v>474</v>
      </c>
      <c r="AY446" s="292" t="s">
        <v>1182</v>
      </c>
    </row>
    <row r="447" spans="1:51" s="228" customFormat="1" ht="48" customHeight="1">
      <c r="A447" s="304"/>
      <c r="B447" s="304"/>
      <c r="C447" s="304"/>
      <c r="D447" s="304"/>
      <c r="E447" s="304"/>
      <c r="F447" s="304"/>
      <c r="G447" s="304"/>
      <c r="H447" s="304"/>
      <c r="I447" s="304"/>
      <c r="J447" s="304"/>
      <c r="K447" s="304"/>
      <c r="L447" s="304"/>
      <c r="M447" s="305"/>
      <c r="N447" s="305"/>
      <c r="O447" s="306"/>
      <c r="P447" s="304"/>
      <c r="Q447" s="308"/>
      <c r="R447" s="304"/>
      <c r="S447" s="308"/>
      <c r="T447" s="304"/>
      <c r="U447" s="304"/>
      <c r="V447" s="304"/>
      <c r="W447" s="304"/>
      <c r="X447" s="304"/>
      <c r="Y447" s="304"/>
      <c r="Z447" s="304"/>
      <c r="AA447" s="309"/>
      <c r="AB447" s="304"/>
      <c r="AC447" s="304"/>
      <c r="AD447" s="304"/>
      <c r="AE447" s="304"/>
      <c r="AF447" s="304"/>
      <c r="AG447" s="304"/>
      <c r="AH447" s="304"/>
      <c r="AI447" s="285"/>
      <c r="AJ447" s="304"/>
      <c r="AK447" s="304"/>
      <c r="AL447" s="304"/>
      <c r="AM447" s="304"/>
      <c r="AN447" s="304"/>
      <c r="AO447" s="304"/>
      <c r="AP447" s="271"/>
      <c r="AQ447" s="304"/>
      <c r="AR447" s="306"/>
      <c r="AS447" s="289"/>
      <c r="AT447" s="289"/>
      <c r="AU447" s="304"/>
      <c r="AX447" s="292" t="s">
        <v>1183</v>
      </c>
      <c r="AY447" s="292" t="s">
        <v>1184</v>
      </c>
    </row>
    <row r="448" spans="1:51" s="228" customFormat="1" ht="48" customHeight="1">
      <c r="A448" s="304"/>
      <c r="B448" s="304"/>
      <c r="C448" s="304"/>
      <c r="D448" s="304"/>
      <c r="E448" s="304"/>
      <c r="F448" s="304"/>
      <c r="G448" s="304"/>
      <c r="H448" s="304"/>
      <c r="I448" s="304"/>
      <c r="J448" s="304"/>
      <c r="K448" s="304"/>
      <c r="L448" s="304"/>
      <c r="M448" s="305"/>
      <c r="N448" s="305"/>
      <c r="O448" s="306"/>
      <c r="P448" s="304"/>
      <c r="Q448" s="308"/>
      <c r="R448" s="304"/>
      <c r="S448" s="308"/>
      <c r="T448" s="304"/>
      <c r="U448" s="304"/>
      <c r="V448" s="304"/>
      <c r="W448" s="304"/>
      <c r="X448" s="304"/>
      <c r="Y448" s="304"/>
      <c r="Z448" s="304"/>
      <c r="AA448" s="309"/>
      <c r="AB448" s="304"/>
      <c r="AC448" s="304"/>
      <c r="AD448" s="304"/>
      <c r="AE448" s="304"/>
      <c r="AF448" s="304"/>
      <c r="AG448" s="304"/>
      <c r="AH448" s="304"/>
      <c r="AI448" s="285"/>
      <c r="AJ448" s="304"/>
      <c r="AK448" s="304"/>
      <c r="AL448" s="304"/>
      <c r="AM448" s="304"/>
      <c r="AN448" s="304"/>
      <c r="AO448" s="304"/>
      <c r="AP448" s="271"/>
      <c r="AQ448" s="304"/>
      <c r="AR448" s="306"/>
      <c r="AS448" s="289"/>
      <c r="AT448" s="289"/>
      <c r="AU448" s="304"/>
      <c r="AX448" s="292" t="s">
        <v>1185</v>
      </c>
      <c r="AY448" s="292" t="s">
        <v>1186</v>
      </c>
    </row>
    <row r="449" spans="1:51" s="228" customFormat="1" ht="48" customHeight="1">
      <c r="A449" s="304"/>
      <c r="B449" s="304"/>
      <c r="C449" s="304"/>
      <c r="D449" s="304"/>
      <c r="E449" s="304"/>
      <c r="F449" s="304"/>
      <c r="G449" s="304"/>
      <c r="H449" s="304"/>
      <c r="I449" s="304"/>
      <c r="J449" s="304"/>
      <c r="K449" s="304"/>
      <c r="L449" s="304"/>
      <c r="M449" s="305"/>
      <c r="N449" s="305"/>
      <c r="O449" s="306"/>
      <c r="P449" s="304"/>
      <c r="Q449" s="308"/>
      <c r="R449" s="304"/>
      <c r="S449" s="308"/>
      <c r="T449" s="304"/>
      <c r="U449" s="304"/>
      <c r="V449" s="304"/>
      <c r="W449" s="304"/>
      <c r="X449" s="304"/>
      <c r="Y449" s="304"/>
      <c r="Z449" s="304"/>
      <c r="AA449" s="309"/>
      <c r="AB449" s="304"/>
      <c r="AC449" s="304"/>
      <c r="AD449" s="304"/>
      <c r="AE449" s="304"/>
      <c r="AF449" s="304"/>
      <c r="AG449" s="304"/>
      <c r="AH449" s="304"/>
      <c r="AI449" s="285"/>
      <c r="AJ449" s="304"/>
      <c r="AK449" s="304"/>
      <c r="AL449" s="304"/>
      <c r="AM449" s="304"/>
      <c r="AN449" s="304"/>
      <c r="AO449" s="304"/>
      <c r="AP449" s="271"/>
      <c r="AQ449" s="304"/>
      <c r="AR449" s="306"/>
      <c r="AS449" s="289"/>
      <c r="AT449" s="289"/>
      <c r="AU449" s="304"/>
      <c r="AX449" s="292" t="s">
        <v>1187</v>
      </c>
      <c r="AY449" s="292" t="s">
        <v>1188</v>
      </c>
    </row>
    <row r="450" spans="1:51" s="228" customFormat="1" ht="48" customHeight="1">
      <c r="A450" s="304"/>
      <c r="B450" s="304"/>
      <c r="C450" s="304"/>
      <c r="D450" s="304"/>
      <c r="E450" s="304"/>
      <c r="F450" s="304"/>
      <c r="G450" s="304"/>
      <c r="H450" s="304"/>
      <c r="I450" s="304"/>
      <c r="J450" s="304"/>
      <c r="K450" s="304"/>
      <c r="L450" s="304"/>
      <c r="M450" s="305"/>
      <c r="N450" s="305"/>
      <c r="O450" s="306"/>
      <c r="P450" s="304"/>
      <c r="Q450" s="308"/>
      <c r="R450" s="304"/>
      <c r="S450" s="308"/>
      <c r="T450" s="304"/>
      <c r="U450" s="304"/>
      <c r="V450" s="304"/>
      <c r="W450" s="304"/>
      <c r="X450" s="304"/>
      <c r="Y450" s="304"/>
      <c r="Z450" s="304"/>
      <c r="AA450" s="309"/>
      <c r="AB450" s="304"/>
      <c r="AC450" s="304"/>
      <c r="AD450" s="304"/>
      <c r="AE450" s="304"/>
      <c r="AF450" s="304"/>
      <c r="AG450" s="304"/>
      <c r="AH450" s="304"/>
      <c r="AI450" s="285"/>
      <c r="AJ450" s="304"/>
      <c r="AK450" s="304"/>
      <c r="AL450" s="304"/>
      <c r="AM450" s="304"/>
      <c r="AN450" s="304"/>
      <c r="AO450" s="304"/>
      <c r="AP450" s="271"/>
      <c r="AQ450" s="304"/>
      <c r="AR450" s="306"/>
      <c r="AS450" s="289"/>
      <c r="AT450" s="289"/>
      <c r="AU450" s="304"/>
      <c r="AX450" s="292" t="s">
        <v>1189</v>
      </c>
      <c r="AY450" s="292" t="s">
        <v>1190</v>
      </c>
    </row>
    <row r="451" spans="1:51" s="228" customFormat="1" ht="48" customHeight="1">
      <c r="A451" s="304"/>
      <c r="B451" s="304"/>
      <c r="C451" s="304"/>
      <c r="D451" s="304"/>
      <c r="E451" s="304"/>
      <c r="F451" s="304"/>
      <c r="G451" s="304"/>
      <c r="H451" s="304"/>
      <c r="I451" s="304"/>
      <c r="J451" s="304"/>
      <c r="K451" s="304"/>
      <c r="L451" s="304"/>
      <c r="M451" s="305"/>
      <c r="N451" s="305"/>
      <c r="O451" s="306"/>
      <c r="P451" s="304"/>
      <c r="Q451" s="308"/>
      <c r="R451" s="304"/>
      <c r="S451" s="308"/>
      <c r="T451" s="304"/>
      <c r="U451" s="304"/>
      <c r="V451" s="304"/>
      <c r="W451" s="304"/>
      <c r="X451" s="304"/>
      <c r="Y451" s="304"/>
      <c r="Z451" s="304"/>
      <c r="AA451" s="309"/>
      <c r="AB451" s="304"/>
      <c r="AC451" s="304"/>
      <c r="AD451" s="304"/>
      <c r="AE451" s="304"/>
      <c r="AF451" s="304"/>
      <c r="AG451" s="304"/>
      <c r="AH451" s="304"/>
      <c r="AI451" s="285"/>
      <c r="AJ451" s="304"/>
      <c r="AK451" s="304"/>
      <c r="AL451" s="304"/>
      <c r="AM451" s="304"/>
      <c r="AN451" s="304"/>
      <c r="AO451" s="304"/>
      <c r="AP451" s="271"/>
      <c r="AQ451" s="304"/>
      <c r="AR451" s="306"/>
      <c r="AS451" s="289"/>
      <c r="AT451" s="289"/>
      <c r="AU451" s="304"/>
      <c r="AX451" s="292" t="s">
        <v>1191</v>
      </c>
      <c r="AY451" s="292" t="s">
        <v>1192</v>
      </c>
    </row>
    <row r="452" spans="1:51" s="228" customFormat="1" ht="48" customHeight="1">
      <c r="A452" s="304"/>
      <c r="B452" s="304"/>
      <c r="C452" s="304"/>
      <c r="D452" s="304"/>
      <c r="E452" s="304"/>
      <c r="F452" s="304"/>
      <c r="G452" s="304"/>
      <c r="H452" s="304"/>
      <c r="I452" s="304"/>
      <c r="J452" s="304"/>
      <c r="K452" s="304"/>
      <c r="L452" s="304"/>
      <c r="M452" s="305"/>
      <c r="N452" s="305"/>
      <c r="O452" s="306"/>
      <c r="P452" s="304"/>
      <c r="Q452" s="308"/>
      <c r="R452" s="304"/>
      <c r="S452" s="308"/>
      <c r="T452" s="304"/>
      <c r="U452" s="304"/>
      <c r="V452" s="304"/>
      <c r="W452" s="304"/>
      <c r="X452" s="304"/>
      <c r="Y452" s="304"/>
      <c r="Z452" s="304"/>
      <c r="AA452" s="309"/>
      <c r="AB452" s="304"/>
      <c r="AC452" s="304"/>
      <c r="AD452" s="304"/>
      <c r="AE452" s="304"/>
      <c r="AF452" s="304"/>
      <c r="AG452" s="304"/>
      <c r="AH452" s="304"/>
      <c r="AI452" s="285"/>
      <c r="AJ452" s="304"/>
      <c r="AK452" s="304"/>
      <c r="AL452" s="304"/>
      <c r="AM452" s="304"/>
      <c r="AN452" s="304"/>
      <c r="AO452" s="304"/>
      <c r="AP452" s="271"/>
      <c r="AQ452" s="304"/>
      <c r="AR452" s="306"/>
      <c r="AS452" s="289"/>
      <c r="AT452" s="289"/>
      <c r="AU452" s="304"/>
      <c r="AX452" s="292" t="s">
        <v>1193</v>
      </c>
      <c r="AY452" s="292" t="s">
        <v>1194</v>
      </c>
    </row>
    <row r="453" spans="1:51" s="228" customFormat="1" ht="48" customHeight="1">
      <c r="A453" s="304"/>
      <c r="B453" s="304"/>
      <c r="C453" s="304"/>
      <c r="D453" s="304"/>
      <c r="E453" s="304"/>
      <c r="F453" s="304"/>
      <c r="G453" s="304"/>
      <c r="H453" s="304"/>
      <c r="I453" s="304"/>
      <c r="J453" s="304"/>
      <c r="K453" s="304"/>
      <c r="L453" s="304"/>
      <c r="M453" s="305"/>
      <c r="N453" s="305"/>
      <c r="O453" s="306"/>
      <c r="P453" s="304"/>
      <c r="Q453" s="308"/>
      <c r="R453" s="304"/>
      <c r="S453" s="308"/>
      <c r="T453" s="304"/>
      <c r="U453" s="304"/>
      <c r="V453" s="304"/>
      <c r="W453" s="304"/>
      <c r="X453" s="304"/>
      <c r="Y453" s="304"/>
      <c r="Z453" s="304"/>
      <c r="AA453" s="309"/>
      <c r="AB453" s="304"/>
      <c r="AC453" s="304"/>
      <c r="AD453" s="304"/>
      <c r="AE453" s="304"/>
      <c r="AF453" s="304"/>
      <c r="AG453" s="304"/>
      <c r="AH453" s="304"/>
      <c r="AI453" s="285"/>
      <c r="AJ453" s="304"/>
      <c r="AK453" s="304"/>
      <c r="AL453" s="304"/>
      <c r="AM453" s="304"/>
      <c r="AN453" s="304"/>
      <c r="AO453" s="304"/>
      <c r="AP453" s="271"/>
      <c r="AQ453" s="304"/>
      <c r="AR453" s="306"/>
      <c r="AS453" s="289"/>
      <c r="AT453" s="289"/>
      <c r="AU453" s="304"/>
      <c r="AX453" s="292" t="s">
        <v>1195</v>
      </c>
      <c r="AY453" s="292" t="s">
        <v>1196</v>
      </c>
    </row>
    <row r="454" spans="1:51" s="228" customFormat="1" ht="48" customHeight="1">
      <c r="A454" s="304"/>
      <c r="B454" s="304"/>
      <c r="C454" s="304"/>
      <c r="D454" s="304"/>
      <c r="E454" s="304"/>
      <c r="F454" s="304"/>
      <c r="G454" s="304"/>
      <c r="H454" s="304"/>
      <c r="I454" s="304"/>
      <c r="J454" s="304"/>
      <c r="K454" s="304"/>
      <c r="L454" s="304"/>
      <c r="M454" s="305"/>
      <c r="N454" s="305"/>
      <c r="O454" s="306"/>
      <c r="P454" s="304"/>
      <c r="Q454" s="308"/>
      <c r="R454" s="304"/>
      <c r="S454" s="308"/>
      <c r="T454" s="304"/>
      <c r="U454" s="304"/>
      <c r="V454" s="304"/>
      <c r="W454" s="304"/>
      <c r="X454" s="304"/>
      <c r="Y454" s="304"/>
      <c r="Z454" s="304"/>
      <c r="AA454" s="309"/>
      <c r="AB454" s="304"/>
      <c r="AC454" s="304"/>
      <c r="AD454" s="304"/>
      <c r="AE454" s="304"/>
      <c r="AF454" s="304"/>
      <c r="AG454" s="304"/>
      <c r="AH454" s="304"/>
      <c r="AI454" s="285"/>
      <c r="AJ454" s="304"/>
      <c r="AK454" s="304"/>
      <c r="AL454" s="304"/>
      <c r="AM454" s="304"/>
      <c r="AN454" s="304"/>
      <c r="AO454" s="304"/>
      <c r="AP454" s="271"/>
      <c r="AQ454" s="304"/>
      <c r="AR454" s="306"/>
      <c r="AS454" s="289"/>
      <c r="AT454" s="289"/>
      <c r="AU454" s="304"/>
      <c r="AX454" s="292" t="s">
        <v>1197</v>
      </c>
      <c r="AY454" s="292" t="s">
        <v>1198</v>
      </c>
    </row>
    <row r="455" spans="1:51" s="228" customFormat="1" ht="48" customHeight="1">
      <c r="A455" s="304"/>
      <c r="B455" s="304"/>
      <c r="C455" s="304"/>
      <c r="D455" s="304"/>
      <c r="E455" s="304"/>
      <c r="F455" s="304"/>
      <c r="G455" s="304"/>
      <c r="H455" s="304"/>
      <c r="I455" s="304"/>
      <c r="J455" s="304"/>
      <c r="K455" s="304"/>
      <c r="L455" s="304"/>
      <c r="M455" s="305"/>
      <c r="N455" s="305"/>
      <c r="O455" s="306"/>
      <c r="P455" s="304"/>
      <c r="Q455" s="308"/>
      <c r="R455" s="304"/>
      <c r="S455" s="308"/>
      <c r="T455" s="304"/>
      <c r="U455" s="304"/>
      <c r="V455" s="304"/>
      <c r="W455" s="304"/>
      <c r="X455" s="304"/>
      <c r="Y455" s="304"/>
      <c r="Z455" s="304"/>
      <c r="AA455" s="309"/>
      <c r="AB455" s="304"/>
      <c r="AC455" s="304"/>
      <c r="AD455" s="304"/>
      <c r="AE455" s="304"/>
      <c r="AF455" s="304"/>
      <c r="AG455" s="304"/>
      <c r="AH455" s="304"/>
      <c r="AI455" s="285"/>
      <c r="AJ455" s="304"/>
      <c r="AK455" s="304"/>
      <c r="AL455" s="304"/>
      <c r="AM455" s="304"/>
      <c r="AN455" s="304"/>
      <c r="AO455" s="304"/>
      <c r="AP455" s="271"/>
      <c r="AQ455" s="304"/>
      <c r="AR455" s="306"/>
      <c r="AS455" s="289"/>
      <c r="AT455" s="289"/>
      <c r="AU455" s="304"/>
      <c r="AX455" s="292" t="s">
        <v>1199</v>
      </c>
      <c r="AY455" s="292" t="s">
        <v>1200</v>
      </c>
    </row>
    <row r="456" spans="1:51" s="228" customFormat="1" ht="48" customHeight="1">
      <c r="A456" s="304"/>
      <c r="B456" s="304"/>
      <c r="C456" s="304"/>
      <c r="D456" s="304"/>
      <c r="E456" s="304"/>
      <c r="F456" s="304"/>
      <c r="G456" s="304"/>
      <c r="H456" s="304"/>
      <c r="I456" s="304"/>
      <c r="J456" s="304"/>
      <c r="K456" s="304"/>
      <c r="L456" s="304"/>
      <c r="M456" s="305"/>
      <c r="N456" s="305"/>
      <c r="O456" s="306"/>
      <c r="P456" s="304"/>
      <c r="Q456" s="308"/>
      <c r="R456" s="304"/>
      <c r="S456" s="308"/>
      <c r="T456" s="304"/>
      <c r="U456" s="304"/>
      <c r="V456" s="304"/>
      <c r="W456" s="304"/>
      <c r="X456" s="304"/>
      <c r="Y456" s="304"/>
      <c r="Z456" s="304"/>
      <c r="AA456" s="309"/>
      <c r="AB456" s="304"/>
      <c r="AC456" s="304"/>
      <c r="AD456" s="304"/>
      <c r="AE456" s="304"/>
      <c r="AF456" s="304"/>
      <c r="AG456" s="304"/>
      <c r="AH456" s="304"/>
      <c r="AI456" s="285"/>
      <c r="AJ456" s="304"/>
      <c r="AK456" s="304"/>
      <c r="AL456" s="304"/>
      <c r="AM456" s="304"/>
      <c r="AN456" s="304"/>
      <c r="AO456" s="304"/>
      <c r="AP456" s="271"/>
      <c r="AQ456" s="304"/>
      <c r="AR456" s="306"/>
      <c r="AS456" s="289"/>
      <c r="AT456" s="289"/>
      <c r="AU456" s="304"/>
      <c r="AX456" s="292" t="s">
        <v>1201</v>
      </c>
      <c r="AY456" s="292" t="s">
        <v>1202</v>
      </c>
    </row>
    <row r="457" spans="1:51" s="228" customFormat="1" ht="48" customHeight="1">
      <c r="A457" s="304"/>
      <c r="B457" s="304"/>
      <c r="C457" s="304"/>
      <c r="D457" s="304"/>
      <c r="E457" s="304"/>
      <c r="F457" s="304"/>
      <c r="G457" s="304"/>
      <c r="H457" s="304"/>
      <c r="I457" s="304"/>
      <c r="J457" s="304"/>
      <c r="K457" s="304"/>
      <c r="L457" s="304"/>
      <c r="M457" s="305"/>
      <c r="N457" s="305"/>
      <c r="O457" s="306"/>
      <c r="P457" s="304"/>
      <c r="Q457" s="308"/>
      <c r="R457" s="304"/>
      <c r="S457" s="308"/>
      <c r="T457" s="304"/>
      <c r="U457" s="304"/>
      <c r="V457" s="304"/>
      <c r="W457" s="304"/>
      <c r="X457" s="304"/>
      <c r="Y457" s="304"/>
      <c r="Z457" s="304"/>
      <c r="AA457" s="309"/>
      <c r="AB457" s="304"/>
      <c r="AC457" s="304"/>
      <c r="AD457" s="304"/>
      <c r="AE457" s="304"/>
      <c r="AF457" s="304"/>
      <c r="AG457" s="304"/>
      <c r="AH457" s="304"/>
      <c r="AI457" s="285"/>
      <c r="AJ457" s="304"/>
      <c r="AK457" s="304"/>
      <c r="AL457" s="304"/>
      <c r="AM457" s="304"/>
      <c r="AN457" s="304"/>
      <c r="AO457" s="304"/>
      <c r="AP457" s="271"/>
      <c r="AQ457" s="304"/>
      <c r="AR457" s="306"/>
      <c r="AS457" s="289"/>
      <c r="AT457" s="289"/>
      <c r="AU457" s="304"/>
      <c r="AX457" s="292" t="s">
        <v>1203</v>
      </c>
      <c r="AY457" s="292" t="s">
        <v>1204</v>
      </c>
    </row>
    <row r="458" spans="1:51" s="228" customFormat="1" ht="48" customHeight="1">
      <c r="A458" s="304"/>
      <c r="B458" s="304"/>
      <c r="C458" s="304"/>
      <c r="D458" s="304"/>
      <c r="E458" s="304"/>
      <c r="F458" s="304"/>
      <c r="G458" s="304"/>
      <c r="H458" s="304"/>
      <c r="I458" s="304"/>
      <c r="J458" s="304"/>
      <c r="K458" s="304"/>
      <c r="L458" s="304"/>
      <c r="M458" s="305"/>
      <c r="N458" s="305"/>
      <c r="O458" s="306"/>
      <c r="P458" s="304"/>
      <c r="Q458" s="308"/>
      <c r="R458" s="304"/>
      <c r="S458" s="308"/>
      <c r="T458" s="304"/>
      <c r="U458" s="304"/>
      <c r="V458" s="304"/>
      <c r="W458" s="304"/>
      <c r="X458" s="304"/>
      <c r="Y458" s="304"/>
      <c r="Z458" s="304"/>
      <c r="AA458" s="309"/>
      <c r="AB458" s="304"/>
      <c r="AC458" s="304"/>
      <c r="AD458" s="304"/>
      <c r="AE458" s="304"/>
      <c r="AF458" s="304"/>
      <c r="AG458" s="304"/>
      <c r="AH458" s="304"/>
      <c r="AI458" s="285"/>
      <c r="AJ458" s="304"/>
      <c r="AK458" s="304"/>
      <c r="AL458" s="304"/>
      <c r="AM458" s="304"/>
      <c r="AN458" s="304"/>
      <c r="AO458" s="304"/>
      <c r="AP458" s="271"/>
      <c r="AQ458" s="304"/>
      <c r="AR458" s="306"/>
      <c r="AS458" s="289"/>
      <c r="AT458" s="289"/>
      <c r="AU458" s="304"/>
      <c r="AX458" s="292" t="s">
        <v>1205</v>
      </c>
      <c r="AY458" s="292" t="s">
        <v>1206</v>
      </c>
    </row>
    <row r="459" spans="1:51" s="228" customFormat="1" ht="48" customHeight="1">
      <c r="A459" s="304"/>
      <c r="B459" s="304"/>
      <c r="C459" s="304"/>
      <c r="D459" s="304"/>
      <c r="E459" s="304"/>
      <c r="F459" s="304"/>
      <c r="G459" s="304"/>
      <c r="H459" s="304"/>
      <c r="I459" s="304"/>
      <c r="J459" s="304"/>
      <c r="K459" s="304"/>
      <c r="L459" s="304"/>
      <c r="M459" s="305"/>
      <c r="N459" s="305"/>
      <c r="O459" s="306"/>
      <c r="P459" s="304"/>
      <c r="Q459" s="308"/>
      <c r="R459" s="304"/>
      <c r="S459" s="308"/>
      <c r="T459" s="304"/>
      <c r="U459" s="304"/>
      <c r="V459" s="304"/>
      <c r="W459" s="304"/>
      <c r="X459" s="304"/>
      <c r="Y459" s="304"/>
      <c r="Z459" s="304"/>
      <c r="AA459" s="309"/>
      <c r="AB459" s="304"/>
      <c r="AC459" s="304"/>
      <c r="AD459" s="304"/>
      <c r="AE459" s="304"/>
      <c r="AF459" s="304"/>
      <c r="AG459" s="304"/>
      <c r="AH459" s="304"/>
      <c r="AI459" s="285"/>
      <c r="AJ459" s="304"/>
      <c r="AK459" s="304"/>
      <c r="AL459" s="304"/>
      <c r="AM459" s="304"/>
      <c r="AN459" s="304"/>
      <c r="AO459" s="304"/>
      <c r="AP459" s="271"/>
      <c r="AQ459" s="304"/>
      <c r="AR459" s="306"/>
      <c r="AS459" s="289"/>
      <c r="AT459" s="289"/>
      <c r="AU459" s="304"/>
      <c r="AX459" s="292" t="s">
        <v>494</v>
      </c>
      <c r="AY459" s="292" t="s">
        <v>1207</v>
      </c>
    </row>
    <row r="460" spans="1:51" s="228" customFormat="1" ht="48" customHeight="1">
      <c r="A460" s="304"/>
      <c r="B460" s="304"/>
      <c r="C460" s="304"/>
      <c r="D460" s="304"/>
      <c r="E460" s="304"/>
      <c r="F460" s="304"/>
      <c r="G460" s="304"/>
      <c r="H460" s="304"/>
      <c r="I460" s="304"/>
      <c r="J460" s="304"/>
      <c r="K460" s="304"/>
      <c r="L460" s="304"/>
      <c r="M460" s="305"/>
      <c r="N460" s="305"/>
      <c r="O460" s="306"/>
      <c r="P460" s="304"/>
      <c r="Q460" s="308"/>
      <c r="R460" s="304"/>
      <c r="S460" s="308"/>
      <c r="T460" s="304"/>
      <c r="U460" s="304"/>
      <c r="V460" s="304"/>
      <c r="W460" s="304"/>
      <c r="X460" s="304"/>
      <c r="Y460" s="304"/>
      <c r="Z460" s="304"/>
      <c r="AA460" s="309"/>
      <c r="AB460" s="304"/>
      <c r="AC460" s="304"/>
      <c r="AD460" s="304"/>
      <c r="AE460" s="304"/>
      <c r="AF460" s="304"/>
      <c r="AG460" s="304"/>
      <c r="AH460" s="304"/>
      <c r="AI460" s="285"/>
      <c r="AJ460" s="304"/>
      <c r="AK460" s="304"/>
      <c r="AL460" s="304"/>
      <c r="AM460" s="304"/>
      <c r="AN460" s="304"/>
      <c r="AO460" s="304"/>
      <c r="AP460" s="271"/>
      <c r="AQ460" s="304"/>
      <c r="AR460" s="306"/>
      <c r="AS460" s="289"/>
      <c r="AT460" s="289"/>
      <c r="AU460" s="304"/>
      <c r="AX460" s="292" t="s">
        <v>1208</v>
      </c>
      <c r="AY460" s="292" t="s">
        <v>1209</v>
      </c>
    </row>
    <row r="461" spans="1:51" s="228" customFormat="1" ht="48" customHeight="1">
      <c r="A461" s="304"/>
      <c r="B461" s="304"/>
      <c r="C461" s="304"/>
      <c r="D461" s="304"/>
      <c r="E461" s="304"/>
      <c r="F461" s="304"/>
      <c r="G461" s="304"/>
      <c r="H461" s="304"/>
      <c r="I461" s="304"/>
      <c r="J461" s="304"/>
      <c r="K461" s="304"/>
      <c r="L461" s="304"/>
      <c r="M461" s="305"/>
      <c r="N461" s="305"/>
      <c r="O461" s="306"/>
      <c r="P461" s="304"/>
      <c r="Q461" s="308"/>
      <c r="R461" s="304"/>
      <c r="S461" s="308"/>
      <c r="T461" s="304"/>
      <c r="U461" s="304"/>
      <c r="V461" s="304"/>
      <c r="W461" s="304"/>
      <c r="X461" s="304"/>
      <c r="Y461" s="304"/>
      <c r="Z461" s="304"/>
      <c r="AA461" s="309"/>
      <c r="AB461" s="304"/>
      <c r="AC461" s="304"/>
      <c r="AD461" s="304"/>
      <c r="AE461" s="304"/>
      <c r="AF461" s="304"/>
      <c r="AG461" s="304"/>
      <c r="AH461" s="304"/>
      <c r="AI461" s="285"/>
      <c r="AJ461" s="304"/>
      <c r="AK461" s="304"/>
      <c r="AL461" s="304"/>
      <c r="AM461" s="304"/>
      <c r="AN461" s="304"/>
      <c r="AO461" s="304"/>
      <c r="AP461" s="271"/>
      <c r="AQ461" s="304"/>
      <c r="AR461" s="306"/>
      <c r="AS461" s="289"/>
      <c r="AT461" s="289"/>
      <c r="AU461" s="304"/>
      <c r="AX461" s="292" t="s">
        <v>1210</v>
      </c>
      <c r="AY461" s="292" t="s">
        <v>1211</v>
      </c>
    </row>
    <row r="462" spans="1:51" s="228" customFormat="1" ht="48" customHeight="1">
      <c r="A462" s="304"/>
      <c r="B462" s="304"/>
      <c r="C462" s="304"/>
      <c r="D462" s="304"/>
      <c r="E462" s="304"/>
      <c r="F462" s="304"/>
      <c r="G462" s="304"/>
      <c r="H462" s="304"/>
      <c r="I462" s="304"/>
      <c r="J462" s="304"/>
      <c r="K462" s="304"/>
      <c r="L462" s="304"/>
      <c r="M462" s="305"/>
      <c r="N462" s="305"/>
      <c r="O462" s="306"/>
      <c r="P462" s="304"/>
      <c r="Q462" s="308"/>
      <c r="R462" s="304"/>
      <c r="S462" s="308"/>
      <c r="T462" s="304"/>
      <c r="U462" s="304"/>
      <c r="V462" s="304"/>
      <c r="W462" s="304"/>
      <c r="X462" s="304"/>
      <c r="Y462" s="304"/>
      <c r="Z462" s="304"/>
      <c r="AA462" s="309"/>
      <c r="AB462" s="304"/>
      <c r="AC462" s="304"/>
      <c r="AD462" s="304"/>
      <c r="AE462" s="304"/>
      <c r="AF462" s="304"/>
      <c r="AG462" s="304"/>
      <c r="AH462" s="304"/>
      <c r="AI462" s="285"/>
      <c r="AJ462" s="304"/>
      <c r="AK462" s="304"/>
      <c r="AL462" s="304"/>
      <c r="AM462" s="304"/>
      <c r="AN462" s="304"/>
      <c r="AO462" s="304"/>
      <c r="AP462" s="271"/>
      <c r="AQ462" s="304"/>
      <c r="AR462" s="306"/>
      <c r="AS462" s="289"/>
      <c r="AT462" s="289"/>
      <c r="AU462" s="304"/>
      <c r="AX462" s="292" t="s">
        <v>1212</v>
      </c>
      <c r="AY462" s="292" t="s">
        <v>1213</v>
      </c>
    </row>
    <row r="463" spans="1:51" s="228" customFormat="1" ht="48" customHeight="1">
      <c r="A463" s="304"/>
      <c r="B463" s="304"/>
      <c r="C463" s="304"/>
      <c r="D463" s="304"/>
      <c r="E463" s="304"/>
      <c r="F463" s="304"/>
      <c r="G463" s="304"/>
      <c r="H463" s="304"/>
      <c r="I463" s="304"/>
      <c r="J463" s="304"/>
      <c r="K463" s="304"/>
      <c r="L463" s="304"/>
      <c r="M463" s="305"/>
      <c r="N463" s="305"/>
      <c r="O463" s="306"/>
      <c r="P463" s="304"/>
      <c r="Q463" s="308"/>
      <c r="R463" s="304"/>
      <c r="S463" s="308"/>
      <c r="T463" s="304"/>
      <c r="U463" s="304"/>
      <c r="V463" s="304"/>
      <c r="W463" s="304"/>
      <c r="X463" s="304"/>
      <c r="Y463" s="304"/>
      <c r="Z463" s="304"/>
      <c r="AA463" s="309"/>
      <c r="AB463" s="304"/>
      <c r="AC463" s="304"/>
      <c r="AD463" s="304"/>
      <c r="AE463" s="304"/>
      <c r="AF463" s="304"/>
      <c r="AG463" s="304"/>
      <c r="AH463" s="304"/>
      <c r="AI463" s="285"/>
      <c r="AJ463" s="304"/>
      <c r="AK463" s="304"/>
      <c r="AL463" s="304"/>
      <c r="AM463" s="304"/>
      <c r="AN463" s="304"/>
      <c r="AO463" s="304"/>
      <c r="AP463" s="271"/>
      <c r="AQ463" s="304"/>
      <c r="AR463" s="306"/>
      <c r="AS463" s="289"/>
      <c r="AT463" s="289"/>
      <c r="AU463" s="304"/>
      <c r="AX463" s="292" t="s">
        <v>1214</v>
      </c>
      <c r="AY463" s="292" t="s">
        <v>1215</v>
      </c>
    </row>
    <row r="464" spans="1:51" s="228" customFormat="1" ht="48" customHeight="1">
      <c r="A464" s="304"/>
      <c r="B464" s="304"/>
      <c r="C464" s="304"/>
      <c r="D464" s="304"/>
      <c r="E464" s="304"/>
      <c r="F464" s="304"/>
      <c r="G464" s="304"/>
      <c r="H464" s="304"/>
      <c r="I464" s="304"/>
      <c r="J464" s="304"/>
      <c r="K464" s="304"/>
      <c r="L464" s="304"/>
      <c r="M464" s="305"/>
      <c r="N464" s="305"/>
      <c r="O464" s="306"/>
      <c r="P464" s="304"/>
      <c r="Q464" s="308"/>
      <c r="R464" s="304"/>
      <c r="S464" s="308"/>
      <c r="T464" s="304"/>
      <c r="U464" s="304"/>
      <c r="V464" s="304"/>
      <c r="W464" s="304"/>
      <c r="X464" s="304"/>
      <c r="Y464" s="304"/>
      <c r="Z464" s="304"/>
      <c r="AA464" s="309"/>
      <c r="AB464" s="304"/>
      <c r="AC464" s="304"/>
      <c r="AD464" s="304"/>
      <c r="AE464" s="304"/>
      <c r="AF464" s="304"/>
      <c r="AG464" s="304"/>
      <c r="AH464" s="304"/>
      <c r="AI464" s="285"/>
      <c r="AJ464" s="304"/>
      <c r="AK464" s="304"/>
      <c r="AL464" s="304"/>
      <c r="AM464" s="304"/>
      <c r="AN464" s="304"/>
      <c r="AO464" s="304"/>
      <c r="AP464" s="271"/>
      <c r="AQ464" s="304"/>
      <c r="AR464" s="306"/>
      <c r="AS464" s="289"/>
      <c r="AT464" s="289"/>
      <c r="AU464" s="304"/>
      <c r="AX464" s="292" t="s">
        <v>1216</v>
      </c>
      <c r="AY464" s="292" t="s">
        <v>1217</v>
      </c>
    </row>
    <row r="465" spans="1:51" s="228" customFormat="1" ht="48" customHeight="1">
      <c r="A465" s="304"/>
      <c r="B465" s="304"/>
      <c r="C465" s="304"/>
      <c r="D465" s="304"/>
      <c r="E465" s="304"/>
      <c r="F465" s="304"/>
      <c r="G465" s="304"/>
      <c r="H465" s="304"/>
      <c r="I465" s="304"/>
      <c r="J465" s="304"/>
      <c r="K465" s="304"/>
      <c r="L465" s="304"/>
      <c r="M465" s="305"/>
      <c r="N465" s="305"/>
      <c r="O465" s="306"/>
      <c r="P465" s="304"/>
      <c r="Q465" s="308"/>
      <c r="R465" s="304"/>
      <c r="S465" s="308"/>
      <c r="T465" s="304"/>
      <c r="U465" s="304"/>
      <c r="V465" s="304"/>
      <c r="W465" s="304"/>
      <c r="X465" s="304"/>
      <c r="Y465" s="304"/>
      <c r="Z465" s="304"/>
      <c r="AA465" s="309"/>
      <c r="AB465" s="304"/>
      <c r="AC465" s="304"/>
      <c r="AD465" s="304"/>
      <c r="AE465" s="304"/>
      <c r="AF465" s="304"/>
      <c r="AG465" s="304"/>
      <c r="AH465" s="304"/>
      <c r="AI465" s="285"/>
      <c r="AJ465" s="304"/>
      <c r="AK465" s="304"/>
      <c r="AL465" s="304"/>
      <c r="AM465" s="304"/>
      <c r="AN465" s="304"/>
      <c r="AO465" s="304"/>
      <c r="AP465" s="271"/>
      <c r="AQ465" s="304"/>
      <c r="AR465" s="306"/>
      <c r="AS465" s="289"/>
      <c r="AT465" s="289"/>
      <c r="AU465" s="304"/>
      <c r="AX465" s="292" t="s">
        <v>1218</v>
      </c>
      <c r="AY465" s="292" t="s">
        <v>1219</v>
      </c>
    </row>
    <row r="466" spans="1:51" s="228" customFormat="1" ht="48" customHeight="1">
      <c r="A466" s="304"/>
      <c r="B466" s="304"/>
      <c r="C466" s="304"/>
      <c r="D466" s="304"/>
      <c r="E466" s="304"/>
      <c r="F466" s="304"/>
      <c r="G466" s="304"/>
      <c r="H466" s="304"/>
      <c r="I466" s="304"/>
      <c r="J466" s="304"/>
      <c r="K466" s="304"/>
      <c r="L466" s="304"/>
      <c r="M466" s="305"/>
      <c r="N466" s="305"/>
      <c r="O466" s="306"/>
      <c r="P466" s="304"/>
      <c r="Q466" s="308"/>
      <c r="R466" s="304"/>
      <c r="S466" s="308"/>
      <c r="T466" s="304"/>
      <c r="U466" s="304"/>
      <c r="V466" s="304"/>
      <c r="W466" s="304"/>
      <c r="X466" s="304"/>
      <c r="Y466" s="304"/>
      <c r="Z466" s="304"/>
      <c r="AA466" s="309"/>
      <c r="AB466" s="304"/>
      <c r="AC466" s="304"/>
      <c r="AD466" s="304"/>
      <c r="AE466" s="304"/>
      <c r="AF466" s="304"/>
      <c r="AG466" s="304"/>
      <c r="AH466" s="304"/>
      <c r="AI466" s="285"/>
      <c r="AJ466" s="304"/>
      <c r="AK466" s="304"/>
      <c r="AL466" s="304"/>
      <c r="AM466" s="304"/>
      <c r="AN466" s="304"/>
      <c r="AO466" s="304"/>
      <c r="AP466" s="271"/>
      <c r="AQ466" s="304"/>
      <c r="AR466" s="306"/>
      <c r="AS466" s="289"/>
      <c r="AT466" s="289"/>
      <c r="AU466" s="304"/>
      <c r="AX466" s="292" t="s">
        <v>1220</v>
      </c>
      <c r="AY466" s="292" t="s">
        <v>1221</v>
      </c>
    </row>
    <row r="467" spans="1:51" s="228" customFormat="1" ht="48" customHeight="1">
      <c r="A467" s="304"/>
      <c r="B467" s="304"/>
      <c r="C467" s="304"/>
      <c r="D467" s="304"/>
      <c r="E467" s="304"/>
      <c r="F467" s="304"/>
      <c r="G467" s="304"/>
      <c r="H467" s="304"/>
      <c r="I467" s="304"/>
      <c r="J467" s="304"/>
      <c r="K467" s="304"/>
      <c r="L467" s="304"/>
      <c r="M467" s="305"/>
      <c r="N467" s="305"/>
      <c r="O467" s="306"/>
      <c r="P467" s="304"/>
      <c r="Q467" s="308"/>
      <c r="R467" s="304"/>
      <c r="S467" s="308"/>
      <c r="T467" s="304"/>
      <c r="U467" s="304"/>
      <c r="V467" s="304"/>
      <c r="W467" s="304"/>
      <c r="X467" s="304"/>
      <c r="Y467" s="304"/>
      <c r="Z467" s="304"/>
      <c r="AA467" s="309"/>
      <c r="AB467" s="304"/>
      <c r="AC467" s="304"/>
      <c r="AD467" s="304"/>
      <c r="AE467" s="304"/>
      <c r="AF467" s="304"/>
      <c r="AG467" s="304"/>
      <c r="AH467" s="304"/>
      <c r="AI467" s="285"/>
      <c r="AJ467" s="304"/>
      <c r="AK467" s="304"/>
      <c r="AL467" s="304"/>
      <c r="AM467" s="304"/>
      <c r="AN467" s="304"/>
      <c r="AO467" s="304"/>
      <c r="AP467" s="271"/>
      <c r="AQ467" s="304"/>
      <c r="AR467" s="306"/>
      <c r="AS467" s="289"/>
      <c r="AT467" s="289"/>
      <c r="AU467" s="304"/>
      <c r="AX467" s="292" t="s">
        <v>1222</v>
      </c>
      <c r="AY467" s="292" t="s">
        <v>1223</v>
      </c>
    </row>
    <row r="468" spans="1:51" s="228" customFormat="1" ht="48" customHeight="1">
      <c r="A468" s="304"/>
      <c r="B468" s="304"/>
      <c r="C468" s="304"/>
      <c r="D468" s="304"/>
      <c r="E468" s="304"/>
      <c r="F468" s="304"/>
      <c r="G468" s="304"/>
      <c r="H468" s="304"/>
      <c r="I468" s="304"/>
      <c r="J468" s="304"/>
      <c r="K468" s="304"/>
      <c r="L468" s="304"/>
      <c r="M468" s="305"/>
      <c r="N468" s="305"/>
      <c r="O468" s="306"/>
      <c r="P468" s="304"/>
      <c r="Q468" s="308"/>
      <c r="R468" s="304"/>
      <c r="S468" s="308"/>
      <c r="T468" s="304"/>
      <c r="U468" s="304"/>
      <c r="V468" s="304"/>
      <c r="W468" s="304"/>
      <c r="X468" s="304"/>
      <c r="Y468" s="304"/>
      <c r="Z468" s="304"/>
      <c r="AA468" s="309"/>
      <c r="AB468" s="304"/>
      <c r="AC468" s="304"/>
      <c r="AD468" s="304"/>
      <c r="AE468" s="304"/>
      <c r="AF468" s="304"/>
      <c r="AG468" s="304"/>
      <c r="AH468" s="304"/>
      <c r="AI468" s="285"/>
      <c r="AJ468" s="304"/>
      <c r="AK468" s="304"/>
      <c r="AL468" s="304"/>
      <c r="AM468" s="304"/>
      <c r="AN468" s="304"/>
      <c r="AO468" s="304"/>
      <c r="AP468" s="271"/>
      <c r="AQ468" s="304"/>
      <c r="AR468" s="306"/>
      <c r="AS468" s="289"/>
      <c r="AT468" s="289"/>
      <c r="AU468" s="304"/>
      <c r="AX468" s="292" t="s">
        <v>1224</v>
      </c>
      <c r="AY468" s="292" t="s">
        <v>1225</v>
      </c>
    </row>
    <row r="469" spans="1:51" s="228" customFormat="1" ht="48" customHeight="1">
      <c r="A469" s="304"/>
      <c r="B469" s="304"/>
      <c r="C469" s="304"/>
      <c r="D469" s="304"/>
      <c r="E469" s="304"/>
      <c r="F469" s="304"/>
      <c r="G469" s="304"/>
      <c r="H469" s="304"/>
      <c r="I469" s="304"/>
      <c r="J469" s="304"/>
      <c r="K469" s="304"/>
      <c r="L469" s="304"/>
      <c r="M469" s="305"/>
      <c r="N469" s="305"/>
      <c r="O469" s="306"/>
      <c r="P469" s="304"/>
      <c r="Q469" s="308"/>
      <c r="R469" s="304"/>
      <c r="S469" s="308"/>
      <c r="T469" s="304"/>
      <c r="U469" s="304"/>
      <c r="V469" s="304"/>
      <c r="W469" s="304"/>
      <c r="X469" s="304"/>
      <c r="Y469" s="304"/>
      <c r="Z469" s="304"/>
      <c r="AA469" s="309"/>
      <c r="AB469" s="304"/>
      <c r="AC469" s="304"/>
      <c r="AD469" s="304"/>
      <c r="AE469" s="304"/>
      <c r="AF469" s="304"/>
      <c r="AG469" s="304"/>
      <c r="AH469" s="304"/>
      <c r="AI469" s="285"/>
      <c r="AJ469" s="304"/>
      <c r="AK469" s="304"/>
      <c r="AL469" s="304"/>
      <c r="AM469" s="304"/>
      <c r="AN469" s="304"/>
      <c r="AO469" s="304"/>
      <c r="AP469" s="271"/>
      <c r="AQ469" s="304"/>
      <c r="AR469" s="306"/>
      <c r="AS469" s="289"/>
      <c r="AT469" s="289"/>
      <c r="AU469" s="304"/>
      <c r="AX469" s="292" t="s">
        <v>1226</v>
      </c>
      <c r="AY469" s="292" t="s">
        <v>1227</v>
      </c>
    </row>
    <row r="470" spans="1:51" s="228" customFormat="1" ht="48" customHeight="1">
      <c r="A470" s="304"/>
      <c r="B470" s="304"/>
      <c r="C470" s="304"/>
      <c r="D470" s="304"/>
      <c r="E470" s="304"/>
      <c r="F470" s="304"/>
      <c r="G470" s="304"/>
      <c r="H470" s="304"/>
      <c r="I470" s="304"/>
      <c r="J470" s="304"/>
      <c r="K470" s="304"/>
      <c r="L470" s="304"/>
      <c r="M470" s="305"/>
      <c r="N470" s="305"/>
      <c r="O470" s="306"/>
      <c r="P470" s="304"/>
      <c r="Q470" s="308"/>
      <c r="R470" s="304"/>
      <c r="S470" s="308"/>
      <c r="T470" s="304"/>
      <c r="U470" s="304"/>
      <c r="V470" s="304"/>
      <c r="W470" s="304"/>
      <c r="X470" s="304"/>
      <c r="Y470" s="304"/>
      <c r="Z470" s="304"/>
      <c r="AA470" s="309"/>
      <c r="AB470" s="304"/>
      <c r="AC470" s="304"/>
      <c r="AD470" s="304"/>
      <c r="AE470" s="304"/>
      <c r="AF470" s="304"/>
      <c r="AG470" s="304"/>
      <c r="AH470" s="304"/>
      <c r="AI470" s="285"/>
      <c r="AJ470" s="304"/>
      <c r="AK470" s="304"/>
      <c r="AL470" s="304"/>
      <c r="AM470" s="304"/>
      <c r="AN470" s="304"/>
      <c r="AO470" s="304"/>
      <c r="AP470" s="271"/>
      <c r="AQ470" s="304"/>
      <c r="AR470" s="306"/>
      <c r="AS470" s="289"/>
      <c r="AT470" s="289"/>
      <c r="AU470" s="304"/>
      <c r="AX470" s="292" t="s">
        <v>1228</v>
      </c>
      <c r="AY470" s="292" t="s">
        <v>1229</v>
      </c>
    </row>
    <row r="471" spans="1:51" s="228" customFormat="1" ht="48" customHeight="1">
      <c r="A471" s="304"/>
      <c r="B471" s="304"/>
      <c r="C471" s="304"/>
      <c r="D471" s="304"/>
      <c r="E471" s="304"/>
      <c r="F471" s="304"/>
      <c r="G471" s="304"/>
      <c r="H471" s="304"/>
      <c r="I471" s="304"/>
      <c r="J471" s="304"/>
      <c r="K471" s="304"/>
      <c r="L471" s="304"/>
      <c r="M471" s="305"/>
      <c r="N471" s="305"/>
      <c r="O471" s="306"/>
      <c r="P471" s="304"/>
      <c r="Q471" s="308"/>
      <c r="R471" s="304"/>
      <c r="S471" s="308"/>
      <c r="T471" s="304"/>
      <c r="U471" s="304"/>
      <c r="V471" s="304"/>
      <c r="W471" s="304"/>
      <c r="X471" s="304"/>
      <c r="Y471" s="304"/>
      <c r="Z471" s="304"/>
      <c r="AA471" s="309"/>
      <c r="AB471" s="304"/>
      <c r="AC471" s="304"/>
      <c r="AD471" s="304"/>
      <c r="AE471" s="304"/>
      <c r="AF471" s="304"/>
      <c r="AG471" s="304"/>
      <c r="AH471" s="304"/>
      <c r="AI471" s="285"/>
      <c r="AJ471" s="304"/>
      <c r="AK471" s="304"/>
      <c r="AL471" s="304"/>
      <c r="AM471" s="304"/>
      <c r="AN471" s="304"/>
      <c r="AO471" s="304"/>
      <c r="AP471" s="271"/>
      <c r="AQ471" s="304"/>
      <c r="AR471" s="306"/>
      <c r="AS471" s="289"/>
      <c r="AT471" s="289"/>
      <c r="AU471" s="304"/>
      <c r="AX471" s="292" t="s">
        <v>1230</v>
      </c>
      <c r="AY471" s="292" t="s">
        <v>1231</v>
      </c>
    </row>
    <row r="472" spans="1:51" s="228" customFormat="1" ht="48" customHeight="1">
      <c r="A472" s="304"/>
      <c r="B472" s="304"/>
      <c r="C472" s="304"/>
      <c r="D472" s="304"/>
      <c r="E472" s="304"/>
      <c r="F472" s="304"/>
      <c r="G472" s="304"/>
      <c r="H472" s="304"/>
      <c r="I472" s="304"/>
      <c r="J472" s="304"/>
      <c r="K472" s="304"/>
      <c r="L472" s="304"/>
      <c r="M472" s="305"/>
      <c r="N472" s="305"/>
      <c r="O472" s="306"/>
      <c r="P472" s="304"/>
      <c r="Q472" s="308"/>
      <c r="R472" s="304"/>
      <c r="S472" s="308"/>
      <c r="T472" s="304"/>
      <c r="U472" s="304"/>
      <c r="V472" s="304"/>
      <c r="W472" s="304"/>
      <c r="X472" s="304"/>
      <c r="Y472" s="304"/>
      <c r="Z472" s="304"/>
      <c r="AA472" s="309"/>
      <c r="AB472" s="304"/>
      <c r="AC472" s="304"/>
      <c r="AD472" s="304"/>
      <c r="AE472" s="304"/>
      <c r="AF472" s="304"/>
      <c r="AG472" s="304"/>
      <c r="AH472" s="304"/>
      <c r="AI472" s="285"/>
      <c r="AJ472" s="304"/>
      <c r="AK472" s="304"/>
      <c r="AL472" s="304"/>
      <c r="AM472" s="304"/>
      <c r="AN472" s="304"/>
      <c r="AO472" s="304"/>
      <c r="AP472" s="271"/>
      <c r="AQ472" s="304"/>
      <c r="AR472" s="306"/>
      <c r="AS472" s="289"/>
      <c r="AT472" s="289"/>
      <c r="AU472" s="304"/>
      <c r="AX472" s="292" t="s">
        <v>1232</v>
      </c>
      <c r="AY472" s="292" t="s">
        <v>1233</v>
      </c>
    </row>
    <row r="473" spans="1:51" s="228" customFormat="1" ht="48" customHeight="1">
      <c r="A473" s="304"/>
      <c r="B473" s="304"/>
      <c r="C473" s="304"/>
      <c r="D473" s="304"/>
      <c r="E473" s="304"/>
      <c r="F473" s="304"/>
      <c r="G473" s="304"/>
      <c r="H473" s="304"/>
      <c r="I473" s="304"/>
      <c r="J473" s="304"/>
      <c r="K473" s="304"/>
      <c r="L473" s="304"/>
      <c r="M473" s="305"/>
      <c r="N473" s="305"/>
      <c r="O473" s="306"/>
      <c r="P473" s="304"/>
      <c r="Q473" s="308"/>
      <c r="R473" s="304"/>
      <c r="S473" s="308"/>
      <c r="T473" s="304"/>
      <c r="U473" s="304"/>
      <c r="V473" s="304"/>
      <c r="W473" s="304"/>
      <c r="X473" s="304"/>
      <c r="Y473" s="304"/>
      <c r="Z473" s="304"/>
      <c r="AA473" s="309"/>
      <c r="AB473" s="304"/>
      <c r="AC473" s="304"/>
      <c r="AD473" s="304"/>
      <c r="AE473" s="304"/>
      <c r="AF473" s="304"/>
      <c r="AG473" s="304"/>
      <c r="AH473" s="304"/>
      <c r="AI473" s="285"/>
      <c r="AJ473" s="304"/>
      <c r="AK473" s="304"/>
      <c r="AL473" s="304"/>
      <c r="AM473" s="304"/>
      <c r="AN473" s="304"/>
      <c r="AO473" s="304"/>
      <c r="AP473" s="271"/>
      <c r="AQ473" s="304"/>
      <c r="AR473" s="306"/>
      <c r="AS473" s="289"/>
      <c r="AT473" s="289"/>
      <c r="AU473" s="304"/>
      <c r="AX473" s="292" t="s">
        <v>1234</v>
      </c>
      <c r="AY473" s="292" t="s">
        <v>1235</v>
      </c>
    </row>
    <row r="474" spans="1:51" s="228" customFormat="1" ht="48" customHeight="1">
      <c r="A474" s="304"/>
      <c r="B474" s="304"/>
      <c r="C474" s="304"/>
      <c r="D474" s="304"/>
      <c r="E474" s="304"/>
      <c r="F474" s="304"/>
      <c r="G474" s="304"/>
      <c r="H474" s="304"/>
      <c r="I474" s="304"/>
      <c r="J474" s="304"/>
      <c r="K474" s="304"/>
      <c r="L474" s="304"/>
      <c r="M474" s="305"/>
      <c r="N474" s="305"/>
      <c r="O474" s="306"/>
      <c r="P474" s="304"/>
      <c r="Q474" s="308"/>
      <c r="R474" s="304"/>
      <c r="S474" s="308"/>
      <c r="T474" s="304"/>
      <c r="U474" s="304"/>
      <c r="V474" s="304"/>
      <c r="W474" s="304"/>
      <c r="X474" s="304"/>
      <c r="Y474" s="304"/>
      <c r="Z474" s="304"/>
      <c r="AA474" s="309"/>
      <c r="AB474" s="304"/>
      <c r="AC474" s="304"/>
      <c r="AD474" s="304"/>
      <c r="AE474" s="304"/>
      <c r="AF474" s="304"/>
      <c r="AG474" s="304"/>
      <c r="AH474" s="304"/>
      <c r="AI474" s="285"/>
      <c r="AJ474" s="304"/>
      <c r="AK474" s="304"/>
      <c r="AL474" s="304"/>
      <c r="AM474" s="304"/>
      <c r="AN474" s="304"/>
      <c r="AO474" s="304"/>
      <c r="AP474" s="271"/>
      <c r="AQ474" s="304"/>
      <c r="AR474" s="306"/>
      <c r="AS474" s="289"/>
      <c r="AT474" s="289"/>
      <c r="AU474" s="304"/>
      <c r="AX474" s="292" t="s">
        <v>1236</v>
      </c>
      <c r="AY474" s="292" t="s">
        <v>1237</v>
      </c>
    </row>
    <row r="475" spans="1:51" s="228" customFormat="1" ht="48" customHeight="1">
      <c r="A475" s="304"/>
      <c r="B475" s="304"/>
      <c r="C475" s="304"/>
      <c r="D475" s="304"/>
      <c r="E475" s="304"/>
      <c r="F475" s="304"/>
      <c r="G475" s="304"/>
      <c r="H475" s="304"/>
      <c r="I475" s="304"/>
      <c r="J475" s="304"/>
      <c r="K475" s="304"/>
      <c r="L475" s="304"/>
      <c r="M475" s="305"/>
      <c r="N475" s="305"/>
      <c r="O475" s="306"/>
      <c r="P475" s="304"/>
      <c r="Q475" s="308"/>
      <c r="R475" s="304"/>
      <c r="S475" s="308"/>
      <c r="T475" s="304"/>
      <c r="U475" s="304"/>
      <c r="V475" s="304"/>
      <c r="W475" s="304"/>
      <c r="X475" s="304"/>
      <c r="Y475" s="304"/>
      <c r="Z475" s="304"/>
      <c r="AA475" s="309"/>
      <c r="AB475" s="304"/>
      <c r="AC475" s="304"/>
      <c r="AD475" s="304"/>
      <c r="AE475" s="304"/>
      <c r="AF475" s="304"/>
      <c r="AG475" s="304"/>
      <c r="AH475" s="304"/>
      <c r="AI475" s="285"/>
      <c r="AJ475" s="304"/>
      <c r="AK475" s="304"/>
      <c r="AL475" s="304"/>
      <c r="AM475" s="304"/>
      <c r="AN475" s="304"/>
      <c r="AO475" s="304"/>
      <c r="AP475" s="271"/>
      <c r="AQ475" s="304"/>
      <c r="AR475" s="306"/>
      <c r="AS475" s="289"/>
      <c r="AT475" s="289"/>
      <c r="AU475" s="304"/>
      <c r="AX475" s="292" t="s">
        <v>1238</v>
      </c>
      <c r="AY475" s="292" t="s">
        <v>1239</v>
      </c>
    </row>
    <row r="476" spans="1:51" s="228" customFormat="1" ht="48" customHeight="1">
      <c r="A476" s="304"/>
      <c r="B476" s="304"/>
      <c r="C476" s="304"/>
      <c r="D476" s="304"/>
      <c r="E476" s="304"/>
      <c r="F476" s="304"/>
      <c r="G476" s="304"/>
      <c r="H476" s="304"/>
      <c r="I476" s="304"/>
      <c r="J476" s="304"/>
      <c r="K476" s="304"/>
      <c r="L476" s="304"/>
      <c r="M476" s="305"/>
      <c r="N476" s="305"/>
      <c r="O476" s="306"/>
      <c r="P476" s="304"/>
      <c r="Q476" s="308"/>
      <c r="R476" s="304"/>
      <c r="S476" s="308"/>
      <c r="T476" s="304"/>
      <c r="U476" s="304"/>
      <c r="V476" s="304"/>
      <c r="W476" s="304"/>
      <c r="X476" s="304"/>
      <c r="Y476" s="304"/>
      <c r="Z476" s="304"/>
      <c r="AA476" s="309"/>
      <c r="AB476" s="304"/>
      <c r="AC476" s="304"/>
      <c r="AD476" s="304"/>
      <c r="AE476" s="304"/>
      <c r="AF476" s="304"/>
      <c r="AG476" s="304"/>
      <c r="AH476" s="304"/>
      <c r="AI476" s="285"/>
      <c r="AJ476" s="304"/>
      <c r="AK476" s="304"/>
      <c r="AL476" s="304"/>
      <c r="AM476" s="304"/>
      <c r="AN476" s="304"/>
      <c r="AO476" s="304"/>
      <c r="AP476" s="271"/>
      <c r="AQ476" s="304"/>
      <c r="AR476" s="306"/>
      <c r="AS476" s="289"/>
      <c r="AT476" s="289"/>
      <c r="AU476" s="304"/>
      <c r="AX476" s="292" t="s">
        <v>1240</v>
      </c>
      <c r="AY476" s="292" t="s">
        <v>1241</v>
      </c>
    </row>
    <row r="477" spans="1:51" s="228" customFormat="1" ht="48" customHeight="1">
      <c r="A477" s="304"/>
      <c r="B477" s="304"/>
      <c r="C477" s="304"/>
      <c r="D477" s="304"/>
      <c r="E477" s="304"/>
      <c r="F477" s="304"/>
      <c r="G477" s="304"/>
      <c r="H477" s="304"/>
      <c r="I477" s="304"/>
      <c r="J477" s="304"/>
      <c r="K477" s="304"/>
      <c r="L477" s="304"/>
      <c r="M477" s="305"/>
      <c r="N477" s="305"/>
      <c r="O477" s="306"/>
      <c r="P477" s="304"/>
      <c r="Q477" s="308"/>
      <c r="R477" s="304"/>
      <c r="S477" s="308"/>
      <c r="T477" s="304"/>
      <c r="U477" s="304"/>
      <c r="V477" s="304"/>
      <c r="W477" s="304"/>
      <c r="X477" s="304"/>
      <c r="Y477" s="304"/>
      <c r="Z477" s="304"/>
      <c r="AA477" s="309"/>
      <c r="AB477" s="304"/>
      <c r="AC477" s="304"/>
      <c r="AD477" s="304"/>
      <c r="AE477" s="304"/>
      <c r="AF477" s="304"/>
      <c r="AG477" s="304"/>
      <c r="AH477" s="304"/>
      <c r="AI477" s="285"/>
      <c r="AJ477" s="304"/>
      <c r="AK477" s="304"/>
      <c r="AL477" s="304"/>
      <c r="AM477" s="304"/>
      <c r="AN477" s="304"/>
      <c r="AO477" s="304"/>
      <c r="AP477" s="271"/>
      <c r="AQ477" s="304"/>
      <c r="AR477" s="306"/>
      <c r="AS477" s="289"/>
      <c r="AT477" s="289"/>
      <c r="AU477" s="304"/>
      <c r="AX477" s="292" t="s">
        <v>1242</v>
      </c>
      <c r="AY477" s="292" t="s">
        <v>1243</v>
      </c>
    </row>
    <row r="478" spans="1:51" s="228" customFormat="1" ht="48" customHeight="1">
      <c r="A478" s="304"/>
      <c r="B478" s="304"/>
      <c r="C478" s="304"/>
      <c r="D478" s="304"/>
      <c r="E478" s="304"/>
      <c r="F478" s="304"/>
      <c r="G478" s="304"/>
      <c r="H478" s="304"/>
      <c r="I478" s="304"/>
      <c r="J478" s="304"/>
      <c r="K478" s="304"/>
      <c r="L478" s="304"/>
      <c r="M478" s="305"/>
      <c r="N478" s="305"/>
      <c r="O478" s="306"/>
      <c r="P478" s="304"/>
      <c r="Q478" s="308"/>
      <c r="R478" s="304"/>
      <c r="S478" s="308"/>
      <c r="T478" s="304"/>
      <c r="U478" s="304"/>
      <c r="V478" s="304"/>
      <c r="W478" s="304"/>
      <c r="X478" s="304"/>
      <c r="Y478" s="304"/>
      <c r="Z478" s="304"/>
      <c r="AA478" s="309"/>
      <c r="AB478" s="304"/>
      <c r="AC478" s="304"/>
      <c r="AD478" s="304"/>
      <c r="AE478" s="304"/>
      <c r="AF478" s="304"/>
      <c r="AG478" s="304"/>
      <c r="AH478" s="304"/>
      <c r="AI478" s="285"/>
      <c r="AJ478" s="304"/>
      <c r="AK478" s="304"/>
      <c r="AL478" s="304"/>
      <c r="AM478" s="304"/>
      <c r="AN478" s="304"/>
      <c r="AO478" s="304"/>
      <c r="AP478" s="271"/>
      <c r="AQ478" s="304"/>
      <c r="AR478" s="306"/>
      <c r="AS478" s="289"/>
      <c r="AT478" s="289"/>
      <c r="AU478" s="304"/>
      <c r="AX478" s="292" t="s">
        <v>1244</v>
      </c>
      <c r="AY478" s="292" t="s">
        <v>1245</v>
      </c>
    </row>
    <row r="479" spans="1:51" s="228" customFormat="1" ht="48" customHeight="1">
      <c r="A479" s="304"/>
      <c r="B479" s="304"/>
      <c r="C479" s="304"/>
      <c r="D479" s="304"/>
      <c r="E479" s="304"/>
      <c r="F479" s="304"/>
      <c r="G479" s="304"/>
      <c r="H479" s="304"/>
      <c r="I479" s="304"/>
      <c r="J479" s="304"/>
      <c r="K479" s="304"/>
      <c r="L479" s="304"/>
      <c r="M479" s="305"/>
      <c r="N479" s="305"/>
      <c r="O479" s="306"/>
      <c r="P479" s="304"/>
      <c r="Q479" s="308"/>
      <c r="R479" s="304"/>
      <c r="S479" s="308"/>
      <c r="T479" s="304"/>
      <c r="U479" s="304"/>
      <c r="V479" s="304"/>
      <c r="W479" s="304"/>
      <c r="X479" s="304"/>
      <c r="Y479" s="304"/>
      <c r="Z479" s="304"/>
      <c r="AA479" s="309"/>
      <c r="AB479" s="304"/>
      <c r="AC479" s="304"/>
      <c r="AD479" s="304"/>
      <c r="AE479" s="304"/>
      <c r="AF479" s="304"/>
      <c r="AG479" s="304"/>
      <c r="AH479" s="304"/>
      <c r="AI479" s="285"/>
      <c r="AJ479" s="304"/>
      <c r="AK479" s="304"/>
      <c r="AL479" s="304"/>
      <c r="AM479" s="304"/>
      <c r="AN479" s="304"/>
      <c r="AO479" s="304"/>
      <c r="AP479" s="271"/>
      <c r="AQ479" s="304"/>
      <c r="AR479" s="306"/>
      <c r="AS479" s="289"/>
      <c r="AT479" s="289"/>
      <c r="AU479" s="304"/>
      <c r="AX479" s="292" t="s">
        <v>1246</v>
      </c>
      <c r="AY479" s="292" t="s">
        <v>1247</v>
      </c>
    </row>
    <row r="480" spans="1:51" s="228" customFormat="1" ht="48" customHeight="1">
      <c r="A480" s="304"/>
      <c r="B480" s="304"/>
      <c r="C480" s="304"/>
      <c r="D480" s="304"/>
      <c r="E480" s="304"/>
      <c r="F480" s="304"/>
      <c r="G480" s="304"/>
      <c r="H480" s="304"/>
      <c r="I480" s="304"/>
      <c r="J480" s="304"/>
      <c r="K480" s="304"/>
      <c r="L480" s="304"/>
      <c r="M480" s="305"/>
      <c r="N480" s="305"/>
      <c r="O480" s="306"/>
      <c r="P480" s="304"/>
      <c r="Q480" s="308"/>
      <c r="R480" s="304"/>
      <c r="S480" s="308"/>
      <c r="T480" s="304"/>
      <c r="U480" s="304"/>
      <c r="V480" s="304"/>
      <c r="W480" s="304"/>
      <c r="X480" s="304"/>
      <c r="Y480" s="304"/>
      <c r="Z480" s="304"/>
      <c r="AA480" s="309"/>
      <c r="AB480" s="304"/>
      <c r="AC480" s="304"/>
      <c r="AD480" s="304"/>
      <c r="AE480" s="304"/>
      <c r="AF480" s="304"/>
      <c r="AG480" s="304"/>
      <c r="AH480" s="304"/>
      <c r="AI480" s="285"/>
      <c r="AJ480" s="304"/>
      <c r="AK480" s="304"/>
      <c r="AL480" s="304"/>
      <c r="AM480" s="304"/>
      <c r="AN480" s="304"/>
      <c r="AO480" s="304"/>
      <c r="AP480" s="271"/>
      <c r="AQ480" s="304"/>
      <c r="AR480" s="306"/>
      <c r="AS480" s="289"/>
      <c r="AT480" s="289"/>
      <c r="AU480" s="304"/>
      <c r="AX480" s="292" t="s">
        <v>1248</v>
      </c>
      <c r="AY480" s="292" t="s">
        <v>1249</v>
      </c>
    </row>
    <row r="481" spans="1:51" s="228" customFormat="1" ht="48" customHeight="1">
      <c r="A481" s="304"/>
      <c r="B481" s="304"/>
      <c r="C481" s="304"/>
      <c r="D481" s="304"/>
      <c r="E481" s="304"/>
      <c r="F481" s="304"/>
      <c r="G481" s="304"/>
      <c r="H481" s="304"/>
      <c r="I481" s="304"/>
      <c r="J481" s="304"/>
      <c r="K481" s="304"/>
      <c r="L481" s="304"/>
      <c r="M481" s="305"/>
      <c r="N481" s="305"/>
      <c r="O481" s="306"/>
      <c r="P481" s="304"/>
      <c r="Q481" s="308"/>
      <c r="R481" s="304"/>
      <c r="S481" s="308"/>
      <c r="T481" s="304"/>
      <c r="U481" s="304"/>
      <c r="V481" s="304"/>
      <c r="W481" s="304"/>
      <c r="X481" s="304"/>
      <c r="Y481" s="304"/>
      <c r="Z481" s="304"/>
      <c r="AA481" s="309"/>
      <c r="AB481" s="304"/>
      <c r="AC481" s="304"/>
      <c r="AD481" s="304"/>
      <c r="AE481" s="304"/>
      <c r="AF481" s="304"/>
      <c r="AG481" s="304"/>
      <c r="AH481" s="304"/>
      <c r="AI481" s="285"/>
      <c r="AJ481" s="304"/>
      <c r="AK481" s="304"/>
      <c r="AL481" s="304"/>
      <c r="AM481" s="304"/>
      <c r="AN481" s="304"/>
      <c r="AO481" s="304"/>
      <c r="AP481" s="271"/>
      <c r="AQ481" s="304"/>
      <c r="AR481" s="306"/>
      <c r="AS481" s="289"/>
      <c r="AT481" s="289"/>
      <c r="AU481" s="304"/>
      <c r="AX481" s="292" t="s">
        <v>1250</v>
      </c>
      <c r="AY481" s="292" t="s">
        <v>1251</v>
      </c>
    </row>
    <row r="482" spans="1:51" s="228" customFormat="1" ht="48" customHeight="1">
      <c r="A482" s="304"/>
      <c r="B482" s="304"/>
      <c r="C482" s="304"/>
      <c r="D482" s="304"/>
      <c r="E482" s="304"/>
      <c r="F482" s="304"/>
      <c r="G482" s="304"/>
      <c r="H482" s="304"/>
      <c r="I482" s="304"/>
      <c r="J482" s="304"/>
      <c r="K482" s="304"/>
      <c r="L482" s="304"/>
      <c r="M482" s="305"/>
      <c r="N482" s="305"/>
      <c r="O482" s="306"/>
      <c r="P482" s="304"/>
      <c r="Q482" s="308"/>
      <c r="R482" s="304"/>
      <c r="S482" s="308"/>
      <c r="T482" s="304"/>
      <c r="U482" s="304"/>
      <c r="V482" s="304"/>
      <c r="W482" s="304"/>
      <c r="X482" s="304"/>
      <c r="Y482" s="304"/>
      <c r="Z482" s="304"/>
      <c r="AA482" s="309"/>
      <c r="AB482" s="304"/>
      <c r="AC482" s="304"/>
      <c r="AD482" s="304"/>
      <c r="AE482" s="304"/>
      <c r="AF482" s="304"/>
      <c r="AG482" s="304"/>
      <c r="AH482" s="304"/>
      <c r="AI482" s="285"/>
      <c r="AJ482" s="304"/>
      <c r="AK482" s="304"/>
      <c r="AL482" s="304"/>
      <c r="AM482" s="304"/>
      <c r="AN482" s="304"/>
      <c r="AO482" s="304"/>
      <c r="AP482" s="271"/>
      <c r="AQ482" s="304"/>
      <c r="AR482" s="306"/>
      <c r="AS482" s="289"/>
      <c r="AT482" s="289"/>
      <c r="AU482" s="304"/>
      <c r="AX482" s="292" t="s">
        <v>1252</v>
      </c>
      <c r="AY482" s="292" t="s">
        <v>1253</v>
      </c>
    </row>
    <row r="483" spans="1:51" s="228" customFormat="1" ht="48" customHeight="1">
      <c r="A483" s="304"/>
      <c r="B483" s="304"/>
      <c r="C483" s="304"/>
      <c r="D483" s="304"/>
      <c r="E483" s="304"/>
      <c r="F483" s="304"/>
      <c r="G483" s="304"/>
      <c r="H483" s="304"/>
      <c r="I483" s="304"/>
      <c r="J483" s="304"/>
      <c r="K483" s="304"/>
      <c r="L483" s="304"/>
      <c r="M483" s="305"/>
      <c r="N483" s="305"/>
      <c r="O483" s="306"/>
      <c r="P483" s="304"/>
      <c r="Q483" s="308"/>
      <c r="R483" s="304"/>
      <c r="S483" s="308"/>
      <c r="T483" s="304"/>
      <c r="U483" s="304"/>
      <c r="V483" s="304"/>
      <c r="W483" s="304"/>
      <c r="X483" s="304"/>
      <c r="Y483" s="304"/>
      <c r="Z483" s="304"/>
      <c r="AA483" s="309"/>
      <c r="AB483" s="304"/>
      <c r="AC483" s="304"/>
      <c r="AD483" s="304"/>
      <c r="AE483" s="304"/>
      <c r="AF483" s="304"/>
      <c r="AG483" s="304"/>
      <c r="AH483" s="304"/>
      <c r="AI483" s="285"/>
      <c r="AJ483" s="304"/>
      <c r="AK483" s="304"/>
      <c r="AL483" s="304"/>
      <c r="AM483" s="304"/>
      <c r="AN483" s="304"/>
      <c r="AO483" s="304"/>
      <c r="AP483" s="271"/>
      <c r="AQ483" s="304"/>
      <c r="AR483" s="306"/>
      <c r="AS483" s="289"/>
      <c r="AT483" s="289"/>
      <c r="AU483" s="304"/>
      <c r="AX483" s="292" t="s">
        <v>1254</v>
      </c>
      <c r="AY483" s="292" t="s">
        <v>1255</v>
      </c>
    </row>
    <row r="484" spans="1:51" s="228" customFormat="1" ht="48" customHeight="1">
      <c r="A484" s="304"/>
      <c r="B484" s="304"/>
      <c r="C484" s="304"/>
      <c r="D484" s="304"/>
      <c r="E484" s="304"/>
      <c r="F484" s="304"/>
      <c r="G484" s="304"/>
      <c r="H484" s="304"/>
      <c r="I484" s="304"/>
      <c r="J484" s="304"/>
      <c r="K484" s="304"/>
      <c r="L484" s="304"/>
      <c r="M484" s="305"/>
      <c r="N484" s="305"/>
      <c r="O484" s="306"/>
      <c r="P484" s="304"/>
      <c r="Q484" s="308"/>
      <c r="R484" s="304"/>
      <c r="S484" s="308"/>
      <c r="T484" s="304"/>
      <c r="U484" s="304"/>
      <c r="V484" s="304"/>
      <c r="W484" s="304"/>
      <c r="X484" s="304"/>
      <c r="Y484" s="304"/>
      <c r="Z484" s="304"/>
      <c r="AA484" s="309"/>
      <c r="AB484" s="304"/>
      <c r="AC484" s="304"/>
      <c r="AD484" s="304"/>
      <c r="AE484" s="304"/>
      <c r="AF484" s="304"/>
      <c r="AG484" s="304"/>
      <c r="AH484" s="304"/>
      <c r="AI484" s="285"/>
      <c r="AJ484" s="304"/>
      <c r="AK484" s="304"/>
      <c r="AL484" s="304"/>
      <c r="AM484" s="304"/>
      <c r="AN484" s="304"/>
      <c r="AO484" s="304"/>
      <c r="AP484" s="271"/>
      <c r="AQ484" s="304"/>
      <c r="AR484" s="306"/>
      <c r="AS484" s="289"/>
      <c r="AT484" s="289"/>
      <c r="AU484" s="304"/>
      <c r="AX484" s="292" t="s">
        <v>1256</v>
      </c>
      <c r="AY484" s="292" t="s">
        <v>1257</v>
      </c>
    </row>
    <row r="485" spans="1:51" s="228" customFormat="1" ht="48" customHeight="1">
      <c r="A485" s="304"/>
      <c r="B485" s="304"/>
      <c r="C485" s="304"/>
      <c r="D485" s="304"/>
      <c r="E485" s="304"/>
      <c r="F485" s="304"/>
      <c r="G485" s="304"/>
      <c r="H485" s="304"/>
      <c r="I485" s="304"/>
      <c r="J485" s="304"/>
      <c r="K485" s="304"/>
      <c r="L485" s="304"/>
      <c r="M485" s="305"/>
      <c r="N485" s="305"/>
      <c r="O485" s="306"/>
      <c r="P485" s="304"/>
      <c r="Q485" s="308"/>
      <c r="R485" s="304"/>
      <c r="S485" s="308"/>
      <c r="T485" s="304"/>
      <c r="U485" s="304"/>
      <c r="V485" s="304"/>
      <c r="W485" s="304"/>
      <c r="X485" s="304"/>
      <c r="Y485" s="304"/>
      <c r="Z485" s="304"/>
      <c r="AA485" s="309"/>
      <c r="AB485" s="304"/>
      <c r="AC485" s="304"/>
      <c r="AD485" s="304"/>
      <c r="AE485" s="304"/>
      <c r="AF485" s="304"/>
      <c r="AG485" s="304"/>
      <c r="AH485" s="304"/>
      <c r="AI485" s="285"/>
      <c r="AJ485" s="304"/>
      <c r="AK485" s="304"/>
      <c r="AL485" s="304"/>
      <c r="AM485" s="304"/>
      <c r="AN485" s="304"/>
      <c r="AO485" s="304"/>
      <c r="AP485" s="271"/>
      <c r="AQ485" s="304"/>
      <c r="AR485" s="306"/>
      <c r="AS485" s="289"/>
      <c r="AT485" s="289"/>
      <c r="AU485" s="304"/>
      <c r="AX485" s="292" t="s">
        <v>1258</v>
      </c>
      <c r="AY485" s="292" t="s">
        <v>1259</v>
      </c>
    </row>
    <row r="486" spans="1:51" s="228" customFormat="1" ht="48" customHeight="1">
      <c r="A486" s="304"/>
      <c r="B486" s="304"/>
      <c r="C486" s="304"/>
      <c r="D486" s="304"/>
      <c r="E486" s="304"/>
      <c r="F486" s="304"/>
      <c r="G486" s="304"/>
      <c r="H486" s="304"/>
      <c r="I486" s="304"/>
      <c r="J486" s="304"/>
      <c r="K486" s="304"/>
      <c r="L486" s="304"/>
      <c r="M486" s="305"/>
      <c r="N486" s="305"/>
      <c r="O486" s="306"/>
      <c r="P486" s="304"/>
      <c r="Q486" s="308"/>
      <c r="R486" s="304"/>
      <c r="S486" s="308"/>
      <c r="T486" s="304"/>
      <c r="U486" s="304"/>
      <c r="V486" s="304"/>
      <c r="W486" s="304"/>
      <c r="X486" s="304"/>
      <c r="Y486" s="304"/>
      <c r="Z486" s="304"/>
      <c r="AA486" s="309"/>
      <c r="AB486" s="304"/>
      <c r="AC486" s="304"/>
      <c r="AD486" s="304"/>
      <c r="AE486" s="304"/>
      <c r="AF486" s="304"/>
      <c r="AG486" s="304"/>
      <c r="AH486" s="304"/>
      <c r="AI486" s="285"/>
      <c r="AJ486" s="304"/>
      <c r="AK486" s="304"/>
      <c r="AL486" s="304"/>
      <c r="AM486" s="304"/>
      <c r="AN486" s="304"/>
      <c r="AO486" s="304"/>
      <c r="AP486" s="271"/>
      <c r="AQ486" s="304"/>
      <c r="AR486" s="306"/>
      <c r="AS486" s="289"/>
      <c r="AT486" s="289"/>
      <c r="AU486" s="304"/>
      <c r="AX486" s="292" t="s">
        <v>1260</v>
      </c>
      <c r="AY486" s="292" t="s">
        <v>1261</v>
      </c>
    </row>
    <row r="487" spans="1:51" s="228" customFormat="1" ht="48" customHeight="1">
      <c r="A487" s="304"/>
      <c r="B487" s="304"/>
      <c r="C487" s="304"/>
      <c r="D487" s="304"/>
      <c r="E487" s="304"/>
      <c r="F487" s="304"/>
      <c r="G487" s="304"/>
      <c r="H487" s="304"/>
      <c r="I487" s="304"/>
      <c r="J487" s="304"/>
      <c r="K487" s="304"/>
      <c r="L487" s="304"/>
      <c r="M487" s="305"/>
      <c r="N487" s="305"/>
      <c r="O487" s="306"/>
      <c r="P487" s="304"/>
      <c r="Q487" s="308"/>
      <c r="R487" s="304"/>
      <c r="S487" s="308"/>
      <c r="T487" s="304"/>
      <c r="U487" s="304"/>
      <c r="V487" s="304"/>
      <c r="W487" s="304"/>
      <c r="X487" s="304"/>
      <c r="Y487" s="304"/>
      <c r="Z487" s="304"/>
      <c r="AA487" s="309"/>
      <c r="AB487" s="304"/>
      <c r="AC487" s="304"/>
      <c r="AD487" s="304"/>
      <c r="AE487" s="304"/>
      <c r="AF487" s="304"/>
      <c r="AG487" s="304"/>
      <c r="AH487" s="304"/>
      <c r="AI487" s="285"/>
      <c r="AJ487" s="304"/>
      <c r="AK487" s="304"/>
      <c r="AL487" s="304"/>
      <c r="AM487" s="304"/>
      <c r="AN487" s="304"/>
      <c r="AO487" s="304"/>
      <c r="AP487" s="271"/>
      <c r="AQ487" s="304"/>
      <c r="AR487" s="306"/>
      <c r="AS487" s="289"/>
      <c r="AT487" s="289"/>
      <c r="AU487" s="304"/>
      <c r="AX487" s="292" t="s">
        <v>1262</v>
      </c>
      <c r="AY487" s="292" t="s">
        <v>1263</v>
      </c>
    </row>
    <row r="488" spans="1:51" s="228" customFormat="1" ht="48" customHeight="1">
      <c r="A488" s="304"/>
      <c r="B488" s="304"/>
      <c r="C488" s="304"/>
      <c r="D488" s="304"/>
      <c r="E488" s="304"/>
      <c r="F488" s="304"/>
      <c r="G488" s="304"/>
      <c r="H488" s="304"/>
      <c r="I488" s="304"/>
      <c r="J488" s="304"/>
      <c r="K488" s="304"/>
      <c r="L488" s="304"/>
      <c r="M488" s="305"/>
      <c r="N488" s="305"/>
      <c r="O488" s="306"/>
      <c r="P488" s="304"/>
      <c r="Q488" s="308"/>
      <c r="R488" s="304"/>
      <c r="S488" s="308"/>
      <c r="T488" s="304"/>
      <c r="U488" s="304"/>
      <c r="V488" s="304"/>
      <c r="W488" s="304"/>
      <c r="X488" s="304"/>
      <c r="Y488" s="304"/>
      <c r="Z488" s="304"/>
      <c r="AA488" s="309"/>
      <c r="AB488" s="304"/>
      <c r="AC488" s="304"/>
      <c r="AD488" s="304"/>
      <c r="AE488" s="304"/>
      <c r="AF488" s="304"/>
      <c r="AG488" s="304"/>
      <c r="AH488" s="304"/>
      <c r="AI488" s="285"/>
      <c r="AJ488" s="304"/>
      <c r="AK488" s="304"/>
      <c r="AL488" s="304"/>
      <c r="AM488" s="304"/>
      <c r="AN488" s="304"/>
      <c r="AO488" s="304"/>
      <c r="AP488" s="271"/>
      <c r="AQ488" s="304"/>
      <c r="AR488" s="306"/>
      <c r="AS488" s="289"/>
      <c r="AT488" s="289"/>
      <c r="AU488" s="304"/>
      <c r="AX488" s="292" t="s">
        <v>1264</v>
      </c>
      <c r="AY488" s="292" t="s">
        <v>1265</v>
      </c>
    </row>
    <row r="489" spans="1:51" s="228" customFormat="1" ht="48" customHeight="1">
      <c r="A489" s="304"/>
      <c r="B489" s="304"/>
      <c r="C489" s="304"/>
      <c r="D489" s="304"/>
      <c r="E489" s="304"/>
      <c r="F489" s="304"/>
      <c r="G489" s="304"/>
      <c r="H489" s="304"/>
      <c r="I489" s="304"/>
      <c r="J489" s="304"/>
      <c r="K489" s="304"/>
      <c r="L489" s="304"/>
      <c r="M489" s="305"/>
      <c r="N489" s="305"/>
      <c r="O489" s="306"/>
      <c r="P489" s="304"/>
      <c r="Q489" s="308"/>
      <c r="R489" s="304"/>
      <c r="S489" s="308"/>
      <c r="T489" s="304"/>
      <c r="U489" s="304"/>
      <c r="V489" s="304"/>
      <c r="W489" s="304"/>
      <c r="X489" s="304"/>
      <c r="Y489" s="304"/>
      <c r="Z489" s="304"/>
      <c r="AA489" s="309"/>
      <c r="AB489" s="304"/>
      <c r="AC489" s="304"/>
      <c r="AD489" s="304"/>
      <c r="AE489" s="304"/>
      <c r="AF489" s="304"/>
      <c r="AG489" s="304"/>
      <c r="AH489" s="304"/>
      <c r="AI489" s="285"/>
      <c r="AJ489" s="304"/>
      <c r="AK489" s="304"/>
      <c r="AL489" s="304"/>
      <c r="AM489" s="304"/>
      <c r="AN489" s="304"/>
      <c r="AO489" s="304"/>
      <c r="AP489" s="271"/>
      <c r="AQ489" s="304"/>
      <c r="AR489" s="306"/>
      <c r="AS489" s="289"/>
      <c r="AT489" s="289"/>
      <c r="AU489" s="304"/>
      <c r="AX489" s="292" t="s">
        <v>1266</v>
      </c>
      <c r="AY489" s="292" t="s">
        <v>1267</v>
      </c>
    </row>
    <row r="490" spans="1:51" s="228" customFormat="1" ht="48" customHeight="1">
      <c r="A490" s="304"/>
      <c r="B490" s="304"/>
      <c r="C490" s="304"/>
      <c r="D490" s="304"/>
      <c r="E490" s="304"/>
      <c r="F490" s="304"/>
      <c r="G490" s="304"/>
      <c r="H490" s="304"/>
      <c r="I490" s="304"/>
      <c r="J490" s="304"/>
      <c r="K490" s="304"/>
      <c r="L490" s="304"/>
      <c r="M490" s="305"/>
      <c r="N490" s="305"/>
      <c r="O490" s="306"/>
      <c r="P490" s="304"/>
      <c r="Q490" s="308"/>
      <c r="R490" s="304"/>
      <c r="S490" s="308"/>
      <c r="T490" s="304"/>
      <c r="U490" s="304"/>
      <c r="V490" s="304"/>
      <c r="W490" s="304"/>
      <c r="X490" s="304"/>
      <c r="Y490" s="304"/>
      <c r="Z490" s="304"/>
      <c r="AA490" s="309"/>
      <c r="AB490" s="304"/>
      <c r="AC490" s="304"/>
      <c r="AD490" s="304"/>
      <c r="AE490" s="304"/>
      <c r="AF490" s="304"/>
      <c r="AG490" s="304"/>
      <c r="AH490" s="304"/>
      <c r="AI490" s="285"/>
      <c r="AJ490" s="304"/>
      <c r="AK490" s="304"/>
      <c r="AL490" s="304"/>
      <c r="AM490" s="304"/>
      <c r="AN490" s="304"/>
      <c r="AO490" s="304"/>
      <c r="AP490" s="271"/>
      <c r="AQ490" s="304"/>
      <c r="AR490" s="306"/>
      <c r="AS490" s="289"/>
      <c r="AT490" s="289"/>
      <c r="AU490" s="304"/>
      <c r="AX490" s="292" t="s">
        <v>1268</v>
      </c>
      <c r="AY490" s="292" t="s">
        <v>1269</v>
      </c>
    </row>
    <row r="491" spans="1:51" s="228" customFormat="1" ht="48" customHeight="1">
      <c r="A491" s="304"/>
      <c r="B491" s="304"/>
      <c r="C491" s="304"/>
      <c r="D491" s="304"/>
      <c r="E491" s="304"/>
      <c r="F491" s="304"/>
      <c r="G491" s="304"/>
      <c r="H491" s="304"/>
      <c r="I491" s="304"/>
      <c r="J491" s="304"/>
      <c r="K491" s="304"/>
      <c r="L491" s="304"/>
      <c r="M491" s="305"/>
      <c r="N491" s="305"/>
      <c r="O491" s="306"/>
      <c r="P491" s="304"/>
      <c r="Q491" s="308"/>
      <c r="R491" s="304"/>
      <c r="S491" s="308"/>
      <c r="T491" s="304"/>
      <c r="U491" s="304"/>
      <c r="V491" s="304"/>
      <c r="W491" s="304"/>
      <c r="X491" s="304"/>
      <c r="Y491" s="304"/>
      <c r="Z491" s="304"/>
      <c r="AA491" s="309"/>
      <c r="AB491" s="304"/>
      <c r="AC491" s="304"/>
      <c r="AD491" s="304"/>
      <c r="AE491" s="304"/>
      <c r="AF491" s="304"/>
      <c r="AG491" s="304"/>
      <c r="AH491" s="304"/>
      <c r="AI491" s="285"/>
      <c r="AJ491" s="304"/>
      <c r="AK491" s="304"/>
      <c r="AL491" s="304"/>
      <c r="AM491" s="304"/>
      <c r="AN491" s="304"/>
      <c r="AO491" s="304"/>
      <c r="AP491" s="271"/>
      <c r="AQ491" s="304"/>
      <c r="AR491" s="306"/>
      <c r="AS491" s="289"/>
      <c r="AT491" s="289"/>
      <c r="AU491" s="304"/>
      <c r="AX491" s="292" t="s">
        <v>1270</v>
      </c>
      <c r="AY491" s="292" t="s">
        <v>1271</v>
      </c>
    </row>
    <row r="492" spans="1:51" s="228" customFormat="1" ht="48" customHeight="1">
      <c r="A492" s="304"/>
      <c r="B492" s="304"/>
      <c r="C492" s="304"/>
      <c r="D492" s="304"/>
      <c r="E492" s="304"/>
      <c r="F492" s="304"/>
      <c r="G492" s="304"/>
      <c r="H492" s="304"/>
      <c r="I492" s="304"/>
      <c r="J492" s="304"/>
      <c r="K492" s="304"/>
      <c r="L492" s="304"/>
      <c r="M492" s="305"/>
      <c r="N492" s="305"/>
      <c r="O492" s="306"/>
      <c r="P492" s="304"/>
      <c r="Q492" s="308"/>
      <c r="R492" s="304"/>
      <c r="S492" s="308"/>
      <c r="T492" s="304"/>
      <c r="U492" s="304"/>
      <c r="V492" s="304"/>
      <c r="W492" s="304"/>
      <c r="X492" s="304"/>
      <c r="Y492" s="304"/>
      <c r="Z492" s="304"/>
      <c r="AA492" s="309"/>
      <c r="AB492" s="304"/>
      <c r="AC492" s="304"/>
      <c r="AD492" s="304"/>
      <c r="AE492" s="304"/>
      <c r="AF492" s="304"/>
      <c r="AG492" s="304"/>
      <c r="AH492" s="304"/>
      <c r="AI492" s="285"/>
      <c r="AJ492" s="304"/>
      <c r="AK492" s="304"/>
      <c r="AL492" s="304"/>
      <c r="AM492" s="304"/>
      <c r="AN492" s="304"/>
      <c r="AO492" s="304"/>
      <c r="AP492" s="271"/>
      <c r="AQ492" s="304"/>
      <c r="AR492" s="306"/>
      <c r="AS492" s="289"/>
      <c r="AT492" s="289"/>
      <c r="AU492" s="304"/>
      <c r="AX492" s="292" t="s">
        <v>1272</v>
      </c>
      <c r="AY492" s="292" t="s">
        <v>1273</v>
      </c>
    </row>
    <row r="493" spans="1:51" s="228" customFormat="1" ht="48" customHeight="1">
      <c r="A493" s="304"/>
      <c r="B493" s="304"/>
      <c r="C493" s="304"/>
      <c r="D493" s="304"/>
      <c r="E493" s="304"/>
      <c r="F493" s="304"/>
      <c r="G493" s="304"/>
      <c r="H493" s="304"/>
      <c r="I493" s="304"/>
      <c r="J493" s="304"/>
      <c r="K493" s="304"/>
      <c r="L493" s="304"/>
      <c r="M493" s="305"/>
      <c r="N493" s="305"/>
      <c r="O493" s="306"/>
      <c r="P493" s="304"/>
      <c r="Q493" s="308"/>
      <c r="R493" s="304"/>
      <c r="S493" s="308"/>
      <c r="T493" s="304"/>
      <c r="U493" s="304"/>
      <c r="V493" s="304"/>
      <c r="W493" s="304"/>
      <c r="X493" s="304"/>
      <c r="Y493" s="304"/>
      <c r="Z493" s="304"/>
      <c r="AA493" s="309"/>
      <c r="AB493" s="304"/>
      <c r="AC493" s="304"/>
      <c r="AD493" s="304"/>
      <c r="AE493" s="304"/>
      <c r="AF493" s="304"/>
      <c r="AG493" s="304"/>
      <c r="AH493" s="304"/>
      <c r="AI493" s="285"/>
      <c r="AJ493" s="304"/>
      <c r="AK493" s="304"/>
      <c r="AL493" s="304"/>
      <c r="AM493" s="304"/>
      <c r="AN493" s="304"/>
      <c r="AO493" s="304"/>
      <c r="AP493" s="271"/>
      <c r="AQ493" s="304"/>
      <c r="AR493" s="306"/>
      <c r="AS493" s="289"/>
      <c r="AT493" s="289"/>
      <c r="AU493" s="304"/>
      <c r="AX493" s="292" t="s">
        <v>1274</v>
      </c>
      <c r="AY493" s="292" t="s">
        <v>1275</v>
      </c>
    </row>
    <row r="494" spans="1:51" s="228" customFormat="1" ht="48" customHeight="1">
      <c r="A494" s="304"/>
      <c r="B494" s="304"/>
      <c r="C494" s="304"/>
      <c r="D494" s="304"/>
      <c r="E494" s="304"/>
      <c r="F494" s="304"/>
      <c r="G494" s="304"/>
      <c r="H494" s="304"/>
      <c r="I494" s="304"/>
      <c r="J494" s="304"/>
      <c r="K494" s="304"/>
      <c r="L494" s="304"/>
      <c r="M494" s="305"/>
      <c r="N494" s="305"/>
      <c r="O494" s="306"/>
      <c r="P494" s="304"/>
      <c r="Q494" s="308"/>
      <c r="R494" s="304"/>
      <c r="S494" s="308"/>
      <c r="T494" s="304"/>
      <c r="U494" s="304"/>
      <c r="V494" s="304"/>
      <c r="W494" s="304"/>
      <c r="X494" s="304"/>
      <c r="Y494" s="304"/>
      <c r="Z494" s="304"/>
      <c r="AA494" s="309"/>
      <c r="AB494" s="304"/>
      <c r="AC494" s="304"/>
      <c r="AD494" s="304"/>
      <c r="AE494" s="304"/>
      <c r="AF494" s="304"/>
      <c r="AG494" s="304"/>
      <c r="AH494" s="304"/>
      <c r="AI494" s="285"/>
      <c r="AJ494" s="304"/>
      <c r="AK494" s="304"/>
      <c r="AL494" s="304"/>
      <c r="AM494" s="304"/>
      <c r="AN494" s="304"/>
      <c r="AO494" s="304"/>
      <c r="AP494" s="271"/>
      <c r="AQ494" s="304"/>
      <c r="AR494" s="306"/>
      <c r="AS494" s="289"/>
      <c r="AT494" s="289"/>
      <c r="AU494" s="304"/>
      <c r="AX494" s="292" t="s">
        <v>1276</v>
      </c>
      <c r="AY494" s="292" t="s">
        <v>1277</v>
      </c>
    </row>
    <row r="495" spans="1:51" s="228" customFormat="1" ht="48" customHeight="1">
      <c r="A495" s="304"/>
      <c r="B495" s="304"/>
      <c r="C495" s="304"/>
      <c r="D495" s="304"/>
      <c r="E495" s="304"/>
      <c r="F495" s="304"/>
      <c r="G495" s="304"/>
      <c r="H495" s="304"/>
      <c r="I495" s="304"/>
      <c r="J495" s="304"/>
      <c r="K495" s="304"/>
      <c r="L495" s="304"/>
      <c r="M495" s="305"/>
      <c r="N495" s="305"/>
      <c r="O495" s="306"/>
      <c r="P495" s="304"/>
      <c r="Q495" s="308"/>
      <c r="R495" s="304"/>
      <c r="S495" s="308"/>
      <c r="T495" s="304"/>
      <c r="U495" s="304"/>
      <c r="V495" s="304"/>
      <c r="W495" s="304"/>
      <c r="X495" s="304"/>
      <c r="Y495" s="304"/>
      <c r="Z495" s="304"/>
      <c r="AA495" s="309"/>
      <c r="AB495" s="304"/>
      <c r="AC495" s="304"/>
      <c r="AD495" s="304"/>
      <c r="AE495" s="304"/>
      <c r="AF495" s="304"/>
      <c r="AG495" s="304"/>
      <c r="AH495" s="304"/>
      <c r="AI495" s="285"/>
      <c r="AJ495" s="304"/>
      <c r="AK495" s="304"/>
      <c r="AL495" s="304"/>
      <c r="AM495" s="304"/>
      <c r="AN495" s="304"/>
      <c r="AO495" s="304"/>
      <c r="AP495" s="271"/>
      <c r="AQ495" s="304"/>
      <c r="AR495" s="306"/>
      <c r="AS495" s="289"/>
      <c r="AT495" s="289"/>
      <c r="AU495" s="304"/>
      <c r="AX495" s="292" t="s">
        <v>1278</v>
      </c>
      <c r="AY495" s="292" t="s">
        <v>1279</v>
      </c>
    </row>
    <row r="496" spans="1:51" s="228" customFormat="1" ht="48" customHeight="1">
      <c r="A496" s="304"/>
      <c r="B496" s="304"/>
      <c r="C496" s="304"/>
      <c r="D496" s="304"/>
      <c r="E496" s="304"/>
      <c r="F496" s="304"/>
      <c r="G496" s="304"/>
      <c r="H496" s="304"/>
      <c r="I496" s="304"/>
      <c r="J496" s="304"/>
      <c r="K496" s="304"/>
      <c r="L496" s="304"/>
      <c r="M496" s="305"/>
      <c r="N496" s="305"/>
      <c r="O496" s="306"/>
      <c r="P496" s="304"/>
      <c r="Q496" s="308"/>
      <c r="R496" s="304"/>
      <c r="S496" s="308"/>
      <c r="T496" s="304"/>
      <c r="U496" s="304"/>
      <c r="V496" s="304"/>
      <c r="W496" s="304"/>
      <c r="X496" s="304"/>
      <c r="Y496" s="304"/>
      <c r="Z496" s="304"/>
      <c r="AA496" s="309"/>
      <c r="AB496" s="304"/>
      <c r="AC496" s="304"/>
      <c r="AD496" s="304"/>
      <c r="AE496" s="304"/>
      <c r="AF496" s="304"/>
      <c r="AG496" s="304"/>
      <c r="AH496" s="304"/>
      <c r="AI496" s="285"/>
      <c r="AJ496" s="304"/>
      <c r="AK496" s="304"/>
      <c r="AL496" s="304"/>
      <c r="AM496" s="304"/>
      <c r="AN496" s="304"/>
      <c r="AO496" s="304"/>
      <c r="AP496" s="271"/>
      <c r="AQ496" s="304"/>
      <c r="AR496" s="306"/>
      <c r="AS496" s="289"/>
      <c r="AT496" s="289"/>
      <c r="AU496" s="304"/>
      <c r="AX496" s="292" t="s">
        <v>1280</v>
      </c>
      <c r="AY496" s="292" t="s">
        <v>1281</v>
      </c>
    </row>
    <row r="497" spans="1:51" s="228" customFormat="1" ht="48" customHeight="1">
      <c r="A497" s="304"/>
      <c r="B497" s="304"/>
      <c r="C497" s="304"/>
      <c r="D497" s="304"/>
      <c r="E497" s="304"/>
      <c r="F497" s="304"/>
      <c r="G497" s="304"/>
      <c r="H497" s="304"/>
      <c r="I497" s="304"/>
      <c r="J497" s="304"/>
      <c r="K497" s="304"/>
      <c r="L497" s="304"/>
      <c r="M497" s="305"/>
      <c r="N497" s="305"/>
      <c r="O497" s="306"/>
      <c r="P497" s="304"/>
      <c r="Q497" s="308"/>
      <c r="R497" s="304"/>
      <c r="S497" s="308"/>
      <c r="T497" s="304"/>
      <c r="U497" s="304"/>
      <c r="V497" s="304"/>
      <c r="W497" s="304"/>
      <c r="X497" s="304"/>
      <c r="Y497" s="304"/>
      <c r="Z497" s="304"/>
      <c r="AA497" s="309"/>
      <c r="AB497" s="304"/>
      <c r="AC497" s="304"/>
      <c r="AD497" s="304"/>
      <c r="AE497" s="304"/>
      <c r="AF497" s="304"/>
      <c r="AG497" s="304"/>
      <c r="AH497" s="304"/>
      <c r="AI497" s="285"/>
      <c r="AJ497" s="304"/>
      <c r="AK497" s="304"/>
      <c r="AL497" s="304"/>
      <c r="AM497" s="304"/>
      <c r="AN497" s="304"/>
      <c r="AO497" s="304"/>
      <c r="AP497" s="271"/>
      <c r="AQ497" s="304"/>
      <c r="AR497" s="306"/>
      <c r="AS497" s="289"/>
      <c r="AT497" s="289"/>
      <c r="AU497" s="304"/>
      <c r="AX497" s="292" t="s">
        <v>1282</v>
      </c>
      <c r="AY497" s="292" t="s">
        <v>1283</v>
      </c>
    </row>
    <row r="498" spans="1:51" s="228" customFormat="1" ht="48" customHeight="1">
      <c r="A498" s="304"/>
      <c r="B498" s="304"/>
      <c r="C498" s="304"/>
      <c r="D498" s="304"/>
      <c r="E498" s="304"/>
      <c r="F498" s="304"/>
      <c r="G498" s="304"/>
      <c r="H498" s="304"/>
      <c r="I498" s="304"/>
      <c r="J498" s="304"/>
      <c r="K498" s="304"/>
      <c r="L498" s="304"/>
      <c r="M498" s="305"/>
      <c r="N498" s="305"/>
      <c r="O498" s="306"/>
      <c r="P498" s="304"/>
      <c r="Q498" s="308"/>
      <c r="R498" s="304"/>
      <c r="S498" s="308"/>
      <c r="T498" s="304"/>
      <c r="U498" s="304"/>
      <c r="V498" s="304"/>
      <c r="W498" s="304"/>
      <c r="X498" s="304"/>
      <c r="Y498" s="304"/>
      <c r="Z498" s="304"/>
      <c r="AA498" s="309"/>
      <c r="AB498" s="304"/>
      <c r="AC498" s="304"/>
      <c r="AD498" s="304"/>
      <c r="AE498" s="304"/>
      <c r="AF498" s="304"/>
      <c r="AG498" s="304"/>
      <c r="AH498" s="304"/>
      <c r="AI498" s="285"/>
      <c r="AJ498" s="304"/>
      <c r="AK498" s="304"/>
      <c r="AL498" s="304"/>
      <c r="AM498" s="304"/>
      <c r="AN498" s="304"/>
      <c r="AO498" s="304"/>
      <c r="AP498" s="271"/>
      <c r="AQ498" s="304"/>
      <c r="AR498" s="306"/>
      <c r="AS498" s="289"/>
      <c r="AT498" s="289"/>
      <c r="AU498" s="304"/>
      <c r="AX498" s="292" t="s">
        <v>1284</v>
      </c>
      <c r="AY498" s="292" t="s">
        <v>1285</v>
      </c>
    </row>
    <row r="499" spans="1:51" s="228" customFormat="1" ht="48" customHeight="1">
      <c r="A499" s="304"/>
      <c r="B499" s="304"/>
      <c r="C499" s="304"/>
      <c r="D499" s="304"/>
      <c r="E499" s="304"/>
      <c r="F499" s="304"/>
      <c r="G499" s="304"/>
      <c r="H499" s="304"/>
      <c r="I499" s="304"/>
      <c r="J499" s="304"/>
      <c r="K499" s="304"/>
      <c r="L499" s="304"/>
      <c r="M499" s="305"/>
      <c r="N499" s="305"/>
      <c r="O499" s="306"/>
      <c r="P499" s="304"/>
      <c r="Q499" s="308"/>
      <c r="R499" s="304"/>
      <c r="S499" s="308"/>
      <c r="T499" s="304"/>
      <c r="U499" s="304"/>
      <c r="V499" s="304"/>
      <c r="W499" s="304"/>
      <c r="X499" s="304"/>
      <c r="Y499" s="304"/>
      <c r="Z499" s="304"/>
      <c r="AA499" s="309"/>
      <c r="AB499" s="304"/>
      <c r="AC499" s="304"/>
      <c r="AD499" s="304"/>
      <c r="AE499" s="304"/>
      <c r="AF499" s="304"/>
      <c r="AG499" s="304"/>
      <c r="AH499" s="304"/>
      <c r="AI499" s="285"/>
      <c r="AJ499" s="304"/>
      <c r="AK499" s="304"/>
      <c r="AL499" s="304"/>
      <c r="AM499" s="304"/>
      <c r="AN499" s="304"/>
      <c r="AO499" s="304"/>
      <c r="AP499" s="271"/>
      <c r="AQ499" s="304"/>
      <c r="AR499" s="306"/>
      <c r="AS499" s="289"/>
      <c r="AT499" s="289"/>
      <c r="AU499" s="304"/>
      <c r="AX499" s="292" t="s">
        <v>1286</v>
      </c>
      <c r="AY499" s="292" t="s">
        <v>1287</v>
      </c>
    </row>
    <row r="500" spans="1:51" s="228" customFormat="1" ht="48" customHeight="1">
      <c r="A500" s="304"/>
      <c r="B500" s="304"/>
      <c r="C500" s="304"/>
      <c r="D500" s="304"/>
      <c r="E500" s="304"/>
      <c r="F500" s="304"/>
      <c r="G500" s="304"/>
      <c r="H500" s="304"/>
      <c r="I500" s="304"/>
      <c r="J500" s="304"/>
      <c r="K500" s="304"/>
      <c r="L500" s="304"/>
      <c r="M500" s="305"/>
      <c r="N500" s="305"/>
      <c r="O500" s="306"/>
      <c r="P500" s="304"/>
      <c r="Q500" s="308"/>
      <c r="R500" s="304"/>
      <c r="S500" s="308"/>
      <c r="T500" s="304"/>
      <c r="U500" s="304"/>
      <c r="V500" s="304"/>
      <c r="W500" s="304"/>
      <c r="X500" s="304"/>
      <c r="Y500" s="304"/>
      <c r="Z500" s="304"/>
      <c r="AA500" s="309"/>
      <c r="AB500" s="304"/>
      <c r="AC500" s="304"/>
      <c r="AD500" s="304"/>
      <c r="AE500" s="304"/>
      <c r="AF500" s="304"/>
      <c r="AG500" s="304"/>
      <c r="AH500" s="304"/>
      <c r="AI500" s="285"/>
      <c r="AJ500" s="304"/>
      <c r="AK500" s="304"/>
      <c r="AL500" s="304"/>
      <c r="AM500" s="304"/>
      <c r="AN500" s="304"/>
      <c r="AO500" s="304"/>
      <c r="AP500" s="271"/>
      <c r="AQ500" s="304"/>
      <c r="AR500" s="306"/>
      <c r="AS500" s="289"/>
      <c r="AT500" s="289"/>
      <c r="AU500" s="304"/>
      <c r="AX500" s="292" t="s">
        <v>1288</v>
      </c>
      <c r="AY500" s="292" t="s">
        <v>1289</v>
      </c>
    </row>
    <row r="501" spans="1:51" s="228" customFormat="1" ht="48" customHeight="1">
      <c r="A501" s="304"/>
      <c r="B501" s="304"/>
      <c r="C501" s="304"/>
      <c r="D501" s="304"/>
      <c r="E501" s="304"/>
      <c r="F501" s="304"/>
      <c r="G501" s="304"/>
      <c r="H501" s="304"/>
      <c r="I501" s="304"/>
      <c r="J501" s="304"/>
      <c r="K501" s="304"/>
      <c r="L501" s="304"/>
      <c r="M501" s="305"/>
      <c r="N501" s="305"/>
      <c r="O501" s="306"/>
      <c r="P501" s="304"/>
      <c r="Q501" s="308"/>
      <c r="R501" s="304"/>
      <c r="S501" s="308"/>
      <c r="T501" s="304"/>
      <c r="U501" s="304"/>
      <c r="V501" s="304"/>
      <c r="W501" s="304"/>
      <c r="X501" s="304"/>
      <c r="Y501" s="304"/>
      <c r="Z501" s="304"/>
      <c r="AA501" s="309"/>
      <c r="AB501" s="304"/>
      <c r="AC501" s="304"/>
      <c r="AD501" s="304"/>
      <c r="AE501" s="304"/>
      <c r="AF501" s="304"/>
      <c r="AG501" s="304"/>
      <c r="AH501" s="304"/>
      <c r="AI501" s="285"/>
      <c r="AJ501" s="304"/>
      <c r="AK501" s="304"/>
      <c r="AL501" s="304"/>
      <c r="AM501" s="304"/>
      <c r="AN501" s="304"/>
      <c r="AO501" s="304"/>
      <c r="AP501" s="271"/>
      <c r="AQ501" s="304"/>
      <c r="AR501" s="306"/>
      <c r="AS501" s="289"/>
      <c r="AT501" s="289"/>
      <c r="AU501" s="304"/>
      <c r="AX501" s="292" t="s">
        <v>1290</v>
      </c>
      <c r="AY501" s="292" t="s">
        <v>1291</v>
      </c>
    </row>
    <row r="502" spans="1:51" s="228" customFormat="1" ht="48" customHeight="1">
      <c r="A502" s="304"/>
      <c r="B502" s="304"/>
      <c r="C502" s="304"/>
      <c r="D502" s="304"/>
      <c r="E502" s="304"/>
      <c r="F502" s="304"/>
      <c r="G502" s="304"/>
      <c r="H502" s="304"/>
      <c r="I502" s="304"/>
      <c r="J502" s="304"/>
      <c r="K502" s="304"/>
      <c r="L502" s="304"/>
      <c r="M502" s="305"/>
      <c r="N502" s="305"/>
      <c r="O502" s="306"/>
      <c r="P502" s="304"/>
      <c r="Q502" s="308"/>
      <c r="R502" s="304"/>
      <c r="S502" s="308"/>
      <c r="T502" s="304"/>
      <c r="U502" s="304"/>
      <c r="V502" s="304"/>
      <c r="W502" s="304"/>
      <c r="X502" s="304"/>
      <c r="Y502" s="304"/>
      <c r="Z502" s="304"/>
      <c r="AA502" s="309"/>
      <c r="AB502" s="304"/>
      <c r="AC502" s="304"/>
      <c r="AD502" s="304"/>
      <c r="AE502" s="304"/>
      <c r="AF502" s="304"/>
      <c r="AG502" s="304"/>
      <c r="AH502" s="304"/>
      <c r="AI502" s="285"/>
      <c r="AJ502" s="304"/>
      <c r="AK502" s="304"/>
      <c r="AL502" s="304"/>
      <c r="AM502" s="304"/>
      <c r="AN502" s="304"/>
      <c r="AO502" s="304"/>
      <c r="AP502" s="271"/>
      <c r="AQ502" s="304"/>
      <c r="AR502" s="306"/>
      <c r="AS502" s="289"/>
      <c r="AT502" s="289"/>
      <c r="AU502" s="304"/>
      <c r="AX502" s="292" t="s">
        <v>1292</v>
      </c>
      <c r="AY502" s="292" t="s">
        <v>1293</v>
      </c>
    </row>
    <row r="503" spans="1:51" s="228" customFormat="1" ht="48" customHeight="1">
      <c r="A503" s="304"/>
      <c r="B503" s="304"/>
      <c r="C503" s="304"/>
      <c r="D503" s="304"/>
      <c r="E503" s="304"/>
      <c r="F503" s="304"/>
      <c r="G503" s="304"/>
      <c r="H503" s="304"/>
      <c r="I503" s="304"/>
      <c r="J503" s="304"/>
      <c r="K503" s="304"/>
      <c r="L503" s="304"/>
      <c r="M503" s="305"/>
      <c r="N503" s="305"/>
      <c r="O503" s="306"/>
      <c r="P503" s="304"/>
      <c r="Q503" s="308"/>
      <c r="R503" s="304"/>
      <c r="S503" s="308"/>
      <c r="T503" s="304"/>
      <c r="U503" s="304"/>
      <c r="V503" s="304"/>
      <c r="W503" s="304"/>
      <c r="X503" s="304"/>
      <c r="Y503" s="304"/>
      <c r="Z503" s="304"/>
      <c r="AA503" s="309"/>
      <c r="AB503" s="304"/>
      <c r="AC503" s="304"/>
      <c r="AD503" s="304"/>
      <c r="AE503" s="304"/>
      <c r="AF503" s="304"/>
      <c r="AG503" s="304"/>
      <c r="AH503" s="304"/>
      <c r="AI503" s="285"/>
      <c r="AJ503" s="304"/>
      <c r="AK503" s="304"/>
      <c r="AL503" s="304"/>
      <c r="AM503" s="304"/>
      <c r="AN503" s="304"/>
      <c r="AO503" s="304"/>
      <c r="AP503" s="271"/>
      <c r="AQ503" s="304"/>
      <c r="AR503" s="306"/>
      <c r="AS503" s="289"/>
      <c r="AT503" s="289"/>
      <c r="AU503" s="304"/>
      <c r="AX503" s="292" t="s">
        <v>1294</v>
      </c>
      <c r="AY503" s="292" t="s">
        <v>1295</v>
      </c>
    </row>
    <row r="504" spans="1:51" s="228" customFormat="1" ht="48" customHeight="1">
      <c r="A504" s="304"/>
      <c r="B504" s="304"/>
      <c r="C504" s="304"/>
      <c r="D504" s="304"/>
      <c r="E504" s="304"/>
      <c r="F504" s="304"/>
      <c r="G504" s="304"/>
      <c r="H504" s="304"/>
      <c r="I504" s="304"/>
      <c r="J504" s="304"/>
      <c r="K504" s="304"/>
      <c r="L504" s="304"/>
      <c r="M504" s="305"/>
      <c r="N504" s="305"/>
      <c r="O504" s="306"/>
      <c r="P504" s="304"/>
      <c r="Q504" s="308"/>
      <c r="R504" s="304"/>
      <c r="S504" s="308"/>
      <c r="T504" s="304"/>
      <c r="U504" s="304"/>
      <c r="V504" s="304"/>
      <c r="W504" s="304"/>
      <c r="X504" s="304"/>
      <c r="Y504" s="304"/>
      <c r="Z504" s="304"/>
      <c r="AA504" s="309"/>
      <c r="AB504" s="304"/>
      <c r="AC504" s="304"/>
      <c r="AD504" s="304"/>
      <c r="AE504" s="304"/>
      <c r="AF504" s="304"/>
      <c r="AG504" s="304"/>
      <c r="AH504" s="304"/>
      <c r="AI504" s="285"/>
      <c r="AJ504" s="304"/>
      <c r="AK504" s="304"/>
      <c r="AL504" s="304"/>
      <c r="AM504" s="304"/>
      <c r="AN504" s="304"/>
      <c r="AO504" s="304"/>
      <c r="AP504" s="271"/>
      <c r="AQ504" s="304"/>
      <c r="AR504" s="306"/>
      <c r="AS504" s="289"/>
      <c r="AT504" s="289"/>
      <c r="AU504" s="304"/>
      <c r="AX504" s="292" t="s">
        <v>1296</v>
      </c>
      <c r="AY504" s="292" t="s">
        <v>1297</v>
      </c>
    </row>
    <row r="505" spans="1:51" s="228" customFormat="1" ht="48" customHeight="1">
      <c r="A505" s="304"/>
      <c r="B505" s="304"/>
      <c r="C505" s="304"/>
      <c r="D505" s="304"/>
      <c r="E505" s="304"/>
      <c r="F505" s="304"/>
      <c r="G505" s="304"/>
      <c r="H505" s="304"/>
      <c r="I505" s="304"/>
      <c r="J505" s="304"/>
      <c r="K505" s="304"/>
      <c r="L505" s="304"/>
      <c r="M505" s="305"/>
      <c r="N505" s="305"/>
      <c r="O505" s="306"/>
      <c r="P505" s="304"/>
      <c r="Q505" s="308"/>
      <c r="R505" s="304"/>
      <c r="S505" s="308"/>
      <c r="T505" s="304"/>
      <c r="U505" s="304"/>
      <c r="V505" s="304"/>
      <c r="W505" s="304"/>
      <c r="X505" s="304"/>
      <c r="Y505" s="304"/>
      <c r="Z505" s="304"/>
      <c r="AA505" s="309"/>
      <c r="AB505" s="304"/>
      <c r="AC505" s="304"/>
      <c r="AD505" s="304"/>
      <c r="AE505" s="304"/>
      <c r="AF505" s="304"/>
      <c r="AG505" s="304"/>
      <c r="AH505" s="304"/>
      <c r="AI505" s="285"/>
      <c r="AJ505" s="304"/>
      <c r="AK505" s="304"/>
      <c r="AL505" s="304"/>
      <c r="AM505" s="304"/>
      <c r="AN505" s="304"/>
      <c r="AO505" s="304"/>
      <c r="AP505" s="271"/>
      <c r="AQ505" s="304"/>
      <c r="AR505" s="306"/>
      <c r="AS505" s="289"/>
      <c r="AT505" s="289"/>
      <c r="AU505" s="304"/>
      <c r="AX505" s="292" t="s">
        <v>1298</v>
      </c>
      <c r="AY505" s="292" t="s">
        <v>1299</v>
      </c>
    </row>
    <row r="506" spans="1:51" s="228" customFormat="1" ht="48" customHeight="1">
      <c r="A506" s="304"/>
      <c r="B506" s="304"/>
      <c r="C506" s="304"/>
      <c r="D506" s="304"/>
      <c r="E506" s="304"/>
      <c r="F506" s="304"/>
      <c r="G506" s="304"/>
      <c r="H506" s="304"/>
      <c r="I506" s="304"/>
      <c r="J506" s="304"/>
      <c r="K506" s="304"/>
      <c r="L506" s="304"/>
      <c r="M506" s="305"/>
      <c r="N506" s="305"/>
      <c r="O506" s="306"/>
      <c r="P506" s="304"/>
      <c r="Q506" s="308"/>
      <c r="R506" s="304"/>
      <c r="S506" s="308"/>
      <c r="T506" s="304"/>
      <c r="U506" s="304"/>
      <c r="V506" s="304"/>
      <c r="W506" s="304"/>
      <c r="X506" s="304"/>
      <c r="Y506" s="304"/>
      <c r="Z506" s="304"/>
      <c r="AA506" s="309"/>
      <c r="AB506" s="304"/>
      <c r="AC506" s="304"/>
      <c r="AD506" s="304"/>
      <c r="AE506" s="304"/>
      <c r="AF506" s="304"/>
      <c r="AG506" s="304"/>
      <c r="AH506" s="304"/>
      <c r="AI506" s="285"/>
      <c r="AJ506" s="304"/>
      <c r="AK506" s="304"/>
      <c r="AL506" s="304"/>
      <c r="AM506" s="304"/>
      <c r="AN506" s="304"/>
      <c r="AO506" s="304"/>
      <c r="AP506" s="271"/>
      <c r="AQ506" s="304"/>
      <c r="AR506" s="306"/>
      <c r="AS506" s="289"/>
      <c r="AT506" s="289"/>
      <c r="AU506" s="304"/>
      <c r="AX506" s="292" t="s">
        <v>1300</v>
      </c>
      <c r="AY506" s="292" t="s">
        <v>1301</v>
      </c>
    </row>
    <row r="507" spans="1:51" s="228" customFormat="1" ht="48" customHeight="1">
      <c r="A507" s="304"/>
      <c r="B507" s="304"/>
      <c r="C507" s="304"/>
      <c r="D507" s="304"/>
      <c r="E507" s="304"/>
      <c r="F507" s="304"/>
      <c r="G507" s="304"/>
      <c r="H507" s="304"/>
      <c r="I507" s="304"/>
      <c r="J507" s="304"/>
      <c r="K507" s="304"/>
      <c r="L507" s="304"/>
      <c r="M507" s="305"/>
      <c r="N507" s="305"/>
      <c r="O507" s="306"/>
      <c r="P507" s="304"/>
      <c r="Q507" s="308"/>
      <c r="R507" s="304"/>
      <c r="S507" s="308"/>
      <c r="T507" s="304"/>
      <c r="U507" s="304"/>
      <c r="V507" s="304"/>
      <c r="W507" s="304"/>
      <c r="X507" s="304"/>
      <c r="Y507" s="304"/>
      <c r="Z507" s="304"/>
      <c r="AA507" s="309"/>
      <c r="AB507" s="304"/>
      <c r="AC507" s="304"/>
      <c r="AD507" s="304"/>
      <c r="AE507" s="304"/>
      <c r="AF507" s="304"/>
      <c r="AG507" s="304"/>
      <c r="AH507" s="304"/>
      <c r="AI507" s="285"/>
      <c r="AJ507" s="304"/>
      <c r="AK507" s="304"/>
      <c r="AL507" s="304"/>
      <c r="AM507" s="304"/>
      <c r="AN507" s="304"/>
      <c r="AO507" s="304"/>
      <c r="AP507" s="271"/>
      <c r="AQ507" s="304"/>
      <c r="AR507" s="306"/>
      <c r="AS507" s="289"/>
      <c r="AT507" s="289"/>
      <c r="AU507" s="304"/>
      <c r="AX507" s="292" t="s">
        <v>1302</v>
      </c>
      <c r="AY507" s="292" t="s">
        <v>1303</v>
      </c>
    </row>
    <row r="508" spans="1:51" s="228" customFormat="1" ht="48" customHeight="1">
      <c r="A508" s="304"/>
      <c r="B508" s="304"/>
      <c r="C508" s="304"/>
      <c r="D508" s="304"/>
      <c r="E508" s="304"/>
      <c r="F508" s="304"/>
      <c r="G508" s="304"/>
      <c r="H508" s="304"/>
      <c r="I508" s="304"/>
      <c r="J508" s="304"/>
      <c r="K508" s="304"/>
      <c r="L508" s="304"/>
      <c r="M508" s="305"/>
      <c r="N508" s="305"/>
      <c r="O508" s="306"/>
      <c r="P508" s="304"/>
      <c r="Q508" s="308"/>
      <c r="R508" s="304"/>
      <c r="S508" s="308"/>
      <c r="T508" s="304"/>
      <c r="U508" s="304"/>
      <c r="V508" s="304"/>
      <c r="W508" s="304"/>
      <c r="X508" s="304"/>
      <c r="Y508" s="304"/>
      <c r="Z508" s="304"/>
      <c r="AA508" s="309"/>
      <c r="AB508" s="304"/>
      <c r="AC508" s="304"/>
      <c r="AD508" s="304"/>
      <c r="AE508" s="304"/>
      <c r="AF508" s="304"/>
      <c r="AG508" s="304"/>
      <c r="AH508" s="304"/>
      <c r="AI508" s="285"/>
      <c r="AJ508" s="304"/>
      <c r="AK508" s="304"/>
      <c r="AL508" s="304"/>
      <c r="AM508" s="304"/>
      <c r="AN508" s="304"/>
      <c r="AO508" s="304"/>
      <c r="AP508" s="271"/>
      <c r="AQ508" s="304"/>
      <c r="AR508" s="306"/>
      <c r="AS508" s="289"/>
      <c r="AT508" s="289"/>
      <c r="AU508" s="304"/>
      <c r="AX508" s="292" t="s">
        <v>1304</v>
      </c>
      <c r="AY508" s="292" t="s">
        <v>1305</v>
      </c>
    </row>
    <row r="509" spans="1:51" s="228" customFormat="1" ht="48" customHeight="1">
      <c r="A509" s="304"/>
      <c r="B509" s="304"/>
      <c r="C509" s="304"/>
      <c r="D509" s="304"/>
      <c r="E509" s="304"/>
      <c r="F509" s="304"/>
      <c r="G509" s="304"/>
      <c r="H509" s="304"/>
      <c r="I509" s="304"/>
      <c r="J509" s="304"/>
      <c r="K509" s="304"/>
      <c r="L509" s="304"/>
      <c r="M509" s="305"/>
      <c r="N509" s="305"/>
      <c r="O509" s="306"/>
      <c r="P509" s="304"/>
      <c r="Q509" s="308"/>
      <c r="R509" s="304"/>
      <c r="S509" s="308"/>
      <c r="T509" s="304"/>
      <c r="U509" s="304"/>
      <c r="V509" s="304"/>
      <c r="W509" s="304"/>
      <c r="X509" s="304"/>
      <c r="Y509" s="304"/>
      <c r="Z509" s="304"/>
      <c r="AA509" s="309"/>
      <c r="AB509" s="304"/>
      <c r="AC509" s="304"/>
      <c r="AD509" s="304"/>
      <c r="AE509" s="304"/>
      <c r="AF509" s="304"/>
      <c r="AG509" s="304"/>
      <c r="AH509" s="304"/>
      <c r="AI509" s="285"/>
      <c r="AJ509" s="304"/>
      <c r="AK509" s="304"/>
      <c r="AL509" s="304"/>
      <c r="AM509" s="304"/>
      <c r="AN509" s="304"/>
      <c r="AO509" s="304"/>
      <c r="AP509" s="271"/>
      <c r="AQ509" s="304"/>
      <c r="AR509" s="306"/>
      <c r="AS509" s="289"/>
      <c r="AT509" s="289"/>
      <c r="AU509" s="304"/>
      <c r="AX509" s="292" t="s">
        <v>1306</v>
      </c>
      <c r="AY509" s="292" t="s">
        <v>1307</v>
      </c>
    </row>
    <row r="510" spans="1:51" s="228" customFormat="1" ht="48" customHeight="1">
      <c r="A510" s="304"/>
      <c r="B510" s="304"/>
      <c r="C510" s="304"/>
      <c r="D510" s="304"/>
      <c r="E510" s="304"/>
      <c r="F510" s="304"/>
      <c r="G510" s="304"/>
      <c r="H510" s="304"/>
      <c r="I510" s="304"/>
      <c r="J510" s="304"/>
      <c r="K510" s="304"/>
      <c r="L510" s="304"/>
      <c r="M510" s="305"/>
      <c r="N510" s="305"/>
      <c r="O510" s="306"/>
      <c r="P510" s="304"/>
      <c r="Q510" s="308"/>
      <c r="R510" s="304"/>
      <c r="S510" s="308"/>
      <c r="T510" s="304"/>
      <c r="U510" s="304"/>
      <c r="V510" s="304"/>
      <c r="W510" s="304"/>
      <c r="X510" s="304"/>
      <c r="Y510" s="304"/>
      <c r="Z510" s="304"/>
      <c r="AA510" s="309"/>
      <c r="AB510" s="304"/>
      <c r="AC510" s="304"/>
      <c r="AD510" s="304"/>
      <c r="AE510" s="304"/>
      <c r="AF510" s="304"/>
      <c r="AG510" s="304"/>
      <c r="AH510" s="304"/>
      <c r="AI510" s="285"/>
      <c r="AJ510" s="304"/>
      <c r="AK510" s="304"/>
      <c r="AL510" s="304"/>
      <c r="AM510" s="304"/>
      <c r="AN510" s="304"/>
      <c r="AO510" s="304"/>
      <c r="AP510" s="271"/>
      <c r="AQ510" s="304"/>
      <c r="AR510" s="306"/>
      <c r="AS510" s="289"/>
      <c r="AT510" s="289"/>
      <c r="AU510" s="304"/>
      <c r="AX510" s="292" t="s">
        <v>1308</v>
      </c>
      <c r="AY510" s="292" t="s">
        <v>1309</v>
      </c>
    </row>
    <row r="511" spans="1:51" s="228" customFormat="1" ht="48" customHeight="1">
      <c r="A511" s="304"/>
      <c r="B511" s="304"/>
      <c r="C511" s="304"/>
      <c r="D511" s="304"/>
      <c r="E511" s="304"/>
      <c r="F511" s="304"/>
      <c r="G511" s="304"/>
      <c r="H511" s="304"/>
      <c r="I511" s="304"/>
      <c r="J511" s="304"/>
      <c r="K511" s="304"/>
      <c r="L511" s="304"/>
      <c r="M511" s="305"/>
      <c r="N511" s="305"/>
      <c r="O511" s="306"/>
      <c r="P511" s="304"/>
      <c r="Q511" s="308"/>
      <c r="R511" s="304"/>
      <c r="S511" s="308"/>
      <c r="T511" s="304"/>
      <c r="U511" s="304"/>
      <c r="V511" s="304"/>
      <c r="W511" s="304"/>
      <c r="X511" s="304"/>
      <c r="Y511" s="304"/>
      <c r="Z511" s="304"/>
      <c r="AA511" s="309"/>
      <c r="AB511" s="304"/>
      <c r="AC511" s="304"/>
      <c r="AD511" s="304"/>
      <c r="AE511" s="304"/>
      <c r="AF511" s="304"/>
      <c r="AG511" s="304"/>
      <c r="AH511" s="304"/>
      <c r="AI511" s="285"/>
      <c r="AJ511" s="304"/>
      <c r="AK511" s="304"/>
      <c r="AL511" s="304"/>
      <c r="AM511" s="304"/>
      <c r="AN511" s="304"/>
      <c r="AO511" s="304"/>
      <c r="AP511" s="271"/>
      <c r="AQ511" s="304"/>
      <c r="AR511" s="306"/>
      <c r="AS511" s="289"/>
      <c r="AT511" s="289"/>
      <c r="AU511" s="304"/>
      <c r="AX511" s="292" t="s">
        <v>1310</v>
      </c>
      <c r="AY511" s="292" t="s">
        <v>1311</v>
      </c>
    </row>
    <row r="512" spans="1:51" s="228" customFormat="1" ht="48" customHeight="1">
      <c r="A512" s="304"/>
      <c r="B512" s="304"/>
      <c r="C512" s="304"/>
      <c r="D512" s="304"/>
      <c r="E512" s="304"/>
      <c r="F512" s="304"/>
      <c r="G512" s="304"/>
      <c r="H512" s="304"/>
      <c r="I512" s="304"/>
      <c r="J512" s="304"/>
      <c r="K512" s="304"/>
      <c r="L512" s="304"/>
      <c r="M512" s="305"/>
      <c r="N512" s="305"/>
      <c r="O512" s="306"/>
      <c r="P512" s="304"/>
      <c r="Q512" s="308"/>
      <c r="R512" s="304"/>
      <c r="S512" s="308"/>
      <c r="T512" s="304"/>
      <c r="U512" s="304"/>
      <c r="V512" s="304"/>
      <c r="W512" s="304"/>
      <c r="X512" s="304"/>
      <c r="Y512" s="304"/>
      <c r="Z512" s="304"/>
      <c r="AA512" s="309"/>
      <c r="AB512" s="304"/>
      <c r="AC512" s="304"/>
      <c r="AD512" s="304"/>
      <c r="AE512" s="304"/>
      <c r="AF512" s="304"/>
      <c r="AG512" s="304"/>
      <c r="AH512" s="304"/>
      <c r="AI512" s="285"/>
      <c r="AJ512" s="304"/>
      <c r="AK512" s="304"/>
      <c r="AL512" s="304"/>
      <c r="AM512" s="304"/>
      <c r="AN512" s="304"/>
      <c r="AO512" s="304"/>
      <c r="AP512" s="271"/>
      <c r="AQ512" s="304"/>
      <c r="AR512" s="306"/>
      <c r="AS512" s="289"/>
      <c r="AT512" s="289"/>
      <c r="AU512" s="304"/>
      <c r="AX512" s="292" t="s">
        <v>1312</v>
      </c>
      <c r="AY512" s="292" t="s">
        <v>1313</v>
      </c>
    </row>
    <row r="513" spans="1:51" s="228" customFormat="1" ht="48" customHeight="1">
      <c r="A513" s="304"/>
      <c r="B513" s="304"/>
      <c r="C513" s="304"/>
      <c r="D513" s="304"/>
      <c r="E513" s="304"/>
      <c r="F513" s="304"/>
      <c r="G513" s="304"/>
      <c r="H513" s="304"/>
      <c r="I513" s="304"/>
      <c r="J513" s="304"/>
      <c r="K513" s="304"/>
      <c r="L513" s="304"/>
      <c r="M513" s="305"/>
      <c r="N513" s="305"/>
      <c r="O513" s="306"/>
      <c r="P513" s="304"/>
      <c r="Q513" s="308"/>
      <c r="R513" s="304"/>
      <c r="S513" s="308"/>
      <c r="T513" s="304"/>
      <c r="U513" s="304"/>
      <c r="V513" s="304"/>
      <c r="W513" s="304"/>
      <c r="X513" s="304"/>
      <c r="Y513" s="304"/>
      <c r="Z513" s="304"/>
      <c r="AA513" s="309"/>
      <c r="AB513" s="304"/>
      <c r="AC513" s="304"/>
      <c r="AD513" s="304"/>
      <c r="AE513" s="304"/>
      <c r="AF513" s="304"/>
      <c r="AG513" s="304"/>
      <c r="AH513" s="304"/>
      <c r="AI513" s="285"/>
      <c r="AJ513" s="304"/>
      <c r="AK513" s="304"/>
      <c r="AL513" s="304"/>
      <c r="AM513" s="304"/>
      <c r="AN513" s="304"/>
      <c r="AO513" s="304"/>
      <c r="AP513" s="271"/>
      <c r="AQ513" s="304"/>
      <c r="AR513" s="306"/>
      <c r="AS513" s="289"/>
      <c r="AT513" s="289"/>
      <c r="AU513" s="304"/>
      <c r="AX513" s="292" t="s">
        <v>1314</v>
      </c>
      <c r="AY513" s="292" t="s">
        <v>1315</v>
      </c>
    </row>
    <row r="514" spans="1:51" s="228" customFormat="1" ht="48" customHeight="1">
      <c r="A514" s="304"/>
      <c r="B514" s="304"/>
      <c r="C514" s="304"/>
      <c r="D514" s="304"/>
      <c r="E514" s="304"/>
      <c r="F514" s="304"/>
      <c r="G514" s="304"/>
      <c r="H514" s="304"/>
      <c r="I514" s="304"/>
      <c r="J514" s="304"/>
      <c r="K514" s="304"/>
      <c r="L514" s="304"/>
      <c r="M514" s="305"/>
      <c r="N514" s="305"/>
      <c r="O514" s="306"/>
      <c r="P514" s="304"/>
      <c r="Q514" s="308"/>
      <c r="R514" s="304"/>
      <c r="S514" s="308"/>
      <c r="T514" s="304"/>
      <c r="U514" s="304"/>
      <c r="V514" s="304"/>
      <c r="W514" s="304"/>
      <c r="X514" s="304"/>
      <c r="Y514" s="304"/>
      <c r="Z514" s="304"/>
      <c r="AA514" s="309"/>
      <c r="AB514" s="304"/>
      <c r="AC514" s="304"/>
      <c r="AD514" s="304"/>
      <c r="AE514" s="304"/>
      <c r="AF514" s="304"/>
      <c r="AG514" s="304"/>
      <c r="AH514" s="304"/>
      <c r="AI514" s="285"/>
      <c r="AJ514" s="304"/>
      <c r="AK514" s="304"/>
      <c r="AL514" s="304"/>
      <c r="AM514" s="304"/>
      <c r="AN514" s="304"/>
      <c r="AO514" s="304"/>
      <c r="AP514" s="271"/>
      <c r="AQ514" s="304"/>
      <c r="AR514" s="306"/>
      <c r="AS514" s="289"/>
      <c r="AT514" s="289"/>
      <c r="AU514" s="304"/>
      <c r="AX514" s="292" t="s">
        <v>1316</v>
      </c>
      <c r="AY514" s="292" t="s">
        <v>1317</v>
      </c>
    </row>
    <row r="515" spans="1:51" s="228" customFormat="1" ht="48" customHeight="1">
      <c r="A515" s="304"/>
      <c r="B515" s="304"/>
      <c r="C515" s="304"/>
      <c r="D515" s="304"/>
      <c r="E515" s="304"/>
      <c r="F515" s="304"/>
      <c r="G515" s="304"/>
      <c r="H515" s="304"/>
      <c r="I515" s="304"/>
      <c r="J515" s="304"/>
      <c r="K515" s="304"/>
      <c r="L515" s="304"/>
      <c r="M515" s="305"/>
      <c r="N515" s="305"/>
      <c r="O515" s="306"/>
      <c r="P515" s="304"/>
      <c r="Q515" s="308"/>
      <c r="R515" s="304"/>
      <c r="S515" s="308"/>
      <c r="T515" s="304"/>
      <c r="U515" s="304"/>
      <c r="V515" s="304"/>
      <c r="W515" s="304"/>
      <c r="X515" s="304"/>
      <c r="Y515" s="304"/>
      <c r="Z515" s="304"/>
      <c r="AA515" s="309"/>
      <c r="AB515" s="304"/>
      <c r="AC515" s="304"/>
      <c r="AD515" s="304"/>
      <c r="AE515" s="304"/>
      <c r="AF515" s="304"/>
      <c r="AG515" s="304"/>
      <c r="AH515" s="304"/>
      <c r="AI515" s="285"/>
      <c r="AJ515" s="304"/>
      <c r="AK515" s="304"/>
      <c r="AL515" s="304"/>
      <c r="AM515" s="304"/>
      <c r="AN515" s="304"/>
      <c r="AO515" s="304"/>
      <c r="AP515" s="271"/>
      <c r="AQ515" s="304"/>
      <c r="AR515" s="306"/>
      <c r="AS515" s="289"/>
      <c r="AT515" s="289"/>
      <c r="AU515" s="304"/>
      <c r="AX515" s="292" t="s">
        <v>1318</v>
      </c>
      <c r="AY515" s="292" t="s">
        <v>1319</v>
      </c>
    </row>
    <row r="516" spans="1:51" s="228" customFormat="1" ht="48" customHeight="1">
      <c r="A516" s="304"/>
      <c r="B516" s="304"/>
      <c r="C516" s="304"/>
      <c r="D516" s="304"/>
      <c r="E516" s="304"/>
      <c r="F516" s="304"/>
      <c r="G516" s="304"/>
      <c r="H516" s="304"/>
      <c r="I516" s="304"/>
      <c r="J516" s="304"/>
      <c r="K516" s="304"/>
      <c r="L516" s="304"/>
      <c r="M516" s="305"/>
      <c r="N516" s="305"/>
      <c r="O516" s="306"/>
      <c r="P516" s="304"/>
      <c r="Q516" s="308"/>
      <c r="R516" s="304"/>
      <c r="S516" s="308"/>
      <c r="T516" s="304"/>
      <c r="U516" s="304"/>
      <c r="V516" s="304"/>
      <c r="W516" s="304"/>
      <c r="X516" s="304"/>
      <c r="Y516" s="304"/>
      <c r="Z516" s="304"/>
      <c r="AA516" s="309"/>
      <c r="AB516" s="304"/>
      <c r="AC516" s="304"/>
      <c r="AD516" s="304"/>
      <c r="AE516" s="304"/>
      <c r="AF516" s="304"/>
      <c r="AG516" s="304"/>
      <c r="AH516" s="304"/>
      <c r="AI516" s="285"/>
      <c r="AJ516" s="304"/>
      <c r="AK516" s="304"/>
      <c r="AL516" s="304"/>
      <c r="AM516" s="304"/>
      <c r="AN516" s="304"/>
      <c r="AO516" s="304"/>
      <c r="AP516" s="271"/>
      <c r="AQ516" s="304"/>
      <c r="AR516" s="306"/>
      <c r="AS516" s="289"/>
      <c r="AT516" s="289"/>
      <c r="AU516" s="304"/>
      <c r="AX516" s="292" t="s">
        <v>1320</v>
      </c>
      <c r="AY516" s="292" t="s">
        <v>1321</v>
      </c>
    </row>
    <row r="517" spans="1:51" s="228" customFormat="1" ht="48" customHeight="1">
      <c r="A517" s="304"/>
      <c r="B517" s="304"/>
      <c r="C517" s="304"/>
      <c r="D517" s="304"/>
      <c r="E517" s="304"/>
      <c r="F517" s="304"/>
      <c r="G517" s="304"/>
      <c r="H517" s="304"/>
      <c r="I517" s="304"/>
      <c r="J517" s="304"/>
      <c r="K517" s="304"/>
      <c r="L517" s="304"/>
      <c r="M517" s="305"/>
      <c r="N517" s="305"/>
      <c r="O517" s="306"/>
      <c r="P517" s="304"/>
      <c r="Q517" s="308"/>
      <c r="R517" s="304"/>
      <c r="S517" s="308"/>
      <c r="T517" s="304"/>
      <c r="U517" s="304"/>
      <c r="V517" s="304"/>
      <c r="W517" s="304"/>
      <c r="X517" s="304"/>
      <c r="Y517" s="304"/>
      <c r="Z517" s="304"/>
      <c r="AA517" s="309"/>
      <c r="AB517" s="304"/>
      <c r="AC517" s="304"/>
      <c r="AD517" s="304"/>
      <c r="AE517" s="304"/>
      <c r="AF517" s="304"/>
      <c r="AG517" s="304"/>
      <c r="AH517" s="304"/>
      <c r="AI517" s="285"/>
      <c r="AJ517" s="304"/>
      <c r="AK517" s="304"/>
      <c r="AL517" s="304"/>
      <c r="AM517" s="304"/>
      <c r="AN517" s="304"/>
      <c r="AO517" s="304"/>
      <c r="AP517" s="271"/>
      <c r="AQ517" s="304"/>
      <c r="AR517" s="306"/>
      <c r="AS517" s="289"/>
      <c r="AT517" s="289"/>
      <c r="AU517" s="304"/>
      <c r="AX517" s="292" t="s">
        <v>1322</v>
      </c>
      <c r="AY517" s="292" t="s">
        <v>1323</v>
      </c>
    </row>
    <row r="518" spans="1:51" s="228" customFormat="1" ht="48" customHeight="1">
      <c r="A518" s="304"/>
      <c r="B518" s="304"/>
      <c r="C518" s="304"/>
      <c r="D518" s="304"/>
      <c r="E518" s="304"/>
      <c r="F518" s="304"/>
      <c r="G518" s="304"/>
      <c r="H518" s="304"/>
      <c r="I518" s="304"/>
      <c r="J518" s="304"/>
      <c r="K518" s="304"/>
      <c r="L518" s="304"/>
      <c r="M518" s="305"/>
      <c r="N518" s="305"/>
      <c r="O518" s="306"/>
      <c r="P518" s="304"/>
      <c r="Q518" s="308"/>
      <c r="R518" s="304"/>
      <c r="S518" s="308"/>
      <c r="T518" s="304"/>
      <c r="U518" s="304"/>
      <c r="V518" s="304"/>
      <c r="W518" s="304"/>
      <c r="X518" s="304"/>
      <c r="Y518" s="304"/>
      <c r="Z518" s="304"/>
      <c r="AA518" s="309"/>
      <c r="AB518" s="304"/>
      <c r="AC518" s="304"/>
      <c r="AD518" s="304"/>
      <c r="AE518" s="304"/>
      <c r="AF518" s="304"/>
      <c r="AG518" s="304"/>
      <c r="AH518" s="304"/>
      <c r="AI518" s="285"/>
      <c r="AJ518" s="304"/>
      <c r="AK518" s="304"/>
      <c r="AL518" s="304"/>
      <c r="AM518" s="304"/>
      <c r="AN518" s="304"/>
      <c r="AO518" s="304"/>
      <c r="AP518" s="271"/>
      <c r="AQ518" s="304"/>
      <c r="AR518" s="306"/>
      <c r="AS518" s="289"/>
      <c r="AT518" s="289"/>
      <c r="AU518" s="304"/>
      <c r="AX518" s="292" t="s">
        <v>1324</v>
      </c>
      <c r="AY518" s="292" t="s">
        <v>1325</v>
      </c>
    </row>
    <row r="519" spans="1:51" s="228" customFormat="1" ht="48" customHeight="1">
      <c r="A519" s="304"/>
      <c r="B519" s="304"/>
      <c r="C519" s="304"/>
      <c r="D519" s="304"/>
      <c r="E519" s="304"/>
      <c r="F519" s="304"/>
      <c r="G519" s="304"/>
      <c r="H519" s="304"/>
      <c r="I519" s="304"/>
      <c r="J519" s="304"/>
      <c r="K519" s="304"/>
      <c r="L519" s="304"/>
      <c r="M519" s="305"/>
      <c r="N519" s="305"/>
      <c r="O519" s="306"/>
      <c r="P519" s="304"/>
      <c r="Q519" s="308"/>
      <c r="R519" s="304"/>
      <c r="S519" s="308"/>
      <c r="T519" s="304"/>
      <c r="U519" s="304"/>
      <c r="V519" s="304"/>
      <c r="W519" s="304"/>
      <c r="X519" s="304"/>
      <c r="Y519" s="304"/>
      <c r="Z519" s="304"/>
      <c r="AA519" s="309"/>
      <c r="AB519" s="304"/>
      <c r="AC519" s="304"/>
      <c r="AD519" s="304"/>
      <c r="AE519" s="304"/>
      <c r="AF519" s="304"/>
      <c r="AG519" s="304"/>
      <c r="AH519" s="304"/>
      <c r="AI519" s="285"/>
      <c r="AJ519" s="304"/>
      <c r="AK519" s="304"/>
      <c r="AL519" s="304"/>
      <c r="AM519" s="304"/>
      <c r="AN519" s="304"/>
      <c r="AO519" s="304"/>
      <c r="AP519" s="271"/>
      <c r="AQ519" s="304"/>
      <c r="AR519" s="306"/>
      <c r="AS519" s="289"/>
      <c r="AT519" s="289"/>
      <c r="AU519" s="304"/>
      <c r="AX519" s="292" t="s">
        <v>1326</v>
      </c>
      <c r="AY519" s="292" t="s">
        <v>1327</v>
      </c>
    </row>
    <row r="520" spans="1:51" s="228" customFormat="1" ht="48" customHeight="1">
      <c r="A520" s="304"/>
      <c r="B520" s="304"/>
      <c r="C520" s="304"/>
      <c r="D520" s="304"/>
      <c r="E520" s="304"/>
      <c r="F520" s="304"/>
      <c r="G520" s="304"/>
      <c r="H520" s="304"/>
      <c r="I520" s="304"/>
      <c r="J520" s="304"/>
      <c r="K520" s="304"/>
      <c r="L520" s="304"/>
      <c r="M520" s="305"/>
      <c r="N520" s="305"/>
      <c r="O520" s="306"/>
      <c r="P520" s="304"/>
      <c r="Q520" s="308"/>
      <c r="R520" s="304"/>
      <c r="S520" s="308"/>
      <c r="T520" s="304"/>
      <c r="U520" s="304"/>
      <c r="V520" s="304"/>
      <c r="W520" s="304"/>
      <c r="X520" s="304"/>
      <c r="Y520" s="304"/>
      <c r="Z520" s="304"/>
      <c r="AA520" s="309"/>
      <c r="AB520" s="304"/>
      <c r="AC520" s="304"/>
      <c r="AD520" s="304"/>
      <c r="AE520" s="304"/>
      <c r="AF520" s="304"/>
      <c r="AG520" s="304"/>
      <c r="AH520" s="304"/>
      <c r="AI520" s="285"/>
      <c r="AJ520" s="304"/>
      <c r="AK520" s="304"/>
      <c r="AL520" s="304"/>
      <c r="AM520" s="304"/>
      <c r="AN520" s="304"/>
      <c r="AO520" s="304"/>
      <c r="AP520" s="271"/>
      <c r="AQ520" s="304"/>
      <c r="AR520" s="306"/>
      <c r="AS520" s="289"/>
      <c r="AT520" s="289"/>
      <c r="AU520" s="304"/>
      <c r="AX520" s="292" t="s">
        <v>1328</v>
      </c>
      <c r="AY520" s="292" t="s">
        <v>1329</v>
      </c>
    </row>
    <row r="521" spans="1:51" s="228" customFormat="1" ht="48" customHeight="1">
      <c r="A521" s="304"/>
      <c r="B521" s="304"/>
      <c r="C521" s="304"/>
      <c r="D521" s="304"/>
      <c r="E521" s="304"/>
      <c r="F521" s="304"/>
      <c r="G521" s="304"/>
      <c r="H521" s="304"/>
      <c r="I521" s="304"/>
      <c r="J521" s="304"/>
      <c r="K521" s="304"/>
      <c r="L521" s="304"/>
      <c r="M521" s="305"/>
      <c r="N521" s="305"/>
      <c r="O521" s="306"/>
      <c r="P521" s="304"/>
      <c r="Q521" s="308"/>
      <c r="R521" s="304"/>
      <c r="S521" s="308"/>
      <c r="T521" s="304"/>
      <c r="U521" s="304"/>
      <c r="V521" s="304"/>
      <c r="W521" s="304"/>
      <c r="X521" s="304"/>
      <c r="Y521" s="304"/>
      <c r="Z521" s="304"/>
      <c r="AA521" s="309"/>
      <c r="AB521" s="304"/>
      <c r="AC521" s="304"/>
      <c r="AD521" s="304"/>
      <c r="AE521" s="304"/>
      <c r="AF521" s="304"/>
      <c r="AG521" s="304"/>
      <c r="AH521" s="304"/>
      <c r="AI521" s="285"/>
      <c r="AJ521" s="304"/>
      <c r="AK521" s="304"/>
      <c r="AL521" s="304"/>
      <c r="AM521" s="304"/>
      <c r="AN521" s="304"/>
      <c r="AO521" s="304"/>
      <c r="AP521" s="271"/>
      <c r="AQ521" s="304"/>
      <c r="AR521" s="306"/>
      <c r="AS521" s="289"/>
      <c r="AT521" s="289"/>
      <c r="AU521" s="304"/>
      <c r="AX521" s="292" t="s">
        <v>1330</v>
      </c>
      <c r="AY521" s="292" t="s">
        <v>1331</v>
      </c>
    </row>
    <row r="522" spans="1:51" s="228" customFormat="1" ht="48" customHeight="1">
      <c r="A522" s="304"/>
      <c r="B522" s="304"/>
      <c r="C522" s="304"/>
      <c r="D522" s="304"/>
      <c r="E522" s="304"/>
      <c r="F522" s="304"/>
      <c r="G522" s="304"/>
      <c r="H522" s="304"/>
      <c r="I522" s="304"/>
      <c r="J522" s="304"/>
      <c r="K522" s="304"/>
      <c r="L522" s="304"/>
      <c r="M522" s="305"/>
      <c r="N522" s="305"/>
      <c r="O522" s="306"/>
      <c r="P522" s="304"/>
      <c r="Q522" s="308"/>
      <c r="R522" s="304"/>
      <c r="S522" s="308"/>
      <c r="T522" s="304"/>
      <c r="U522" s="304"/>
      <c r="V522" s="304"/>
      <c r="W522" s="304"/>
      <c r="X522" s="304"/>
      <c r="Y522" s="304"/>
      <c r="Z522" s="304"/>
      <c r="AA522" s="309"/>
      <c r="AB522" s="304"/>
      <c r="AC522" s="304"/>
      <c r="AD522" s="304"/>
      <c r="AE522" s="304"/>
      <c r="AF522" s="304"/>
      <c r="AG522" s="304"/>
      <c r="AH522" s="304"/>
      <c r="AI522" s="285"/>
      <c r="AJ522" s="304"/>
      <c r="AK522" s="304"/>
      <c r="AL522" s="304"/>
      <c r="AM522" s="304"/>
      <c r="AN522" s="304"/>
      <c r="AO522" s="304"/>
      <c r="AP522" s="271"/>
      <c r="AQ522" s="304"/>
      <c r="AR522" s="306"/>
      <c r="AS522" s="289"/>
      <c r="AT522" s="289"/>
      <c r="AU522" s="304"/>
      <c r="AX522" s="292" t="s">
        <v>1332</v>
      </c>
      <c r="AY522" s="292" t="s">
        <v>1333</v>
      </c>
    </row>
    <row r="523" spans="1:51" s="228" customFormat="1" ht="48" customHeight="1">
      <c r="A523" s="304"/>
      <c r="B523" s="304"/>
      <c r="C523" s="304"/>
      <c r="D523" s="304"/>
      <c r="E523" s="304"/>
      <c r="F523" s="304"/>
      <c r="G523" s="304"/>
      <c r="H523" s="304"/>
      <c r="I523" s="304"/>
      <c r="J523" s="304"/>
      <c r="K523" s="304"/>
      <c r="L523" s="304"/>
      <c r="M523" s="305"/>
      <c r="N523" s="305"/>
      <c r="O523" s="306"/>
      <c r="P523" s="304"/>
      <c r="Q523" s="308"/>
      <c r="R523" s="304"/>
      <c r="S523" s="308"/>
      <c r="T523" s="304"/>
      <c r="U523" s="304"/>
      <c r="V523" s="304"/>
      <c r="W523" s="304"/>
      <c r="X523" s="304"/>
      <c r="Y523" s="304"/>
      <c r="Z523" s="304"/>
      <c r="AA523" s="309"/>
      <c r="AB523" s="304"/>
      <c r="AC523" s="304"/>
      <c r="AD523" s="304"/>
      <c r="AE523" s="304"/>
      <c r="AF523" s="304"/>
      <c r="AG523" s="304"/>
      <c r="AH523" s="304"/>
      <c r="AI523" s="285"/>
      <c r="AJ523" s="304"/>
      <c r="AK523" s="304"/>
      <c r="AL523" s="304"/>
      <c r="AM523" s="304"/>
      <c r="AN523" s="304"/>
      <c r="AO523" s="304"/>
      <c r="AP523" s="271"/>
      <c r="AQ523" s="304"/>
      <c r="AR523" s="306"/>
      <c r="AS523" s="289"/>
      <c r="AT523" s="289"/>
      <c r="AU523" s="304"/>
      <c r="AX523" s="292" t="s">
        <v>1334</v>
      </c>
      <c r="AY523" s="292" t="s">
        <v>1335</v>
      </c>
    </row>
    <row r="524" spans="1:51" s="228" customFormat="1" ht="48" customHeight="1">
      <c r="A524" s="304"/>
      <c r="B524" s="304"/>
      <c r="C524" s="304"/>
      <c r="D524" s="304"/>
      <c r="E524" s="304"/>
      <c r="F524" s="304"/>
      <c r="G524" s="304"/>
      <c r="H524" s="304"/>
      <c r="I524" s="304"/>
      <c r="J524" s="304"/>
      <c r="K524" s="304"/>
      <c r="L524" s="304"/>
      <c r="M524" s="305"/>
      <c r="N524" s="305"/>
      <c r="O524" s="306"/>
      <c r="P524" s="304"/>
      <c r="Q524" s="308"/>
      <c r="R524" s="304"/>
      <c r="S524" s="308"/>
      <c r="T524" s="304"/>
      <c r="U524" s="304"/>
      <c r="V524" s="304"/>
      <c r="W524" s="304"/>
      <c r="X524" s="304"/>
      <c r="Y524" s="304"/>
      <c r="Z524" s="304"/>
      <c r="AA524" s="309"/>
      <c r="AB524" s="304"/>
      <c r="AC524" s="304"/>
      <c r="AD524" s="304"/>
      <c r="AE524" s="304"/>
      <c r="AF524" s="304"/>
      <c r="AG524" s="304"/>
      <c r="AH524" s="304"/>
      <c r="AI524" s="285"/>
      <c r="AJ524" s="304"/>
      <c r="AK524" s="304"/>
      <c r="AL524" s="304"/>
      <c r="AM524" s="304"/>
      <c r="AN524" s="304"/>
      <c r="AO524" s="304"/>
      <c r="AP524" s="271"/>
      <c r="AQ524" s="304"/>
      <c r="AR524" s="306"/>
      <c r="AS524" s="289"/>
      <c r="AT524" s="289"/>
      <c r="AU524" s="304"/>
      <c r="AX524" s="292" t="s">
        <v>1336</v>
      </c>
      <c r="AY524" s="292" t="s">
        <v>1337</v>
      </c>
    </row>
    <row r="525" spans="1:51" s="228" customFormat="1" ht="48" customHeight="1">
      <c r="A525" s="304"/>
      <c r="B525" s="304"/>
      <c r="C525" s="304"/>
      <c r="D525" s="304"/>
      <c r="E525" s="304"/>
      <c r="F525" s="304"/>
      <c r="G525" s="304"/>
      <c r="H525" s="304"/>
      <c r="I525" s="304"/>
      <c r="J525" s="304"/>
      <c r="K525" s="304"/>
      <c r="L525" s="304"/>
      <c r="M525" s="305"/>
      <c r="N525" s="305"/>
      <c r="O525" s="306"/>
      <c r="P525" s="304"/>
      <c r="Q525" s="308"/>
      <c r="R525" s="304"/>
      <c r="S525" s="308"/>
      <c r="T525" s="304"/>
      <c r="U525" s="304"/>
      <c r="V525" s="304"/>
      <c r="W525" s="304"/>
      <c r="X525" s="304"/>
      <c r="Y525" s="304"/>
      <c r="Z525" s="304"/>
      <c r="AA525" s="309"/>
      <c r="AB525" s="304"/>
      <c r="AC525" s="304"/>
      <c r="AD525" s="304"/>
      <c r="AE525" s="304"/>
      <c r="AF525" s="304"/>
      <c r="AG525" s="304"/>
      <c r="AH525" s="304"/>
      <c r="AI525" s="285"/>
      <c r="AJ525" s="304"/>
      <c r="AK525" s="304"/>
      <c r="AL525" s="304"/>
      <c r="AM525" s="304"/>
      <c r="AN525" s="304"/>
      <c r="AO525" s="304"/>
      <c r="AP525" s="271"/>
      <c r="AQ525" s="304"/>
      <c r="AR525" s="306"/>
      <c r="AS525" s="289"/>
      <c r="AT525" s="289"/>
      <c r="AU525" s="304"/>
      <c r="AX525" s="292" t="s">
        <v>1338</v>
      </c>
      <c r="AY525" s="292" t="s">
        <v>1339</v>
      </c>
    </row>
    <row r="526" spans="1:51" s="228" customFormat="1" ht="48" customHeight="1">
      <c r="A526" s="304"/>
      <c r="B526" s="304"/>
      <c r="C526" s="304"/>
      <c r="D526" s="304"/>
      <c r="E526" s="304"/>
      <c r="F526" s="304"/>
      <c r="G526" s="304"/>
      <c r="H526" s="304"/>
      <c r="I526" s="304"/>
      <c r="J526" s="304"/>
      <c r="K526" s="304"/>
      <c r="L526" s="304"/>
      <c r="M526" s="305"/>
      <c r="N526" s="305"/>
      <c r="O526" s="306"/>
      <c r="P526" s="304"/>
      <c r="Q526" s="308"/>
      <c r="R526" s="304"/>
      <c r="S526" s="308"/>
      <c r="T526" s="304"/>
      <c r="U526" s="304"/>
      <c r="V526" s="304"/>
      <c r="W526" s="304"/>
      <c r="X526" s="304"/>
      <c r="Y526" s="304"/>
      <c r="Z526" s="304"/>
      <c r="AA526" s="309"/>
      <c r="AB526" s="304"/>
      <c r="AC526" s="304"/>
      <c r="AD526" s="304"/>
      <c r="AE526" s="304"/>
      <c r="AF526" s="304"/>
      <c r="AG526" s="304"/>
      <c r="AH526" s="304"/>
      <c r="AI526" s="285"/>
      <c r="AJ526" s="304"/>
      <c r="AK526" s="304"/>
      <c r="AL526" s="304"/>
      <c r="AM526" s="304"/>
      <c r="AN526" s="304"/>
      <c r="AO526" s="304"/>
      <c r="AP526" s="271"/>
      <c r="AQ526" s="304"/>
      <c r="AR526" s="306"/>
      <c r="AS526" s="289"/>
      <c r="AT526" s="289"/>
      <c r="AU526" s="304"/>
      <c r="AX526" s="292" t="s">
        <v>1340</v>
      </c>
      <c r="AY526" s="292" t="s">
        <v>1341</v>
      </c>
    </row>
    <row r="527" spans="1:51" s="228" customFormat="1" ht="48" customHeight="1">
      <c r="A527" s="304"/>
      <c r="B527" s="304"/>
      <c r="C527" s="304"/>
      <c r="D527" s="304"/>
      <c r="E527" s="304"/>
      <c r="F527" s="304"/>
      <c r="G527" s="304"/>
      <c r="H527" s="304"/>
      <c r="I527" s="304"/>
      <c r="J527" s="304"/>
      <c r="K527" s="304"/>
      <c r="L527" s="304"/>
      <c r="M527" s="305"/>
      <c r="N527" s="305"/>
      <c r="O527" s="306"/>
      <c r="P527" s="304"/>
      <c r="Q527" s="308"/>
      <c r="R527" s="304"/>
      <c r="S527" s="308"/>
      <c r="T527" s="304"/>
      <c r="U527" s="304"/>
      <c r="V527" s="304"/>
      <c r="W527" s="304"/>
      <c r="X527" s="304"/>
      <c r="Y527" s="304"/>
      <c r="Z527" s="304"/>
      <c r="AA527" s="309"/>
      <c r="AB527" s="304"/>
      <c r="AC527" s="304"/>
      <c r="AD527" s="304"/>
      <c r="AE527" s="304"/>
      <c r="AF527" s="304"/>
      <c r="AG527" s="304"/>
      <c r="AH527" s="304"/>
      <c r="AI527" s="285"/>
      <c r="AJ527" s="304"/>
      <c r="AK527" s="304"/>
      <c r="AL527" s="304"/>
      <c r="AM527" s="304"/>
      <c r="AN527" s="304"/>
      <c r="AO527" s="304"/>
      <c r="AP527" s="271"/>
      <c r="AQ527" s="304"/>
      <c r="AR527" s="306"/>
      <c r="AS527" s="289"/>
      <c r="AT527" s="289"/>
      <c r="AU527" s="304"/>
      <c r="AX527" s="292" t="s">
        <v>1342</v>
      </c>
      <c r="AY527" s="292" t="s">
        <v>1343</v>
      </c>
    </row>
    <row r="528" spans="1:51" s="228" customFormat="1" ht="48" customHeight="1">
      <c r="A528" s="304"/>
      <c r="B528" s="304"/>
      <c r="C528" s="304"/>
      <c r="D528" s="304"/>
      <c r="E528" s="304"/>
      <c r="F528" s="304"/>
      <c r="G528" s="304"/>
      <c r="H528" s="304"/>
      <c r="I528" s="304"/>
      <c r="J528" s="304"/>
      <c r="K528" s="304"/>
      <c r="L528" s="304"/>
      <c r="M528" s="305"/>
      <c r="N528" s="305"/>
      <c r="O528" s="306"/>
      <c r="P528" s="304"/>
      <c r="Q528" s="308"/>
      <c r="R528" s="304"/>
      <c r="S528" s="308"/>
      <c r="T528" s="304"/>
      <c r="U528" s="304"/>
      <c r="V528" s="304"/>
      <c r="W528" s="304"/>
      <c r="X528" s="304"/>
      <c r="Y528" s="304"/>
      <c r="Z528" s="304"/>
      <c r="AA528" s="309"/>
      <c r="AB528" s="304"/>
      <c r="AC528" s="304"/>
      <c r="AD528" s="304"/>
      <c r="AE528" s="304"/>
      <c r="AF528" s="304"/>
      <c r="AG528" s="304"/>
      <c r="AH528" s="304"/>
      <c r="AI528" s="285"/>
      <c r="AJ528" s="304"/>
      <c r="AK528" s="304"/>
      <c r="AL528" s="304"/>
      <c r="AM528" s="304"/>
      <c r="AN528" s="304"/>
      <c r="AO528" s="304"/>
      <c r="AP528" s="271"/>
      <c r="AQ528" s="304"/>
      <c r="AR528" s="306"/>
      <c r="AS528" s="289"/>
      <c r="AT528" s="289"/>
      <c r="AU528" s="304"/>
      <c r="AX528" s="292" t="s">
        <v>1344</v>
      </c>
      <c r="AY528" s="292" t="s">
        <v>1345</v>
      </c>
    </row>
    <row r="529" spans="1:51" s="228" customFormat="1" ht="48" customHeight="1">
      <c r="A529" s="304"/>
      <c r="B529" s="304"/>
      <c r="C529" s="304"/>
      <c r="D529" s="304"/>
      <c r="E529" s="304"/>
      <c r="F529" s="304"/>
      <c r="G529" s="304"/>
      <c r="H529" s="304"/>
      <c r="I529" s="304"/>
      <c r="J529" s="304"/>
      <c r="K529" s="304"/>
      <c r="L529" s="304"/>
      <c r="M529" s="305"/>
      <c r="N529" s="305"/>
      <c r="O529" s="306"/>
      <c r="P529" s="304"/>
      <c r="Q529" s="308"/>
      <c r="R529" s="304"/>
      <c r="S529" s="308"/>
      <c r="T529" s="304"/>
      <c r="U529" s="304"/>
      <c r="V529" s="304"/>
      <c r="W529" s="304"/>
      <c r="X529" s="304"/>
      <c r="Y529" s="304"/>
      <c r="Z529" s="304"/>
      <c r="AA529" s="309"/>
      <c r="AB529" s="304"/>
      <c r="AC529" s="304"/>
      <c r="AD529" s="304"/>
      <c r="AE529" s="304"/>
      <c r="AF529" s="304"/>
      <c r="AG529" s="304"/>
      <c r="AH529" s="304"/>
      <c r="AI529" s="285"/>
      <c r="AJ529" s="304"/>
      <c r="AK529" s="304"/>
      <c r="AL529" s="304"/>
      <c r="AM529" s="304"/>
      <c r="AN529" s="304"/>
      <c r="AO529" s="304"/>
      <c r="AP529" s="271"/>
      <c r="AQ529" s="304"/>
      <c r="AR529" s="306"/>
      <c r="AS529" s="289"/>
      <c r="AT529" s="289"/>
      <c r="AU529" s="304"/>
      <c r="AX529" s="292" t="s">
        <v>1346</v>
      </c>
      <c r="AY529" s="292" t="s">
        <v>1347</v>
      </c>
    </row>
    <row r="530" spans="1:51" s="228" customFormat="1" ht="48" customHeight="1">
      <c r="A530" s="304"/>
      <c r="B530" s="304"/>
      <c r="C530" s="304"/>
      <c r="D530" s="304"/>
      <c r="E530" s="304"/>
      <c r="F530" s="304"/>
      <c r="G530" s="304"/>
      <c r="H530" s="304"/>
      <c r="I530" s="304"/>
      <c r="J530" s="304"/>
      <c r="K530" s="304"/>
      <c r="L530" s="304"/>
      <c r="M530" s="305"/>
      <c r="N530" s="305"/>
      <c r="O530" s="306"/>
      <c r="P530" s="304"/>
      <c r="Q530" s="308"/>
      <c r="R530" s="304"/>
      <c r="S530" s="308"/>
      <c r="T530" s="304"/>
      <c r="U530" s="304"/>
      <c r="V530" s="304"/>
      <c r="W530" s="304"/>
      <c r="X530" s="304"/>
      <c r="Y530" s="304"/>
      <c r="Z530" s="304"/>
      <c r="AA530" s="309"/>
      <c r="AB530" s="304"/>
      <c r="AC530" s="304"/>
      <c r="AD530" s="304"/>
      <c r="AE530" s="304"/>
      <c r="AF530" s="304"/>
      <c r="AG530" s="304"/>
      <c r="AH530" s="304"/>
      <c r="AI530" s="285"/>
      <c r="AJ530" s="304"/>
      <c r="AK530" s="304"/>
      <c r="AL530" s="304"/>
      <c r="AM530" s="304"/>
      <c r="AN530" s="304"/>
      <c r="AO530" s="304"/>
      <c r="AP530" s="271"/>
      <c r="AQ530" s="304"/>
      <c r="AR530" s="306"/>
      <c r="AS530" s="289"/>
      <c r="AT530" s="289"/>
      <c r="AU530" s="304"/>
      <c r="AX530" s="292" t="s">
        <v>1348</v>
      </c>
      <c r="AY530" s="292" t="s">
        <v>1349</v>
      </c>
    </row>
    <row r="531" spans="1:51" s="228" customFormat="1" ht="48" customHeight="1">
      <c r="A531" s="304"/>
      <c r="B531" s="304"/>
      <c r="C531" s="304"/>
      <c r="D531" s="304"/>
      <c r="E531" s="304"/>
      <c r="F531" s="304"/>
      <c r="G531" s="304"/>
      <c r="H531" s="304"/>
      <c r="I531" s="304"/>
      <c r="J531" s="304"/>
      <c r="K531" s="304"/>
      <c r="L531" s="304"/>
      <c r="M531" s="305"/>
      <c r="N531" s="305"/>
      <c r="O531" s="306"/>
      <c r="P531" s="304"/>
      <c r="Q531" s="308"/>
      <c r="R531" s="304"/>
      <c r="S531" s="308"/>
      <c r="T531" s="304"/>
      <c r="U531" s="304"/>
      <c r="V531" s="304"/>
      <c r="W531" s="304"/>
      <c r="X531" s="304"/>
      <c r="Y531" s="304"/>
      <c r="Z531" s="304"/>
      <c r="AA531" s="309"/>
      <c r="AB531" s="304"/>
      <c r="AC531" s="304"/>
      <c r="AD531" s="304"/>
      <c r="AE531" s="304"/>
      <c r="AF531" s="304"/>
      <c r="AG531" s="304"/>
      <c r="AH531" s="304"/>
      <c r="AI531" s="285"/>
      <c r="AJ531" s="304"/>
      <c r="AK531" s="304"/>
      <c r="AL531" s="304"/>
      <c r="AM531" s="304"/>
      <c r="AN531" s="304"/>
      <c r="AO531" s="304"/>
      <c r="AP531" s="271"/>
      <c r="AQ531" s="304"/>
      <c r="AR531" s="306"/>
      <c r="AS531" s="289"/>
      <c r="AT531" s="289"/>
      <c r="AU531" s="304"/>
      <c r="AX531" s="292" t="s">
        <v>1350</v>
      </c>
      <c r="AY531" s="292" t="s">
        <v>1351</v>
      </c>
    </row>
    <row r="532" spans="1:51" s="228" customFormat="1" ht="48" customHeight="1">
      <c r="A532" s="304"/>
      <c r="B532" s="304"/>
      <c r="C532" s="304"/>
      <c r="D532" s="304"/>
      <c r="E532" s="304"/>
      <c r="F532" s="304"/>
      <c r="G532" s="304"/>
      <c r="H532" s="304"/>
      <c r="I532" s="304"/>
      <c r="J532" s="304"/>
      <c r="K532" s="304"/>
      <c r="L532" s="304"/>
      <c r="M532" s="305"/>
      <c r="N532" s="305"/>
      <c r="O532" s="306"/>
      <c r="P532" s="304"/>
      <c r="Q532" s="308"/>
      <c r="R532" s="304"/>
      <c r="S532" s="308"/>
      <c r="T532" s="304"/>
      <c r="U532" s="304"/>
      <c r="V532" s="304"/>
      <c r="W532" s="304"/>
      <c r="X532" s="304"/>
      <c r="Y532" s="304"/>
      <c r="Z532" s="304"/>
      <c r="AA532" s="309"/>
      <c r="AB532" s="304"/>
      <c r="AC532" s="304"/>
      <c r="AD532" s="304"/>
      <c r="AE532" s="304"/>
      <c r="AF532" s="304"/>
      <c r="AG532" s="304"/>
      <c r="AH532" s="304"/>
      <c r="AI532" s="285"/>
      <c r="AJ532" s="304"/>
      <c r="AK532" s="304"/>
      <c r="AL532" s="304"/>
      <c r="AM532" s="304"/>
      <c r="AN532" s="304"/>
      <c r="AO532" s="304"/>
      <c r="AP532" s="271"/>
      <c r="AQ532" s="304"/>
      <c r="AR532" s="306"/>
      <c r="AS532" s="289"/>
      <c r="AT532" s="289"/>
      <c r="AU532" s="304"/>
      <c r="AX532" s="292" t="s">
        <v>530</v>
      </c>
      <c r="AY532" s="292" t="s">
        <v>1352</v>
      </c>
    </row>
    <row r="533" spans="1:51" s="228" customFormat="1" ht="48" customHeight="1">
      <c r="A533" s="304"/>
      <c r="B533" s="304"/>
      <c r="C533" s="304"/>
      <c r="D533" s="304"/>
      <c r="E533" s="304"/>
      <c r="F533" s="304"/>
      <c r="G533" s="304"/>
      <c r="H533" s="304"/>
      <c r="I533" s="304"/>
      <c r="J533" s="304"/>
      <c r="K533" s="304"/>
      <c r="L533" s="304"/>
      <c r="M533" s="305"/>
      <c r="N533" s="305"/>
      <c r="O533" s="306"/>
      <c r="P533" s="304"/>
      <c r="Q533" s="308"/>
      <c r="R533" s="304"/>
      <c r="S533" s="308"/>
      <c r="T533" s="304"/>
      <c r="U533" s="304"/>
      <c r="V533" s="304"/>
      <c r="W533" s="304"/>
      <c r="X533" s="304"/>
      <c r="Y533" s="304"/>
      <c r="Z533" s="304"/>
      <c r="AA533" s="309"/>
      <c r="AB533" s="304"/>
      <c r="AC533" s="304"/>
      <c r="AD533" s="304"/>
      <c r="AE533" s="304"/>
      <c r="AF533" s="304"/>
      <c r="AG533" s="304"/>
      <c r="AH533" s="304"/>
      <c r="AI533" s="285"/>
      <c r="AJ533" s="304"/>
      <c r="AK533" s="304"/>
      <c r="AL533" s="304"/>
      <c r="AM533" s="304"/>
      <c r="AN533" s="304"/>
      <c r="AO533" s="304"/>
      <c r="AP533" s="271"/>
      <c r="AQ533" s="304"/>
      <c r="AR533" s="306"/>
      <c r="AS533" s="289"/>
      <c r="AT533" s="289"/>
      <c r="AU533" s="304"/>
      <c r="AX533" s="292" t="s">
        <v>1353</v>
      </c>
      <c r="AY533" s="292" t="s">
        <v>1354</v>
      </c>
    </row>
    <row r="534" spans="1:51" s="228" customFormat="1" ht="48" customHeight="1">
      <c r="A534" s="304"/>
      <c r="B534" s="304"/>
      <c r="C534" s="304"/>
      <c r="D534" s="304"/>
      <c r="E534" s="304"/>
      <c r="F534" s="304"/>
      <c r="G534" s="304"/>
      <c r="H534" s="304"/>
      <c r="I534" s="304"/>
      <c r="J534" s="304"/>
      <c r="K534" s="304"/>
      <c r="L534" s="304"/>
      <c r="M534" s="305"/>
      <c r="N534" s="305"/>
      <c r="O534" s="306"/>
      <c r="P534" s="304"/>
      <c r="Q534" s="308"/>
      <c r="R534" s="304"/>
      <c r="S534" s="308"/>
      <c r="T534" s="304"/>
      <c r="U534" s="304"/>
      <c r="V534" s="304"/>
      <c r="W534" s="304"/>
      <c r="X534" s="304"/>
      <c r="Y534" s="304"/>
      <c r="Z534" s="304"/>
      <c r="AA534" s="309"/>
      <c r="AB534" s="304"/>
      <c r="AC534" s="304"/>
      <c r="AD534" s="304"/>
      <c r="AE534" s="304"/>
      <c r="AF534" s="304"/>
      <c r="AG534" s="304"/>
      <c r="AH534" s="304"/>
      <c r="AI534" s="285"/>
      <c r="AJ534" s="304"/>
      <c r="AK534" s="304"/>
      <c r="AL534" s="304"/>
      <c r="AM534" s="304"/>
      <c r="AN534" s="304"/>
      <c r="AO534" s="304"/>
      <c r="AP534" s="271"/>
      <c r="AQ534" s="304"/>
      <c r="AR534" s="306"/>
      <c r="AS534" s="289"/>
      <c r="AT534" s="289"/>
      <c r="AU534" s="304"/>
      <c r="AX534" s="292" t="s">
        <v>1355</v>
      </c>
      <c r="AY534" s="292" t="s">
        <v>1356</v>
      </c>
    </row>
    <row r="535" spans="1:51" s="228" customFormat="1" ht="48" customHeight="1">
      <c r="A535" s="304"/>
      <c r="B535" s="304"/>
      <c r="C535" s="304"/>
      <c r="D535" s="304"/>
      <c r="E535" s="304"/>
      <c r="F535" s="304"/>
      <c r="G535" s="304"/>
      <c r="H535" s="304"/>
      <c r="I535" s="304"/>
      <c r="J535" s="304"/>
      <c r="K535" s="304"/>
      <c r="L535" s="304"/>
      <c r="M535" s="305"/>
      <c r="N535" s="305"/>
      <c r="O535" s="306"/>
      <c r="P535" s="304"/>
      <c r="Q535" s="308"/>
      <c r="R535" s="304"/>
      <c r="S535" s="308"/>
      <c r="T535" s="304"/>
      <c r="U535" s="304"/>
      <c r="V535" s="304"/>
      <c r="W535" s="304"/>
      <c r="X535" s="304"/>
      <c r="Y535" s="304"/>
      <c r="Z535" s="304"/>
      <c r="AA535" s="309"/>
      <c r="AB535" s="304"/>
      <c r="AC535" s="304"/>
      <c r="AD535" s="304"/>
      <c r="AE535" s="304"/>
      <c r="AF535" s="304"/>
      <c r="AG535" s="304"/>
      <c r="AH535" s="304"/>
      <c r="AI535" s="285"/>
      <c r="AJ535" s="304"/>
      <c r="AK535" s="304"/>
      <c r="AL535" s="304"/>
      <c r="AM535" s="304"/>
      <c r="AN535" s="304"/>
      <c r="AO535" s="304"/>
      <c r="AP535" s="271"/>
      <c r="AQ535" s="304"/>
      <c r="AR535" s="306"/>
      <c r="AS535" s="289"/>
      <c r="AT535" s="289"/>
      <c r="AU535" s="304"/>
      <c r="AX535" s="292" t="s">
        <v>1357</v>
      </c>
      <c r="AY535" s="292" t="s">
        <v>1358</v>
      </c>
    </row>
    <row r="536" spans="1:51" s="228" customFormat="1" ht="48" customHeight="1">
      <c r="A536" s="304"/>
      <c r="B536" s="304"/>
      <c r="C536" s="304"/>
      <c r="D536" s="304"/>
      <c r="E536" s="304"/>
      <c r="F536" s="304"/>
      <c r="G536" s="304"/>
      <c r="H536" s="304"/>
      <c r="I536" s="304"/>
      <c r="J536" s="304"/>
      <c r="K536" s="304"/>
      <c r="L536" s="304"/>
      <c r="M536" s="305"/>
      <c r="N536" s="305"/>
      <c r="O536" s="306"/>
      <c r="P536" s="304"/>
      <c r="Q536" s="308"/>
      <c r="R536" s="304"/>
      <c r="S536" s="308"/>
      <c r="T536" s="304"/>
      <c r="U536" s="304"/>
      <c r="V536" s="304"/>
      <c r="W536" s="304"/>
      <c r="X536" s="304"/>
      <c r="Y536" s="304"/>
      <c r="Z536" s="304"/>
      <c r="AA536" s="309"/>
      <c r="AB536" s="304"/>
      <c r="AC536" s="304"/>
      <c r="AD536" s="304"/>
      <c r="AE536" s="304"/>
      <c r="AF536" s="304"/>
      <c r="AG536" s="304"/>
      <c r="AH536" s="304"/>
      <c r="AI536" s="285"/>
      <c r="AJ536" s="304"/>
      <c r="AK536" s="304"/>
      <c r="AL536" s="304"/>
      <c r="AM536" s="304"/>
      <c r="AN536" s="304"/>
      <c r="AO536" s="304"/>
      <c r="AP536" s="271"/>
      <c r="AQ536" s="304"/>
      <c r="AR536" s="306"/>
      <c r="AS536" s="289"/>
      <c r="AT536" s="289"/>
      <c r="AU536" s="304"/>
      <c r="AX536" s="292" t="s">
        <v>1359</v>
      </c>
      <c r="AY536" s="292" t="s">
        <v>1360</v>
      </c>
    </row>
    <row r="537" spans="1:51" s="228" customFormat="1" ht="48" customHeight="1">
      <c r="A537" s="304"/>
      <c r="B537" s="304"/>
      <c r="C537" s="304"/>
      <c r="D537" s="304"/>
      <c r="E537" s="304"/>
      <c r="F537" s="304"/>
      <c r="G537" s="304"/>
      <c r="H537" s="304"/>
      <c r="I537" s="304"/>
      <c r="J537" s="304"/>
      <c r="K537" s="304"/>
      <c r="L537" s="304"/>
      <c r="M537" s="305"/>
      <c r="N537" s="305"/>
      <c r="O537" s="306"/>
      <c r="P537" s="304"/>
      <c r="Q537" s="308"/>
      <c r="R537" s="304"/>
      <c r="S537" s="308"/>
      <c r="T537" s="304"/>
      <c r="U537" s="304"/>
      <c r="V537" s="304"/>
      <c r="W537" s="304"/>
      <c r="X537" s="304"/>
      <c r="Y537" s="304"/>
      <c r="Z537" s="304"/>
      <c r="AA537" s="309"/>
      <c r="AB537" s="304"/>
      <c r="AC537" s="304"/>
      <c r="AD537" s="304"/>
      <c r="AE537" s="304"/>
      <c r="AF537" s="304"/>
      <c r="AG537" s="304"/>
      <c r="AH537" s="304"/>
      <c r="AI537" s="285"/>
      <c r="AJ537" s="304"/>
      <c r="AK537" s="304"/>
      <c r="AL537" s="304"/>
      <c r="AM537" s="304"/>
      <c r="AN537" s="304"/>
      <c r="AO537" s="304"/>
      <c r="AP537" s="271"/>
      <c r="AQ537" s="304"/>
      <c r="AR537" s="306"/>
      <c r="AS537" s="289"/>
      <c r="AT537" s="289"/>
      <c r="AU537" s="304"/>
      <c r="AX537" s="292" t="s">
        <v>1361</v>
      </c>
      <c r="AY537" s="292" t="s">
        <v>1362</v>
      </c>
    </row>
    <row r="538" spans="1:51" s="228" customFormat="1" ht="48" customHeight="1">
      <c r="A538" s="304"/>
      <c r="B538" s="304"/>
      <c r="C538" s="304"/>
      <c r="D538" s="304"/>
      <c r="E538" s="304"/>
      <c r="F538" s="304"/>
      <c r="G538" s="304"/>
      <c r="H538" s="304"/>
      <c r="I538" s="304"/>
      <c r="J538" s="304"/>
      <c r="K538" s="304"/>
      <c r="L538" s="304"/>
      <c r="M538" s="305"/>
      <c r="N538" s="305"/>
      <c r="O538" s="306"/>
      <c r="P538" s="304"/>
      <c r="Q538" s="308"/>
      <c r="R538" s="304"/>
      <c r="S538" s="308"/>
      <c r="T538" s="304"/>
      <c r="U538" s="304"/>
      <c r="V538" s="304"/>
      <c r="W538" s="304"/>
      <c r="X538" s="304"/>
      <c r="Y538" s="304"/>
      <c r="Z538" s="304"/>
      <c r="AA538" s="309"/>
      <c r="AB538" s="304"/>
      <c r="AC538" s="304"/>
      <c r="AD538" s="304"/>
      <c r="AE538" s="304"/>
      <c r="AF538" s="304"/>
      <c r="AG538" s="304"/>
      <c r="AH538" s="304"/>
      <c r="AI538" s="285"/>
      <c r="AJ538" s="304"/>
      <c r="AK538" s="304"/>
      <c r="AL538" s="304"/>
      <c r="AM538" s="304"/>
      <c r="AN538" s="304"/>
      <c r="AO538" s="304"/>
      <c r="AP538" s="271"/>
      <c r="AQ538" s="304"/>
      <c r="AR538" s="306"/>
      <c r="AS538" s="289"/>
      <c r="AT538" s="289"/>
      <c r="AU538" s="304"/>
      <c r="AX538" s="292" t="s">
        <v>1363</v>
      </c>
      <c r="AY538" s="292" t="s">
        <v>1364</v>
      </c>
    </row>
    <row r="539" spans="1:51" s="228" customFormat="1" ht="48" customHeight="1">
      <c r="A539" s="304"/>
      <c r="B539" s="304"/>
      <c r="C539" s="304"/>
      <c r="D539" s="304"/>
      <c r="E539" s="304"/>
      <c r="F539" s="304"/>
      <c r="G539" s="304"/>
      <c r="H539" s="304"/>
      <c r="I539" s="304"/>
      <c r="J539" s="304"/>
      <c r="K539" s="304"/>
      <c r="L539" s="304"/>
      <c r="M539" s="305"/>
      <c r="N539" s="305"/>
      <c r="O539" s="306"/>
      <c r="P539" s="304"/>
      <c r="Q539" s="308"/>
      <c r="R539" s="304"/>
      <c r="S539" s="308"/>
      <c r="T539" s="304"/>
      <c r="U539" s="304"/>
      <c r="V539" s="304"/>
      <c r="W539" s="304"/>
      <c r="X539" s="304"/>
      <c r="Y539" s="304"/>
      <c r="Z539" s="304"/>
      <c r="AA539" s="309"/>
      <c r="AB539" s="304"/>
      <c r="AC539" s="304"/>
      <c r="AD539" s="304"/>
      <c r="AE539" s="304"/>
      <c r="AF539" s="304"/>
      <c r="AG539" s="304"/>
      <c r="AH539" s="304"/>
      <c r="AI539" s="285"/>
      <c r="AJ539" s="304"/>
      <c r="AK539" s="304"/>
      <c r="AL539" s="304"/>
      <c r="AM539" s="304"/>
      <c r="AN539" s="304"/>
      <c r="AO539" s="304"/>
      <c r="AP539" s="271"/>
      <c r="AQ539" s="304"/>
      <c r="AR539" s="306"/>
      <c r="AS539" s="289"/>
      <c r="AT539" s="289"/>
      <c r="AU539" s="304"/>
      <c r="AX539" s="292" t="s">
        <v>1365</v>
      </c>
      <c r="AY539" s="292" t="s">
        <v>1366</v>
      </c>
    </row>
    <row r="540" spans="1:51" s="228" customFormat="1" ht="48" customHeight="1">
      <c r="A540" s="304"/>
      <c r="B540" s="304"/>
      <c r="C540" s="304"/>
      <c r="D540" s="304"/>
      <c r="E540" s="304"/>
      <c r="F540" s="304"/>
      <c r="G540" s="304"/>
      <c r="H540" s="304"/>
      <c r="I540" s="304"/>
      <c r="J540" s="304"/>
      <c r="K540" s="304"/>
      <c r="L540" s="304"/>
      <c r="M540" s="305"/>
      <c r="N540" s="305"/>
      <c r="O540" s="306"/>
      <c r="P540" s="304"/>
      <c r="Q540" s="308"/>
      <c r="R540" s="304"/>
      <c r="S540" s="308"/>
      <c r="T540" s="304"/>
      <c r="U540" s="304"/>
      <c r="V540" s="304"/>
      <c r="W540" s="304"/>
      <c r="X540" s="304"/>
      <c r="Y540" s="304"/>
      <c r="Z540" s="304"/>
      <c r="AA540" s="309"/>
      <c r="AB540" s="304"/>
      <c r="AC540" s="304"/>
      <c r="AD540" s="304"/>
      <c r="AE540" s="304"/>
      <c r="AF540" s="304"/>
      <c r="AG540" s="304"/>
      <c r="AH540" s="304"/>
      <c r="AI540" s="285"/>
      <c r="AJ540" s="304"/>
      <c r="AK540" s="304"/>
      <c r="AL540" s="304"/>
      <c r="AM540" s="304"/>
      <c r="AN540" s="304"/>
      <c r="AO540" s="304"/>
      <c r="AP540" s="271"/>
      <c r="AQ540" s="304"/>
      <c r="AR540" s="306"/>
      <c r="AS540" s="289"/>
      <c r="AT540" s="289"/>
      <c r="AU540" s="304"/>
      <c r="AX540" s="292" t="s">
        <v>1367</v>
      </c>
      <c r="AY540" s="292" t="s">
        <v>1368</v>
      </c>
    </row>
    <row r="541" spans="1:51" s="228" customFormat="1" ht="48" customHeight="1">
      <c r="A541" s="304"/>
      <c r="B541" s="304"/>
      <c r="C541" s="304"/>
      <c r="D541" s="304"/>
      <c r="E541" s="304"/>
      <c r="F541" s="304"/>
      <c r="G541" s="304"/>
      <c r="H541" s="304"/>
      <c r="I541" s="304"/>
      <c r="J541" s="304"/>
      <c r="K541" s="304"/>
      <c r="L541" s="304"/>
      <c r="M541" s="305"/>
      <c r="N541" s="305"/>
      <c r="O541" s="306"/>
      <c r="P541" s="304"/>
      <c r="Q541" s="308"/>
      <c r="R541" s="304"/>
      <c r="S541" s="308"/>
      <c r="T541" s="304"/>
      <c r="U541" s="304"/>
      <c r="V541" s="304"/>
      <c r="W541" s="304"/>
      <c r="X541" s="304"/>
      <c r="Y541" s="304"/>
      <c r="Z541" s="304"/>
      <c r="AA541" s="309"/>
      <c r="AB541" s="304"/>
      <c r="AC541" s="304"/>
      <c r="AD541" s="304"/>
      <c r="AE541" s="304"/>
      <c r="AF541" s="304"/>
      <c r="AG541" s="304"/>
      <c r="AH541" s="304"/>
      <c r="AI541" s="285"/>
      <c r="AJ541" s="304"/>
      <c r="AK541" s="304"/>
      <c r="AL541" s="304"/>
      <c r="AM541" s="304"/>
      <c r="AN541" s="304"/>
      <c r="AO541" s="304"/>
      <c r="AP541" s="271"/>
      <c r="AQ541" s="304"/>
      <c r="AR541" s="306"/>
      <c r="AS541" s="289"/>
      <c r="AT541" s="289"/>
      <c r="AU541" s="304"/>
      <c r="AX541" s="292" t="s">
        <v>1369</v>
      </c>
      <c r="AY541" s="292" t="s">
        <v>1370</v>
      </c>
    </row>
    <row r="542" spans="1:51" s="228" customFormat="1" ht="48" customHeight="1">
      <c r="A542" s="304"/>
      <c r="B542" s="304"/>
      <c r="C542" s="304"/>
      <c r="D542" s="304"/>
      <c r="E542" s="304"/>
      <c r="F542" s="304"/>
      <c r="G542" s="304"/>
      <c r="H542" s="304"/>
      <c r="I542" s="304"/>
      <c r="J542" s="304"/>
      <c r="K542" s="304"/>
      <c r="L542" s="304"/>
      <c r="M542" s="305"/>
      <c r="N542" s="305"/>
      <c r="O542" s="306"/>
      <c r="P542" s="304"/>
      <c r="Q542" s="308"/>
      <c r="R542" s="304"/>
      <c r="S542" s="308"/>
      <c r="T542" s="304"/>
      <c r="U542" s="304"/>
      <c r="V542" s="304"/>
      <c r="W542" s="304"/>
      <c r="X542" s="304"/>
      <c r="Y542" s="304"/>
      <c r="Z542" s="304"/>
      <c r="AA542" s="309"/>
      <c r="AB542" s="304"/>
      <c r="AC542" s="304"/>
      <c r="AD542" s="304"/>
      <c r="AE542" s="304"/>
      <c r="AF542" s="304"/>
      <c r="AG542" s="304"/>
      <c r="AH542" s="304"/>
      <c r="AI542" s="285"/>
      <c r="AJ542" s="304"/>
      <c r="AK542" s="304"/>
      <c r="AL542" s="304"/>
      <c r="AM542" s="304"/>
      <c r="AN542" s="304"/>
      <c r="AO542" s="304"/>
      <c r="AP542" s="271"/>
      <c r="AQ542" s="304"/>
      <c r="AR542" s="306"/>
      <c r="AS542" s="289"/>
      <c r="AT542" s="289"/>
      <c r="AU542" s="304"/>
      <c r="AX542" s="292" t="s">
        <v>1371</v>
      </c>
      <c r="AY542" s="292" t="s">
        <v>1372</v>
      </c>
    </row>
    <row r="543" spans="1:51" s="228" customFormat="1" ht="48" customHeight="1">
      <c r="A543" s="304"/>
      <c r="B543" s="304"/>
      <c r="C543" s="304"/>
      <c r="D543" s="304"/>
      <c r="E543" s="304"/>
      <c r="F543" s="304"/>
      <c r="G543" s="304"/>
      <c r="H543" s="304"/>
      <c r="I543" s="304"/>
      <c r="J543" s="304"/>
      <c r="K543" s="304"/>
      <c r="L543" s="304"/>
      <c r="M543" s="305"/>
      <c r="N543" s="305"/>
      <c r="O543" s="306"/>
      <c r="P543" s="304"/>
      <c r="Q543" s="308"/>
      <c r="R543" s="304"/>
      <c r="S543" s="308"/>
      <c r="T543" s="304"/>
      <c r="U543" s="304"/>
      <c r="V543" s="304"/>
      <c r="W543" s="304"/>
      <c r="X543" s="304"/>
      <c r="Y543" s="304"/>
      <c r="Z543" s="304"/>
      <c r="AA543" s="309"/>
      <c r="AB543" s="304"/>
      <c r="AC543" s="304"/>
      <c r="AD543" s="304"/>
      <c r="AE543" s="304"/>
      <c r="AF543" s="304"/>
      <c r="AG543" s="304"/>
      <c r="AH543" s="304"/>
      <c r="AI543" s="285"/>
      <c r="AJ543" s="304"/>
      <c r="AK543" s="304"/>
      <c r="AL543" s="304"/>
      <c r="AM543" s="304"/>
      <c r="AN543" s="304"/>
      <c r="AO543" s="304"/>
      <c r="AP543" s="271"/>
      <c r="AQ543" s="304"/>
      <c r="AR543" s="306"/>
      <c r="AS543" s="289"/>
      <c r="AT543" s="289"/>
      <c r="AU543" s="304"/>
      <c r="AX543" s="292" t="s">
        <v>1373</v>
      </c>
      <c r="AY543" s="292" t="s">
        <v>1374</v>
      </c>
    </row>
    <row r="544" spans="1:51" s="228" customFormat="1" ht="48" customHeight="1">
      <c r="A544" s="304"/>
      <c r="B544" s="304"/>
      <c r="C544" s="304"/>
      <c r="D544" s="304"/>
      <c r="E544" s="304"/>
      <c r="F544" s="304"/>
      <c r="G544" s="304"/>
      <c r="H544" s="304"/>
      <c r="I544" s="304"/>
      <c r="J544" s="304"/>
      <c r="K544" s="304"/>
      <c r="L544" s="304"/>
      <c r="M544" s="305"/>
      <c r="N544" s="305"/>
      <c r="O544" s="306"/>
      <c r="P544" s="304"/>
      <c r="Q544" s="308"/>
      <c r="R544" s="304"/>
      <c r="S544" s="308"/>
      <c r="T544" s="304"/>
      <c r="U544" s="304"/>
      <c r="V544" s="304"/>
      <c r="W544" s="304"/>
      <c r="X544" s="304"/>
      <c r="Y544" s="304"/>
      <c r="Z544" s="304"/>
      <c r="AA544" s="309"/>
      <c r="AB544" s="304"/>
      <c r="AC544" s="304"/>
      <c r="AD544" s="304"/>
      <c r="AE544" s="304"/>
      <c r="AF544" s="304"/>
      <c r="AG544" s="304"/>
      <c r="AH544" s="304"/>
      <c r="AI544" s="285"/>
      <c r="AJ544" s="304"/>
      <c r="AK544" s="304"/>
      <c r="AL544" s="304"/>
      <c r="AM544" s="304"/>
      <c r="AN544" s="304"/>
      <c r="AO544" s="304"/>
      <c r="AP544" s="271"/>
      <c r="AQ544" s="304"/>
      <c r="AR544" s="306"/>
      <c r="AS544" s="289"/>
      <c r="AT544" s="289"/>
      <c r="AU544" s="304"/>
      <c r="AX544" s="292" t="s">
        <v>1375</v>
      </c>
      <c r="AY544" s="292" t="s">
        <v>1376</v>
      </c>
    </row>
    <row r="545" spans="1:51" s="228" customFormat="1" ht="48" customHeight="1">
      <c r="A545" s="304"/>
      <c r="B545" s="304"/>
      <c r="C545" s="304"/>
      <c r="D545" s="304"/>
      <c r="E545" s="304"/>
      <c r="F545" s="304"/>
      <c r="G545" s="304"/>
      <c r="H545" s="304"/>
      <c r="I545" s="304"/>
      <c r="J545" s="304"/>
      <c r="K545" s="304"/>
      <c r="L545" s="304"/>
      <c r="M545" s="305"/>
      <c r="N545" s="305"/>
      <c r="O545" s="306"/>
      <c r="P545" s="304"/>
      <c r="Q545" s="308"/>
      <c r="R545" s="304"/>
      <c r="S545" s="308"/>
      <c r="T545" s="304"/>
      <c r="U545" s="304"/>
      <c r="V545" s="304"/>
      <c r="W545" s="304"/>
      <c r="X545" s="304"/>
      <c r="Y545" s="304"/>
      <c r="Z545" s="304"/>
      <c r="AA545" s="309"/>
      <c r="AB545" s="304"/>
      <c r="AC545" s="304"/>
      <c r="AD545" s="304"/>
      <c r="AE545" s="304"/>
      <c r="AF545" s="304"/>
      <c r="AG545" s="304"/>
      <c r="AH545" s="304"/>
      <c r="AI545" s="285"/>
      <c r="AJ545" s="304"/>
      <c r="AK545" s="304"/>
      <c r="AL545" s="304"/>
      <c r="AM545" s="304"/>
      <c r="AN545" s="304"/>
      <c r="AO545" s="304"/>
      <c r="AP545" s="271"/>
      <c r="AQ545" s="304"/>
      <c r="AR545" s="306"/>
      <c r="AS545" s="289"/>
      <c r="AT545" s="289"/>
      <c r="AU545" s="304"/>
      <c r="AX545" s="292" t="s">
        <v>536</v>
      </c>
      <c r="AY545" s="292" t="s">
        <v>1377</v>
      </c>
    </row>
    <row r="546" spans="1:51" s="228" customFormat="1" ht="48" customHeight="1">
      <c r="A546" s="304"/>
      <c r="B546" s="304"/>
      <c r="C546" s="304"/>
      <c r="D546" s="304"/>
      <c r="E546" s="304"/>
      <c r="F546" s="304"/>
      <c r="G546" s="304"/>
      <c r="H546" s="304"/>
      <c r="I546" s="304"/>
      <c r="J546" s="304"/>
      <c r="K546" s="304"/>
      <c r="L546" s="304"/>
      <c r="M546" s="305"/>
      <c r="N546" s="305"/>
      <c r="O546" s="306"/>
      <c r="P546" s="304"/>
      <c r="Q546" s="308"/>
      <c r="R546" s="304"/>
      <c r="S546" s="308"/>
      <c r="T546" s="304"/>
      <c r="U546" s="304"/>
      <c r="V546" s="304"/>
      <c r="W546" s="304"/>
      <c r="X546" s="304"/>
      <c r="Y546" s="304"/>
      <c r="Z546" s="304"/>
      <c r="AA546" s="309"/>
      <c r="AB546" s="304"/>
      <c r="AC546" s="304"/>
      <c r="AD546" s="304"/>
      <c r="AE546" s="304"/>
      <c r="AF546" s="304"/>
      <c r="AG546" s="304"/>
      <c r="AH546" s="304"/>
      <c r="AI546" s="285"/>
      <c r="AJ546" s="304"/>
      <c r="AK546" s="304"/>
      <c r="AL546" s="304"/>
      <c r="AM546" s="304"/>
      <c r="AN546" s="304"/>
      <c r="AO546" s="304"/>
      <c r="AP546" s="271"/>
      <c r="AQ546" s="304"/>
      <c r="AR546" s="306"/>
      <c r="AS546" s="289"/>
      <c r="AT546" s="289"/>
      <c r="AU546" s="304"/>
      <c r="AX546" s="292" t="s">
        <v>1378</v>
      </c>
      <c r="AY546" s="292" t="s">
        <v>1379</v>
      </c>
    </row>
    <row r="547" spans="1:51" s="228" customFormat="1" ht="48" customHeight="1">
      <c r="A547" s="304"/>
      <c r="B547" s="304"/>
      <c r="C547" s="304"/>
      <c r="D547" s="304"/>
      <c r="E547" s="304"/>
      <c r="F547" s="304"/>
      <c r="G547" s="304"/>
      <c r="H547" s="304"/>
      <c r="I547" s="304"/>
      <c r="J547" s="304"/>
      <c r="K547" s="304"/>
      <c r="L547" s="304"/>
      <c r="M547" s="305"/>
      <c r="N547" s="305"/>
      <c r="O547" s="306"/>
      <c r="P547" s="304"/>
      <c r="Q547" s="308"/>
      <c r="R547" s="304"/>
      <c r="S547" s="308"/>
      <c r="T547" s="304"/>
      <c r="U547" s="304"/>
      <c r="V547" s="304"/>
      <c r="W547" s="304"/>
      <c r="X547" s="304"/>
      <c r="Y547" s="304"/>
      <c r="Z547" s="304"/>
      <c r="AA547" s="309"/>
      <c r="AB547" s="304"/>
      <c r="AC547" s="304"/>
      <c r="AD547" s="304"/>
      <c r="AE547" s="304"/>
      <c r="AF547" s="304"/>
      <c r="AG547" s="304"/>
      <c r="AH547" s="304"/>
      <c r="AI547" s="285"/>
      <c r="AJ547" s="304"/>
      <c r="AK547" s="304"/>
      <c r="AL547" s="304"/>
      <c r="AM547" s="304"/>
      <c r="AN547" s="304"/>
      <c r="AO547" s="304"/>
      <c r="AP547" s="271"/>
      <c r="AQ547" s="304"/>
      <c r="AR547" s="306"/>
      <c r="AS547" s="289"/>
      <c r="AT547" s="289"/>
      <c r="AU547" s="304"/>
      <c r="AX547" s="292" t="s">
        <v>1380</v>
      </c>
      <c r="AY547" s="292" t="s">
        <v>1381</v>
      </c>
    </row>
    <row r="548" spans="1:51" s="228" customFormat="1" ht="48" customHeight="1">
      <c r="A548" s="304"/>
      <c r="B548" s="304"/>
      <c r="C548" s="304"/>
      <c r="D548" s="304"/>
      <c r="E548" s="304"/>
      <c r="F548" s="304"/>
      <c r="G548" s="304"/>
      <c r="H548" s="304"/>
      <c r="I548" s="304"/>
      <c r="J548" s="304"/>
      <c r="K548" s="304"/>
      <c r="L548" s="304"/>
      <c r="M548" s="305"/>
      <c r="N548" s="305"/>
      <c r="O548" s="306"/>
      <c r="P548" s="304"/>
      <c r="Q548" s="308"/>
      <c r="R548" s="304"/>
      <c r="S548" s="308"/>
      <c r="T548" s="304"/>
      <c r="U548" s="304"/>
      <c r="V548" s="304"/>
      <c r="W548" s="304"/>
      <c r="X548" s="304"/>
      <c r="Y548" s="304"/>
      <c r="Z548" s="304"/>
      <c r="AA548" s="309"/>
      <c r="AB548" s="304"/>
      <c r="AC548" s="304"/>
      <c r="AD548" s="304"/>
      <c r="AE548" s="304"/>
      <c r="AF548" s="304"/>
      <c r="AG548" s="304"/>
      <c r="AH548" s="304"/>
      <c r="AI548" s="285"/>
      <c r="AJ548" s="304"/>
      <c r="AK548" s="304"/>
      <c r="AL548" s="304"/>
      <c r="AM548" s="304"/>
      <c r="AN548" s="304"/>
      <c r="AO548" s="304"/>
      <c r="AP548" s="271"/>
      <c r="AQ548" s="304"/>
      <c r="AR548" s="306"/>
      <c r="AS548" s="289"/>
      <c r="AT548" s="289"/>
      <c r="AU548" s="304"/>
      <c r="AX548" s="292" t="s">
        <v>1382</v>
      </c>
      <c r="AY548" s="292" t="s">
        <v>1383</v>
      </c>
    </row>
    <row r="549" spans="1:51" s="228" customFormat="1" ht="48" customHeight="1">
      <c r="A549" s="304"/>
      <c r="B549" s="304"/>
      <c r="C549" s="304"/>
      <c r="D549" s="304"/>
      <c r="E549" s="304"/>
      <c r="F549" s="304"/>
      <c r="G549" s="304"/>
      <c r="H549" s="304"/>
      <c r="I549" s="304"/>
      <c r="J549" s="304"/>
      <c r="K549" s="304"/>
      <c r="L549" s="304"/>
      <c r="M549" s="305"/>
      <c r="N549" s="305"/>
      <c r="O549" s="306"/>
      <c r="P549" s="304"/>
      <c r="Q549" s="308"/>
      <c r="R549" s="304"/>
      <c r="S549" s="308"/>
      <c r="T549" s="304"/>
      <c r="U549" s="304"/>
      <c r="V549" s="304"/>
      <c r="W549" s="304"/>
      <c r="X549" s="304"/>
      <c r="Y549" s="304"/>
      <c r="Z549" s="304"/>
      <c r="AA549" s="309"/>
      <c r="AB549" s="304"/>
      <c r="AC549" s="304"/>
      <c r="AD549" s="304"/>
      <c r="AE549" s="304"/>
      <c r="AF549" s="304"/>
      <c r="AG549" s="304"/>
      <c r="AH549" s="304"/>
      <c r="AI549" s="285"/>
      <c r="AJ549" s="304"/>
      <c r="AK549" s="304"/>
      <c r="AL549" s="304"/>
      <c r="AM549" s="304"/>
      <c r="AN549" s="304"/>
      <c r="AO549" s="304"/>
      <c r="AP549" s="271"/>
      <c r="AQ549" s="304"/>
      <c r="AR549" s="306"/>
      <c r="AS549" s="289"/>
      <c r="AT549" s="289"/>
      <c r="AU549" s="304"/>
      <c r="AX549" s="292" t="s">
        <v>1384</v>
      </c>
      <c r="AY549" s="292" t="s">
        <v>1385</v>
      </c>
    </row>
    <row r="550" spans="1:51" s="228" customFormat="1" ht="48" customHeight="1">
      <c r="A550" s="304"/>
      <c r="B550" s="304"/>
      <c r="C550" s="304"/>
      <c r="D550" s="304"/>
      <c r="E550" s="304"/>
      <c r="F550" s="304"/>
      <c r="G550" s="304"/>
      <c r="H550" s="304"/>
      <c r="I550" s="304"/>
      <c r="J550" s="304"/>
      <c r="K550" s="304"/>
      <c r="L550" s="304"/>
      <c r="M550" s="305"/>
      <c r="N550" s="305"/>
      <c r="O550" s="306"/>
      <c r="P550" s="304"/>
      <c r="Q550" s="308"/>
      <c r="R550" s="304"/>
      <c r="S550" s="308"/>
      <c r="T550" s="304"/>
      <c r="U550" s="304"/>
      <c r="V550" s="304"/>
      <c r="W550" s="304"/>
      <c r="X550" s="304"/>
      <c r="Y550" s="304"/>
      <c r="Z550" s="304"/>
      <c r="AA550" s="309"/>
      <c r="AB550" s="304"/>
      <c r="AC550" s="304"/>
      <c r="AD550" s="304"/>
      <c r="AE550" s="304"/>
      <c r="AF550" s="304"/>
      <c r="AG550" s="304"/>
      <c r="AH550" s="304"/>
      <c r="AI550" s="285"/>
      <c r="AJ550" s="304"/>
      <c r="AK550" s="304"/>
      <c r="AL550" s="304"/>
      <c r="AM550" s="304"/>
      <c r="AN550" s="304"/>
      <c r="AO550" s="304"/>
      <c r="AP550" s="271"/>
      <c r="AQ550" s="304"/>
      <c r="AR550" s="306"/>
      <c r="AS550" s="289"/>
      <c r="AT550" s="289"/>
      <c r="AU550" s="304"/>
      <c r="AX550" s="292" t="s">
        <v>1386</v>
      </c>
      <c r="AY550" s="292" t="s">
        <v>1387</v>
      </c>
    </row>
    <row r="551" spans="1:51" s="228" customFormat="1" ht="48" customHeight="1">
      <c r="A551" s="304"/>
      <c r="B551" s="304"/>
      <c r="C551" s="304"/>
      <c r="D551" s="304"/>
      <c r="E551" s="304"/>
      <c r="F551" s="304"/>
      <c r="G551" s="304"/>
      <c r="H551" s="304"/>
      <c r="I551" s="304"/>
      <c r="J551" s="304"/>
      <c r="K551" s="304"/>
      <c r="L551" s="304"/>
      <c r="M551" s="305"/>
      <c r="N551" s="305"/>
      <c r="O551" s="306"/>
      <c r="P551" s="304"/>
      <c r="Q551" s="308"/>
      <c r="R551" s="304"/>
      <c r="S551" s="308"/>
      <c r="T551" s="304"/>
      <c r="U551" s="304"/>
      <c r="V551" s="304"/>
      <c r="W551" s="304"/>
      <c r="X551" s="304"/>
      <c r="Y551" s="304"/>
      <c r="Z551" s="304"/>
      <c r="AA551" s="309"/>
      <c r="AB551" s="304"/>
      <c r="AC551" s="304"/>
      <c r="AD551" s="304"/>
      <c r="AE551" s="304"/>
      <c r="AF551" s="304"/>
      <c r="AG551" s="304"/>
      <c r="AH551" s="304"/>
      <c r="AI551" s="285"/>
      <c r="AJ551" s="304"/>
      <c r="AK551" s="304"/>
      <c r="AL551" s="304"/>
      <c r="AM551" s="304"/>
      <c r="AN551" s="304"/>
      <c r="AO551" s="304"/>
      <c r="AP551" s="271"/>
      <c r="AQ551" s="304"/>
      <c r="AR551" s="306"/>
      <c r="AS551" s="289"/>
      <c r="AT551" s="289"/>
      <c r="AU551" s="304"/>
      <c r="AX551" s="292" t="s">
        <v>539</v>
      </c>
      <c r="AY551" s="292" t="s">
        <v>1388</v>
      </c>
    </row>
    <row r="552" spans="1:51" s="228" customFormat="1" ht="48" customHeight="1">
      <c r="A552" s="304"/>
      <c r="B552" s="304"/>
      <c r="C552" s="304"/>
      <c r="D552" s="304"/>
      <c r="E552" s="304"/>
      <c r="F552" s="304"/>
      <c r="G552" s="304"/>
      <c r="H552" s="304"/>
      <c r="I552" s="304"/>
      <c r="J552" s="304"/>
      <c r="K552" s="304"/>
      <c r="L552" s="304"/>
      <c r="M552" s="305"/>
      <c r="N552" s="305"/>
      <c r="O552" s="306"/>
      <c r="P552" s="304"/>
      <c r="Q552" s="308"/>
      <c r="R552" s="304"/>
      <c r="S552" s="308"/>
      <c r="T552" s="304"/>
      <c r="U552" s="304"/>
      <c r="V552" s="304"/>
      <c r="W552" s="304"/>
      <c r="X552" s="304"/>
      <c r="Y552" s="304"/>
      <c r="Z552" s="304"/>
      <c r="AA552" s="309"/>
      <c r="AB552" s="304"/>
      <c r="AC552" s="304"/>
      <c r="AD552" s="304"/>
      <c r="AE552" s="304"/>
      <c r="AF552" s="304"/>
      <c r="AG552" s="304"/>
      <c r="AH552" s="304"/>
      <c r="AI552" s="285"/>
      <c r="AJ552" s="304"/>
      <c r="AK552" s="304"/>
      <c r="AL552" s="304"/>
      <c r="AM552" s="304"/>
      <c r="AN552" s="304"/>
      <c r="AO552" s="304"/>
      <c r="AP552" s="271"/>
      <c r="AQ552" s="304"/>
      <c r="AR552" s="306"/>
      <c r="AS552" s="289"/>
      <c r="AT552" s="289"/>
      <c r="AU552" s="304"/>
      <c r="AX552" s="292" t="s">
        <v>1389</v>
      </c>
      <c r="AY552" s="292" t="s">
        <v>1390</v>
      </c>
    </row>
    <row r="553" spans="1:51" s="228" customFormat="1" ht="48" customHeight="1">
      <c r="A553" s="304"/>
      <c r="B553" s="304"/>
      <c r="C553" s="304"/>
      <c r="D553" s="304"/>
      <c r="E553" s="304"/>
      <c r="F553" s="304"/>
      <c r="G553" s="304"/>
      <c r="H553" s="304"/>
      <c r="I553" s="304"/>
      <c r="J553" s="304"/>
      <c r="K553" s="304"/>
      <c r="L553" s="304"/>
      <c r="M553" s="305"/>
      <c r="N553" s="305"/>
      <c r="O553" s="306"/>
      <c r="P553" s="304"/>
      <c r="Q553" s="308"/>
      <c r="R553" s="304"/>
      <c r="S553" s="308"/>
      <c r="T553" s="304"/>
      <c r="U553" s="304"/>
      <c r="V553" s="304"/>
      <c r="W553" s="304"/>
      <c r="X553" s="304"/>
      <c r="Y553" s="304"/>
      <c r="Z553" s="304"/>
      <c r="AA553" s="309"/>
      <c r="AB553" s="304"/>
      <c r="AC553" s="304"/>
      <c r="AD553" s="304"/>
      <c r="AE553" s="304"/>
      <c r="AF553" s="304"/>
      <c r="AG553" s="304"/>
      <c r="AH553" s="304"/>
      <c r="AI553" s="285"/>
      <c r="AJ553" s="304"/>
      <c r="AK553" s="304"/>
      <c r="AL553" s="304"/>
      <c r="AM553" s="304"/>
      <c r="AN553" s="304"/>
      <c r="AO553" s="304"/>
      <c r="AP553" s="271"/>
      <c r="AQ553" s="304"/>
      <c r="AR553" s="306"/>
      <c r="AS553" s="289"/>
      <c r="AT553" s="289"/>
      <c r="AU553" s="304"/>
      <c r="AX553" s="292" t="s">
        <v>1391</v>
      </c>
      <c r="AY553" s="292" t="s">
        <v>1392</v>
      </c>
    </row>
    <row r="554" spans="1:51" s="228" customFormat="1" ht="48" customHeight="1">
      <c r="A554" s="304"/>
      <c r="B554" s="304"/>
      <c r="C554" s="304"/>
      <c r="D554" s="304"/>
      <c r="E554" s="304"/>
      <c r="F554" s="304"/>
      <c r="G554" s="304"/>
      <c r="H554" s="304"/>
      <c r="I554" s="304"/>
      <c r="J554" s="304"/>
      <c r="K554" s="304"/>
      <c r="L554" s="304"/>
      <c r="M554" s="305"/>
      <c r="N554" s="305"/>
      <c r="O554" s="306"/>
      <c r="P554" s="304"/>
      <c r="Q554" s="308"/>
      <c r="R554" s="304"/>
      <c r="S554" s="308"/>
      <c r="T554" s="304"/>
      <c r="U554" s="304"/>
      <c r="V554" s="304"/>
      <c r="W554" s="304"/>
      <c r="X554" s="304"/>
      <c r="Y554" s="304"/>
      <c r="Z554" s="304"/>
      <c r="AA554" s="309"/>
      <c r="AB554" s="304"/>
      <c r="AC554" s="304"/>
      <c r="AD554" s="304"/>
      <c r="AE554" s="304"/>
      <c r="AF554" s="304"/>
      <c r="AG554" s="304"/>
      <c r="AH554" s="304"/>
      <c r="AI554" s="285"/>
      <c r="AJ554" s="304"/>
      <c r="AK554" s="304"/>
      <c r="AL554" s="304"/>
      <c r="AM554" s="304"/>
      <c r="AN554" s="304"/>
      <c r="AO554" s="304"/>
      <c r="AP554" s="271"/>
      <c r="AQ554" s="304"/>
      <c r="AR554" s="306"/>
      <c r="AS554" s="289"/>
      <c r="AT554" s="289"/>
      <c r="AU554" s="304"/>
      <c r="AX554" s="292" t="s">
        <v>1393</v>
      </c>
      <c r="AY554" s="292" t="s">
        <v>1394</v>
      </c>
    </row>
    <row r="555" spans="1:51" s="228" customFormat="1" ht="48" customHeight="1">
      <c r="A555" s="304"/>
      <c r="B555" s="304"/>
      <c r="C555" s="304"/>
      <c r="D555" s="304"/>
      <c r="E555" s="304"/>
      <c r="F555" s="304"/>
      <c r="G555" s="304"/>
      <c r="H555" s="304"/>
      <c r="I555" s="304"/>
      <c r="J555" s="304"/>
      <c r="K555" s="304"/>
      <c r="L555" s="304"/>
      <c r="M555" s="305"/>
      <c r="N555" s="305"/>
      <c r="O555" s="306"/>
      <c r="P555" s="304"/>
      <c r="Q555" s="308"/>
      <c r="R555" s="304"/>
      <c r="S555" s="308"/>
      <c r="T555" s="304"/>
      <c r="U555" s="304"/>
      <c r="V555" s="304"/>
      <c r="W555" s="304"/>
      <c r="X555" s="304"/>
      <c r="Y555" s="304"/>
      <c r="Z555" s="304"/>
      <c r="AA555" s="309"/>
      <c r="AB555" s="304"/>
      <c r="AC555" s="304"/>
      <c r="AD555" s="304"/>
      <c r="AE555" s="304"/>
      <c r="AF555" s="304"/>
      <c r="AG555" s="304"/>
      <c r="AH555" s="304"/>
      <c r="AI555" s="285"/>
      <c r="AJ555" s="304"/>
      <c r="AK555" s="304"/>
      <c r="AL555" s="304"/>
      <c r="AM555" s="304"/>
      <c r="AN555" s="304"/>
      <c r="AO555" s="304"/>
      <c r="AP555" s="271"/>
      <c r="AQ555" s="304"/>
      <c r="AR555" s="306"/>
      <c r="AS555" s="289"/>
      <c r="AT555" s="289"/>
      <c r="AU555" s="304"/>
      <c r="AX555" s="292" t="s">
        <v>1395</v>
      </c>
      <c r="AY555" s="292" t="s">
        <v>1396</v>
      </c>
    </row>
    <row r="556" spans="1:51" s="228" customFormat="1" ht="48" customHeight="1">
      <c r="A556" s="304"/>
      <c r="B556" s="304"/>
      <c r="C556" s="304"/>
      <c r="D556" s="304"/>
      <c r="E556" s="304"/>
      <c r="F556" s="304"/>
      <c r="G556" s="304"/>
      <c r="H556" s="304"/>
      <c r="I556" s="304"/>
      <c r="J556" s="304"/>
      <c r="K556" s="304"/>
      <c r="L556" s="304"/>
      <c r="M556" s="305"/>
      <c r="N556" s="305"/>
      <c r="O556" s="306"/>
      <c r="P556" s="304"/>
      <c r="Q556" s="308"/>
      <c r="R556" s="304"/>
      <c r="S556" s="308"/>
      <c r="T556" s="304"/>
      <c r="U556" s="304"/>
      <c r="V556" s="304"/>
      <c r="W556" s="304"/>
      <c r="X556" s="304"/>
      <c r="Y556" s="304"/>
      <c r="Z556" s="304"/>
      <c r="AA556" s="309"/>
      <c r="AB556" s="304"/>
      <c r="AC556" s="304"/>
      <c r="AD556" s="304"/>
      <c r="AE556" s="304"/>
      <c r="AF556" s="304"/>
      <c r="AG556" s="304"/>
      <c r="AH556" s="304"/>
      <c r="AI556" s="285"/>
      <c r="AJ556" s="304"/>
      <c r="AK556" s="304"/>
      <c r="AL556" s="304"/>
      <c r="AM556" s="304"/>
      <c r="AN556" s="304"/>
      <c r="AO556" s="304"/>
      <c r="AP556" s="271"/>
      <c r="AQ556" s="304"/>
      <c r="AR556" s="306"/>
      <c r="AS556" s="289"/>
      <c r="AT556" s="289"/>
      <c r="AU556" s="304"/>
      <c r="AX556" s="292" t="s">
        <v>1397</v>
      </c>
      <c r="AY556" s="292" t="s">
        <v>1398</v>
      </c>
    </row>
    <row r="557" spans="1:51" s="228" customFormat="1" ht="48" customHeight="1">
      <c r="A557" s="304"/>
      <c r="B557" s="304"/>
      <c r="C557" s="304"/>
      <c r="D557" s="304"/>
      <c r="E557" s="304"/>
      <c r="F557" s="304"/>
      <c r="G557" s="304"/>
      <c r="H557" s="304"/>
      <c r="I557" s="304"/>
      <c r="J557" s="304"/>
      <c r="K557" s="304"/>
      <c r="L557" s="304"/>
      <c r="M557" s="305"/>
      <c r="N557" s="305"/>
      <c r="O557" s="306"/>
      <c r="P557" s="304"/>
      <c r="Q557" s="308"/>
      <c r="R557" s="304"/>
      <c r="S557" s="308"/>
      <c r="T557" s="304"/>
      <c r="U557" s="304"/>
      <c r="V557" s="304"/>
      <c r="W557" s="304"/>
      <c r="X557" s="304"/>
      <c r="Y557" s="304"/>
      <c r="Z557" s="304"/>
      <c r="AA557" s="309"/>
      <c r="AB557" s="304"/>
      <c r="AC557" s="304"/>
      <c r="AD557" s="304"/>
      <c r="AE557" s="304"/>
      <c r="AF557" s="304"/>
      <c r="AG557" s="304"/>
      <c r="AH557" s="304"/>
      <c r="AI557" s="285"/>
      <c r="AJ557" s="304"/>
      <c r="AK557" s="304"/>
      <c r="AL557" s="304"/>
      <c r="AM557" s="304"/>
      <c r="AN557" s="304"/>
      <c r="AO557" s="304"/>
      <c r="AP557" s="271"/>
      <c r="AQ557" s="304"/>
      <c r="AR557" s="306"/>
      <c r="AS557" s="289"/>
      <c r="AT557" s="289"/>
      <c r="AU557" s="304"/>
      <c r="AX557" s="292" t="s">
        <v>1399</v>
      </c>
      <c r="AY557" s="292" t="s">
        <v>1400</v>
      </c>
    </row>
    <row r="558" spans="1:51" s="228" customFormat="1" ht="48" customHeight="1">
      <c r="A558" s="304"/>
      <c r="B558" s="304"/>
      <c r="C558" s="304"/>
      <c r="D558" s="304"/>
      <c r="E558" s="304"/>
      <c r="F558" s="304"/>
      <c r="G558" s="304"/>
      <c r="H558" s="304"/>
      <c r="I558" s="304"/>
      <c r="J558" s="304"/>
      <c r="K558" s="304"/>
      <c r="L558" s="304"/>
      <c r="M558" s="305"/>
      <c r="N558" s="305"/>
      <c r="O558" s="306"/>
      <c r="P558" s="304"/>
      <c r="Q558" s="308"/>
      <c r="R558" s="304"/>
      <c r="S558" s="308"/>
      <c r="T558" s="304"/>
      <c r="U558" s="304"/>
      <c r="V558" s="304"/>
      <c r="W558" s="304"/>
      <c r="X558" s="304"/>
      <c r="Y558" s="304"/>
      <c r="Z558" s="304"/>
      <c r="AA558" s="309"/>
      <c r="AB558" s="304"/>
      <c r="AC558" s="304"/>
      <c r="AD558" s="304"/>
      <c r="AE558" s="304"/>
      <c r="AF558" s="304"/>
      <c r="AG558" s="304"/>
      <c r="AH558" s="304"/>
      <c r="AI558" s="285"/>
      <c r="AJ558" s="304"/>
      <c r="AK558" s="304"/>
      <c r="AL558" s="304"/>
      <c r="AM558" s="304"/>
      <c r="AN558" s="304"/>
      <c r="AO558" s="304"/>
      <c r="AP558" s="271"/>
      <c r="AQ558" s="304"/>
      <c r="AR558" s="306"/>
      <c r="AS558" s="289"/>
      <c r="AT558" s="289"/>
      <c r="AU558" s="304"/>
      <c r="AX558" s="292" t="s">
        <v>1401</v>
      </c>
      <c r="AY558" s="292" t="s">
        <v>1402</v>
      </c>
    </row>
    <row r="559" spans="1:51" s="228" customFormat="1" ht="48" customHeight="1">
      <c r="A559" s="304"/>
      <c r="B559" s="304"/>
      <c r="C559" s="304"/>
      <c r="D559" s="304"/>
      <c r="E559" s="304"/>
      <c r="F559" s="304"/>
      <c r="G559" s="304"/>
      <c r="H559" s="304"/>
      <c r="I559" s="304"/>
      <c r="J559" s="304"/>
      <c r="K559" s="304"/>
      <c r="L559" s="304"/>
      <c r="M559" s="305"/>
      <c r="N559" s="305"/>
      <c r="O559" s="306"/>
      <c r="P559" s="304"/>
      <c r="Q559" s="308"/>
      <c r="R559" s="304"/>
      <c r="S559" s="308"/>
      <c r="T559" s="304"/>
      <c r="U559" s="304"/>
      <c r="V559" s="304"/>
      <c r="W559" s="304"/>
      <c r="X559" s="304"/>
      <c r="Y559" s="304"/>
      <c r="Z559" s="304"/>
      <c r="AA559" s="309"/>
      <c r="AB559" s="304"/>
      <c r="AC559" s="304"/>
      <c r="AD559" s="304"/>
      <c r="AE559" s="304"/>
      <c r="AF559" s="304"/>
      <c r="AG559" s="304"/>
      <c r="AH559" s="304"/>
      <c r="AI559" s="285"/>
      <c r="AJ559" s="304"/>
      <c r="AK559" s="304"/>
      <c r="AL559" s="304"/>
      <c r="AM559" s="304"/>
      <c r="AN559" s="304"/>
      <c r="AO559" s="304"/>
      <c r="AP559" s="271"/>
      <c r="AQ559" s="304"/>
      <c r="AR559" s="306"/>
      <c r="AS559" s="289"/>
      <c r="AT559" s="289"/>
      <c r="AU559" s="304"/>
      <c r="AX559" s="292" t="s">
        <v>1403</v>
      </c>
      <c r="AY559" s="292" t="s">
        <v>1404</v>
      </c>
    </row>
    <row r="560" spans="1:51" s="228" customFormat="1" ht="48" customHeight="1">
      <c r="A560" s="304"/>
      <c r="B560" s="304"/>
      <c r="C560" s="304"/>
      <c r="D560" s="304"/>
      <c r="E560" s="304"/>
      <c r="F560" s="304"/>
      <c r="G560" s="304"/>
      <c r="H560" s="304"/>
      <c r="I560" s="304"/>
      <c r="J560" s="304"/>
      <c r="K560" s="304"/>
      <c r="L560" s="304"/>
      <c r="M560" s="305"/>
      <c r="N560" s="305"/>
      <c r="O560" s="306"/>
      <c r="P560" s="304"/>
      <c r="Q560" s="308"/>
      <c r="R560" s="304"/>
      <c r="S560" s="308"/>
      <c r="T560" s="304"/>
      <c r="U560" s="304"/>
      <c r="V560" s="304"/>
      <c r="W560" s="304"/>
      <c r="X560" s="304"/>
      <c r="Y560" s="304"/>
      <c r="Z560" s="304"/>
      <c r="AA560" s="309"/>
      <c r="AB560" s="304"/>
      <c r="AC560" s="304"/>
      <c r="AD560" s="304"/>
      <c r="AE560" s="304"/>
      <c r="AF560" s="304"/>
      <c r="AG560" s="304"/>
      <c r="AH560" s="304"/>
      <c r="AI560" s="285"/>
      <c r="AJ560" s="304"/>
      <c r="AK560" s="304"/>
      <c r="AL560" s="304"/>
      <c r="AM560" s="304"/>
      <c r="AN560" s="304"/>
      <c r="AO560" s="304"/>
      <c r="AP560" s="271"/>
      <c r="AQ560" s="304"/>
      <c r="AR560" s="306"/>
      <c r="AS560" s="289"/>
      <c r="AT560" s="289"/>
      <c r="AU560" s="304"/>
      <c r="AX560" s="292" t="s">
        <v>1405</v>
      </c>
      <c r="AY560" s="292" t="s">
        <v>1406</v>
      </c>
    </row>
    <row r="561" spans="1:51" s="228" customFormat="1" ht="48" customHeight="1">
      <c r="A561" s="304"/>
      <c r="B561" s="304"/>
      <c r="C561" s="304"/>
      <c r="D561" s="304"/>
      <c r="E561" s="304"/>
      <c r="F561" s="304"/>
      <c r="G561" s="304"/>
      <c r="H561" s="304"/>
      <c r="I561" s="304"/>
      <c r="J561" s="304"/>
      <c r="K561" s="304"/>
      <c r="L561" s="304"/>
      <c r="M561" s="305"/>
      <c r="N561" s="305"/>
      <c r="O561" s="306"/>
      <c r="P561" s="304"/>
      <c r="Q561" s="308"/>
      <c r="R561" s="304"/>
      <c r="S561" s="308"/>
      <c r="T561" s="304"/>
      <c r="U561" s="304"/>
      <c r="V561" s="304"/>
      <c r="W561" s="304"/>
      <c r="X561" s="304"/>
      <c r="Y561" s="304"/>
      <c r="Z561" s="304"/>
      <c r="AA561" s="309"/>
      <c r="AB561" s="304"/>
      <c r="AC561" s="304"/>
      <c r="AD561" s="304"/>
      <c r="AE561" s="304"/>
      <c r="AF561" s="304"/>
      <c r="AG561" s="304"/>
      <c r="AH561" s="304"/>
      <c r="AI561" s="285"/>
      <c r="AJ561" s="304"/>
      <c r="AK561" s="304"/>
      <c r="AL561" s="304"/>
      <c r="AM561" s="304"/>
      <c r="AN561" s="304"/>
      <c r="AO561" s="304"/>
      <c r="AP561" s="271"/>
      <c r="AQ561" s="304"/>
      <c r="AR561" s="306"/>
      <c r="AS561" s="289"/>
      <c r="AT561" s="289"/>
      <c r="AU561" s="304"/>
      <c r="AX561" s="292" t="s">
        <v>1407</v>
      </c>
      <c r="AY561" s="292" t="s">
        <v>1408</v>
      </c>
    </row>
    <row r="562" spans="1:51" s="228" customFormat="1" ht="48" customHeight="1">
      <c r="A562" s="304"/>
      <c r="B562" s="304"/>
      <c r="C562" s="304"/>
      <c r="D562" s="304"/>
      <c r="E562" s="304"/>
      <c r="F562" s="304"/>
      <c r="G562" s="304"/>
      <c r="H562" s="304"/>
      <c r="I562" s="304"/>
      <c r="J562" s="304"/>
      <c r="K562" s="304"/>
      <c r="L562" s="304"/>
      <c r="M562" s="305"/>
      <c r="N562" s="305"/>
      <c r="O562" s="306"/>
      <c r="P562" s="304"/>
      <c r="Q562" s="308"/>
      <c r="R562" s="304"/>
      <c r="S562" s="308"/>
      <c r="T562" s="304"/>
      <c r="U562" s="304"/>
      <c r="V562" s="304"/>
      <c r="W562" s="304"/>
      <c r="X562" s="304"/>
      <c r="Y562" s="304"/>
      <c r="Z562" s="304"/>
      <c r="AA562" s="309"/>
      <c r="AB562" s="304"/>
      <c r="AC562" s="304"/>
      <c r="AD562" s="304"/>
      <c r="AE562" s="304"/>
      <c r="AF562" s="304"/>
      <c r="AG562" s="304"/>
      <c r="AH562" s="304"/>
      <c r="AI562" s="285"/>
      <c r="AJ562" s="304"/>
      <c r="AK562" s="304"/>
      <c r="AL562" s="304"/>
      <c r="AM562" s="304"/>
      <c r="AN562" s="304"/>
      <c r="AO562" s="304"/>
      <c r="AP562" s="271"/>
      <c r="AQ562" s="304"/>
      <c r="AR562" s="306"/>
      <c r="AS562" s="289"/>
      <c r="AT562" s="289"/>
      <c r="AU562" s="304"/>
      <c r="AX562" s="292" t="s">
        <v>1409</v>
      </c>
      <c r="AY562" s="292" t="s">
        <v>1410</v>
      </c>
    </row>
    <row r="563" spans="1:51" s="228" customFormat="1" ht="48" customHeight="1">
      <c r="A563" s="304"/>
      <c r="B563" s="304"/>
      <c r="C563" s="304"/>
      <c r="D563" s="304"/>
      <c r="E563" s="304"/>
      <c r="F563" s="304"/>
      <c r="G563" s="304"/>
      <c r="H563" s="304"/>
      <c r="I563" s="304"/>
      <c r="J563" s="304"/>
      <c r="K563" s="304"/>
      <c r="L563" s="304"/>
      <c r="M563" s="305"/>
      <c r="N563" s="305"/>
      <c r="O563" s="306"/>
      <c r="P563" s="304"/>
      <c r="Q563" s="308"/>
      <c r="R563" s="304"/>
      <c r="S563" s="308"/>
      <c r="T563" s="304"/>
      <c r="U563" s="304"/>
      <c r="V563" s="304"/>
      <c r="W563" s="304"/>
      <c r="X563" s="304"/>
      <c r="Y563" s="304"/>
      <c r="Z563" s="304"/>
      <c r="AA563" s="309"/>
      <c r="AB563" s="304"/>
      <c r="AC563" s="304"/>
      <c r="AD563" s="304"/>
      <c r="AE563" s="304"/>
      <c r="AF563" s="304"/>
      <c r="AG563" s="304"/>
      <c r="AH563" s="304"/>
      <c r="AI563" s="285"/>
      <c r="AJ563" s="304"/>
      <c r="AK563" s="304"/>
      <c r="AL563" s="304"/>
      <c r="AM563" s="304"/>
      <c r="AN563" s="304"/>
      <c r="AO563" s="304"/>
      <c r="AP563" s="271"/>
      <c r="AQ563" s="304"/>
      <c r="AR563" s="306"/>
      <c r="AS563" s="289"/>
      <c r="AT563" s="289"/>
      <c r="AU563" s="304"/>
      <c r="AX563" s="292" t="s">
        <v>1411</v>
      </c>
      <c r="AY563" s="292" t="s">
        <v>1412</v>
      </c>
    </row>
    <row r="564" spans="1:51" s="228" customFormat="1" ht="48" customHeight="1">
      <c r="A564" s="304"/>
      <c r="B564" s="304"/>
      <c r="C564" s="304"/>
      <c r="D564" s="304"/>
      <c r="E564" s="304"/>
      <c r="F564" s="304"/>
      <c r="G564" s="304"/>
      <c r="H564" s="304"/>
      <c r="I564" s="304"/>
      <c r="J564" s="304"/>
      <c r="K564" s="304"/>
      <c r="L564" s="304"/>
      <c r="M564" s="305"/>
      <c r="N564" s="305"/>
      <c r="O564" s="306"/>
      <c r="P564" s="304"/>
      <c r="Q564" s="308"/>
      <c r="R564" s="304"/>
      <c r="S564" s="308"/>
      <c r="T564" s="304"/>
      <c r="U564" s="304"/>
      <c r="V564" s="304"/>
      <c r="W564" s="304"/>
      <c r="X564" s="304"/>
      <c r="Y564" s="304"/>
      <c r="Z564" s="304"/>
      <c r="AA564" s="309"/>
      <c r="AB564" s="304"/>
      <c r="AC564" s="304"/>
      <c r="AD564" s="304"/>
      <c r="AE564" s="304"/>
      <c r="AF564" s="304"/>
      <c r="AG564" s="304"/>
      <c r="AH564" s="304"/>
      <c r="AI564" s="285"/>
      <c r="AJ564" s="304"/>
      <c r="AK564" s="304"/>
      <c r="AL564" s="304"/>
      <c r="AM564" s="304"/>
      <c r="AN564" s="304"/>
      <c r="AO564" s="304"/>
      <c r="AP564" s="271"/>
      <c r="AQ564" s="304"/>
      <c r="AR564" s="306"/>
      <c r="AS564" s="289"/>
      <c r="AT564" s="289"/>
      <c r="AU564" s="304"/>
      <c r="AX564" s="292" t="s">
        <v>1413</v>
      </c>
      <c r="AY564" s="292" t="s">
        <v>1414</v>
      </c>
    </row>
    <row r="565" spans="1:51" s="228" customFormat="1" ht="48" customHeight="1">
      <c r="A565" s="304"/>
      <c r="B565" s="304"/>
      <c r="C565" s="304"/>
      <c r="D565" s="304"/>
      <c r="E565" s="304"/>
      <c r="F565" s="304"/>
      <c r="G565" s="304"/>
      <c r="H565" s="304"/>
      <c r="I565" s="304"/>
      <c r="J565" s="304"/>
      <c r="K565" s="304"/>
      <c r="L565" s="304"/>
      <c r="M565" s="305"/>
      <c r="N565" s="305"/>
      <c r="O565" s="306"/>
      <c r="P565" s="304"/>
      <c r="Q565" s="308"/>
      <c r="R565" s="304"/>
      <c r="S565" s="308"/>
      <c r="T565" s="304"/>
      <c r="U565" s="304"/>
      <c r="V565" s="304"/>
      <c r="W565" s="304"/>
      <c r="X565" s="304"/>
      <c r="Y565" s="304"/>
      <c r="Z565" s="304"/>
      <c r="AA565" s="309"/>
      <c r="AB565" s="304"/>
      <c r="AC565" s="304"/>
      <c r="AD565" s="304"/>
      <c r="AE565" s="304"/>
      <c r="AF565" s="304"/>
      <c r="AG565" s="304"/>
      <c r="AH565" s="304"/>
      <c r="AI565" s="285"/>
      <c r="AJ565" s="304"/>
      <c r="AK565" s="304"/>
      <c r="AL565" s="304"/>
      <c r="AM565" s="304"/>
      <c r="AN565" s="304"/>
      <c r="AO565" s="304"/>
      <c r="AP565" s="271"/>
      <c r="AQ565" s="304"/>
      <c r="AR565" s="306"/>
      <c r="AS565" s="289"/>
      <c r="AT565" s="289"/>
      <c r="AU565" s="304"/>
      <c r="AX565" s="292" t="s">
        <v>1415</v>
      </c>
      <c r="AY565" s="292" t="s">
        <v>1416</v>
      </c>
    </row>
    <row r="566" spans="1:51" s="228" customFormat="1" ht="48" customHeight="1">
      <c r="A566" s="304"/>
      <c r="B566" s="304"/>
      <c r="C566" s="304"/>
      <c r="D566" s="304"/>
      <c r="E566" s="304"/>
      <c r="F566" s="304"/>
      <c r="G566" s="304"/>
      <c r="H566" s="304"/>
      <c r="I566" s="304"/>
      <c r="J566" s="304"/>
      <c r="K566" s="304"/>
      <c r="L566" s="304"/>
      <c r="M566" s="305"/>
      <c r="N566" s="305"/>
      <c r="O566" s="306"/>
      <c r="P566" s="304"/>
      <c r="Q566" s="308"/>
      <c r="R566" s="304"/>
      <c r="S566" s="308"/>
      <c r="T566" s="304"/>
      <c r="U566" s="304"/>
      <c r="V566" s="304"/>
      <c r="W566" s="304"/>
      <c r="X566" s="304"/>
      <c r="Y566" s="304"/>
      <c r="Z566" s="304"/>
      <c r="AA566" s="309"/>
      <c r="AB566" s="304"/>
      <c r="AC566" s="304"/>
      <c r="AD566" s="304"/>
      <c r="AE566" s="304"/>
      <c r="AF566" s="304"/>
      <c r="AG566" s="304"/>
      <c r="AH566" s="304"/>
      <c r="AI566" s="285"/>
      <c r="AJ566" s="304"/>
      <c r="AK566" s="304"/>
      <c r="AL566" s="304"/>
      <c r="AM566" s="304"/>
      <c r="AN566" s="304"/>
      <c r="AO566" s="304"/>
      <c r="AP566" s="271"/>
      <c r="AQ566" s="304"/>
      <c r="AR566" s="306"/>
      <c r="AS566" s="289"/>
      <c r="AT566" s="289"/>
      <c r="AU566" s="304"/>
      <c r="AX566" s="292" t="s">
        <v>1417</v>
      </c>
      <c r="AY566" s="292" t="s">
        <v>1418</v>
      </c>
    </row>
    <row r="567" spans="1:51" s="228" customFormat="1" ht="48" customHeight="1">
      <c r="A567" s="304"/>
      <c r="B567" s="304"/>
      <c r="C567" s="304"/>
      <c r="D567" s="304"/>
      <c r="E567" s="304"/>
      <c r="F567" s="304"/>
      <c r="G567" s="304"/>
      <c r="H567" s="304"/>
      <c r="I567" s="304"/>
      <c r="J567" s="304"/>
      <c r="K567" s="304"/>
      <c r="L567" s="304"/>
      <c r="M567" s="305"/>
      <c r="N567" s="305"/>
      <c r="O567" s="306"/>
      <c r="P567" s="304"/>
      <c r="Q567" s="308"/>
      <c r="R567" s="304"/>
      <c r="S567" s="308"/>
      <c r="T567" s="304"/>
      <c r="U567" s="304"/>
      <c r="V567" s="304"/>
      <c r="W567" s="304"/>
      <c r="X567" s="304"/>
      <c r="Y567" s="304"/>
      <c r="Z567" s="304"/>
      <c r="AA567" s="309"/>
      <c r="AB567" s="304"/>
      <c r="AC567" s="304"/>
      <c r="AD567" s="304"/>
      <c r="AE567" s="304"/>
      <c r="AF567" s="304"/>
      <c r="AG567" s="304"/>
      <c r="AH567" s="304"/>
      <c r="AI567" s="285"/>
      <c r="AJ567" s="304"/>
      <c r="AK567" s="304"/>
      <c r="AL567" s="304"/>
      <c r="AM567" s="304"/>
      <c r="AN567" s="304"/>
      <c r="AO567" s="304"/>
      <c r="AP567" s="271"/>
      <c r="AQ567" s="304"/>
      <c r="AR567" s="306"/>
      <c r="AS567" s="289"/>
      <c r="AT567" s="289"/>
      <c r="AU567" s="304"/>
      <c r="AX567" s="292" t="s">
        <v>1419</v>
      </c>
      <c r="AY567" s="292" t="s">
        <v>1420</v>
      </c>
    </row>
    <row r="568" spans="1:51" s="228" customFormat="1" ht="48" customHeight="1">
      <c r="A568" s="304"/>
      <c r="B568" s="304"/>
      <c r="C568" s="304"/>
      <c r="D568" s="304"/>
      <c r="E568" s="304"/>
      <c r="F568" s="304"/>
      <c r="G568" s="304"/>
      <c r="H568" s="304"/>
      <c r="I568" s="304"/>
      <c r="J568" s="304"/>
      <c r="K568" s="304"/>
      <c r="L568" s="304"/>
      <c r="M568" s="305"/>
      <c r="N568" s="305"/>
      <c r="O568" s="306"/>
      <c r="P568" s="304"/>
      <c r="Q568" s="308"/>
      <c r="R568" s="304"/>
      <c r="S568" s="308"/>
      <c r="T568" s="304"/>
      <c r="U568" s="304"/>
      <c r="V568" s="304"/>
      <c r="W568" s="304"/>
      <c r="X568" s="304"/>
      <c r="Y568" s="304"/>
      <c r="Z568" s="304"/>
      <c r="AA568" s="309"/>
      <c r="AB568" s="304"/>
      <c r="AC568" s="304"/>
      <c r="AD568" s="304"/>
      <c r="AE568" s="304"/>
      <c r="AF568" s="304"/>
      <c r="AG568" s="304"/>
      <c r="AH568" s="304"/>
      <c r="AI568" s="285"/>
      <c r="AJ568" s="304"/>
      <c r="AK568" s="304"/>
      <c r="AL568" s="304"/>
      <c r="AM568" s="304"/>
      <c r="AN568" s="304"/>
      <c r="AO568" s="304"/>
      <c r="AP568" s="271"/>
      <c r="AQ568" s="304"/>
      <c r="AR568" s="306"/>
      <c r="AS568" s="289"/>
      <c r="AT568" s="289"/>
      <c r="AU568" s="304"/>
      <c r="AX568" s="292" t="s">
        <v>1421</v>
      </c>
      <c r="AY568" s="292" t="s">
        <v>1422</v>
      </c>
    </row>
    <row r="569" spans="1:51" s="228" customFormat="1" ht="48" customHeight="1">
      <c r="A569" s="304"/>
      <c r="B569" s="304"/>
      <c r="C569" s="304"/>
      <c r="D569" s="304"/>
      <c r="E569" s="304"/>
      <c r="F569" s="304"/>
      <c r="G569" s="304"/>
      <c r="H569" s="304"/>
      <c r="I569" s="304"/>
      <c r="J569" s="304"/>
      <c r="K569" s="304"/>
      <c r="L569" s="304"/>
      <c r="M569" s="305"/>
      <c r="N569" s="305"/>
      <c r="O569" s="306"/>
      <c r="P569" s="304"/>
      <c r="Q569" s="308"/>
      <c r="R569" s="304"/>
      <c r="S569" s="308"/>
      <c r="T569" s="304"/>
      <c r="U569" s="304"/>
      <c r="V569" s="304"/>
      <c r="W569" s="304"/>
      <c r="X569" s="304"/>
      <c r="Y569" s="304"/>
      <c r="Z569" s="304"/>
      <c r="AA569" s="309"/>
      <c r="AB569" s="304"/>
      <c r="AC569" s="304"/>
      <c r="AD569" s="304"/>
      <c r="AE569" s="304"/>
      <c r="AF569" s="304"/>
      <c r="AG569" s="304"/>
      <c r="AH569" s="304"/>
      <c r="AI569" s="285"/>
      <c r="AJ569" s="304"/>
      <c r="AK569" s="304"/>
      <c r="AL569" s="304"/>
      <c r="AM569" s="304"/>
      <c r="AN569" s="304"/>
      <c r="AO569" s="304"/>
      <c r="AP569" s="271"/>
      <c r="AQ569" s="304"/>
      <c r="AR569" s="306"/>
      <c r="AS569" s="289"/>
      <c r="AT569" s="289"/>
      <c r="AU569" s="304"/>
      <c r="AX569" s="292" t="s">
        <v>545</v>
      </c>
      <c r="AY569" s="292" t="s">
        <v>1423</v>
      </c>
    </row>
    <row r="570" spans="1:51" s="228" customFormat="1" ht="48" customHeight="1">
      <c r="A570" s="304"/>
      <c r="B570" s="304"/>
      <c r="C570" s="304"/>
      <c r="D570" s="304"/>
      <c r="E570" s="304"/>
      <c r="F570" s="304"/>
      <c r="G570" s="304"/>
      <c r="H570" s="304"/>
      <c r="I570" s="304"/>
      <c r="J570" s="304"/>
      <c r="K570" s="304"/>
      <c r="L570" s="304"/>
      <c r="M570" s="305"/>
      <c r="N570" s="305"/>
      <c r="O570" s="306"/>
      <c r="P570" s="304"/>
      <c r="Q570" s="308"/>
      <c r="R570" s="304"/>
      <c r="S570" s="308"/>
      <c r="T570" s="304"/>
      <c r="U570" s="304"/>
      <c r="V570" s="304"/>
      <c r="W570" s="304"/>
      <c r="X570" s="304"/>
      <c r="Y570" s="304"/>
      <c r="Z570" s="304"/>
      <c r="AA570" s="309"/>
      <c r="AB570" s="304"/>
      <c r="AC570" s="304"/>
      <c r="AD570" s="304"/>
      <c r="AE570" s="304"/>
      <c r="AF570" s="304"/>
      <c r="AG570" s="304"/>
      <c r="AH570" s="304"/>
      <c r="AI570" s="285"/>
      <c r="AJ570" s="304"/>
      <c r="AK570" s="304"/>
      <c r="AL570" s="304"/>
      <c r="AM570" s="304"/>
      <c r="AN570" s="304"/>
      <c r="AO570" s="304"/>
      <c r="AP570" s="271"/>
      <c r="AQ570" s="304"/>
      <c r="AR570" s="306"/>
      <c r="AS570" s="289"/>
      <c r="AT570" s="289"/>
      <c r="AU570" s="304"/>
      <c r="AX570" s="292" t="s">
        <v>1424</v>
      </c>
      <c r="AY570" s="292" t="s">
        <v>1425</v>
      </c>
    </row>
    <row r="571" spans="1:51" s="228" customFormat="1" ht="48" customHeight="1">
      <c r="A571" s="304"/>
      <c r="B571" s="304"/>
      <c r="C571" s="304"/>
      <c r="D571" s="304"/>
      <c r="E571" s="304"/>
      <c r="F571" s="304"/>
      <c r="G571" s="304"/>
      <c r="H571" s="304"/>
      <c r="I571" s="304"/>
      <c r="J571" s="304"/>
      <c r="K571" s="304"/>
      <c r="L571" s="304"/>
      <c r="M571" s="305"/>
      <c r="N571" s="305"/>
      <c r="O571" s="306"/>
      <c r="P571" s="304"/>
      <c r="Q571" s="308"/>
      <c r="R571" s="304"/>
      <c r="S571" s="308"/>
      <c r="T571" s="304"/>
      <c r="U571" s="304"/>
      <c r="V571" s="304"/>
      <c r="W571" s="304"/>
      <c r="X571" s="304"/>
      <c r="Y571" s="304"/>
      <c r="Z571" s="304"/>
      <c r="AA571" s="309"/>
      <c r="AB571" s="304"/>
      <c r="AC571" s="304"/>
      <c r="AD571" s="304"/>
      <c r="AE571" s="304"/>
      <c r="AF571" s="304"/>
      <c r="AG571" s="304"/>
      <c r="AH571" s="304"/>
      <c r="AI571" s="285"/>
      <c r="AJ571" s="304"/>
      <c r="AK571" s="304"/>
      <c r="AL571" s="304"/>
      <c r="AM571" s="304"/>
      <c r="AN571" s="304"/>
      <c r="AO571" s="304"/>
      <c r="AP571" s="271"/>
      <c r="AQ571" s="304"/>
      <c r="AR571" s="306"/>
      <c r="AS571" s="289"/>
      <c r="AT571" s="289"/>
      <c r="AU571" s="304"/>
      <c r="AX571" s="292" t="s">
        <v>1426</v>
      </c>
      <c r="AY571" s="292" t="s">
        <v>1427</v>
      </c>
    </row>
    <row r="572" spans="1:51" s="228" customFormat="1" ht="48" customHeight="1">
      <c r="A572" s="304"/>
      <c r="B572" s="304"/>
      <c r="C572" s="304"/>
      <c r="D572" s="304"/>
      <c r="E572" s="304"/>
      <c r="F572" s="304"/>
      <c r="G572" s="304"/>
      <c r="H572" s="304"/>
      <c r="I572" s="304"/>
      <c r="J572" s="304"/>
      <c r="K572" s="304"/>
      <c r="L572" s="304"/>
      <c r="M572" s="305"/>
      <c r="N572" s="305"/>
      <c r="O572" s="306"/>
      <c r="P572" s="304"/>
      <c r="Q572" s="308"/>
      <c r="R572" s="304"/>
      <c r="S572" s="308"/>
      <c r="T572" s="304"/>
      <c r="U572" s="304"/>
      <c r="V572" s="304"/>
      <c r="W572" s="304"/>
      <c r="X572" s="304"/>
      <c r="Y572" s="304"/>
      <c r="Z572" s="304"/>
      <c r="AA572" s="309"/>
      <c r="AB572" s="304"/>
      <c r="AC572" s="304"/>
      <c r="AD572" s="304"/>
      <c r="AE572" s="304"/>
      <c r="AF572" s="304"/>
      <c r="AG572" s="304"/>
      <c r="AH572" s="304"/>
      <c r="AI572" s="285"/>
      <c r="AJ572" s="304"/>
      <c r="AK572" s="304"/>
      <c r="AL572" s="304"/>
      <c r="AM572" s="304"/>
      <c r="AN572" s="304"/>
      <c r="AO572" s="304"/>
      <c r="AP572" s="271"/>
      <c r="AQ572" s="304"/>
      <c r="AR572" s="306"/>
      <c r="AS572" s="289"/>
      <c r="AT572" s="289"/>
      <c r="AU572" s="304"/>
      <c r="AX572" s="292" t="s">
        <v>1428</v>
      </c>
      <c r="AY572" s="292" t="s">
        <v>1429</v>
      </c>
    </row>
    <row r="573" spans="1:51" s="228" customFormat="1" ht="48" customHeight="1">
      <c r="A573" s="304"/>
      <c r="B573" s="304"/>
      <c r="C573" s="304"/>
      <c r="D573" s="304"/>
      <c r="E573" s="304"/>
      <c r="F573" s="304"/>
      <c r="G573" s="304"/>
      <c r="H573" s="304"/>
      <c r="I573" s="304"/>
      <c r="J573" s="304"/>
      <c r="K573" s="304"/>
      <c r="L573" s="304"/>
      <c r="M573" s="305"/>
      <c r="N573" s="305"/>
      <c r="O573" s="306"/>
      <c r="P573" s="304"/>
      <c r="Q573" s="308"/>
      <c r="R573" s="304"/>
      <c r="S573" s="308"/>
      <c r="T573" s="304"/>
      <c r="U573" s="304"/>
      <c r="V573" s="304"/>
      <c r="W573" s="304"/>
      <c r="X573" s="304"/>
      <c r="Y573" s="304"/>
      <c r="Z573" s="304"/>
      <c r="AA573" s="309"/>
      <c r="AB573" s="304"/>
      <c r="AC573" s="304"/>
      <c r="AD573" s="304"/>
      <c r="AE573" s="304"/>
      <c r="AF573" s="304"/>
      <c r="AG573" s="304"/>
      <c r="AH573" s="304"/>
      <c r="AI573" s="285"/>
      <c r="AJ573" s="304"/>
      <c r="AK573" s="304"/>
      <c r="AL573" s="304"/>
      <c r="AM573" s="304"/>
      <c r="AN573" s="304"/>
      <c r="AO573" s="304"/>
      <c r="AP573" s="271"/>
      <c r="AQ573" s="304"/>
      <c r="AR573" s="306"/>
      <c r="AS573" s="289"/>
      <c r="AT573" s="289"/>
      <c r="AU573" s="304"/>
      <c r="AX573" s="292" t="s">
        <v>1430</v>
      </c>
      <c r="AY573" s="292" t="s">
        <v>1431</v>
      </c>
    </row>
    <row r="574" spans="1:51" s="228" customFormat="1" ht="48" customHeight="1">
      <c r="A574" s="304"/>
      <c r="B574" s="304"/>
      <c r="C574" s="304"/>
      <c r="D574" s="304"/>
      <c r="E574" s="304"/>
      <c r="F574" s="304"/>
      <c r="G574" s="304"/>
      <c r="H574" s="304"/>
      <c r="I574" s="304"/>
      <c r="J574" s="304"/>
      <c r="K574" s="304"/>
      <c r="L574" s="304"/>
      <c r="M574" s="305"/>
      <c r="N574" s="305"/>
      <c r="O574" s="306"/>
      <c r="P574" s="304"/>
      <c r="Q574" s="308"/>
      <c r="R574" s="304"/>
      <c r="S574" s="308"/>
      <c r="T574" s="304"/>
      <c r="U574" s="304"/>
      <c r="V574" s="304"/>
      <c r="W574" s="304"/>
      <c r="X574" s="304"/>
      <c r="Y574" s="304"/>
      <c r="Z574" s="304"/>
      <c r="AA574" s="309"/>
      <c r="AB574" s="304"/>
      <c r="AC574" s="304"/>
      <c r="AD574" s="304"/>
      <c r="AE574" s="304"/>
      <c r="AF574" s="304"/>
      <c r="AG574" s="304"/>
      <c r="AH574" s="304"/>
      <c r="AI574" s="285"/>
      <c r="AJ574" s="304"/>
      <c r="AK574" s="304"/>
      <c r="AL574" s="304"/>
      <c r="AM574" s="304"/>
      <c r="AN574" s="304"/>
      <c r="AO574" s="304"/>
      <c r="AP574" s="271"/>
      <c r="AQ574" s="304"/>
      <c r="AR574" s="306"/>
      <c r="AS574" s="289"/>
      <c r="AT574" s="289"/>
      <c r="AU574" s="304"/>
      <c r="AX574" s="292" t="s">
        <v>1432</v>
      </c>
      <c r="AY574" s="292" t="s">
        <v>1433</v>
      </c>
    </row>
    <row r="575" spans="1:51" s="228" customFormat="1" ht="48" customHeight="1">
      <c r="A575" s="304"/>
      <c r="B575" s="304"/>
      <c r="C575" s="304"/>
      <c r="D575" s="304"/>
      <c r="E575" s="304"/>
      <c r="F575" s="304"/>
      <c r="G575" s="304"/>
      <c r="H575" s="304"/>
      <c r="I575" s="304"/>
      <c r="J575" s="304"/>
      <c r="K575" s="304"/>
      <c r="L575" s="304"/>
      <c r="M575" s="305"/>
      <c r="N575" s="305"/>
      <c r="O575" s="306"/>
      <c r="P575" s="304"/>
      <c r="Q575" s="308"/>
      <c r="R575" s="304"/>
      <c r="S575" s="308"/>
      <c r="T575" s="304"/>
      <c r="U575" s="304"/>
      <c r="V575" s="304"/>
      <c r="W575" s="304"/>
      <c r="X575" s="304"/>
      <c r="Y575" s="304"/>
      <c r="Z575" s="304"/>
      <c r="AA575" s="309"/>
      <c r="AB575" s="304"/>
      <c r="AC575" s="304"/>
      <c r="AD575" s="304"/>
      <c r="AE575" s="304"/>
      <c r="AF575" s="304"/>
      <c r="AG575" s="304"/>
      <c r="AH575" s="304"/>
      <c r="AI575" s="285"/>
      <c r="AJ575" s="304"/>
      <c r="AK575" s="304"/>
      <c r="AL575" s="304"/>
      <c r="AM575" s="304"/>
      <c r="AN575" s="304"/>
      <c r="AO575" s="304"/>
      <c r="AP575" s="271"/>
      <c r="AQ575" s="304"/>
      <c r="AR575" s="306"/>
      <c r="AS575" s="289"/>
      <c r="AT575" s="289"/>
      <c r="AU575" s="304"/>
      <c r="AX575" s="292" t="s">
        <v>1434</v>
      </c>
      <c r="AY575" s="292" t="s">
        <v>1435</v>
      </c>
    </row>
    <row r="576" spans="1:51" s="228" customFormat="1" ht="48" customHeight="1">
      <c r="A576" s="304"/>
      <c r="B576" s="304"/>
      <c r="C576" s="304"/>
      <c r="D576" s="304"/>
      <c r="E576" s="304"/>
      <c r="F576" s="304"/>
      <c r="G576" s="304"/>
      <c r="H576" s="304"/>
      <c r="I576" s="304"/>
      <c r="J576" s="304"/>
      <c r="K576" s="304"/>
      <c r="L576" s="304"/>
      <c r="M576" s="305"/>
      <c r="N576" s="305"/>
      <c r="O576" s="306"/>
      <c r="P576" s="304"/>
      <c r="Q576" s="308"/>
      <c r="R576" s="304"/>
      <c r="S576" s="308"/>
      <c r="T576" s="304"/>
      <c r="U576" s="304"/>
      <c r="V576" s="304"/>
      <c r="W576" s="304"/>
      <c r="X576" s="304"/>
      <c r="Y576" s="304"/>
      <c r="Z576" s="304"/>
      <c r="AA576" s="309"/>
      <c r="AB576" s="304"/>
      <c r="AC576" s="304"/>
      <c r="AD576" s="304"/>
      <c r="AE576" s="304"/>
      <c r="AF576" s="304"/>
      <c r="AG576" s="304"/>
      <c r="AH576" s="304"/>
      <c r="AI576" s="285"/>
      <c r="AJ576" s="304"/>
      <c r="AK576" s="304"/>
      <c r="AL576" s="304"/>
      <c r="AM576" s="304"/>
      <c r="AN576" s="304"/>
      <c r="AO576" s="304"/>
      <c r="AP576" s="271"/>
      <c r="AQ576" s="304"/>
      <c r="AR576" s="306"/>
      <c r="AS576" s="289"/>
      <c r="AT576" s="289"/>
      <c r="AU576" s="304"/>
      <c r="AX576" s="292" t="s">
        <v>1436</v>
      </c>
      <c r="AY576" s="292" t="s">
        <v>1437</v>
      </c>
    </row>
    <row r="577" spans="1:51" s="228" customFormat="1" ht="48" customHeight="1">
      <c r="A577" s="304"/>
      <c r="B577" s="304"/>
      <c r="C577" s="304"/>
      <c r="D577" s="304"/>
      <c r="E577" s="304"/>
      <c r="F577" s="304"/>
      <c r="G577" s="304"/>
      <c r="H577" s="304"/>
      <c r="I577" s="304"/>
      <c r="J577" s="304"/>
      <c r="K577" s="304"/>
      <c r="L577" s="304"/>
      <c r="M577" s="305"/>
      <c r="N577" s="305"/>
      <c r="O577" s="306"/>
      <c r="P577" s="304"/>
      <c r="Q577" s="308"/>
      <c r="R577" s="304"/>
      <c r="S577" s="308"/>
      <c r="T577" s="304"/>
      <c r="U577" s="304"/>
      <c r="V577" s="304"/>
      <c r="W577" s="304"/>
      <c r="X577" s="304"/>
      <c r="Y577" s="304"/>
      <c r="Z577" s="304"/>
      <c r="AA577" s="309"/>
      <c r="AB577" s="304"/>
      <c r="AC577" s="304"/>
      <c r="AD577" s="304"/>
      <c r="AE577" s="304"/>
      <c r="AF577" s="304"/>
      <c r="AG577" s="304"/>
      <c r="AH577" s="304"/>
      <c r="AI577" s="285"/>
      <c r="AJ577" s="304"/>
      <c r="AK577" s="304"/>
      <c r="AL577" s="304"/>
      <c r="AM577" s="304"/>
      <c r="AN577" s="304"/>
      <c r="AO577" s="304"/>
      <c r="AP577" s="271"/>
      <c r="AQ577" s="304"/>
      <c r="AR577" s="306"/>
      <c r="AS577" s="289"/>
      <c r="AT577" s="289"/>
      <c r="AU577" s="304"/>
      <c r="AX577" s="292" t="s">
        <v>1438</v>
      </c>
      <c r="AY577" s="292" t="s">
        <v>1439</v>
      </c>
    </row>
    <row r="578" spans="1:51" s="228" customFormat="1" ht="48" customHeight="1">
      <c r="A578" s="304"/>
      <c r="B578" s="304"/>
      <c r="C578" s="304"/>
      <c r="D578" s="304"/>
      <c r="E578" s="304"/>
      <c r="F578" s="304"/>
      <c r="G578" s="304"/>
      <c r="H578" s="304"/>
      <c r="I578" s="304"/>
      <c r="J578" s="304"/>
      <c r="K578" s="304"/>
      <c r="L578" s="304"/>
      <c r="M578" s="305"/>
      <c r="N578" s="305"/>
      <c r="O578" s="306"/>
      <c r="P578" s="304"/>
      <c r="Q578" s="308"/>
      <c r="R578" s="304"/>
      <c r="S578" s="308"/>
      <c r="T578" s="304"/>
      <c r="U578" s="304"/>
      <c r="V578" s="304"/>
      <c r="W578" s="304"/>
      <c r="X578" s="304"/>
      <c r="Y578" s="304"/>
      <c r="Z578" s="304"/>
      <c r="AA578" s="309"/>
      <c r="AB578" s="304"/>
      <c r="AC578" s="304"/>
      <c r="AD578" s="304"/>
      <c r="AE578" s="304"/>
      <c r="AF578" s="304"/>
      <c r="AG578" s="304"/>
      <c r="AH578" s="304"/>
      <c r="AI578" s="285"/>
      <c r="AJ578" s="304"/>
      <c r="AK578" s="304"/>
      <c r="AL578" s="304"/>
      <c r="AM578" s="304"/>
      <c r="AN578" s="304"/>
      <c r="AO578" s="304"/>
      <c r="AP578" s="271"/>
      <c r="AQ578" s="304"/>
      <c r="AR578" s="306"/>
      <c r="AS578" s="289"/>
      <c r="AT578" s="289"/>
      <c r="AU578" s="304"/>
      <c r="AX578" s="292" t="s">
        <v>1440</v>
      </c>
      <c r="AY578" s="292" t="s">
        <v>1441</v>
      </c>
    </row>
    <row r="579" spans="1:51" s="228" customFormat="1" ht="48" customHeight="1">
      <c r="A579" s="304"/>
      <c r="B579" s="304"/>
      <c r="C579" s="304"/>
      <c r="D579" s="304"/>
      <c r="E579" s="304"/>
      <c r="F579" s="304"/>
      <c r="G579" s="304"/>
      <c r="H579" s="304"/>
      <c r="I579" s="304"/>
      <c r="J579" s="304"/>
      <c r="K579" s="304"/>
      <c r="L579" s="304"/>
      <c r="M579" s="305"/>
      <c r="N579" s="305"/>
      <c r="O579" s="306"/>
      <c r="P579" s="304"/>
      <c r="Q579" s="308"/>
      <c r="R579" s="304"/>
      <c r="S579" s="308"/>
      <c r="T579" s="304"/>
      <c r="U579" s="304"/>
      <c r="V579" s="304"/>
      <c r="W579" s="304"/>
      <c r="X579" s="304"/>
      <c r="Y579" s="304"/>
      <c r="Z579" s="304"/>
      <c r="AA579" s="309"/>
      <c r="AB579" s="304"/>
      <c r="AC579" s="304"/>
      <c r="AD579" s="304"/>
      <c r="AE579" s="304"/>
      <c r="AF579" s="304"/>
      <c r="AG579" s="304"/>
      <c r="AH579" s="304"/>
      <c r="AI579" s="285"/>
      <c r="AJ579" s="304"/>
      <c r="AK579" s="304"/>
      <c r="AL579" s="304"/>
      <c r="AM579" s="304"/>
      <c r="AN579" s="304"/>
      <c r="AO579" s="304"/>
      <c r="AP579" s="271"/>
      <c r="AQ579" s="304"/>
      <c r="AR579" s="306"/>
      <c r="AS579" s="289"/>
      <c r="AT579" s="289"/>
      <c r="AU579" s="304"/>
      <c r="AX579" s="292" t="s">
        <v>1442</v>
      </c>
      <c r="AY579" s="292" t="s">
        <v>1443</v>
      </c>
    </row>
    <row r="580" spans="1:51" s="228" customFormat="1" ht="48" customHeight="1">
      <c r="A580" s="304"/>
      <c r="B580" s="304"/>
      <c r="C580" s="304"/>
      <c r="D580" s="304"/>
      <c r="E580" s="304"/>
      <c r="F580" s="304"/>
      <c r="G580" s="304"/>
      <c r="H580" s="304"/>
      <c r="I580" s="304"/>
      <c r="J580" s="304"/>
      <c r="K580" s="304"/>
      <c r="L580" s="304"/>
      <c r="M580" s="305"/>
      <c r="N580" s="305"/>
      <c r="O580" s="306"/>
      <c r="P580" s="304"/>
      <c r="Q580" s="308"/>
      <c r="R580" s="304"/>
      <c r="S580" s="308"/>
      <c r="T580" s="304"/>
      <c r="U580" s="304"/>
      <c r="V580" s="304"/>
      <c r="W580" s="304"/>
      <c r="X580" s="304"/>
      <c r="Y580" s="304"/>
      <c r="Z580" s="304"/>
      <c r="AA580" s="309"/>
      <c r="AB580" s="304"/>
      <c r="AC580" s="304"/>
      <c r="AD580" s="304"/>
      <c r="AE580" s="304"/>
      <c r="AF580" s="304"/>
      <c r="AG580" s="304"/>
      <c r="AH580" s="304"/>
      <c r="AI580" s="285"/>
      <c r="AJ580" s="304"/>
      <c r="AK580" s="304"/>
      <c r="AL580" s="304"/>
      <c r="AM580" s="304"/>
      <c r="AN580" s="304"/>
      <c r="AO580" s="304"/>
      <c r="AP580" s="271"/>
      <c r="AQ580" s="304"/>
      <c r="AR580" s="306"/>
      <c r="AS580" s="289"/>
      <c r="AT580" s="289"/>
      <c r="AU580" s="304"/>
      <c r="AX580" s="292" t="s">
        <v>1444</v>
      </c>
      <c r="AY580" s="292" t="s">
        <v>1445</v>
      </c>
    </row>
    <row r="581" spans="1:51" s="228" customFormat="1" ht="48" customHeight="1">
      <c r="A581" s="304"/>
      <c r="B581" s="304"/>
      <c r="C581" s="304"/>
      <c r="D581" s="304"/>
      <c r="E581" s="304"/>
      <c r="F581" s="304"/>
      <c r="G581" s="304"/>
      <c r="H581" s="304"/>
      <c r="I581" s="304"/>
      <c r="J581" s="304"/>
      <c r="K581" s="304"/>
      <c r="L581" s="304"/>
      <c r="M581" s="305"/>
      <c r="N581" s="305"/>
      <c r="O581" s="306"/>
      <c r="P581" s="304"/>
      <c r="Q581" s="308"/>
      <c r="R581" s="304"/>
      <c r="S581" s="308"/>
      <c r="T581" s="304"/>
      <c r="U581" s="304"/>
      <c r="V581" s="304"/>
      <c r="W581" s="304"/>
      <c r="X581" s="304"/>
      <c r="Y581" s="304"/>
      <c r="Z581" s="304"/>
      <c r="AA581" s="309"/>
      <c r="AB581" s="304"/>
      <c r="AC581" s="304"/>
      <c r="AD581" s="304"/>
      <c r="AE581" s="304"/>
      <c r="AF581" s="304"/>
      <c r="AG581" s="304"/>
      <c r="AH581" s="304"/>
      <c r="AI581" s="285"/>
      <c r="AJ581" s="304"/>
      <c r="AK581" s="304"/>
      <c r="AL581" s="304"/>
      <c r="AM581" s="304"/>
      <c r="AN581" s="304"/>
      <c r="AO581" s="304"/>
      <c r="AP581" s="271"/>
      <c r="AQ581" s="304"/>
      <c r="AR581" s="306"/>
      <c r="AS581" s="289"/>
      <c r="AT581" s="289"/>
      <c r="AU581" s="304"/>
      <c r="AX581" s="292" t="s">
        <v>1446</v>
      </c>
      <c r="AY581" s="292" t="s">
        <v>1447</v>
      </c>
    </row>
    <row r="582" spans="1:51" s="228" customFormat="1" ht="48" customHeight="1">
      <c r="A582" s="304"/>
      <c r="B582" s="304"/>
      <c r="C582" s="304"/>
      <c r="D582" s="304"/>
      <c r="E582" s="304"/>
      <c r="F582" s="304"/>
      <c r="G582" s="304"/>
      <c r="H582" s="304"/>
      <c r="I582" s="304"/>
      <c r="J582" s="304"/>
      <c r="K582" s="304"/>
      <c r="L582" s="304"/>
      <c r="M582" s="305"/>
      <c r="N582" s="305"/>
      <c r="O582" s="306"/>
      <c r="P582" s="304"/>
      <c r="Q582" s="308"/>
      <c r="R582" s="304"/>
      <c r="S582" s="308"/>
      <c r="T582" s="304"/>
      <c r="U582" s="304"/>
      <c r="V582" s="304"/>
      <c r="W582" s="304"/>
      <c r="X582" s="304"/>
      <c r="Y582" s="304"/>
      <c r="Z582" s="304"/>
      <c r="AA582" s="309"/>
      <c r="AB582" s="304"/>
      <c r="AC582" s="304"/>
      <c r="AD582" s="304"/>
      <c r="AE582" s="304"/>
      <c r="AF582" s="304"/>
      <c r="AG582" s="304"/>
      <c r="AH582" s="304"/>
      <c r="AI582" s="285"/>
      <c r="AJ582" s="304"/>
      <c r="AK582" s="304"/>
      <c r="AL582" s="304"/>
      <c r="AM582" s="304"/>
      <c r="AN582" s="304"/>
      <c r="AO582" s="304"/>
      <c r="AP582" s="271"/>
      <c r="AQ582" s="304"/>
      <c r="AR582" s="306"/>
      <c r="AS582" s="289"/>
      <c r="AT582" s="289"/>
      <c r="AU582" s="304"/>
      <c r="AX582" s="292" t="s">
        <v>1448</v>
      </c>
      <c r="AY582" s="292" t="s">
        <v>1449</v>
      </c>
    </row>
    <row r="583" spans="1:51" s="228" customFormat="1" ht="48" customHeight="1">
      <c r="A583" s="304"/>
      <c r="B583" s="304"/>
      <c r="C583" s="304"/>
      <c r="D583" s="304"/>
      <c r="E583" s="304"/>
      <c r="F583" s="304"/>
      <c r="G583" s="304"/>
      <c r="H583" s="304"/>
      <c r="I583" s="304"/>
      <c r="J583" s="304"/>
      <c r="K583" s="304"/>
      <c r="L583" s="304"/>
      <c r="M583" s="305"/>
      <c r="N583" s="305"/>
      <c r="O583" s="306"/>
      <c r="P583" s="304"/>
      <c r="Q583" s="308"/>
      <c r="R583" s="304"/>
      <c r="S583" s="308"/>
      <c r="T583" s="304"/>
      <c r="U583" s="304"/>
      <c r="V583" s="304"/>
      <c r="W583" s="304"/>
      <c r="X583" s="304"/>
      <c r="Y583" s="304"/>
      <c r="Z583" s="304"/>
      <c r="AA583" s="309"/>
      <c r="AB583" s="304"/>
      <c r="AC583" s="304"/>
      <c r="AD583" s="304"/>
      <c r="AE583" s="304"/>
      <c r="AF583" s="304"/>
      <c r="AG583" s="304"/>
      <c r="AH583" s="304"/>
      <c r="AI583" s="285"/>
      <c r="AJ583" s="304"/>
      <c r="AK583" s="304"/>
      <c r="AL583" s="304"/>
      <c r="AM583" s="304"/>
      <c r="AN583" s="304"/>
      <c r="AO583" s="304"/>
      <c r="AP583" s="271"/>
      <c r="AQ583" s="304"/>
      <c r="AR583" s="306"/>
      <c r="AS583" s="289"/>
      <c r="AT583" s="289"/>
      <c r="AU583" s="304"/>
      <c r="AX583" s="292" t="s">
        <v>560</v>
      </c>
      <c r="AY583" s="292" t="s">
        <v>1450</v>
      </c>
    </row>
    <row r="584" spans="1:51" s="228" customFormat="1" ht="48" customHeight="1">
      <c r="A584" s="304"/>
      <c r="B584" s="304"/>
      <c r="C584" s="304"/>
      <c r="D584" s="304"/>
      <c r="E584" s="304"/>
      <c r="F584" s="304"/>
      <c r="G584" s="304"/>
      <c r="H584" s="304"/>
      <c r="I584" s="304"/>
      <c r="J584" s="304"/>
      <c r="K584" s="304"/>
      <c r="L584" s="304"/>
      <c r="M584" s="305"/>
      <c r="N584" s="305"/>
      <c r="O584" s="306"/>
      <c r="P584" s="304"/>
      <c r="Q584" s="308"/>
      <c r="R584" s="304"/>
      <c r="S584" s="308"/>
      <c r="T584" s="304"/>
      <c r="U584" s="304"/>
      <c r="V584" s="304"/>
      <c r="W584" s="304"/>
      <c r="X584" s="304"/>
      <c r="Y584" s="304"/>
      <c r="Z584" s="304"/>
      <c r="AA584" s="309"/>
      <c r="AB584" s="304"/>
      <c r="AC584" s="304"/>
      <c r="AD584" s="304"/>
      <c r="AE584" s="304"/>
      <c r="AF584" s="304"/>
      <c r="AG584" s="304"/>
      <c r="AH584" s="304"/>
      <c r="AI584" s="285"/>
      <c r="AJ584" s="304"/>
      <c r="AK584" s="304"/>
      <c r="AL584" s="304"/>
      <c r="AM584" s="304"/>
      <c r="AN584" s="304"/>
      <c r="AO584" s="304"/>
      <c r="AP584" s="271"/>
      <c r="AQ584" s="304"/>
      <c r="AR584" s="306"/>
      <c r="AS584" s="289"/>
      <c r="AT584" s="289"/>
      <c r="AU584" s="304"/>
      <c r="AX584" s="292" t="s">
        <v>1451</v>
      </c>
      <c r="AY584" s="292" t="s">
        <v>1452</v>
      </c>
    </row>
    <row r="585" spans="1:51" s="228" customFormat="1" ht="48" customHeight="1">
      <c r="A585" s="304"/>
      <c r="B585" s="304"/>
      <c r="C585" s="304"/>
      <c r="D585" s="304"/>
      <c r="E585" s="304"/>
      <c r="F585" s="304"/>
      <c r="G585" s="304"/>
      <c r="H585" s="304"/>
      <c r="I585" s="304"/>
      <c r="J585" s="304"/>
      <c r="K585" s="304"/>
      <c r="L585" s="304"/>
      <c r="M585" s="305"/>
      <c r="N585" s="305"/>
      <c r="O585" s="306"/>
      <c r="P585" s="304"/>
      <c r="Q585" s="308"/>
      <c r="R585" s="304"/>
      <c r="S585" s="308"/>
      <c r="T585" s="304"/>
      <c r="U585" s="304"/>
      <c r="V585" s="304"/>
      <c r="W585" s="304"/>
      <c r="X585" s="304"/>
      <c r="Y585" s="304"/>
      <c r="Z585" s="304"/>
      <c r="AA585" s="309"/>
      <c r="AB585" s="304"/>
      <c r="AC585" s="304"/>
      <c r="AD585" s="304"/>
      <c r="AE585" s="304"/>
      <c r="AF585" s="304"/>
      <c r="AG585" s="304"/>
      <c r="AH585" s="304"/>
      <c r="AI585" s="285"/>
      <c r="AJ585" s="304"/>
      <c r="AK585" s="304"/>
      <c r="AL585" s="304"/>
      <c r="AM585" s="304"/>
      <c r="AN585" s="304"/>
      <c r="AO585" s="304"/>
      <c r="AP585" s="271"/>
      <c r="AQ585" s="304"/>
      <c r="AR585" s="306"/>
      <c r="AS585" s="289"/>
      <c r="AT585" s="289"/>
      <c r="AU585" s="304"/>
      <c r="AX585" s="292" t="s">
        <v>1453</v>
      </c>
      <c r="AY585" s="292" t="s">
        <v>1454</v>
      </c>
    </row>
    <row r="586" spans="1:51" s="228" customFormat="1" ht="48" customHeight="1">
      <c r="A586" s="304"/>
      <c r="B586" s="304"/>
      <c r="C586" s="304"/>
      <c r="D586" s="304"/>
      <c r="E586" s="304"/>
      <c r="F586" s="304"/>
      <c r="G586" s="304"/>
      <c r="H586" s="304"/>
      <c r="I586" s="304"/>
      <c r="J586" s="304"/>
      <c r="K586" s="304"/>
      <c r="L586" s="304"/>
      <c r="M586" s="305"/>
      <c r="N586" s="305"/>
      <c r="O586" s="306"/>
      <c r="P586" s="304"/>
      <c r="Q586" s="308"/>
      <c r="R586" s="304"/>
      <c r="S586" s="308"/>
      <c r="T586" s="304"/>
      <c r="U586" s="304"/>
      <c r="V586" s="304"/>
      <c r="W586" s="304"/>
      <c r="X586" s="304"/>
      <c r="Y586" s="304"/>
      <c r="Z586" s="304"/>
      <c r="AA586" s="309"/>
      <c r="AB586" s="304"/>
      <c r="AC586" s="304"/>
      <c r="AD586" s="304"/>
      <c r="AE586" s="304"/>
      <c r="AF586" s="304"/>
      <c r="AG586" s="304"/>
      <c r="AH586" s="304"/>
      <c r="AI586" s="285"/>
      <c r="AJ586" s="304"/>
      <c r="AK586" s="304"/>
      <c r="AL586" s="304"/>
      <c r="AM586" s="304"/>
      <c r="AN586" s="304"/>
      <c r="AO586" s="304"/>
      <c r="AP586" s="271"/>
      <c r="AQ586" s="304"/>
      <c r="AR586" s="306"/>
      <c r="AS586" s="289"/>
      <c r="AT586" s="289"/>
      <c r="AU586" s="304"/>
      <c r="AX586" s="292" t="s">
        <v>1455</v>
      </c>
      <c r="AY586" s="292" t="s">
        <v>1456</v>
      </c>
    </row>
    <row r="587" spans="1:51" s="228" customFormat="1" ht="48" customHeight="1">
      <c r="A587" s="304"/>
      <c r="B587" s="304"/>
      <c r="C587" s="304"/>
      <c r="D587" s="304"/>
      <c r="E587" s="304"/>
      <c r="F587" s="304"/>
      <c r="G587" s="304"/>
      <c r="H587" s="304"/>
      <c r="I587" s="304"/>
      <c r="J587" s="304"/>
      <c r="K587" s="304"/>
      <c r="L587" s="304"/>
      <c r="M587" s="305"/>
      <c r="N587" s="305"/>
      <c r="O587" s="306"/>
      <c r="P587" s="304"/>
      <c r="Q587" s="308"/>
      <c r="R587" s="304"/>
      <c r="S587" s="308"/>
      <c r="T587" s="304"/>
      <c r="U587" s="304"/>
      <c r="V587" s="304"/>
      <c r="W587" s="304"/>
      <c r="X587" s="304"/>
      <c r="Y587" s="304"/>
      <c r="Z587" s="304"/>
      <c r="AA587" s="309"/>
      <c r="AB587" s="304"/>
      <c r="AC587" s="304"/>
      <c r="AD587" s="304"/>
      <c r="AE587" s="304"/>
      <c r="AF587" s="304"/>
      <c r="AG587" s="304"/>
      <c r="AH587" s="304"/>
      <c r="AI587" s="285"/>
      <c r="AJ587" s="304"/>
      <c r="AK587" s="304"/>
      <c r="AL587" s="304"/>
      <c r="AM587" s="304"/>
      <c r="AN587" s="304"/>
      <c r="AO587" s="304"/>
      <c r="AP587" s="271"/>
      <c r="AQ587" s="304"/>
      <c r="AR587" s="306"/>
      <c r="AS587" s="289"/>
      <c r="AT587" s="289"/>
      <c r="AU587" s="304"/>
      <c r="AX587" s="292" t="s">
        <v>1457</v>
      </c>
      <c r="AY587" s="292" t="s">
        <v>1458</v>
      </c>
    </row>
    <row r="588" spans="1:51" s="228" customFormat="1" ht="48" customHeight="1">
      <c r="A588" s="304"/>
      <c r="B588" s="304"/>
      <c r="C588" s="304"/>
      <c r="D588" s="304"/>
      <c r="E588" s="304"/>
      <c r="F588" s="304"/>
      <c r="G588" s="304"/>
      <c r="H588" s="304"/>
      <c r="I588" s="304"/>
      <c r="J588" s="304"/>
      <c r="K588" s="304"/>
      <c r="L588" s="304"/>
      <c r="M588" s="305"/>
      <c r="N588" s="305"/>
      <c r="O588" s="306"/>
      <c r="P588" s="304"/>
      <c r="Q588" s="308"/>
      <c r="R588" s="304"/>
      <c r="S588" s="308"/>
      <c r="T588" s="304"/>
      <c r="U588" s="304"/>
      <c r="V588" s="304"/>
      <c r="W588" s="304"/>
      <c r="X588" s="304"/>
      <c r="Y588" s="304"/>
      <c r="Z588" s="304"/>
      <c r="AA588" s="309"/>
      <c r="AB588" s="304"/>
      <c r="AC588" s="304"/>
      <c r="AD588" s="304"/>
      <c r="AE588" s="304"/>
      <c r="AF588" s="304"/>
      <c r="AG588" s="304"/>
      <c r="AH588" s="304"/>
      <c r="AI588" s="285"/>
      <c r="AJ588" s="304"/>
      <c r="AK588" s="304"/>
      <c r="AL588" s="304"/>
      <c r="AM588" s="304"/>
      <c r="AN588" s="304"/>
      <c r="AO588" s="304"/>
      <c r="AP588" s="271"/>
      <c r="AQ588" s="304"/>
      <c r="AR588" s="306"/>
      <c r="AS588" s="289"/>
      <c r="AT588" s="289"/>
      <c r="AU588" s="304"/>
      <c r="AX588" s="292" t="s">
        <v>1459</v>
      </c>
      <c r="AY588" s="292" t="s">
        <v>1460</v>
      </c>
    </row>
    <row r="589" spans="1:51" s="228" customFormat="1" ht="48" customHeight="1">
      <c r="A589" s="304"/>
      <c r="B589" s="304"/>
      <c r="C589" s="304"/>
      <c r="D589" s="304"/>
      <c r="E589" s="304"/>
      <c r="F589" s="304"/>
      <c r="G589" s="304"/>
      <c r="H589" s="304"/>
      <c r="I589" s="304"/>
      <c r="J589" s="304"/>
      <c r="K589" s="304"/>
      <c r="L589" s="304"/>
      <c r="M589" s="305"/>
      <c r="N589" s="305"/>
      <c r="O589" s="306"/>
      <c r="P589" s="304"/>
      <c r="Q589" s="308"/>
      <c r="R589" s="304"/>
      <c r="S589" s="308"/>
      <c r="T589" s="304"/>
      <c r="U589" s="304"/>
      <c r="V589" s="304"/>
      <c r="W589" s="304"/>
      <c r="X589" s="304"/>
      <c r="Y589" s="304"/>
      <c r="Z589" s="304"/>
      <c r="AA589" s="309"/>
      <c r="AB589" s="304"/>
      <c r="AC589" s="304"/>
      <c r="AD589" s="304"/>
      <c r="AE589" s="304"/>
      <c r="AF589" s="304"/>
      <c r="AG589" s="304"/>
      <c r="AH589" s="304"/>
      <c r="AI589" s="285"/>
      <c r="AJ589" s="304"/>
      <c r="AK589" s="304"/>
      <c r="AL589" s="304"/>
      <c r="AM589" s="304"/>
      <c r="AN589" s="304"/>
      <c r="AO589" s="304"/>
      <c r="AP589" s="271"/>
      <c r="AQ589" s="304"/>
      <c r="AR589" s="306"/>
      <c r="AS589" s="289"/>
      <c r="AT589" s="289"/>
      <c r="AU589" s="304"/>
      <c r="AX589" s="292" t="s">
        <v>1461</v>
      </c>
      <c r="AY589" s="292" t="s">
        <v>1462</v>
      </c>
    </row>
    <row r="590" spans="1:51" s="228" customFormat="1" ht="48" customHeight="1">
      <c r="A590" s="304"/>
      <c r="B590" s="304"/>
      <c r="C590" s="304"/>
      <c r="D590" s="304"/>
      <c r="E590" s="304"/>
      <c r="F590" s="304"/>
      <c r="G590" s="304"/>
      <c r="H590" s="304"/>
      <c r="I590" s="304"/>
      <c r="J590" s="304"/>
      <c r="K590" s="304"/>
      <c r="L590" s="304"/>
      <c r="M590" s="305"/>
      <c r="N590" s="305"/>
      <c r="O590" s="306"/>
      <c r="P590" s="304"/>
      <c r="Q590" s="308"/>
      <c r="R590" s="304"/>
      <c r="S590" s="308"/>
      <c r="T590" s="304"/>
      <c r="U590" s="304"/>
      <c r="V590" s="304"/>
      <c r="W590" s="304"/>
      <c r="X590" s="304"/>
      <c r="Y590" s="304"/>
      <c r="Z590" s="304"/>
      <c r="AA590" s="309"/>
      <c r="AB590" s="304"/>
      <c r="AC590" s="304"/>
      <c r="AD590" s="304"/>
      <c r="AE590" s="304"/>
      <c r="AF590" s="304"/>
      <c r="AG590" s="304"/>
      <c r="AH590" s="304"/>
      <c r="AI590" s="285"/>
      <c r="AJ590" s="304"/>
      <c r="AK590" s="304"/>
      <c r="AL590" s="304"/>
      <c r="AM590" s="304"/>
      <c r="AN590" s="304"/>
      <c r="AO590" s="304"/>
      <c r="AP590" s="271"/>
      <c r="AQ590" s="304"/>
      <c r="AR590" s="306"/>
      <c r="AS590" s="289"/>
      <c r="AT590" s="289"/>
      <c r="AU590" s="304"/>
      <c r="AX590" s="292" t="s">
        <v>1463</v>
      </c>
      <c r="AY590" s="292" t="s">
        <v>1464</v>
      </c>
    </row>
    <row r="591" spans="1:51" s="228" customFormat="1" ht="48" customHeight="1">
      <c r="A591" s="304"/>
      <c r="B591" s="304"/>
      <c r="C591" s="304"/>
      <c r="D591" s="304"/>
      <c r="E591" s="304"/>
      <c r="F591" s="304"/>
      <c r="G591" s="304"/>
      <c r="H591" s="304"/>
      <c r="I591" s="304"/>
      <c r="J591" s="304"/>
      <c r="K591" s="304"/>
      <c r="L591" s="304"/>
      <c r="M591" s="305"/>
      <c r="N591" s="305"/>
      <c r="O591" s="306"/>
      <c r="P591" s="304"/>
      <c r="Q591" s="308"/>
      <c r="R591" s="304"/>
      <c r="S591" s="308"/>
      <c r="T591" s="304"/>
      <c r="U591" s="304"/>
      <c r="V591" s="304"/>
      <c r="W591" s="304"/>
      <c r="X591" s="304"/>
      <c r="Y591" s="304"/>
      <c r="Z591" s="304"/>
      <c r="AA591" s="309"/>
      <c r="AB591" s="304"/>
      <c r="AC591" s="304"/>
      <c r="AD591" s="304"/>
      <c r="AE591" s="304"/>
      <c r="AF591" s="304"/>
      <c r="AG591" s="304"/>
      <c r="AH591" s="304"/>
      <c r="AI591" s="285"/>
      <c r="AJ591" s="304"/>
      <c r="AK591" s="304"/>
      <c r="AL591" s="304"/>
      <c r="AM591" s="304"/>
      <c r="AN591" s="304"/>
      <c r="AO591" s="304"/>
      <c r="AP591" s="271"/>
      <c r="AQ591" s="304"/>
      <c r="AR591" s="306"/>
      <c r="AS591" s="289"/>
      <c r="AT591" s="289"/>
      <c r="AU591" s="304"/>
      <c r="AX591" s="292" t="s">
        <v>1465</v>
      </c>
      <c r="AY591" s="292" t="s">
        <v>1466</v>
      </c>
    </row>
    <row r="592" spans="1:51" s="228" customFormat="1" ht="48" customHeight="1">
      <c r="A592" s="304"/>
      <c r="B592" s="304"/>
      <c r="C592" s="304"/>
      <c r="D592" s="304"/>
      <c r="E592" s="304"/>
      <c r="F592" s="304"/>
      <c r="G592" s="304"/>
      <c r="H592" s="304"/>
      <c r="I592" s="304"/>
      <c r="J592" s="304"/>
      <c r="K592" s="304"/>
      <c r="L592" s="304"/>
      <c r="M592" s="305"/>
      <c r="N592" s="305"/>
      <c r="O592" s="306"/>
      <c r="P592" s="304"/>
      <c r="Q592" s="308"/>
      <c r="R592" s="304"/>
      <c r="S592" s="308"/>
      <c r="T592" s="304"/>
      <c r="U592" s="304"/>
      <c r="V592" s="304"/>
      <c r="W592" s="304"/>
      <c r="X592" s="304"/>
      <c r="Y592" s="304"/>
      <c r="Z592" s="304"/>
      <c r="AA592" s="309"/>
      <c r="AB592" s="304"/>
      <c r="AC592" s="304"/>
      <c r="AD592" s="304"/>
      <c r="AE592" s="304"/>
      <c r="AF592" s="304"/>
      <c r="AG592" s="304"/>
      <c r="AH592" s="304"/>
      <c r="AI592" s="285"/>
      <c r="AJ592" s="304"/>
      <c r="AK592" s="304"/>
      <c r="AL592" s="304"/>
      <c r="AM592" s="304"/>
      <c r="AN592" s="304"/>
      <c r="AO592" s="304"/>
      <c r="AP592" s="271"/>
      <c r="AQ592" s="304"/>
      <c r="AR592" s="306"/>
      <c r="AS592" s="289"/>
      <c r="AT592" s="289"/>
      <c r="AU592" s="304"/>
      <c r="AX592" s="292" t="s">
        <v>1467</v>
      </c>
      <c r="AY592" s="292" t="s">
        <v>1468</v>
      </c>
    </row>
    <row r="593" spans="1:51" s="228" customFormat="1" ht="48" customHeight="1">
      <c r="A593" s="304"/>
      <c r="B593" s="304"/>
      <c r="C593" s="304"/>
      <c r="D593" s="304"/>
      <c r="E593" s="304"/>
      <c r="F593" s="304"/>
      <c r="G593" s="304"/>
      <c r="H593" s="304"/>
      <c r="I593" s="304"/>
      <c r="J593" s="304"/>
      <c r="K593" s="304"/>
      <c r="L593" s="304"/>
      <c r="M593" s="305"/>
      <c r="N593" s="305"/>
      <c r="O593" s="306"/>
      <c r="P593" s="304"/>
      <c r="Q593" s="308"/>
      <c r="R593" s="304"/>
      <c r="S593" s="308"/>
      <c r="T593" s="304"/>
      <c r="U593" s="304"/>
      <c r="V593" s="304"/>
      <c r="W593" s="304"/>
      <c r="X593" s="304"/>
      <c r="Y593" s="304"/>
      <c r="Z593" s="304"/>
      <c r="AA593" s="309"/>
      <c r="AB593" s="304"/>
      <c r="AC593" s="304"/>
      <c r="AD593" s="304"/>
      <c r="AE593" s="304"/>
      <c r="AF593" s="304"/>
      <c r="AG593" s="304"/>
      <c r="AH593" s="304"/>
      <c r="AI593" s="285"/>
      <c r="AJ593" s="304"/>
      <c r="AK593" s="304"/>
      <c r="AL593" s="304"/>
      <c r="AM593" s="304"/>
      <c r="AN593" s="304"/>
      <c r="AO593" s="304"/>
      <c r="AP593" s="271"/>
      <c r="AQ593" s="304"/>
      <c r="AR593" s="306"/>
      <c r="AS593" s="289"/>
      <c r="AT593" s="289"/>
      <c r="AU593" s="304"/>
      <c r="AX593" s="292" t="s">
        <v>1469</v>
      </c>
      <c r="AY593" s="292" t="s">
        <v>1470</v>
      </c>
    </row>
    <row r="594" spans="1:51" s="228" customFormat="1" ht="48" customHeight="1">
      <c r="A594" s="304"/>
      <c r="B594" s="304"/>
      <c r="C594" s="304"/>
      <c r="D594" s="304"/>
      <c r="E594" s="304"/>
      <c r="F594" s="304"/>
      <c r="G594" s="304"/>
      <c r="H594" s="304"/>
      <c r="I594" s="304"/>
      <c r="J594" s="304"/>
      <c r="K594" s="304"/>
      <c r="L594" s="304"/>
      <c r="M594" s="305"/>
      <c r="N594" s="305"/>
      <c r="O594" s="306"/>
      <c r="P594" s="304"/>
      <c r="Q594" s="308"/>
      <c r="R594" s="304"/>
      <c r="S594" s="308"/>
      <c r="T594" s="304"/>
      <c r="U594" s="304"/>
      <c r="V594" s="304"/>
      <c r="W594" s="304"/>
      <c r="X594" s="304"/>
      <c r="Y594" s="304"/>
      <c r="Z594" s="304"/>
      <c r="AA594" s="309"/>
      <c r="AB594" s="304"/>
      <c r="AC594" s="304"/>
      <c r="AD594" s="304"/>
      <c r="AE594" s="304"/>
      <c r="AF594" s="304"/>
      <c r="AG594" s="304"/>
      <c r="AH594" s="304"/>
      <c r="AI594" s="285"/>
      <c r="AJ594" s="304"/>
      <c r="AK594" s="304"/>
      <c r="AL594" s="304"/>
      <c r="AM594" s="304"/>
      <c r="AN594" s="304"/>
      <c r="AO594" s="304"/>
      <c r="AP594" s="271"/>
      <c r="AQ594" s="304"/>
      <c r="AR594" s="306"/>
      <c r="AS594" s="289"/>
      <c r="AT594" s="289"/>
      <c r="AU594" s="304"/>
      <c r="AX594" s="292" t="s">
        <v>1471</v>
      </c>
      <c r="AY594" s="292" t="s">
        <v>1472</v>
      </c>
    </row>
    <row r="595" spans="1:51" s="228" customFormat="1" ht="48" customHeight="1">
      <c r="A595" s="304"/>
      <c r="B595" s="304"/>
      <c r="C595" s="304"/>
      <c r="D595" s="304"/>
      <c r="E595" s="304"/>
      <c r="F595" s="304"/>
      <c r="G595" s="304"/>
      <c r="H595" s="304"/>
      <c r="I595" s="304"/>
      <c r="J595" s="304"/>
      <c r="K595" s="304"/>
      <c r="L595" s="304"/>
      <c r="M595" s="305"/>
      <c r="N595" s="305"/>
      <c r="O595" s="306"/>
      <c r="P595" s="304"/>
      <c r="Q595" s="308"/>
      <c r="R595" s="304"/>
      <c r="S595" s="308"/>
      <c r="T595" s="304"/>
      <c r="U595" s="304"/>
      <c r="V595" s="304"/>
      <c r="W595" s="304"/>
      <c r="X595" s="304"/>
      <c r="Y595" s="304"/>
      <c r="Z595" s="304"/>
      <c r="AA595" s="309"/>
      <c r="AB595" s="304"/>
      <c r="AC595" s="304"/>
      <c r="AD595" s="304"/>
      <c r="AE595" s="304"/>
      <c r="AF595" s="304"/>
      <c r="AG595" s="304"/>
      <c r="AH595" s="304"/>
      <c r="AI595" s="285"/>
      <c r="AJ595" s="304"/>
      <c r="AK595" s="304"/>
      <c r="AL595" s="304"/>
      <c r="AM595" s="304"/>
      <c r="AN595" s="304"/>
      <c r="AO595" s="304"/>
      <c r="AP595" s="271"/>
      <c r="AQ595" s="304"/>
      <c r="AR595" s="306"/>
      <c r="AS595" s="289"/>
      <c r="AT595" s="289"/>
      <c r="AU595" s="304"/>
      <c r="AX595" s="292" t="s">
        <v>1473</v>
      </c>
      <c r="AY595" s="292" t="s">
        <v>1474</v>
      </c>
    </row>
    <row r="596" spans="1:51" s="228" customFormat="1" ht="48" customHeight="1">
      <c r="A596" s="304"/>
      <c r="B596" s="304"/>
      <c r="C596" s="304"/>
      <c r="D596" s="304"/>
      <c r="E596" s="304"/>
      <c r="F596" s="304"/>
      <c r="G596" s="304"/>
      <c r="H596" s="304"/>
      <c r="I596" s="304"/>
      <c r="J596" s="304"/>
      <c r="K596" s="304"/>
      <c r="L596" s="304"/>
      <c r="M596" s="305"/>
      <c r="N596" s="305"/>
      <c r="O596" s="306"/>
      <c r="P596" s="304"/>
      <c r="Q596" s="308"/>
      <c r="R596" s="304"/>
      <c r="S596" s="308"/>
      <c r="T596" s="304"/>
      <c r="U596" s="304"/>
      <c r="V596" s="304"/>
      <c r="W596" s="304"/>
      <c r="X596" s="304"/>
      <c r="Y596" s="304"/>
      <c r="Z596" s="304"/>
      <c r="AA596" s="309"/>
      <c r="AB596" s="304"/>
      <c r="AC596" s="304"/>
      <c r="AD596" s="304"/>
      <c r="AE596" s="304"/>
      <c r="AF596" s="304"/>
      <c r="AG596" s="304"/>
      <c r="AH596" s="304"/>
      <c r="AI596" s="285"/>
      <c r="AJ596" s="304"/>
      <c r="AK596" s="304"/>
      <c r="AL596" s="304"/>
      <c r="AM596" s="304"/>
      <c r="AN596" s="304"/>
      <c r="AO596" s="304"/>
      <c r="AP596" s="271"/>
      <c r="AQ596" s="304"/>
      <c r="AR596" s="306"/>
      <c r="AS596" s="289"/>
      <c r="AT596" s="289"/>
      <c r="AU596" s="304"/>
      <c r="AX596" s="292" t="s">
        <v>1475</v>
      </c>
      <c r="AY596" s="292" t="s">
        <v>1476</v>
      </c>
    </row>
    <row r="597" spans="1:51" s="228" customFormat="1" ht="48" customHeight="1">
      <c r="A597" s="304"/>
      <c r="B597" s="304"/>
      <c r="C597" s="304"/>
      <c r="D597" s="304"/>
      <c r="E597" s="304"/>
      <c r="F597" s="304"/>
      <c r="G597" s="304"/>
      <c r="H597" s="304"/>
      <c r="I597" s="304"/>
      <c r="J597" s="304"/>
      <c r="K597" s="304"/>
      <c r="L597" s="304"/>
      <c r="M597" s="305"/>
      <c r="N597" s="305"/>
      <c r="O597" s="306"/>
      <c r="P597" s="304"/>
      <c r="Q597" s="308"/>
      <c r="R597" s="304"/>
      <c r="S597" s="308"/>
      <c r="T597" s="304"/>
      <c r="U597" s="304"/>
      <c r="V597" s="304"/>
      <c r="W597" s="304"/>
      <c r="X597" s="304"/>
      <c r="Y597" s="304"/>
      <c r="Z597" s="304"/>
      <c r="AA597" s="309"/>
      <c r="AB597" s="304"/>
      <c r="AC597" s="304"/>
      <c r="AD597" s="304"/>
      <c r="AE597" s="304"/>
      <c r="AF597" s="304"/>
      <c r="AG597" s="304"/>
      <c r="AH597" s="304"/>
      <c r="AI597" s="285"/>
      <c r="AJ597" s="304"/>
      <c r="AK597" s="304"/>
      <c r="AL597" s="304"/>
      <c r="AM597" s="304"/>
      <c r="AN597" s="304"/>
      <c r="AO597" s="304"/>
      <c r="AP597" s="271"/>
      <c r="AQ597" s="304"/>
      <c r="AR597" s="306"/>
      <c r="AS597" s="289"/>
      <c r="AT597" s="289"/>
      <c r="AU597" s="304"/>
      <c r="AX597" s="292" t="s">
        <v>1477</v>
      </c>
      <c r="AY597" s="292" t="s">
        <v>1478</v>
      </c>
    </row>
    <row r="598" spans="1:51" s="228" customFormat="1" ht="48" customHeight="1">
      <c r="A598" s="304"/>
      <c r="B598" s="304"/>
      <c r="C598" s="304"/>
      <c r="D598" s="304"/>
      <c r="E598" s="304"/>
      <c r="F598" s="304"/>
      <c r="G598" s="304"/>
      <c r="H598" s="304"/>
      <c r="I598" s="304"/>
      <c r="J598" s="304"/>
      <c r="K598" s="304"/>
      <c r="L598" s="304"/>
      <c r="M598" s="305"/>
      <c r="N598" s="305"/>
      <c r="O598" s="306"/>
      <c r="P598" s="304"/>
      <c r="Q598" s="308"/>
      <c r="R598" s="304"/>
      <c r="S598" s="308"/>
      <c r="T598" s="304"/>
      <c r="U598" s="304"/>
      <c r="V598" s="304"/>
      <c r="W598" s="304"/>
      <c r="X598" s="304"/>
      <c r="Y598" s="304"/>
      <c r="Z598" s="304"/>
      <c r="AA598" s="309"/>
      <c r="AB598" s="304"/>
      <c r="AC598" s="304"/>
      <c r="AD598" s="304"/>
      <c r="AE598" s="304"/>
      <c r="AF598" s="304"/>
      <c r="AG598" s="304"/>
      <c r="AH598" s="304"/>
      <c r="AI598" s="285"/>
      <c r="AJ598" s="304"/>
      <c r="AK598" s="304"/>
      <c r="AL598" s="304"/>
      <c r="AM598" s="304"/>
      <c r="AN598" s="304"/>
      <c r="AO598" s="304"/>
      <c r="AP598" s="271"/>
      <c r="AQ598" s="304"/>
      <c r="AR598" s="306"/>
      <c r="AS598" s="289"/>
      <c r="AT598" s="289"/>
      <c r="AU598" s="304"/>
      <c r="AX598" s="292" t="s">
        <v>1479</v>
      </c>
      <c r="AY598" s="292" t="s">
        <v>1480</v>
      </c>
    </row>
    <row r="599" spans="1:51" s="228" customFormat="1" ht="48" customHeight="1">
      <c r="A599" s="304"/>
      <c r="B599" s="304"/>
      <c r="C599" s="304"/>
      <c r="D599" s="304"/>
      <c r="E599" s="304"/>
      <c r="F599" s="304"/>
      <c r="G599" s="304"/>
      <c r="H599" s="304"/>
      <c r="I599" s="304"/>
      <c r="J599" s="304"/>
      <c r="K599" s="304"/>
      <c r="L599" s="304"/>
      <c r="M599" s="305"/>
      <c r="N599" s="305"/>
      <c r="O599" s="306"/>
      <c r="P599" s="304"/>
      <c r="Q599" s="308"/>
      <c r="R599" s="304"/>
      <c r="S599" s="308"/>
      <c r="T599" s="304"/>
      <c r="U599" s="304"/>
      <c r="V599" s="304"/>
      <c r="W599" s="304"/>
      <c r="X599" s="304"/>
      <c r="Y599" s="304"/>
      <c r="Z599" s="304"/>
      <c r="AA599" s="309"/>
      <c r="AB599" s="304"/>
      <c r="AC599" s="304"/>
      <c r="AD599" s="304"/>
      <c r="AE599" s="304"/>
      <c r="AF599" s="304"/>
      <c r="AG599" s="304"/>
      <c r="AH599" s="304"/>
      <c r="AI599" s="285"/>
      <c r="AJ599" s="304"/>
      <c r="AK599" s="304"/>
      <c r="AL599" s="304"/>
      <c r="AM599" s="304"/>
      <c r="AN599" s="304"/>
      <c r="AO599" s="304"/>
      <c r="AP599" s="271"/>
      <c r="AQ599" s="304"/>
      <c r="AR599" s="306"/>
      <c r="AS599" s="289"/>
      <c r="AT599" s="289"/>
      <c r="AU599" s="304"/>
      <c r="AX599" s="292" t="s">
        <v>1481</v>
      </c>
      <c r="AY599" s="292" t="s">
        <v>1482</v>
      </c>
    </row>
    <row r="600" spans="1:51" s="228" customFormat="1" ht="48" customHeight="1">
      <c r="A600" s="304"/>
      <c r="B600" s="304"/>
      <c r="C600" s="304"/>
      <c r="D600" s="304"/>
      <c r="E600" s="304"/>
      <c r="F600" s="304"/>
      <c r="G600" s="304"/>
      <c r="H600" s="304"/>
      <c r="I600" s="304"/>
      <c r="J600" s="304"/>
      <c r="K600" s="304"/>
      <c r="L600" s="304"/>
      <c r="M600" s="305"/>
      <c r="N600" s="305"/>
      <c r="O600" s="306"/>
      <c r="P600" s="304"/>
      <c r="Q600" s="308"/>
      <c r="R600" s="304"/>
      <c r="S600" s="308"/>
      <c r="T600" s="304"/>
      <c r="U600" s="304"/>
      <c r="V600" s="304"/>
      <c r="W600" s="304"/>
      <c r="X600" s="304"/>
      <c r="Y600" s="304"/>
      <c r="Z600" s="304"/>
      <c r="AA600" s="309"/>
      <c r="AB600" s="304"/>
      <c r="AC600" s="304"/>
      <c r="AD600" s="304"/>
      <c r="AE600" s="304"/>
      <c r="AF600" s="304"/>
      <c r="AG600" s="304"/>
      <c r="AH600" s="304"/>
      <c r="AI600" s="285"/>
      <c r="AJ600" s="304"/>
      <c r="AK600" s="304"/>
      <c r="AL600" s="304"/>
      <c r="AM600" s="304"/>
      <c r="AN600" s="304"/>
      <c r="AO600" s="304"/>
      <c r="AP600" s="271"/>
      <c r="AQ600" s="304"/>
      <c r="AR600" s="306"/>
      <c r="AS600" s="289"/>
      <c r="AT600" s="289"/>
      <c r="AU600" s="304"/>
      <c r="AX600" s="292" t="s">
        <v>1483</v>
      </c>
      <c r="AY600" s="292" t="s">
        <v>1484</v>
      </c>
    </row>
    <row r="601" spans="1:51" s="228" customFormat="1" ht="48" customHeight="1">
      <c r="A601" s="304"/>
      <c r="B601" s="304"/>
      <c r="C601" s="304"/>
      <c r="D601" s="304"/>
      <c r="E601" s="304"/>
      <c r="F601" s="304"/>
      <c r="G601" s="304"/>
      <c r="H601" s="304"/>
      <c r="I601" s="304"/>
      <c r="J601" s="304"/>
      <c r="K601" s="304"/>
      <c r="L601" s="304"/>
      <c r="M601" s="305"/>
      <c r="N601" s="305"/>
      <c r="O601" s="306"/>
      <c r="P601" s="304"/>
      <c r="Q601" s="308"/>
      <c r="R601" s="304"/>
      <c r="S601" s="308"/>
      <c r="T601" s="304"/>
      <c r="U601" s="304"/>
      <c r="V601" s="304"/>
      <c r="W601" s="304"/>
      <c r="X601" s="304"/>
      <c r="Y601" s="304"/>
      <c r="Z601" s="304"/>
      <c r="AA601" s="309"/>
      <c r="AB601" s="304"/>
      <c r="AC601" s="304"/>
      <c r="AD601" s="304"/>
      <c r="AE601" s="304"/>
      <c r="AF601" s="304"/>
      <c r="AG601" s="304"/>
      <c r="AH601" s="304"/>
      <c r="AI601" s="285"/>
      <c r="AJ601" s="304"/>
      <c r="AK601" s="304"/>
      <c r="AL601" s="304"/>
      <c r="AM601" s="304"/>
      <c r="AN601" s="304"/>
      <c r="AO601" s="304"/>
      <c r="AP601" s="271"/>
      <c r="AQ601" s="304"/>
      <c r="AR601" s="306"/>
      <c r="AS601" s="289"/>
      <c r="AT601" s="289"/>
      <c r="AU601" s="304"/>
      <c r="AX601" s="292" t="s">
        <v>1485</v>
      </c>
      <c r="AY601" s="292" t="s">
        <v>1486</v>
      </c>
    </row>
    <row r="602" spans="1:51" s="228" customFormat="1" ht="48" customHeight="1">
      <c r="A602" s="304"/>
      <c r="B602" s="304"/>
      <c r="C602" s="304"/>
      <c r="D602" s="304"/>
      <c r="E602" s="304"/>
      <c r="F602" s="304"/>
      <c r="G602" s="304"/>
      <c r="H602" s="304"/>
      <c r="I602" s="304"/>
      <c r="J602" s="304"/>
      <c r="K602" s="304"/>
      <c r="L602" s="304"/>
      <c r="M602" s="305"/>
      <c r="N602" s="305"/>
      <c r="O602" s="306"/>
      <c r="P602" s="304"/>
      <c r="Q602" s="308"/>
      <c r="R602" s="304"/>
      <c r="S602" s="308"/>
      <c r="T602" s="304"/>
      <c r="U602" s="304"/>
      <c r="V602" s="304"/>
      <c r="W602" s="304"/>
      <c r="X602" s="304"/>
      <c r="Y602" s="304"/>
      <c r="Z602" s="304"/>
      <c r="AA602" s="309"/>
      <c r="AB602" s="304"/>
      <c r="AC602" s="304"/>
      <c r="AD602" s="304"/>
      <c r="AE602" s="304"/>
      <c r="AF602" s="304"/>
      <c r="AG602" s="304"/>
      <c r="AH602" s="304"/>
      <c r="AI602" s="285"/>
      <c r="AJ602" s="304"/>
      <c r="AK602" s="304"/>
      <c r="AL602" s="304"/>
      <c r="AM602" s="304"/>
      <c r="AN602" s="304"/>
      <c r="AO602" s="304"/>
      <c r="AP602" s="271"/>
      <c r="AQ602" s="304"/>
      <c r="AR602" s="306"/>
      <c r="AS602" s="289"/>
      <c r="AT602" s="289"/>
      <c r="AU602" s="304"/>
      <c r="AX602" s="292" t="s">
        <v>1487</v>
      </c>
      <c r="AY602" s="292" t="s">
        <v>1488</v>
      </c>
    </row>
    <row r="603" spans="1:51" s="228" customFormat="1" ht="48" customHeight="1">
      <c r="A603" s="304"/>
      <c r="B603" s="304"/>
      <c r="C603" s="304"/>
      <c r="D603" s="304"/>
      <c r="E603" s="304"/>
      <c r="F603" s="304"/>
      <c r="G603" s="304"/>
      <c r="H603" s="304"/>
      <c r="I603" s="304"/>
      <c r="J603" s="304"/>
      <c r="K603" s="304"/>
      <c r="L603" s="304"/>
      <c r="M603" s="305"/>
      <c r="N603" s="305"/>
      <c r="O603" s="306"/>
      <c r="P603" s="304"/>
      <c r="Q603" s="308"/>
      <c r="R603" s="304"/>
      <c r="S603" s="308"/>
      <c r="T603" s="304"/>
      <c r="U603" s="304"/>
      <c r="V603" s="304"/>
      <c r="W603" s="304"/>
      <c r="X603" s="304"/>
      <c r="Y603" s="304"/>
      <c r="Z603" s="304"/>
      <c r="AA603" s="309"/>
      <c r="AB603" s="304"/>
      <c r="AC603" s="304"/>
      <c r="AD603" s="304"/>
      <c r="AE603" s="304"/>
      <c r="AF603" s="304"/>
      <c r="AG603" s="304"/>
      <c r="AH603" s="304"/>
      <c r="AI603" s="285"/>
      <c r="AJ603" s="304"/>
      <c r="AK603" s="304"/>
      <c r="AL603" s="304"/>
      <c r="AM603" s="304"/>
      <c r="AN603" s="304"/>
      <c r="AO603" s="304"/>
      <c r="AP603" s="271"/>
      <c r="AQ603" s="304"/>
      <c r="AR603" s="306"/>
      <c r="AS603" s="289"/>
      <c r="AT603" s="289"/>
      <c r="AU603" s="304"/>
      <c r="AX603" s="292" t="s">
        <v>1489</v>
      </c>
      <c r="AY603" s="292" t="s">
        <v>1490</v>
      </c>
    </row>
    <row r="604" spans="1:51" s="228" customFormat="1" ht="48" customHeight="1">
      <c r="A604" s="304"/>
      <c r="B604" s="304"/>
      <c r="C604" s="304"/>
      <c r="D604" s="304"/>
      <c r="E604" s="304"/>
      <c r="F604" s="304"/>
      <c r="G604" s="304"/>
      <c r="H604" s="304"/>
      <c r="I604" s="304"/>
      <c r="J604" s="304"/>
      <c r="K604" s="304"/>
      <c r="L604" s="304"/>
      <c r="M604" s="305"/>
      <c r="N604" s="305"/>
      <c r="O604" s="306"/>
      <c r="P604" s="304"/>
      <c r="Q604" s="308"/>
      <c r="R604" s="304"/>
      <c r="S604" s="308"/>
      <c r="T604" s="304"/>
      <c r="U604" s="304"/>
      <c r="V604" s="304"/>
      <c r="W604" s="304"/>
      <c r="X604" s="304"/>
      <c r="Y604" s="304"/>
      <c r="Z604" s="304"/>
      <c r="AA604" s="309"/>
      <c r="AB604" s="304"/>
      <c r="AC604" s="304"/>
      <c r="AD604" s="304"/>
      <c r="AE604" s="304"/>
      <c r="AF604" s="304"/>
      <c r="AG604" s="304"/>
      <c r="AH604" s="304"/>
      <c r="AI604" s="285"/>
      <c r="AJ604" s="304"/>
      <c r="AK604" s="304"/>
      <c r="AL604" s="304"/>
      <c r="AM604" s="304"/>
      <c r="AN604" s="304"/>
      <c r="AO604" s="304"/>
      <c r="AP604" s="271"/>
      <c r="AQ604" s="304"/>
      <c r="AR604" s="306"/>
      <c r="AS604" s="289"/>
      <c r="AT604" s="289"/>
      <c r="AU604" s="304"/>
      <c r="AX604" s="292" t="s">
        <v>1491</v>
      </c>
      <c r="AY604" s="292" t="s">
        <v>1492</v>
      </c>
    </row>
    <row r="605" spans="1:51" s="228" customFormat="1" ht="48" customHeight="1">
      <c r="A605" s="304"/>
      <c r="B605" s="304"/>
      <c r="C605" s="304"/>
      <c r="D605" s="304"/>
      <c r="E605" s="304"/>
      <c r="F605" s="304"/>
      <c r="G605" s="304"/>
      <c r="H605" s="304"/>
      <c r="I605" s="304"/>
      <c r="J605" s="304"/>
      <c r="K605" s="304"/>
      <c r="L605" s="304"/>
      <c r="M605" s="305"/>
      <c r="N605" s="305"/>
      <c r="O605" s="306"/>
      <c r="P605" s="304"/>
      <c r="Q605" s="308"/>
      <c r="R605" s="304"/>
      <c r="S605" s="308"/>
      <c r="T605" s="304"/>
      <c r="U605" s="304"/>
      <c r="V605" s="304"/>
      <c r="W605" s="304"/>
      <c r="X605" s="304"/>
      <c r="Y605" s="304"/>
      <c r="Z605" s="304"/>
      <c r="AA605" s="309"/>
      <c r="AB605" s="304"/>
      <c r="AC605" s="304"/>
      <c r="AD605" s="304"/>
      <c r="AE605" s="304"/>
      <c r="AF605" s="304"/>
      <c r="AG605" s="304"/>
      <c r="AH605" s="304"/>
      <c r="AI605" s="285"/>
      <c r="AJ605" s="304"/>
      <c r="AK605" s="304"/>
      <c r="AL605" s="304"/>
      <c r="AM605" s="304"/>
      <c r="AN605" s="304"/>
      <c r="AO605" s="304"/>
      <c r="AP605" s="271"/>
      <c r="AQ605" s="304"/>
      <c r="AR605" s="306"/>
      <c r="AS605" s="289"/>
      <c r="AT605" s="289"/>
      <c r="AU605" s="304"/>
      <c r="AX605" s="292" t="s">
        <v>1493</v>
      </c>
      <c r="AY605" s="292" t="s">
        <v>1494</v>
      </c>
    </row>
    <row r="606" spans="1:51" s="228" customFormat="1" ht="48" customHeight="1">
      <c r="A606" s="304"/>
      <c r="B606" s="304"/>
      <c r="C606" s="304"/>
      <c r="D606" s="304"/>
      <c r="E606" s="304"/>
      <c r="F606" s="304"/>
      <c r="G606" s="304"/>
      <c r="H606" s="304"/>
      <c r="I606" s="304"/>
      <c r="J606" s="304"/>
      <c r="K606" s="304"/>
      <c r="L606" s="304"/>
      <c r="M606" s="305"/>
      <c r="N606" s="305"/>
      <c r="O606" s="306"/>
      <c r="P606" s="304"/>
      <c r="Q606" s="308"/>
      <c r="R606" s="304"/>
      <c r="S606" s="308"/>
      <c r="T606" s="304"/>
      <c r="U606" s="304"/>
      <c r="V606" s="304"/>
      <c r="W606" s="304"/>
      <c r="X606" s="304"/>
      <c r="Y606" s="304"/>
      <c r="Z606" s="304"/>
      <c r="AA606" s="309"/>
      <c r="AB606" s="304"/>
      <c r="AC606" s="304"/>
      <c r="AD606" s="304"/>
      <c r="AE606" s="304"/>
      <c r="AF606" s="304"/>
      <c r="AG606" s="304"/>
      <c r="AH606" s="304"/>
      <c r="AI606" s="285"/>
      <c r="AJ606" s="304"/>
      <c r="AK606" s="304"/>
      <c r="AL606" s="304"/>
      <c r="AM606" s="304"/>
      <c r="AN606" s="304"/>
      <c r="AO606" s="304"/>
      <c r="AP606" s="271"/>
      <c r="AQ606" s="304"/>
      <c r="AR606" s="306"/>
      <c r="AS606" s="289"/>
      <c r="AT606" s="289"/>
      <c r="AU606" s="304"/>
      <c r="AX606" s="292" t="s">
        <v>1495</v>
      </c>
      <c r="AY606" s="292" t="s">
        <v>1496</v>
      </c>
    </row>
    <row r="607" spans="1:51" s="228" customFormat="1" ht="48" customHeight="1">
      <c r="A607" s="304"/>
      <c r="B607" s="304"/>
      <c r="C607" s="304"/>
      <c r="D607" s="304"/>
      <c r="E607" s="304"/>
      <c r="F607" s="304"/>
      <c r="G607" s="304"/>
      <c r="H607" s="304"/>
      <c r="I607" s="304"/>
      <c r="J607" s="304"/>
      <c r="K607" s="304"/>
      <c r="L607" s="304"/>
      <c r="M607" s="305"/>
      <c r="N607" s="305"/>
      <c r="O607" s="306"/>
      <c r="P607" s="304"/>
      <c r="Q607" s="308"/>
      <c r="R607" s="304"/>
      <c r="S607" s="308"/>
      <c r="T607" s="304"/>
      <c r="U607" s="304"/>
      <c r="V607" s="304"/>
      <c r="W607" s="304"/>
      <c r="X607" s="304"/>
      <c r="Y607" s="304"/>
      <c r="Z607" s="304"/>
      <c r="AA607" s="309"/>
      <c r="AB607" s="304"/>
      <c r="AC607" s="304"/>
      <c r="AD607" s="304"/>
      <c r="AE607" s="304"/>
      <c r="AF607" s="304"/>
      <c r="AG607" s="304"/>
      <c r="AH607" s="304"/>
      <c r="AI607" s="285"/>
      <c r="AJ607" s="304"/>
      <c r="AK607" s="304"/>
      <c r="AL607" s="304"/>
      <c r="AM607" s="304"/>
      <c r="AN607" s="304"/>
      <c r="AO607" s="304"/>
      <c r="AP607" s="271"/>
      <c r="AQ607" s="304"/>
      <c r="AR607" s="306"/>
      <c r="AS607" s="289"/>
      <c r="AT607" s="289"/>
      <c r="AU607" s="304"/>
      <c r="AX607" s="292" t="s">
        <v>1497</v>
      </c>
      <c r="AY607" s="292" t="s">
        <v>1498</v>
      </c>
    </row>
    <row r="608" spans="1:51" s="228" customFormat="1" ht="48" customHeight="1">
      <c r="A608" s="304"/>
      <c r="B608" s="304"/>
      <c r="C608" s="304"/>
      <c r="D608" s="304"/>
      <c r="E608" s="304"/>
      <c r="F608" s="304"/>
      <c r="G608" s="304"/>
      <c r="H608" s="304"/>
      <c r="I608" s="304"/>
      <c r="J608" s="304"/>
      <c r="K608" s="304"/>
      <c r="L608" s="304"/>
      <c r="M608" s="305"/>
      <c r="N608" s="305"/>
      <c r="O608" s="306"/>
      <c r="P608" s="304"/>
      <c r="Q608" s="308"/>
      <c r="R608" s="304"/>
      <c r="S608" s="308"/>
      <c r="T608" s="304"/>
      <c r="U608" s="304"/>
      <c r="V608" s="304"/>
      <c r="W608" s="304"/>
      <c r="X608" s="304"/>
      <c r="Y608" s="304"/>
      <c r="Z608" s="304"/>
      <c r="AA608" s="309"/>
      <c r="AB608" s="304"/>
      <c r="AC608" s="304"/>
      <c r="AD608" s="304"/>
      <c r="AE608" s="304"/>
      <c r="AF608" s="304"/>
      <c r="AG608" s="304"/>
      <c r="AH608" s="304"/>
      <c r="AI608" s="285"/>
      <c r="AJ608" s="304"/>
      <c r="AK608" s="304"/>
      <c r="AL608" s="304"/>
      <c r="AM608" s="304"/>
      <c r="AN608" s="304"/>
      <c r="AO608" s="304"/>
      <c r="AP608" s="271"/>
      <c r="AQ608" s="304"/>
      <c r="AR608" s="306"/>
      <c r="AS608" s="289"/>
      <c r="AT608" s="289"/>
      <c r="AU608" s="304"/>
      <c r="AX608" s="292" t="s">
        <v>1499</v>
      </c>
      <c r="AY608" s="292" t="s">
        <v>1500</v>
      </c>
    </row>
    <row r="609" spans="1:51" s="228" customFormat="1" ht="48" customHeight="1">
      <c r="A609" s="304"/>
      <c r="B609" s="304"/>
      <c r="C609" s="304"/>
      <c r="D609" s="304"/>
      <c r="E609" s="304"/>
      <c r="F609" s="304"/>
      <c r="G609" s="304"/>
      <c r="H609" s="304"/>
      <c r="I609" s="304"/>
      <c r="J609" s="304"/>
      <c r="K609" s="304"/>
      <c r="L609" s="304"/>
      <c r="M609" s="305"/>
      <c r="N609" s="305"/>
      <c r="O609" s="306"/>
      <c r="P609" s="304"/>
      <c r="Q609" s="308"/>
      <c r="R609" s="304"/>
      <c r="S609" s="308"/>
      <c r="T609" s="304"/>
      <c r="U609" s="304"/>
      <c r="V609" s="304"/>
      <c r="W609" s="304"/>
      <c r="X609" s="304"/>
      <c r="Y609" s="304"/>
      <c r="Z609" s="304"/>
      <c r="AA609" s="309"/>
      <c r="AB609" s="304"/>
      <c r="AC609" s="304"/>
      <c r="AD609" s="304"/>
      <c r="AE609" s="304"/>
      <c r="AF609" s="304"/>
      <c r="AG609" s="304"/>
      <c r="AH609" s="304"/>
      <c r="AI609" s="285"/>
      <c r="AJ609" s="304"/>
      <c r="AK609" s="304"/>
      <c r="AL609" s="304"/>
      <c r="AM609" s="304"/>
      <c r="AN609" s="304"/>
      <c r="AO609" s="304"/>
      <c r="AP609" s="271"/>
      <c r="AQ609" s="304"/>
      <c r="AR609" s="306"/>
      <c r="AS609" s="289"/>
      <c r="AT609" s="289"/>
      <c r="AU609" s="304"/>
      <c r="AX609" s="292" t="s">
        <v>1501</v>
      </c>
      <c r="AY609" s="292" t="s">
        <v>1502</v>
      </c>
    </row>
    <row r="610" spans="1:51" s="228" customFormat="1" ht="48" customHeight="1">
      <c r="A610" s="304"/>
      <c r="B610" s="304"/>
      <c r="C610" s="304"/>
      <c r="D610" s="304"/>
      <c r="E610" s="304"/>
      <c r="F610" s="304"/>
      <c r="G610" s="304"/>
      <c r="H610" s="304"/>
      <c r="I610" s="304"/>
      <c r="J610" s="304"/>
      <c r="K610" s="304"/>
      <c r="L610" s="304"/>
      <c r="M610" s="305"/>
      <c r="N610" s="305"/>
      <c r="O610" s="306"/>
      <c r="P610" s="304"/>
      <c r="Q610" s="308"/>
      <c r="R610" s="304"/>
      <c r="S610" s="308"/>
      <c r="T610" s="304"/>
      <c r="U610" s="304"/>
      <c r="V610" s="304"/>
      <c r="W610" s="304"/>
      <c r="X610" s="304"/>
      <c r="Y610" s="304"/>
      <c r="Z610" s="304"/>
      <c r="AA610" s="309"/>
      <c r="AB610" s="304"/>
      <c r="AC610" s="304"/>
      <c r="AD610" s="304"/>
      <c r="AE610" s="304"/>
      <c r="AF610" s="304"/>
      <c r="AG610" s="304"/>
      <c r="AH610" s="304"/>
      <c r="AI610" s="285"/>
      <c r="AJ610" s="304"/>
      <c r="AK610" s="304"/>
      <c r="AL610" s="304"/>
      <c r="AM610" s="304"/>
      <c r="AN610" s="304"/>
      <c r="AO610" s="304"/>
      <c r="AP610" s="271"/>
      <c r="AQ610" s="304"/>
      <c r="AR610" s="306"/>
      <c r="AS610" s="289"/>
      <c r="AT610" s="289"/>
      <c r="AU610" s="304"/>
      <c r="AX610" s="292" t="s">
        <v>1503</v>
      </c>
      <c r="AY610" s="292" t="s">
        <v>1504</v>
      </c>
    </row>
    <row r="611" spans="1:51" s="228" customFormat="1" ht="48" customHeight="1">
      <c r="A611" s="304"/>
      <c r="B611" s="304"/>
      <c r="C611" s="304"/>
      <c r="D611" s="304"/>
      <c r="E611" s="304"/>
      <c r="F611" s="304"/>
      <c r="G611" s="304"/>
      <c r="H611" s="304"/>
      <c r="I611" s="304"/>
      <c r="J611" s="304"/>
      <c r="K611" s="304"/>
      <c r="L611" s="304"/>
      <c r="M611" s="305"/>
      <c r="N611" s="305"/>
      <c r="O611" s="306"/>
      <c r="P611" s="304"/>
      <c r="Q611" s="308"/>
      <c r="R611" s="304"/>
      <c r="S611" s="308"/>
      <c r="T611" s="304"/>
      <c r="U611" s="304"/>
      <c r="V611" s="304"/>
      <c r="W611" s="304"/>
      <c r="X611" s="304"/>
      <c r="Y611" s="304"/>
      <c r="Z611" s="304"/>
      <c r="AA611" s="309"/>
      <c r="AB611" s="304"/>
      <c r="AC611" s="304"/>
      <c r="AD611" s="304"/>
      <c r="AE611" s="304"/>
      <c r="AF611" s="304"/>
      <c r="AG611" s="304"/>
      <c r="AH611" s="304"/>
      <c r="AI611" s="285"/>
      <c r="AJ611" s="304"/>
      <c r="AK611" s="304"/>
      <c r="AL611" s="304"/>
      <c r="AM611" s="304"/>
      <c r="AN611" s="304"/>
      <c r="AO611" s="304"/>
      <c r="AP611" s="271"/>
      <c r="AQ611" s="304"/>
      <c r="AR611" s="306"/>
      <c r="AS611" s="289"/>
      <c r="AT611" s="289"/>
      <c r="AU611" s="304"/>
      <c r="AX611" s="292" t="s">
        <v>1505</v>
      </c>
      <c r="AY611" s="292" t="s">
        <v>1506</v>
      </c>
    </row>
    <row r="612" spans="1:51" s="228" customFormat="1" ht="48" customHeight="1">
      <c r="A612" s="304"/>
      <c r="B612" s="304"/>
      <c r="C612" s="304"/>
      <c r="D612" s="304"/>
      <c r="E612" s="304"/>
      <c r="F612" s="304"/>
      <c r="G612" s="304"/>
      <c r="H612" s="304"/>
      <c r="I612" s="304"/>
      <c r="J612" s="304"/>
      <c r="K612" s="304"/>
      <c r="L612" s="304"/>
      <c r="M612" s="305"/>
      <c r="N612" s="305"/>
      <c r="O612" s="306"/>
      <c r="P612" s="304"/>
      <c r="Q612" s="308"/>
      <c r="R612" s="304"/>
      <c r="S612" s="308"/>
      <c r="T612" s="304"/>
      <c r="U612" s="304"/>
      <c r="V612" s="304"/>
      <c r="W612" s="304"/>
      <c r="X612" s="304"/>
      <c r="Y612" s="304"/>
      <c r="Z612" s="304"/>
      <c r="AA612" s="309"/>
      <c r="AB612" s="304"/>
      <c r="AC612" s="304"/>
      <c r="AD612" s="304"/>
      <c r="AE612" s="304"/>
      <c r="AF612" s="304"/>
      <c r="AG612" s="304"/>
      <c r="AH612" s="304"/>
      <c r="AI612" s="285"/>
      <c r="AJ612" s="304"/>
      <c r="AK612" s="304"/>
      <c r="AL612" s="304"/>
      <c r="AM612" s="304"/>
      <c r="AN612" s="304"/>
      <c r="AO612" s="304"/>
      <c r="AP612" s="271"/>
      <c r="AQ612" s="304"/>
      <c r="AR612" s="306"/>
      <c r="AS612" s="289"/>
      <c r="AT612" s="289"/>
      <c r="AU612" s="304"/>
      <c r="AX612" s="292" t="s">
        <v>1507</v>
      </c>
      <c r="AY612" s="292" t="s">
        <v>1508</v>
      </c>
    </row>
    <row r="613" spans="1:51" s="228" customFormat="1" ht="48" customHeight="1">
      <c r="A613" s="304"/>
      <c r="B613" s="304"/>
      <c r="C613" s="304"/>
      <c r="D613" s="304"/>
      <c r="E613" s="304"/>
      <c r="F613" s="304"/>
      <c r="G613" s="304"/>
      <c r="H613" s="304"/>
      <c r="I613" s="304"/>
      <c r="J613" s="304"/>
      <c r="K613" s="304"/>
      <c r="L613" s="304"/>
      <c r="M613" s="305"/>
      <c r="N613" s="305"/>
      <c r="O613" s="306"/>
      <c r="P613" s="304"/>
      <c r="Q613" s="308"/>
      <c r="R613" s="304"/>
      <c r="S613" s="308"/>
      <c r="T613" s="304"/>
      <c r="U613" s="304"/>
      <c r="V613" s="304"/>
      <c r="W613" s="304"/>
      <c r="X613" s="304"/>
      <c r="Y613" s="304"/>
      <c r="Z613" s="304"/>
      <c r="AA613" s="309"/>
      <c r="AB613" s="304"/>
      <c r="AC613" s="304"/>
      <c r="AD613" s="304"/>
      <c r="AE613" s="304"/>
      <c r="AF613" s="304"/>
      <c r="AG613" s="304"/>
      <c r="AH613" s="304"/>
      <c r="AI613" s="285"/>
      <c r="AJ613" s="304"/>
      <c r="AK613" s="304"/>
      <c r="AL613" s="304"/>
      <c r="AM613" s="304"/>
      <c r="AN613" s="304"/>
      <c r="AO613" s="304"/>
      <c r="AP613" s="271"/>
      <c r="AQ613" s="304"/>
      <c r="AR613" s="306"/>
      <c r="AS613" s="289"/>
      <c r="AT613" s="289"/>
      <c r="AU613" s="304"/>
      <c r="AX613" s="292" t="s">
        <v>1509</v>
      </c>
      <c r="AY613" s="292" t="s">
        <v>1510</v>
      </c>
    </row>
    <row r="614" spans="1:51" s="228" customFormat="1" ht="48" customHeight="1">
      <c r="A614" s="304"/>
      <c r="B614" s="304"/>
      <c r="C614" s="304"/>
      <c r="D614" s="304"/>
      <c r="E614" s="304"/>
      <c r="F614" s="304"/>
      <c r="G614" s="304"/>
      <c r="H614" s="304"/>
      <c r="I614" s="304"/>
      <c r="J614" s="304"/>
      <c r="K614" s="304"/>
      <c r="L614" s="304"/>
      <c r="M614" s="305"/>
      <c r="N614" s="305"/>
      <c r="O614" s="306"/>
      <c r="P614" s="304"/>
      <c r="Q614" s="308"/>
      <c r="R614" s="304"/>
      <c r="S614" s="308"/>
      <c r="T614" s="304"/>
      <c r="U614" s="304"/>
      <c r="V614" s="304"/>
      <c r="W614" s="304"/>
      <c r="X614" s="304"/>
      <c r="Y614" s="304"/>
      <c r="Z614" s="304"/>
      <c r="AA614" s="309"/>
      <c r="AB614" s="304"/>
      <c r="AC614" s="304"/>
      <c r="AD614" s="304"/>
      <c r="AE614" s="304"/>
      <c r="AF614" s="304"/>
      <c r="AG614" s="304"/>
      <c r="AH614" s="304"/>
      <c r="AI614" s="285"/>
      <c r="AJ614" s="304"/>
      <c r="AK614" s="304"/>
      <c r="AL614" s="304"/>
      <c r="AM614" s="304"/>
      <c r="AN614" s="304"/>
      <c r="AO614" s="304"/>
      <c r="AP614" s="271"/>
      <c r="AQ614" s="304"/>
      <c r="AR614" s="306"/>
      <c r="AS614" s="289"/>
      <c r="AT614" s="289"/>
      <c r="AU614" s="304"/>
      <c r="AX614" s="292" t="s">
        <v>1511</v>
      </c>
      <c r="AY614" s="292" t="s">
        <v>1512</v>
      </c>
    </row>
    <row r="615" spans="1:51" s="228" customFormat="1" ht="48" customHeight="1">
      <c r="A615" s="304"/>
      <c r="B615" s="304"/>
      <c r="C615" s="304"/>
      <c r="D615" s="304"/>
      <c r="E615" s="304"/>
      <c r="F615" s="304"/>
      <c r="G615" s="304"/>
      <c r="H615" s="304"/>
      <c r="I615" s="304"/>
      <c r="J615" s="304"/>
      <c r="K615" s="304"/>
      <c r="L615" s="304"/>
      <c r="M615" s="305"/>
      <c r="N615" s="305"/>
      <c r="O615" s="306"/>
      <c r="P615" s="304"/>
      <c r="Q615" s="308"/>
      <c r="R615" s="304"/>
      <c r="S615" s="308"/>
      <c r="T615" s="304"/>
      <c r="U615" s="304"/>
      <c r="V615" s="304"/>
      <c r="W615" s="304"/>
      <c r="X615" s="304"/>
      <c r="Y615" s="304"/>
      <c r="Z615" s="304"/>
      <c r="AA615" s="309"/>
      <c r="AB615" s="304"/>
      <c r="AC615" s="304"/>
      <c r="AD615" s="304"/>
      <c r="AE615" s="304"/>
      <c r="AF615" s="304"/>
      <c r="AG615" s="304"/>
      <c r="AH615" s="304"/>
      <c r="AI615" s="285"/>
      <c r="AJ615" s="304"/>
      <c r="AK615" s="304"/>
      <c r="AL615" s="304"/>
      <c r="AM615" s="304"/>
      <c r="AN615" s="304"/>
      <c r="AO615" s="304"/>
      <c r="AP615" s="271"/>
      <c r="AQ615" s="304"/>
      <c r="AR615" s="306"/>
      <c r="AS615" s="289"/>
      <c r="AT615" s="289"/>
      <c r="AU615" s="304"/>
      <c r="AX615" s="292" t="s">
        <v>1513</v>
      </c>
      <c r="AY615" s="292" t="s">
        <v>1514</v>
      </c>
    </row>
    <row r="616" spans="1:51" s="228" customFormat="1" ht="48" customHeight="1">
      <c r="A616" s="304"/>
      <c r="B616" s="304"/>
      <c r="C616" s="304"/>
      <c r="D616" s="304"/>
      <c r="E616" s="304"/>
      <c r="F616" s="304"/>
      <c r="G616" s="304"/>
      <c r="H616" s="304"/>
      <c r="I616" s="304"/>
      <c r="J616" s="304"/>
      <c r="K616" s="304"/>
      <c r="L616" s="304"/>
      <c r="M616" s="305"/>
      <c r="N616" s="305"/>
      <c r="O616" s="306"/>
      <c r="P616" s="304"/>
      <c r="Q616" s="308"/>
      <c r="R616" s="304"/>
      <c r="S616" s="308"/>
      <c r="T616" s="304"/>
      <c r="U616" s="304"/>
      <c r="V616" s="304"/>
      <c r="W616" s="304"/>
      <c r="X616" s="304"/>
      <c r="Y616" s="304"/>
      <c r="Z616" s="304"/>
      <c r="AA616" s="309"/>
      <c r="AB616" s="304"/>
      <c r="AC616" s="304"/>
      <c r="AD616" s="304"/>
      <c r="AE616" s="304"/>
      <c r="AF616" s="304"/>
      <c r="AG616" s="304"/>
      <c r="AH616" s="304"/>
      <c r="AI616" s="285"/>
      <c r="AJ616" s="304"/>
      <c r="AK616" s="304"/>
      <c r="AL616" s="304"/>
      <c r="AM616" s="304"/>
      <c r="AN616" s="304"/>
      <c r="AO616" s="304"/>
      <c r="AP616" s="271"/>
      <c r="AQ616" s="304"/>
      <c r="AR616" s="306"/>
      <c r="AS616" s="289"/>
      <c r="AT616" s="289"/>
      <c r="AU616" s="304"/>
      <c r="AX616" s="292" t="s">
        <v>1515</v>
      </c>
      <c r="AY616" s="292" t="s">
        <v>1516</v>
      </c>
    </row>
    <row r="617" spans="1:51" s="228" customFormat="1" ht="48" customHeight="1">
      <c r="A617" s="304"/>
      <c r="B617" s="304"/>
      <c r="C617" s="304"/>
      <c r="D617" s="304"/>
      <c r="E617" s="304"/>
      <c r="F617" s="304"/>
      <c r="G617" s="304"/>
      <c r="H617" s="304"/>
      <c r="I617" s="304"/>
      <c r="J617" s="304"/>
      <c r="K617" s="304"/>
      <c r="L617" s="304"/>
      <c r="M617" s="305"/>
      <c r="N617" s="305"/>
      <c r="O617" s="306"/>
      <c r="P617" s="304"/>
      <c r="Q617" s="308"/>
      <c r="R617" s="304"/>
      <c r="S617" s="308"/>
      <c r="T617" s="304"/>
      <c r="U617" s="304"/>
      <c r="V617" s="304"/>
      <c r="W617" s="304"/>
      <c r="X617" s="304"/>
      <c r="Y617" s="304"/>
      <c r="Z617" s="304"/>
      <c r="AA617" s="309"/>
      <c r="AB617" s="304"/>
      <c r="AC617" s="304"/>
      <c r="AD617" s="304"/>
      <c r="AE617" s="304"/>
      <c r="AF617" s="304"/>
      <c r="AG617" s="304"/>
      <c r="AH617" s="304"/>
      <c r="AI617" s="285"/>
      <c r="AJ617" s="304"/>
      <c r="AK617" s="304"/>
      <c r="AL617" s="304"/>
      <c r="AM617" s="304"/>
      <c r="AN617" s="304"/>
      <c r="AO617" s="304"/>
      <c r="AP617" s="271"/>
      <c r="AQ617" s="304"/>
      <c r="AR617" s="306"/>
      <c r="AS617" s="289"/>
      <c r="AT617" s="289"/>
      <c r="AU617" s="304"/>
      <c r="AX617" s="292" t="s">
        <v>1517</v>
      </c>
      <c r="AY617" s="292" t="s">
        <v>1518</v>
      </c>
    </row>
    <row r="618" spans="1:51" s="228" customFormat="1" ht="48" customHeight="1">
      <c r="A618" s="304"/>
      <c r="B618" s="304"/>
      <c r="C618" s="304"/>
      <c r="D618" s="304"/>
      <c r="E618" s="304"/>
      <c r="F618" s="304"/>
      <c r="G618" s="304"/>
      <c r="H618" s="304"/>
      <c r="I618" s="304"/>
      <c r="J618" s="304"/>
      <c r="K618" s="304"/>
      <c r="L618" s="304"/>
      <c r="M618" s="305"/>
      <c r="N618" s="305"/>
      <c r="O618" s="306"/>
      <c r="P618" s="304"/>
      <c r="Q618" s="308"/>
      <c r="R618" s="304"/>
      <c r="S618" s="308"/>
      <c r="T618" s="304"/>
      <c r="U618" s="304"/>
      <c r="V618" s="304"/>
      <c r="W618" s="304"/>
      <c r="X618" s="304"/>
      <c r="Y618" s="304"/>
      <c r="Z618" s="304"/>
      <c r="AA618" s="309"/>
      <c r="AB618" s="304"/>
      <c r="AC618" s="304"/>
      <c r="AD618" s="304"/>
      <c r="AE618" s="304"/>
      <c r="AF618" s="304"/>
      <c r="AG618" s="304"/>
      <c r="AH618" s="304"/>
      <c r="AI618" s="285"/>
      <c r="AJ618" s="304"/>
      <c r="AK618" s="304"/>
      <c r="AL618" s="304"/>
      <c r="AM618" s="304"/>
      <c r="AN618" s="304"/>
      <c r="AO618" s="304"/>
      <c r="AP618" s="271"/>
      <c r="AQ618" s="304"/>
      <c r="AR618" s="306"/>
      <c r="AS618" s="289"/>
      <c r="AT618" s="289"/>
      <c r="AU618" s="304"/>
      <c r="AX618" s="292" t="s">
        <v>1519</v>
      </c>
      <c r="AY618" s="292" t="s">
        <v>1520</v>
      </c>
    </row>
    <row r="619" spans="1:51" s="228" customFormat="1" ht="48" customHeight="1">
      <c r="A619" s="304"/>
      <c r="B619" s="304"/>
      <c r="C619" s="304"/>
      <c r="D619" s="304"/>
      <c r="E619" s="304"/>
      <c r="F619" s="304"/>
      <c r="G619" s="304"/>
      <c r="H619" s="304"/>
      <c r="I619" s="304"/>
      <c r="J619" s="304"/>
      <c r="K619" s="304"/>
      <c r="L619" s="304"/>
      <c r="M619" s="305"/>
      <c r="N619" s="305"/>
      <c r="O619" s="306"/>
      <c r="P619" s="304"/>
      <c r="Q619" s="308"/>
      <c r="R619" s="304"/>
      <c r="S619" s="308"/>
      <c r="T619" s="304"/>
      <c r="U619" s="304"/>
      <c r="V619" s="304"/>
      <c r="W619" s="304"/>
      <c r="X619" s="304"/>
      <c r="Y619" s="304"/>
      <c r="Z619" s="304"/>
      <c r="AA619" s="309"/>
      <c r="AB619" s="304"/>
      <c r="AC619" s="304"/>
      <c r="AD619" s="304"/>
      <c r="AE619" s="304"/>
      <c r="AF619" s="304"/>
      <c r="AG619" s="304"/>
      <c r="AH619" s="304"/>
      <c r="AI619" s="285"/>
      <c r="AJ619" s="304"/>
      <c r="AK619" s="304"/>
      <c r="AL619" s="304"/>
      <c r="AM619" s="304"/>
      <c r="AN619" s="304"/>
      <c r="AO619" s="304"/>
      <c r="AP619" s="271"/>
      <c r="AQ619" s="304"/>
      <c r="AR619" s="306"/>
      <c r="AS619" s="289"/>
      <c r="AT619" s="289"/>
      <c r="AU619" s="304"/>
      <c r="AX619" s="292" t="s">
        <v>1521</v>
      </c>
      <c r="AY619" s="292" t="s">
        <v>1522</v>
      </c>
    </row>
    <row r="620" spans="1:51" s="228" customFormat="1" ht="48" customHeight="1">
      <c r="A620" s="304"/>
      <c r="B620" s="304"/>
      <c r="C620" s="304"/>
      <c r="D620" s="304"/>
      <c r="E620" s="304"/>
      <c r="F620" s="304"/>
      <c r="G620" s="304"/>
      <c r="H620" s="304"/>
      <c r="I620" s="304"/>
      <c r="J620" s="304"/>
      <c r="K620" s="304"/>
      <c r="L620" s="304"/>
      <c r="M620" s="305"/>
      <c r="N620" s="305"/>
      <c r="O620" s="306"/>
      <c r="P620" s="304"/>
      <c r="Q620" s="308"/>
      <c r="R620" s="304"/>
      <c r="S620" s="308"/>
      <c r="T620" s="304"/>
      <c r="U620" s="304"/>
      <c r="V620" s="304"/>
      <c r="W620" s="304"/>
      <c r="X620" s="304"/>
      <c r="Y620" s="304"/>
      <c r="Z620" s="304"/>
      <c r="AA620" s="309"/>
      <c r="AB620" s="304"/>
      <c r="AC620" s="304"/>
      <c r="AD620" s="304"/>
      <c r="AE620" s="304"/>
      <c r="AF620" s="304"/>
      <c r="AG620" s="304"/>
      <c r="AH620" s="304"/>
      <c r="AI620" s="285"/>
      <c r="AJ620" s="304"/>
      <c r="AK620" s="304"/>
      <c r="AL620" s="304"/>
      <c r="AM620" s="304"/>
      <c r="AN620" s="304"/>
      <c r="AO620" s="304"/>
      <c r="AP620" s="271"/>
      <c r="AQ620" s="304"/>
      <c r="AR620" s="306"/>
      <c r="AS620" s="289"/>
      <c r="AT620" s="289"/>
      <c r="AU620" s="304"/>
      <c r="AX620" s="292" t="s">
        <v>1523</v>
      </c>
      <c r="AY620" s="292" t="s">
        <v>1524</v>
      </c>
    </row>
    <row r="621" spans="1:51" s="228" customFormat="1" ht="48" customHeight="1">
      <c r="A621" s="304"/>
      <c r="B621" s="304"/>
      <c r="C621" s="304"/>
      <c r="D621" s="304"/>
      <c r="E621" s="304"/>
      <c r="F621" s="304"/>
      <c r="G621" s="304"/>
      <c r="H621" s="304"/>
      <c r="I621" s="304"/>
      <c r="J621" s="304"/>
      <c r="K621" s="304"/>
      <c r="L621" s="304"/>
      <c r="M621" s="305"/>
      <c r="N621" s="305"/>
      <c r="O621" s="306"/>
      <c r="P621" s="304"/>
      <c r="Q621" s="308"/>
      <c r="R621" s="304"/>
      <c r="S621" s="308"/>
      <c r="T621" s="304"/>
      <c r="U621" s="304"/>
      <c r="V621" s="304"/>
      <c r="W621" s="304"/>
      <c r="X621" s="304"/>
      <c r="Y621" s="304"/>
      <c r="Z621" s="304"/>
      <c r="AA621" s="309"/>
      <c r="AB621" s="304"/>
      <c r="AC621" s="304"/>
      <c r="AD621" s="304"/>
      <c r="AE621" s="304"/>
      <c r="AF621" s="304"/>
      <c r="AG621" s="304"/>
      <c r="AH621" s="304"/>
      <c r="AI621" s="285"/>
      <c r="AJ621" s="304"/>
      <c r="AK621" s="304"/>
      <c r="AL621" s="304"/>
      <c r="AM621" s="304"/>
      <c r="AN621" s="304"/>
      <c r="AO621" s="304"/>
      <c r="AP621" s="271"/>
      <c r="AQ621" s="304"/>
      <c r="AR621" s="306"/>
      <c r="AS621" s="289"/>
      <c r="AT621" s="289"/>
      <c r="AU621" s="304"/>
      <c r="AX621" s="292" t="s">
        <v>1525</v>
      </c>
      <c r="AY621" s="292" t="s">
        <v>1526</v>
      </c>
    </row>
    <row r="622" spans="1:51" s="228" customFormat="1" ht="48" customHeight="1">
      <c r="A622" s="304"/>
      <c r="B622" s="304"/>
      <c r="C622" s="304"/>
      <c r="D622" s="304"/>
      <c r="E622" s="304"/>
      <c r="F622" s="304"/>
      <c r="G622" s="304"/>
      <c r="H622" s="304"/>
      <c r="I622" s="304"/>
      <c r="J622" s="304"/>
      <c r="K622" s="304"/>
      <c r="L622" s="304"/>
      <c r="M622" s="305"/>
      <c r="N622" s="305"/>
      <c r="O622" s="306"/>
      <c r="P622" s="304"/>
      <c r="Q622" s="308"/>
      <c r="R622" s="304"/>
      <c r="S622" s="308"/>
      <c r="T622" s="304"/>
      <c r="U622" s="304"/>
      <c r="V622" s="304"/>
      <c r="W622" s="304"/>
      <c r="X622" s="304"/>
      <c r="Y622" s="304"/>
      <c r="Z622" s="304"/>
      <c r="AA622" s="309"/>
      <c r="AB622" s="304"/>
      <c r="AC622" s="304"/>
      <c r="AD622" s="304"/>
      <c r="AE622" s="304"/>
      <c r="AF622" s="304"/>
      <c r="AG622" s="304"/>
      <c r="AH622" s="304"/>
      <c r="AI622" s="285"/>
      <c r="AJ622" s="304"/>
      <c r="AK622" s="304"/>
      <c r="AL622" s="304"/>
      <c r="AM622" s="304"/>
      <c r="AN622" s="304"/>
      <c r="AO622" s="304"/>
      <c r="AP622" s="271"/>
      <c r="AQ622" s="304"/>
      <c r="AR622" s="306"/>
      <c r="AS622" s="289"/>
      <c r="AT622" s="289"/>
      <c r="AU622" s="304"/>
      <c r="AX622" s="292" t="s">
        <v>1527</v>
      </c>
      <c r="AY622" s="292" t="s">
        <v>1528</v>
      </c>
    </row>
    <row r="623" spans="1:51" s="228" customFormat="1" ht="48" customHeight="1">
      <c r="A623" s="304"/>
      <c r="B623" s="304"/>
      <c r="C623" s="304"/>
      <c r="D623" s="304"/>
      <c r="E623" s="304"/>
      <c r="F623" s="304"/>
      <c r="G623" s="304"/>
      <c r="H623" s="304"/>
      <c r="I623" s="304"/>
      <c r="J623" s="304"/>
      <c r="K623" s="304"/>
      <c r="L623" s="304"/>
      <c r="M623" s="305"/>
      <c r="N623" s="305"/>
      <c r="O623" s="306"/>
      <c r="P623" s="304"/>
      <c r="Q623" s="308"/>
      <c r="R623" s="304"/>
      <c r="S623" s="308"/>
      <c r="T623" s="304"/>
      <c r="U623" s="304"/>
      <c r="V623" s="304"/>
      <c r="W623" s="304"/>
      <c r="X623" s="304"/>
      <c r="Y623" s="304"/>
      <c r="Z623" s="304"/>
      <c r="AA623" s="309"/>
      <c r="AB623" s="304"/>
      <c r="AC623" s="304"/>
      <c r="AD623" s="304"/>
      <c r="AE623" s="304"/>
      <c r="AF623" s="304"/>
      <c r="AG623" s="304"/>
      <c r="AH623" s="304"/>
      <c r="AI623" s="285"/>
      <c r="AJ623" s="304"/>
      <c r="AK623" s="304"/>
      <c r="AL623" s="304"/>
      <c r="AM623" s="304"/>
      <c r="AN623" s="304"/>
      <c r="AO623" s="304"/>
      <c r="AP623" s="271"/>
      <c r="AQ623" s="304"/>
      <c r="AR623" s="306"/>
      <c r="AS623" s="289"/>
      <c r="AT623" s="289"/>
      <c r="AU623" s="304"/>
      <c r="AX623" s="292" t="s">
        <v>1529</v>
      </c>
      <c r="AY623" s="292" t="s">
        <v>1530</v>
      </c>
    </row>
    <row r="624" spans="1:51" s="228" customFormat="1" ht="48" customHeight="1">
      <c r="A624" s="304"/>
      <c r="B624" s="304"/>
      <c r="C624" s="304"/>
      <c r="D624" s="304"/>
      <c r="E624" s="304"/>
      <c r="F624" s="304"/>
      <c r="G624" s="304"/>
      <c r="H624" s="304"/>
      <c r="I624" s="304"/>
      <c r="J624" s="304"/>
      <c r="K624" s="304"/>
      <c r="L624" s="304"/>
      <c r="M624" s="305"/>
      <c r="N624" s="305"/>
      <c r="O624" s="306"/>
      <c r="P624" s="304"/>
      <c r="Q624" s="308"/>
      <c r="R624" s="304"/>
      <c r="S624" s="308"/>
      <c r="T624" s="304"/>
      <c r="U624" s="304"/>
      <c r="V624" s="304"/>
      <c r="W624" s="304"/>
      <c r="X624" s="304"/>
      <c r="Y624" s="304"/>
      <c r="Z624" s="304"/>
      <c r="AA624" s="309"/>
      <c r="AB624" s="304"/>
      <c r="AC624" s="304"/>
      <c r="AD624" s="304"/>
      <c r="AE624" s="304"/>
      <c r="AF624" s="304"/>
      <c r="AG624" s="304"/>
      <c r="AH624" s="304"/>
      <c r="AI624" s="285"/>
      <c r="AJ624" s="304"/>
      <c r="AK624" s="304"/>
      <c r="AL624" s="304"/>
      <c r="AM624" s="304"/>
      <c r="AN624" s="304"/>
      <c r="AO624" s="304"/>
      <c r="AP624" s="271"/>
      <c r="AQ624" s="304"/>
      <c r="AR624" s="306"/>
      <c r="AS624" s="289"/>
      <c r="AT624" s="289"/>
      <c r="AU624" s="304"/>
      <c r="AX624" s="292" t="s">
        <v>1531</v>
      </c>
      <c r="AY624" s="292" t="s">
        <v>1532</v>
      </c>
    </row>
    <row r="625" spans="1:51" s="228" customFormat="1" ht="48" customHeight="1">
      <c r="A625" s="304"/>
      <c r="B625" s="304"/>
      <c r="C625" s="304"/>
      <c r="D625" s="304"/>
      <c r="E625" s="304"/>
      <c r="F625" s="304"/>
      <c r="G625" s="304"/>
      <c r="H625" s="304"/>
      <c r="I625" s="304"/>
      <c r="J625" s="304"/>
      <c r="K625" s="304"/>
      <c r="L625" s="304"/>
      <c r="M625" s="305"/>
      <c r="N625" s="305"/>
      <c r="O625" s="306"/>
      <c r="P625" s="304"/>
      <c r="Q625" s="308"/>
      <c r="R625" s="304"/>
      <c r="S625" s="308"/>
      <c r="T625" s="304"/>
      <c r="U625" s="304"/>
      <c r="V625" s="304"/>
      <c r="W625" s="304"/>
      <c r="X625" s="304"/>
      <c r="Y625" s="304"/>
      <c r="Z625" s="304"/>
      <c r="AA625" s="309"/>
      <c r="AB625" s="304"/>
      <c r="AC625" s="304"/>
      <c r="AD625" s="304"/>
      <c r="AE625" s="304"/>
      <c r="AF625" s="304"/>
      <c r="AG625" s="304"/>
      <c r="AH625" s="304"/>
      <c r="AI625" s="285"/>
      <c r="AJ625" s="304"/>
      <c r="AK625" s="304"/>
      <c r="AL625" s="304"/>
      <c r="AM625" s="304"/>
      <c r="AN625" s="304"/>
      <c r="AO625" s="304"/>
      <c r="AP625" s="271"/>
      <c r="AQ625" s="304"/>
      <c r="AR625" s="306"/>
      <c r="AS625" s="289"/>
      <c r="AT625" s="289"/>
      <c r="AU625" s="304"/>
      <c r="AX625" s="292" t="s">
        <v>1533</v>
      </c>
      <c r="AY625" s="292" t="s">
        <v>1534</v>
      </c>
    </row>
    <row r="626" spans="1:51" s="228" customFormat="1" ht="48" customHeight="1">
      <c r="A626" s="304"/>
      <c r="B626" s="304"/>
      <c r="C626" s="304"/>
      <c r="D626" s="304"/>
      <c r="E626" s="304"/>
      <c r="F626" s="304"/>
      <c r="G626" s="304"/>
      <c r="H626" s="304"/>
      <c r="I626" s="304"/>
      <c r="J626" s="304"/>
      <c r="K626" s="304"/>
      <c r="L626" s="304"/>
      <c r="M626" s="305"/>
      <c r="N626" s="305"/>
      <c r="O626" s="306"/>
      <c r="P626" s="304"/>
      <c r="Q626" s="308"/>
      <c r="R626" s="304"/>
      <c r="S626" s="308"/>
      <c r="T626" s="304"/>
      <c r="U626" s="304"/>
      <c r="V626" s="304"/>
      <c r="W626" s="304"/>
      <c r="X626" s="304"/>
      <c r="Y626" s="304"/>
      <c r="Z626" s="304"/>
      <c r="AA626" s="309"/>
      <c r="AB626" s="304"/>
      <c r="AC626" s="304"/>
      <c r="AD626" s="304"/>
      <c r="AE626" s="304"/>
      <c r="AF626" s="304"/>
      <c r="AG626" s="304"/>
      <c r="AH626" s="304"/>
      <c r="AI626" s="285"/>
      <c r="AJ626" s="304"/>
      <c r="AK626" s="304"/>
      <c r="AL626" s="304"/>
      <c r="AM626" s="304"/>
      <c r="AN626" s="304"/>
      <c r="AO626" s="304"/>
      <c r="AP626" s="271"/>
      <c r="AQ626" s="304"/>
      <c r="AR626" s="306"/>
      <c r="AS626" s="289"/>
      <c r="AT626" s="289"/>
      <c r="AU626" s="304"/>
      <c r="AX626" s="292" t="s">
        <v>1535</v>
      </c>
      <c r="AY626" s="292" t="s">
        <v>1536</v>
      </c>
    </row>
    <row r="627" spans="1:51" s="228" customFormat="1" ht="48" customHeight="1">
      <c r="A627" s="304"/>
      <c r="B627" s="304"/>
      <c r="C627" s="304"/>
      <c r="D627" s="304"/>
      <c r="E627" s="304"/>
      <c r="F627" s="304"/>
      <c r="G627" s="304"/>
      <c r="H627" s="304"/>
      <c r="I627" s="304"/>
      <c r="J627" s="304"/>
      <c r="K627" s="304"/>
      <c r="L627" s="304"/>
      <c r="M627" s="305"/>
      <c r="N627" s="305"/>
      <c r="O627" s="306"/>
      <c r="P627" s="304"/>
      <c r="Q627" s="308"/>
      <c r="R627" s="304"/>
      <c r="S627" s="308"/>
      <c r="T627" s="304"/>
      <c r="U627" s="304"/>
      <c r="V627" s="304"/>
      <c r="W627" s="304"/>
      <c r="X627" s="304"/>
      <c r="Y627" s="304"/>
      <c r="Z627" s="304"/>
      <c r="AA627" s="309"/>
      <c r="AB627" s="304"/>
      <c r="AC627" s="304"/>
      <c r="AD627" s="304"/>
      <c r="AE627" s="304"/>
      <c r="AF627" s="304"/>
      <c r="AG627" s="304"/>
      <c r="AH627" s="304"/>
      <c r="AI627" s="285"/>
      <c r="AJ627" s="304"/>
      <c r="AK627" s="304"/>
      <c r="AL627" s="304"/>
      <c r="AM627" s="304"/>
      <c r="AN627" s="304"/>
      <c r="AO627" s="304"/>
      <c r="AP627" s="271"/>
      <c r="AQ627" s="304"/>
      <c r="AR627" s="306"/>
      <c r="AS627" s="289"/>
      <c r="AT627" s="289"/>
      <c r="AU627" s="304"/>
      <c r="AX627" s="292" t="s">
        <v>1537</v>
      </c>
      <c r="AY627" s="292" t="s">
        <v>1538</v>
      </c>
    </row>
    <row r="628" spans="1:51" s="228" customFormat="1" ht="48" customHeight="1">
      <c r="A628" s="304"/>
      <c r="B628" s="304"/>
      <c r="C628" s="304"/>
      <c r="D628" s="304"/>
      <c r="E628" s="304"/>
      <c r="F628" s="304"/>
      <c r="G628" s="304"/>
      <c r="H628" s="304"/>
      <c r="I628" s="304"/>
      <c r="J628" s="304"/>
      <c r="K628" s="304"/>
      <c r="L628" s="304"/>
      <c r="M628" s="305"/>
      <c r="N628" s="305"/>
      <c r="O628" s="306"/>
      <c r="P628" s="304"/>
      <c r="Q628" s="308"/>
      <c r="R628" s="304"/>
      <c r="S628" s="308"/>
      <c r="T628" s="304"/>
      <c r="U628" s="304"/>
      <c r="V628" s="304"/>
      <c r="W628" s="304"/>
      <c r="X628" s="304"/>
      <c r="Y628" s="304"/>
      <c r="Z628" s="304"/>
      <c r="AA628" s="309"/>
      <c r="AB628" s="304"/>
      <c r="AC628" s="304"/>
      <c r="AD628" s="304"/>
      <c r="AE628" s="304"/>
      <c r="AF628" s="304"/>
      <c r="AG628" s="304"/>
      <c r="AH628" s="304"/>
      <c r="AI628" s="285"/>
      <c r="AJ628" s="304"/>
      <c r="AK628" s="304"/>
      <c r="AL628" s="304"/>
      <c r="AM628" s="304"/>
      <c r="AN628" s="304"/>
      <c r="AO628" s="304"/>
      <c r="AP628" s="271"/>
      <c r="AQ628" s="304"/>
      <c r="AR628" s="306"/>
      <c r="AS628" s="289"/>
      <c r="AT628" s="289"/>
      <c r="AU628" s="304"/>
      <c r="AX628" s="292" t="s">
        <v>1539</v>
      </c>
      <c r="AY628" s="292" t="s">
        <v>1540</v>
      </c>
    </row>
    <row r="629" spans="1:51" s="228" customFormat="1" ht="48" customHeight="1">
      <c r="A629" s="304"/>
      <c r="B629" s="304"/>
      <c r="C629" s="304"/>
      <c r="D629" s="304"/>
      <c r="E629" s="304"/>
      <c r="F629" s="304"/>
      <c r="G629" s="304"/>
      <c r="H629" s="304"/>
      <c r="I629" s="304"/>
      <c r="J629" s="304"/>
      <c r="K629" s="304"/>
      <c r="L629" s="304"/>
      <c r="M629" s="305"/>
      <c r="N629" s="305"/>
      <c r="O629" s="306"/>
      <c r="P629" s="304"/>
      <c r="Q629" s="308"/>
      <c r="R629" s="304"/>
      <c r="S629" s="308"/>
      <c r="T629" s="304"/>
      <c r="U629" s="304"/>
      <c r="V629" s="304"/>
      <c r="W629" s="304"/>
      <c r="X629" s="304"/>
      <c r="Y629" s="304"/>
      <c r="Z629" s="304"/>
      <c r="AA629" s="309"/>
      <c r="AB629" s="304"/>
      <c r="AC629" s="304"/>
      <c r="AD629" s="304"/>
      <c r="AE629" s="304"/>
      <c r="AF629" s="304"/>
      <c r="AG629" s="304"/>
      <c r="AH629" s="304"/>
      <c r="AI629" s="285"/>
      <c r="AJ629" s="304"/>
      <c r="AK629" s="304"/>
      <c r="AL629" s="304"/>
      <c r="AM629" s="304"/>
      <c r="AN629" s="304"/>
      <c r="AO629" s="304"/>
      <c r="AP629" s="271"/>
      <c r="AQ629" s="304"/>
      <c r="AR629" s="306"/>
      <c r="AS629" s="289"/>
      <c r="AT629" s="289"/>
      <c r="AU629" s="304"/>
      <c r="AX629" s="292" t="s">
        <v>1541</v>
      </c>
      <c r="AY629" s="292" t="s">
        <v>1542</v>
      </c>
    </row>
    <row r="630" spans="1:51" s="228" customFormat="1" ht="48" customHeight="1">
      <c r="A630" s="304"/>
      <c r="B630" s="304"/>
      <c r="C630" s="304"/>
      <c r="D630" s="304"/>
      <c r="E630" s="304"/>
      <c r="F630" s="304"/>
      <c r="G630" s="304"/>
      <c r="H630" s="304"/>
      <c r="I630" s="304"/>
      <c r="J630" s="304"/>
      <c r="K630" s="304"/>
      <c r="L630" s="304"/>
      <c r="M630" s="305"/>
      <c r="N630" s="305"/>
      <c r="O630" s="306"/>
      <c r="P630" s="304"/>
      <c r="Q630" s="308"/>
      <c r="R630" s="304"/>
      <c r="S630" s="308"/>
      <c r="T630" s="304"/>
      <c r="U630" s="304"/>
      <c r="V630" s="304"/>
      <c r="W630" s="304"/>
      <c r="X630" s="304"/>
      <c r="Y630" s="304"/>
      <c r="Z630" s="304"/>
      <c r="AA630" s="309"/>
      <c r="AB630" s="304"/>
      <c r="AC630" s="304"/>
      <c r="AD630" s="304"/>
      <c r="AE630" s="304"/>
      <c r="AF630" s="304"/>
      <c r="AG630" s="304"/>
      <c r="AH630" s="304"/>
      <c r="AI630" s="285"/>
      <c r="AJ630" s="304"/>
      <c r="AK630" s="304"/>
      <c r="AL630" s="304"/>
      <c r="AM630" s="304"/>
      <c r="AN630" s="304"/>
      <c r="AO630" s="304"/>
      <c r="AP630" s="271"/>
      <c r="AQ630" s="304"/>
      <c r="AR630" s="306"/>
      <c r="AS630" s="289"/>
      <c r="AT630" s="289"/>
      <c r="AU630" s="304"/>
      <c r="AX630" s="292" t="s">
        <v>1543</v>
      </c>
      <c r="AY630" s="292" t="s">
        <v>1544</v>
      </c>
    </row>
    <row r="631" spans="1:51" s="228" customFormat="1" ht="48" customHeight="1">
      <c r="A631" s="304"/>
      <c r="B631" s="304"/>
      <c r="C631" s="304"/>
      <c r="D631" s="304"/>
      <c r="E631" s="304"/>
      <c r="F631" s="304"/>
      <c r="G631" s="304"/>
      <c r="H631" s="304"/>
      <c r="I631" s="304"/>
      <c r="J631" s="304"/>
      <c r="K631" s="304"/>
      <c r="L631" s="304"/>
      <c r="M631" s="305"/>
      <c r="N631" s="305"/>
      <c r="O631" s="306"/>
      <c r="P631" s="304"/>
      <c r="Q631" s="308"/>
      <c r="R631" s="304"/>
      <c r="S631" s="308"/>
      <c r="T631" s="304"/>
      <c r="U631" s="304"/>
      <c r="V631" s="304"/>
      <c r="W631" s="304"/>
      <c r="X631" s="304"/>
      <c r="Y631" s="304"/>
      <c r="Z631" s="304"/>
      <c r="AA631" s="309"/>
      <c r="AB631" s="304"/>
      <c r="AC631" s="304"/>
      <c r="AD631" s="304"/>
      <c r="AE631" s="304"/>
      <c r="AF631" s="304"/>
      <c r="AG631" s="304"/>
      <c r="AH631" s="304"/>
      <c r="AI631" s="285"/>
      <c r="AJ631" s="304"/>
      <c r="AK631" s="304"/>
      <c r="AL631" s="304"/>
      <c r="AM631" s="304"/>
      <c r="AN631" s="304"/>
      <c r="AO631" s="304"/>
      <c r="AP631" s="271"/>
      <c r="AQ631" s="304"/>
      <c r="AR631" s="306"/>
      <c r="AS631" s="289"/>
      <c r="AT631" s="289"/>
      <c r="AU631" s="304"/>
      <c r="AX631" s="292" t="s">
        <v>1545</v>
      </c>
      <c r="AY631" s="292" t="s">
        <v>1546</v>
      </c>
    </row>
    <row r="632" spans="1:51" s="228" customFormat="1" ht="48" customHeight="1">
      <c r="A632" s="304"/>
      <c r="B632" s="304"/>
      <c r="C632" s="304"/>
      <c r="D632" s="304"/>
      <c r="E632" s="304"/>
      <c r="F632" s="304"/>
      <c r="G632" s="304"/>
      <c r="H632" s="304"/>
      <c r="I632" s="304"/>
      <c r="J632" s="304"/>
      <c r="K632" s="304"/>
      <c r="L632" s="304"/>
      <c r="M632" s="305"/>
      <c r="N632" s="305"/>
      <c r="O632" s="306"/>
      <c r="P632" s="304"/>
      <c r="Q632" s="308"/>
      <c r="R632" s="304"/>
      <c r="S632" s="308"/>
      <c r="T632" s="304"/>
      <c r="U632" s="304"/>
      <c r="V632" s="304"/>
      <c r="W632" s="304"/>
      <c r="X632" s="304"/>
      <c r="Y632" s="304"/>
      <c r="Z632" s="304"/>
      <c r="AA632" s="309"/>
      <c r="AB632" s="304"/>
      <c r="AC632" s="304"/>
      <c r="AD632" s="304"/>
      <c r="AE632" s="304"/>
      <c r="AF632" s="304"/>
      <c r="AG632" s="304"/>
      <c r="AH632" s="304"/>
      <c r="AI632" s="285"/>
      <c r="AJ632" s="304"/>
      <c r="AK632" s="304"/>
      <c r="AL632" s="304"/>
      <c r="AM632" s="304"/>
      <c r="AN632" s="304"/>
      <c r="AO632" s="304"/>
      <c r="AP632" s="271"/>
      <c r="AQ632" s="304"/>
      <c r="AR632" s="306"/>
      <c r="AS632" s="289"/>
      <c r="AT632" s="289"/>
      <c r="AU632" s="304"/>
      <c r="AX632" s="292" t="s">
        <v>1547</v>
      </c>
      <c r="AY632" s="292" t="s">
        <v>1548</v>
      </c>
    </row>
    <row r="633" spans="1:51" s="228" customFormat="1" ht="48" customHeight="1">
      <c r="A633" s="304"/>
      <c r="B633" s="304"/>
      <c r="C633" s="304"/>
      <c r="D633" s="304"/>
      <c r="E633" s="304"/>
      <c r="F633" s="304"/>
      <c r="G633" s="304"/>
      <c r="H633" s="304"/>
      <c r="I633" s="304"/>
      <c r="J633" s="304"/>
      <c r="K633" s="304"/>
      <c r="L633" s="304"/>
      <c r="M633" s="305"/>
      <c r="N633" s="305"/>
      <c r="O633" s="306"/>
      <c r="P633" s="304"/>
      <c r="Q633" s="308"/>
      <c r="R633" s="304"/>
      <c r="S633" s="308"/>
      <c r="T633" s="304"/>
      <c r="U633" s="304"/>
      <c r="V633" s="304"/>
      <c r="W633" s="304"/>
      <c r="X633" s="304"/>
      <c r="Y633" s="304"/>
      <c r="Z633" s="304"/>
      <c r="AA633" s="309"/>
      <c r="AB633" s="304"/>
      <c r="AC633" s="304"/>
      <c r="AD633" s="304"/>
      <c r="AE633" s="304"/>
      <c r="AF633" s="304"/>
      <c r="AG633" s="304"/>
      <c r="AH633" s="304"/>
      <c r="AI633" s="285"/>
      <c r="AJ633" s="304"/>
      <c r="AK633" s="304"/>
      <c r="AL633" s="304"/>
      <c r="AM633" s="304"/>
      <c r="AN633" s="304"/>
      <c r="AO633" s="304"/>
      <c r="AP633" s="271"/>
      <c r="AQ633" s="304"/>
      <c r="AR633" s="306"/>
      <c r="AS633" s="289"/>
      <c r="AT633" s="289"/>
      <c r="AU633" s="304"/>
      <c r="AX633" s="292" t="s">
        <v>1549</v>
      </c>
      <c r="AY633" s="292" t="s">
        <v>1550</v>
      </c>
    </row>
    <row r="634" spans="1:51" s="228" customFormat="1" ht="48" customHeight="1">
      <c r="A634" s="304"/>
      <c r="B634" s="304"/>
      <c r="C634" s="304"/>
      <c r="D634" s="304"/>
      <c r="E634" s="304"/>
      <c r="F634" s="304"/>
      <c r="G634" s="304"/>
      <c r="H634" s="304"/>
      <c r="I634" s="304"/>
      <c r="J634" s="304"/>
      <c r="K634" s="304"/>
      <c r="L634" s="304"/>
      <c r="M634" s="305"/>
      <c r="N634" s="305"/>
      <c r="O634" s="306"/>
      <c r="P634" s="304"/>
      <c r="Q634" s="308"/>
      <c r="R634" s="304"/>
      <c r="S634" s="308"/>
      <c r="T634" s="304"/>
      <c r="U634" s="304"/>
      <c r="V634" s="304"/>
      <c r="W634" s="304"/>
      <c r="X634" s="304"/>
      <c r="Y634" s="304"/>
      <c r="Z634" s="304"/>
      <c r="AA634" s="309"/>
      <c r="AB634" s="304"/>
      <c r="AC634" s="304"/>
      <c r="AD634" s="304"/>
      <c r="AE634" s="304"/>
      <c r="AF634" s="304"/>
      <c r="AG634" s="304"/>
      <c r="AH634" s="304"/>
      <c r="AI634" s="285"/>
      <c r="AJ634" s="304"/>
      <c r="AK634" s="304"/>
      <c r="AL634" s="304"/>
      <c r="AM634" s="304"/>
      <c r="AN634" s="304"/>
      <c r="AO634" s="304"/>
      <c r="AP634" s="271"/>
      <c r="AQ634" s="304"/>
      <c r="AR634" s="306"/>
      <c r="AS634" s="289"/>
      <c r="AT634" s="289"/>
      <c r="AU634" s="304"/>
      <c r="AX634" s="292" t="s">
        <v>1551</v>
      </c>
      <c r="AY634" s="292" t="s">
        <v>1552</v>
      </c>
    </row>
    <row r="635" spans="1:51" s="228" customFormat="1" ht="48" customHeight="1">
      <c r="A635" s="304"/>
      <c r="B635" s="304"/>
      <c r="C635" s="304"/>
      <c r="D635" s="304"/>
      <c r="E635" s="304"/>
      <c r="F635" s="304"/>
      <c r="G635" s="304"/>
      <c r="H635" s="304"/>
      <c r="I635" s="304"/>
      <c r="J635" s="304"/>
      <c r="K635" s="304"/>
      <c r="L635" s="304"/>
      <c r="M635" s="305"/>
      <c r="N635" s="305"/>
      <c r="O635" s="306"/>
      <c r="P635" s="304"/>
      <c r="Q635" s="308"/>
      <c r="R635" s="304"/>
      <c r="S635" s="308"/>
      <c r="T635" s="304"/>
      <c r="U635" s="304"/>
      <c r="V635" s="304"/>
      <c r="W635" s="304"/>
      <c r="X635" s="304"/>
      <c r="Y635" s="304"/>
      <c r="Z635" s="304"/>
      <c r="AA635" s="309"/>
      <c r="AB635" s="304"/>
      <c r="AC635" s="304"/>
      <c r="AD635" s="304"/>
      <c r="AE635" s="304"/>
      <c r="AF635" s="304"/>
      <c r="AG635" s="304"/>
      <c r="AH635" s="304"/>
      <c r="AI635" s="285"/>
      <c r="AJ635" s="304"/>
      <c r="AK635" s="304"/>
      <c r="AL635" s="304"/>
      <c r="AM635" s="304"/>
      <c r="AN635" s="304"/>
      <c r="AO635" s="304"/>
      <c r="AP635" s="271"/>
      <c r="AQ635" s="304"/>
      <c r="AR635" s="306"/>
      <c r="AS635" s="289"/>
      <c r="AT635" s="289"/>
      <c r="AU635" s="304"/>
      <c r="AX635" s="292" t="s">
        <v>1553</v>
      </c>
      <c r="AY635" s="292" t="s">
        <v>1554</v>
      </c>
    </row>
    <row r="636" spans="1:51" s="228" customFormat="1" ht="48" customHeight="1">
      <c r="A636" s="304"/>
      <c r="B636" s="304"/>
      <c r="C636" s="304"/>
      <c r="D636" s="304"/>
      <c r="E636" s="304"/>
      <c r="F636" s="304"/>
      <c r="G636" s="304"/>
      <c r="H636" s="304"/>
      <c r="I636" s="304"/>
      <c r="J636" s="304"/>
      <c r="K636" s="304"/>
      <c r="L636" s="304"/>
      <c r="M636" s="305"/>
      <c r="N636" s="305"/>
      <c r="O636" s="306"/>
      <c r="P636" s="304"/>
      <c r="Q636" s="308"/>
      <c r="R636" s="304"/>
      <c r="S636" s="308"/>
      <c r="T636" s="304"/>
      <c r="U636" s="304"/>
      <c r="V636" s="304"/>
      <c r="W636" s="304"/>
      <c r="X636" s="304"/>
      <c r="Y636" s="304"/>
      <c r="Z636" s="304"/>
      <c r="AA636" s="309"/>
      <c r="AB636" s="304"/>
      <c r="AC636" s="304"/>
      <c r="AD636" s="304"/>
      <c r="AE636" s="304"/>
      <c r="AF636" s="304"/>
      <c r="AG636" s="304"/>
      <c r="AH636" s="304"/>
      <c r="AI636" s="285"/>
      <c r="AJ636" s="304"/>
      <c r="AK636" s="304"/>
      <c r="AL636" s="304"/>
      <c r="AM636" s="304"/>
      <c r="AN636" s="304"/>
      <c r="AO636" s="304"/>
      <c r="AP636" s="271"/>
      <c r="AQ636" s="304"/>
      <c r="AR636" s="306"/>
      <c r="AS636" s="289"/>
      <c r="AT636" s="289"/>
      <c r="AU636" s="304"/>
      <c r="AX636" s="292" t="s">
        <v>1555</v>
      </c>
      <c r="AY636" s="292" t="s">
        <v>1556</v>
      </c>
    </row>
    <row r="637" spans="1:51" s="228" customFormat="1" ht="48" customHeight="1">
      <c r="A637" s="304"/>
      <c r="B637" s="304"/>
      <c r="C637" s="304"/>
      <c r="D637" s="304"/>
      <c r="E637" s="304"/>
      <c r="F637" s="304"/>
      <c r="G637" s="304"/>
      <c r="H637" s="304"/>
      <c r="I637" s="304"/>
      <c r="J637" s="304"/>
      <c r="K637" s="304"/>
      <c r="L637" s="304"/>
      <c r="M637" s="305"/>
      <c r="N637" s="305"/>
      <c r="O637" s="306"/>
      <c r="P637" s="304"/>
      <c r="Q637" s="308"/>
      <c r="R637" s="304"/>
      <c r="S637" s="308"/>
      <c r="T637" s="304"/>
      <c r="U637" s="304"/>
      <c r="V637" s="304"/>
      <c r="W637" s="304"/>
      <c r="X637" s="304"/>
      <c r="Y637" s="304"/>
      <c r="Z637" s="304"/>
      <c r="AA637" s="309"/>
      <c r="AB637" s="304"/>
      <c r="AC637" s="304"/>
      <c r="AD637" s="304"/>
      <c r="AE637" s="304"/>
      <c r="AF637" s="304"/>
      <c r="AG637" s="304"/>
      <c r="AH637" s="304"/>
      <c r="AI637" s="285"/>
      <c r="AJ637" s="304"/>
      <c r="AK637" s="304"/>
      <c r="AL637" s="304"/>
      <c r="AM637" s="304"/>
      <c r="AN637" s="304"/>
      <c r="AO637" s="304"/>
      <c r="AP637" s="271"/>
      <c r="AQ637" s="304"/>
      <c r="AR637" s="306"/>
      <c r="AS637" s="289"/>
      <c r="AT637" s="289"/>
      <c r="AU637" s="304"/>
      <c r="AX637" s="292" t="s">
        <v>1557</v>
      </c>
      <c r="AY637" s="292" t="s">
        <v>1558</v>
      </c>
    </row>
    <row r="638" spans="1:51" s="228" customFormat="1" ht="48" customHeight="1">
      <c r="A638" s="304"/>
      <c r="B638" s="304"/>
      <c r="C638" s="304"/>
      <c r="D638" s="304"/>
      <c r="E638" s="304"/>
      <c r="F638" s="304"/>
      <c r="G638" s="304"/>
      <c r="H638" s="304"/>
      <c r="I638" s="304"/>
      <c r="J638" s="304"/>
      <c r="K638" s="304"/>
      <c r="L638" s="304"/>
      <c r="M638" s="305"/>
      <c r="N638" s="305"/>
      <c r="O638" s="306"/>
      <c r="P638" s="304"/>
      <c r="Q638" s="308"/>
      <c r="R638" s="304"/>
      <c r="S638" s="308"/>
      <c r="T638" s="304"/>
      <c r="U638" s="304"/>
      <c r="V638" s="304"/>
      <c r="W638" s="304"/>
      <c r="X638" s="304"/>
      <c r="Y638" s="304"/>
      <c r="Z638" s="304"/>
      <c r="AA638" s="309"/>
      <c r="AB638" s="304"/>
      <c r="AC638" s="304"/>
      <c r="AD638" s="304"/>
      <c r="AE638" s="304"/>
      <c r="AF638" s="304"/>
      <c r="AG638" s="304"/>
      <c r="AH638" s="304"/>
      <c r="AI638" s="285"/>
      <c r="AJ638" s="304"/>
      <c r="AK638" s="304"/>
      <c r="AL638" s="304"/>
      <c r="AM638" s="304"/>
      <c r="AN638" s="304"/>
      <c r="AO638" s="304"/>
      <c r="AP638" s="271"/>
      <c r="AQ638" s="304"/>
      <c r="AR638" s="306"/>
      <c r="AS638" s="289"/>
      <c r="AT638" s="289"/>
      <c r="AU638" s="304"/>
      <c r="AX638" s="292" t="s">
        <v>1559</v>
      </c>
      <c r="AY638" s="292" t="s">
        <v>1560</v>
      </c>
    </row>
    <row r="639" spans="1:51" s="228" customFormat="1" ht="48" customHeight="1">
      <c r="A639" s="304"/>
      <c r="B639" s="304"/>
      <c r="C639" s="304"/>
      <c r="D639" s="304"/>
      <c r="E639" s="304"/>
      <c r="F639" s="304"/>
      <c r="G639" s="304"/>
      <c r="H639" s="304"/>
      <c r="I639" s="304"/>
      <c r="J639" s="304"/>
      <c r="K639" s="304"/>
      <c r="L639" s="304"/>
      <c r="M639" s="305"/>
      <c r="N639" s="305"/>
      <c r="O639" s="306"/>
      <c r="P639" s="304"/>
      <c r="Q639" s="308"/>
      <c r="R639" s="304"/>
      <c r="S639" s="308"/>
      <c r="T639" s="304"/>
      <c r="U639" s="304"/>
      <c r="V639" s="304"/>
      <c r="W639" s="304"/>
      <c r="X639" s="304"/>
      <c r="Y639" s="304"/>
      <c r="Z639" s="304"/>
      <c r="AA639" s="309"/>
      <c r="AB639" s="304"/>
      <c r="AC639" s="304"/>
      <c r="AD639" s="304"/>
      <c r="AE639" s="304"/>
      <c r="AF639" s="304"/>
      <c r="AG639" s="304"/>
      <c r="AH639" s="304"/>
      <c r="AI639" s="285"/>
      <c r="AJ639" s="304"/>
      <c r="AK639" s="304"/>
      <c r="AL639" s="304"/>
      <c r="AM639" s="304"/>
      <c r="AN639" s="304"/>
      <c r="AO639" s="304"/>
      <c r="AP639" s="271"/>
      <c r="AQ639" s="304"/>
      <c r="AR639" s="306"/>
      <c r="AS639" s="289"/>
      <c r="AT639" s="289"/>
      <c r="AU639" s="304"/>
      <c r="AX639" s="292" t="s">
        <v>1561</v>
      </c>
      <c r="AY639" s="292" t="s">
        <v>1562</v>
      </c>
    </row>
    <row r="640" spans="1:51" s="228" customFormat="1" ht="48" customHeight="1">
      <c r="A640" s="304"/>
      <c r="B640" s="304"/>
      <c r="C640" s="304"/>
      <c r="D640" s="304"/>
      <c r="E640" s="304"/>
      <c r="F640" s="304"/>
      <c r="G640" s="304"/>
      <c r="H640" s="304"/>
      <c r="I640" s="304"/>
      <c r="J640" s="304"/>
      <c r="K640" s="304"/>
      <c r="L640" s="304"/>
      <c r="M640" s="305"/>
      <c r="N640" s="305"/>
      <c r="O640" s="306"/>
      <c r="P640" s="304"/>
      <c r="Q640" s="308"/>
      <c r="R640" s="304"/>
      <c r="S640" s="308"/>
      <c r="T640" s="304"/>
      <c r="U640" s="304"/>
      <c r="V640" s="304"/>
      <c r="W640" s="304"/>
      <c r="X640" s="304"/>
      <c r="Y640" s="304"/>
      <c r="Z640" s="304"/>
      <c r="AA640" s="309"/>
      <c r="AB640" s="304"/>
      <c r="AC640" s="304"/>
      <c r="AD640" s="304"/>
      <c r="AE640" s="304"/>
      <c r="AF640" s="304"/>
      <c r="AG640" s="304"/>
      <c r="AH640" s="304"/>
      <c r="AI640" s="285"/>
      <c r="AJ640" s="304"/>
      <c r="AK640" s="304"/>
      <c r="AL640" s="304"/>
      <c r="AM640" s="304"/>
      <c r="AN640" s="304"/>
      <c r="AO640" s="304"/>
      <c r="AP640" s="271"/>
      <c r="AQ640" s="304"/>
      <c r="AR640" s="306"/>
      <c r="AS640" s="289"/>
      <c r="AT640" s="289"/>
      <c r="AU640" s="304"/>
      <c r="AX640" s="292" t="s">
        <v>1563</v>
      </c>
      <c r="AY640" s="292" t="s">
        <v>1564</v>
      </c>
    </row>
    <row r="641" spans="1:51" s="228" customFormat="1" ht="48" customHeight="1">
      <c r="A641" s="304"/>
      <c r="B641" s="304"/>
      <c r="C641" s="304"/>
      <c r="D641" s="304"/>
      <c r="E641" s="304"/>
      <c r="F641" s="304"/>
      <c r="G641" s="304"/>
      <c r="H641" s="304"/>
      <c r="I641" s="304"/>
      <c r="J641" s="304"/>
      <c r="K641" s="304"/>
      <c r="L641" s="304"/>
      <c r="M641" s="305"/>
      <c r="N641" s="305"/>
      <c r="O641" s="306"/>
      <c r="P641" s="304"/>
      <c r="Q641" s="308"/>
      <c r="R641" s="304"/>
      <c r="S641" s="308"/>
      <c r="T641" s="304"/>
      <c r="U641" s="304"/>
      <c r="V641" s="304"/>
      <c r="W641" s="304"/>
      <c r="X641" s="304"/>
      <c r="Y641" s="304"/>
      <c r="Z641" s="304"/>
      <c r="AA641" s="309"/>
      <c r="AB641" s="304"/>
      <c r="AC641" s="304"/>
      <c r="AD641" s="304"/>
      <c r="AE641" s="304"/>
      <c r="AF641" s="304"/>
      <c r="AG641" s="304"/>
      <c r="AH641" s="304"/>
      <c r="AI641" s="285"/>
      <c r="AJ641" s="304"/>
      <c r="AK641" s="304"/>
      <c r="AL641" s="304"/>
      <c r="AM641" s="304"/>
      <c r="AN641" s="304"/>
      <c r="AO641" s="304"/>
      <c r="AP641" s="271"/>
      <c r="AQ641" s="304"/>
      <c r="AR641" s="306"/>
      <c r="AS641" s="289"/>
      <c r="AT641" s="289"/>
      <c r="AU641" s="304"/>
      <c r="AX641" s="292" t="s">
        <v>1565</v>
      </c>
      <c r="AY641" s="292" t="s">
        <v>1566</v>
      </c>
    </row>
    <row r="642" spans="1:51" s="228" customFormat="1" ht="48" customHeight="1">
      <c r="A642" s="304"/>
      <c r="B642" s="304"/>
      <c r="C642" s="304"/>
      <c r="D642" s="304"/>
      <c r="E642" s="304"/>
      <c r="F642" s="304"/>
      <c r="G642" s="304"/>
      <c r="H642" s="304"/>
      <c r="I642" s="304"/>
      <c r="J642" s="304"/>
      <c r="K642" s="304"/>
      <c r="L642" s="304"/>
      <c r="M642" s="305"/>
      <c r="N642" s="305"/>
      <c r="O642" s="306"/>
      <c r="P642" s="304"/>
      <c r="Q642" s="308"/>
      <c r="R642" s="304"/>
      <c r="S642" s="308"/>
      <c r="T642" s="304"/>
      <c r="U642" s="304"/>
      <c r="V642" s="304"/>
      <c r="W642" s="304"/>
      <c r="X642" s="304"/>
      <c r="Y642" s="304"/>
      <c r="Z642" s="304"/>
      <c r="AA642" s="309"/>
      <c r="AB642" s="304"/>
      <c r="AC642" s="304"/>
      <c r="AD642" s="304"/>
      <c r="AE642" s="304"/>
      <c r="AF642" s="304"/>
      <c r="AG642" s="304"/>
      <c r="AH642" s="304"/>
      <c r="AI642" s="285"/>
      <c r="AJ642" s="304"/>
      <c r="AK642" s="304"/>
      <c r="AL642" s="304"/>
      <c r="AM642" s="304"/>
      <c r="AN642" s="304"/>
      <c r="AO642" s="304"/>
      <c r="AP642" s="271"/>
      <c r="AQ642" s="304"/>
      <c r="AR642" s="306"/>
      <c r="AS642" s="289"/>
      <c r="AT642" s="289"/>
      <c r="AU642" s="304"/>
      <c r="AX642" s="292" t="s">
        <v>1567</v>
      </c>
      <c r="AY642" s="292" t="s">
        <v>1568</v>
      </c>
    </row>
    <row r="643" spans="1:51" s="228" customFormat="1" ht="48" customHeight="1">
      <c r="A643" s="304"/>
      <c r="B643" s="304"/>
      <c r="C643" s="304"/>
      <c r="D643" s="304"/>
      <c r="E643" s="304"/>
      <c r="F643" s="304"/>
      <c r="G643" s="304"/>
      <c r="H643" s="304"/>
      <c r="I643" s="304"/>
      <c r="J643" s="304"/>
      <c r="K643" s="304"/>
      <c r="L643" s="304"/>
      <c r="M643" s="305"/>
      <c r="N643" s="305"/>
      <c r="O643" s="306"/>
      <c r="P643" s="304"/>
      <c r="Q643" s="308"/>
      <c r="R643" s="304"/>
      <c r="S643" s="308"/>
      <c r="T643" s="304"/>
      <c r="U643" s="304"/>
      <c r="V643" s="304"/>
      <c r="W643" s="304"/>
      <c r="X643" s="304"/>
      <c r="Y643" s="304"/>
      <c r="Z643" s="304"/>
      <c r="AA643" s="309"/>
      <c r="AB643" s="304"/>
      <c r="AC643" s="304"/>
      <c r="AD643" s="304"/>
      <c r="AE643" s="304"/>
      <c r="AF643" s="304"/>
      <c r="AG643" s="304"/>
      <c r="AH643" s="304"/>
      <c r="AI643" s="285"/>
      <c r="AJ643" s="304"/>
      <c r="AK643" s="304"/>
      <c r="AL643" s="304"/>
      <c r="AM643" s="304"/>
      <c r="AN643" s="304"/>
      <c r="AO643" s="304"/>
      <c r="AP643" s="271"/>
      <c r="AQ643" s="304"/>
      <c r="AR643" s="306"/>
      <c r="AS643" s="289"/>
      <c r="AT643" s="289"/>
      <c r="AU643" s="304"/>
      <c r="AX643" s="292" t="s">
        <v>1569</v>
      </c>
      <c r="AY643" s="292" t="s">
        <v>1570</v>
      </c>
    </row>
    <row r="644" spans="1:51" s="228" customFormat="1" ht="48" customHeight="1">
      <c r="A644" s="304"/>
      <c r="B644" s="304"/>
      <c r="C644" s="304"/>
      <c r="D644" s="304"/>
      <c r="E644" s="304"/>
      <c r="F644" s="304"/>
      <c r="G644" s="304"/>
      <c r="H644" s="304"/>
      <c r="I644" s="304"/>
      <c r="J644" s="304"/>
      <c r="K644" s="304"/>
      <c r="L644" s="304"/>
      <c r="M644" s="305"/>
      <c r="N644" s="305"/>
      <c r="O644" s="306"/>
      <c r="P644" s="304"/>
      <c r="Q644" s="308"/>
      <c r="R644" s="304"/>
      <c r="S644" s="308"/>
      <c r="T644" s="304"/>
      <c r="U644" s="304"/>
      <c r="V644" s="304"/>
      <c r="W644" s="304"/>
      <c r="X644" s="304"/>
      <c r="Y644" s="304"/>
      <c r="Z644" s="304"/>
      <c r="AA644" s="309"/>
      <c r="AB644" s="304"/>
      <c r="AC644" s="304"/>
      <c r="AD644" s="304"/>
      <c r="AE644" s="304"/>
      <c r="AF644" s="304"/>
      <c r="AG644" s="304"/>
      <c r="AH644" s="304"/>
      <c r="AI644" s="285"/>
      <c r="AJ644" s="304"/>
      <c r="AK644" s="304"/>
      <c r="AL644" s="304"/>
      <c r="AM644" s="304"/>
      <c r="AN644" s="304"/>
      <c r="AO644" s="304"/>
      <c r="AP644" s="271"/>
      <c r="AQ644" s="304"/>
      <c r="AR644" s="306"/>
      <c r="AS644" s="289"/>
      <c r="AT644" s="289"/>
      <c r="AU644" s="304"/>
      <c r="AX644" s="292" t="s">
        <v>1571</v>
      </c>
      <c r="AY644" s="292" t="s">
        <v>1572</v>
      </c>
    </row>
    <row r="645" spans="1:51" s="228" customFormat="1" ht="48" customHeight="1">
      <c r="A645" s="304"/>
      <c r="B645" s="304"/>
      <c r="C645" s="304"/>
      <c r="D645" s="304"/>
      <c r="E645" s="304"/>
      <c r="F645" s="304"/>
      <c r="G645" s="304"/>
      <c r="H645" s="304"/>
      <c r="I645" s="304"/>
      <c r="J645" s="304"/>
      <c r="K645" s="304"/>
      <c r="L645" s="304"/>
      <c r="M645" s="305"/>
      <c r="N645" s="305"/>
      <c r="O645" s="306"/>
      <c r="P645" s="304"/>
      <c r="Q645" s="308"/>
      <c r="R645" s="304"/>
      <c r="S645" s="308"/>
      <c r="T645" s="304"/>
      <c r="U645" s="304"/>
      <c r="V645" s="304"/>
      <c r="W645" s="304"/>
      <c r="X645" s="304"/>
      <c r="Y645" s="304"/>
      <c r="Z645" s="304"/>
      <c r="AA645" s="309"/>
      <c r="AB645" s="304"/>
      <c r="AC645" s="304"/>
      <c r="AD645" s="304"/>
      <c r="AE645" s="304"/>
      <c r="AF645" s="304"/>
      <c r="AG645" s="304"/>
      <c r="AH645" s="304"/>
      <c r="AI645" s="285"/>
      <c r="AJ645" s="304"/>
      <c r="AK645" s="304"/>
      <c r="AL645" s="304"/>
      <c r="AM645" s="304"/>
      <c r="AN645" s="304"/>
      <c r="AO645" s="304"/>
      <c r="AP645" s="271"/>
      <c r="AQ645" s="304"/>
      <c r="AR645" s="306"/>
      <c r="AS645" s="289"/>
      <c r="AT645" s="289"/>
      <c r="AU645" s="304"/>
      <c r="AX645" s="292" t="s">
        <v>1573</v>
      </c>
      <c r="AY645" s="292" t="s">
        <v>1574</v>
      </c>
    </row>
    <row r="646" spans="1:51" s="228" customFormat="1" ht="48" customHeight="1">
      <c r="A646" s="304"/>
      <c r="B646" s="304"/>
      <c r="C646" s="304"/>
      <c r="D646" s="304"/>
      <c r="E646" s="304"/>
      <c r="F646" s="304"/>
      <c r="G646" s="304"/>
      <c r="H646" s="304"/>
      <c r="I646" s="304"/>
      <c r="J646" s="304"/>
      <c r="K646" s="304"/>
      <c r="L646" s="304"/>
      <c r="M646" s="305"/>
      <c r="N646" s="305"/>
      <c r="O646" s="306"/>
      <c r="P646" s="304"/>
      <c r="Q646" s="308"/>
      <c r="R646" s="304"/>
      <c r="S646" s="308"/>
      <c r="T646" s="304"/>
      <c r="U646" s="304"/>
      <c r="V646" s="304"/>
      <c r="W646" s="304"/>
      <c r="X646" s="304"/>
      <c r="Y646" s="304"/>
      <c r="Z646" s="304"/>
      <c r="AA646" s="309"/>
      <c r="AB646" s="304"/>
      <c r="AC646" s="304"/>
      <c r="AD646" s="304"/>
      <c r="AE646" s="304"/>
      <c r="AF646" s="304"/>
      <c r="AG646" s="304"/>
      <c r="AH646" s="304"/>
      <c r="AI646" s="285"/>
      <c r="AJ646" s="304"/>
      <c r="AK646" s="304"/>
      <c r="AL646" s="304"/>
      <c r="AM646" s="304"/>
      <c r="AN646" s="304"/>
      <c r="AO646" s="304"/>
      <c r="AP646" s="271"/>
      <c r="AQ646" s="304"/>
      <c r="AR646" s="306"/>
      <c r="AS646" s="289"/>
      <c r="AT646" s="289"/>
      <c r="AU646" s="304"/>
      <c r="AX646" s="292" t="s">
        <v>1575</v>
      </c>
      <c r="AY646" s="292" t="s">
        <v>1576</v>
      </c>
    </row>
    <row r="647" spans="1:51" s="228" customFormat="1" ht="48" customHeight="1">
      <c r="A647" s="304"/>
      <c r="B647" s="304"/>
      <c r="C647" s="304"/>
      <c r="D647" s="304"/>
      <c r="E647" s="304"/>
      <c r="F647" s="304"/>
      <c r="G647" s="304"/>
      <c r="H647" s="304"/>
      <c r="I647" s="304"/>
      <c r="J647" s="304"/>
      <c r="K647" s="304"/>
      <c r="L647" s="304"/>
      <c r="M647" s="305"/>
      <c r="N647" s="305"/>
      <c r="O647" s="306"/>
      <c r="P647" s="304"/>
      <c r="Q647" s="308"/>
      <c r="R647" s="304"/>
      <c r="S647" s="308"/>
      <c r="T647" s="304"/>
      <c r="U647" s="304"/>
      <c r="V647" s="304"/>
      <c r="W647" s="304"/>
      <c r="X647" s="304"/>
      <c r="Y647" s="304"/>
      <c r="Z647" s="304"/>
      <c r="AA647" s="309"/>
      <c r="AB647" s="304"/>
      <c r="AC647" s="304"/>
      <c r="AD647" s="304"/>
      <c r="AE647" s="304"/>
      <c r="AF647" s="304"/>
      <c r="AG647" s="304"/>
      <c r="AH647" s="304"/>
      <c r="AI647" s="285"/>
      <c r="AJ647" s="304"/>
      <c r="AK647" s="304"/>
      <c r="AL647" s="304"/>
      <c r="AM647" s="304"/>
      <c r="AN647" s="304"/>
      <c r="AO647" s="304"/>
      <c r="AP647" s="271"/>
      <c r="AQ647" s="304"/>
      <c r="AR647" s="306"/>
      <c r="AS647" s="289"/>
      <c r="AT647" s="289"/>
      <c r="AU647" s="304"/>
      <c r="AX647" s="292" t="s">
        <v>1577</v>
      </c>
      <c r="AY647" s="292" t="s">
        <v>1578</v>
      </c>
    </row>
    <row r="648" spans="1:51" s="228" customFormat="1" ht="48" customHeight="1">
      <c r="A648" s="304"/>
      <c r="B648" s="304"/>
      <c r="C648" s="304"/>
      <c r="D648" s="304"/>
      <c r="E648" s="304"/>
      <c r="F648" s="304"/>
      <c r="G648" s="304"/>
      <c r="H648" s="304"/>
      <c r="I648" s="304"/>
      <c r="J648" s="304"/>
      <c r="K648" s="304"/>
      <c r="L648" s="304"/>
      <c r="M648" s="305"/>
      <c r="N648" s="305"/>
      <c r="O648" s="306"/>
      <c r="P648" s="304"/>
      <c r="Q648" s="308"/>
      <c r="R648" s="304"/>
      <c r="S648" s="308"/>
      <c r="T648" s="304"/>
      <c r="U648" s="304"/>
      <c r="V648" s="304"/>
      <c r="W648" s="304"/>
      <c r="X648" s="304"/>
      <c r="Y648" s="304"/>
      <c r="Z648" s="304"/>
      <c r="AA648" s="309"/>
      <c r="AB648" s="304"/>
      <c r="AC648" s="304"/>
      <c r="AD648" s="304"/>
      <c r="AE648" s="304"/>
      <c r="AF648" s="304"/>
      <c r="AG648" s="304"/>
      <c r="AH648" s="304"/>
      <c r="AI648" s="285"/>
      <c r="AJ648" s="304"/>
      <c r="AK648" s="304"/>
      <c r="AL648" s="304"/>
      <c r="AM648" s="304"/>
      <c r="AN648" s="304"/>
      <c r="AO648" s="304"/>
      <c r="AP648" s="271"/>
      <c r="AQ648" s="304"/>
      <c r="AR648" s="306"/>
      <c r="AS648" s="289"/>
      <c r="AT648" s="289"/>
      <c r="AU648" s="304"/>
      <c r="AX648" s="292" t="s">
        <v>1579</v>
      </c>
      <c r="AY648" s="292" t="s">
        <v>1580</v>
      </c>
    </row>
    <row r="649" spans="1:51" s="228" customFormat="1" ht="48" customHeight="1">
      <c r="A649" s="304"/>
      <c r="B649" s="304"/>
      <c r="C649" s="304"/>
      <c r="D649" s="304"/>
      <c r="E649" s="304"/>
      <c r="F649" s="304"/>
      <c r="G649" s="304"/>
      <c r="H649" s="304"/>
      <c r="I649" s="304"/>
      <c r="J649" s="304"/>
      <c r="K649" s="304"/>
      <c r="L649" s="304"/>
      <c r="M649" s="305"/>
      <c r="N649" s="305"/>
      <c r="O649" s="306"/>
      <c r="P649" s="304"/>
      <c r="Q649" s="308"/>
      <c r="R649" s="304"/>
      <c r="S649" s="308"/>
      <c r="T649" s="304"/>
      <c r="U649" s="304"/>
      <c r="V649" s="304"/>
      <c r="W649" s="304"/>
      <c r="X649" s="304"/>
      <c r="Y649" s="304"/>
      <c r="Z649" s="304"/>
      <c r="AA649" s="309"/>
      <c r="AB649" s="304"/>
      <c r="AC649" s="304"/>
      <c r="AD649" s="304"/>
      <c r="AE649" s="304"/>
      <c r="AF649" s="304"/>
      <c r="AG649" s="304"/>
      <c r="AH649" s="304"/>
      <c r="AI649" s="285"/>
      <c r="AJ649" s="304"/>
      <c r="AK649" s="304"/>
      <c r="AL649" s="304"/>
      <c r="AM649" s="304"/>
      <c r="AN649" s="304"/>
      <c r="AO649" s="304"/>
      <c r="AP649" s="271"/>
      <c r="AQ649" s="304"/>
      <c r="AR649" s="306"/>
      <c r="AS649" s="289"/>
      <c r="AT649" s="289"/>
      <c r="AU649" s="304"/>
      <c r="AX649" s="292" t="s">
        <v>1581</v>
      </c>
      <c r="AY649" s="292" t="s">
        <v>1582</v>
      </c>
    </row>
    <row r="650" spans="1:51" s="228" customFormat="1" ht="48" customHeight="1">
      <c r="A650" s="304"/>
      <c r="B650" s="304"/>
      <c r="C650" s="304"/>
      <c r="D650" s="304"/>
      <c r="E650" s="304"/>
      <c r="F650" s="304"/>
      <c r="G650" s="304"/>
      <c r="H650" s="304"/>
      <c r="I650" s="304"/>
      <c r="J650" s="304"/>
      <c r="K650" s="304"/>
      <c r="L650" s="304"/>
      <c r="M650" s="305"/>
      <c r="N650" s="305"/>
      <c r="O650" s="306"/>
      <c r="P650" s="304"/>
      <c r="Q650" s="308"/>
      <c r="R650" s="304"/>
      <c r="S650" s="308"/>
      <c r="T650" s="304"/>
      <c r="U650" s="304"/>
      <c r="V650" s="304"/>
      <c r="W650" s="304"/>
      <c r="X650" s="304"/>
      <c r="Y650" s="304"/>
      <c r="Z650" s="304"/>
      <c r="AA650" s="309"/>
      <c r="AB650" s="304"/>
      <c r="AC650" s="304"/>
      <c r="AD650" s="304"/>
      <c r="AE650" s="304"/>
      <c r="AF650" s="304"/>
      <c r="AG650" s="304"/>
      <c r="AH650" s="304"/>
      <c r="AI650" s="285"/>
      <c r="AJ650" s="304"/>
      <c r="AK650" s="304"/>
      <c r="AL650" s="304"/>
      <c r="AM650" s="304"/>
      <c r="AN650" s="304"/>
      <c r="AO650" s="304"/>
      <c r="AP650" s="271"/>
      <c r="AQ650" s="304"/>
      <c r="AR650" s="306"/>
      <c r="AS650" s="289"/>
      <c r="AT650" s="289"/>
      <c r="AU650" s="304"/>
      <c r="AX650" s="292" t="s">
        <v>1583</v>
      </c>
      <c r="AY650" s="292" t="s">
        <v>1584</v>
      </c>
    </row>
    <row r="651" spans="1:51" s="228" customFormat="1" ht="48" customHeight="1">
      <c r="A651" s="304"/>
      <c r="B651" s="304"/>
      <c r="C651" s="304"/>
      <c r="D651" s="304"/>
      <c r="E651" s="304"/>
      <c r="F651" s="304"/>
      <c r="G651" s="304"/>
      <c r="H651" s="304"/>
      <c r="I651" s="304"/>
      <c r="J651" s="304"/>
      <c r="K651" s="304"/>
      <c r="L651" s="304"/>
      <c r="M651" s="305"/>
      <c r="N651" s="305"/>
      <c r="O651" s="306"/>
      <c r="P651" s="304"/>
      <c r="Q651" s="308"/>
      <c r="R651" s="304"/>
      <c r="S651" s="308"/>
      <c r="T651" s="304"/>
      <c r="U651" s="304"/>
      <c r="V651" s="304"/>
      <c r="W651" s="304"/>
      <c r="X651" s="304"/>
      <c r="Y651" s="304"/>
      <c r="Z651" s="304"/>
      <c r="AA651" s="309"/>
      <c r="AB651" s="304"/>
      <c r="AC651" s="304"/>
      <c r="AD651" s="304"/>
      <c r="AE651" s="304"/>
      <c r="AF651" s="304"/>
      <c r="AG651" s="304"/>
      <c r="AH651" s="304"/>
      <c r="AI651" s="285"/>
      <c r="AJ651" s="304"/>
      <c r="AK651" s="304"/>
      <c r="AL651" s="304"/>
      <c r="AM651" s="304"/>
      <c r="AN651" s="304"/>
      <c r="AO651" s="304"/>
      <c r="AP651" s="271"/>
      <c r="AQ651" s="304"/>
      <c r="AR651" s="306"/>
      <c r="AS651" s="289"/>
      <c r="AT651" s="289"/>
      <c r="AU651" s="304"/>
      <c r="AX651" s="292" t="s">
        <v>1585</v>
      </c>
      <c r="AY651" s="292" t="s">
        <v>1586</v>
      </c>
    </row>
    <row r="652" spans="1:51" s="228" customFormat="1" ht="48" customHeight="1">
      <c r="A652" s="304"/>
      <c r="B652" s="304"/>
      <c r="C652" s="304"/>
      <c r="D652" s="304"/>
      <c r="E652" s="304"/>
      <c r="F652" s="304"/>
      <c r="G652" s="304"/>
      <c r="H652" s="304"/>
      <c r="I652" s="304"/>
      <c r="J652" s="304"/>
      <c r="K652" s="304"/>
      <c r="L652" s="304"/>
      <c r="M652" s="305"/>
      <c r="N652" s="305"/>
      <c r="O652" s="306"/>
      <c r="P652" s="304"/>
      <c r="Q652" s="308"/>
      <c r="R652" s="304"/>
      <c r="S652" s="308"/>
      <c r="T652" s="304"/>
      <c r="U652" s="304"/>
      <c r="V652" s="304"/>
      <c r="W652" s="304"/>
      <c r="X652" s="304"/>
      <c r="Y652" s="304"/>
      <c r="Z652" s="304"/>
      <c r="AA652" s="309"/>
      <c r="AB652" s="304"/>
      <c r="AC652" s="304"/>
      <c r="AD652" s="304"/>
      <c r="AE652" s="304"/>
      <c r="AF652" s="304"/>
      <c r="AG652" s="304"/>
      <c r="AH652" s="304"/>
      <c r="AI652" s="285"/>
      <c r="AJ652" s="304"/>
      <c r="AK652" s="304"/>
      <c r="AL652" s="304"/>
      <c r="AM652" s="304"/>
      <c r="AN652" s="304"/>
      <c r="AO652" s="304"/>
      <c r="AP652" s="271"/>
      <c r="AQ652" s="304"/>
      <c r="AR652" s="306"/>
      <c r="AS652" s="289"/>
      <c r="AT652" s="289"/>
      <c r="AU652" s="304"/>
      <c r="AX652" s="292" t="s">
        <v>1587</v>
      </c>
      <c r="AY652" s="292" t="s">
        <v>1588</v>
      </c>
    </row>
    <row r="653" spans="1:51" s="228" customFormat="1" ht="48" customHeight="1">
      <c r="A653" s="304"/>
      <c r="B653" s="304"/>
      <c r="C653" s="304"/>
      <c r="D653" s="304"/>
      <c r="E653" s="304"/>
      <c r="F653" s="304"/>
      <c r="G653" s="304"/>
      <c r="H653" s="304"/>
      <c r="I653" s="304"/>
      <c r="J653" s="304"/>
      <c r="K653" s="304"/>
      <c r="L653" s="304"/>
      <c r="M653" s="305"/>
      <c r="N653" s="305"/>
      <c r="O653" s="306"/>
      <c r="P653" s="304"/>
      <c r="Q653" s="308"/>
      <c r="R653" s="304"/>
      <c r="S653" s="308"/>
      <c r="T653" s="304"/>
      <c r="U653" s="304"/>
      <c r="V653" s="304"/>
      <c r="W653" s="304"/>
      <c r="X653" s="304"/>
      <c r="Y653" s="304"/>
      <c r="Z653" s="304"/>
      <c r="AA653" s="309"/>
      <c r="AB653" s="304"/>
      <c r="AC653" s="304"/>
      <c r="AD653" s="304"/>
      <c r="AE653" s="304"/>
      <c r="AF653" s="304"/>
      <c r="AG653" s="304"/>
      <c r="AH653" s="304"/>
      <c r="AI653" s="285"/>
      <c r="AJ653" s="304"/>
      <c r="AK653" s="304"/>
      <c r="AL653" s="304"/>
      <c r="AM653" s="304"/>
      <c r="AN653" s="304"/>
      <c r="AO653" s="304"/>
      <c r="AP653" s="271"/>
      <c r="AQ653" s="304"/>
      <c r="AR653" s="306"/>
      <c r="AS653" s="289"/>
      <c r="AT653" s="289"/>
      <c r="AU653" s="304"/>
      <c r="AX653" s="292" t="s">
        <v>1589</v>
      </c>
      <c r="AY653" s="292" t="s">
        <v>1590</v>
      </c>
    </row>
    <row r="654" spans="1:51" s="228" customFormat="1" ht="48" customHeight="1">
      <c r="A654" s="304"/>
      <c r="B654" s="304"/>
      <c r="C654" s="304"/>
      <c r="D654" s="304"/>
      <c r="E654" s="304"/>
      <c r="F654" s="304"/>
      <c r="G654" s="304"/>
      <c r="H654" s="304"/>
      <c r="I654" s="304"/>
      <c r="J654" s="304"/>
      <c r="K654" s="304"/>
      <c r="L654" s="304"/>
      <c r="M654" s="305"/>
      <c r="N654" s="305"/>
      <c r="O654" s="306"/>
      <c r="P654" s="304"/>
      <c r="Q654" s="308"/>
      <c r="R654" s="304"/>
      <c r="S654" s="308"/>
      <c r="T654" s="304"/>
      <c r="U654" s="304"/>
      <c r="V654" s="304"/>
      <c r="W654" s="304"/>
      <c r="X654" s="304"/>
      <c r="Y654" s="304"/>
      <c r="Z654" s="304"/>
      <c r="AA654" s="309"/>
      <c r="AB654" s="304"/>
      <c r="AC654" s="304"/>
      <c r="AD654" s="304"/>
      <c r="AE654" s="304"/>
      <c r="AF654" s="304"/>
      <c r="AG654" s="304"/>
      <c r="AH654" s="304"/>
      <c r="AI654" s="285"/>
      <c r="AJ654" s="304"/>
      <c r="AK654" s="304"/>
      <c r="AL654" s="304"/>
      <c r="AM654" s="304"/>
      <c r="AN654" s="304"/>
      <c r="AO654" s="304"/>
      <c r="AP654" s="271"/>
      <c r="AQ654" s="304"/>
      <c r="AR654" s="306"/>
      <c r="AS654" s="289"/>
      <c r="AT654" s="289"/>
      <c r="AU654" s="304"/>
      <c r="AX654" s="292" t="s">
        <v>1591</v>
      </c>
      <c r="AY654" s="292" t="s">
        <v>1592</v>
      </c>
    </row>
    <row r="655" spans="1:51" s="228" customFormat="1" ht="48" customHeight="1">
      <c r="A655" s="304"/>
      <c r="B655" s="304"/>
      <c r="C655" s="304"/>
      <c r="D655" s="304"/>
      <c r="E655" s="304"/>
      <c r="F655" s="304"/>
      <c r="G655" s="304"/>
      <c r="H655" s="304"/>
      <c r="I655" s="304"/>
      <c r="J655" s="304"/>
      <c r="K655" s="304"/>
      <c r="L655" s="304"/>
      <c r="M655" s="305"/>
      <c r="N655" s="305"/>
      <c r="O655" s="306"/>
      <c r="P655" s="304"/>
      <c r="Q655" s="308"/>
      <c r="R655" s="304"/>
      <c r="S655" s="308"/>
      <c r="T655" s="304"/>
      <c r="U655" s="304"/>
      <c r="V655" s="304"/>
      <c r="W655" s="304"/>
      <c r="X655" s="304"/>
      <c r="Y655" s="304"/>
      <c r="Z655" s="304"/>
      <c r="AA655" s="309"/>
      <c r="AB655" s="304"/>
      <c r="AC655" s="304"/>
      <c r="AD655" s="304"/>
      <c r="AE655" s="304"/>
      <c r="AF655" s="304"/>
      <c r="AG655" s="304"/>
      <c r="AH655" s="304"/>
      <c r="AI655" s="285"/>
      <c r="AJ655" s="304"/>
      <c r="AK655" s="304"/>
      <c r="AL655" s="304"/>
      <c r="AM655" s="304"/>
      <c r="AN655" s="304"/>
      <c r="AO655" s="304"/>
      <c r="AP655" s="271"/>
      <c r="AQ655" s="304"/>
      <c r="AR655" s="306"/>
      <c r="AS655" s="289"/>
      <c r="AT655" s="289"/>
      <c r="AU655" s="304"/>
      <c r="AX655" s="292" t="s">
        <v>1593</v>
      </c>
      <c r="AY655" s="292" t="s">
        <v>1594</v>
      </c>
    </row>
    <row r="656" spans="1:51" s="228" customFormat="1" ht="48" customHeight="1">
      <c r="A656" s="304"/>
      <c r="B656" s="304"/>
      <c r="C656" s="304"/>
      <c r="D656" s="304"/>
      <c r="E656" s="304"/>
      <c r="F656" s="304"/>
      <c r="G656" s="304"/>
      <c r="H656" s="304"/>
      <c r="I656" s="304"/>
      <c r="J656" s="304"/>
      <c r="K656" s="304"/>
      <c r="L656" s="304"/>
      <c r="M656" s="305"/>
      <c r="N656" s="305"/>
      <c r="O656" s="306"/>
      <c r="P656" s="304"/>
      <c r="Q656" s="308"/>
      <c r="R656" s="304"/>
      <c r="S656" s="308"/>
      <c r="T656" s="304"/>
      <c r="U656" s="304"/>
      <c r="V656" s="304"/>
      <c r="W656" s="304"/>
      <c r="X656" s="304"/>
      <c r="Y656" s="304"/>
      <c r="Z656" s="304"/>
      <c r="AA656" s="309"/>
      <c r="AB656" s="304"/>
      <c r="AC656" s="304"/>
      <c r="AD656" s="304"/>
      <c r="AE656" s="304"/>
      <c r="AF656" s="304"/>
      <c r="AG656" s="304"/>
      <c r="AH656" s="304"/>
      <c r="AI656" s="285"/>
      <c r="AJ656" s="304"/>
      <c r="AK656" s="304"/>
      <c r="AL656" s="304"/>
      <c r="AM656" s="304"/>
      <c r="AN656" s="304"/>
      <c r="AO656" s="304"/>
      <c r="AP656" s="271"/>
      <c r="AQ656" s="304"/>
      <c r="AR656" s="306"/>
      <c r="AS656" s="289"/>
      <c r="AT656" s="289"/>
      <c r="AU656" s="304"/>
      <c r="AX656" s="292" t="s">
        <v>1595</v>
      </c>
      <c r="AY656" s="292" t="s">
        <v>1596</v>
      </c>
    </row>
    <row r="657" spans="1:51" s="228" customFormat="1" ht="48" customHeight="1">
      <c r="A657" s="304"/>
      <c r="B657" s="304"/>
      <c r="C657" s="304"/>
      <c r="D657" s="304"/>
      <c r="E657" s="304"/>
      <c r="F657" s="304"/>
      <c r="G657" s="304"/>
      <c r="H657" s="304"/>
      <c r="I657" s="304"/>
      <c r="J657" s="304"/>
      <c r="K657" s="304"/>
      <c r="L657" s="304"/>
      <c r="M657" s="305"/>
      <c r="N657" s="305"/>
      <c r="O657" s="306"/>
      <c r="P657" s="304"/>
      <c r="Q657" s="308"/>
      <c r="R657" s="304"/>
      <c r="S657" s="308"/>
      <c r="T657" s="304"/>
      <c r="U657" s="304"/>
      <c r="V657" s="304"/>
      <c r="W657" s="304"/>
      <c r="X657" s="304"/>
      <c r="Y657" s="304"/>
      <c r="Z657" s="304"/>
      <c r="AA657" s="309"/>
      <c r="AB657" s="304"/>
      <c r="AC657" s="304"/>
      <c r="AD657" s="304"/>
      <c r="AE657" s="304"/>
      <c r="AF657" s="304"/>
      <c r="AG657" s="304"/>
      <c r="AH657" s="304"/>
      <c r="AI657" s="285"/>
      <c r="AJ657" s="304"/>
      <c r="AK657" s="304"/>
      <c r="AL657" s="304"/>
      <c r="AM657" s="304"/>
      <c r="AN657" s="304"/>
      <c r="AO657" s="304"/>
      <c r="AP657" s="271"/>
      <c r="AQ657" s="304"/>
      <c r="AR657" s="306"/>
      <c r="AS657" s="289"/>
      <c r="AT657" s="289"/>
      <c r="AU657" s="304"/>
      <c r="AX657" s="292" t="s">
        <v>1597</v>
      </c>
      <c r="AY657" s="292" t="s">
        <v>1598</v>
      </c>
    </row>
    <row r="658" spans="1:51" s="228" customFormat="1" ht="48" customHeight="1">
      <c r="A658" s="304"/>
      <c r="B658" s="304"/>
      <c r="C658" s="304"/>
      <c r="D658" s="304"/>
      <c r="E658" s="304"/>
      <c r="F658" s="304"/>
      <c r="G658" s="304"/>
      <c r="H658" s="304"/>
      <c r="I658" s="304"/>
      <c r="J658" s="304"/>
      <c r="K658" s="304"/>
      <c r="L658" s="304"/>
      <c r="M658" s="305"/>
      <c r="N658" s="305"/>
      <c r="O658" s="306"/>
      <c r="P658" s="304"/>
      <c r="Q658" s="308"/>
      <c r="R658" s="304"/>
      <c r="S658" s="308"/>
      <c r="T658" s="304"/>
      <c r="U658" s="304"/>
      <c r="V658" s="304"/>
      <c r="W658" s="304"/>
      <c r="X658" s="304"/>
      <c r="Y658" s="304"/>
      <c r="Z658" s="304"/>
      <c r="AA658" s="309"/>
      <c r="AB658" s="304"/>
      <c r="AC658" s="304"/>
      <c r="AD658" s="304"/>
      <c r="AE658" s="304"/>
      <c r="AF658" s="304"/>
      <c r="AG658" s="304"/>
      <c r="AH658" s="304"/>
      <c r="AI658" s="285"/>
      <c r="AJ658" s="304"/>
      <c r="AK658" s="304"/>
      <c r="AL658" s="304"/>
      <c r="AM658" s="304"/>
      <c r="AN658" s="304"/>
      <c r="AO658" s="304"/>
      <c r="AP658" s="271"/>
      <c r="AQ658" s="304"/>
      <c r="AR658" s="306"/>
      <c r="AS658" s="289"/>
      <c r="AT658" s="289"/>
      <c r="AU658" s="304"/>
      <c r="AX658" s="292" t="s">
        <v>1599</v>
      </c>
      <c r="AY658" s="292" t="s">
        <v>1600</v>
      </c>
    </row>
    <row r="659" spans="1:51" s="228" customFormat="1" ht="48" customHeight="1">
      <c r="A659" s="304"/>
      <c r="B659" s="304"/>
      <c r="C659" s="304"/>
      <c r="D659" s="304"/>
      <c r="E659" s="304"/>
      <c r="F659" s="304"/>
      <c r="G659" s="304"/>
      <c r="H659" s="304"/>
      <c r="I659" s="304"/>
      <c r="J659" s="304"/>
      <c r="K659" s="304"/>
      <c r="L659" s="304"/>
      <c r="M659" s="305"/>
      <c r="N659" s="305"/>
      <c r="O659" s="306"/>
      <c r="P659" s="304"/>
      <c r="Q659" s="308"/>
      <c r="R659" s="304"/>
      <c r="S659" s="308"/>
      <c r="T659" s="304"/>
      <c r="U659" s="304"/>
      <c r="V659" s="304"/>
      <c r="W659" s="304"/>
      <c r="X659" s="304"/>
      <c r="Y659" s="304"/>
      <c r="Z659" s="304"/>
      <c r="AA659" s="309"/>
      <c r="AB659" s="304"/>
      <c r="AC659" s="304"/>
      <c r="AD659" s="304"/>
      <c r="AE659" s="304"/>
      <c r="AF659" s="304"/>
      <c r="AG659" s="304"/>
      <c r="AH659" s="304"/>
      <c r="AI659" s="285"/>
      <c r="AJ659" s="304"/>
      <c r="AK659" s="304"/>
      <c r="AL659" s="304"/>
      <c r="AM659" s="304"/>
      <c r="AN659" s="304"/>
      <c r="AO659" s="304"/>
      <c r="AP659" s="271"/>
      <c r="AQ659" s="304"/>
      <c r="AR659" s="306"/>
      <c r="AS659" s="289"/>
      <c r="AT659" s="289"/>
      <c r="AU659" s="304"/>
      <c r="AX659" s="292" t="s">
        <v>1601</v>
      </c>
      <c r="AY659" s="292" t="s">
        <v>1602</v>
      </c>
    </row>
    <row r="660" spans="1:51" s="228" customFormat="1" ht="48" customHeight="1">
      <c r="A660" s="304"/>
      <c r="B660" s="304"/>
      <c r="C660" s="304"/>
      <c r="D660" s="304"/>
      <c r="E660" s="304"/>
      <c r="F660" s="304"/>
      <c r="G660" s="304"/>
      <c r="H660" s="304"/>
      <c r="I660" s="304"/>
      <c r="J660" s="304"/>
      <c r="K660" s="304"/>
      <c r="L660" s="304"/>
      <c r="M660" s="305"/>
      <c r="N660" s="305"/>
      <c r="O660" s="306"/>
      <c r="P660" s="304"/>
      <c r="Q660" s="308"/>
      <c r="R660" s="304"/>
      <c r="S660" s="308"/>
      <c r="T660" s="304"/>
      <c r="U660" s="304"/>
      <c r="V660" s="304"/>
      <c r="W660" s="304"/>
      <c r="X660" s="304"/>
      <c r="Y660" s="304"/>
      <c r="Z660" s="304"/>
      <c r="AA660" s="309"/>
      <c r="AB660" s="304"/>
      <c r="AC660" s="304"/>
      <c r="AD660" s="304"/>
      <c r="AE660" s="304"/>
      <c r="AF660" s="304"/>
      <c r="AG660" s="304"/>
      <c r="AH660" s="304"/>
      <c r="AI660" s="285"/>
      <c r="AJ660" s="304"/>
      <c r="AK660" s="304"/>
      <c r="AL660" s="304"/>
      <c r="AM660" s="304"/>
      <c r="AN660" s="304"/>
      <c r="AO660" s="304"/>
      <c r="AP660" s="271"/>
      <c r="AQ660" s="304"/>
      <c r="AR660" s="306"/>
      <c r="AS660" s="289"/>
      <c r="AT660" s="289"/>
      <c r="AU660" s="304"/>
      <c r="AX660" s="292" t="s">
        <v>1603</v>
      </c>
      <c r="AY660" s="292" t="s">
        <v>1604</v>
      </c>
    </row>
    <row r="661" spans="1:51" s="228" customFormat="1" ht="48" customHeight="1">
      <c r="A661" s="304"/>
      <c r="B661" s="304"/>
      <c r="C661" s="304"/>
      <c r="D661" s="304"/>
      <c r="E661" s="304"/>
      <c r="F661" s="304"/>
      <c r="G661" s="304"/>
      <c r="H661" s="304"/>
      <c r="I661" s="304"/>
      <c r="J661" s="304"/>
      <c r="K661" s="304"/>
      <c r="L661" s="304"/>
      <c r="M661" s="305"/>
      <c r="N661" s="305"/>
      <c r="O661" s="306"/>
      <c r="P661" s="304"/>
      <c r="Q661" s="308"/>
      <c r="R661" s="304"/>
      <c r="S661" s="308"/>
      <c r="T661" s="304"/>
      <c r="U661" s="304"/>
      <c r="V661" s="304"/>
      <c r="W661" s="304"/>
      <c r="X661" s="304"/>
      <c r="Y661" s="304"/>
      <c r="Z661" s="304"/>
      <c r="AA661" s="309"/>
      <c r="AB661" s="304"/>
      <c r="AC661" s="304"/>
      <c r="AD661" s="304"/>
      <c r="AE661" s="304"/>
      <c r="AF661" s="304"/>
      <c r="AG661" s="304"/>
      <c r="AH661" s="304"/>
      <c r="AI661" s="285"/>
      <c r="AJ661" s="304"/>
      <c r="AK661" s="304"/>
      <c r="AL661" s="304"/>
      <c r="AM661" s="304"/>
      <c r="AN661" s="304"/>
      <c r="AO661" s="304"/>
      <c r="AP661" s="271"/>
      <c r="AQ661" s="304"/>
      <c r="AR661" s="306"/>
      <c r="AS661" s="289"/>
      <c r="AT661" s="289"/>
      <c r="AU661" s="304"/>
      <c r="AX661" s="292" t="s">
        <v>1605</v>
      </c>
      <c r="AY661" s="292" t="s">
        <v>1606</v>
      </c>
    </row>
    <row r="662" spans="1:51" s="228" customFormat="1" ht="48" customHeight="1">
      <c r="A662" s="304"/>
      <c r="B662" s="304"/>
      <c r="C662" s="304"/>
      <c r="D662" s="304"/>
      <c r="E662" s="304"/>
      <c r="F662" s="304"/>
      <c r="G662" s="304"/>
      <c r="H662" s="304"/>
      <c r="I662" s="304"/>
      <c r="J662" s="304"/>
      <c r="K662" s="304"/>
      <c r="L662" s="304"/>
      <c r="M662" s="305"/>
      <c r="N662" s="305"/>
      <c r="O662" s="306"/>
      <c r="P662" s="304"/>
      <c r="Q662" s="308"/>
      <c r="R662" s="304"/>
      <c r="S662" s="308"/>
      <c r="T662" s="304"/>
      <c r="U662" s="304"/>
      <c r="V662" s="304"/>
      <c r="W662" s="304"/>
      <c r="X662" s="304"/>
      <c r="Y662" s="304"/>
      <c r="Z662" s="304"/>
      <c r="AA662" s="309"/>
      <c r="AB662" s="304"/>
      <c r="AC662" s="304"/>
      <c r="AD662" s="304"/>
      <c r="AE662" s="304"/>
      <c r="AF662" s="304"/>
      <c r="AG662" s="304"/>
      <c r="AH662" s="304"/>
      <c r="AI662" s="285"/>
      <c r="AJ662" s="304"/>
      <c r="AK662" s="304"/>
      <c r="AL662" s="304"/>
      <c r="AM662" s="304"/>
      <c r="AN662" s="304"/>
      <c r="AO662" s="304"/>
      <c r="AP662" s="271"/>
      <c r="AQ662" s="304"/>
      <c r="AR662" s="306"/>
      <c r="AS662" s="289"/>
      <c r="AT662" s="289"/>
      <c r="AU662" s="304"/>
      <c r="AX662" s="292" t="s">
        <v>1607</v>
      </c>
      <c r="AY662" s="292" t="s">
        <v>1608</v>
      </c>
    </row>
    <row r="663" spans="1:51" s="228" customFormat="1" ht="48" customHeight="1">
      <c r="A663" s="304"/>
      <c r="B663" s="304"/>
      <c r="C663" s="304"/>
      <c r="D663" s="304"/>
      <c r="E663" s="304"/>
      <c r="F663" s="304"/>
      <c r="G663" s="304"/>
      <c r="H663" s="304"/>
      <c r="I663" s="304"/>
      <c r="J663" s="304"/>
      <c r="K663" s="304"/>
      <c r="L663" s="304"/>
      <c r="M663" s="305"/>
      <c r="N663" s="305"/>
      <c r="O663" s="306"/>
      <c r="P663" s="304"/>
      <c r="Q663" s="308"/>
      <c r="R663" s="304"/>
      <c r="S663" s="308"/>
      <c r="T663" s="304"/>
      <c r="U663" s="304"/>
      <c r="V663" s="304"/>
      <c r="W663" s="304"/>
      <c r="X663" s="304"/>
      <c r="Y663" s="304"/>
      <c r="Z663" s="304"/>
      <c r="AA663" s="309"/>
      <c r="AB663" s="304"/>
      <c r="AC663" s="304"/>
      <c r="AD663" s="304"/>
      <c r="AE663" s="304"/>
      <c r="AF663" s="304"/>
      <c r="AG663" s="304"/>
      <c r="AH663" s="304"/>
      <c r="AI663" s="285"/>
      <c r="AJ663" s="304"/>
      <c r="AK663" s="304"/>
      <c r="AL663" s="304"/>
      <c r="AM663" s="304"/>
      <c r="AN663" s="304"/>
      <c r="AO663" s="304"/>
      <c r="AP663" s="271"/>
      <c r="AQ663" s="304"/>
      <c r="AR663" s="306"/>
      <c r="AS663" s="289"/>
      <c r="AT663" s="289"/>
      <c r="AU663" s="304"/>
      <c r="AX663" s="292" t="s">
        <v>1609</v>
      </c>
      <c r="AY663" s="292" t="s">
        <v>1610</v>
      </c>
    </row>
    <row r="664" spans="1:51" s="228" customFormat="1" ht="48" customHeight="1">
      <c r="A664" s="304"/>
      <c r="B664" s="304"/>
      <c r="C664" s="304"/>
      <c r="D664" s="304"/>
      <c r="E664" s="304"/>
      <c r="F664" s="304"/>
      <c r="G664" s="304"/>
      <c r="H664" s="304"/>
      <c r="I664" s="304"/>
      <c r="J664" s="304"/>
      <c r="K664" s="304"/>
      <c r="L664" s="304"/>
      <c r="M664" s="305"/>
      <c r="N664" s="305"/>
      <c r="O664" s="306"/>
      <c r="P664" s="304"/>
      <c r="Q664" s="308"/>
      <c r="R664" s="304"/>
      <c r="S664" s="308"/>
      <c r="T664" s="304"/>
      <c r="U664" s="304"/>
      <c r="V664" s="304"/>
      <c r="W664" s="304"/>
      <c r="X664" s="304"/>
      <c r="Y664" s="304"/>
      <c r="Z664" s="304"/>
      <c r="AA664" s="309"/>
      <c r="AB664" s="304"/>
      <c r="AC664" s="304"/>
      <c r="AD664" s="304"/>
      <c r="AE664" s="304"/>
      <c r="AF664" s="304"/>
      <c r="AG664" s="304"/>
      <c r="AH664" s="304"/>
      <c r="AI664" s="285"/>
      <c r="AJ664" s="304"/>
      <c r="AK664" s="304"/>
      <c r="AL664" s="304"/>
      <c r="AM664" s="304"/>
      <c r="AN664" s="304"/>
      <c r="AO664" s="304"/>
      <c r="AP664" s="271"/>
      <c r="AQ664" s="304"/>
      <c r="AR664" s="306"/>
      <c r="AS664" s="289"/>
      <c r="AT664" s="289"/>
      <c r="AU664" s="304"/>
      <c r="AX664" s="292" t="s">
        <v>1611</v>
      </c>
      <c r="AY664" s="292" t="s">
        <v>1612</v>
      </c>
    </row>
    <row r="665" spans="1:51" s="228" customFormat="1" ht="48" customHeight="1">
      <c r="A665" s="304"/>
      <c r="B665" s="304"/>
      <c r="C665" s="304"/>
      <c r="D665" s="304"/>
      <c r="E665" s="304"/>
      <c r="F665" s="304"/>
      <c r="G665" s="304"/>
      <c r="H665" s="304"/>
      <c r="I665" s="304"/>
      <c r="J665" s="304"/>
      <c r="K665" s="304"/>
      <c r="L665" s="304"/>
      <c r="M665" s="305"/>
      <c r="N665" s="305"/>
      <c r="O665" s="306"/>
      <c r="P665" s="304"/>
      <c r="Q665" s="308"/>
      <c r="R665" s="304"/>
      <c r="S665" s="308"/>
      <c r="T665" s="304"/>
      <c r="U665" s="304"/>
      <c r="V665" s="304"/>
      <c r="W665" s="304"/>
      <c r="X665" s="304"/>
      <c r="Y665" s="304"/>
      <c r="Z665" s="304"/>
      <c r="AA665" s="309"/>
      <c r="AB665" s="304"/>
      <c r="AC665" s="304"/>
      <c r="AD665" s="304"/>
      <c r="AE665" s="304"/>
      <c r="AF665" s="304"/>
      <c r="AG665" s="304"/>
      <c r="AH665" s="304"/>
      <c r="AI665" s="285"/>
      <c r="AJ665" s="304"/>
      <c r="AK665" s="304"/>
      <c r="AL665" s="304"/>
      <c r="AM665" s="304"/>
      <c r="AN665" s="304"/>
      <c r="AO665" s="304"/>
      <c r="AP665" s="271"/>
      <c r="AQ665" s="304"/>
      <c r="AR665" s="306"/>
      <c r="AS665" s="289"/>
      <c r="AT665" s="289"/>
      <c r="AU665" s="304"/>
      <c r="AX665" s="292" t="s">
        <v>1613</v>
      </c>
      <c r="AY665" s="292" t="s">
        <v>1614</v>
      </c>
    </row>
    <row r="666" spans="1:51" s="228" customFormat="1" ht="48" customHeight="1">
      <c r="A666" s="304"/>
      <c r="B666" s="304"/>
      <c r="C666" s="304"/>
      <c r="D666" s="304"/>
      <c r="E666" s="304"/>
      <c r="F666" s="304"/>
      <c r="G666" s="304"/>
      <c r="H666" s="304"/>
      <c r="I666" s="304"/>
      <c r="J666" s="304"/>
      <c r="K666" s="304"/>
      <c r="L666" s="304"/>
      <c r="M666" s="305"/>
      <c r="N666" s="305"/>
      <c r="O666" s="306"/>
      <c r="P666" s="304"/>
      <c r="Q666" s="308"/>
      <c r="R666" s="304"/>
      <c r="S666" s="308"/>
      <c r="T666" s="304"/>
      <c r="U666" s="304"/>
      <c r="V666" s="304"/>
      <c r="W666" s="304"/>
      <c r="X666" s="304"/>
      <c r="Y666" s="304"/>
      <c r="Z666" s="304"/>
      <c r="AA666" s="309"/>
      <c r="AB666" s="304"/>
      <c r="AC666" s="304"/>
      <c r="AD666" s="304"/>
      <c r="AE666" s="304"/>
      <c r="AF666" s="304"/>
      <c r="AG666" s="304"/>
      <c r="AH666" s="304"/>
      <c r="AI666" s="285"/>
      <c r="AJ666" s="304"/>
      <c r="AK666" s="304"/>
      <c r="AL666" s="304"/>
      <c r="AM666" s="304"/>
      <c r="AN666" s="304"/>
      <c r="AO666" s="304"/>
      <c r="AP666" s="271"/>
      <c r="AQ666" s="304"/>
      <c r="AR666" s="306"/>
      <c r="AS666" s="289"/>
      <c r="AT666" s="289"/>
      <c r="AU666" s="304"/>
      <c r="AX666" s="292" t="s">
        <v>1615</v>
      </c>
      <c r="AY666" s="292" t="s">
        <v>1616</v>
      </c>
    </row>
    <row r="667" spans="1:51" s="228" customFormat="1" ht="48" customHeight="1">
      <c r="A667" s="304"/>
      <c r="B667" s="304"/>
      <c r="C667" s="304"/>
      <c r="D667" s="304"/>
      <c r="E667" s="304"/>
      <c r="F667" s="304"/>
      <c r="G667" s="304"/>
      <c r="H667" s="304"/>
      <c r="I667" s="304"/>
      <c r="J667" s="304"/>
      <c r="K667" s="304"/>
      <c r="L667" s="304"/>
      <c r="M667" s="305"/>
      <c r="N667" s="305"/>
      <c r="O667" s="306"/>
      <c r="P667" s="304"/>
      <c r="Q667" s="308"/>
      <c r="R667" s="304"/>
      <c r="S667" s="308"/>
      <c r="T667" s="304"/>
      <c r="U667" s="304"/>
      <c r="V667" s="304"/>
      <c r="W667" s="304"/>
      <c r="X667" s="304"/>
      <c r="Y667" s="304"/>
      <c r="Z667" s="304"/>
      <c r="AA667" s="309"/>
      <c r="AB667" s="304"/>
      <c r="AC667" s="304"/>
      <c r="AD667" s="304"/>
      <c r="AE667" s="304"/>
      <c r="AF667" s="304"/>
      <c r="AG667" s="304"/>
      <c r="AH667" s="304"/>
      <c r="AI667" s="285"/>
      <c r="AJ667" s="304"/>
      <c r="AK667" s="304"/>
      <c r="AL667" s="304"/>
      <c r="AM667" s="304"/>
      <c r="AN667" s="304"/>
      <c r="AO667" s="304"/>
      <c r="AP667" s="271"/>
      <c r="AQ667" s="304"/>
      <c r="AR667" s="306"/>
      <c r="AS667" s="289"/>
      <c r="AT667" s="289"/>
      <c r="AU667" s="304"/>
      <c r="AX667" s="292" t="s">
        <v>1617</v>
      </c>
      <c r="AY667" s="292" t="s">
        <v>1618</v>
      </c>
    </row>
    <row r="668" spans="1:51" s="228" customFormat="1" ht="48" customHeight="1">
      <c r="A668" s="304"/>
      <c r="B668" s="304"/>
      <c r="C668" s="304"/>
      <c r="D668" s="304"/>
      <c r="E668" s="304"/>
      <c r="F668" s="304"/>
      <c r="G668" s="304"/>
      <c r="H668" s="304"/>
      <c r="I668" s="304"/>
      <c r="J668" s="304"/>
      <c r="K668" s="304"/>
      <c r="L668" s="304"/>
      <c r="M668" s="305"/>
      <c r="N668" s="305"/>
      <c r="O668" s="306"/>
      <c r="P668" s="304"/>
      <c r="Q668" s="308"/>
      <c r="R668" s="304"/>
      <c r="S668" s="308"/>
      <c r="T668" s="304"/>
      <c r="U668" s="304"/>
      <c r="V668" s="304"/>
      <c r="W668" s="304"/>
      <c r="X668" s="304"/>
      <c r="Y668" s="304"/>
      <c r="Z668" s="304"/>
      <c r="AA668" s="309"/>
      <c r="AB668" s="304"/>
      <c r="AC668" s="304"/>
      <c r="AD668" s="304"/>
      <c r="AE668" s="304"/>
      <c r="AF668" s="304"/>
      <c r="AG668" s="304"/>
      <c r="AH668" s="304"/>
      <c r="AI668" s="285"/>
      <c r="AJ668" s="304"/>
      <c r="AK668" s="304"/>
      <c r="AL668" s="304"/>
      <c r="AM668" s="304"/>
      <c r="AN668" s="304"/>
      <c r="AO668" s="304"/>
      <c r="AP668" s="271"/>
      <c r="AQ668" s="304"/>
      <c r="AR668" s="306"/>
      <c r="AS668" s="289"/>
      <c r="AT668" s="289"/>
      <c r="AU668" s="304"/>
      <c r="AX668" s="292" t="s">
        <v>1619</v>
      </c>
      <c r="AY668" s="292" t="s">
        <v>1620</v>
      </c>
    </row>
    <row r="669" spans="1:51" s="228" customFormat="1" ht="48" customHeight="1">
      <c r="A669" s="304"/>
      <c r="B669" s="304"/>
      <c r="C669" s="304"/>
      <c r="D669" s="304"/>
      <c r="E669" s="304"/>
      <c r="F669" s="304"/>
      <c r="G669" s="304"/>
      <c r="H669" s="304"/>
      <c r="I669" s="304"/>
      <c r="J669" s="304"/>
      <c r="K669" s="304"/>
      <c r="L669" s="304"/>
      <c r="M669" s="305"/>
      <c r="N669" s="305"/>
      <c r="O669" s="306"/>
      <c r="P669" s="304"/>
      <c r="Q669" s="308"/>
      <c r="R669" s="304"/>
      <c r="S669" s="308"/>
      <c r="T669" s="304"/>
      <c r="U669" s="304"/>
      <c r="V669" s="304"/>
      <c r="W669" s="304"/>
      <c r="X669" s="304"/>
      <c r="Y669" s="304"/>
      <c r="Z669" s="304"/>
      <c r="AA669" s="309"/>
      <c r="AB669" s="304"/>
      <c r="AC669" s="304"/>
      <c r="AD669" s="304"/>
      <c r="AE669" s="304"/>
      <c r="AF669" s="304"/>
      <c r="AG669" s="304"/>
      <c r="AH669" s="304"/>
      <c r="AI669" s="285"/>
      <c r="AJ669" s="304"/>
      <c r="AK669" s="304"/>
      <c r="AL669" s="304"/>
      <c r="AM669" s="304"/>
      <c r="AN669" s="304"/>
      <c r="AO669" s="304"/>
      <c r="AP669" s="271"/>
      <c r="AQ669" s="304"/>
      <c r="AR669" s="306"/>
      <c r="AS669" s="289"/>
      <c r="AT669" s="289"/>
      <c r="AU669" s="304"/>
      <c r="AX669" s="292" t="s">
        <v>1621</v>
      </c>
      <c r="AY669" s="292" t="s">
        <v>1622</v>
      </c>
    </row>
    <row r="670" spans="1:51" s="228" customFormat="1" ht="48" customHeight="1">
      <c r="A670" s="304"/>
      <c r="B670" s="304"/>
      <c r="C670" s="304"/>
      <c r="D670" s="304"/>
      <c r="E670" s="304"/>
      <c r="F670" s="304"/>
      <c r="G670" s="304"/>
      <c r="H670" s="304"/>
      <c r="I670" s="304"/>
      <c r="J670" s="304"/>
      <c r="K670" s="304"/>
      <c r="L670" s="304"/>
      <c r="M670" s="305"/>
      <c r="N670" s="305"/>
      <c r="O670" s="306"/>
      <c r="P670" s="304"/>
      <c r="Q670" s="308"/>
      <c r="R670" s="304"/>
      <c r="S670" s="308"/>
      <c r="T670" s="304"/>
      <c r="U670" s="304"/>
      <c r="V670" s="304"/>
      <c r="W670" s="304"/>
      <c r="X670" s="304"/>
      <c r="Y670" s="304"/>
      <c r="Z670" s="304"/>
      <c r="AA670" s="309"/>
      <c r="AB670" s="304"/>
      <c r="AC670" s="304"/>
      <c r="AD670" s="304"/>
      <c r="AE670" s="304"/>
      <c r="AF670" s="304"/>
      <c r="AG670" s="304"/>
      <c r="AH670" s="304"/>
      <c r="AI670" s="285"/>
      <c r="AJ670" s="304"/>
      <c r="AK670" s="304"/>
      <c r="AL670" s="304"/>
      <c r="AM670" s="304"/>
      <c r="AN670" s="304"/>
      <c r="AO670" s="304"/>
      <c r="AP670" s="271"/>
      <c r="AQ670" s="304"/>
      <c r="AR670" s="306"/>
      <c r="AS670" s="289"/>
      <c r="AT670" s="289"/>
      <c r="AU670" s="304"/>
      <c r="AX670" s="292" t="s">
        <v>1623</v>
      </c>
      <c r="AY670" s="292" t="s">
        <v>1624</v>
      </c>
    </row>
    <row r="671" spans="1:51" s="228" customFormat="1" ht="48" customHeight="1">
      <c r="A671" s="304"/>
      <c r="B671" s="304"/>
      <c r="C671" s="304"/>
      <c r="D671" s="304"/>
      <c r="E671" s="304"/>
      <c r="F671" s="304"/>
      <c r="G671" s="304"/>
      <c r="H671" s="304"/>
      <c r="I671" s="304"/>
      <c r="J671" s="304"/>
      <c r="K671" s="304"/>
      <c r="L671" s="304"/>
      <c r="M671" s="305"/>
      <c r="N671" s="305"/>
      <c r="O671" s="306"/>
      <c r="P671" s="304"/>
      <c r="Q671" s="308"/>
      <c r="R671" s="304"/>
      <c r="S671" s="308"/>
      <c r="T671" s="304"/>
      <c r="U671" s="304"/>
      <c r="V671" s="304"/>
      <c r="W671" s="304"/>
      <c r="X671" s="304"/>
      <c r="Y671" s="304"/>
      <c r="Z671" s="304"/>
      <c r="AA671" s="309"/>
      <c r="AB671" s="304"/>
      <c r="AC671" s="304"/>
      <c r="AD671" s="304"/>
      <c r="AE671" s="304"/>
      <c r="AF671" s="304"/>
      <c r="AG671" s="304"/>
      <c r="AH671" s="304"/>
      <c r="AI671" s="285"/>
      <c r="AJ671" s="304"/>
      <c r="AK671" s="304"/>
      <c r="AL671" s="304"/>
      <c r="AM671" s="304"/>
      <c r="AN671" s="304"/>
      <c r="AO671" s="304"/>
      <c r="AP671" s="271"/>
      <c r="AQ671" s="304"/>
      <c r="AR671" s="306"/>
      <c r="AS671" s="289"/>
      <c r="AT671" s="289"/>
      <c r="AU671" s="304"/>
      <c r="AX671" s="292" t="s">
        <v>1625</v>
      </c>
      <c r="AY671" s="292" t="s">
        <v>1626</v>
      </c>
    </row>
    <row r="672" spans="1:51" s="228" customFormat="1" ht="48" customHeight="1">
      <c r="A672" s="304"/>
      <c r="B672" s="304"/>
      <c r="C672" s="304"/>
      <c r="D672" s="304"/>
      <c r="E672" s="304"/>
      <c r="F672" s="304"/>
      <c r="G672" s="304"/>
      <c r="H672" s="304"/>
      <c r="I672" s="304"/>
      <c r="J672" s="304"/>
      <c r="K672" s="304"/>
      <c r="L672" s="304"/>
      <c r="M672" s="305"/>
      <c r="N672" s="305"/>
      <c r="O672" s="306"/>
      <c r="P672" s="304"/>
      <c r="Q672" s="308"/>
      <c r="R672" s="304"/>
      <c r="S672" s="308"/>
      <c r="T672" s="304"/>
      <c r="U672" s="304"/>
      <c r="V672" s="304"/>
      <c r="W672" s="304"/>
      <c r="X672" s="304"/>
      <c r="Y672" s="304"/>
      <c r="Z672" s="304"/>
      <c r="AA672" s="309"/>
      <c r="AB672" s="304"/>
      <c r="AC672" s="304"/>
      <c r="AD672" s="304"/>
      <c r="AE672" s="304"/>
      <c r="AF672" s="304"/>
      <c r="AG672" s="304"/>
      <c r="AH672" s="304"/>
      <c r="AI672" s="285"/>
      <c r="AJ672" s="304"/>
      <c r="AK672" s="304"/>
      <c r="AL672" s="304"/>
      <c r="AM672" s="304"/>
      <c r="AN672" s="304"/>
      <c r="AO672" s="304"/>
      <c r="AP672" s="271"/>
      <c r="AQ672" s="304"/>
      <c r="AR672" s="306"/>
      <c r="AS672" s="289"/>
      <c r="AT672" s="289"/>
      <c r="AU672" s="304"/>
      <c r="AX672" s="292" t="s">
        <v>1627</v>
      </c>
      <c r="AY672" s="292" t="s">
        <v>1628</v>
      </c>
    </row>
    <row r="673" spans="1:51" s="228" customFormat="1" ht="48" customHeight="1">
      <c r="A673" s="304"/>
      <c r="B673" s="304"/>
      <c r="C673" s="304"/>
      <c r="D673" s="304"/>
      <c r="E673" s="304"/>
      <c r="F673" s="304"/>
      <c r="G673" s="304"/>
      <c r="H673" s="304"/>
      <c r="I673" s="304"/>
      <c r="J673" s="304"/>
      <c r="K673" s="304"/>
      <c r="L673" s="304"/>
      <c r="M673" s="305"/>
      <c r="N673" s="305"/>
      <c r="O673" s="306"/>
      <c r="P673" s="304"/>
      <c r="Q673" s="308"/>
      <c r="R673" s="304"/>
      <c r="S673" s="308"/>
      <c r="T673" s="304"/>
      <c r="U673" s="304"/>
      <c r="V673" s="304"/>
      <c r="W673" s="304"/>
      <c r="X673" s="304"/>
      <c r="Y673" s="304"/>
      <c r="Z673" s="304"/>
      <c r="AA673" s="309"/>
      <c r="AB673" s="304"/>
      <c r="AC673" s="304"/>
      <c r="AD673" s="304"/>
      <c r="AE673" s="304"/>
      <c r="AF673" s="304"/>
      <c r="AG673" s="304"/>
      <c r="AH673" s="304"/>
      <c r="AI673" s="285"/>
      <c r="AJ673" s="304"/>
      <c r="AK673" s="304"/>
      <c r="AL673" s="304"/>
      <c r="AM673" s="304"/>
      <c r="AN673" s="304"/>
      <c r="AO673" s="304"/>
      <c r="AP673" s="271"/>
      <c r="AQ673" s="304"/>
      <c r="AR673" s="306"/>
      <c r="AS673" s="289"/>
      <c r="AT673" s="289"/>
      <c r="AU673" s="304"/>
      <c r="AX673" s="292" t="s">
        <v>1629</v>
      </c>
      <c r="AY673" s="292" t="s">
        <v>1630</v>
      </c>
    </row>
    <row r="674" spans="1:51" s="228" customFormat="1" ht="48" customHeight="1">
      <c r="A674" s="304"/>
      <c r="B674" s="304"/>
      <c r="C674" s="304"/>
      <c r="D674" s="304"/>
      <c r="E674" s="304"/>
      <c r="F674" s="304"/>
      <c r="G674" s="304"/>
      <c r="H674" s="304"/>
      <c r="I674" s="304"/>
      <c r="J674" s="304"/>
      <c r="K674" s="304"/>
      <c r="L674" s="304"/>
      <c r="M674" s="305"/>
      <c r="N674" s="305"/>
      <c r="O674" s="306"/>
      <c r="P674" s="304"/>
      <c r="Q674" s="308"/>
      <c r="R674" s="304"/>
      <c r="S674" s="308"/>
      <c r="T674" s="304"/>
      <c r="U674" s="304"/>
      <c r="V674" s="304"/>
      <c r="W674" s="304"/>
      <c r="X674" s="304"/>
      <c r="Y674" s="304"/>
      <c r="Z674" s="304"/>
      <c r="AA674" s="309"/>
      <c r="AB674" s="304"/>
      <c r="AC674" s="304"/>
      <c r="AD674" s="304"/>
      <c r="AE674" s="304"/>
      <c r="AF674" s="304"/>
      <c r="AG674" s="304"/>
      <c r="AH674" s="304"/>
      <c r="AI674" s="285"/>
      <c r="AJ674" s="304"/>
      <c r="AK674" s="304"/>
      <c r="AL674" s="304"/>
      <c r="AM674" s="304"/>
      <c r="AN674" s="304"/>
      <c r="AO674" s="304"/>
      <c r="AP674" s="271"/>
      <c r="AQ674" s="304"/>
      <c r="AR674" s="306"/>
      <c r="AS674" s="289"/>
      <c r="AT674" s="289"/>
      <c r="AU674" s="304"/>
      <c r="AX674" s="292" t="s">
        <v>1631</v>
      </c>
      <c r="AY674" s="292" t="s">
        <v>1632</v>
      </c>
    </row>
    <row r="675" spans="1:51" s="228" customFormat="1" ht="48" customHeight="1">
      <c r="A675" s="304"/>
      <c r="B675" s="304"/>
      <c r="C675" s="304"/>
      <c r="D675" s="304"/>
      <c r="E675" s="304"/>
      <c r="F675" s="304"/>
      <c r="G675" s="304"/>
      <c r="H675" s="304"/>
      <c r="I675" s="304"/>
      <c r="J675" s="304"/>
      <c r="K675" s="304"/>
      <c r="L675" s="304"/>
      <c r="M675" s="305"/>
      <c r="N675" s="305"/>
      <c r="O675" s="306"/>
      <c r="P675" s="304"/>
      <c r="Q675" s="308"/>
      <c r="R675" s="304"/>
      <c r="S675" s="308"/>
      <c r="T675" s="304"/>
      <c r="U675" s="304"/>
      <c r="V675" s="304"/>
      <c r="W675" s="304"/>
      <c r="X675" s="304"/>
      <c r="Y675" s="304"/>
      <c r="Z675" s="304"/>
      <c r="AA675" s="309"/>
      <c r="AB675" s="304"/>
      <c r="AC675" s="304"/>
      <c r="AD675" s="304"/>
      <c r="AE675" s="304"/>
      <c r="AF675" s="304"/>
      <c r="AG675" s="304"/>
      <c r="AH675" s="304"/>
      <c r="AI675" s="285"/>
      <c r="AJ675" s="304"/>
      <c r="AK675" s="304"/>
      <c r="AL675" s="304"/>
      <c r="AM675" s="304"/>
      <c r="AN675" s="304"/>
      <c r="AO675" s="304"/>
      <c r="AP675" s="271"/>
      <c r="AQ675" s="304"/>
      <c r="AR675" s="306"/>
      <c r="AS675" s="289"/>
      <c r="AT675" s="289"/>
      <c r="AU675" s="304"/>
      <c r="AX675" s="292" t="s">
        <v>1633</v>
      </c>
      <c r="AY675" s="292" t="s">
        <v>1634</v>
      </c>
    </row>
    <row r="676" spans="1:51" s="228" customFormat="1" ht="48" customHeight="1">
      <c r="A676" s="304"/>
      <c r="B676" s="304"/>
      <c r="C676" s="304"/>
      <c r="D676" s="304"/>
      <c r="E676" s="304"/>
      <c r="F676" s="304"/>
      <c r="G676" s="304"/>
      <c r="H676" s="304"/>
      <c r="I676" s="304"/>
      <c r="J676" s="304"/>
      <c r="K676" s="304"/>
      <c r="L676" s="304"/>
      <c r="M676" s="305"/>
      <c r="N676" s="305"/>
      <c r="O676" s="306"/>
      <c r="P676" s="304"/>
      <c r="Q676" s="308"/>
      <c r="R676" s="304"/>
      <c r="S676" s="308"/>
      <c r="T676" s="304"/>
      <c r="U676" s="304"/>
      <c r="V676" s="304"/>
      <c r="W676" s="304"/>
      <c r="X676" s="304"/>
      <c r="Y676" s="304"/>
      <c r="Z676" s="304"/>
      <c r="AA676" s="309"/>
      <c r="AB676" s="304"/>
      <c r="AC676" s="304"/>
      <c r="AD676" s="304"/>
      <c r="AE676" s="304"/>
      <c r="AF676" s="304"/>
      <c r="AG676" s="304"/>
      <c r="AH676" s="304"/>
      <c r="AI676" s="285"/>
      <c r="AJ676" s="304"/>
      <c r="AK676" s="304"/>
      <c r="AL676" s="304"/>
      <c r="AM676" s="304"/>
      <c r="AN676" s="304"/>
      <c r="AO676" s="304"/>
      <c r="AP676" s="271"/>
      <c r="AQ676" s="304"/>
      <c r="AR676" s="306"/>
      <c r="AS676" s="289"/>
      <c r="AT676" s="289"/>
      <c r="AU676" s="304"/>
      <c r="AX676" s="292" t="s">
        <v>1635</v>
      </c>
      <c r="AY676" s="292" t="s">
        <v>1636</v>
      </c>
    </row>
    <row r="677" spans="1:51" s="228" customFormat="1" ht="48" customHeight="1">
      <c r="A677" s="304"/>
      <c r="B677" s="304"/>
      <c r="C677" s="304"/>
      <c r="D677" s="304"/>
      <c r="E677" s="304"/>
      <c r="F677" s="304"/>
      <c r="G677" s="304"/>
      <c r="H677" s="304"/>
      <c r="I677" s="304"/>
      <c r="J677" s="304"/>
      <c r="K677" s="304"/>
      <c r="L677" s="304"/>
      <c r="M677" s="305"/>
      <c r="N677" s="305"/>
      <c r="O677" s="306"/>
      <c r="P677" s="304"/>
      <c r="Q677" s="308"/>
      <c r="R677" s="304"/>
      <c r="S677" s="308"/>
      <c r="T677" s="304"/>
      <c r="U677" s="304"/>
      <c r="V677" s="304"/>
      <c r="W677" s="304"/>
      <c r="X677" s="304"/>
      <c r="Y677" s="304"/>
      <c r="Z677" s="304"/>
      <c r="AA677" s="309"/>
      <c r="AB677" s="304"/>
      <c r="AC677" s="304"/>
      <c r="AD677" s="304"/>
      <c r="AE677" s="304"/>
      <c r="AF677" s="304"/>
      <c r="AG677" s="304"/>
      <c r="AH677" s="304"/>
      <c r="AI677" s="285"/>
      <c r="AJ677" s="304"/>
      <c r="AK677" s="304"/>
      <c r="AL677" s="304"/>
      <c r="AM677" s="304"/>
      <c r="AN677" s="304"/>
      <c r="AO677" s="304"/>
      <c r="AP677" s="271"/>
      <c r="AQ677" s="304"/>
      <c r="AR677" s="306"/>
      <c r="AS677" s="289"/>
      <c r="AT677" s="289"/>
      <c r="AU677" s="304"/>
      <c r="AX677" s="292" t="s">
        <v>1637</v>
      </c>
      <c r="AY677" s="292" t="s">
        <v>1638</v>
      </c>
    </row>
    <row r="678" spans="1:51" s="228" customFormat="1" ht="48" customHeight="1">
      <c r="A678" s="304"/>
      <c r="B678" s="304"/>
      <c r="C678" s="304"/>
      <c r="D678" s="304"/>
      <c r="E678" s="304"/>
      <c r="F678" s="304"/>
      <c r="G678" s="304"/>
      <c r="H678" s="304"/>
      <c r="I678" s="304"/>
      <c r="J678" s="304"/>
      <c r="K678" s="304"/>
      <c r="L678" s="304"/>
      <c r="M678" s="305"/>
      <c r="N678" s="305"/>
      <c r="O678" s="306"/>
      <c r="P678" s="304"/>
      <c r="Q678" s="308"/>
      <c r="R678" s="304"/>
      <c r="S678" s="308"/>
      <c r="T678" s="304"/>
      <c r="U678" s="304"/>
      <c r="V678" s="304"/>
      <c r="W678" s="304"/>
      <c r="X678" s="304"/>
      <c r="Y678" s="304"/>
      <c r="Z678" s="304"/>
      <c r="AA678" s="309"/>
      <c r="AB678" s="304"/>
      <c r="AC678" s="304"/>
      <c r="AD678" s="304"/>
      <c r="AE678" s="304"/>
      <c r="AF678" s="304"/>
      <c r="AG678" s="304"/>
      <c r="AH678" s="304"/>
      <c r="AI678" s="285"/>
      <c r="AJ678" s="304"/>
      <c r="AK678" s="304"/>
      <c r="AL678" s="304"/>
      <c r="AM678" s="304"/>
      <c r="AN678" s="304"/>
      <c r="AO678" s="304"/>
      <c r="AP678" s="271"/>
      <c r="AQ678" s="304"/>
      <c r="AR678" s="306"/>
      <c r="AS678" s="289"/>
      <c r="AT678" s="289"/>
      <c r="AU678" s="304"/>
      <c r="AX678" s="292" t="s">
        <v>1639</v>
      </c>
      <c r="AY678" s="292" t="s">
        <v>1640</v>
      </c>
    </row>
    <row r="679" spans="1:51" s="228" customFormat="1" ht="48" customHeight="1">
      <c r="A679" s="304"/>
      <c r="B679" s="304"/>
      <c r="C679" s="304"/>
      <c r="D679" s="304"/>
      <c r="E679" s="304"/>
      <c r="F679" s="304"/>
      <c r="G679" s="304"/>
      <c r="H679" s="304"/>
      <c r="I679" s="304"/>
      <c r="J679" s="304"/>
      <c r="K679" s="304"/>
      <c r="L679" s="304"/>
      <c r="M679" s="305"/>
      <c r="N679" s="305"/>
      <c r="O679" s="306"/>
      <c r="P679" s="304"/>
      <c r="Q679" s="308"/>
      <c r="R679" s="304"/>
      <c r="S679" s="308"/>
      <c r="T679" s="304"/>
      <c r="U679" s="304"/>
      <c r="V679" s="304"/>
      <c r="W679" s="304"/>
      <c r="X679" s="304"/>
      <c r="Y679" s="304"/>
      <c r="Z679" s="304"/>
      <c r="AA679" s="309"/>
      <c r="AB679" s="304"/>
      <c r="AC679" s="304"/>
      <c r="AD679" s="304"/>
      <c r="AE679" s="304"/>
      <c r="AF679" s="304"/>
      <c r="AG679" s="304"/>
      <c r="AH679" s="304"/>
      <c r="AI679" s="285"/>
      <c r="AJ679" s="304"/>
      <c r="AK679" s="304"/>
      <c r="AL679" s="304"/>
      <c r="AM679" s="304"/>
      <c r="AN679" s="304"/>
      <c r="AO679" s="304"/>
      <c r="AP679" s="271"/>
      <c r="AQ679" s="304"/>
      <c r="AR679" s="306"/>
      <c r="AS679" s="289"/>
      <c r="AT679" s="289"/>
      <c r="AU679" s="304"/>
      <c r="AX679" s="292" t="s">
        <v>1641</v>
      </c>
      <c r="AY679" s="292" t="s">
        <v>1642</v>
      </c>
    </row>
    <row r="680" spans="1:51" s="228" customFormat="1" ht="48" customHeight="1">
      <c r="A680" s="304"/>
      <c r="B680" s="304"/>
      <c r="C680" s="304"/>
      <c r="D680" s="304"/>
      <c r="E680" s="304"/>
      <c r="F680" s="304"/>
      <c r="G680" s="304"/>
      <c r="H680" s="304"/>
      <c r="I680" s="304"/>
      <c r="J680" s="304"/>
      <c r="K680" s="304"/>
      <c r="L680" s="304"/>
      <c r="M680" s="305"/>
      <c r="N680" s="305"/>
      <c r="O680" s="306"/>
      <c r="P680" s="304"/>
      <c r="Q680" s="308"/>
      <c r="R680" s="304"/>
      <c r="S680" s="308"/>
      <c r="T680" s="304"/>
      <c r="U680" s="304"/>
      <c r="V680" s="304"/>
      <c r="W680" s="304"/>
      <c r="X680" s="304"/>
      <c r="Y680" s="304"/>
      <c r="Z680" s="304"/>
      <c r="AA680" s="309"/>
      <c r="AB680" s="304"/>
      <c r="AC680" s="304"/>
      <c r="AD680" s="304"/>
      <c r="AE680" s="304"/>
      <c r="AF680" s="304"/>
      <c r="AG680" s="304"/>
      <c r="AH680" s="304"/>
      <c r="AI680" s="285"/>
      <c r="AJ680" s="304"/>
      <c r="AK680" s="304"/>
      <c r="AL680" s="304"/>
      <c r="AM680" s="304"/>
      <c r="AN680" s="304"/>
      <c r="AO680" s="304"/>
      <c r="AP680" s="271"/>
      <c r="AQ680" s="304"/>
      <c r="AR680" s="306"/>
      <c r="AS680" s="289"/>
      <c r="AT680" s="289"/>
      <c r="AU680" s="304"/>
      <c r="AX680" s="292" t="s">
        <v>1643</v>
      </c>
      <c r="AY680" s="292" t="s">
        <v>1644</v>
      </c>
    </row>
    <row r="681" spans="1:51" s="228" customFormat="1" ht="48" customHeight="1">
      <c r="A681" s="304"/>
      <c r="B681" s="304"/>
      <c r="C681" s="304"/>
      <c r="D681" s="304"/>
      <c r="E681" s="304"/>
      <c r="F681" s="304"/>
      <c r="G681" s="304"/>
      <c r="H681" s="304"/>
      <c r="I681" s="304"/>
      <c r="J681" s="304"/>
      <c r="K681" s="304"/>
      <c r="L681" s="304"/>
      <c r="M681" s="305"/>
      <c r="N681" s="305"/>
      <c r="O681" s="306"/>
      <c r="P681" s="304"/>
      <c r="Q681" s="308"/>
      <c r="R681" s="304"/>
      <c r="S681" s="308"/>
      <c r="T681" s="304"/>
      <c r="U681" s="304"/>
      <c r="V681" s="304"/>
      <c r="W681" s="304"/>
      <c r="X681" s="304"/>
      <c r="Y681" s="304"/>
      <c r="Z681" s="304"/>
      <c r="AA681" s="309"/>
      <c r="AB681" s="304"/>
      <c r="AC681" s="304"/>
      <c r="AD681" s="304"/>
      <c r="AE681" s="304"/>
      <c r="AF681" s="304"/>
      <c r="AG681" s="304"/>
      <c r="AH681" s="304"/>
      <c r="AI681" s="285"/>
      <c r="AJ681" s="304"/>
      <c r="AK681" s="304"/>
      <c r="AL681" s="304"/>
      <c r="AM681" s="304"/>
      <c r="AN681" s="304"/>
      <c r="AO681" s="304"/>
      <c r="AP681" s="271"/>
      <c r="AQ681" s="304"/>
      <c r="AR681" s="306"/>
      <c r="AS681" s="289"/>
      <c r="AT681" s="289"/>
      <c r="AU681" s="304"/>
      <c r="AX681" s="292" t="s">
        <v>1645</v>
      </c>
      <c r="AY681" s="292" t="s">
        <v>1646</v>
      </c>
    </row>
    <row r="682" spans="1:51" s="228" customFormat="1" ht="48" customHeight="1">
      <c r="A682" s="304"/>
      <c r="B682" s="304"/>
      <c r="C682" s="304"/>
      <c r="D682" s="304"/>
      <c r="E682" s="304"/>
      <c r="F682" s="304"/>
      <c r="G682" s="304"/>
      <c r="H682" s="304"/>
      <c r="I682" s="304"/>
      <c r="J682" s="304"/>
      <c r="K682" s="304"/>
      <c r="L682" s="304"/>
      <c r="M682" s="305"/>
      <c r="N682" s="305"/>
      <c r="O682" s="306"/>
      <c r="P682" s="304"/>
      <c r="Q682" s="308"/>
      <c r="R682" s="304"/>
      <c r="S682" s="308"/>
      <c r="T682" s="304"/>
      <c r="U682" s="304"/>
      <c r="V682" s="304"/>
      <c r="W682" s="304"/>
      <c r="X682" s="304"/>
      <c r="Y682" s="304"/>
      <c r="Z682" s="304"/>
      <c r="AA682" s="309"/>
      <c r="AB682" s="304"/>
      <c r="AC682" s="304"/>
      <c r="AD682" s="304"/>
      <c r="AE682" s="304"/>
      <c r="AF682" s="304"/>
      <c r="AG682" s="304"/>
      <c r="AH682" s="304"/>
      <c r="AI682" s="285"/>
      <c r="AJ682" s="304"/>
      <c r="AK682" s="304"/>
      <c r="AL682" s="304"/>
      <c r="AM682" s="304"/>
      <c r="AN682" s="304"/>
      <c r="AO682" s="304"/>
      <c r="AP682" s="271"/>
      <c r="AQ682" s="304"/>
      <c r="AR682" s="306"/>
      <c r="AS682" s="289"/>
      <c r="AT682" s="289"/>
      <c r="AU682" s="304"/>
      <c r="AX682" s="292" t="s">
        <v>1647</v>
      </c>
      <c r="AY682" s="292" t="s">
        <v>1648</v>
      </c>
    </row>
    <row r="683" spans="1:51" s="228" customFormat="1" ht="48" customHeight="1">
      <c r="A683" s="304"/>
      <c r="B683" s="304"/>
      <c r="C683" s="304"/>
      <c r="D683" s="304"/>
      <c r="E683" s="304"/>
      <c r="F683" s="304"/>
      <c r="G683" s="304"/>
      <c r="H683" s="304"/>
      <c r="I683" s="304"/>
      <c r="J683" s="304"/>
      <c r="K683" s="304"/>
      <c r="L683" s="304"/>
      <c r="M683" s="305"/>
      <c r="N683" s="305"/>
      <c r="O683" s="306"/>
      <c r="P683" s="304"/>
      <c r="Q683" s="308"/>
      <c r="R683" s="304"/>
      <c r="S683" s="308"/>
      <c r="T683" s="304"/>
      <c r="U683" s="304"/>
      <c r="V683" s="304"/>
      <c r="W683" s="304"/>
      <c r="X683" s="304"/>
      <c r="Y683" s="304"/>
      <c r="Z683" s="304"/>
      <c r="AA683" s="309"/>
      <c r="AB683" s="304"/>
      <c r="AC683" s="304"/>
      <c r="AD683" s="304"/>
      <c r="AE683" s="304"/>
      <c r="AF683" s="304"/>
      <c r="AG683" s="304"/>
      <c r="AH683" s="304"/>
      <c r="AI683" s="285"/>
      <c r="AJ683" s="304"/>
      <c r="AK683" s="304"/>
      <c r="AL683" s="304"/>
      <c r="AM683" s="304"/>
      <c r="AN683" s="304"/>
      <c r="AO683" s="304"/>
      <c r="AP683" s="271"/>
      <c r="AQ683" s="304"/>
      <c r="AR683" s="306"/>
      <c r="AS683" s="289"/>
      <c r="AT683" s="289"/>
      <c r="AU683" s="304"/>
      <c r="AX683" s="292" t="s">
        <v>1649</v>
      </c>
      <c r="AY683" s="292" t="s">
        <v>1650</v>
      </c>
    </row>
    <row r="684" spans="1:51" s="228" customFormat="1" ht="48" customHeight="1">
      <c r="A684" s="304"/>
      <c r="B684" s="304"/>
      <c r="C684" s="304"/>
      <c r="D684" s="304"/>
      <c r="E684" s="304"/>
      <c r="F684" s="304"/>
      <c r="G684" s="304"/>
      <c r="H684" s="304"/>
      <c r="I684" s="304"/>
      <c r="J684" s="304"/>
      <c r="K684" s="304"/>
      <c r="L684" s="304"/>
      <c r="M684" s="305"/>
      <c r="N684" s="305"/>
      <c r="O684" s="306"/>
      <c r="P684" s="304"/>
      <c r="Q684" s="308"/>
      <c r="R684" s="304"/>
      <c r="S684" s="308"/>
      <c r="T684" s="304"/>
      <c r="U684" s="304"/>
      <c r="V684" s="304"/>
      <c r="W684" s="304"/>
      <c r="X684" s="304"/>
      <c r="Y684" s="304"/>
      <c r="Z684" s="304"/>
      <c r="AA684" s="309"/>
      <c r="AB684" s="304"/>
      <c r="AC684" s="304"/>
      <c r="AD684" s="304"/>
      <c r="AE684" s="304"/>
      <c r="AF684" s="304"/>
      <c r="AG684" s="304"/>
      <c r="AH684" s="304"/>
      <c r="AI684" s="285"/>
      <c r="AJ684" s="304"/>
      <c r="AK684" s="304"/>
      <c r="AL684" s="304"/>
      <c r="AM684" s="304"/>
      <c r="AN684" s="304"/>
      <c r="AO684" s="304"/>
      <c r="AP684" s="271"/>
      <c r="AQ684" s="304"/>
      <c r="AR684" s="306"/>
      <c r="AS684" s="289"/>
      <c r="AT684" s="289"/>
      <c r="AU684" s="304"/>
      <c r="AX684" s="292" t="s">
        <v>1651</v>
      </c>
      <c r="AY684" s="292" t="s">
        <v>1652</v>
      </c>
    </row>
    <row r="685" spans="1:51" s="228" customFormat="1" ht="48" customHeight="1">
      <c r="A685" s="304"/>
      <c r="B685" s="304"/>
      <c r="C685" s="304"/>
      <c r="D685" s="304"/>
      <c r="E685" s="304"/>
      <c r="F685" s="304"/>
      <c r="G685" s="304"/>
      <c r="H685" s="304"/>
      <c r="I685" s="304"/>
      <c r="J685" s="304"/>
      <c r="K685" s="304"/>
      <c r="L685" s="304"/>
      <c r="M685" s="305"/>
      <c r="N685" s="305"/>
      <c r="O685" s="306"/>
      <c r="P685" s="304"/>
      <c r="Q685" s="308"/>
      <c r="R685" s="304"/>
      <c r="S685" s="308"/>
      <c r="T685" s="304"/>
      <c r="U685" s="304"/>
      <c r="V685" s="304"/>
      <c r="W685" s="304"/>
      <c r="X685" s="304"/>
      <c r="Y685" s="304"/>
      <c r="Z685" s="304"/>
      <c r="AA685" s="309"/>
      <c r="AB685" s="304"/>
      <c r="AC685" s="304"/>
      <c r="AD685" s="304"/>
      <c r="AE685" s="304"/>
      <c r="AF685" s="304"/>
      <c r="AG685" s="304"/>
      <c r="AH685" s="304"/>
      <c r="AI685" s="285"/>
      <c r="AJ685" s="304"/>
      <c r="AK685" s="304"/>
      <c r="AL685" s="304"/>
      <c r="AM685" s="304"/>
      <c r="AN685" s="304"/>
      <c r="AO685" s="304"/>
      <c r="AP685" s="271"/>
      <c r="AQ685" s="304"/>
      <c r="AR685" s="306"/>
      <c r="AS685" s="289"/>
      <c r="AT685" s="289"/>
      <c r="AU685" s="304"/>
      <c r="AX685" s="292" t="s">
        <v>1653</v>
      </c>
      <c r="AY685" s="292" t="s">
        <v>1654</v>
      </c>
    </row>
    <row r="686" spans="1:51" s="228" customFormat="1" ht="48" customHeight="1">
      <c r="A686" s="304"/>
      <c r="B686" s="304"/>
      <c r="C686" s="304"/>
      <c r="D686" s="304"/>
      <c r="E686" s="304"/>
      <c r="F686" s="304"/>
      <c r="G686" s="304"/>
      <c r="H686" s="304"/>
      <c r="I686" s="304"/>
      <c r="J686" s="304"/>
      <c r="K686" s="304"/>
      <c r="L686" s="304"/>
      <c r="M686" s="305"/>
      <c r="N686" s="305"/>
      <c r="O686" s="306"/>
      <c r="P686" s="304"/>
      <c r="Q686" s="308"/>
      <c r="R686" s="304"/>
      <c r="S686" s="308"/>
      <c r="T686" s="304"/>
      <c r="U686" s="304"/>
      <c r="V686" s="304"/>
      <c r="W686" s="304"/>
      <c r="X686" s="304"/>
      <c r="Y686" s="304"/>
      <c r="Z686" s="304"/>
      <c r="AA686" s="309"/>
      <c r="AB686" s="304"/>
      <c r="AC686" s="304"/>
      <c r="AD686" s="304"/>
      <c r="AE686" s="304"/>
      <c r="AF686" s="304"/>
      <c r="AG686" s="304"/>
      <c r="AH686" s="304"/>
      <c r="AI686" s="285"/>
      <c r="AJ686" s="304"/>
      <c r="AK686" s="304"/>
      <c r="AL686" s="304"/>
      <c r="AM686" s="304"/>
      <c r="AN686" s="304"/>
      <c r="AO686" s="304"/>
      <c r="AP686" s="271"/>
      <c r="AQ686" s="304"/>
      <c r="AR686" s="306"/>
      <c r="AS686" s="289"/>
      <c r="AT686" s="289"/>
      <c r="AU686" s="304"/>
      <c r="AX686" s="292" t="s">
        <v>1655</v>
      </c>
      <c r="AY686" s="292" t="s">
        <v>1656</v>
      </c>
    </row>
    <row r="687" spans="1:51" s="228" customFormat="1" ht="48" customHeight="1">
      <c r="A687" s="304"/>
      <c r="B687" s="304"/>
      <c r="C687" s="304"/>
      <c r="D687" s="304"/>
      <c r="E687" s="304"/>
      <c r="F687" s="304"/>
      <c r="G687" s="304"/>
      <c r="H687" s="304"/>
      <c r="I687" s="304"/>
      <c r="J687" s="304"/>
      <c r="K687" s="304"/>
      <c r="L687" s="304"/>
      <c r="M687" s="305"/>
      <c r="N687" s="305"/>
      <c r="O687" s="306"/>
      <c r="P687" s="304"/>
      <c r="Q687" s="308"/>
      <c r="R687" s="304"/>
      <c r="S687" s="308"/>
      <c r="T687" s="304"/>
      <c r="U687" s="304"/>
      <c r="V687" s="304"/>
      <c r="W687" s="304"/>
      <c r="X687" s="304"/>
      <c r="Y687" s="304"/>
      <c r="Z687" s="304"/>
      <c r="AA687" s="309"/>
      <c r="AB687" s="304"/>
      <c r="AC687" s="304"/>
      <c r="AD687" s="304"/>
      <c r="AE687" s="304"/>
      <c r="AF687" s="304"/>
      <c r="AG687" s="304"/>
      <c r="AH687" s="304"/>
      <c r="AI687" s="285"/>
      <c r="AJ687" s="304"/>
      <c r="AK687" s="304"/>
      <c r="AL687" s="304"/>
      <c r="AM687" s="304"/>
      <c r="AN687" s="304"/>
      <c r="AO687" s="304"/>
      <c r="AP687" s="271"/>
      <c r="AQ687" s="304"/>
      <c r="AR687" s="306"/>
      <c r="AS687" s="289"/>
      <c r="AT687" s="289"/>
      <c r="AU687" s="304"/>
      <c r="AX687" s="292" t="s">
        <v>1657</v>
      </c>
      <c r="AY687" s="292" t="s">
        <v>1658</v>
      </c>
    </row>
    <row r="688" spans="1:51" s="228" customFormat="1" ht="48" customHeight="1">
      <c r="A688" s="304"/>
      <c r="B688" s="304"/>
      <c r="C688" s="304"/>
      <c r="D688" s="304"/>
      <c r="E688" s="304"/>
      <c r="F688" s="304"/>
      <c r="G688" s="304"/>
      <c r="H688" s="304"/>
      <c r="I688" s="304"/>
      <c r="J688" s="304"/>
      <c r="K688" s="304"/>
      <c r="L688" s="304"/>
      <c r="M688" s="305"/>
      <c r="N688" s="305"/>
      <c r="O688" s="306"/>
      <c r="P688" s="304"/>
      <c r="Q688" s="308"/>
      <c r="R688" s="304"/>
      <c r="S688" s="308"/>
      <c r="T688" s="304"/>
      <c r="U688" s="304"/>
      <c r="V688" s="304"/>
      <c r="W688" s="304"/>
      <c r="X688" s="304"/>
      <c r="Y688" s="304"/>
      <c r="Z688" s="304"/>
      <c r="AA688" s="309"/>
      <c r="AB688" s="304"/>
      <c r="AC688" s="304"/>
      <c r="AD688" s="304"/>
      <c r="AE688" s="304"/>
      <c r="AF688" s="304"/>
      <c r="AG688" s="304"/>
      <c r="AH688" s="304"/>
      <c r="AI688" s="285"/>
      <c r="AJ688" s="304"/>
      <c r="AK688" s="304"/>
      <c r="AL688" s="304"/>
      <c r="AM688" s="304"/>
      <c r="AN688" s="304"/>
      <c r="AO688" s="304"/>
      <c r="AP688" s="271"/>
      <c r="AQ688" s="304"/>
      <c r="AR688" s="306"/>
      <c r="AS688" s="289"/>
      <c r="AT688" s="289"/>
      <c r="AU688" s="304"/>
      <c r="AX688" s="292" t="s">
        <v>1659</v>
      </c>
      <c r="AY688" s="292" t="s">
        <v>1660</v>
      </c>
    </row>
    <row r="689" spans="1:51" s="228" customFormat="1" ht="48" customHeight="1">
      <c r="A689" s="304"/>
      <c r="B689" s="304"/>
      <c r="C689" s="304"/>
      <c r="D689" s="304"/>
      <c r="E689" s="304"/>
      <c r="F689" s="304"/>
      <c r="G689" s="304"/>
      <c r="H689" s="304"/>
      <c r="I689" s="304"/>
      <c r="J689" s="304"/>
      <c r="K689" s="304"/>
      <c r="L689" s="304"/>
      <c r="M689" s="305"/>
      <c r="N689" s="305"/>
      <c r="O689" s="306"/>
      <c r="P689" s="304"/>
      <c r="Q689" s="308"/>
      <c r="R689" s="304"/>
      <c r="S689" s="308"/>
      <c r="T689" s="304"/>
      <c r="U689" s="304"/>
      <c r="V689" s="304"/>
      <c r="W689" s="304"/>
      <c r="X689" s="304"/>
      <c r="Y689" s="304"/>
      <c r="Z689" s="304"/>
      <c r="AA689" s="309"/>
      <c r="AB689" s="304"/>
      <c r="AC689" s="304"/>
      <c r="AD689" s="304"/>
      <c r="AE689" s="304"/>
      <c r="AF689" s="304"/>
      <c r="AG689" s="304"/>
      <c r="AH689" s="304"/>
      <c r="AI689" s="285"/>
      <c r="AJ689" s="304"/>
      <c r="AK689" s="304"/>
      <c r="AL689" s="304"/>
      <c r="AM689" s="304"/>
      <c r="AN689" s="304"/>
      <c r="AO689" s="304"/>
      <c r="AP689" s="271"/>
      <c r="AQ689" s="304"/>
      <c r="AR689" s="306"/>
      <c r="AS689" s="289"/>
      <c r="AT689" s="289"/>
      <c r="AU689" s="304"/>
      <c r="AX689" s="292" t="s">
        <v>1661</v>
      </c>
      <c r="AY689" s="292" t="s">
        <v>1662</v>
      </c>
    </row>
    <row r="690" spans="1:51" s="228" customFormat="1" ht="48" customHeight="1">
      <c r="A690" s="304"/>
      <c r="B690" s="304"/>
      <c r="C690" s="304"/>
      <c r="D690" s="304"/>
      <c r="E690" s="304"/>
      <c r="F690" s="304"/>
      <c r="G690" s="304"/>
      <c r="H690" s="304"/>
      <c r="I690" s="304"/>
      <c r="J690" s="304"/>
      <c r="K690" s="304"/>
      <c r="L690" s="304"/>
      <c r="M690" s="305"/>
      <c r="N690" s="305"/>
      <c r="O690" s="306"/>
      <c r="P690" s="304"/>
      <c r="Q690" s="308"/>
      <c r="R690" s="304"/>
      <c r="S690" s="308"/>
      <c r="T690" s="304"/>
      <c r="U690" s="304"/>
      <c r="V690" s="304"/>
      <c r="W690" s="304"/>
      <c r="X690" s="304"/>
      <c r="Y690" s="304"/>
      <c r="Z690" s="304"/>
      <c r="AA690" s="309"/>
      <c r="AB690" s="304"/>
      <c r="AC690" s="304"/>
      <c r="AD690" s="304"/>
      <c r="AE690" s="304"/>
      <c r="AF690" s="304"/>
      <c r="AG690" s="304"/>
      <c r="AH690" s="304"/>
      <c r="AI690" s="285"/>
      <c r="AJ690" s="304"/>
      <c r="AK690" s="304"/>
      <c r="AL690" s="304"/>
      <c r="AM690" s="304"/>
      <c r="AN690" s="304"/>
      <c r="AO690" s="304"/>
      <c r="AP690" s="271"/>
      <c r="AQ690" s="304"/>
      <c r="AR690" s="306"/>
      <c r="AS690" s="289"/>
      <c r="AT690" s="289"/>
      <c r="AU690" s="304"/>
      <c r="AX690" s="292" t="s">
        <v>1663</v>
      </c>
      <c r="AY690" s="292" t="s">
        <v>1664</v>
      </c>
    </row>
    <row r="691" spans="1:51" s="228" customFormat="1" ht="48" customHeight="1">
      <c r="A691" s="304"/>
      <c r="B691" s="304"/>
      <c r="C691" s="304"/>
      <c r="D691" s="304"/>
      <c r="E691" s="304"/>
      <c r="F691" s="304"/>
      <c r="G691" s="304"/>
      <c r="H691" s="304"/>
      <c r="I691" s="304"/>
      <c r="J691" s="304"/>
      <c r="K691" s="304"/>
      <c r="L691" s="304"/>
      <c r="M691" s="305"/>
      <c r="N691" s="305"/>
      <c r="O691" s="306"/>
      <c r="P691" s="304"/>
      <c r="Q691" s="308"/>
      <c r="R691" s="304"/>
      <c r="S691" s="308"/>
      <c r="T691" s="304"/>
      <c r="U691" s="304"/>
      <c r="V691" s="304"/>
      <c r="W691" s="304"/>
      <c r="X691" s="304"/>
      <c r="Y691" s="304"/>
      <c r="Z691" s="304"/>
      <c r="AA691" s="309"/>
      <c r="AB691" s="304"/>
      <c r="AC691" s="304"/>
      <c r="AD691" s="304"/>
      <c r="AE691" s="304"/>
      <c r="AF691" s="304"/>
      <c r="AG691" s="304"/>
      <c r="AH691" s="304"/>
      <c r="AI691" s="285"/>
      <c r="AJ691" s="304"/>
      <c r="AK691" s="304"/>
      <c r="AL691" s="304"/>
      <c r="AM691" s="304"/>
      <c r="AN691" s="304"/>
      <c r="AO691" s="304"/>
      <c r="AP691" s="271"/>
      <c r="AQ691" s="304"/>
      <c r="AR691" s="306"/>
      <c r="AS691" s="289"/>
      <c r="AT691" s="289"/>
      <c r="AU691" s="304"/>
      <c r="AX691" s="292" t="s">
        <v>1665</v>
      </c>
      <c r="AY691" s="292" t="s">
        <v>1666</v>
      </c>
    </row>
    <row r="692" spans="1:51" s="228" customFormat="1" ht="48" customHeight="1">
      <c r="A692" s="304"/>
      <c r="B692" s="304"/>
      <c r="C692" s="304"/>
      <c r="D692" s="304"/>
      <c r="E692" s="304"/>
      <c r="F692" s="304"/>
      <c r="G692" s="304"/>
      <c r="H692" s="304"/>
      <c r="I692" s="304"/>
      <c r="J692" s="304"/>
      <c r="K692" s="304"/>
      <c r="L692" s="304"/>
      <c r="M692" s="305"/>
      <c r="N692" s="305"/>
      <c r="O692" s="306"/>
      <c r="P692" s="304"/>
      <c r="Q692" s="308"/>
      <c r="R692" s="304"/>
      <c r="S692" s="308"/>
      <c r="T692" s="304"/>
      <c r="U692" s="304"/>
      <c r="V692" s="304"/>
      <c r="W692" s="304"/>
      <c r="X692" s="304"/>
      <c r="Y692" s="304"/>
      <c r="Z692" s="304"/>
      <c r="AA692" s="309"/>
      <c r="AB692" s="304"/>
      <c r="AC692" s="304"/>
      <c r="AD692" s="304"/>
      <c r="AE692" s="304"/>
      <c r="AF692" s="304"/>
      <c r="AG692" s="304"/>
      <c r="AH692" s="304"/>
      <c r="AI692" s="285"/>
      <c r="AJ692" s="304"/>
      <c r="AK692" s="304"/>
      <c r="AL692" s="304"/>
      <c r="AM692" s="304"/>
      <c r="AN692" s="304"/>
      <c r="AO692" s="304"/>
      <c r="AP692" s="271"/>
      <c r="AQ692" s="304"/>
      <c r="AR692" s="306"/>
      <c r="AS692" s="289"/>
      <c r="AT692" s="289"/>
      <c r="AU692" s="304"/>
      <c r="AX692" s="292" t="s">
        <v>1667</v>
      </c>
      <c r="AY692" s="292" t="s">
        <v>1668</v>
      </c>
    </row>
    <row r="693" spans="1:51" s="228" customFormat="1" ht="48" customHeight="1">
      <c r="A693" s="304"/>
      <c r="B693" s="304"/>
      <c r="C693" s="304"/>
      <c r="D693" s="304"/>
      <c r="E693" s="304"/>
      <c r="F693" s="304"/>
      <c r="G693" s="304"/>
      <c r="H693" s="304"/>
      <c r="I693" s="304"/>
      <c r="J693" s="304"/>
      <c r="K693" s="304"/>
      <c r="L693" s="304"/>
      <c r="M693" s="305"/>
      <c r="N693" s="305"/>
      <c r="O693" s="306"/>
      <c r="P693" s="304"/>
      <c r="Q693" s="308"/>
      <c r="R693" s="304"/>
      <c r="S693" s="308"/>
      <c r="T693" s="304"/>
      <c r="U693" s="304"/>
      <c r="V693" s="304"/>
      <c r="W693" s="304"/>
      <c r="X693" s="304"/>
      <c r="Y693" s="304"/>
      <c r="Z693" s="304"/>
      <c r="AA693" s="309"/>
      <c r="AB693" s="304"/>
      <c r="AC693" s="304"/>
      <c r="AD693" s="304"/>
      <c r="AE693" s="304"/>
      <c r="AF693" s="304"/>
      <c r="AG693" s="304"/>
      <c r="AH693" s="304"/>
      <c r="AI693" s="285"/>
      <c r="AJ693" s="304"/>
      <c r="AK693" s="304"/>
      <c r="AL693" s="304"/>
      <c r="AM693" s="304"/>
      <c r="AN693" s="304"/>
      <c r="AO693" s="304"/>
      <c r="AP693" s="271"/>
      <c r="AQ693" s="304"/>
      <c r="AR693" s="306"/>
      <c r="AS693" s="289"/>
      <c r="AT693" s="289"/>
      <c r="AU693" s="304"/>
      <c r="AX693" s="292" t="s">
        <v>1669</v>
      </c>
      <c r="AY693" s="292" t="s">
        <v>1670</v>
      </c>
    </row>
    <row r="694" spans="1:51" s="228" customFormat="1" ht="48" customHeight="1">
      <c r="A694" s="304"/>
      <c r="B694" s="304"/>
      <c r="C694" s="304"/>
      <c r="D694" s="304"/>
      <c r="E694" s="304"/>
      <c r="F694" s="304"/>
      <c r="G694" s="304"/>
      <c r="H694" s="304"/>
      <c r="I694" s="304"/>
      <c r="J694" s="304"/>
      <c r="K694" s="304"/>
      <c r="L694" s="304"/>
      <c r="M694" s="305"/>
      <c r="N694" s="305"/>
      <c r="O694" s="306"/>
      <c r="P694" s="304"/>
      <c r="Q694" s="308"/>
      <c r="R694" s="304"/>
      <c r="S694" s="308"/>
      <c r="T694" s="304"/>
      <c r="U694" s="304"/>
      <c r="V694" s="304"/>
      <c r="W694" s="304"/>
      <c r="X694" s="304"/>
      <c r="Y694" s="304"/>
      <c r="Z694" s="304"/>
      <c r="AA694" s="309"/>
      <c r="AB694" s="304"/>
      <c r="AC694" s="304"/>
      <c r="AD694" s="304"/>
      <c r="AE694" s="304"/>
      <c r="AF694" s="304"/>
      <c r="AG694" s="304"/>
      <c r="AH694" s="304"/>
      <c r="AI694" s="285"/>
      <c r="AJ694" s="304"/>
      <c r="AK694" s="304"/>
      <c r="AL694" s="304"/>
      <c r="AM694" s="304"/>
      <c r="AN694" s="304"/>
      <c r="AO694" s="304"/>
      <c r="AP694" s="271"/>
      <c r="AQ694" s="304"/>
      <c r="AR694" s="306"/>
      <c r="AS694" s="289"/>
      <c r="AT694" s="289"/>
      <c r="AU694" s="304"/>
      <c r="AX694" s="292" t="s">
        <v>1671</v>
      </c>
      <c r="AY694" s="292" t="s">
        <v>1672</v>
      </c>
    </row>
    <row r="695" spans="1:51" s="228" customFormat="1" ht="48" customHeight="1">
      <c r="A695" s="304"/>
      <c r="B695" s="304"/>
      <c r="C695" s="304"/>
      <c r="D695" s="304"/>
      <c r="E695" s="304"/>
      <c r="F695" s="304"/>
      <c r="G695" s="304"/>
      <c r="H695" s="304"/>
      <c r="I695" s="304"/>
      <c r="J695" s="304"/>
      <c r="K695" s="304"/>
      <c r="L695" s="304"/>
      <c r="M695" s="305"/>
      <c r="N695" s="305"/>
      <c r="O695" s="306"/>
      <c r="P695" s="304"/>
      <c r="Q695" s="308"/>
      <c r="R695" s="304"/>
      <c r="S695" s="308"/>
      <c r="T695" s="304"/>
      <c r="U695" s="304"/>
      <c r="V695" s="304"/>
      <c r="W695" s="304"/>
      <c r="X695" s="304"/>
      <c r="Y695" s="304"/>
      <c r="Z695" s="304"/>
      <c r="AA695" s="309"/>
      <c r="AB695" s="304"/>
      <c r="AC695" s="304"/>
      <c r="AD695" s="304"/>
      <c r="AE695" s="304"/>
      <c r="AF695" s="304"/>
      <c r="AG695" s="304"/>
      <c r="AH695" s="304"/>
      <c r="AI695" s="285"/>
      <c r="AJ695" s="304"/>
      <c r="AK695" s="304"/>
      <c r="AL695" s="304"/>
      <c r="AM695" s="304"/>
      <c r="AN695" s="304"/>
      <c r="AO695" s="304"/>
      <c r="AP695" s="271"/>
      <c r="AQ695" s="304"/>
      <c r="AR695" s="306"/>
      <c r="AS695" s="289"/>
      <c r="AT695" s="289"/>
      <c r="AU695" s="304"/>
      <c r="AX695" s="292" t="s">
        <v>1673</v>
      </c>
      <c r="AY695" s="292" t="s">
        <v>1674</v>
      </c>
    </row>
    <row r="696" spans="1:51" s="228" customFormat="1" ht="48" customHeight="1">
      <c r="A696" s="304"/>
      <c r="B696" s="304"/>
      <c r="C696" s="304"/>
      <c r="D696" s="304"/>
      <c r="E696" s="304"/>
      <c r="F696" s="304"/>
      <c r="G696" s="304"/>
      <c r="H696" s="304"/>
      <c r="I696" s="304"/>
      <c r="J696" s="304"/>
      <c r="K696" s="304"/>
      <c r="L696" s="304"/>
      <c r="M696" s="305"/>
      <c r="N696" s="305"/>
      <c r="O696" s="306"/>
      <c r="P696" s="304"/>
      <c r="Q696" s="308"/>
      <c r="R696" s="304"/>
      <c r="S696" s="308"/>
      <c r="T696" s="304"/>
      <c r="U696" s="304"/>
      <c r="V696" s="304"/>
      <c r="W696" s="304"/>
      <c r="X696" s="304"/>
      <c r="Y696" s="304"/>
      <c r="Z696" s="304"/>
      <c r="AA696" s="309"/>
      <c r="AB696" s="304"/>
      <c r="AC696" s="304"/>
      <c r="AD696" s="304"/>
      <c r="AE696" s="304"/>
      <c r="AF696" s="304"/>
      <c r="AG696" s="304"/>
      <c r="AH696" s="304"/>
      <c r="AI696" s="285"/>
      <c r="AJ696" s="304"/>
      <c r="AK696" s="304"/>
      <c r="AL696" s="304"/>
      <c r="AM696" s="304"/>
      <c r="AN696" s="304"/>
      <c r="AO696" s="304"/>
      <c r="AP696" s="271"/>
      <c r="AQ696" s="304"/>
      <c r="AR696" s="306"/>
      <c r="AS696" s="289"/>
      <c r="AT696" s="289"/>
      <c r="AU696" s="304"/>
      <c r="AX696" s="292" t="s">
        <v>1675</v>
      </c>
      <c r="AY696" s="292" t="s">
        <v>1676</v>
      </c>
    </row>
    <row r="697" spans="1:51" s="228" customFormat="1" ht="48" customHeight="1">
      <c r="A697" s="304"/>
      <c r="B697" s="304"/>
      <c r="C697" s="304"/>
      <c r="D697" s="304"/>
      <c r="E697" s="304"/>
      <c r="F697" s="304"/>
      <c r="G697" s="304"/>
      <c r="H697" s="304"/>
      <c r="I697" s="304"/>
      <c r="J697" s="304"/>
      <c r="K697" s="304"/>
      <c r="L697" s="304"/>
      <c r="M697" s="305"/>
      <c r="N697" s="305"/>
      <c r="O697" s="306"/>
      <c r="P697" s="304"/>
      <c r="Q697" s="308"/>
      <c r="R697" s="304"/>
      <c r="S697" s="308"/>
      <c r="T697" s="304"/>
      <c r="U697" s="304"/>
      <c r="V697" s="304"/>
      <c r="W697" s="304"/>
      <c r="X697" s="304"/>
      <c r="Y697" s="304"/>
      <c r="Z697" s="304"/>
      <c r="AA697" s="309"/>
      <c r="AB697" s="304"/>
      <c r="AC697" s="304"/>
      <c r="AD697" s="304"/>
      <c r="AE697" s="304"/>
      <c r="AF697" s="304"/>
      <c r="AG697" s="304"/>
      <c r="AH697" s="304"/>
      <c r="AI697" s="285"/>
      <c r="AJ697" s="304"/>
      <c r="AK697" s="304"/>
      <c r="AL697" s="304"/>
      <c r="AM697" s="304"/>
      <c r="AN697" s="304"/>
      <c r="AO697" s="304"/>
      <c r="AP697" s="271"/>
      <c r="AQ697" s="304"/>
      <c r="AR697" s="306"/>
      <c r="AS697" s="289"/>
      <c r="AT697" s="289"/>
      <c r="AU697" s="304"/>
      <c r="AX697" s="292" t="s">
        <v>1677</v>
      </c>
      <c r="AY697" s="292" t="s">
        <v>1678</v>
      </c>
    </row>
    <row r="698" spans="1:51" s="228" customFormat="1" ht="48" customHeight="1">
      <c r="A698" s="304"/>
      <c r="B698" s="304"/>
      <c r="C698" s="304"/>
      <c r="D698" s="304"/>
      <c r="E698" s="304"/>
      <c r="F698" s="304"/>
      <c r="G698" s="304"/>
      <c r="H698" s="304"/>
      <c r="I698" s="304"/>
      <c r="J698" s="304"/>
      <c r="K698" s="304"/>
      <c r="L698" s="304"/>
      <c r="M698" s="305"/>
      <c r="N698" s="305"/>
      <c r="O698" s="306"/>
      <c r="P698" s="304"/>
      <c r="Q698" s="308"/>
      <c r="R698" s="304"/>
      <c r="S698" s="308"/>
      <c r="T698" s="304"/>
      <c r="U698" s="304"/>
      <c r="V698" s="304"/>
      <c r="W698" s="304"/>
      <c r="X698" s="304"/>
      <c r="Y698" s="304"/>
      <c r="Z698" s="304"/>
      <c r="AA698" s="309"/>
      <c r="AB698" s="304"/>
      <c r="AC698" s="304"/>
      <c r="AD698" s="304"/>
      <c r="AE698" s="304"/>
      <c r="AF698" s="304"/>
      <c r="AG698" s="304"/>
      <c r="AH698" s="304"/>
      <c r="AI698" s="285"/>
      <c r="AJ698" s="304"/>
      <c r="AK698" s="304"/>
      <c r="AL698" s="304"/>
      <c r="AM698" s="304"/>
      <c r="AN698" s="304"/>
      <c r="AO698" s="304"/>
      <c r="AP698" s="271"/>
      <c r="AQ698" s="304"/>
      <c r="AR698" s="306"/>
      <c r="AS698" s="289"/>
      <c r="AT698" s="289"/>
      <c r="AU698" s="304"/>
      <c r="AX698" s="292" t="s">
        <v>1679</v>
      </c>
      <c r="AY698" s="292" t="s">
        <v>1680</v>
      </c>
    </row>
    <row r="699" spans="1:51" s="228" customFormat="1" ht="48" customHeight="1">
      <c r="A699" s="304"/>
      <c r="B699" s="304"/>
      <c r="C699" s="304"/>
      <c r="D699" s="304"/>
      <c r="E699" s="304"/>
      <c r="F699" s="304"/>
      <c r="G699" s="304"/>
      <c r="H699" s="304"/>
      <c r="I699" s="304"/>
      <c r="J699" s="304"/>
      <c r="K699" s="304"/>
      <c r="L699" s="304"/>
      <c r="M699" s="305"/>
      <c r="N699" s="305"/>
      <c r="O699" s="306"/>
      <c r="P699" s="304"/>
      <c r="Q699" s="308"/>
      <c r="R699" s="304"/>
      <c r="S699" s="308"/>
      <c r="T699" s="304"/>
      <c r="U699" s="304"/>
      <c r="V699" s="304"/>
      <c r="W699" s="304"/>
      <c r="X699" s="304"/>
      <c r="Y699" s="304"/>
      <c r="Z699" s="304"/>
      <c r="AA699" s="309"/>
      <c r="AB699" s="304"/>
      <c r="AC699" s="304"/>
      <c r="AD699" s="304"/>
      <c r="AE699" s="304"/>
      <c r="AF699" s="304"/>
      <c r="AG699" s="304"/>
      <c r="AH699" s="304"/>
      <c r="AI699" s="285"/>
      <c r="AJ699" s="304"/>
      <c r="AK699" s="304"/>
      <c r="AL699" s="304"/>
      <c r="AM699" s="304"/>
      <c r="AN699" s="304"/>
      <c r="AO699" s="304"/>
      <c r="AP699" s="271"/>
      <c r="AQ699" s="304"/>
      <c r="AR699" s="306"/>
      <c r="AS699" s="289"/>
      <c r="AT699" s="289"/>
      <c r="AU699" s="304"/>
      <c r="AX699" s="292" t="s">
        <v>1681</v>
      </c>
      <c r="AY699" s="292" t="s">
        <v>1682</v>
      </c>
    </row>
    <row r="700" spans="1:51" s="228" customFormat="1" ht="48" customHeight="1">
      <c r="A700" s="304"/>
      <c r="B700" s="304"/>
      <c r="C700" s="304"/>
      <c r="D700" s="304"/>
      <c r="E700" s="304"/>
      <c r="F700" s="304"/>
      <c r="G700" s="304"/>
      <c r="H700" s="304"/>
      <c r="I700" s="304"/>
      <c r="J700" s="304"/>
      <c r="K700" s="304"/>
      <c r="L700" s="304"/>
      <c r="M700" s="305"/>
      <c r="N700" s="305"/>
      <c r="O700" s="306"/>
      <c r="P700" s="304"/>
      <c r="Q700" s="308"/>
      <c r="R700" s="304"/>
      <c r="S700" s="308"/>
      <c r="T700" s="304"/>
      <c r="U700" s="304"/>
      <c r="V700" s="304"/>
      <c r="W700" s="304"/>
      <c r="X700" s="304"/>
      <c r="Y700" s="304"/>
      <c r="Z700" s="304"/>
      <c r="AA700" s="309"/>
      <c r="AB700" s="304"/>
      <c r="AC700" s="304"/>
      <c r="AD700" s="304"/>
      <c r="AE700" s="304"/>
      <c r="AF700" s="304"/>
      <c r="AG700" s="304"/>
      <c r="AH700" s="304"/>
      <c r="AI700" s="285"/>
      <c r="AJ700" s="304"/>
      <c r="AK700" s="304"/>
      <c r="AL700" s="304"/>
      <c r="AM700" s="304"/>
      <c r="AN700" s="304"/>
      <c r="AO700" s="304"/>
      <c r="AP700" s="271"/>
      <c r="AQ700" s="304"/>
      <c r="AR700" s="306"/>
      <c r="AS700" s="289"/>
      <c r="AT700" s="289"/>
      <c r="AU700" s="304"/>
      <c r="AX700" s="292" t="s">
        <v>1683</v>
      </c>
      <c r="AY700" s="292" t="s">
        <v>1684</v>
      </c>
    </row>
    <row r="701" spans="1:51" s="228" customFormat="1" ht="48" customHeight="1">
      <c r="A701" s="304"/>
      <c r="B701" s="304"/>
      <c r="C701" s="304"/>
      <c r="D701" s="304"/>
      <c r="E701" s="304"/>
      <c r="F701" s="304"/>
      <c r="G701" s="304"/>
      <c r="H701" s="304"/>
      <c r="I701" s="304"/>
      <c r="J701" s="304"/>
      <c r="K701" s="304"/>
      <c r="L701" s="304"/>
      <c r="M701" s="305"/>
      <c r="N701" s="305"/>
      <c r="O701" s="306"/>
      <c r="P701" s="304"/>
      <c r="Q701" s="308"/>
      <c r="R701" s="304"/>
      <c r="S701" s="308"/>
      <c r="T701" s="304"/>
      <c r="U701" s="304"/>
      <c r="V701" s="304"/>
      <c r="W701" s="304"/>
      <c r="X701" s="304"/>
      <c r="Y701" s="304"/>
      <c r="Z701" s="304"/>
      <c r="AA701" s="309"/>
      <c r="AB701" s="304"/>
      <c r="AC701" s="304"/>
      <c r="AD701" s="304"/>
      <c r="AE701" s="304"/>
      <c r="AF701" s="304"/>
      <c r="AG701" s="304"/>
      <c r="AH701" s="304"/>
      <c r="AI701" s="285"/>
      <c r="AJ701" s="304"/>
      <c r="AK701" s="304"/>
      <c r="AL701" s="304"/>
      <c r="AM701" s="304"/>
      <c r="AN701" s="304"/>
      <c r="AO701" s="304"/>
      <c r="AP701" s="271"/>
      <c r="AQ701" s="304"/>
      <c r="AR701" s="306"/>
      <c r="AS701" s="289"/>
      <c r="AT701" s="289"/>
      <c r="AU701" s="304"/>
      <c r="AX701" s="292" t="s">
        <v>1685</v>
      </c>
      <c r="AY701" s="292" t="s">
        <v>1686</v>
      </c>
    </row>
    <row r="702" spans="1:51" s="228" customFormat="1" ht="48" customHeight="1">
      <c r="A702" s="304"/>
      <c r="B702" s="304"/>
      <c r="C702" s="304"/>
      <c r="D702" s="304"/>
      <c r="E702" s="304"/>
      <c r="F702" s="304"/>
      <c r="G702" s="304"/>
      <c r="H702" s="304"/>
      <c r="I702" s="304"/>
      <c r="J702" s="304"/>
      <c r="K702" s="304"/>
      <c r="L702" s="304"/>
      <c r="M702" s="305"/>
      <c r="N702" s="305"/>
      <c r="O702" s="306"/>
      <c r="P702" s="304"/>
      <c r="Q702" s="308"/>
      <c r="R702" s="304"/>
      <c r="S702" s="308"/>
      <c r="T702" s="304"/>
      <c r="U702" s="304"/>
      <c r="V702" s="304"/>
      <c r="W702" s="304"/>
      <c r="X702" s="304"/>
      <c r="Y702" s="304"/>
      <c r="Z702" s="304"/>
      <c r="AA702" s="309"/>
      <c r="AB702" s="304"/>
      <c r="AC702" s="304"/>
      <c r="AD702" s="304"/>
      <c r="AE702" s="304"/>
      <c r="AF702" s="304"/>
      <c r="AG702" s="304"/>
      <c r="AH702" s="304"/>
      <c r="AI702" s="285"/>
      <c r="AJ702" s="304"/>
      <c r="AK702" s="304"/>
      <c r="AL702" s="304"/>
      <c r="AM702" s="304"/>
      <c r="AN702" s="304"/>
      <c r="AO702" s="304"/>
      <c r="AP702" s="271"/>
      <c r="AQ702" s="304"/>
      <c r="AR702" s="306"/>
      <c r="AS702" s="289"/>
      <c r="AT702" s="289"/>
      <c r="AU702" s="304"/>
      <c r="AX702" s="292" t="s">
        <v>1687</v>
      </c>
      <c r="AY702" s="292" t="s">
        <v>1688</v>
      </c>
    </row>
    <row r="703" spans="1:51" s="228" customFormat="1" ht="48" customHeight="1">
      <c r="A703" s="304"/>
      <c r="B703" s="304"/>
      <c r="C703" s="304"/>
      <c r="D703" s="304"/>
      <c r="E703" s="304"/>
      <c r="F703" s="304"/>
      <c r="G703" s="304"/>
      <c r="H703" s="304"/>
      <c r="I703" s="304"/>
      <c r="J703" s="304"/>
      <c r="K703" s="304"/>
      <c r="L703" s="304"/>
      <c r="M703" s="305"/>
      <c r="N703" s="305"/>
      <c r="O703" s="306"/>
      <c r="P703" s="304"/>
      <c r="Q703" s="308"/>
      <c r="R703" s="304"/>
      <c r="S703" s="308"/>
      <c r="T703" s="304"/>
      <c r="U703" s="304"/>
      <c r="V703" s="304"/>
      <c r="W703" s="304"/>
      <c r="X703" s="304"/>
      <c r="Y703" s="304"/>
      <c r="Z703" s="304"/>
      <c r="AA703" s="309"/>
      <c r="AB703" s="304"/>
      <c r="AC703" s="304"/>
      <c r="AD703" s="304"/>
      <c r="AE703" s="304"/>
      <c r="AF703" s="304"/>
      <c r="AG703" s="304"/>
      <c r="AH703" s="304"/>
      <c r="AI703" s="285"/>
      <c r="AJ703" s="304"/>
      <c r="AK703" s="304"/>
      <c r="AL703" s="304"/>
      <c r="AM703" s="304"/>
      <c r="AN703" s="304"/>
      <c r="AO703" s="304"/>
      <c r="AP703" s="271"/>
      <c r="AQ703" s="304"/>
      <c r="AR703" s="306"/>
      <c r="AS703" s="289"/>
      <c r="AT703" s="289"/>
      <c r="AU703" s="304"/>
      <c r="AX703" s="292" t="s">
        <v>1687</v>
      </c>
      <c r="AY703" s="292" t="s">
        <v>1689</v>
      </c>
    </row>
    <row r="704" spans="1:51" s="228" customFormat="1" ht="48" customHeight="1">
      <c r="A704" s="304"/>
      <c r="B704" s="304"/>
      <c r="C704" s="304"/>
      <c r="D704" s="304"/>
      <c r="E704" s="304"/>
      <c r="F704" s="304"/>
      <c r="G704" s="304"/>
      <c r="H704" s="304"/>
      <c r="I704" s="304"/>
      <c r="J704" s="304"/>
      <c r="K704" s="304"/>
      <c r="L704" s="304"/>
      <c r="M704" s="305"/>
      <c r="N704" s="305"/>
      <c r="O704" s="306"/>
      <c r="P704" s="304"/>
      <c r="Q704" s="308"/>
      <c r="R704" s="304"/>
      <c r="S704" s="308"/>
      <c r="T704" s="304"/>
      <c r="U704" s="304"/>
      <c r="V704" s="304"/>
      <c r="W704" s="304"/>
      <c r="X704" s="304"/>
      <c r="Y704" s="304"/>
      <c r="Z704" s="304"/>
      <c r="AA704" s="309"/>
      <c r="AB704" s="304"/>
      <c r="AC704" s="304"/>
      <c r="AD704" s="304"/>
      <c r="AE704" s="304"/>
      <c r="AF704" s="304"/>
      <c r="AG704" s="304"/>
      <c r="AH704" s="304"/>
      <c r="AI704" s="285"/>
      <c r="AJ704" s="304"/>
      <c r="AK704" s="304"/>
      <c r="AL704" s="304"/>
      <c r="AM704" s="304"/>
      <c r="AN704" s="304"/>
      <c r="AO704" s="304"/>
      <c r="AP704" s="271"/>
      <c r="AQ704" s="304"/>
      <c r="AR704" s="306"/>
      <c r="AS704" s="289"/>
      <c r="AT704" s="289"/>
      <c r="AU704" s="304"/>
      <c r="AX704" s="292" t="s">
        <v>1687</v>
      </c>
      <c r="AY704" s="292" t="s">
        <v>1690</v>
      </c>
    </row>
    <row r="705" spans="1:51" s="228" customFormat="1" ht="48" customHeight="1">
      <c r="A705" s="304"/>
      <c r="B705" s="304"/>
      <c r="C705" s="304"/>
      <c r="D705" s="304"/>
      <c r="E705" s="304"/>
      <c r="F705" s="304"/>
      <c r="G705" s="304"/>
      <c r="H705" s="304"/>
      <c r="I705" s="304"/>
      <c r="J705" s="304"/>
      <c r="K705" s="304"/>
      <c r="L705" s="304"/>
      <c r="M705" s="305"/>
      <c r="N705" s="305"/>
      <c r="O705" s="306"/>
      <c r="P705" s="304"/>
      <c r="Q705" s="308"/>
      <c r="R705" s="304"/>
      <c r="S705" s="308"/>
      <c r="T705" s="304"/>
      <c r="U705" s="304"/>
      <c r="V705" s="304"/>
      <c r="W705" s="304"/>
      <c r="X705" s="304"/>
      <c r="Y705" s="304"/>
      <c r="Z705" s="304"/>
      <c r="AA705" s="309"/>
      <c r="AB705" s="304"/>
      <c r="AC705" s="304"/>
      <c r="AD705" s="304"/>
      <c r="AE705" s="304"/>
      <c r="AF705" s="304"/>
      <c r="AG705" s="304"/>
      <c r="AH705" s="304"/>
      <c r="AI705" s="285"/>
      <c r="AJ705" s="304"/>
      <c r="AK705" s="304"/>
      <c r="AL705" s="304"/>
      <c r="AM705" s="304"/>
      <c r="AN705" s="304"/>
      <c r="AO705" s="304"/>
      <c r="AP705" s="271"/>
      <c r="AQ705" s="304"/>
      <c r="AR705" s="306"/>
      <c r="AS705" s="289"/>
      <c r="AT705" s="289"/>
      <c r="AU705" s="304"/>
      <c r="AX705" s="292" t="s">
        <v>1687</v>
      </c>
      <c r="AY705" s="292" t="s">
        <v>1691</v>
      </c>
    </row>
    <row r="706" spans="1:51" s="228" customFormat="1" ht="48" customHeight="1">
      <c r="A706" s="304"/>
      <c r="B706" s="304"/>
      <c r="C706" s="304"/>
      <c r="D706" s="304"/>
      <c r="E706" s="304"/>
      <c r="F706" s="304"/>
      <c r="G706" s="304"/>
      <c r="H706" s="304"/>
      <c r="I706" s="304"/>
      <c r="J706" s="304"/>
      <c r="K706" s="304"/>
      <c r="L706" s="304"/>
      <c r="M706" s="305"/>
      <c r="N706" s="305"/>
      <c r="O706" s="306"/>
      <c r="P706" s="304"/>
      <c r="Q706" s="308"/>
      <c r="R706" s="304"/>
      <c r="S706" s="308"/>
      <c r="T706" s="304"/>
      <c r="U706" s="304"/>
      <c r="V706" s="304"/>
      <c r="W706" s="304"/>
      <c r="X706" s="304"/>
      <c r="Y706" s="304"/>
      <c r="Z706" s="304"/>
      <c r="AA706" s="309"/>
      <c r="AB706" s="304"/>
      <c r="AC706" s="304"/>
      <c r="AD706" s="304"/>
      <c r="AE706" s="304"/>
      <c r="AF706" s="304"/>
      <c r="AG706" s="304"/>
      <c r="AH706" s="304"/>
      <c r="AI706" s="285"/>
      <c r="AJ706" s="304"/>
      <c r="AK706" s="304"/>
      <c r="AL706" s="304"/>
      <c r="AM706" s="304"/>
      <c r="AN706" s="304"/>
      <c r="AO706" s="304"/>
      <c r="AP706" s="271"/>
      <c r="AQ706" s="304"/>
      <c r="AR706" s="306"/>
      <c r="AS706" s="289"/>
      <c r="AT706" s="289"/>
      <c r="AU706" s="304"/>
      <c r="AX706" s="292" t="s">
        <v>1692</v>
      </c>
      <c r="AY706" s="292" t="s">
        <v>1693</v>
      </c>
    </row>
    <row r="707" spans="1:51" s="228" customFormat="1" ht="48" customHeight="1">
      <c r="A707" s="304"/>
      <c r="B707" s="304"/>
      <c r="C707" s="304"/>
      <c r="D707" s="304"/>
      <c r="E707" s="304"/>
      <c r="F707" s="304"/>
      <c r="G707" s="304"/>
      <c r="H707" s="304"/>
      <c r="I707" s="304"/>
      <c r="J707" s="304"/>
      <c r="K707" s="304"/>
      <c r="L707" s="304"/>
      <c r="M707" s="305"/>
      <c r="N707" s="305"/>
      <c r="O707" s="306"/>
      <c r="P707" s="304"/>
      <c r="Q707" s="308"/>
      <c r="R707" s="304"/>
      <c r="S707" s="308"/>
      <c r="T707" s="304"/>
      <c r="U707" s="304"/>
      <c r="V707" s="304"/>
      <c r="W707" s="304"/>
      <c r="X707" s="304"/>
      <c r="Y707" s="304"/>
      <c r="Z707" s="304"/>
      <c r="AA707" s="309"/>
      <c r="AB707" s="304"/>
      <c r="AC707" s="304"/>
      <c r="AD707" s="304"/>
      <c r="AE707" s="304"/>
      <c r="AF707" s="304"/>
      <c r="AG707" s="304"/>
      <c r="AH707" s="304"/>
      <c r="AI707" s="285"/>
      <c r="AJ707" s="304"/>
      <c r="AK707" s="304"/>
      <c r="AL707" s="304"/>
      <c r="AM707" s="304"/>
      <c r="AN707" s="304"/>
      <c r="AO707" s="304"/>
      <c r="AP707" s="271"/>
      <c r="AQ707" s="304"/>
      <c r="AR707" s="306"/>
      <c r="AS707" s="289"/>
      <c r="AT707" s="289"/>
      <c r="AU707" s="304"/>
      <c r="AX707" s="292" t="s">
        <v>1694</v>
      </c>
      <c r="AY707" s="292" t="s">
        <v>1695</v>
      </c>
    </row>
    <row r="708" spans="1:51" s="228" customFormat="1" ht="48" customHeight="1">
      <c r="A708" s="304"/>
      <c r="B708" s="304"/>
      <c r="C708" s="304"/>
      <c r="D708" s="304"/>
      <c r="E708" s="304"/>
      <c r="F708" s="304"/>
      <c r="G708" s="304"/>
      <c r="H708" s="304"/>
      <c r="I708" s="304"/>
      <c r="J708" s="304"/>
      <c r="K708" s="304"/>
      <c r="L708" s="304"/>
      <c r="M708" s="305"/>
      <c r="N708" s="305"/>
      <c r="O708" s="306"/>
      <c r="P708" s="304"/>
      <c r="Q708" s="308"/>
      <c r="R708" s="304"/>
      <c r="S708" s="308"/>
      <c r="T708" s="304"/>
      <c r="U708" s="304"/>
      <c r="V708" s="304"/>
      <c r="W708" s="304"/>
      <c r="X708" s="304"/>
      <c r="Y708" s="304"/>
      <c r="Z708" s="304"/>
      <c r="AA708" s="309"/>
      <c r="AB708" s="304"/>
      <c r="AC708" s="304"/>
      <c r="AD708" s="304"/>
      <c r="AE708" s="304"/>
      <c r="AF708" s="304"/>
      <c r="AG708" s="304"/>
      <c r="AH708" s="304"/>
      <c r="AI708" s="285"/>
      <c r="AJ708" s="304"/>
      <c r="AK708" s="304"/>
      <c r="AL708" s="304"/>
      <c r="AM708" s="304"/>
      <c r="AN708" s="304"/>
      <c r="AO708" s="304"/>
      <c r="AP708" s="271"/>
      <c r="AQ708" s="304"/>
      <c r="AR708" s="306"/>
      <c r="AS708" s="289"/>
      <c r="AT708" s="289"/>
      <c r="AU708" s="304"/>
      <c r="AX708" s="292" t="s">
        <v>1696</v>
      </c>
      <c r="AY708" s="292" t="s">
        <v>1697</v>
      </c>
    </row>
    <row r="709" spans="1:51" s="228" customFormat="1" ht="48" customHeight="1">
      <c r="A709" s="304"/>
      <c r="B709" s="304"/>
      <c r="C709" s="304"/>
      <c r="D709" s="304"/>
      <c r="E709" s="304"/>
      <c r="F709" s="304"/>
      <c r="G709" s="304"/>
      <c r="H709" s="304"/>
      <c r="I709" s="304"/>
      <c r="J709" s="304"/>
      <c r="K709" s="304"/>
      <c r="L709" s="304"/>
      <c r="M709" s="305"/>
      <c r="N709" s="305"/>
      <c r="O709" s="306"/>
      <c r="P709" s="304"/>
      <c r="Q709" s="308"/>
      <c r="R709" s="304"/>
      <c r="S709" s="308"/>
      <c r="T709" s="304"/>
      <c r="U709" s="304"/>
      <c r="V709" s="304"/>
      <c r="W709" s="304"/>
      <c r="X709" s="304"/>
      <c r="Y709" s="304"/>
      <c r="Z709" s="304"/>
      <c r="AA709" s="309"/>
      <c r="AB709" s="304"/>
      <c r="AC709" s="304"/>
      <c r="AD709" s="304"/>
      <c r="AE709" s="304"/>
      <c r="AF709" s="304"/>
      <c r="AG709" s="304"/>
      <c r="AH709" s="304"/>
      <c r="AI709" s="285"/>
      <c r="AJ709" s="304"/>
      <c r="AK709" s="304"/>
      <c r="AL709" s="304"/>
      <c r="AM709" s="304"/>
      <c r="AN709" s="304"/>
      <c r="AO709" s="304"/>
      <c r="AP709" s="271"/>
      <c r="AQ709" s="304"/>
      <c r="AR709" s="306"/>
      <c r="AS709" s="289"/>
      <c r="AT709" s="289"/>
      <c r="AU709" s="304"/>
      <c r="AX709" s="292" t="s">
        <v>1698</v>
      </c>
      <c r="AY709" s="292" t="s">
        <v>1699</v>
      </c>
    </row>
    <row r="710" spans="1:51" s="228" customFormat="1" ht="48" customHeight="1">
      <c r="A710" s="304"/>
      <c r="B710" s="304"/>
      <c r="C710" s="304"/>
      <c r="D710" s="304"/>
      <c r="E710" s="304"/>
      <c r="F710" s="304"/>
      <c r="G710" s="304"/>
      <c r="H710" s="304"/>
      <c r="I710" s="304"/>
      <c r="J710" s="304"/>
      <c r="K710" s="304"/>
      <c r="L710" s="304"/>
      <c r="M710" s="305"/>
      <c r="N710" s="305"/>
      <c r="O710" s="306"/>
      <c r="P710" s="304"/>
      <c r="Q710" s="308"/>
      <c r="R710" s="304"/>
      <c r="S710" s="308"/>
      <c r="T710" s="304"/>
      <c r="U710" s="304"/>
      <c r="V710" s="304"/>
      <c r="W710" s="304"/>
      <c r="X710" s="304"/>
      <c r="Y710" s="304"/>
      <c r="Z710" s="304"/>
      <c r="AA710" s="309"/>
      <c r="AB710" s="304"/>
      <c r="AC710" s="304"/>
      <c r="AD710" s="304"/>
      <c r="AE710" s="304"/>
      <c r="AF710" s="304"/>
      <c r="AG710" s="304"/>
      <c r="AH710" s="304"/>
      <c r="AI710" s="285"/>
      <c r="AJ710" s="304"/>
      <c r="AK710" s="304"/>
      <c r="AL710" s="304"/>
      <c r="AM710" s="304"/>
      <c r="AN710" s="304"/>
      <c r="AO710" s="304"/>
      <c r="AP710" s="271"/>
      <c r="AQ710" s="304"/>
      <c r="AR710" s="306"/>
      <c r="AS710" s="289"/>
      <c r="AT710" s="289"/>
      <c r="AU710" s="304"/>
      <c r="AX710" s="292" t="s">
        <v>1700</v>
      </c>
      <c r="AY710" s="292" t="s">
        <v>1701</v>
      </c>
    </row>
    <row r="711" spans="1:51" s="228" customFormat="1" ht="48" customHeight="1">
      <c r="A711" s="304"/>
      <c r="B711" s="304"/>
      <c r="C711" s="304"/>
      <c r="D711" s="304"/>
      <c r="E711" s="304"/>
      <c r="F711" s="304"/>
      <c r="G711" s="304"/>
      <c r="H711" s="304"/>
      <c r="I711" s="304"/>
      <c r="J711" s="304"/>
      <c r="K711" s="304"/>
      <c r="L711" s="304"/>
      <c r="M711" s="305"/>
      <c r="N711" s="305"/>
      <c r="O711" s="306"/>
      <c r="P711" s="304"/>
      <c r="Q711" s="308"/>
      <c r="R711" s="304"/>
      <c r="S711" s="308"/>
      <c r="T711" s="304"/>
      <c r="U711" s="304"/>
      <c r="V711" s="304"/>
      <c r="W711" s="304"/>
      <c r="X711" s="304"/>
      <c r="Y711" s="304"/>
      <c r="Z711" s="304"/>
      <c r="AA711" s="309"/>
      <c r="AB711" s="304"/>
      <c r="AC711" s="304"/>
      <c r="AD711" s="304"/>
      <c r="AE711" s="304"/>
      <c r="AF711" s="304"/>
      <c r="AG711" s="304"/>
      <c r="AH711" s="304"/>
      <c r="AI711" s="285"/>
      <c r="AJ711" s="304"/>
      <c r="AK711" s="304"/>
      <c r="AL711" s="304"/>
      <c r="AM711" s="304"/>
      <c r="AN711" s="304"/>
      <c r="AO711" s="304"/>
      <c r="AP711" s="271"/>
      <c r="AQ711" s="304"/>
      <c r="AR711" s="306"/>
      <c r="AS711" s="289"/>
      <c r="AT711" s="289"/>
      <c r="AU711" s="304"/>
      <c r="AX711" s="292" t="s">
        <v>1702</v>
      </c>
      <c r="AY711" s="292" t="s">
        <v>1703</v>
      </c>
    </row>
    <row r="712" spans="1:51" s="228" customFormat="1" ht="48" customHeight="1">
      <c r="A712" s="304"/>
      <c r="B712" s="304"/>
      <c r="C712" s="304"/>
      <c r="D712" s="304"/>
      <c r="E712" s="304"/>
      <c r="F712" s="304"/>
      <c r="G712" s="304"/>
      <c r="H712" s="304"/>
      <c r="I712" s="304"/>
      <c r="J712" s="304"/>
      <c r="K712" s="304"/>
      <c r="L712" s="304"/>
      <c r="M712" s="305"/>
      <c r="N712" s="305"/>
      <c r="O712" s="306"/>
      <c r="P712" s="304"/>
      <c r="Q712" s="308"/>
      <c r="R712" s="304"/>
      <c r="S712" s="308"/>
      <c r="T712" s="304"/>
      <c r="U712" s="304"/>
      <c r="V712" s="304"/>
      <c r="W712" s="304"/>
      <c r="X712" s="304"/>
      <c r="Y712" s="304"/>
      <c r="Z712" s="304"/>
      <c r="AA712" s="309"/>
      <c r="AB712" s="304"/>
      <c r="AC712" s="304"/>
      <c r="AD712" s="304"/>
      <c r="AE712" s="304"/>
      <c r="AF712" s="304"/>
      <c r="AG712" s="304"/>
      <c r="AH712" s="304"/>
      <c r="AI712" s="285"/>
      <c r="AJ712" s="304"/>
      <c r="AK712" s="304"/>
      <c r="AL712" s="304"/>
      <c r="AM712" s="304"/>
      <c r="AN712" s="304"/>
      <c r="AO712" s="304"/>
      <c r="AP712" s="271"/>
      <c r="AQ712" s="304"/>
      <c r="AR712" s="306"/>
      <c r="AS712" s="289"/>
      <c r="AT712" s="289"/>
      <c r="AU712" s="304"/>
      <c r="AX712" s="292" t="s">
        <v>1704</v>
      </c>
      <c r="AY712" s="292" t="s">
        <v>1705</v>
      </c>
    </row>
    <row r="713" spans="1:51" s="228" customFormat="1" ht="48" customHeight="1">
      <c r="A713" s="304"/>
      <c r="B713" s="304"/>
      <c r="C713" s="304"/>
      <c r="D713" s="304"/>
      <c r="E713" s="304"/>
      <c r="F713" s="304"/>
      <c r="G713" s="304"/>
      <c r="H713" s="304"/>
      <c r="I713" s="304"/>
      <c r="J713" s="304"/>
      <c r="K713" s="304"/>
      <c r="L713" s="304"/>
      <c r="M713" s="305"/>
      <c r="N713" s="305"/>
      <c r="O713" s="306"/>
      <c r="P713" s="304"/>
      <c r="Q713" s="308"/>
      <c r="R713" s="304"/>
      <c r="S713" s="308"/>
      <c r="T713" s="304"/>
      <c r="U713" s="304"/>
      <c r="V713" s="304"/>
      <c r="W713" s="304"/>
      <c r="X713" s="304"/>
      <c r="Y713" s="304"/>
      <c r="Z713" s="304"/>
      <c r="AA713" s="309"/>
      <c r="AB713" s="304"/>
      <c r="AC713" s="304"/>
      <c r="AD713" s="304"/>
      <c r="AE713" s="304"/>
      <c r="AF713" s="304"/>
      <c r="AG713" s="304"/>
      <c r="AH713" s="304"/>
      <c r="AI713" s="285"/>
      <c r="AJ713" s="304"/>
      <c r="AK713" s="304"/>
      <c r="AL713" s="304"/>
      <c r="AM713" s="304"/>
      <c r="AN713" s="304"/>
      <c r="AO713" s="304"/>
      <c r="AP713" s="271"/>
      <c r="AQ713" s="304"/>
      <c r="AR713" s="306"/>
      <c r="AS713" s="289"/>
      <c r="AT713" s="289"/>
      <c r="AU713" s="304"/>
      <c r="AX713" s="292" t="s">
        <v>1706</v>
      </c>
      <c r="AY713" s="292" t="s">
        <v>1707</v>
      </c>
    </row>
    <row r="714" spans="1:51" s="228" customFormat="1" ht="48" customHeight="1">
      <c r="A714" s="304"/>
      <c r="B714" s="304"/>
      <c r="C714" s="304"/>
      <c r="D714" s="304"/>
      <c r="E714" s="304"/>
      <c r="F714" s="304"/>
      <c r="G714" s="304"/>
      <c r="H714" s="304"/>
      <c r="I714" s="304"/>
      <c r="J714" s="304"/>
      <c r="K714" s="304"/>
      <c r="L714" s="304"/>
      <c r="M714" s="305"/>
      <c r="N714" s="305"/>
      <c r="O714" s="306"/>
      <c r="P714" s="304"/>
      <c r="Q714" s="308"/>
      <c r="R714" s="304"/>
      <c r="S714" s="308"/>
      <c r="T714" s="304"/>
      <c r="U714" s="304"/>
      <c r="V714" s="304"/>
      <c r="W714" s="304"/>
      <c r="X714" s="304"/>
      <c r="Y714" s="304"/>
      <c r="Z714" s="304"/>
      <c r="AA714" s="309"/>
      <c r="AB714" s="304"/>
      <c r="AC714" s="304"/>
      <c r="AD714" s="304"/>
      <c r="AE714" s="304"/>
      <c r="AF714" s="304"/>
      <c r="AG714" s="304"/>
      <c r="AH714" s="304"/>
      <c r="AI714" s="285"/>
      <c r="AJ714" s="304"/>
      <c r="AK714" s="304"/>
      <c r="AL714" s="304"/>
      <c r="AM714" s="304"/>
      <c r="AN714" s="304"/>
      <c r="AO714" s="304"/>
      <c r="AP714" s="271"/>
      <c r="AQ714" s="304"/>
      <c r="AR714" s="306"/>
      <c r="AS714" s="289"/>
      <c r="AT714" s="289"/>
      <c r="AU714" s="304"/>
      <c r="AX714" s="292" t="s">
        <v>1708</v>
      </c>
      <c r="AY714" s="292" t="s">
        <v>1709</v>
      </c>
    </row>
    <row r="715" spans="1:51" s="228" customFormat="1" ht="48" customHeight="1">
      <c r="A715" s="304"/>
      <c r="B715" s="304"/>
      <c r="C715" s="304"/>
      <c r="D715" s="304"/>
      <c r="E715" s="304"/>
      <c r="F715" s="304"/>
      <c r="G715" s="304"/>
      <c r="H715" s="304"/>
      <c r="I715" s="304"/>
      <c r="J715" s="304"/>
      <c r="K715" s="304"/>
      <c r="L715" s="304"/>
      <c r="M715" s="305"/>
      <c r="N715" s="305"/>
      <c r="O715" s="306"/>
      <c r="P715" s="304"/>
      <c r="Q715" s="308"/>
      <c r="R715" s="304"/>
      <c r="S715" s="308"/>
      <c r="T715" s="304"/>
      <c r="U715" s="304"/>
      <c r="V715" s="304"/>
      <c r="W715" s="304"/>
      <c r="X715" s="304"/>
      <c r="Y715" s="304"/>
      <c r="Z715" s="304"/>
      <c r="AA715" s="309"/>
      <c r="AB715" s="304"/>
      <c r="AC715" s="304"/>
      <c r="AD715" s="304"/>
      <c r="AE715" s="304"/>
      <c r="AF715" s="304"/>
      <c r="AG715" s="304"/>
      <c r="AH715" s="304"/>
      <c r="AI715" s="285"/>
      <c r="AJ715" s="304"/>
      <c r="AK715" s="304"/>
      <c r="AL715" s="304"/>
      <c r="AM715" s="304"/>
      <c r="AN715" s="304"/>
      <c r="AO715" s="304"/>
      <c r="AP715" s="271"/>
      <c r="AQ715" s="304"/>
      <c r="AR715" s="306"/>
      <c r="AS715" s="289"/>
      <c r="AT715" s="289"/>
      <c r="AU715" s="304"/>
      <c r="AX715" s="292" t="s">
        <v>1710</v>
      </c>
      <c r="AY715" s="292" t="s">
        <v>1711</v>
      </c>
    </row>
    <row r="716" spans="1:51" s="228" customFormat="1" ht="48" customHeight="1">
      <c r="A716" s="304"/>
      <c r="B716" s="304"/>
      <c r="C716" s="304"/>
      <c r="D716" s="304"/>
      <c r="E716" s="304"/>
      <c r="F716" s="304"/>
      <c r="G716" s="304"/>
      <c r="H716" s="304"/>
      <c r="I716" s="304"/>
      <c r="J716" s="304"/>
      <c r="K716" s="304"/>
      <c r="L716" s="304"/>
      <c r="M716" s="305"/>
      <c r="N716" s="305"/>
      <c r="O716" s="306"/>
      <c r="P716" s="304"/>
      <c r="Q716" s="308"/>
      <c r="R716" s="304"/>
      <c r="S716" s="308"/>
      <c r="T716" s="304"/>
      <c r="U716" s="304"/>
      <c r="V716" s="304"/>
      <c r="W716" s="304"/>
      <c r="X716" s="304"/>
      <c r="Y716" s="304"/>
      <c r="Z716" s="304"/>
      <c r="AA716" s="309"/>
      <c r="AB716" s="304"/>
      <c r="AC716" s="304"/>
      <c r="AD716" s="304"/>
      <c r="AE716" s="304"/>
      <c r="AF716" s="304"/>
      <c r="AG716" s="304"/>
      <c r="AH716" s="304"/>
      <c r="AI716" s="285"/>
      <c r="AJ716" s="304"/>
      <c r="AK716" s="304"/>
      <c r="AL716" s="304"/>
      <c r="AM716" s="304"/>
      <c r="AN716" s="304"/>
      <c r="AO716" s="304"/>
      <c r="AP716" s="271"/>
      <c r="AQ716" s="304"/>
      <c r="AR716" s="306"/>
      <c r="AS716" s="289"/>
      <c r="AT716" s="289"/>
      <c r="AU716" s="304"/>
      <c r="AX716" s="292" t="s">
        <v>1712</v>
      </c>
      <c r="AY716" s="292" t="s">
        <v>1713</v>
      </c>
    </row>
    <row r="717" spans="1:51" s="228" customFormat="1" ht="48" customHeight="1">
      <c r="A717" s="304"/>
      <c r="B717" s="304"/>
      <c r="C717" s="304"/>
      <c r="D717" s="304"/>
      <c r="E717" s="304"/>
      <c r="F717" s="304"/>
      <c r="G717" s="304"/>
      <c r="H717" s="304"/>
      <c r="I717" s="304"/>
      <c r="J717" s="304"/>
      <c r="K717" s="304"/>
      <c r="L717" s="304"/>
      <c r="M717" s="305"/>
      <c r="N717" s="305"/>
      <c r="O717" s="306"/>
      <c r="P717" s="304"/>
      <c r="Q717" s="308"/>
      <c r="R717" s="304"/>
      <c r="S717" s="308"/>
      <c r="T717" s="304"/>
      <c r="U717" s="304"/>
      <c r="V717" s="304"/>
      <c r="W717" s="304"/>
      <c r="X717" s="304"/>
      <c r="Y717" s="304"/>
      <c r="Z717" s="304"/>
      <c r="AA717" s="309"/>
      <c r="AB717" s="304"/>
      <c r="AC717" s="304"/>
      <c r="AD717" s="304"/>
      <c r="AE717" s="304"/>
      <c r="AF717" s="304"/>
      <c r="AG717" s="304"/>
      <c r="AH717" s="304"/>
      <c r="AI717" s="285"/>
      <c r="AJ717" s="304"/>
      <c r="AK717" s="304"/>
      <c r="AL717" s="304"/>
      <c r="AM717" s="304"/>
      <c r="AN717" s="304"/>
      <c r="AO717" s="304"/>
      <c r="AP717" s="271"/>
      <c r="AQ717" s="304"/>
      <c r="AR717" s="306"/>
      <c r="AS717" s="289"/>
      <c r="AT717" s="289"/>
      <c r="AU717" s="304"/>
      <c r="AX717" s="292" t="s">
        <v>1714</v>
      </c>
      <c r="AY717" s="292" t="s">
        <v>1715</v>
      </c>
    </row>
    <row r="718" spans="1:51" s="228" customFormat="1" ht="48" customHeight="1">
      <c r="A718" s="304"/>
      <c r="B718" s="304"/>
      <c r="C718" s="304"/>
      <c r="D718" s="304"/>
      <c r="E718" s="304"/>
      <c r="F718" s="304"/>
      <c r="G718" s="304"/>
      <c r="H718" s="304"/>
      <c r="I718" s="304"/>
      <c r="J718" s="304"/>
      <c r="K718" s="304"/>
      <c r="L718" s="304"/>
      <c r="M718" s="305"/>
      <c r="N718" s="305"/>
      <c r="O718" s="306"/>
      <c r="P718" s="304"/>
      <c r="Q718" s="308"/>
      <c r="R718" s="304"/>
      <c r="S718" s="308"/>
      <c r="T718" s="304"/>
      <c r="U718" s="304"/>
      <c r="V718" s="304"/>
      <c r="W718" s="304"/>
      <c r="X718" s="304"/>
      <c r="Y718" s="304"/>
      <c r="Z718" s="304"/>
      <c r="AA718" s="309"/>
      <c r="AB718" s="304"/>
      <c r="AC718" s="304"/>
      <c r="AD718" s="304"/>
      <c r="AE718" s="304"/>
      <c r="AF718" s="304"/>
      <c r="AG718" s="304"/>
      <c r="AH718" s="304"/>
      <c r="AI718" s="285"/>
      <c r="AJ718" s="304"/>
      <c r="AK718" s="304"/>
      <c r="AL718" s="304"/>
      <c r="AM718" s="304"/>
      <c r="AN718" s="304"/>
      <c r="AO718" s="304"/>
      <c r="AP718" s="271"/>
      <c r="AQ718" s="304"/>
      <c r="AR718" s="306"/>
      <c r="AS718" s="289"/>
      <c r="AT718" s="289"/>
      <c r="AU718" s="304"/>
      <c r="AX718" s="292" t="s">
        <v>1716</v>
      </c>
      <c r="AY718" s="292" t="s">
        <v>1717</v>
      </c>
    </row>
    <row r="719" spans="1:51" s="228" customFormat="1" ht="48" customHeight="1">
      <c r="A719" s="304"/>
      <c r="B719" s="304"/>
      <c r="C719" s="304"/>
      <c r="D719" s="304"/>
      <c r="E719" s="304"/>
      <c r="F719" s="304"/>
      <c r="G719" s="304"/>
      <c r="H719" s="304"/>
      <c r="I719" s="304"/>
      <c r="J719" s="304"/>
      <c r="K719" s="304"/>
      <c r="L719" s="304"/>
      <c r="M719" s="305"/>
      <c r="N719" s="305"/>
      <c r="O719" s="306"/>
      <c r="P719" s="304"/>
      <c r="Q719" s="308"/>
      <c r="R719" s="304"/>
      <c r="S719" s="308"/>
      <c r="T719" s="304"/>
      <c r="U719" s="304"/>
      <c r="V719" s="304"/>
      <c r="W719" s="304"/>
      <c r="X719" s="304"/>
      <c r="Y719" s="304"/>
      <c r="Z719" s="304"/>
      <c r="AA719" s="309"/>
      <c r="AB719" s="304"/>
      <c r="AC719" s="304"/>
      <c r="AD719" s="304"/>
      <c r="AE719" s="304"/>
      <c r="AF719" s="304"/>
      <c r="AG719" s="304"/>
      <c r="AH719" s="304"/>
      <c r="AI719" s="285"/>
      <c r="AJ719" s="304"/>
      <c r="AK719" s="304"/>
      <c r="AL719" s="304"/>
      <c r="AM719" s="304"/>
      <c r="AN719" s="304"/>
      <c r="AO719" s="304"/>
      <c r="AP719" s="271"/>
      <c r="AQ719" s="304"/>
      <c r="AR719" s="306"/>
      <c r="AS719" s="289"/>
      <c r="AT719" s="289"/>
      <c r="AU719" s="304"/>
      <c r="AX719" s="292" t="s">
        <v>1718</v>
      </c>
      <c r="AY719" s="292" t="s">
        <v>1719</v>
      </c>
    </row>
    <row r="720" spans="1:51" s="228" customFormat="1" ht="48" customHeight="1">
      <c r="A720" s="304"/>
      <c r="B720" s="304"/>
      <c r="C720" s="304"/>
      <c r="D720" s="304"/>
      <c r="E720" s="304"/>
      <c r="F720" s="304"/>
      <c r="G720" s="304"/>
      <c r="H720" s="304"/>
      <c r="I720" s="304"/>
      <c r="J720" s="304"/>
      <c r="K720" s="304"/>
      <c r="L720" s="304"/>
      <c r="M720" s="305"/>
      <c r="N720" s="305"/>
      <c r="O720" s="306"/>
      <c r="P720" s="304"/>
      <c r="Q720" s="308"/>
      <c r="R720" s="304"/>
      <c r="S720" s="308"/>
      <c r="T720" s="304"/>
      <c r="U720" s="304"/>
      <c r="V720" s="304"/>
      <c r="W720" s="304"/>
      <c r="X720" s="304"/>
      <c r="Y720" s="304"/>
      <c r="Z720" s="304"/>
      <c r="AA720" s="309"/>
      <c r="AB720" s="304"/>
      <c r="AC720" s="304"/>
      <c r="AD720" s="304"/>
      <c r="AE720" s="304"/>
      <c r="AF720" s="304"/>
      <c r="AG720" s="304"/>
      <c r="AH720" s="304"/>
      <c r="AI720" s="285"/>
      <c r="AJ720" s="304"/>
      <c r="AK720" s="304"/>
      <c r="AL720" s="304"/>
      <c r="AM720" s="304"/>
      <c r="AN720" s="304"/>
      <c r="AO720" s="304"/>
      <c r="AP720" s="271"/>
      <c r="AQ720" s="304"/>
      <c r="AR720" s="306"/>
      <c r="AS720" s="289"/>
      <c r="AT720" s="289"/>
      <c r="AU720" s="304"/>
      <c r="AX720" s="292" t="s">
        <v>1720</v>
      </c>
      <c r="AY720" s="292" t="s">
        <v>1721</v>
      </c>
    </row>
    <row r="721" spans="1:51" s="228" customFormat="1" ht="48" customHeight="1">
      <c r="A721" s="304"/>
      <c r="B721" s="304"/>
      <c r="C721" s="304"/>
      <c r="D721" s="304"/>
      <c r="E721" s="304"/>
      <c r="F721" s="304"/>
      <c r="G721" s="304"/>
      <c r="H721" s="304"/>
      <c r="I721" s="304"/>
      <c r="J721" s="304"/>
      <c r="K721" s="304"/>
      <c r="L721" s="304"/>
      <c r="M721" s="305"/>
      <c r="N721" s="305"/>
      <c r="O721" s="306"/>
      <c r="P721" s="304"/>
      <c r="Q721" s="308"/>
      <c r="R721" s="304"/>
      <c r="S721" s="308"/>
      <c r="T721" s="304"/>
      <c r="U721" s="304"/>
      <c r="V721" s="304"/>
      <c r="W721" s="304"/>
      <c r="X721" s="304"/>
      <c r="Y721" s="304"/>
      <c r="Z721" s="304"/>
      <c r="AA721" s="309"/>
      <c r="AB721" s="304"/>
      <c r="AC721" s="304"/>
      <c r="AD721" s="304"/>
      <c r="AE721" s="304"/>
      <c r="AF721" s="304"/>
      <c r="AG721" s="304"/>
      <c r="AH721" s="304"/>
      <c r="AI721" s="285"/>
      <c r="AJ721" s="304"/>
      <c r="AK721" s="304"/>
      <c r="AL721" s="304"/>
      <c r="AM721" s="304"/>
      <c r="AN721" s="304"/>
      <c r="AO721" s="304"/>
      <c r="AP721" s="271"/>
      <c r="AQ721" s="304"/>
      <c r="AR721" s="306"/>
      <c r="AS721" s="289"/>
      <c r="AT721" s="289"/>
      <c r="AU721" s="304"/>
      <c r="AX721" s="292" t="s">
        <v>1722</v>
      </c>
      <c r="AY721" s="292" t="s">
        <v>1723</v>
      </c>
    </row>
    <row r="722" spans="1:51" s="228" customFormat="1" ht="48" customHeight="1">
      <c r="A722" s="304"/>
      <c r="B722" s="304"/>
      <c r="C722" s="304"/>
      <c r="D722" s="304"/>
      <c r="E722" s="304"/>
      <c r="F722" s="304"/>
      <c r="G722" s="304"/>
      <c r="H722" s="304"/>
      <c r="I722" s="304"/>
      <c r="J722" s="304"/>
      <c r="K722" s="304"/>
      <c r="L722" s="304"/>
      <c r="M722" s="305"/>
      <c r="N722" s="305"/>
      <c r="O722" s="306"/>
      <c r="P722" s="304"/>
      <c r="Q722" s="308"/>
      <c r="R722" s="304"/>
      <c r="S722" s="308"/>
      <c r="T722" s="304"/>
      <c r="U722" s="304"/>
      <c r="V722" s="304"/>
      <c r="W722" s="304"/>
      <c r="X722" s="304"/>
      <c r="Y722" s="304"/>
      <c r="Z722" s="304"/>
      <c r="AA722" s="309"/>
      <c r="AB722" s="304"/>
      <c r="AC722" s="304"/>
      <c r="AD722" s="304"/>
      <c r="AE722" s="304"/>
      <c r="AF722" s="304"/>
      <c r="AG722" s="304"/>
      <c r="AH722" s="304"/>
      <c r="AI722" s="285"/>
      <c r="AJ722" s="304"/>
      <c r="AK722" s="304"/>
      <c r="AL722" s="304"/>
      <c r="AM722" s="304"/>
      <c r="AN722" s="304"/>
      <c r="AO722" s="304"/>
      <c r="AP722" s="271"/>
      <c r="AQ722" s="304"/>
      <c r="AR722" s="306"/>
      <c r="AS722" s="289"/>
      <c r="AT722" s="289"/>
      <c r="AU722" s="304"/>
      <c r="AX722" s="292" t="s">
        <v>1724</v>
      </c>
      <c r="AY722" s="292" t="s">
        <v>1725</v>
      </c>
    </row>
    <row r="723" spans="1:51" s="228" customFormat="1" ht="48" customHeight="1">
      <c r="A723" s="304"/>
      <c r="B723" s="304"/>
      <c r="C723" s="304"/>
      <c r="D723" s="304"/>
      <c r="E723" s="304"/>
      <c r="F723" s="304"/>
      <c r="G723" s="304"/>
      <c r="H723" s="304"/>
      <c r="I723" s="304"/>
      <c r="J723" s="304"/>
      <c r="K723" s="304"/>
      <c r="L723" s="304"/>
      <c r="M723" s="305"/>
      <c r="N723" s="305"/>
      <c r="O723" s="306"/>
      <c r="P723" s="304"/>
      <c r="Q723" s="308"/>
      <c r="R723" s="304"/>
      <c r="S723" s="308"/>
      <c r="T723" s="304"/>
      <c r="U723" s="304"/>
      <c r="V723" s="304"/>
      <c r="W723" s="304"/>
      <c r="X723" s="304"/>
      <c r="Y723" s="304"/>
      <c r="Z723" s="304"/>
      <c r="AA723" s="309"/>
      <c r="AB723" s="304"/>
      <c r="AC723" s="304"/>
      <c r="AD723" s="304"/>
      <c r="AE723" s="304"/>
      <c r="AF723" s="304"/>
      <c r="AG723" s="304"/>
      <c r="AH723" s="304"/>
      <c r="AI723" s="285"/>
      <c r="AJ723" s="304"/>
      <c r="AK723" s="304"/>
      <c r="AL723" s="304"/>
      <c r="AM723" s="304"/>
      <c r="AN723" s="304"/>
      <c r="AO723" s="304"/>
      <c r="AP723" s="271"/>
      <c r="AQ723" s="304"/>
      <c r="AR723" s="306"/>
      <c r="AS723" s="289"/>
      <c r="AT723" s="289"/>
      <c r="AU723" s="304"/>
      <c r="AX723" s="292" t="s">
        <v>1726</v>
      </c>
      <c r="AY723" s="292" t="s">
        <v>1727</v>
      </c>
    </row>
    <row r="724" spans="1:51" s="228" customFormat="1" ht="48" customHeight="1">
      <c r="A724" s="304"/>
      <c r="B724" s="304"/>
      <c r="C724" s="304"/>
      <c r="D724" s="304"/>
      <c r="E724" s="304"/>
      <c r="F724" s="304"/>
      <c r="G724" s="304"/>
      <c r="H724" s="304"/>
      <c r="I724" s="304"/>
      <c r="J724" s="304"/>
      <c r="K724" s="304"/>
      <c r="L724" s="304"/>
      <c r="M724" s="305"/>
      <c r="N724" s="305"/>
      <c r="O724" s="306"/>
      <c r="P724" s="304"/>
      <c r="Q724" s="308"/>
      <c r="R724" s="304"/>
      <c r="S724" s="308"/>
      <c r="T724" s="304"/>
      <c r="U724" s="304"/>
      <c r="V724" s="304"/>
      <c r="W724" s="304"/>
      <c r="X724" s="304"/>
      <c r="Y724" s="304"/>
      <c r="Z724" s="304"/>
      <c r="AA724" s="309"/>
      <c r="AB724" s="304"/>
      <c r="AC724" s="304"/>
      <c r="AD724" s="304"/>
      <c r="AE724" s="304"/>
      <c r="AF724" s="304"/>
      <c r="AG724" s="304"/>
      <c r="AH724" s="304"/>
      <c r="AI724" s="285"/>
      <c r="AJ724" s="304"/>
      <c r="AK724" s="304"/>
      <c r="AL724" s="304"/>
      <c r="AM724" s="304"/>
      <c r="AN724" s="304"/>
      <c r="AO724" s="304"/>
      <c r="AP724" s="271"/>
      <c r="AQ724" s="304"/>
      <c r="AR724" s="306"/>
      <c r="AS724" s="289"/>
      <c r="AT724" s="289"/>
      <c r="AU724" s="304"/>
      <c r="AX724" s="292" t="s">
        <v>1728</v>
      </c>
      <c r="AY724" s="292" t="s">
        <v>1729</v>
      </c>
    </row>
    <row r="725" spans="1:51" s="228" customFormat="1" ht="48" customHeight="1">
      <c r="A725" s="304"/>
      <c r="B725" s="304"/>
      <c r="C725" s="304"/>
      <c r="D725" s="304"/>
      <c r="E725" s="304"/>
      <c r="F725" s="304"/>
      <c r="G725" s="304"/>
      <c r="H725" s="304"/>
      <c r="I725" s="304"/>
      <c r="J725" s="304"/>
      <c r="K725" s="304"/>
      <c r="L725" s="304"/>
      <c r="M725" s="305"/>
      <c r="N725" s="305"/>
      <c r="O725" s="306"/>
      <c r="P725" s="304"/>
      <c r="Q725" s="308"/>
      <c r="R725" s="304"/>
      <c r="S725" s="308"/>
      <c r="T725" s="304"/>
      <c r="U725" s="304"/>
      <c r="V725" s="304"/>
      <c r="W725" s="304"/>
      <c r="X725" s="304"/>
      <c r="Y725" s="304"/>
      <c r="Z725" s="304"/>
      <c r="AA725" s="309"/>
      <c r="AB725" s="304"/>
      <c r="AC725" s="304"/>
      <c r="AD725" s="304"/>
      <c r="AE725" s="304"/>
      <c r="AF725" s="304"/>
      <c r="AG725" s="304"/>
      <c r="AH725" s="304"/>
      <c r="AI725" s="285"/>
      <c r="AJ725" s="304"/>
      <c r="AK725" s="304"/>
      <c r="AL725" s="304"/>
      <c r="AM725" s="304"/>
      <c r="AN725" s="304"/>
      <c r="AO725" s="304"/>
      <c r="AP725" s="271"/>
      <c r="AQ725" s="304"/>
      <c r="AR725" s="306"/>
      <c r="AS725" s="289"/>
      <c r="AT725" s="289"/>
      <c r="AU725" s="304"/>
      <c r="AX725" s="292" t="s">
        <v>1730</v>
      </c>
      <c r="AY725" s="292" t="s">
        <v>1731</v>
      </c>
    </row>
    <row r="726" spans="1:51" s="228" customFormat="1" ht="48" customHeight="1">
      <c r="A726" s="304"/>
      <c r="B726" s="304"/>
      <c r="C726" s="304"/>
      <c r="D726" s="304"/>
      <c r="E726" s="304"/>
      <c r="F726" s="304"/>
      <c r="G726" s="304"/>
      <c r="H726" s="304"/>
      <c r="I726" s="304"/>
      <c r="J726" s="304"/>
      <c r="K726" s="304"/>
      <c r="L726" s="304"/>
      <c r="M726" s="305"/>
      <c r="N726" s="305"/>
      <c r="O726" s="306"/>
      <c r="P726" s="304"/>
      <c r="Q726" s="308"/>
      <c r="R726" s="304"/>
      <c r="S726" s="308"/>
      <c r="T726" s="304"/>
      <c r="U726" s="304"/>
      <c r="V726" s="304"/>
      <c r="W726" s="304"/>
      <c r="X726" s="304"/>
      <c r="Y726" s="304"/>
      <c r="Z726" s="304"/>
      <c r="AA726" s="309"/>
      <c r="AB726" s="304"/>
      <c r="AC726" s="304"/>
      <c r="AD726" s="304"/>
      <c r="AE726" s="304"/>
      <c r="AF726" s="304"/>
      <c r="AG726" s="304"/>
      <c r="AH726" s="304"/>
      <c r="AI726" s="285"/>
      <c r="AJ726" s="304"/>
      <c r="AK726" s="304"/>
      <c r="AL726" s="304"/>
      <c r="AM726" s="304"/>
      <c r="AN726" s="304"/>
      <c r="AO726" s="304"/>
      <c r="AP726" s="271"/>
      <c r="AQ726" s="304"/>
      <c r="AR726" s="306"/>
      <c r="AS726" s="289"/>
      <c r="AT726" s="289"/>
      <c r="AU726" s="304"/>
      <c r="AX726" s="292" t="s">
        <v>1732</v>
      </c>
      <c r="AY726" s="292" t="s">
        <v>1733</v>
      </c>
    </row>
    <row r="727" spans="1:51" s="228" customFormat="1" ht="48" customHeight="1">
      <c r="A727" s="304"/>
      <c r="B727" s="304"/>
      <c r="C727" s="304"/>
      <c r="D727" s="304"/>
      <c r="E727" s="304"/>
      <c r="F727" s="304"/>
      <c r="G727" s="304"/>
      <c r="H727" s="304"/>
      <c r="I727" s="304"/>
      <c r="J727" s="304"/>
      <c r="K727" s="304"/>
      <c r="L727" s="304"/>
      <c r="M727" s="305"/>
      <c r="N727" s="305"/>
      <c r="O727" s="306"/>
      <c r="P727" s="304"/>
      <c r="Q727" s="308"/>
      <c r="R727" s="304"/>
      <c r="S727" s="308"/>
      <c r="T727" s="304"/>
      <c r="U727" s="304"/>
      <c r="V727" s="304"/>
      <c r="W727" s="304"/>
      <c r="X727" s="304"/>
      <c r="Y727" s="304"/>
      <c r="Z727" s="304"/>
      <c r="AA727" s="309"/>
      <c r="AB727" s="304"/>
      <c r="AC727" s="304"/>
      <c r="AD727" s="304"/>
      <c r="AE727" s="304"/>
      <c r="AF727" s="304"/>
      <c r="AG727" s="304"/>
      <c r="AH727" s="304"/>
      <c r="AI727" s="285"/>
      <c r="AJ727" s="304"/>
      <c r="AK727" s="304"/>
      <c r="AL727" s="304"/>
      <c r="AM727" s="304"/>
      <c r="AN727" s="304"/>
      <c r="AO727" s="304"/>
      <c r="AP727" s="271"/>
      <c r="AQ727" s="304"/>
      <c r="AR727" s="306"/>
      <c r="AS727" s="289"/>
      <c r="AT727" s="289"/>
      <c r="AU727" s="304"/>
      <c r="AX727" s="292" t="s">
        <v>1734</v>
      </c>
      <c r="AY727" s="292" t="s">
        <v>1735</v>
      </c>
    </row>
    <row r="728" spans="1:51" s="228" customFormat="1" ht="48" customHeight="1">
      <c r="A728" s="304"/>
      <c r="B728" s="304"/>
      <c r="C728" s="304"/>
      <c r="D728" s="304"/>
      <c r="E728" s="304"/>
      <c r="F728" s="304"/>
      <c r="G728" s="304"/>
      <c r="H728" s="304"/>
      <c r="I728" s="304"/>
      <c r="J728" s="304"/>
      <c r="K728" s="304"/>
      <c r="L728" s="304"/>
      <c r="M728" s="305"/>
      <c r="N728" s="305"/>
      <c r="O728" s="306"/>
      <c r="P728" s="304"/>
      <c r="Q728" s="308"/>
      <c r="R728" s="304"/>
      <c r="S728" s="308"/>
      <c r="T728" s="304"/>
      <c r="U728" s="304"/>
      <c r="V728" s="304"/>
      <c r="W728" s="304"/>
      <c r="X728" s="304"/>
      <c r="Y728" s="304"/>
      <c r="Z728" s="304"/>
      <c r="AA728" s="309"/>
      <c r="AB728" s="304"/>
      <c r="AC728" s="304"/>
      <c r="AD728" s="304"/>
      <c r="AE728" s="304"/>
      <c r="AF728" s="304"/>
      <c r="AG728" s="304"/>
      <c r="AH728" s="304"/>
      <c r="AI728" s="285"/>
      <c r="AJ728" s="304"/>
      <c r="AK728" s="304"/>
      <c r="AL728" s="304"/>
      <c r="AM728" s="304"/>
      <c r="AN728" s="304"/>
      <c r="AO728" s="304"/>
      <c r="AP728" s="271"/>
      <c r="AQ728" s="304"/>
      <c r="AR728" s="306"/>
      <c r="AS728" s="289"/>
      <c r="AT728" s="289"/>
      <c r="AU728" s="304"/>
      <c r="AX728" s="292" t="s">
        <v>1736</v>
      </c>
      <c r="AY728" s="292" t="s">
        <v>1737</v>
      </c>
    </row>
    <row r="729" spans="1:51" s="228" customFormat="1" ht="48" customHeight="1">
      <c r="A729" s="304"/>
      <c r="B729" s="304"/>
      <c r="C729" s="304"/>
      <c r="D729" s="304"/>
      <c r="E729" s="304"/>
      <c r="F729" s="304"/>
      <c r="G729" s="304"/>
      <c r="H729" s="304"/>
      <c r="I729" s="304"/>
      <c r="J729" s="304"/>
      <c r="K729" s="304"/>
      <c r="L729" s="304"/>
      <c r="M729" s="305"/>
      <c r="N729" s="305"/>
      <c r="O729" s="306"/>
      <c r="P729" s="304"/>
      <c r="Q729" s="308"/>
      <c r="R729" s="304"/>
      <c r="S729" s="308"/>
      <c r="T729" s="304"/>
      <c r="U729" s="304"/>
      <c r="V729" s="304"/>
      <c r="W729" s="304"/>
      <c r="X729" s="304"/>
      <c r="Y729" s="304"/>
      <c r="Z729" s="304"/>
      <c r="AA729" s="309"/>
      <c r="AB729" s="304"/>
      <c r="AC729" s="304"/>
      <c r="AD729" s="304"/>
      <c r="AE729" s="304"/>
      <c r="AF729" s="304"/>
      <c r="AG729" s="304"/>
      <c r="AH729" s="304"/>
      <c r="AI729" s="285"/>
      <c r="AJ729" s="304"/>
      <c r="AK729" s="304"/>
      <c r="AL729" s="304"/>
      <c r="AM729" s="304"/>
      <c r="AN729" s="304"/>
      <c r="AO729" s="304"/>
      <c r="AP729" s="271"/>
      <c r="AQ729" s="304"/>
      <c r="AR729" s="306"/>
      <c r="AS729" s="289"/>
      <c r="AT729" s="289"/>
      <c r="AU729" s="304"/>
      <c r="AX729" s="292" t="s">
        <v>1738</v>
      </c>
      <c r="AY729" s="292" t="s">
        <v>1739</v>
      </c>
    </row>
    <row r="730" spans="1:51" s="228" customFormat="1" ht="48" customHeight="1">
      <c r="A730" s="304"/>
      <c r="B730" s="304"/>
      <c r="C730" s="304"/>
      <c r="D730" s="304"/>
      <c r="E730" s="304"/>
      <c r="F730" s="304"/>
      <c r="G730" s="304"/>
      <c r="H730" s="304"/>
      <c r="I730" s="304"/>
      <c r="J730" s="304"/>
      <c r="K730" s="304"/>
      <c r="L730" s="304"/>
      <c r="M730" s="305"/>
      <c r="N730" s="305"/>
      <c r="O730" s="306"/>
      <c r="P730" s="304"/>
      <c r="Q730" s="308"/>
      <c r="R730" s="304"/>
      <c r="S730" s="308"/>
      <c r="T730" s="304"/>
      <c r="U730" s="304"/>
      <c r="V730" s="304"/>
      <c r="W730" s="304"/>
      <c r="X730" s="304"/>
      <c r="Y730" s="304"/>
      <c r="Z730" s="304"/>
      <c r="AA730" s="309"/>
      <c r="AB730" s="304"/>
      <c r="AC730" s="304"/>
      <c r="AD730" s="304"/>
      <c r="AE730" s="304"/>
      <c r="AF730" s="304"/>
      <c r="AG730" s="304"/>
      <c r="AH730" s="304"/>
      <c r="AI730" s="285"/>
      <c r="AJ730" s="304"/>
      <c r="AK730" s="304"/>
      <c r="AL730" s="304"/>
      <c r="AM730" s="304"/>
      <c r="AN730" s="304"/>
      <c r="AO730" s="304"/>
      <c r="AP730" s="271"/>
      <c r="AQ730" s="304"/>
      <c r="AR730" s="306"/>
      <c r="AS730" s="289"/>
      <c r="AT730" s="289"/>
      <c r="AU730" s="304"/>
      <c r="AX730" s="292" t="s">
        <v>1740</v>
      </c>
      <c r="AY730" s="292" t="s">
        <v>1741</v>
      </c>
    </row>
    <row r="731" spans="1:51" s="228" customFormat="1" ht="48" customHeight="1">
      <c r="A731" s="304"/>
      <c r="B731" s="304"/>
      <c r="C731" s="304"/>
      <c r="D731" s="304"/>
      <c r="E731" s="304"/>
      <c r="F731" s="304"/>
      <c r="G731" s="304"/>
      <c r="H731" s="304"/>
      <c r="I731" s="304"/>
      <c r="J731" s="304"/>
      <c r="K731" s="304"/>
      <c r="L731" s="304"/>
      <c r="M731" s="305"/>
      <c r="N731" s="305"/>
      <c r="O731" s="306"/>
      <c r="P731" s="304"/>
      <c r="Q731" s="308"/>
      <c r="R731" s="304"/>
      <c r="S731" s="308"/>
      <c r="T731" s="304"/>
      <c r="U731" s="304"/>
      <c r="V731" s="304"/>
      <c r="W731" s="304"/>
      <c r="X731" s="304"/>
      <c r="Y731" s="304"/>
      <c r="Z731" s="304"/>
      <c r="AA731" s="309"/>
      <c r="AB731" s="304"/>
      <c r="AC731" s="304"/>
      <c r="AD731" s="304"/>
      <c r="AE731" s="304"/>
      <c r="AF731" s="304"/>
      <c r="AG731" s="304"/>
      <c r="AH731" s="304"/>
      <c r="AI731" s="285"/>
      <c r="AJ731" s="304"/>
      <c r="AK731" s="304"/>
      <c r="AL731" s="304"/>
      <c r="AM731" s="304"/>
      <c r="AN731" s="304"/>
      <c r="AO731" s="304"/>
      <c r="AP731" s="271"/>
      <c r="AQ731" s="304"/>
      <c r="AR731" s="306"/>
      <c r="AS731" s="289"/>
      <c r="AT731" s="289"/>
      <c r="AU731" s="304"/>
      <c r="AX731" s="292" t="s">
        <v>1742</v>
      </c>
      <c r="AY731" s="292" t="s">
        <v>1743</v>
      </c>
    </row>
    <row r="732" spans="1:51" s="228" customFormat="1" ht="48" customHeight="1">
      <c r="A732" s="304"/>
      <c r="B732" s="304"/>
      <c r="C732" s="304"/>
      <c r="D732" s="304"/>
      <c r="E732" s="304"/>
      <c r="F732" s="304"/>
      <c r="G732" s="304"/>
      <c r="H732" s="304"/>
      <c r="I732" s="304"/>
      <c r="J732" s="304"/>
      <c r="K732" s="304"/>
      <c r="L732" s="304"/>
      <c r="M732" s="305"/>
      <c r="N732" s="305"/>
      <c r="O732" s="306"/>
      <c r="P732" s="304"/>
      <c r="Q732" s="308"/>
      <c r="R732" s="304"/>
      <c r="S732" s="308"/>
      <c r="T732" s="304"/>
      <c r="U732" s="304"/>
      <c r="V732" s="304"/>
      <c r="W732" s="304"/>
      <c r="X732" s="304"/>
      <c r="Y732" s="304"/>
      <c r="Z732" s="304"/>
      <c r="AA732" s="309"/>
      <c r="AB732" s="304"/>
      <c r="AC732" s="304"/>
      <c r="AD732" s="304"/>
      <c r="AE732" s="304"/>
      <c r="AF732" s="304"/>
      <c r="AG732" s="304"/>
      <c r="AH732" s="304"/>
      <c r="AI732" s="285"/>
      <c r="AJ732" s="304"/>
      <c r="AK732" s="304"/>
      <c r="AL732" s="304"/>
      <c r="AM732" s="304"/>
      <c r="AN732" s="304"/>
      <c r="AO732" s="304"/>
      <c r="AP732" s="271"/>
      <c r="AQ732" s="304"/>
      <c r="AR732" s="306"/>
      <c r="AS732" s="289"/>
      <c r="AT732" s="289"/>
      <c r="AU732" s="304"/>
      <c r="AX732" s="292" t="s">
        <v>1744</v>
      </c>
      <c r="AY732" s="292" t="s">
        <v>1745</v>
      </c>
    </row>
    <row r="733" spans="1:51" s="228" customFormat="1" ht="48" customHeight="1">
      <c r="A733" s="304"/>
      <c r="B733" s="304"/>
      <c r="C733" s="304"/>
      <c r="D733" s="304"/>
      <c r="E733" s="304"/>
      <c r="F733" s="304"/>
      <c r="G733" s="304"/>
      <c r="H733" s="304"/>
      <c r="I733" s="304"/>
      <c r="J733" s="304"/>
      <c r="K733" s="304"/>
      <c r="L733" s="304"/>
      <c r="M733" s="305"/>
      <c r="N733" s="305"/>
      <c r="O733" s="306"/>
      <c r="P733" s="304"/>
      <c r="Q733" s="308"/>
      <c r="R733" s="304"/>
      <c r="S733" s="308"/>
      <c r="T733" s="304"/>
      <c r="U733" s="304"/>
      <c r="V733" s="304"/>
      <c r="W733" s="304"/>
      <c r="X733" s="304"/>
      <c r="Y733" s="304"/>
      <c r="Z733" s="304"/>
      <c r="AA733" s="309"/>
      <c r="AB733" s="304"/>
      <c r="AC733" s="304"/>
      <c r="AD733" s="304"/>
      <c r="AE733" s="304"/>
      <c r="AF733" s="304"/>
      <c r="AG733" s="304"/>
      <c r="AH733" s="304"/>
      <c r="AI733" s="285"/>
      <c r="AJ733" s="304"/>
      <c r="AK733" s="304"/>
      <c r="AL733" s="304"/>
      <c r="AM733" s="304"/>
      <c r="AN733" s="304"/>
      <c r="AO733" s="304"/>
      <c r="AP733" s="271"/>
      <c r="AQ733" s="304"/>
      <c r="AR733" s="306"/>
      <c r="AS733" s="289"/>
      <c r="AT733" s="289"/>
      <c r="AU733" s="304"/>
      <c r="AX733" s="292" t="s">
        <v>1746</v>
      </c>
      <c r="AY733" s="292" t="s">
        <v>1747</v>
      </c>
    </row>
    <row r="734" spans="1:51" s="228" customFormat="1" ht="48" customHeight="1">
      <c r="A734" s="304"/>
      <c r="B734" s="304"/>
      <c r="C734" s="304"/>
      <c r="D734" s="304"/>
      <c r="E734" s="304"/>
      <c r="F734" s="304"/>
      <c r="G734" s="304"/>
      <c r="H734" s="304"/>
      <c r="I734" s="304"/>
      <c r="J734" s="304"/>
      <c r="K734" s="304"/>
      <c r="L734" s="304"/>
      <c r="M734" s="305"/>
      <c r="N734" s="305"/>
      <c r="O734" s="306"/>
      <c r="P734" s="304"/>
      <c r="Q734" s="308"/>
      <c r="R734" s="304"/>
      <c r="S734" s="308"/>
      <c r="T734" s="304"/>
      <c r="U734" s="304"/>
      <c r="V734" s="304"/>
      <c r="W734" s="304"/>
      <c r="X734" s="304"/>
      <c r="Y734" s="304"/>
      <c r="Z734" s="304"/>
      <c r="AA734" s="309"/>
      <c r="AB734" s="304"/>
      <c r="AC734" s="304"/>
      <c r="AD734" s="304"/>
      <c r="AE734" s="304"/>
      <c r="AF734" s="304"/>
      <c r="AG734" s="304"/>
      <c r="AH734" s="304"/>
      <c r="AI734" s="285"/>
      <c r="AJ734" s="304"/>
      <c r="AK734" s="304"/>
      <c r="AL734" s="304"/>
      <c r="AM734" s="304"/>
      <c r="AN734" s="304"/>
      <c r="AO734" s="304"/>
      <c r="AP734" s="271"/>
      <c r="AQ734" s="304"/>
      <c r="AR734" s="306"/>
      <c r="AS734" s="289"/>
      <c r="AT734" s="289"/>
      <c r="AU734" s="304"/>
      <c r="AX734" s="292" t="s">
        <v>1748</v>
      </c>
      <c r="AY734" s="292" t="s">
        <v>1749</v>
      </c>
    </row>
    <row r="735" spans="1:51" s="228" customFormat="1" ht="48" customHeight="1">
      <c r="A735" s="304"/>
      <c r="B735" s="304"/>
      <c r="C735" s="304"/>
      <c r="D735" s="304"/>
      <c r="E735" s="304"/>
      <c r="F735" s="304"/>
      <c r="G735" s="304"/>
      <c r="H735" s="304"/>
      <c r="I735" s="304"/>
      <c r="J735" s="304"/>
      <c r="K735" s="304"/>
      <c r="L735" s="304"/>
      <c r="M735" s="305"/>
      <c r="N735" s="305"/>
      <c r="O735" s="306"/>
      <c r="P735" s="304"/>
      <c r="Q735" s="308"/>
      <c r="R735" s="304"/>
      <c r="S735" s="308"/>
      <c r="T735" s="304"/>
      <c r="U735" s="304"/>
      <c r="V735" s="304"/>
      <c r="W735" s="304"/>
      <c r="X735" s="304"/>
      <c r="Y735" s="304"/>
      <c r="Z735" s="304"/>
      <c r="AA735" s="309"/>
      <c r="AB735" s="304"/>
      <c r="AC735" s="304"/>
      <c r="AD735" s="304"/>
      <c r="AE735" s="304"/>
      <c r="AF735" s="304"/>
      <c r="AG735" s="304"/>
      <c r="AH735" s="304"/>
      <c r="AI735" s="285"/>
      <c r="AJ735" s="304"/>
      <c r="AK735" s="304"/>
      <c r="AL735" s="304"/>
      <c r="AM735" s="304"/>
      <c r="AN735" s="304"/>
      <c r="AO735" s="304"/>
      <c r="AP735" s="271"/>
      <c r="AQ735" s="304"/>
      <c r="AR735" s="306"/>
      <c r="AS735" s="289"/>
      <c r="AT735" s="289"/>
      <c r="AU735" s="304"/>
      <c r="AX735" s="292" t="s">
        <v>1750</v>
      </c>
      <c r="AY735" s="292" t="s">
        <v>1751</v>
      </c>
    </row>
    <row r="736" spans="1:51" s="228" customFormat="1" ht="48" customHeight="1">
      <c r="A736" s="304"/>
      <c r="B736" s="304"/>
      <c r="C736" s="304"/>
      <c r="D736" s="304"/>
      <c r="E736" s="304"/>
      <c r="F736" s="304"/>
      <c r="G736" s="304"/>
      <c r="H736" s="304"/>
      <c r="I736" s="304"/>
      <c r="J736" s="304"/>
      <c r="K736" s="304"/>
      <c r="L736" s="304"/>
      <c r="M736" s="305"/>
      <c r="N736" s="305"/>
      <c r="O736" s="306"/>
      <c r="P736" s="304"/>
      <c r="Q736" s="308"/>
      <c r="R736" s="304"/>
      <c r="S736" s="308"/>
      <c r="T736" s="304"/>
      <c r="U736" s="304"/>
      <c r="V736" s="304"/>
      <c r="W736" s="304"/>
      <c r="X736" s="304"/>
      <c r="Y736" s="304"/>
      <c r="Z736" s="304"/>
      <c r="AA736" s="309"/>
      <c r="AB736" s="304"/>
      <c r="AC736" s="304"/>
      <c r="AD736" s="304"/>
      <c r="AE736" s="304"/>
      <c r="AF736" s="304"/>
      <c r="AG736" s="304"/>
      <c r="AH736" s="304"/>
      <c r="AI736" s="285"/>
      <c r="AJ736" s="304"/>
      <c r="AK736" s="304"/>
      <c r="AL736" s="304"/>
      <c r="AM736" s="304"/>
      <c r="AN736" s="304"/>
      <c r="AO736" s="304"/>
      <c r="AP736" s="271"/>
      <c r="AQ736" s="304"/>
      <c r="AR736" s="306"/>
      <c r="AS736" s="289"/>
      <c r="AT736" s="289"/>
      <c r="AU736" s="304"/>
      <c r="AX736" s="292" t="s">
        <v>1752</v>
      </c>
      <c r="AY736" s="292" t="s">
        <v>1753</v>
      </c>
    </row>
    <row r="737" spans="1:51" s="228" customFormat="1" ht="48" customHeight="1">
      <c r="A737" s="304"/>
      <c r="B737" s="304"/>
      <c r="C737" s="304"/>
      <c r="D737" s="304"/>
      <c r="E737" s="304"/>
      <c r="F737" s="304"/>
      <c r="G737" s="304"/>
      <c r="H737" s="304"/>
      <c r="I737" s="304"/>
      <c r="J737" s="304"/>
      <c r="K737" s="304"/>
      <c r="L737" s="304"/>
      <c r="M737" s="305"/>
      <c r="N737" s="305"/>
      <c r="O737" s="306"/>
      <c r="P737" s="304"/>
      <c r="Q737" s="308"/>
      <c r="R737" s="304"/>
      <c r="S737" s="308"/>
      <c r="T737" s="304"/>
      <c r="U737" s="304"/>
      <c r="V737" s="304"/>
      <c r="W737" s="304"/>
      <c r="X737" s="304"/>
      <c r="Y737" s="304"/>
      <c r="Z737" s="304"/>
      <c r="AA737" s="309"/>
      <c r="AB737" s="304"/>
      <c r="AC737" s="304"/>
      <c r="AD737" s="304"/>
      <c r="AE737" s="304"/>
      <c r="AF737" s="304"/>
      <c r="AG737" s="304"/>
      <c r="AH737" s="304"/>
      <c r="AI737" s="285"/>
      <c r="AJ737" s="304"/>
      <c r="AK737" s="304"/>
      <c r="AL737" s="304"/>
      <c r="AM737" s="304"/>
      <c r="AN737" s="304"/>
      <c r="AO737" s="304"/>
      <c r="AP737" s="271"/>
      <c r="AQ737" s="304"/>
      <c r="AR737" s="306"/>
      <c r="AS737" s="289"/>
      <c r="AT737" s="289"/>
      <c r="AU737" s="304"/>
      <c r="AX737" s="292" t="s">
        <v>1754</v>
      </c>
      <c r="AY737" s="292" t="s">
        <v>1755</v>
      </c>
    </row>
    <row r="738" spans="1:51" s="228" customFormat="1" ht="48" customHeight="1">
      <c r="A738" s="304"/>
      <c r="B738" s="304"/>
      <c r="C738" s="304"/>
      <c r="D738" s="304"/>
      <c r="E738" s="304"/>
      <c r="F738" s="304"/>
      <c r="G738" s="304"/>
      <c r="H738" s="304"/>
      <c r="I738" s="304"/>
      <c r="J738" s="304"/>
      <c r="K738" s="304"/>
      <c r="L738" s="304"/>
      <c r="M738" s="305"/>
      <c r="N738" s="305"/>
      <c r="O738" s="306"/>
      <c r="P738" s="304"/>
      <c r="Q738" s="308"/>
      <c r="R738" s="304"/>
      <c r="S738" s="308"/>
      <c r="T738" s="304"/>
      <c r="U738" s="304"/>
      <c r="V738" s="304"/>
      <c r="W738" s="304"/>
      <c r="X738" s="304"/>
      <c r="Y738" s="304"/>
      <c r="Z738" s="304"/>
      <c r="AA738" s="309"/>
      <c r="AB738" s="304"/>
      <c r="AC738" s="304"/>
      <c r="AD738" s="304"/>
      <c r="AE738" s="304"/>
      <c r="AF738" s="304"/>
      <c r="AG738" s="304"/>
      <c r="AH738" s="304"/>
      <c r="AI738" s="285"/>
      <c r="AJ738" s="304"/>
      <c r="AK738" s="304"/>
      <c r="AL738" s="304"/>
      <c r="AM738" s="304"/>
      <c r="AN738" s="304"/>
      <c r="AO738" s="304"/>
      <c r="AP738" s="271"/>
      <c r="AQ738" s="304"/>
      <c r="AR738" s="306"/>
      <c r="AS738" s="289"/>
      <c r="AT738" s="289"/>
      <c r="AU738" s="304"/>
      <c r="AX738" s="292" t="s">
        <v>1756</v>
      </c>
      <c r="AY738" s="292" t="s">
        <v>1757</v>
      </c>
    </row>
    <row r="739" spans="1:51" s="228" customFormat="1" ht="48" customHeight="1">
      <c r="A739" s="304"/>
      <c r="B739" s="304"/>
      <c r="C739" s="304"/>
      <c r="D739" s="304"/>
      <c r="E739" s="304"/>
      <c r="F739" s="304"/>
      <c r="G739" s="304"/>
      <c r="H739" s="304"/>
      <c r="I739" s="304"/>
      <c r="J739" s="304"/>
      <c r="K739" s="304"/>
      <c r="L739" s="304"/>
      <c r="M739" s="305"/>
      <c r="N739" s="305"/>
      <c r="O739" s="306"/>
      <c r="P739" s="304"/>
      <c r="Q739" s="308"/>
      <c r="R739" s="304"/>
      <c r="S739" s="308"/>
      <c r="T739" s="304"/>
      <c r="U739" s="304"/>
      <c r="V739" s="304"/>
      <c r="W739" s="304"/>
      <c r="X739" s="304"/>
      <c r="Y739" s="304"/>
      <c r="Z739" s="304"/>
      <c r="AA739" s="309"/>
      <c r="AB739" s="304"/>
      <c r="AC739" s="304"/>
      <c r="AD739" s="304"/>
      <c r="AE739" s="304"/>
      <c r="AF739" s="304"/>
      <c r="AG739" s="304"/>
      <c r="AH739" s="304"/>
      <c r="AI739" s="285"/>
      <c r="AJ739" s="304"/>
      <c r="AK739" s="304"/>
      <c r="AL739" s="304"/>
      <c r="AM739" s="304"/>
      <c r="AN739" s="304"/>
      <c r="AO739" s="304"/>
      <c r="AP739" s="271"/>
      <c r="AQ739" s="304"/>
      <c r="AR739" s="306"/>
      <c r="AS739" s="289"/>
      <c r="AT739" s="289"/>
      <c r="AU739" s="304"/>
      <c r="AX739" s="292" t="s">
        <v>1758</v>
      </c>
      <c r="AY739" s="292" t="s">
        <v>1759</v>
      </c>
    </row>
    <row r="740" spans="1:51" s="228" customFormat="1" ht="48" customHeight="1">
      <c r="A740" s="304"/>
      <c r="B740" s="304"/>
      <c r="C740" s="304"/>
      <c r="D740" s="304"/>
      <c r="E740" s="304"/>
      <c r="F740" s="304"/>
      <c r="G740" s="304"/>
      <c r="H740" s="304"/>
      <c r="I740" s="304"/>
      <c r="J740" s="304"/>
      <c r="K740" s="304"/>
      <c r="L740" s="304"/>
      <c r="M740" s="305"/>
      <c r="N740" s="305"/>
      <c r="O740" s="306"/>
      <c r="P740" s="304"/>
      <c r="Q740" s="308"/>
      <c r="R740" s="304"/>
      <c r="S740" s="308"/>
      <c r="T740" s="304"/>
      <c r="U740" s="304"/>
      <c r="V740" s="304"/>
      <c r="W740" s="304"/>
      <c r="X740" s="304"/>
      <c r="Y740" s="304"/>
      <c r="Z740" s="304"/>
      <c r="AA740" s="309"/>
      <c r="AB740" s="304"/>
      <c r="AC740" s="304"/>
      <c r="AD740" s="304"/>
      <c r="AE740" s="304"/>
      <c r="AF740" s="304"/>
      <c r="AG740" s="304"/>
      <c r="AH740" s="304"/>
      <c r="AI740" s="285"/>
      <c r="AJ740" s="304"/>
      <c r="AK740" s="304"/>
      <c r="AL740" s="304"/>
      <c r="AM740" s="304"/>
      <c r="AN740" s="304"/>
      <c r="AO740" s="304"/>
      <c r="AP740" s="271"/>
      <c r="AQ740" s="304"/>
      <c r="AR740" s="306"/>
      <c r="AS740" s="289"/>
      <c r="AT740" s="289"/>
      <c r="AU740" s="304"/>
      <c r="AX740" s="292" t="s">
        <v>1760</v>
      </c>
      <c r="AY740" s="292" t="s">
        <v>1761</v>
      </c>
    </row>
    <row r="741" spans="1:51" s="228" customFormat="1" ht="48" customHeight="1">
      <c r="A741" s="304"/>
      <c r="B741" s="304"/>
      <c r="C741" s="304"/>
      <c r="D741" s="304"/>
      <c r="E741" s="304"/>
      <c r="F741" s="304"/>
      <c r="G741" s="304"/>
      <c r="H741" s="304"/>
      <c r="I741" s="304"/>
      <c r="J741" s="304"/>
      <c r="K741" s="304"/>
      <c r="L741" s="304"/>
      <c r="M741" s="305"/>
      <c r="N741" s="305"/>
      <c r="O741" s="306"/>
      <c r="P741" s="304"/>
      <c r="Q741" s="308"/>
      <c r="R741" s="304"/>
      <c r="S741" s="308"/>
      <c r="T741" s="304"/>
      <c r="U741" s="304"/>
      <c r="V741" s="304"/>
      <c r="W741" s="304"/>
      <c r="X741" s="304"/>
      <c r="Y741" s="304"/>
      <c r="Z741" s="304"/>
      <c r="AA741" s="309"/>
      <c r="AB741" s="304"/>
      <c r="AC741" s="304"/>
      <c r="AD741" s="304"/>
      <c r="AE741" s="304"/>
      <c r="AF741" s="304"/>
      <c r="AG741" s="304"/>
      <c r="AH741" s="304"/>
      <c r="AI741" s="285"/>
      <c r="AJ741" s="304"/>
      <c r="AK741" s="304"/>
      <c r="AL741" s="304"/>
      <c r="AM741" s="304"/>
      <c r="AN741" s="304"/>
      <c r="AO741" s="304"/>
      <c r="AP741" s="271"/>
      <c r="AQ741" s="304"/>
      <c r="AR741" s="306"/>
      <c r="AS741" s="289"/>
      <c r="AT741" s="289"/>
      <c r="AU741" s="304"/>
      <c r="AX741" s="292" t="s">
        <v>1762</v>
      </c>
      <c r="AY741" s="292" t="s">
        <v>1763</v>
      </c>
    </row>
    <row r="742" spans="1:51" s="228" customFormat="1" ht="48" customHeight="1">
      <c r="A742" s="304"/>
      <c r="B742" s="304"/>
      <c r="C742" s="304"/>
      <c r="D742" s="304"/>
      <c r="E742" s="304"/>
      <c r="F742" s="304"/>
      <c r="G742" s="304"/>
      <c r="H742" s="304"/>
      <c r="I742" s="304"/>
      <c r="J742" s="304"/>
      <c r="K742" s="304"/>
      <c r="L742" s="304"/>
      <c r="M742" s="305"/>
      <c r="N742" s="305"/>
      <c r="O742" s="306"/>
      <c r="P742" s="304"/>
      <c r="Q742" s="308"/>
      <c r="R742" s="304"/>
      <c r="S742" s="308"/>
      <c r="T742" s="304"/>
      <c r="U742" s="304"/>
      <c r="V742" s="304"/>
      <c r="W742" s="304"/>
      <c r="X742" s="304"/>
      <c r="Y742" s="304"/>
      <c r="Z742" s="304"/>
      <c r="AA742" s="309"/>
      <c r="AB742" s="304"/>
      <c r="AC742" s="304"/>
      <c r="AD742" s="304"/>
      <c r="AE742" s="304"/>
      <c r="AF742" s="304"/>
      <c r="AG742" s="304"/>
      <c r="AH742" s="304"/>
      <c r="AI742" s="285"/>
      <c r="AJ742" s="304"/>
      <c r="AK742" s="304"/>
      <c r="AL742" s="304"/>
      <c r="AM742" s="304"/>
      <c r="AN742" s="304"/>
      <c r="AO742" s="304"/>
      <c r="AP742" s="271"/>
      <c r="AQ742" s="304"/>
      <c r="AR742" s="306"/>
      <c r="AS742" s="289"/>
      <c r="AT742" s="289"/>
      <c r="AU742" s="304"/>
      <c r="AX742" s="292" t="s">
        <v>1764</v>
      </c>
      <c r="AY742" s="292" t="s">
        <v>1765</v>
      </c>
    </row>
    <row r="743" spans="1:51" s="228" customFormat="1" ht="48" customHeight="1">
      <c r="A743" s="304"/>
      <c r="B743" s="304"/>
      <c r="C743" s="304"/>
      <c r="D743" s="304"/>
      <c r="E743" s="304"/>
      <c r="F743" s="304"/>
      <c r="G743" s="304"/>
      <c r="H743" s="304"/>
      <c r="I743" s="304"/>
      <c r="J743" s="304"/>
      <c r="K743" s="304"/>
      <c r="L743" s="304"/>
      <c r="M743" s="305"/>
      <c r="N743" s="305"/>
      <c r="O743" s="306"/>
      <c r="P743" s="304"/>
      <c r="Q743" s="308"/>
      <c r="R743" s="304"/>
      <c r="S743" s="308"/>
      <c r="T743" s="304"/>
      <c r="U743" s="304"/>
      <c r="V743" s="304"/>
      <c r="W743" s="304"/>
      <c r="X743" s="304"/>
      <c r="Y743" s="304"/>
      <c r="Z743" s="304"/>
      <c r="AA743" s="309"/>
      <c r="AB743" s="304"/>
      <c r="AC743" s="304"/>
      <c r="AD743" s="304"/>
      <c r="AE743" s="304"/>
      <c r="AF743" s="304"/>
      <c r="AG743" s="304"/>
      <c r="AH743" s="304"/>
      <c r="AI743" s="285"/>
      <c r="AJ743" s="304"/>
      <c r="AK743" s="304"/>
      <c r="AL743" s="304"/>
      <c r="AM743" s="304"/>
      <c r="AN743" s="304"/>
      <c r="AO743" s="304"/>
      <c r="AP743" s="271"/>
      <c r="AQ743" s="304"/>
      <c r="AR743" s="306"/>
      <c r="AS743" s="289"/>
      <c r="AT743" s="289"/>
      <c r="AU743" s="304"/>
      <c r="AX743" s="292" t="s">
        <v>1766</v>
      </c>
      <c r="AY743" s="292" t="s">
        <v>1767</v>
      </c>
    </row>
    <row r="744" spans="1:51" s="228" customFormat="1" ht="48" customHeight="1">
      <c r="A744" s="304"/>
      <c r="B744" s="304"/>
      <c r="C744" s="304"/>
      <c r="D744" s="304"/>
      <c r="E744" s="304"/>
      <c r="F744" s="304"/>
      <c r="G744" s="304"/>
      <c r="H744" s="304"/>
      <c r="I744" s="304"/>
      <c r="J744" s="304"/>
      <c r="K744" s="304"/>
      <c r="L744" s="304"/>
      <c r="M744" s="305"/>
      <c r="N744" s="305"/>
      <c r="O744" s="306"/>
      <c r="P744" s="304"/>
      <c r="Q744" s="308"/>
      <c r="R744" s="304"/>
      <c r="S744" s="308"/>
      <c r="T744" s="304"/>
      <c r="U744" s="304"/>
      <c r="V744" s="304"/>
      <c r="W744" s="304"/>
      <c r="X744" s="304"/>
      <c r="Y744" s="304"/>
      <c r="Z744" s="304"/>
      <c r="AA744" s="309"/>
      <c r="AB744" s="304"/>
      <c r="AC744" s="304"/>
      <c r="AD744" s="304"/>
      <c r="AE744" s="304"/>
      <c r="AF744" s="304"/>
      <c r="AG744" s="304"/>
      <c r="AH744" s="304"/>
      <c r="AI744" s="285"/>
      <c r="AJ744" s="304"/>
      <c r="AK744" s="304"/>
      <c r="AL744" s="304"/>
      <c r="AM744" s="304"/>
      <c r="AN744" s="304"/>
      <c r="AO744" s="304"/>
      <c r="AP744" s="271"/>
      <c r="AQ744" s="304"/>
      <c r="AR744" s="306"/>
      <c r="AS744" s="289"/>
      <c r="AT744" s="289"/>
      <c r="AU744" s="304"/>
      <c r="AX744" s="292" t="s">
        <v>1768</v>
      </c>
      <c r="AY744" s="292" t="s">
        <v>1769</v>
      </c>
    </row>
    <row r="745" spans="1:51" s="228" customFormat="1" ht="48" customHeight="1">
      <c r="A745" s="304"/>
      <c r="B745" s="304"/>
      <c r="C745" s="304"/>
      <c r="D745" s="304"/>
      <c r="E745" s="304"/>
      <c r="F745" s="304"/>
      <c r="G745" s="304"/>
      <c r="H745" s="304"/>
      <c r="I745" s="304"/>
      <c r="J745" s="304"/>
      <c r="K745" s="304"/>
      <c r="L745" s="304"/>
      <c r="M745" s="305"/>
      <c r="N745" s="305"/>
      <c r="O745" s="306"/>
      <c r="P745" s="304"/>
      <c r="Q745" s="308"/>
      <c r="R745" s="304"/>
      <c r="S745" s="308"/>
      <c r="T745" s="304"/>
      <c r="U745" s="304"/>
      <c r="V745" s="304"/>
      <c r="W745" s="304"/>
      <c r="X745" s="304"/>
      <c r="Y745" s="304"/>
      <c r="Z745" s="304"/>
      <c r="AA745" s="309"/>
      <c r="AB745" s="304"/>
      <c r="AC745" s="304"/>
      <c r="AD745" s="304"/>
      <c r="AE745" s="304"/>
      <c r="AF745" s="304"/>
      <c r="AG745" s="304"/>
      <c r="AH745" s="304"/>
      <c r="AI745" s="285"/>
      <c r="AJ745" s="304"/>
      <c r="AK745" s="304"/>
      <c r="AL745" s="304"/>
      <c r="AM745" s="304"/>
      <c r="AN745" s="304"/>
      <c r="AO745" s="304"/>
      <c r="AP745" s="271"/>
      <c r="AQ745" s="304"/>
      <c r="AR745" s="306"/>
      <c r="AS745" s="289"/>
      <c r="AT745" s="289"/>
      <c r="AU745" s="304"/>
      <c r="AX745" s="292" t="s">
        <v>1770</v>
      </c>
      <c r="AY745" s="292" t="s">
        <v>1771</v>
      </c>
    </row>
    <row r="746" spans="1:51" s="228" customFormat="1" ht="48" customHeight="1">
      <c r="A746" s="304"/>
      <c r="B746" s="304"/>
      <c r="C746" s="304"/>
      <c r="D746" s="304"/>
      <c r="E746" s="304"/>
      <c r="F746" s="304"/>
      <c r="G746" s="304"/>
      <c r="H746" s="304"/>
      <c r="I746" s="304"/>
      <c r="J746" s="304"/>
      <c r="K746" s="304"/>
      <c r="L746" s="304"/>
      <c r="M746" s="305"/>
      <c r="N746" s="305"/>
      <c r="O746" s="306"/>
      <c r="P746" s="304"/>
      <c r="Q746" s="308"/>
      <c r="R746" s="304"/>
      <c r="S746" s="308"/>
      <c r="T746" s="304"/>
      <c r="U746" s="304"/>
      <c r="V746" s="304"/>
      <c r="W746" s="304"/>
      <c r="X746" s="304"/>
      <c r="Y746" s="304"/>
      <c r="Z746" s="304"/>
      <c r="AA746" s="309"/>
      <c r="AB746" s="304"/>
      <c r="AC746" s="304"/>
      <c r="AD746" s="304"/>
      <c r="AE746" s="304"/>
      <c r="AF746" s="304"/>
      <c r="AG746" s="304"/>
      <c r="AH746" s="304"/>
      <c r="AI746" s="285"/>
      <c r="AJ746" s="304"/>
      <c r="AK746" s="304"/>
      <c r="AL746" s="304"/>
      <c r="AM746" s="304"/>
      <c r="AN746" s="304"/>
      <c r="AO746" s="304"/>
      <c r="AP746" s="271"/>
      <c r="AQ746" s="304"/>
      <c r="AR746" s="306"/>
      <c r="AS746" s="289"/>
      <c r="AT746" s="289"/>
      <c r="AU746" s="304"/>
      <c r="AX746" s="292" t="s">
        <v>1772</v>
      </c>
      <c r="AY746" s="292" t="s">
        <v>1773</v>
      </c>
    </row>
    <row r="747" spans="1:51" s="228" customFormat="1" ht="48" customHeight="1">
      <c r="A747" s="304"/>
      <c r="B747" s="304"/>
      <c r="C747" s="304"/>
      <c r="D747" s="304"/>
      <c r="E747" s="304"/>
      <c r="F747" s="304"/>
      <c r="G747" s="304"/>
      <c r="H747" s="304"/>
      <c r="I747" s="304"/>
      <c r="J747" s="304"/>
      <c r="K747" s="304"/>
      <c r="L747" s="304"/>
      <c r="M747" s="305"/>
      <c r="N747" s="305"/>
      <c r="O747" s="306"/>
      <c r="P747" s="304"/>
      <c r="Q747" s="308"/>
      <c r="R747" s="304"/>
      <c r="S747" s="308"/>
      <c r="T747" s="304"/>
      <c r="U747" s="304"/>
      <c r="V747" s="304"/>
      <c r="W747" s="304"/>
      <c r="X747" s="304"/>
      <c r="Y747" s="304"/>
      <c r="Z747" s="304"/>
      <c r="AA747" s="309"/>
      <c r="AB747" s="304"/>
      <c r="AC747" s="304"/>
      <c r="AD747" s="304"/>
      <c r="AE747" s="304"/>
      <c r="AF747" s="304"/>
      <c r="AG747" s="304"/>
      <c r="AH747" s="304"/>
      <c r="AI747" s="285"/>
      <c r="AJ747" s="304"/>
      <c r="AK747" s="304"/>
      <c r="AL747" s="304"/>
      <c r="AM747" s="304"/>
      <c r="AN747" s="304"/>
      <c r="AO747" s="304"/>
      <c r="AP747" s="271"/>
      <c r="AQ747" s="304"/>
      <c r="AR747" s="306"/>
      <c r="AS747" s="289"/>
      <c r="AT747" s="289"/>
      <c r="AU747" s="304"/>
      <c r="AX747" s="292" t="s">
        <v>702</v>
      </c>
      <c r="AY747" s="292" t="s">
        <v>1774</v>
      </c>
    </row>
    <row r="748" spans="1:51" s="228" customFormat="1" ht="48" customHeight="1">
      <c r="A748" s="304"/>
      <c r="B748" s="304"/>
      <c r="C748" s="304"/>
      <c r="D748" s="304"/>
      <c r="E748" s="304"/>
      <c r="F748" s="304"/>
      <c r="G748" s="304"/>
      <c r="H748" s="304"/>
      <c r="I748" s="304"/>
      <c r="J748" s="304"/>
      <c r="K748" s="304"/>
      <c r="L748" s="304"/>
      <c r="M748" s="305"/>
      <c r="N748" s="305"/>
      <c r="O748" s="306"/>
      <c r="P748" s="304"/>
      <c r="Q748" s="308"/>
      <c r="R748" s="304"/>
      <c r="S748" s="308"/>
      <c r="T748" s="304"/>
      <c r="U748" s="304"/>
      <c r="V748" s="304"/>
      <c r="W748" s="304"/>
      <c r="X748" s="304"/>
      <c r="Y748" s="304"/>
      <c r="Z748" s="304"/>
      <c r="AA748" s="309"/>
      <c r="AB748" s="304"/>
      <c r="AC748" s="304"/>
      <c r="AD748" s="304"/>
      <c r="AE748" s="304"/>
      <c r="AF748" s="304"/>
      <c r="AG748" s="304"/>
      <c r="AH748" s="304"/>
      <c r="AI748" s="285"/>
      <c r="AJ748" s="304"/>
      <c r="AK748" s="304"/>
      <c r="AL748" s="304"/>
      <c r="AM748" s="304"/>
      <c r="AN748" s="304"/>
      <c r="AO748" s="304"/>
      <c r="AP748" s="271"/>
      <c r="AQ748" s="304"/>
      <c r="AR748" s="306"/>
      <c r="AS748" s="289"/>
      <c r="AT748" s="289"/>
      <c r="AU748" s="304"/>
      <c r="AX748" s="292" t="s">
        <v>1775</v>
      </c>
      <c r="AY748" s="292" t="s">
        <v>1776</v>
      </c>
    </row>
    <row r="749" spans="1:51" s="228" customFormat="1" ht="48" customHeight="1">
      <c r="A749" s="304"/>
      <c r="B749" s="304"/>
      <c r="C749" s="304"/>
      <c r="D749" s="304"/>
      <c r="E749" s="304"/>
      <c r="F749" s="304"/>
      <c r="G749" s="304"/>
      <c r="H749" s="304"/>
      <c r="I749" s="304"/>
      <c r="J749" s="304"/>
      <c r="K749" s="304"/>
      <c r="L749" s="304"/>
      <c r="M749" s="305"/>
      <c r="N749" s="305"/>
      <c r="O749" s="306"/>
      <c r="P749" s="304"/>
      <c r="Q749" s="308"/>
      <c r="R749" s="304"/>
      <c r="S749" s="308"/>
      <c r="T749" s="304"/>
      <c r="U749" s="304"/>
      <c r="V749" s="304"/>
      <c r="W749" s="304"/>
      <c r="X749" s="304"/>
      <c r="Y749" s="304"/>
      <c r="Z749" s="304"/>
      <c r="AA749" s="309"/>
      <c r="AB749" s="304"/>
      <c r="AC749" s="304"/>
      <c r="AD749" s="304"/>
      <c r="AE749" s="304"/>
      <c r="AF749" s="304"/>
      <c r="AG749" s="304"/>
      <c r="AH749" s="304"/>
      <c r="AI749" s="285"/>
      <c r="AJ749" s="304"/>
      <c r="AK749" s="304"/>
      <c r="AL749" s="304"/>
      <c r="AM749" s="304"/>
      <c r="AN749" s="304"/>
      <c r="AO749" s="304"/>
      <c r="AP749" s="271"/>
      <c r="AQ749" s="304"/>
      <c r="AR749" s="306"/>
      <c r="AS749" s="289"/>
      <c r="AT749" s="289"/>
      <c r="AU749" s="304"/>
      <c r="AX749" s="292" t="s">
        <v>1777</v>
      </c>
      <c r="AY749" s="292" t="s">
        <v>1778</v>
      </c>
    </row>
    <row r="750" spans="1:51" s="228" customFormat="1" ht="48" customHeight="1">
      <c r="A750" s="304"/>
      <c r="B750" s="304"/>
      <c r="C750" s="304"/>
      <c r="D750" s="304"/>
      <c r="E750" s="304"/>
      <c r="F750" s="304"/>
      <c r="G750" s="304"/>
      <c r="H750" s="304"/>
      <c r="I750" s="304"/>
      <c r="J750" s="304"/>
      <c r="K750" s="304"/>
      <c r="L750" s="304"/>
      <c r="M750" s="305"/>
      <c r="N750" s="305"/>
      <c r="O750" s="306"/>
      <c r="P750" s="304"/>
      <c r="Q750" s="308"/>
      <c r="R750" s="304"/>
      <c r="S750" s="308"/>
      <c r="T750" s="304"/>
      <c r="U750" s="304"/>
      <c r="V750" s="304"/>
      <c r="W750" s="304"/>
      <c r="X750" s="304"/>
      <c r="Y750" s="304"/>
      <c r="Z750" s="304"/>
      <c r="AA750" s="309"/>
      <c r="AB750" s="304"/>
      <c r="AC750" s="304"/>
      <c r="AD750" s="304"/>
      <c r="AE750" s="304"/>
      <c r="AF750" s="304"/>
      <c r="AG750" s="304"/>
      <c r="AH750" s="304"/>
      <c r="AI750" s="285"/>
      <c r="AJ750" s="304"/>
      <c r="AK750" s="304"/>
      <c r="AL750" s="304"/>
      <c r="AM750" s="304"/>
      <c r="AN750" s="304"/>
      <c r="AO750" s="304"/>
      <c r="AP750" s="271"/>
      <c r="AQ750" s="304"/>
      <c r="AR750" s="306"/>
      <c r="AS750" s="289"/>
      <c r="AT750" s="289"/>
      <c r="AU750" s="304"/>
      <c r="AX750" s="292" t="s">
        <v>1779</v>
      </c>
      <c r="AY750" s="292" t="s">
        <v>1780</v>
      </c>
    </row>
    <row r="751" spans="1:51" s="228" customFormat="1" ht="48" customHeight="1">
      <c r="A751" s="304"/>
      <c r="B751" s="304"/>
      <c r="C751" s="304"/>
      <c r="D751" s="304"/>
      <c r="E751" s="304"/>
      <c r="F751" s="304"/>
      <c r="G751" s="304"/>
      <c r="H751" s="304"/>
      <c r="I751" s="304"/>
      <c r="J751" s="304"/>
      <c r="K751" s="304"/>
      <c r="L751" s="304"/>
      <c r="M751" s="305"/>
      <c r="N751" s="305"/>
      <c r="O751" s="306"/>
      <c r="P751" s="304"/>
      <c r="Q751" s="308"/>
      <c r="R751" s="304"/>
      <c r="S751" s="308"/>
      <c r="T751" s="304"/>
      <c r="U751" s="304"/>
      <c r="V751" s="304"/>
      <c r="W751" s="304"/>
      <c r="X751" s="304"/>
      <c r="Y751" s="304"/>
      <c r="Z751" s="304"/>
      <c r="AA751" s="309"/>
      <c r="AB751" s="304"/>
      <c r="AC751" s="304"/>
      <c r="AD751" s="304"/>
      <c r="AE751" s="304"/>
      <c r="AF751" s="304"/>
      <c r="AG751" s="304"/>
      <c r="AH751" s="304"/>
      <c r="AI751" s="285"/>
      <c r="AJ751" s="304"/>
      <c r="AK751" s="304"/>
      <c r="AL751" s="304"/>
      <c r="AM751" s="304"/>
      <c r="AN751" s="304"/>
      <c r="AO751" s="304"/>
      <c r="AP751" s="271"/>
      <c r="AQ751" s="304"/>
      <c r="AR751" s="306"/>
      <c r="AS751" s="289"/>
      <c r="AT751" s="289"/>
      <c r="AU751" s="304"/>
      <c r="AX751" s="292" t="s">
        <v>1781</v>
      </c>
      <c r="AY751" s="292" t="s">
        <v>1782</v>
      </c>
    </row>
    <row r="752" spans="1:51" s="228" customFormat="1" ht="48" customHeight="1">
      <c r="A752" s="304"/>
      <c r="B752" s="304"/>
      <c r="C752" s="304"/>
      <c r="D752" s="304"/>
      <c r="E752" s="304"/>
      <c r="F752" s="304"/>
      <c r="G752" s="304"/>
      <c r="H752" s="304"/>
      <c r="I752" s="304"/>
      <c r="J752" s="304"/>
      <c r="K752" s="304"/>
      <c r="L752" s="304"/>
      <c r="M752" s="305"/>
      <c r="N752" s="305"/>
      <c r="O752" s="306"/>
      <c r="P752" s="304"/>
      <c r="Q752" s="308"/>
      <c r="R752" s="304"/>
      <c r="S752" s="308"/>
      <c r="T752" s="304"/>
      <c r="U752" s="304"/>
      <c r="V752" s="304"/>
      <c r="W752" s="304"/>
      <c r="X752" s="304"/>
      <c r="Y752" s="304"/>
      <c r="Z752" s="304"/>
      <c r="AA752" s="309"/>
      <c r="AB752" s="304"/>
      <c r="AC752" s="304"/>
      <c r="AD752" s="304"/>
      <c r="AE752" s="304"/>
      <c r="AF752" s="304"/>
      <c r="AG752" s="304"/>
      <c r="AH752" s="304"/>
      <c r="AI752" s="285"/>
      <c r="AJ752" s="304"/>
      <c r="AK752" s="304"/>
      <c r="AL752" s="304"/>
      <c r="AM752" s="304"/>
      <c r="AN752" s="304"/>
      <c r="AO752" s="304"/>
      <c r="AP752" s="271"/>
      <c r="AQ752" s="304"/>
      <c r="AR752" s="306"/>
      <c r="AS752" s="289"/>
      <c r="AT752" s="289"/>
      <c r="AU752" s="304"/>
      <c r="AX752" s="292" t="s">
        <v>1783</v>
      </c>
      <c r="AY752" s="292" t="s">
        <v>1784</v>
      </c>
    </row>
    <row r="753" spans="1:51" s="228" customFormat="1" ht="48" customHeight="1">
      <c r="A753" s="304"/>
      <c r="B753" s="304"/>
      <c r="C753" s="304"/>
      <c r="D753" s="304"/>
      <c r="E753" s="304"/>
      <c r="F753" s="304"/>
      <c r="G753" s="304"/>
      <c r="H753" s="304"/>
      <c r="I753" s="304"/>
      <c r="J753" s="304"/>
      <c r="K753" s="304"/>
      <c r="L753" s="304"/>
      <c r="M753" s="305"/>
      <c r="N753" s="305"/>
      <c r="O753" s="306"/>
      <c r="P753" s="304"/>
      <c r="Q753" s="308"/>
      <c r="R753" s="304"/>
      <c r="S753" s="308"/>
      <c r="T753" s="304"/>
      <c r="U753" s="304"/>
      <c r="V753" s="304"/>
      <c r="W753" s="304"/>
      <c r="X753" s="304"/>
      <c r="Y753" s="304"/>
      <c r="Z753" s="304"/>
      <c r="AA753" s="309"/>
      <c r="AB753" s="304"/>
      <c r="AC753" s="304"/>
      <c r="AD753" s="304"/>
      <c r="AE753" s="304"/>
      <c r="AF753" s="304"/>
      <c r="AG753" s="304"/>
      <c r="AH753" s="304"/>
      <c r="AI753" s="285"/>
      <c r="AJ753" s="304"/>
      <c r="AK753" s="304"/>
      <c r="AL753" s="304"/>
      <c r="AM753" s="304"/>
      <c r="AN753" s="304"/>
      <c r="AO753" s="304"/>
      <c r="AP753" s="271"/>
      <c r="AQ753" s="304"/>
      <c r="AR753" s="306"/>
      <c r="AS753" s="289"/>
      <c r="AT753" s="289"/>
      <c r="AU753" s="304"/>
      <c r="AX753" s="292" t="s">
        <v>1785</v>
      </c>
      <c r="AY753" s="292" t="s">
        <v>1786</v>
      </c>
    </row>
    <row r="754" spans="1:51" s="228" customFormat="1" ht="48" customHeight="1">
      <c r="A754" s="304"/>
      <c r="B754" s="304"/>
      <c r="C754" s="304"/>
      <c r="D754" s="304"/>
      <c r="E754" s="304"/>
      <c r="F754" s="304"/>
      <c r="G754" s="304"/>
      <c r="H754" s="304"/>
      <c r="I754" s="304"/>
      <c r="J754" s="304"/>
      <c r="K754" s="304"/>
      <c r="L754" s="304"/>
      <c r="M754" s="305"/>
      <c r="N754" s="305"/>
      <c r="O754" s="306"/>
      <c r="P754" s="304"/>
      <c r="Q754" s="308"/>
      <c r="R754" s="304"/>
      <c r="S754" s="308"/>
      <c r="T754" s="304"/>
      <c r="U754" s="304"/>
      <c r="V754" s="304"/>
      <c r="W754" s="304"/>
      <c r="X754" s="304"/>
      <c r="Y754" s="304"/>
      <c r="Z754" s="304"/>
      <c r="AA754" s="309"/>
      <c r="AB754" s="304"/>
      <c r="AC754" s="304"/>
      <c r="AD754" s="304"/>
      <c r="AE754" s="304"/>
      <c r="AF754" s="304"/>
      <c r="AG754" s="304"/>
      <c r="AH754" s="304"/>
      <c r="AI754" s="285"/>
      <c r="AJ754" s="304"/>
      <c r="AK754" s="304"/>
      <c r="AL754" s="304"/>
      <c r="AM754" s="304"/>
      <c r="AN754" s="304"/>
      <c r="AO754" s="304"/>
      <c r="AP754" s="271"/>
      <c r="AQ754" s="304"/>
      <c r="AR754" s="306"/>
      <c r="AS754" s="289"/>
      <c r="AT754" s="289"/>
      <c r="AU754" s="304"/>
      <c r="AX754" s="292" t="s">
        <v>1787</v>
      </c>
      <c r="AY754" s="292" t="s">
        <v>1788</v>
      </c>
    </row>
    <row r="755" spans="1:51" s="228" customFormat="1" ht="48" customHeight="1">
      <c r="A755" s="304"/>
      <c r="B755" s="304"/>
      <c r="C755" s="304"/>
      <c r="D755" s="304"/>
      <c r="E755" s="304"/>
      <c r="F755" s="304"/>
      <c r="G755" s="304"/>
      <c r="H755" s="304"/>
      <c r="I755" s="304"/>
      <c r="J755" s="304"/>
      <c r="K755" s="304"/>
      <c r="L755" s="304"/>
      <c r="M755" s="305"/>
      <c r="N755" s="305"/>
      <c r="O755" s="306"/>
      <c r="P755" s="304"/>
      <c r="Q755" s="308"/>
      <c r="R755" s="304"/>
      <c r="S755" s="308"/>
      <c r="T755" s="304"/>
      <c r="U755" s="304"/>
      <c r="V755" s="304"/>
      <c r="W755" s="304"/>
      <c r="X755" s="304"/>
      <c r="Y755" s="304"/>
      <c r="Z755" s="304"/>
      <c r="AA755" s="309"/>
      <c r="AB755" s="304"/>
      <c r="AC755" s="304"/>
      <c r="AD755" s="304"/>
      <c r="AE755" s="304"/>
      <c r="AF755" s="304"/>
      <c r="AG755" s="304"/>
      <c r="AH755" s="304"/>
      <c r="AI755" s="285"/>
      <c r="AJ755" s="304"/>
      <c r="AK755" s="304"/>
      <c r="AL755" s="304"/>
      <c r="AM755" s="304"/>
      <c r="AN755" s="304"/>
      <c r="AO755" s="304"/>
      <c r="AP755" s="271"/>
      <c r="AQ755" s="304"/>
      <c r="AR755" s="306"/>
      <c r="AS755" s="289"/>
      <c r="AT755" s="289"/>
      <c r="AU755" s="304"/>
      <c r="AX755" s="292" t="s">
        <v>1789</v>
      </c>
      <c r="AY755" s="292" t="s">
        <v>1790</v>
      </c>
    </row>
    <row r="756" spans="1:51" s="228" customFormat="1" ht="48" customHeight="1">
      <c r="A756" s="304"/>
      <c r="B756" s="304"/>
      <c r="C756" s="304"/>
      <c r="D756" s="304"/>
      <c r="E756" s="304"/>
      <c r="F756" s="304"/>
      <c r="G756" s="304"/>
      <c r="H756" s="304"/>
      <c r="I756" s="304"/>
      <c r="J756" s="304"/>
      <c r="K756" s="304"/>
      <c r="L756" s="304"/>
      <c r="M756" s="305"/>
      <c r="N756" s="305"/>
      <c r="O756" s="306"/>
      <c r="P756" s="304"/>
      <c r="Q756" s="308"/>
      <c r="R756" s="304"/>
      <c r="S756" s="308"/>
      <c r="T756" s="304"/>
      <c r="U756" s="304"/>
      <c r="V756" s="304"/>
      <c r="W756" s="304"/>
      <c r="X756" s="304"/>
      <c r="Y756" s="304"/>
      <c r="Z756" s="304"/>
      <c r="AA756" s="309"/>
      <c r="AB756" s="304"/>
      <c r="AC756" s="304"/>
      <c r="AD756" s="304"/>
      <c r="AE756" s="304"/>
      <c r="AF756" s="304"/>
      <c r="AG756" s="304"/>
      <c r="AH756" s="304"/>
      <c r="AI756" s="285"/>
      <c r="AJ756" s="304"/>
      <c r="AK756" s="304"/>
      <c r="AL756" s="304"/>
      <c r="AM756" s="304"/>
      <c r="AN756" s="304"/>
      <c r="AO756" s="304"/>
      <c r="AP756" s="271"/>
      <c r="AQ756" s="304"/>
      <c r="AR756" s="306"/>
      <c r="AS756" s="289"/>
      <c r="AT756" s="289"/>
      <c r="AU756" s="304"/>
      <c r="AX756" s="292" t="s">
        <v>1791</v>
      </c>
      <c r="AY756" s="292" t="s">
        <v>1792</v>
      </c>
    </row>
    <row r="757" spans="1:51" s="228" customFormat="1" ht="48" customHeight="1">
      <c r="A757" s="304"/>
      <c r="B757" s="304"/>
      <c r="C757" s="304"/>
      <c r="D757" s="304"/>
      <c r="E757" s="304"/>
      <c r="F757" s="304"/>
      <c r="G757" s="304"/>
      <c r="H757" s="304"/>
      <c r="I757" s="304"/>
      <c r="J757" s="304"/>
      <c r="K757" s="304"/>
      <c r="L757" s="304"/>
      <c r="M757" s="305"/>
      <c r="N757" s="305"/>
      <c r="O757" s="306"/>
      <c r="P757" s="304"/>
      <c r="Q757" s="308"/>
      <c r="R757" s="304"/>
      <c r="S757" s="308"/>
      <c r="T757" s="304"/>
      <c r="U757" s="304"/>
      <c r="V757" s="304"/>
      <c r="W757" s="304"/>
      <c r="X757" s="304"/>
      <c r="Y757" s="304"/>
      <c r="Z757" s="304"/>
      <c r="AA757" s="309"/>
      <c r="AB757" s="304"/>
      <c r="AC757" s="304"/>
      <c r="AD757" s="304"/>
      <c r="AE757" s="304"/>
      <c r="AF757" s="304"/>
      <c r="AG757" s="304"/>
      <c r="AH757" s="304"/>
      <c r="AI757" s="285"/>
      <c r="AJ757" s="304"/>
      <c r="AK757" s="304"/>
      <c r="AL757" s="304"/>
      <c r="AM757" s="304"/>
      <c r="AN757" s="304"/>
      <c r="AO757" s="304"/>
      <c r="AP757" s="271"/>
      <c r="AQ757" s="304"/>
      <c r="AR757" s="306"/>
      <c r="AS757" s="289"/>
      <c r="AT757" s="289"/>
      <c r="AU757" s="304"/>
      <c r="AX757" s="292" t="s">
        <v>1793</v>
      </c>
      <c r="AY757" s="292" t="s">
        <v>1794</v>
      </c>
    </row>
    <row r="758" spans="1:51" s="228" customFormat="1" ht="48" customHeight="1">
      <c r="A758" s="304"/>
      <c r="B758" s="304"/>
      <c r="C758" s="304"/>
      <c r="D758" s="304"/>
      <c r="E758" s="304"/>
      <c r="F758" s="304"/>
      <c r="G758" s="304"/>
      <c r="H758" s="304"/>
      <c r="I758" s="304"/>
      <c r="J758" s="304"/>
      <c r="K758" s="304"/>
      <c r="L758" s="304"/>
      <c r="M758" s="305"/>
      <c r="N758" s="305"/>
      <c r="O758" s="306"/>
      <c r="P758" s="304"/>
      <c r="Q758" s="308"/>
      <c r="R758" s="304"/>
      <c r="S758" s="308"/>
      <c r="T758" s="304"/>
      <c r="U758" s="304"/>
      <c r="V758" s="304"/>
      <c r="W758" s="304"/>
      <c r="X758" s="304"/>
      <c r="Y758" s="304"/>
      <c r="Z758" s="304"/>
      <c r="AA758" s="309"/>
      <c r="AB758" s="304"/>
      <c r="AC758" s="304"/>
      <c r="AD758" s="304"/>
      <c r="AE758" s="304"/>
      <c r="AF758" s="304"/>
      <c r="AG758" s="304"/>
      <c r="AH758" s="304"/>
      <c r="AI758" s="285"/>
      <c r="AJ758" s="304"/>
      <c r="AK758" s="304"/>
      <c r="AL758" s="304"/>
      <c r="AM758" s="304"/>
      <c r="AN758" s="304"/>
      <c r="AO758" s="304"/>
      <c r="AP758" s="271"/>
      <c r="AQ758" s="304"/>
      <c r="AR758" s="306"/>
      <c r="AS758" s="289"/>
      <c r="AT758" s="289"/>
      <c r="AU758" s="304"/>
      <c r="AX758" s="292" t="s">
        <v>1795</v>
      </c>
      <c r="AY758" s="292" t="s">
        <v>1796</v>
      </c>
    </row>
    <row r="759" spans="1:51" s="228" customFormat="1" ht="48" customHeight="1">
      <c r="A759" s="304"/>
      <c r="B759" s="304"/>
      <c r="C759" s="304"/>
      <c r="D759" s="304"/>
      <c r="E759" s="304"/>
      <c r="F759" s="304"/>
      <c r="G759" s="304"/>
      <c r="H759" s="304"/>
      <c r="I759" s="304"/>
      <c r="J759" s="304"/>
      <c r="K759" s="304"/>
      <c r="L759" s="304"/>
      <c r="M759" s="305"/>
      <c r="N759" s="305"/>
      <c r="O759" s="306"/>
      <c r="P759" s="304"/>
      <c r="Q759" s="308"/>
      <c r="R759" s="304"/>
      <c r="S759" s="308"/>
      <c r="T759" s="304"/>
      <c r="U759" s="304"/>
      <c r="V759" s="304"/>
      <c r="W759" s="304"/>
      <c r="X759" s="304"/>
      <c r="Y759" s="304"/>
      <c r="Z759" s="304"/>
      <c r="AA759" s="309"/>
      <c r="AB759" s="304"/>
      <c r="AC759" s="304"/>
      <c r="AD759" s="304"/>
      <c r="AE759" s="304"/>
      <c r="AF759" s="304"/>
      <c r="AG759" s="304"/>
      <c r="AH759" s="304"/>
      <c r="AI759" s="285"/>
      <c r="AJ759" s="304"/>
      <c r="AK759" s="304"/>
      <c r="AL759" s="304"/>
      <c r="AM759" s="304"/>
      <c r="AN759" s="304"/>
      <c r="AO759" s="304"/>
      <c r="AP759" s="271"/>
      <c r="AQ759" s="304"/>
      <c r="AR759" s="306"/>
      <c r="AS759" s="289"/>
      <c r="AT759" s="289"/>
      <c r="AU759" s="304"/>
      <c r="AX759" s="292" t="s">
        <v>1797</v>
      </c>
      <c r="AY759" s="292" t="s">
        <v>1798</v>
      </c>
    </row>
    <row r="760" spans="1:51" s="228" customFormat="1" ht="48" customHeight="1">
      <c r="A760" s="304"/>
      <c r="B760" s="304"/>
      <c r="C760" s="304"/>
      <c r="D760" s="304"/>
      <c r="E760" s="304"/>
      <c r="F760" s="304"/>
      <c r="G760" s="304"/>
      <c r="H760" s="304"/>
      <c r="I760" s="304"/>
      <c r="J760" s="304"/>
      <c r="K760" s="304"/>
      <c r="L760" s="304"/>
      <c r="M760" s="305"/>
      <c r="N760" s="305"/>
      <c r="O760" s="306"/>
      <c r="P760" s="304"/>
      <c r="Q760" s="308"/>
      <c r="R760" s="304"/>
      <c r="S760" s="308"/>
      <c r="T760" s="304"/>
      <c r="U760" s="304"/>
      <c r="V760" s="304"/>
      <c r="W760" s="304"/>
      <c r="X760" s="304"/>
      <c r="Y760" s="304"/>
      <c r="Z760" s="304"/>
      <c r="AA760" s="309"/>
      <c r="AB760" s="304"/>
      <c r="AC760" s="304"/>
      <c r="AD760" s="304"/>
      <c r="AE760" s="304"/>
      <c r="AF760" s="304"/>
      <c r="AG760" s="304"/>
      <c r="AH760" s="304"/>
      <c r="AI760" s="285"/>
      <c r="AJ760" s="304"/>
      <c r="AK760" s="304"/>
      <c r="AL760" s="304"/>
      <c r="AM760" s="304"/>
      <c r="AN760" s="304"/>
      <c r="AO760" s="304"/>
      <c r="AP760" s="271"/>
      <c r="AQ760" s="304"/>
      <c r="AR760" s="306"/>
      <c r="AS760" s="289"/>
      <c r="AT760" s="289"/>
      <c r="AU760" s="304"/>
      <c r="AX760" s="292" t="s">
        <v>1799</v>
      </c>
      <c r="AY760" s="292" t="s">
        <v>1800</v>
      </c>
    </row>
    <row r="761" spans="1:51" s="228" customFormat="1" ht="48" customHeight="1">
      <c r="A761" s="304"/>
      <c r="B761" s="304"/>
      <c r="C761" s="304"/>
      <c r="D761" s="304"/>
      <c r="E761" s="304"/>
      <c r="F761" s="304"/>
      <c r="G761" s="304"/>
      <c r="H761" s="304"/>
      <c r="I761" s="304"/>
      <c r="J761" s="304"/>
      <c r="K761" s="304"/>
      <c r="L761" s="304"/>
      <c r="M761" s="305"/>
      <c r="N761" s="305"/>
      <c r="O761" s="306"/>
      <c r="P761" s="304"/>
      <c r="Q761" s="308"/>
      <c r="R761" s="304"/>
      <c r="S761" s="308"/>
      <c r="T761" s="304"/>
      <c r="U761" s="304"/>
      <c r="V761" s="304"/>
      <c r="W761" s="304"/>
      <c r="X761" s="304"/>
      <c r="Y761" s="304"/>
      <c r="Z761" s="304"/>
      <c r="AA761" s="309"/>
      <c r="AB761" s="304"/>
      <c r="AC761" s="304"/>
      <c r="AD761" s="304"/>
      <c r="AE761" s="304"/>
      <c r="AF761" s="304"/>
      <c r="AG761" s="304"/>
      <c r="AH761" s="304"/>
      <c r="AI761" s="285"/>
      <c r="AJ761" s="304"/>
      <c r="AK761" s="304"/>
      <c r="AL761" s="304"/>
      <c r="AM761" s="304"/>
      <c r="AN761" s="304"/>
      <c r="AO761" s="304"/>
      <c r="AP761" s="271"/>
      <c r="AQ761" s="304"/>
      <c r="AR761" s="306"/>
      <c r="AS761" s="289"/>
      <c r="AT761" s="289"/>
      <c r="AU761" s="304"/>
      <c r="AX761" s="292" t="s">
        <v>1801</v>
      </c>
      <c r="AY761" s="292" t="s">
        <v>1802</v>
      </c>
    </row>
    <row r="762" spans="1:51" s="228" customFormat="1" ht="48" customHeight="1">
      <c r="A762" s="304"/>
      <c r="B762" s="304"/>
      <c r="C762" s="304"/>
      <c r="D762" s="304"/>
      <c r="E762" s="304"/>
      <c r="F762" s="304"/>
      <c r="G762" s="304"/>
      <c r="H762" s="304"/>
      <c r="I762" s="304"/>
      <c r="J762" s="304"/>
      <c r="K762" s="304"/>
      <c r="L762" s="304"/>
      <c r="M762" s="305"/>
      <c r="N762" s="305"/>
      <c r="O762" s="306"/>
      <c r="P762" s="304"/>
      <c r="Q762" s="308"/>
      <c r="R762" s="304"/>
      <c r="S762" s="308"/>
      <c r="T762" s="304"/>
      <c r="U762" s="304"/>
      <c r="V762" s="304"/>
      <c r="W762" s="304"/>
      <c r="X762" s="304"/>
      <c r="Y762" s="304"/>
      <c r="Z762" s="304"/>
      <c r="AA762" s="309"/>
      <c r="AB762" s="304"/>
      <c r="AC762" s="304"/>
      <c r="AD762" s="304"/>
      <c r="AE762" s="304"/>
      <c r="AF762" s="304"/>
      <c r="AG762" s="304"/>
      <c r="AH762" s="304"/>
      <c r="AI762" s="285"/>
      <c r="AJ762" s="304"/>
      <c r="AK762" s="304"/>
      <c r="AL762" s="304"/>
      <c r="AM762" s="304"/>
      <c r="AN762" s="304"/>
      <c r="AO762" s="304"/>
      <c r="AP762" s="271"/>
      <c r="AQ762" s="304"/>
      <c r="AR762" s="306"/>
      <c r="AS762" s="289"/>
      <c r="AT762" s="289"/>
      <c r="AU762" s="304"/>
      <c r="AX762" s="292" t="s">
        <v>1803</v>
      </c>
      <c r="AY762" s="292" t="s">
        <v>1804</v>
      </c>
    </row>
    <row r="763" spans="1:51" s="228" customFormat="1" ht="48" customHeight="1">
      <c r="A763" s="304"/>
      <c r="B763" s="304"/>
      <c r="C763" s="304"/>
      <c r="D763" s="304"/>
      <c r="E763" s="304"/>
      <c r="F763" s="304"/>
      <c r="G763" s="304"/>
      <c r="H763" s="304"/>
      <c r="I763" s="304"/>
      <c r="J763" s="304"/>
      <c r="K763" s="304"/>
      <c r="L763" s="304"/>
      <c r="M763" s="305"/>
      <c r="N763" s="305"/>
      <c r="O763" s="306"/>
      <c r="P763" s="304"/>
      <c r="Q763" s="308"/>
      <c r="R763" s="304"/>
      <c r="S763" s="308"/>
      <c r="T763" s="304"/>
      <c r="U763" s="304"/>
      <c r="V763" s="304"/>
      <c r="W763" s="304"/>
      <c r="X763" s="304"/>
      <c r="Y763" s="304"/>
      <c r="Z763" s="304"/>
      <c r="AA763" s="309"/>
      <c r="AB763" s="304"/>
      <c r="AC763" s="304"/>
      <c r="AD763" s="304"/>
      <c r="AE763" s="304"/>
      <c r="AF763" s="304"/>
      <c r="AG763" s="304"/>
      <c r="AH763" s="304"/>
      <c r="AI763" s="285"/>
      <c r="AJ763" s="304"/>
      <c r="AK763" s="304"/>
      <c r="AL763" s="304"/>
      <c r="AM763" s="304"/>
      <c r="AN763" s="304"/>
      <c r="AO763" s="304"/>
      <c r="AP763" s="271"/>
      <c r="AQ763" s="304"/>
      <c r="AR763" s="306"/>
      <c r="AS763" s="289"/>
      <c r="AT763" s="289"/>
      <c r="AU763" s="304"/>
      <c r="AX763" s="292" t="s">
        <v>1805</v>
      </c>
      <c r="AY763" s="292" t="s">
        <v>1806</v>
      </c>
    </row>
    <row r="764" spans="1:51" s="228" customFormat="1" ht="48" customHeight="1">
      <c r="A764" s="304"/>
      <c r="B764" s="304"/>
      <c r="C764" s="304"/>
      <c r="D764" s="304"/>
      <c r="E764" s="304"/>
      <c r="F764" s="304"/>
      <c r="G764" s="304"/>
      <c r="H764" s="304"/>
      <c r="I764" s="304"/>
      <c r="J764" s="304"/>
      <c r="K764" s="304"/>
      <c r="L764" s="304"/>
      <c r="M764" s="305"/>
      <c r="N764" s="305"/>
      <c r="O764" s="306"/>
      <c r="P764" s="304"/>
      <c r="Q764" s="308"/>
      <c r="R764" s="304"/>
      <c r="S764" s="308"/>
      <c r="T764" s="304"/>
      <c r="U764" s="304"/>
      <c r="V764" s="304"/>
      <c r="W764" s="304"/>
      <c r="X764" s="304"/>
      <c r="Y764" s="304"/>
      <c r="Z764" s="304"/>
      <c r="AA764" s="309"/>
      <c r="AB764" s="304"/>
      <c r="AC764" s="304"/>
      <c r="AD764" s="304"/>
      <c r="AE764" s="304"/>
      <c r="AF764" s="304"/>
      <c r="AG764" s="304"/>
      <c r="AH764" s="304"/>
      <c r="AI764" s="285"/>
      <c r="AJ764" s="304"/>
      <c r="AK764" s="304"/>
      <c r="AL764" s="304"/>
      <c r="AM764" s="304"/>
      <c r="AN764" s="304"/>
      <c r="AO764" s="304"/>
      <c r="AP764" s="271"/>
      <c r="AQ764" s="304"/>
      <c r="AR764" s="306"/>
      <c r="AS764" s="289"/>
      <c r="AT764" s="289"/>
      <c r="AU764" s="304"/>
      <c r="AX764" s="292" t="s">
        <v>1807</v>
      </c>
      <c r="AY764" s="292" t="s">
        <v>1808</v>
      </c>
    </row>
    <row r="765" spans="1:51" s="228" customFormat="1" ht="48" customHeight="1">
      <c r="A765" s="304"/>
      <c r="B765" s="304"/>
      <c r="C765" s="304"/>
      <c r="D765" s="304"/>
      <c r="E765" s="304"/>
      <c r="F765" s="304"/>
      <c r="G765" s="304"/>
      <c r="H765" s="304"/>
      <c r="I765" s="304"/>
      <c r="J765" s="304"/>
      <c r="K765" s="304"/>
      <c r="L765" s="304"/>
      <c r="M765" s="305"/>
      <c r="N765" s="305"/>
      <c r="O765" s="306"/>
      <c r="P765" s="304"/>
      <c r="Q765" s="308"/>
      <c r="R765" s="304"/>
      <c r="S765" s="308"/>
      <c r="T765" s="304"/>
      <c r="U765" s="304"/>
      <c r="V765" s="304"/>
      <c r="W765" s="304"/>
      <c r="X765" s="304"/>
      <c r="Y765" s="304"/>
      <c r="Z765" s="304"/>
      <c r="AA765" s="309"/>
      <c r="AB765" s="304"/>
      <c r="AC765" s="304"/>
      <c r="AD765" s="304"/>
      <c r="AE765" s="304"/>
      <c r="AF765" s="304"/>
      <c r="AG765" s="304"/>
      <c r="AH765" s="304"/>
      <c r="AI765" s="285"/>
      <c r="AJ765" s="304"/>
      <c r="AK765" s="304"/>
      <c r="AL765" s="304"/>
      <c r="AM765" s="304"/>
      <c r="AN765" s="304"/>
      <c r="AO765" s="304"/>
      <c r="AP765" s="271"/>
      <c r="AQ765" s="304"/>
      <c r="AR765" s="306"/>
      <c r="AS765" s="289"/>
      <c r="AT765" s="289"/>
      <c r="AU765" s="304"/>
      <c r="AX765" s="292" t="s">
        <v>1809</v>
      </c>
      <c r="AY765" s="292" t="s">
        <v>1810</v>
      </c>
    </row>
    <row r="766" spans="1:51" s="228" customFormat="1" ht="48" customHeight="1">
      <c r="A766" s="304"/>
      <c r="B766" s="304"/>
      <c r="C766" s="304"/>
      <c r="D766" s="304"/>
      <c r="E766" s="304"/>
      <c r="F766" s="304"/>
      <c r="G766" s="304"/>
      <c r="H766" s="304"/>
      <c r="I766" s="304"/>
      <c r="J766" s="304"/>
      <c r="K766" s="304"/>
      <c r="L766" s="304"/>
      <c r="M766" s="305"/>
      <c r="N766" s="305"/>
      <c r="O766" s="306"/>
      <c r="P766" s="304"/>
      <c r="Q766" s="308"/>
      <c r="R766" s="304"/>
      <c r="S766" s="308"/>
      <c r="T766" s="304"/>
      <c r="U766" s="304"/>
      <c r="V766" s="304"/>
      <c r="W766" s="304"/>
      <c r="X766" s="304"/>
      <c r="Y766" s="304"/>
      <c r="Z766" s="304"/>
      <c r="AA766" s="309"/>
      <c r="AB766" s="304"/>
      <c r="AC766" s="304"/>
      <c r="AD766" s="304"/>
      <c r="AE766" s="304"/>
      <c r="AF766" s="304"/>
      <c r="AG766" s="304"/>
      <c r="AH766" s="304"/>
      <c r="AI766" s="285"/>
      <c r="AJ766" s="304"/>
      <c r="AK766" s="304"/>
      <c r="AL766" s="304"/>
      <c r="AM766" s="304"/>
      <c r="AN766" s="304"/>
      <c r="AO766" s="304"/>
      <c r="AP766" s="271"/>
      <c r="AQ766" s="304"/>
      <c r="AR766" s="306"/>
      <c r="AS766" s="289"/>
      <c r="AT766" s="289"/>
      <c r="AU766" s="304"/>
      <c r="AX766" s="292" t="s">
        <v>1811</v>
      </c>
      <c r="AY766" s="292" t="s">
        <v>1812</v>
      </c>
    </row>
    <row r="767" spans="1:51" s="228" customFormat="1" ht="48" customHeight="1">
      <c r="A767" s="304"/>
      <c r="B767" s="304"/>
      <c r="C767" s="304"/>
      <c r="D767" s="304"/>
      <c r="E767" s="304"/>
      <c r="F767" s="304"/>
      <c r="G767" s="304"/>
      <c r="H767" s="304"/>
      <c r="I767" s="304"/>
      <c r="J767" s="304"/>
      <c r="K767" s="304"/>
      <c r="L767" s="304"/>
      <c r="M767" s="305"/>
      <c r="N767" s="305"/>
      <c r="O767" s="306"/>
      <c r="P767" s="304"/>
      <c r="Q767" s="308"/>
      <c r="R767" s="304"/>
      <c r="S767" s="308"/>
      <c r="T767" s="304"/>
      <c r="U767" s="304"/>
      <c r="V767" s="304"/>
      <c r="W767" s="304"/>
      <c r="X767" s="304"/>
      <c r="Y767" s="304"/>
      <c r="Z767" s="304"/>
      <c r="AA767" s="309"/>
      <c r="AB767" s="304"/>
      <c r="AC767" s="304"/>
      <c r="AD767" s="304"/>
      <c r="AE767" s="304"/>
      <c r="AF767" s="304"/>
      <c r="AG767" s="304"/>
      <c r="AH767" s="304"/>
      <c r="AI767" s="285"/>
      <c r="AJ767" s="304"/>
      <c r="AK767" s="304"/>
      <c r="AL767" s="304"/>
      <c r="AM767" s="304"/>
      <c r="AN767" s="304"/>
      <c r="AO767" s="304"/>
      <c r="AP767" s="271"/>
      <c r="AQ767" s="304"/>
      <c r="AR767" s="306"/>
      <c r="AS767" s="289"/>
      <c r="AT767" s="289"/>
      <c r="AU767" s="304"/>
      <c r="AX767" s="292" t="s">
        <v>1813</v>
      </c>
      <c r="AY767" s="292" t="s">
        <v>1814</v>
      </c>
    </row>
    <row r="768" spans="1:51" s="228" customFormat="1" ht="48" customHeight="1">
      <c r="A768" s="304"/>
      <c r="B768" s="304"/>
      <c r="C768" s="304"/>
      <c r="D768" s="304"/>
      <c r="E768" s="304"/>
      <c r="F768" s="304"/>
      <c r="G768" s="304"/>
      <c r="H768" s="304"/>
      <c r="I768" s="304"/>
      <c r="J768" s="304"/>
      <c r="K768" s="304"/>
      <c r="L768" s="304"/>
      <c r="M768" s="305"/>
      <c r="N768" s="305"/>
      <c r="O768" s="306"/>
      <c r="P768" s="304"/>
      <c r="Q768" s="308"/>
      <c r="R768" s="304"/>
      <c r="S768" s="308"/>
      <c r="T768" s="304"/>
      <c r="U768" s="304"/>
      <c r="V768" s="304"/>
      <c r="W768" s="304"/>
      <c r="X768" s="304"/>
      <c r="Y768" s="304"/>
      <c r="Z768" s="304"/>
      <c r="AA768" s="309"/>
      <c r="AB768" s="304"/>
      <c r="AC768" s="304"/>
      <c r="AD768" s="304"/>
      <c r="AE768" s="304"/>
      <c r="AF768" s="304"/>
      <c r="AG768" s="304"/>
      <c r="AH768" s="304"/>
      <c r="AI768" s="285"/>
      <c r="AJ768" s="304"/>
      <c r="AK768" s="304"/>
      <c r="AL768" s="304"/>
      <c r="AM768" s="304"/>
      <c r="AN768" s="304"/>
      <c r="AO768" s="304"/>
      <c r="AP768" s="271"/>
      <c r="AQ768" s="304"/>
      <c r="AR768" s="306"/>
      <c r="AS768" s="289"/>
      <c r="AT768" s="289"/>
      <c r="AU768" s="304"/>
      <c r="AX768" s="292" t="s">
        <v>1815</v>
      </c>
      <c r="AY768" s="292" t="s">
        <v>1816</v>
      </c>
    </row>
    <row r="769" spans="1:51" s="228" customFormat="1" ht="48" customHeight="1">
      <c r="A769" s="304"/>
      <c r="B769" s="304"/>
      <c r="C769" s="304"/>
      <c r="D769" s="304"/>
      <c r="E769" s="304"/>
      <c r="F769" s="304"/>
      <c r="G769" s="304"/>
      <c r="H769" s="304"/>
      <c r="I769" s="304"/>
      <c r="J769" s="304"/>
      <c r="K769" s="304"/>
      <c r="L769" s="304"/>
      <c r="M769" s="305"/>
      <c r="N769" s="305"/>
      <c r="O769" s="306"/>
      <c r="P769" s="304"/>
      <c r="Q769" s="308"/>
      <c r="R769" s="304"/>
      <c r="S769" s="308"/>
      <c r="T769" s="304"/>
      <c r="U769" s="304"/>
      <c r="V769" s="304"/>
      <c r="W769" s="304"/>
      <c r="X769" s="304"/>
      <c r="Y769" s="304"/>
      <c r="Z769" s="304"/>
      <c r="AA769" s="309"/>
      <c r="AB769" s="304"/>
      <c r="AC769" s="304"/>
      <c r="AD769" s="304"/>
      <c r="AE769" s="304"/>
      <c r="AF769" s="304"/>
      <c r="AG769" s="304"/>
      <c r="AH769" s="304"/>
      <c r="AI769" s="285"/>
      <c r="AJ769" s="304"/>
      <c r="AK769" s="304"/>
      <c r="AL769" s="304"/>
      <c r="AM769" s="304"/>
      <c r="AN769" s="304"/>
      <c r="AO769" s="304"/>
      <c r="AP769" s="271"/>
      <c r="AQ769" s="304"/>
      <c r="AR769" s="306"/>
      <c r="AS769" s="289"/>
      <c r="AT769" s="289"/>
      <c r="AU769" s="304"/>
      <c r="AX769" s="292" t="s">
        <v>1817</v>
      </c>
      <c r="AY769" s="292" t="s">
        <v>1818</v>
      </c>
    </row>
    <row r="770" spans="1:51" s="228" customFormat="1" ht="48" customHeight="1">
      <c r="A770" s="304"/>
      <c r="B770" s="304"/>
      <c r="C770" s="304"/>
      <c r="D770" s="304"/>
      <c r="E770" s="304"/>
      <c r="F770" s="304"/>
      <c r="G770" s="304"/>
      <c r="H770" s="304"/>
      <c r="I770" s="304"/>
      <c r="J770" s="304"/>
      <c r="K770" s="304"/>
      <c r="L770" s="304"/>
      <c r="M770" s="305"/>
      <c r="N770" s="305"/>
      <c r="O770" s="306"/>
      <c r="P770" s="304"/>
      <c r="Q770" s="308"/>
      <c r="R770" s="304"/>
      <c r="S770" s="308"/>
      <c r="T770" s="304"/>
      <c r="U770" s="304"/>
      <c r="V770" s="304"/>
      <c r="W770" s="304"/>
      <c r="X770" s="304"/>
      <c r="Y770" s="304"/>
      <c r="Z770" s="304"/>
      <c r="AA770" s="309"/>
      <c r="AB770" s="304"/>
      <c r="AC770" s="304"/>
      <c r="AD770" s="304"/>
      <c r="AE770" s="304"/>
      <c r="AF770" s="304"/>
      <c r="AG770" s="304"/>
      <c r="AH770" s="304"/>
      <c r="AI770" s="285"/>
      <c r="AJ770" s="304"/>
      <c r="AK770" s="304"/>
      <c r="AL770" s="304"/>
      <c r="AM770" s="304"/>
      <c r="AN770" s="304"/>
      <c r="AO770" s="304"/>
      <c r="AP770" s="271"/>
      <c r="AQ770" s="304"/>
      <c r="AR770" s="306"/>
      <c r="AS770" s="289"/>
      <c r="AT770" s="289"/>
      <c r="AU770" s="304"/>
      <c r="AX770" s="292" t="s">
        <v>1819</v>
      </c>
      <c r="AY770" s="292" t="s">
        <v>1820</v>
      </c>
    </row>
    <row r="771" spans="1:51" s="228" customFormat="1" ht="48" customHeight="1">
      <c r="A771" s="304"/>
      <c r="B771" s="304"/>
      <c r="C771" s="304"/>
      <c r="D771" s="304"/>
      <c r="E771" s="304"/>
      <c r="F771" s="304"/>
      <c r="G771" s="304"/>
      <c r="H771" s="304"/>
      <c r="I771" s="304"/>
      <c r="J771" s="304"/>
      <c r="K771" s="304"/>
      <c r="L771" s="304"/>
      <c r="M771" s="305"/>
      <c r="N771" s="305"/>
      <c r="O771" s="306"/>
      <c r="P771" s="304"/>
      <c r="Q771" s="308"/>
      <c r="R771" s="304"/>
      <c r="S771" s="308"/>
      <c r="T771" s="304"/>
      <c r="U771" s="304"/>
      <c r="V771" s="304"/>
      <c r="W771" s="304"/>
      <c r="X771" s="304"/>
      <c r="Y771" s="304"/>
      <c r="Z771" s="304"/>
      <c r="AA771" s="309"/>
      <c r="AB771" s="304"/>
      <c r="AC771" s="304"/>
      <c r="AD771" s="304"/>
      <c r="AE771" s="304"/>
      <c r="AF771" s="304"/>
      <c r="AG771" s="304"/>
      <c r="AH771" s="304"/>
      <c r="AI771" s="285"/>
      <c r="AJ771" s="304"/>
      <c r="AK771" s="304"/>
      <c r="AL771" s="304"/>
      <c r="AM771" s="304"/>
      <c r="AN771" s="304"/>
      <c r="AO771" s="304"/>
      <c r="AP771" s="271"/>
      <c r="AQ771" s="304"/>
      <c r="AR771" s="306"/>
      <c r="AS771" s="289"/>
      <c r="AT771" s="289"/>
      <c r="AU771" s="304"/>
      <c r="AX771" s="292" t="s">
        <v>1821</v>
      </c>
      <c r="AY771" s="292" t="s">
        <v>1822</v>
      </c>
    </row>
    <row r="772" spans="1:51" s="228" customFormat="1" ht="48" customHeight="1">
      <c r="A772" s="304"/>
      <c r="B772" s="304"/>
      <c r="C772" s="304"/>
      <c r="D772" s="304"/>
      <c r="E772" s="304"/>
      <c r="F772" s="304"/>
      <c r="G772" s="304"/>
      <c r="H772" s="304"/>
      <c r="I772" s="304"/>
      <c r="J772" s="304"/>
      <c r="K772" s="304"/>
      <c r="L772" s="304"/>
      <c r="M772" s="305"/>
      <c r="N772" s="305"/>
      <c r="O772" s="306"/>
      <c r="P772" s="304"/>
      <c r="Q772" s="308"/>
      <c r="R772" s="304"/>
      <c r="S772" s="308"/>
      <c r="T772" s="304"/>
      <c r="U772" s="304"/>
      <c r="V772" s="304"/>
      <c r="W772" s="304"/>
      <c r="X772" s="304"/>
      <c r="Y772" s="304"/>
      <c r="Z772" s="304"/>
      <c r="AA772" s="309"/>
      <c r="AB772" s="304"/>
      <c r="AC772" s="304"/>
      <c r="AD772" s="304"/>
      <c r="AE772" s="304"/>
      <c r="AF772" s="304"/>
      <c r="AG772" s="304"/>
      <c r="AH772" s="304"/>
      <c r="AI772" s="285"/>
      <c r="AJ772" s="304"/>
      <c r="AK772" s="304"/>
      <c r="AL772" s="304"/>
      <c r="AM772" s="304"/>
      <c r="AN772" s="304"/>
      <c r="AO772" s="304"/>
      <c r="AP772" s="271"/>
      <c r="AQ772" s="304"/>
      <c r="AR772" s="306"/>
      <c r="AS772" s="289"/>
      <c r="AT772" s="289"/>
      <c r="AU772" s="304"/>
      <c r="AX772" s="292" t="s">
        <v>1823</v>
      </c>
      <c r="AY772" s="292" t="s">
        <v>1824</v>
      </c>
    </row>
    <row r="773" spans="1:51" s="228" customFormat="1" ht="48" customHeight="1">
      <c r="A773" s="304"/>
      <c r="B773" s="304"/>
      <c r="C773" s="304"/>
      <c r="D773" s="304"/>
      <c r="E773" s="304"/>
      <c r="F773" s="304"/>
      <c r="G773" s="304"/>
      <c r="H773" s="304"/>
      <c r="I773" s="304"/>
      <c r="J773" s="304"/>
      <c r="K773" s="304"/>
      <c r="L773" s="304"/>
      <c r="M773" s="305"/>
      <c r="N773" s="305"/>
      <c r="O773" s="306"/>
      <c r="P773" s="304"/>
      <c r="Q773" s="308"/>
      <c r="R773" s="304"/>
      <c r="S773" s="308"/>
      <c r="T773" s="304"/>
      <c r="U773" s="304"/>
      <c r="V773" s="304"/>
      <c r="W773" s="304"/>
      <c r="X773" s="304"/>
      <c r="Y773" s="304"/>
      <c r="Z773" s="304"/>
      <c r="AA773" s="309"/>
      <c r="AB773" s="304"/>
      <c r="AC773" s="304"/>
      <c r="AD773" s="304"/>
      <c r="AE773" s="304"/>
      <c r="AF773" s="304"/>
      <c r="AG773" s="304"/>
      <c r="AH773" s="304"/>
      <c r="AI773" s="285"/>
      <c r="AJ773" s="304"/>
      <c r="AK773" s="304"/>
      <c r="AL773" s="304"/>
      <c r="AM773" s="304"/>
      <c r="AN773" s="304"/>
      <c r="AO773" s="304"/>
      <c r="AP773" s="271"/>
      <c r="AQ773" s="304"/>
      <c r="AR773" s="306"/>
      <c r="AS773" s="289"/>
      <c r="AT773" s="289"/>
      <c r="AU773" s="304"/>
      <c r="AX773" s="292" t="s">
        <v>1825</v>
      </c>
      <c r="AY773" s="292" t="s">
        <v>1826</v>
      </c>
    </row>
    <row r="774" spans="1:51" s="228" customFormat="1" ht="48" customHeight="1">
      <c r="A774" s="304"/>
      <c r="B774" s="304"/>
      <c r="C774" s="304"/>
      <c r="D774" s="304"/>
      <c r="E774" s="304"/>
      <c r="F774" s="304"/>
      <c r="G774" s="304"/>
      <c r="H774" s="304"/>
      <c r="I774" s="304"/>
      <c r="J774" s="304"/>
      <c r="K774" s="304"/>
      <c r="L774" s="304"/>
      <c r="M774" s="305"/>
      <c r="N774" s="305"/>
      <c r="O774" s="306"/>
      <c r="P774" s="304"/>
      <c r="Q774" s="308"/>
      <c r="R774" s="304"/>
      <c r="S774" s="308"/>
      <c r="T774" s="304"/>
      <c r="U774" s="304"/>
      <c r="V774" s="304"/>
      <c r="W774" s="304"/>
      <c r="X774" s="304"/>
      <c r="Y774" s="304"/>
      <c r="Z774" s="304"/>
      <c r="AA774" s="309"/>
      <c r="AB774" s="304"/>
      <c r="AC774" s="304"/>
      <c r="AD774" s="304"/>
      <c r="AE774" s="304"/>
      <c r="AF774" s="304"/>
      <c r="AG774" s="304"/>
      <c r="AH774" s="304"/>
      <c r="AI774" s="285"/>
      <c r="AJ774" s="304"/>
      <c r="AK774" s="304"/>
      <c r="AL774" s="304"/>
      <c r="AM774" s="304"/>
      <c r="AN774" s="304"/>
      <c r="AO774" s="304"/>
      <c r="AP774" s="271"/>
      <c r="AQ774" s="304"/>
      <c r="AR774" s="306"/>
      <c r="AS774" s="289"/>
      <c r="AT774" s="289"/>
      <c r="AU774" s="304"/>
      <c r="AX774" s="292" t="s">
        <v>1827</v>
      </c>
      <c r="AY774" s="292" t="s">
        <v>1828</v>
      </c>
    </row>
    <row r="775" spans="1:51" s="228" customFormat="1" ht="48" customHeight="1">
      <c r="A775" s="304"/>
      <c r="B775" s="304"/>
      <c r="C775" s="304"/>
      <c r="D775" s="304"/>
      <c r="E775" s="304"/>
      <c r="F775" s="304"/>
      <c r="G775" s="304"/>
      <c r="H775" s="304"/>
      <c r="I775" s="304"/>
      <c r="J775" s="304"/>
      <c r="K775" s="304"/>
      <c r="L775" s="304"/>
      <c r="M775" s="305"/>
      <c r="N775" s="305"/>
      <c r="O775" s="306"/>
      <c r="P775" s="304"/>
      <c r="Q775" s="308"/>
      <c r="R775" s="304"/>
      <c r="S775" s="308"/>
      <c r="T775" s="304"/>
      <c r="U775" s="304"/>
      <c r="V775" s="304"/>
      <c r="W775" s="304"/>
      <c r="X775" s="304"/>
      <c r="Y775" s="304"/>
      <c r="Z775" s="304"/>
      <c r="AA775" s="309"/>
      <c r="AB775" s="304"/>
      <c r="AC775" s="304"/>
      <c r="AD775" s="304"/>
      <c r="AE775" s="304"/>
      <c r="AF775" s="304"/>
      <c r="AG775" s="304"/>
      <c r="AH775" s="304"/>
      <c r="AI775" s="285"/>
      <c r="AJ775" s="304"/>
      <c r="AK775" s="304"/>
      <c r="AL775" s="304"/>
      <c r="AM775" s="304"/>
      <c r="AN775" s="304"/>
      <c r="AO775" s="304"/>
      <c r="AP775" s="271"/>
      <c r="AQ775" s="304"/>
      <c r="AR775" s="306"/>
      <c r="AS775" s="289"/>
      <c r="AT775" s="289"/>
      <c r="AU775" s="304"/>
      <c r="AX775" s="292" t="s">
        <v>1829</v>
      </c>
      <c r="AY775" s="292" t="s">
        <v>1830</v>
      </c>
    </row>
    <row r="776" spans="1:51" s="228" customFormat="1" ht="48" customHeight="1">
      <c r="A776" s="304"/>
      <c r="B776" s="304"/>
      <c r="C776" s="304"/>
      <c r="D776" s="304"/>
      <c r="E776" s="304"/>
      <c r="F776" s="304"/>
      <c r="G776" s="304"/>
      <c r="H776" s="304"/>
      <c r="I776" s="304"/>
      <c r="J776" s="304"/>
      <c r="K776" s="304"/>
      <c r="L776" s="304"/>
      <c r="M776" s="305"/>
      <c r="N776" s="305"/>
      <c r="O776" s="306"/>
      <c r="P776" s="304"/>
      <c r="Q776" s="308"/>
      <c r="R776" s="304"/>
      <c r="S776" s="308"/>
      <c r="T776" s="304"/>
      <c r="U776" s="304"/>
      <c r="V776" s="304"/>
      <c r="W776" s="304"/>
      <c r="X776" s="304"/>
      <c r="Y776" s="304"/>
      <c r="Z776" s="304"/>
      <c r="AA776" s="309"/>
      <c r="AB776" s="304"/>
      <c r="AC776" s="304"/>
      <c r="AD776" s="304"/>
      <c r="AE776" s="304"/>
      <c r="AF776" s="304"/>
      <c r="AG776" s="304"/>
      <c r="AH776" s="304"/>
      <c r="AI776" s="285"/>
      <c r="AJ776" s="304"/>
      <c r="AK776" s="304"/>
      <c r="AL776" s="304"/>
      <c r="AM776" s="304"/>
      <c r="AN776" s="304"/>
      <c r="AO776" s="304"/>
      <c r="AP776" s="271"/>
      <c r="AQ776" s="304"/>
      <c r="AR776" s="306"/>
      <c r="AS776" s="289"/>
      <c r="AT776" s="289"/>
      <c r="AU776" s="304"/>
      <c r="AX776" s="292" t="s">
        <v>1831</v>
      </c>
      <c r="AY776" s="292" t="s">
        <v>1832</v>
      </c>
    </row>
    <row r="777" spans="1:51" s="228" customFormat="1" ht="48" customHeight="1">
      <c r="A777" s="304"/>
      <c r="B777" s="304"/>
      <c r="C777" s="304"/>
      <c r="D777" s="304"/>
      <c r="E777" s="304"/>
      <c r="F777" s="304"/>
      <c r="G777" s="304"/>
      <c r="H777" s="304"/>
      <c r="I777" s="304"/>
      <c r="J777" s="304"/>
      <c r="K777" s="304"/>
      <c r="L777" s="304"/>
      <c r="M777" s="305"/>
      <c r="N777" s="305"/>
      <c r="O777" s="306"/>
      <c r="P777" s="304"/>
      <c r="Q777" s="308"/>
      <c r="R777" s="304"/>
      <c r="S777" s="308"/>
      <c r="T777" s="304"/>
      <c r="U777" s="304"/>
      <c r="V777" s="304"/>
      <c r="W777" s="304"/>
      <c r="X777" s="304"/>
      <c r="Y777" s="304"/>
      <c r="Z777" s="304"/>
      <c r="AA777" s="309"/>
      <c r="AB777" s="304"/>
      <c r="AC777" s="304"/>
      <c r="AD777" s="304"/>
      <c r="AE777" s="304"/>
      <c r="AF777" s="304"/>
      <c r="AG777" s="304"/>
      <c r="AH777" s="304"/>
      <c r="AI777" s="285"/>
      <c r="AJ777" s="304"/>
      <c r="AK777" s="304"/>
      <c r="AL777" s="304"/>
      <c r="AM777" s="304"/>
      <c r="AN777" s="304"/>
      <c r="AO777" s="304"/>
      <c r="AP777" s="271"/>
      <c r="AQ777" s="304"/>
      <c r="AR777" s="306"/>
      <c r="AS777" s="289"/>
      <c r="AT777" s="289"/>
      <c r="AU777" s="304"/>
      <c r="AX777" s="292" t="s">
        <v>1833</v>
      </c>
      <c r="AY777" s="292" t="s">
        <v>1834</v>
      </c>
    </row>
    <row r="778" spans="1:51" s="228" customFormat="1" ht="48" customHeight="1">
      <c r="A778" s="304"/>
      <c r="B778" s="304"/>
      <c r="C778" s="304"/>
      <c r="D778" s="304"/>
      <c r="E778" s="304"/>
      <c r="F778" s="304"/>
      <c r="G778" s="304"/>
      <c r="H778" s="304"/>
      <c r="I778" s="304"/>
      <c r="J778" s="304"/>
      <c r="K778" s="304"/>
      <c r="L778" s="304"/>
      <c r="M778" s="305"/>
      <c r="N778" s="305"/>
      <c r="O778" s="306"/>
      <c r="P778" s="304"/>
      <c r="Q778" s="308"/>
      <c r="R778" s="304"/>
      <c r="S778" s="308"/>
      <c r="T778" s="304"/>
      <c r="U778" s="304"/>
      <c r="V778" s="304"/>
      <c r="W778" s="304"/>
      <c r="X778" s="304"/>
      <c r="Y778" s="304"/>
      <c r="Z778" s="304"/>
      <c r="AA778" s="309"/>
      <c r="AB778" s="304"/>
      <c r="AC778" s="304"/>
      <c r="AD778" s="304"/>
      <c r="AE778" s="304"/>
      <c r="AF778" s="304"/>
      <c r="AG778" s="304"/>
      <c r="AH778" s="304"/>
      <c r="AI778" s="285"/>
      <c r="AJ778" s="304"/>
      <c r="AK778" s="304"/>
      <c r="AL778" s="304"/>
      <c r="AM778" s="304"/>
      <c r="AN778" s="304"/>
      <c r="AO778" s="304"/>
      <c r="AP778" s="271"/>
      <c r="AQ778" s="304"/>
      <c r="AR778" s="306"/>
      <c r="AS778" s="289"/>
      <c r="AT778" s="289"/>
      <c r="AU778" s="304"/>
      <c r="AX778" s="292" t="s">
        <v>1835</v>
      </c>
      <c r="AY778" s="292" t="s">
        <v>1836</v>
      </c>
    </row>
    <row r="779" spans="1:51" s="228" customFormat="1" ht="48" customHeight="1">
      <c r="A779" s="304"/>
      <c r="B779" s="304"/>
      <c r="C779" s="304"/>
      <c r="D779" s="304"/>
      <c r="E779" s="304"/>
      <c r="F779" s="304"/>
      <c r="G779" s="304"/>
      <c r="H779" s="304"/>
      <c r="I779" s="304"/>
      <c r="J779" s="304"/>
      <c r="K779" s="304"/>
      <c r="L779" s="304"/>
      <c r="M779" s="305"/>
      <c r="N779" s="305"/>
      <c r="O779" s="306"/>
      <c r="P779" s="304"/>
      <c r="Q779" s="308"/>
      <c r="R779" s="304"/>
      <c r="S779" s="308"/>
      <c r="T779" s="304"/>
      <c r="U779" s="304"/>
      <c r="V779" s="304"/>
      <c r="W779" s="304"/>
      <c r="X779" s="304"/>
      <c r="Y779" s="304"/>
      <c r="Z779" s="304"/>
      <c r="AA779" s="309"/>
      <c r="AB779" s="304"/>
      <c r="AC779" s="304"/>
      <c r="AD779" s="304"/>
      <c r="AE779" s="304"/>
      <c r="AF779" s="304"/>
      <c r="AG779" s="304"/>
      <c r="AH779" s="304"/>
      <c r="AI779" s="285"/>
      <c r="AJ779" s="304"/>
      <c r="AK779" s="304"/>
      <c r="AL779" s="304"/>
      <c r="AM779" s="304"/>
      <c r="AN779" s="304"/>
      <c r="AO779" s="304"/>
      <c r="AP779" s="271"/>
      <c r="AQ779" s="304"/>
      <c r="AR779" s="306"/>
      <c r="AS779" s="289"/>
      <c r="AT779" s="289"/>
      <c r="AU779" s="304"/>
      <c r="AX779" s="292" t="s">
        <v>1837</v>
      </c>
      <c r="AY779" s="292" t="s">
        <v>1838</v>
      </c>
    </row>
    <row r="780" spans="1:51" s="228" customFormat="1" ht="48" customHeight="1">
      <c r="A780" s="304"/>
      <c r="B780" s="304"/>
      <c r="C780" s="304"/>
      <c r="D780" s="304"/>
      <c r="E780" s="304"/>
      <c r="F780" s="304"/>
      <c r="G780" s="304"/>
      <c r="H780" s="304"/>
      <c r="I780" s="304"/>
      <c r="J780" s="304"/>
      <c r="K780" s="304"/>
      <c r="L780" s="304"/>
      <c r="M780" s="305"/>
      <c r="N780" s="305"/>
      <c r="O780" s="306"/>
      <c r="P780" s="304"/>
      <c r="Q780" s="308"/>
      <c r="R780" s="304"/>
      <c r="S780" s="308"/>
      <c r="T780" s="304"/>
      <c r="U780" s="304"/>
      <c r="V780" s="304"/>
      <c r="W780" s="304"/>
      <c r="X780" s="304"/>
      <c r="Y780" s="304"/>
      <c r="Z780" s="304"/>
      <c r="AA780" s="309"/>
      <c r="AB780" s="304"/>
      <c r="AC780" s="304"/>
      <c r="AD780" s="304"/>
      <c r="AE780" s="304"/>
      <c r="AF780" s="304"/>
      <c r="AG780" s="304"/>
      <c r="AH780" s="304"/>
      <c r="AI780" s="285"/>
      <c r="AJ780" s="304"/>
      <c r="AK780" s="304"/>
      <c r="AL780" s="304"/>
      <c r="AM780" s="304"/>
      <c r="AN780" s="304"/>
      <c r="AO780" s="304"/>
      <c r="AP780" s="271"/>
      <c r="AQ780" s="304"/>
      <c r="AR780" s="306"/>
      <c r="AS780" s="289"/>
      <c r="AT780" s="289"/>
      <c r="AU780" s="304"/>
      <c r="AX780" s="292" t="s">
        <v>1839</v>
      </c>
      <c r="AY780" s="292" t="s">
        <v>1840</v>
      </c>
    </row>
    <row r="781" spans="1:51" s="228" customFormat="1" ht="48" customHeight="1">
      <c r="A781" s="304"/>
      <c r="B781" s="304"/>
      <c r="C781" s="304"/>
      <c r="D781" s="304"/>
      <c r="E781" s="304"/>
      <c r="F781" s="304"/>
      <c r="G781" s="304"/>
      <c r="H781" s="304"/>
      <c r="I781" s="304"/>
      <c r="J781" s="304"/>
      <c r="K781" s="304"/>
      <c r="L781" s="304"/>
      <c r="M781" s="305"/>
      <c r="N781" s="305"/>
      <c r="O781" s="306"/>
      <c r="P781" s="304"/>
      <c r="Q781" s="308"/>
      <c r="R781" s="304"/>
      <c r="S781" s="308"/>
      <c r="T781" s="304"/>
      <c r="U781" s="304"/>
      <c r="V781" s="304"/>
      <c r="W781" s="304"/>
      <c r="X781" s="304"/>
      <c r="Y781" s="304"/>
      <c r="Z781" s="304"/>
      <c r="AA781" s="309"/>
      <c r="AB781" s="304"/>
      <c r="AC781" s="304"/>
      <c r="AD781" s="304"/>
      <c r="AE781" s="304"/>
      <c r="AF781" s="304"/>
      <c r="AG781" s="304"/>
      <c r="AH781" s="304"/>
      <c r="AI781" s="285"/>
      <c r="AJ781" s="304"/>
      <c r="AK781" s="304"/>
      <c r="AL781" s="304"/>
      <c r="AM781" s="304"/>
      <c r="AN781" s="304"/>
      <c r="AO781" s="304"/>
      <c r="AP781" s="271"/>
      <c r="AQ781" s="304"/>
      <c r="AR781" s="306"/>
      <c r="AS781" s="289"/>
      <c r="AT781" s="289"/>
      <c r="AU781" s="304"/>
      <c r="AX781" s="292" t="s">
        <v>1841</v>
      </c>
      <c r="AY781" s="292" t="s">
        <v>1842</v>
      </c>
    </row>
    <row r="782" spans="1:51" s="228" customFormat="1" ht="48" customHeight="1">
      <c r="A782" s="304"/>
      <c r="B782" s="304"/>
      <c r="C782" s="304"/>
      <c r="D782" s="304"/>
      <c r="E782" s="304"/>
      <c r="F782" s="304"/>
      <c r="G782" s="304"/>
      <c r="H782" s="304"/>
      <c r="I782" s="304"/>
      <c r="J782" s="304"/>
      <c r="K782" s="304"/>
      <c r="L782" s="304"/>
      <c r="M782" s="305"/>
      <c r="N782" s="305"/>
      <c r="O782" s="306"/>
      <c r="P782" s="304"/>
      <c r="Q782" s="308"/>
      <c r="R782" s="304"/>
      <c r="S782" s="308"/>
      <c r="T782" s="304"/>
      <c r="U782" s="304"/>
      <c r="V782" s="304"/>
      <c r="W782" s="304"/>
      <c r="X782" s="304"/>
      <c r="Y782" s="304"/>
      <c r="Z782" s="304"/>
      <c r="AA782" s="309"/>
      <c r="AB782" s="304"/>
      <c r="AC782" s="304"/>
      <c r="AD782" s="304"/>
      <c r="AE782" s="304"/>
      <c r="AF782" s="304"/>
      <c r="AG782" s="304"/>
      <c r="AH782" s="304"/>
      <c r="AI782" s="285"/>
      <c r="AJ782" s="304"/>
      <c r="AK782" s="304"/>
      <c r="AL782" s="304"/>
      <c r="AM782" s="304"/>
      <c r="AN782" s="304"/>
      <c r="AO782" s="304"/>
      <c r="AP782" s="271"/>
      <c r="AQ782" s="304"/>
      <c r="AR782" s="306"/>
      <c r="AS782" s="289"/>
      <c r="AT782" s="289"/>
      <c r="AU782" s="304"/>
      <c r="AX782" s="292" t="s">
        <v>1843</v>
      </c>
      <c r="AY782" s="292" t="s">
        <v>1844</v>
      </c>
    </row>
    <row r="783" spans="1:51" s="228" customFormat="1" ht="48" customHeight="1">
      <c r="A783" s="304"/>
      <c r="B783" s="304"/>
      <c r="C783" s="304"/>
      <c r="D783" s="304"/>
      <c r="E783" s="304"/>
      <c r="F783" s="304"/>
      <c r="G783" s="304"/>
      <c r="H783" s="304"/>
      <c r="I783" s="304"/>
      <c r="J783" s="304"/>
      <c r="K783" s="304"/>
      <c r="L783" s="304"/>
      <c r="M783" s="305"/>
      <c r="N783" s="305"/>
      <c r="O783" s="306"/>
      <c r="P783" s="304"/>
      <c r="Q783" s="308"/>
      <c r="R783" s="304"/>
      <c r="S783" s="308"/>
      <c r="T783" s="304"/>
      <c r="U783" s="304"/>
      <c r="V783" s="304"/>
      <c r="W783" s="304"/>
      <c r="X783" s="304"/>
      <c r="Y783" s="304"/>
      <c r="Z783" s="304"/>
      <c r="AA783" s="309"/>
      <c r="AB783" s="304"/>
      <c r="AC783" s="304"/>
      <c r="AD783" s="304"/>
      <c r="AE783" s="304"/>
      <c r="AF783" s="304"/>
      <c r="AG783" s="304"/>
      <c r="AH783" s="304"/>
      <c r="AI783" s="285"/>
      <c r="AJ783" s="304"/>
      <c r="AK783" s="304"/>
      <c r="AL783" s="304"/>
      <c r="AM783" s="304"/>
      <c r="AN783" s="304"/>
      <c r="AO783" s="304"/>
      <c r="AP783" s="271"/>
      <c r="AQ783" s="304"/>
      <c r="AR783" s="306"/>
      <c r="AS783" s="289"/>
      <c r="AT783" s="289"/>
      <c r="AU783" s="304"/>
      <c r="AX783" s="292" t="s">
        <v>1845</v>
      </c>
      <c r="AY783" s="292" t="s">
        <v>1846</v>
      </c>
    </row>
    <row r="784" spans="1:51" s="228" customFormat="1" ht="48" customHeight="1">
      <c r="A784" s="304"/>
      <c r="B784" s="304"/>
      <c r="C784" s="304"/>
      <c r="D784" s="304"/>
      <c r="E784" s="304"/>
      <c r="F784" s="304"/>
      <c r="G784" s="304"/>
      <c r="H784" s="304"/>
      <c r="I784" s="304"/>
      <c r="J784" s="304"/>
      <c r="K784" s="304"/>
      <c r="L784" s="304"/>
      <c r="M784" s="305"/>
      <c r="N784" s="305"/>
      <c r="O784" s="306"/>
      <c r="P784" s="304"/>
      <c r="Q784" s="308"/>
      <c r="R784" s="304"/>
      <c r="S784" s="308"/>
      <c r="T784" s="304"/>
      <c r="U784" s="304"/>
      <c r="V784" s="304"/>
      <c r="W784" s="304"/>
      <c r="X784" s="304"/>
      <c r="Y784" s="304"/>
      <c r="Z784" s="304"/>
      <c r="AA784" s="309"/>
      <c r="AB784" s="304"/>
      <c r="AC784" s="304"/>
      <c r="AD784" s="304"/>
      <c r="AE784" s="304"/>
      <c r="AF784" s="304"/>
      <c r="AG784" s="304"/>
      <c r="AH784" s="304"/>
      <c r="AI784" s="285"/>
      <c r="AJ784" s="304"/>
      <c r="AK784" s="304"/>
      <c r="AL784" s="304"/>
      <c r="AM784" s="304"/>
      <c r="AN784" s="304"/>
      <c r="AO784" s="304"/>
      <c r="AP784" s="271"/>
      <c r="AQ784" s="304"/>
      <c r="AR784" s="306"/>
      <c r="AS784" s="289"/>
      <c r="AT784" s="289"/>
      <c r="AU784" s="304"/>
      <c r="AX784" s="292" t="s">
        <v>1847</v>
      </c>
      <c r="AY784" s="292" t="s">
        <v>1848</v>
      </c>
    </row>
    <row r="785" spans="1:51" s="228" customFormat="1" ht="48" customHeight="1">
      <c r="A785" s="304"/>
      <c r="B785" s="304"/>
      <c r="C785" s="304"/>
      <c r="D785" s="304"/>
      <c r="E785" s="304"/>
      <c r="F785" s="304"/>
      <c r="G785" s="304"/>
      <c r="H785" s="304"/>
      <c r="I785" s="304"/>
      <c r="J785" s="304"/>
      <c r="K785" s="304"/>
      <c r="L785" s="304"/>
      <c r="M785" s="305"/>
      <c r="N785" s="305"/>
      <c r="O785" s="306"/>
      <c r="P785" s="304"/>
      <c r="Q785" s="308"/>
      <c r="R785" s="304"/>
      <c r="S785" s="308"/>
      <c r="T785" s="304"/>
      <c r="U785" s="304"/>
      <c r="V785" s="304"/>
      <c r="W785" s="304"/>
      <c r="X785" s="304"/>
      <c r="Y785" s="304"/>
      <c r="Z785" s="304"/>
      <c r="AA785" s="309"/>
      <c r="AB785" s="304"/>
      <c r="AC785" s="304"/>
      <c r="AD785" s="304"/>
      <c r="AE785" s="304"/>
      <c r="AF785" s="304"/>
      <c r="AG785" s="304"/>
      <c r="AH785" s="304"/>
      <c r="AI785" s="285"/>
      <c r="AJ785" s="304"/>
      <c r="AK785" s="304"/>
      <c r="AL785" s="304"/>
      <c r="AM785" s="304"/>
      <c r="AN785" s="304"/>
      <c r="AO785" s="304"/>
      <c r="AP785" s="271"/>
      <c r="AQ785" s="304"/>
      <c r="AR785" s="306"/>
      <c r="AS785" s="289"/>
      <c r="AT785" s="289"/>
      <c r="AU785" s="304"/>
      <c r="AX785" s="292" t="s">
        <v>1849</v>
      </c>
      <c r="AY785" s="292" t="s">
        <v>1850</v>
      </c>
    </row>
    <row r="786" spans="1:51" s="228" customFormat="1" ht="48" customHeight="1">
      <c r="A786" s="304"/>
      <c r="B786" s="304"/>
      <c r="C786" s="304"/>
      <c r="D786" s="304"/>
      <c r="E786" s="304"/>
      <c r="F786" s="304"/>
      <c r="G786" s="304"/>
      <c r="H786" s="304"/>
      <c r="I786" s="304"/>
      <c r="J786" s="304"/>
      <c r="K786" s="304"/>
      <c r="L786" s="304"/>
      <c r="M786" s="305"/>
      <c r="N786" s="305"/>
      <c r="O786" s="306"/>
      <c r="P786" s="304"/>
      <c r="Q786" s="308"/>
      <c r="R786" s="304"/>
      <c r="S786" s="308"/>
      <c r="T786" s="304"/>
      <c r="U786" s="304"/>
      <c r="V786" s="304"/>
      <c r="W786" s="304"/>
      <c r="X786" s="304"/>
      <c r="Y786" s="304"/>
      <c r="Z786" s="304"/>
      <c r="AA786" s="309"/>
      <c r="AB786" s="304"/>
      <c r="AC786" s="304"/>
      <c r="AD786" s="304"/>
      <c r="AE786" s="304"/>
      <c r="AF786" s="304"/>
      <c r="AG786" s="304"/>
      <c r="AH786" s="304"/>
      <c r="AI786" s="285"/>
      <c r="AJ786" s="304"/>
      <c r="AK786" s="304"/>
      <c r="AL786" s="304"/>
      <c r="AM786" s="304"/>
      <c r="AN786" s="304"/>
      <c r="AO786" s="304"/>
      <c r="AP786" s="271"/>
      <c r="AQ786" s="304"/>
      <c r="AR786" s="306"/>
      <c r="AS786" s="289"/>
      <c r="AT786" s="289"/>
      <c r="AU786" s="304"/>
      <c r="AX786" s="292" t="s">
        <v>1851</v>
      </c>
      <c r="AY786" s="292" t="s">
        <v>1852</v>
      </c>
    </row>
    <row r="787" spans="1:51" s="228" customFormat="1" ht="48" customHeight="1">
      <c r="A787" s="304"/>
      <c r="B787" s="304"/>
      <c r="C787" s="304"/>
      <c r="D787" s="304"/>
      <c r="E787" s="304"/>
      <c r="F787" s="304"/>
      <c r="G787" s="304"/>
      <c r="H787" s="304"/>
      <c r="I787" s="304"/>
      <c r="J787" s="304"/>
      <c r="K787" s="304"/>
      <c r="L787" s="304"/>
      <c r="M787" s="305"/>
      <c r="N787" s="305"/>
      <c r="O787" s="306"/>
      <c r="P787" s="304"/>
      <c r="Q787" s="308"/>
      <c r="R787" s="304"/>
      <c r="S787" s="308"/>
      <c r="T787" s="304"/>
      <c r="U787" s="304"/>
      <c r="V787" s="304"/>
      <c r="W787" s="304"/>
      <c r="X787" s="304"/>
      <c r="Y787" s="304"/>
      <c r="Z787" s="304"/>
      <c r="AA787" s="309"/>
      <c r="AB787" s="304"/>
      <c r="AC787" s="304"/>
      <c r="AD787" s="304"/>
      <c r="AE787" s="304"/>
      <c r="AF787" s="304"/>
      <c r="AG787" s="304"/>
      <c r="AH787" s="304"/>
      <c r="AI787" s="285"/>
      <c r="AJ787" s="304"/>
      <c r="AK787" s="304"/>
      <c r="AL787" s="304"/>
      <c r="AM787" s="304"/>
      <c r="AN787" s="304"/>
      <c r="AO787" s="304"/>
      <c r="AP787" s="271"/>
      <c r="AQ787" s="304"/>
      <c r="AR787" s="306"/>
      <c r="AS787" s="289"/>
      <c r="AT787" s="289"/>
      <c r="AU787" s="304"/>
      <c r="AX787" s="292" t="s">
        <v>1853</v>
      </c>
      <c r="AY787" s="292" t="s">
        <v>1854</v>
      </c>
    </row>
    <row r="788" spans="1:51" s="228" customFormat="1" ht="48" customHeight="1">
      <c r="A788" s="304"/>
      <c r="B788" s="304"/>
      <c r="C788" s="304"/>
      <c r="D788" s="304"/>
      <c r="E788" s="304"/>
      <c r="F788" s="304"/>
      <c r="G788" s="304"/>
      <c r="H788" s="304"/>
      <c r="I788" s="304"/>
      <c r="J788" s="304"/>
      <c r="K788" s="304"/>
      <c r="L788" s="304"/>
      <c r="M788" s="305"/>
      <c r="N788" s="305"/>
      <c r="O788" s="306"/>
      <c r="P788" s="304"/>
      <c r="Q788" s="308"/>
      <c r="R788" s="304"/>
      <c r="S788" s="308"/>
      <c r="T788" s="304"/>
      <c r="U788" s="304"/>
      <c r="V788" s="304"/>
      <c r="W788" s="304"/>
      <c r="X788" s="304"/>
      <c r="Y788" s="304"/>
      <c r="Z788" s="304"/>
      <c r="AA788" s="309"/>
      <c r="AB788" s="304"/>
      <c r="AC788" s="304"/>
      <c r="AD788" s="304"/>
      <c r="AE788" s="304"/>
      <c r="AF788" s="304"/>
      <c r="AG788" s="304"/>
      <c r="AH788" s="304"/>
      <c r="AI788" s="285"/>
      <c r="AJ788" s="304"/>
      <c r="AK788" s="304"/>
      <c r="AL788" s="304"/>
      <c r="AM788" s="304"/>
      <c r="AN788" s="304"/>
      <c r="AO788" s="304"/>
      <c r="AP788" s="271"/>
      <c r="AQ788" s="304"/>
      <c r="AR788" s="306"/>
      <c r="AS788" s="289"/>
      <c r="AT788" s="289"/>
      <c r="AU788" s="304"/>
      <c r="AX788" s="292" t="s">
        <v>1855</v>
      </c>
      <c r="AY788" s="292" t="s">
        <v>1856</v>
      </c>
    </row>
    <row r="789" spans="1:51" s="228" customFormat="1" ht="48" customHeight="1">
      <c r="A789" s="304"/>
      <c r="B789" s="304"/>
      <c r="C789" s="304"/>
      <c r="D789" s="304"/>
      <c r="E789" s="304"/>
      <c r="F789" s="304"/>
      <c r="G789" s="304"/>
      <c r="H789" s="304"/>
      <c r="I789" s="304"/>
      <c r="J789" s="304"/>
      <c r="K789" s="304"/>
      <c r="L789" s="304"/>
      <c r="M789" s="305"/>
      <c r="N789" s="305"/>
      <c r="O789" s="306"/>
      <c r="P789" s="304"/>
      <c r="Q789" s="308"/>
      <c r="R789" s="304"/>
      <c r="S789" s="308"/>
      <c r="T789" s="304"/>
      <c r="U789" s="304"/>
      <c r="V789" s="304"/>
      <c r="W789" s="304"/>
      <c r="X789" s="304"/>
      <c r="Y789" s="304"/>
      <c r="Z789" s="304"/>
      <c r="AA789" s="309"/>
      <c r="AB789" s="304"/>
      <c r="AC789" s="304"/>
      <c r="AD789" s="304"/>
      <c r="AE789" s="304"/>
      <c r="AF789" s="304"/>
      <c r="AG789" s="304"/>
      <c r="AH789" s="304"/>
      <c r="AI789" s="285"/>
      <c r="AJ789" s="304"/>
      <c r="AK789" s="304"/>
      <c r="AL789" s="304"/>
      <c r="AM789" s="304"/>
      <c r="AN789" s="304"/>
      <c r="AO789" s="304"/>
      <c r="AP789" s="271"/>
      <c r="AQ789" s="304"/>
      <c r="AR789" s="306"/>
      <c r="AS789" s="289"/>
      <c r="AT789" s="289"/>
      <c r="AU789" s="304"/>
      <c r="AX789" s="292" t="s">
        <v>1855</v>
      </c>
      <c r="AY789" s="292" t="s">
        <v>1857</v>
      </c>
    </row>
    <row r="790" spans="1:51" s="228" customFormat="1" ht="48" customHeight="1">
      <c r="A790" s="304"/>
      <c r="B790" s="304"/>
      <c r="C790" s="304"/>
      <c r="D790" s="304"/>
      <c r="E790" s="304"/>
      <c r="F790" s="304"/>
      <c r="G790" s="304"/>
      <c r="H790" s="304"/>
      <c r="I790" s="304"/>
      <c r="J790" s="304"/>
      <c r="K790" s="304"/>
      <c r="L790" s="304"/>
      <c r="M790" s="305"/>
      <c r="N790" s="305"/>
      <c r="O790" s="306"/>
      <c r="P790" s="304"/>
      <c r="Q790" s="308"/>
      <c r="R790" s="304"/>
      <c r="S790" s="308"/>
      <c r="T790" s="304"/>
      <c r="U790" s="304"/>
      <c r="V790" s="304"/>
      <c r="W790" s="304"/>
      <c r="X790" s="304"/>
      <c r="Y790" s="304"/>
      <c r="Z790" s="304"/>
      <c r="AA790" s="309"/>
      <c r="AB790" s="304"/>
      <c r="AC790" s="304"/>
      <c r="AD790" s="304"/>
      <c r="AE790" s="304"/>
      <c r="AF790" s="304"/>
      <c r="AG790" s="304"/>
      <c r="AH790" s="304"/>
      <c r="AI790" s="285"/>
      <c r="AJ790" s="304"/>
      <c r="AK790" s="304"/>
      <c r="AL790" s="304"/>
      <c r="AM790" s="304"/>
      <c r="AN790" s="304"/>
      <c r="AO790" s="304"/>
      <c r="AP790" s="271"/>
      <c r="AQ790" s="304"/>
      <c r="AR790" s="306"/>
      <c r="AS790" s="289"/>
      <c r="AT790" s="289"/>
      <c r="AU790" s="304"/>
      <c r="AX790" s="292" t="s">
        <v>1858</v>
      </c>
      <c r="AY790" s="292" t="s">
        <v>1859</v>
      </c>
    </row>
    <row r="791" spans="1:51" s="228" customFormat="1" ht="48" customHeight="1">
      <c r="A791" s="304"/>
      <c r="B791" s="304"/>
      <c r="C791" s="304"/>
      <c r="D791" s="304"/>
      <c r="E791" s="304"/>
      <c r="F791" s="304"/>
      <c r="G791" s="304"/>
      <c r="H791" s="304"/>
      <c r="I791" s="304"/>
      <c r="J791" s="304"/>
      <c r="K791" s="304"/>
      <c r="L791" s="304"/>
      <c r="M791" s="305"/>
      <c r="N791" s="305"/>
      <c r="O791" s="306"/>
      <c r="P791" s="304"/>
      <c r="Q791" s="308"/>
      <c r="R791" s="304"/>
      <c r="S791" s="308"/>
      <c r="T791" s="304"/>
      <c r="U791" s="304"/>
      <c r="V791" s="304"/>
      <c r="W791" s="304"/>
      <c r="X791" s="304"/>
      <c r="Y791" s="304"/>
      <c r="Z791" s="304"/>
      <c r="AA791" s="309"/>
      <c r="AB791" s="304"/>
      <c r="AC791" s="304"/>
      <c r="AD791" s="304"/>
      <c r="AE791" s="304"/>
      <c r="AF791" s="304"/>
      <c r="AG791" s="304"/>
      <c r="AH791" s="304"/>
      <c r="AI791" s="285"/>
      <c r="AJ791" s="304"/>
      <c r="AK791" s="304"/>
      <c r="AL791" s="304"/>
      <c r="AM791" s="304"/>
      <c r="AN791" s="304"/>
      <c r="AO791" s="304"/>
      <c r="AP791" s="271"/>
      <c r="AQ791" s="304"/>
      <c r="AR791" s="306"/>
      <c r="AS791" s="289"/>
      <c r="AT791" s="289"/>
      <c r="AU791" s="304"/>
      <c r="AX791" s="292" t="s">
        <v>1860</v>
      </c>
      <c r="AY791" s="292" t="s">
        <v>1861</v>
      </c>
    </row>
    <row r="792" spans="1:51" s="228" customFormat="1" ht="48" customHeight="1">
      <c r="A792" s="304"/>
      <c r="B792" s="304"/>
      <c r="C792" s="304"/>
      <c r="D792" s="304"/>
      <c r="E792" s="304"/>
      <c r="F792" s="304"/>
      <c r="G792" s="304"/>
      <c r="H792" s="304"/>
      <c r="I792" s="304"/>
      <c r="J792" s="304"/>
      <c r="K792" s="304"/>
      <c r="L792" s="304"/>
      <c r="M792" s="305"/>
      <c r="N792" s="305"/>
      <c r="O792" s="306"/>
      <c r="P792" s="304"/>
      <c r="Q792" s="308"/>
      <c r="R792" s="304"/>
      <c r="S792" s="308"/>
      <c r="T792" s="304"/>
      <c r="U792" s="304"/>
      <c r="V792" s="304"/>
      <c r="W792" s="304"/>
      <c r="X792" s="304"/>
      <c r="Y792" s="304"/>
      <c r="Z792" s="304"/>
      <c r="AA792" s="309"/>
      <c r="AB792" s="304"/>
      <c r="AC792" s="304"/>
      <c r="AD792" s="304"/>
      <c r="AE792" s="304"/>
      <c r="AF792" s="304"/>
      <c r="AG792" s="304"/>
      <c r="AH792" s="304"/>
      <c r="AI792" s="285"/>
      <c r="AJ792" s="304"/>
      <c r="AK792" s="304"/>
      <c r="AL792" s="304"/>
      <c r="AM792" s="304"/>
      <c r="AN792" s="304"/>
      <c r="AO792" s="304"/>
      <c r="AP792" s="271"/>
      <c r="AQ792" s="304"/>
      <c r="AR792" s="306"/>
      <c r="AS792" s="289"/>
      <c r="AT792" s="289"/>
      <c r="AU792" s="304"/>
      <c r="AX792" s="292" t="s">
        <v>1862</v>
      </c>
      <c r="AY792" s="292" t="s">
        <v>1863</v>
      </c>
    </row>
    <row r="793" spans="1:51" s="228" customFormat="1" ht="48" customHeight="1">
      <c r="A793" s="304"/>
      <c r="B793" s="304"/>
      <c r="C793" s="304"/>
      <c r="D793" s="304"/>
      <c r="E793" s="304"/>
      <c r="F793" s="304"/>
      <c r="G793" s="304"/>
      <c r="H793" s="304"/>
      <c r="I793" s="304"/>
      <c r="J793" s="304"/>
      <c r="K793" s="304"/>
      <c r="L793" s="304"/>
      <c r="M793" s="305"/>
      <c r="N793" s="305"/>
      <c r="O793" s="306"/>
      <c r="P793" s="304"/>
      <c r="Q793" s="308"/>
      <c r="R793" s="304"/>
      <c r="S793" s="308"/>
      <c r="T793" s="304"/>
      <c r="U793" s="304"/>
      <c r="V793" s="304"/>
      <c r="W793" s="304"/>
      <c r="X793" s="304"/>
      <c r="Y793" s="304"/>
      <c r="Z793" s="304"/>
      <c r="AA793" s="309"/>
      <c r="AB793" s="304"/>
      <c r="AC793" s="304"/>
      <c r="AD793" s="304"/>
      <c r="AE793" s="304"/>
      <c r="AF793" s="304"/>
      <c r="AG793" s="304"/>
      <c r="AH793" s="304"/>
      <c r="AI793" s="285"/>
      <c r="AJ793" s="304"/>
      <c r="AK793" s="304"/>
      <c r="AL793" s="304"/>
      <c r="AM793" s="304"/>
      <c r="AN793" s="304"/>
      <c r="AO793" s="304"/>
      <c r="AP793" s="271"/>
      <c r="AQ793" s="304"/>
      <c r="AR793" s="306"/>
      <c r="AS793" s="289"/>
      <c r="AT793" s="289"/>
      <c r="AU793" s="304"/>
      <c r="AX793" s="292" t="s">
        <v>1864</v>
      </c>
      <c r="AY793" s="292" t="s">
        <v>1865</v>
      </c>
    </row>
    <row r="794" spans="1:51" s="228" customFormat="1" ht="48" customHeight="1">
      <c r="A794" s="304"/>
      <c r="B794" s="304"/>
      <c r="C794" s="304"/>
      <c r="D794" s="304"/>
      <c r="E794" s="304"/>
      <c r="F794" s="304"/>
      <c r="G794" s="304"/>
      <c r="H794" s="304"/>
      <c r="I794" s="304"/>
      <c r="J794" s="304"/>
      <c r="K794" s="304"/>
      <c r="L794" s="304"/>
      <c r="M794" s="305"/>
      <c r="N794" s="305"/>
      <c r="O794" s="306"/>
      <c r="P794" s="304"/>
      <c r="Q794" s="308"/>
      <c r="R794" s="304"/>
      <c r="S794" s="308"/>
      <c r="T794" s="304"/>
      <c r="U794" s="304"/>
      <c r="V794" s="304"/>
      <c r="W794" s="304"/>
      <c r="X794" s="304"/>
      <c r="Y794" s="304"/>
      <c r="Z794" s="304"/>
      <c r="AA794" s="309"/>
      <c r="AB794" s="304"/>
      <c r="AC794" s="304"/>
      <c r="AD794" s="304"/>
      <c r="AE794" s="304"/>
      <c r="AF794" s="304"/>
      <c r="AG794" s="304"/>
      <c r="AH794" s="304"/>
      <c r="AI794" s="285"/>
      <c r="AJ794" s="304"/>
      <c r="AK794" s="304"/>
      <c r="AL794" s="304"/>
      <c r="AM794" s="304"/>
      <c r="AN794" s="304"/>
      <c r="AO794" s="304"/>
      <c r="AP794" s="271"/>
      <c r="AQ794" s="304"/>
      <c r="AR794" s="306"/>
      <c r="AS794" s="289"/>
      <c r="AT794" s="289"/>
      <c r="AU794" s="304"/>
      <c r="AX794" s="292" t="s">
        <v>1866</v>
      </c>
      <c r="AY794" s="292" t="s">
        <v>1867</v>
      </c>
    </row>
    <row r="795" spans="1:51" s="228" customFormat="1" ht="48" customHeight="1">
      <c r="A795" s="304"/>
      <c r="B795" s="304"/>
      <c r="C795" s="304"/>
      <c r="D795" s="304"/>
      <c r="E795" s="304"/>
      <c r="F795" s="304"/>
      <c r="G795" s="304"/>
      <c r="H795" s="304"/>
      <c r="I795" s="304"/>
      <c r="J795" s="304"/>
      <c r="K795" s="304"/>
      <c r="L795" s="304"/>
      <c r="M795" s="305"/>
      <c r="N795" s="305"/>
      <c r="O795" s="306"/>
      <c r="P795" s="304"/>
      <c r="Q795" s="308"/>
      <c r="R795" s="304"/>
      <c r="S795" s="308"/>
      <c r="T795" s="304"/>
      <c r="U795" s="304"/>
      <c r="V795" s="304"/>
      <c r="W795" s="304"/>
      <c r="X795" s="304"/>
      <c r="Y795" s="304"/>
      <c r="Z795" s="304"/>
      <c r="AA795" s="309"/>
      <c r="AB795" s="304"/>
      <c r="AC795" s="304"/>
      <c r="AD795" s="304"/>
      <c r="AE795" s="304"/>
      <c r="AF795" s="304"/>
      <c r="AG795" s="304"/>
      <c r="AH795" s="304"/>
      <c r="AI795" s="285"/>
      <c r="AJ795" s="304"/>
      <c r="AK795" s="304"/>
      <c r="AL795" s="304"/>
      <c r="AM795" s="304"/>
      <c r="AN795" s="304"/>
      <c r="AO795" s="304"/>
      <c r="AP795" s="271"/>
      <c r="AQ795" s="304"/>
      <c r="AR795" s="306"/>
      <c r="AS795" s="289"/>
      <c r="AT795" s="289"/>
      <c r="AU795" s="304"/>
      <c r="AX795" s="292" t="s">
        <v>1868</v>
      </c>
      <c r="AY795" s="292" t="s">
        <v>1869</v>
      </c>
    </row>
    <row r="796" spans="1:51" s="228" customFormat="1" ht="48" customHeight="1">
      <c r="A796" s="304"/>
      <c r="B796" s="304"/>
      <c r="C796" s="304"/>
      <c r="D796" s="304"/>
      <c r="E796" s="304"/>
      <c r="F796" s="304"/>
      <c r="G796" s="304"/>
      <c r="H796" s="304"/>
      <c r="I796" s="304"/>
      <c r="J796" s="304"/>
      <c r="K796" s="304"/>
      <c r="L796" s="304"/>
      <c r="M796" s="305"/>
      <c r="N796" s="305"/>
      <c r="O796" s="306"/>
      <c r="P796" s="304"/>
      <c r="Q796" s="308"/>
      <c r="R796" s="304"/>
      <c r="S796" s="308"/>
      <c r="T796" s="304"/>
      <c r="U796" s="304"/>
      <c r="V796" s="304"/>
      <c r="W796" s="304"/>
      <c r="X796" s="304"/>
      <c r="Y796" s="304"/>
      <c r="Z796" s="304"/>
      <c r="AA796" s="309"/>
      <c r="AB796" s="304"/>
      <c r="AC796" s="304"/>
      <c r="AD796" s="304"/>
      <c r="AE796" s="304"/>
      <c r="AF796" s="304"/>
      <c r="AG796" s="304"/>
      <c r="AH796" s="304"/>
      <c r="AI796" s="285"/>
      <c r="AJ796" s="304"/>
      <c r="AK796" s="304"/>
      <c r="AL796" s="304"/>
      <c r="AM796" s="304"/>
      <c r="AN796" s="304"/>
      <c r="AO796" s="304"/>
      <c r="AP796" s="271"/>
      <c r="AQ796" s="304"/>
      <c r="AR796" s="306"/>
      <c r="AS796" s="289"/>
      <c r="AT796" s="289"/>
      <c r="AU796" s="304"/>
      <c r="AX796" s="292" t="s">
        <v>1870</v>
      </c>
      <c r="AY796" s="292" t="s">
        <v>1871</v>
      </c>
    </row>
    <row r="797" spans="1:51" s="228" customFormat="1" ht="48" customHeight="1">
      <c r="A797" s="304"/>
      <c r="B797" s="304"/>
      <c r="C797" s="304"/>
      <c r="D797" s="304"/>
      <c r="E797" s="304"/>
      <c r="F797" s="304"/>
      <c r="G797" s="304"/>
      <c r="H797" s="304"/>
      <c r="I797" s="304"/>
      <c r="J797" s="304"/>
      <c r="K797" s="304"/>
      <c r="L797" s="304"/>
      <c r="M797" s="305"/>
      <c r="N797" s="305"/>
      <c r="O797" s="306"/>
      <c r="P797" s="304"/>
      <c r="Q797" s="308"/>
      <c r="R797" s="304"/>
      <c r="S797" s="308"/>
      <c r="T797" s="304"/>
      <c r="U797" s="304"/>
      <c r="V797" s="304"/>
      <c r="W797" s="304"/>
      <c r="X797" s="304"/>
      <c r="Y797" s="304"/>
      <c r="Z797" s="304"/>
      <c r="AA797" s="309"/>
      <c r="AB797" s="304"/>
      <c r="AC797" s="304"/>
      <c r="AD797" s="304"/>
      <c r="AE797" s="304"/>
      <c r="AF797" s="304"/>
      <c r="AG797" s="304"/>
      <c r="AH797" s="304"/>
      <c r="AI797" s="285"/>
      <c r="AJ797" s="304"/>
      <c r="AK797" s="304"/>
      <c r="AL797" s="304"/>
      <c r="AM797" s="304"/>
      <c r="AN797" s="304"/>
      <c r="AO797" s="304"/>
      <c r="AP797" s="271"/>
      <c r="AQ797" s="304"/>
      <c r="AR797" s="306"/>
      <c r="AS797" s="289"/>
      <c r="AT797" s="289"/>
      <c r="AU797" s="304"/>
      <c r="AX797" s="292" t="s">
        <v>1872</v>
      </c>
      <c r="AY797" s="292" t="s">
        <v>1873</v>
      </c>
    </row>
    <row r="798" spans="1:51" s="228" customFormat="1" ht="48" customHeight="1">
      <c r="A798" s="304"/>
      <c r="B798" s="304"/>
      <c r="C798" s="304"/>
      <c r="D798" s="304"/>
      <c r="E798" s="304"/>
      <c r="F798" s="304"/>
      <c r="G798" s="304"/>
      <c r="H798" s="304"/>
      <c r="I798" s="304"/>
      <c r="J798" s="304"/>
      <c r="K798" s="304"/>
      <c r="L798" s="304"/>
      <c r="M798" s="305"/>
      <c r="N798" s="305"/>
      <c r="O798" s="306"/>
      <c r="P798" s="304"/>
      <c r="Q798" s="308"/>
      <c r="R798" s="304"/>
      <c r="S798" s="308"/>
      <c r="T798" s="304"/>
      <c r="U798" s="304"/>
      <c r="V798" s="304"/>
      <c r="W798" s="304"/>
      <c r="X798" s="304"/>
      <c r="Y798" s="304"/>
      <c r="Z798" s="304"/>
      <c r="AA798" s="309"/>
      <c r="AB798" s="304"/>
      <c r="AC798" s="304"/>
      <c r="AD798" s="304"/>
      <c r="AE798" s="304"/>
      <c r="AF798" s="304"/>
      <c r="AG798" s="304"/>
      <c r="AH798" s="304"/>
      <c r="AI798" s="285"/>
      <c r="AJ798" s="304"/>
      <c r="AK798" s="304"/>
      <c r="AL798" s="304"/>
      <c r="AM798" s="304"/>
      <c r="AN798" s="304"/>
      <c r="AO798" s="304"/>
      <c r="AP798" s="271"/>
      <c r="AQ798" s="304"/>
      <c r="AR798" s="306"/>
      <c r="AS798" s="289"/>
      <c r="AT798" s="289"/>
      <c r="AU798" s="304"/>
      <c r="AX798" s="292" t="s">
        <v>1874</v>
      </c>
      <c r="AY798" s="292" t="s">
        <v>1875</v>
      </c>
    </row>
    <row r="799" spans="1:51" s="228" customFormat="1" ht="48" customHeight="1">
      <c r="A799" s="304"/>
      <c r="B799" s="304"/>
      <c r="C799" s="304"/>
      <c r="D799" s="304"/>
      <c r="E799" s="304"/>
      <c r="F799" s="304"/>
      <c r="G799" s="304"/>
      <c r="H799" s="304"/>
      <c r="I799" s="304"/>
      <c r="J799" s="304"/>
      <c r="K799" s="304"/>
      <c r="L799" s="304"/>
      <c r="M799" s="305"/>
      <c r="N799" s="305"/>
      <c r="O799" s="306"/>
      <c r="P799" s="304"/>
      <c r="Q799" s="308"/>
      <c r="R799" s="304"/>
      <c r="S799" s="308"/>
      <c r="T799" s="304"/>
      <c r="U799" s="304"/>
      <c r="V799" s="304"/>
      <c r="W799" s="304"/>
      <c r="X799" s="304"/>
      <c r="Y799" s="304"/>
      <c r="Z799" s="304"/>
      <c r="AA799" s="309"/>
      <c r="AB799" s="304"/>
      <c r="AC799" s="304"/>
      <c r="AD799" s="304"/>
      <c r="AE799" s="304"/>
      <c r="AF799" s="304"/>
      <c r="AG799" s="304"/>
      <c r="AH799" s="304"/>
      <c r="AI799" s="285"/>
      <c r="AJ799" s="304"/>
      <c r="AK799" s="304"/>
      <c r="AL799" s="304"/>
      <c r="AM799" s="304"/>
      <c r="AN799" s="304"/>
      <c r="AO799" s="304"/>
      <c r="AP799" s="271"/>
      <c r="AQ799" s="304"/>
      <c r="AR799" s="306"/>
      <c r="AS799" s="289"/>
      <c r="AT799" s="289"/>
      <c r="AU799" s="304"/>
      <c r="AX799" s="292" t="s">
        <v>1876</v>
      </c>
      <c r="AY799" s="292" t="s">
        <v>1877</v>
      </c>
    </row>
    <row r="800" spans="1:51" s="228" customFormat="1" ht="48" customHeight="1">
      <c r="A800" s="304"/>
      <c r="B800" s="304"/>
      <c r="C800" s="304"/>
      <c r="D800" s="304"/>
      <c r="E800" s="304"/>
      <c r="F800" s="304"/>
      <c r="G800" s="304"/>
      <c r="H800" s="304"/>
      <c r="I800" s="304"/>
      <c r="J800" s="304"/>
      <c r="K800" s="304"/>
      <c r="L800" s="304"/>
      <c r="M800" s="305"/>
      <c r="N800" s="305"/>
      <c r="O800" s="306"/>
      <c r="P800" s="304"/>
      <c r="Q800" s="308"/>
      <c r="R800" s="304"/>
      <c r="S800" s="308"/>
      <c r="T800" s="304"/>
      <c r="U800" s="304"/>
      <c r="V800" s="304"/>
      <c r="W800" s="304"/>
      <c r="X800" s="304"/>
      <c r="Y800" s="304"/>
      <c r="Z800" s="304"/>
      <c r="AA800" s="309"/>
      <c r="AB800" s="304"/>
      <c r="AC800" s="304"/>
      <c r="AD800" s="304"/>
      <c r="AE800" s="304"/>
      <c r="AF800" s="304"/>
      <c r="AG800" s="304"/>
      <c r="AH800" s="304"/>
      <c r="AI800" s="285"/>
      <c r="AJ800" s="304"/>
      <c r="AK800" s="304"/>
      <c r="AL800" s="304"/>
      <c r="AM800" s="304"/>
      <c r="AN800" s="304"/>
      <c r="AO800" s="304"/>
      <c r="AP800" s="271"/>
      <c r="AQ800" s="304"/>
      <c r="AR800" s="306"/>
      <c r="AS800" s="289"/>
      <c r="AT800" s="289"/>
      <c r="AU800" s="304"/>
      <c r="AX800" s="292" t="s">
        <v>1878</v>
      </c>
      <c r="AY800" s="292" t="s">
        <v>1879</v>
      </c>
    </row>
    <row r="801" spans="1:51" s="228" customFormat="1" ht="48" customHeight="1">
      <c r="A801" s="304"/>
      <c r="B801" s="304"/>
      <c r="C801" s="304"/>
      <c r="D801" s="304"/>
      <c r="E801" s="304"/>
      <c r="F801" s="304"/>
      <c r="G801" s="304"/>
      <c r="H801" s="304"/>
      <c r="I801" s="304"/>
      <c r="J801" s="304"/>
      <c r="K801" s="304"/>
      <c r="L801" s="304"/>
      <c r="M801" s="305"/>
      <c r="N801" s="305"/>
      <c r="O801" s="306"/>
      <c r="P801" s="304"/>
      <c r="Q801" s="308"/>
      <c r="R801" s="304"/>
      <c r="S801" s="308"/>
      <c r="T801" s="304"/>
      <c r="U801" s="304"/>
      <c r="V801" s="304"/>
      <c r="W801" s="304"/>
      <c r="X801" s="304"/>
      <c r="Y801" s="304"/>
      <c r="Z801" s="304"/>
      <c r="AA801" s="309"/>
      <c r="AB801" s="304"/>
      <c r="AC801" s="304"/>
      <c r="AD801" s="304"/>
      <c r="AE801" s="304"/>
      <c r="AF801" s="304"/>
      <c r="AG801" s="304"/>
      <c r="AH801" s="304"/>
      <c r="AI801" s="285"/>
      <c r="AJ801" s="304"/>
      <c r="AK801" s="304"/>
      <c r="AL801" s="304"/>
      <c r="AM801" s="304"/>
      <c r="AN801" s="304"/>
      <c r="AO801" s="304"/>
      <c r="AP801" s="271"/>
      <c r="AQ801" s="304"/>
      <c r="AR801" s="306"/>
      <c r="AS801" s="289"/>
      <c r="AT801" s="289"/>
      <c r="AU801" s="304"/>
      <c r="AX801" s="292" t="s">
        <v>1880</v>
      </c>
      <c r="AY801" s="292" t="s">
        <v>1879</v>
      </c>
    </row>
    <row r="802" spans="1:51" s="228" customFormat="1" ht="48" customHeight="1">
      <c r="A802" s="304"/>
      <c r="B802" s="304"/>
      <c r="C802" s="304"/>
      <c r="D802" s="304"/>
      <c r="E802" s="304"/>
      <c r="F802" s="304"/>
      <c r="G802" s="304"/>
      <c r="H802" s="304"/>
      <c r="I802" s="304"/>
      <c r="J802" s="304"/>
      <c r="K802" s="304"/>
      <c r="L802" s="304"/>
      <c r="M802" s="305"/>
      <c r="N802" s="305"/>
      <c r="O802" s="306"/>
      <c r="P802" s="304"/>
      <c r="Q802" s="308"/>
      <c r="R802" s="304"/>
      <c r="S802" s="308"/>
      <c r="T802" s="304"/>
      <c r="U802" s="304"/>
      <c r="V802" s="304"/>
      <c r="W802" s="304"/>
      <c r="X802" s="304"/>
      <c r="Y802" s="304"/>
      <c r="Z802" s="304"/>
      <c r="AA802" s="309"/>
      <c r="AB802" s="304"/>
      <c r="AC802" s="304"/>
      <c r="AD802" s="304"/>
      <c r="AE802" s="304"/>
      <c r="AF802" s="304"/>
      <c r="AG802" s="304"/>
      <c r="AH802" s="304"/>
      <c r="AI802" s="285"/>
      <c r="AJ802" s="304"/>
      <c r="AK802" s="304"/>
      <c r="AL802" s="304"/>
      <c r="AM802" s="304"/>
      <c r="AN802" s="304"/>
      <c r="AO802" s="304"/>
      <c r="AP802" s="271"/>
      <c r="AQ802" s="304"/>
      <c r="AR802" s="306"/>
      <c r="AS802" s="289"/>
      <c r="AT802" s="289"/>
      <c r="AU802" s="304"/>
      <c r="AX802" s="292" t="s">
        <v>1881</v>
      </c>
      <c r="AY802" s="292" t="s">
        <v>1882</v>
      </c>
    </row>
    <row r="803" spans="1:51" s="228" customFormat="1" ht="48" customHeight="1">
      <c r="A803" s="304"/>
      <c r="B803" s="304"/>
      <c r="C803" s="304"/>
      <c r="D803" s="304"/>
      <c r="E803" s="304"/>
      <c r="F803" s="304"/>
      <c r="G803" s="304"/>
      <c r="H803" s="304"/>
      <c r="I803" s="304"/>
      <c r="J803" s="304"/>
      <c r="K803" s="304"/>
      <c r="L803" s="304"/>
      <c r="M803" s="305"/>
      <c r="N803" s="305"/>
      <c r="O803" s="306"/>
      <c r="P803" s="304"/>
      <c r="Q803" s="308"/>
      <c r="R803" s="304"/>
      <c r="S803" s="308"/>
      <c r="T803" s="304"/>
      <c r="U803" s="304"/>
      <c r="V803" s="304"/>
      <c r="W803" s="304"/>
      <c r="X803" s="304"/>
      <c r="Y803" s="304"/>
      <c r="Z803" s="304"/>
      <c r="AA803" s="309"/>
      <c r="AB803" s="304"/>
      <c r="AC803" s="304"/>
      <c r="AD803" s="304"/>
      <c r="AE803" s="304"/>
      <c r="AF803" s="304"/>
      <c r="AG803" s="304"/>
      <c r="AH803" s="304"/>
      <c r="AI803" s="285"/>
      <c r="AJ803" s="304"/>
      <c r="AK803" s="304"/>
      <c r="AL803" s="304"/>
      <c r="AM803" s="304"/>
      <c r="AN803" s="304"/>
      <c r="AO803" s="304"/>
      <c r="AP803" s="271"/>
      <c r="AQ803" s="304"/>
      <c r="AR803" s="306"/>
      <c r="AS803" s="289"/>
      <c r="AT803" s="289"/>
      <c r="AU803" s="304"/>
      <c r="AX803" s="292" t="s">
        <v>1883</v>
      </c>
      <c r="AY803" s="292" t="s">
        <v>1884</v>
      </c>
    </row>
    <row r="804" spans="1:51" s="228" customFormat="1" ht="48" customHeight="1">
      <c r="A804" s="304"/>
      <c r="B804" s="304"/>
      <c r="C804" s="304"/>
      <c r="D804" s="304"/>
      <c r="E804" s="304"/>
      <c r="F804" s="304"/>
      <c r="G804" s="304"/>
      <c r="H804" s="304"/>
      <c r="I804" s="304"/>
      <c r="J804" s="304"/>
      <c r="K804" s="304"/>
      <c r="L804" s="304"/>
      <c r="M804" s="305"/>
      <c r="N804" s="305"/>
      <c r="O804" s="306"/>
      <c r="P804" s="304"/>
      <c r="Q804" s="308"/>
      <c r="R804" s="304"/>
      <c r="S804" s="308"/>
      <c r="T804" s="304"/>
      <c r="U804" s="304"/>
      <c r="V804" s="304"/>
      <c r="W804" s="304"/>
      <c r="X804" s="304"/>
      <c r="Y804" s="304"/>
      <c r="Z804" s="304"/>
      <c r="AA804" s="309"/>
      <c r="AB804" s="304"/>
      <c r="AC804" s="304"/>
      <c r="AD804" s="304"/>
      <c r="AE804" s="304"/>
      <c r="AF804" s="304"/>
      <c r="AG804" s="304"/>
      <c r="AH804" s="304"/>
      <c r="AI804" s="285"/>
      <c r="AJ804" s="304"/>
      <c r="AK804" s="304"/>
      <c r="AL804" s="304"/>
      <c r="AM804" s="304"/>
      <c r="AN804" s="304"/>
      <c r="AO804" s="304"/>
      <c r="AP804" s="271"/>
      <c r="AQ804" s="304"/>
      <c r="AR804" s="306"/>
      <c r="AS804" s="289"/>
      <c r="AT804" s="289"/>
      <c r="AU804" s="304"/>
      <c r="AX804" s="292" t="s">
        <v>1885</v>
      </c>
      <c r="AY804" s="292" t="s">
        <v>1886</v>
      </c>
    </row>
    <row r="805" spans="1:51" s="228" customFormat="1" ht="48" customHeight="1">
      <c r="A805" s="304"/>
      <c r="B805" s="304"/>
      <c r="C805" s="304"/>
      <c r="D805" s="304"/>
      <c r="E805" s="304"/>
      <c r="F805" s="304"/>
      <c r="G805" s="304"/>
      <c r="H805" s="304"/>
      <c r="I805" s="304"/>
      <c r="J805" s="304"/>
      <c r="K805" s="304"/>
      <c r="L805" s="304"/>
      <c r="M805" s="305"/>
      <c r="N805" s="305"/>
      <c r="O805" s="306"/>
      <c r="P805" s="304"/>
      <c r="Q805" s="308"/>
      <c r="R805" s="304"/>
      <c r="S805" s="308"/>
      <c r="T805" s="304"/>
      <c r="U805" s="304"/>
      <c r="V805" s="304"/>
      <c r="W805" s="304"/>
      <c r="X805" s="304"/>
      <c r="Y805" s="304"/>
      <c r="Z805" s="304"/>
      <c r="AA805" s="309"/>
      <c r="AB805" s="304"/>
      <c r="AC805" s="304"/>
      <c r="AD805" s="304"/>
      <c r="AE805" s="304"/>
      <c r="AF805" s="304"/>
      <c r="AG805" s="304"/>
      <c r="AH805" s="304"/>
      <c r="AI805" s="285"/>
      <c r="AJ805" s="304"/>
      <c r="AK805" s="304"/>
      <c r="AL805" s="304"/>
      <c r="AM805" s="304"/>
      <c r="AN805" s="304"/>
      <c r="AO805" s="304"/>
      <c r="AP805" s="271"/>
      <c r="AQ805" s="304"/>
      <c r="AR805" s="306"/>
      <c r="AS805" s="289"/>
      <c r="AT805" s="289"/>
      <c r="AU805" s="304"/>
      <c r="AX805" s="292" t="s">
        <v>1887</v>
      </c>
      <c r="AY805" s="292" t="s">
        <v>1888</v>
      </c>
    </row>
    <row r="806" spans="1:51" s="228" customFormat="1" ht="48" customHeight="1">
      <c r="A806" s="304"/>
      <c r="B806" s="304"/>
      <c r="C806" s="304"/>
      <c r="D806" s="304"/>
      <c r="E806" s="304"/>
      <c r="F806" s="304"/>
      <c r="G806" s="304"/>
      <c r="H806" s="304"/>
      <c r="I806" s="304"/>
      <c r="J806" s="304"/>
      <c r="K806" s="304"/>
      <c r="L806" s="304"/>
      <c r="M806" s="305"/>
      <c r="N806" s="305"/>
      <c r="O806" s="306"/>
      <c r="P806" s="304"/>
      <c r="Q806" s="308"/>
      <c r="R806" s="304"/>
      <c r="S806" s="308"/>
      <c r="T806" s="304"/>
      <c r="U806" s="304"/>
      <c r="V806" s="304"/>
      <c r="W806" s="304"/>
      <c r="X806" s="304"/>
      <c r="Y806" s="304"/>
      <c r="Z806" s="304"/>
      <c r="AA806" s="309"/>
      <c r="AB806" s="304"/>
      <c r="AC806" s="304"/>
      <c r="AD806" s="304"/>
      <c r="AE806" s="304"/>
      <c r="AF806" s="304"/>
      <c r="AG806" s="304"/>
      <c r="AH806" s="304"/>
      <c r="AI806" s="285"/>
      <c r="AJ806" s="304"/>
      <c r="AK806" s="304"/>
      <c r="AL806" s="304"/>
      <c r="AM806" s="304"/>
      <c r="AN806" s="304"/>
      <c r="AO806" s="304"/>
      <c r="AP806" s="271"/>
      <c r="AQ806" s="304"/>
      <c r="AR806" s="306"/>
      <c r="AS806" s="289"/>
      <c r="AT806" s="289"/>
      <c r="AU806" s="304"/>
      <c r="AX806" s="292" t="s">
        <v>1889</v>
      </c>
      <c r="AY806" s="292" t="s">
        <v>1890</v>
      </c>
    </row>
    <row r="807" spans="1:51" s="228" customFormat="1" ht="48" customHeight="1">
      <c r="A807" s="304"/>
      <c r="B807" s="304"/>
      <c r="C807" s="304"/>
      <c r="D807" s="304"/>
      <c r="E807" s="304"/>
      <c r="F807" s="304"/>
      <c r="G807" s="304"/>
      <c r="H807" s="304"/>
      <c r="I807" s="304"/>
      <c r="J807" s="304"/>
      <c r="K807" s="304"/>
      <c r="L807" s="304"/>
      <c r="M807" s="305"/>
      <c r="N807" s="305"/>
      <c r="O807" s="306"/>
      <c r="P807" s="304"/>
      <c r="Q807" s="308"/>
      <c r="R807" s="304"/>
      <c r="S807" s="308"/>
      <c r="T807" s="304"/>
      <c r="U807" s="304"/>
      <c r="V807" s="304"/>
      <c r="W807" s="304"/>
      <c r="X807" s="304"/>
      <c r="Y807" s="304"/>
      <c r="Z807" s="304"/>
      <c r="AA807" s="309"/>
      <c r="AB807" s="304"/>
      <c r="AC807" s="304"/>
      <c r="AD807" s="304"/>
      <c r="AE807" s="304"/>
      <c r="AF807" s="304"/>
      <c r="AG807" s="304"/>
      <c r="AH807" s="304"/>
      <c r="AI807" s="285"/>
      <c r="AJ807" s="304"/>
      <c r="AK807" s="304"/>
      <c r="AL807" s="304"/>
      <c r="AM807" s="304"/>
      <c r="AN807" s="304"/>
      <c r="AO807" s="304"/>
      <c r="AP807" s="271"/>
      <c r="AQ807" s="304"/>
      <c r="AR807" s="306"/>
      <c r="AS807" s="289"/>
      <c r="AT807" s="289"/>
      <c r="AU807" s="304"/>
      <c r="AX807" s="292" t="s">
        <v>1891</v>
      </c>
      <c r="AY807" s="292" t="s">
        <v>1892</v>
      </c>
    </row>
    <row r="808" spans="1:51" s="228" customFormat="1" ht="48" customHeight="1">
      <c r="A808" s="304"/>
      <c r="B808" s="304"/>
      <c r="C808" s="304"/>
      <c r="D808" s="304"/>
      <c r="E808" s="304"/>
      <c r="F808" s="304"/>
      <c r="G808" s="304"/>
      <c r="H808" s="304"/>
      <c r="I808" s="304"/>
      <c r="J808" s="304"/>
      <c r="K808" s="304"/>
      <c r="L808" s="304"/>
      <c r="M808" s="305"/>
      <c r="N808" s="305"/>
      <c r="O808" s="306"/>
      <c r="P808" s="304"/>
      <c r="Q808" s="308"/>
      <c r="R808" s="304"/>
      <c r="S808" s="308"/>
      <c r="T808" s="304"/>
      <c r="U808" s="304"/>
      <c r="V808" s="304"/>
      <c r="W808" s="304"/>
      <c r="X808" s="304"/>
      <c r="Y808" s="304"/>
      <c r="Z808" s="304"/>
      <c r="AA808" s="309"/>
      <c r="AB808" s="304"/>
      <c r="AC808" s="304"/>
      <c r="AD808" s="304"/>
      <c r="AE808" s="304"/>
      <c r="AF808" s="304"/>
      <c r="AG808" s="304"/>
      <c r="AH808" s="304"/>
      <c r="AI808" s="285"/>
      <c r="AJ808" s="304"/>
      <c r="AK808" s="304"/>
      <c r="AL808" s="304"/>
      <c r="AM808" s="304"/>
      <c r="AN808" s="304"/>
      <c r="AO808" s="304"/>
      <c r="AP808" s="271"/>
      <c r="AQ808" s="304"/>
      <c r="AR808" s="306"/>
      <c r="AS808" s="289"/>
      <c r="AT808" s="289"/>
      <c r="AU808" s="304"/>
      <c r="AX808" s="292" t="s">
        <v>1893</v>
      </c>
      <c r="AY808" s="292" t="s">
        <v>1894</v>
      </c>
    </row>
    <row r="809" spans="1:51" s="228" customFormat="1" ht="48" customHeight="1">
      <c r="A809" s="304"/>
      <c r="B809" s="304"/>
      <c r="C809" s="304"/>
      <c r="D809" s="304"/>
      <c r="E809" s="304"/>
      <c r="F809" s="304"/>
      <c r="G809" s="304"/>
      <c r="H809" s="304"/>
      <c r="I809" s="304"/>
      <c r="J809" s="304"/>
      <c r="K809" s="304"/>
      <c r="L809" s="304"/>
      <c r="M809" s="305"/>
      <c r="N809" s="305"/>
      <c r="O809" s="306"/>
      <c r="P809" s="304"/>
      <c r="Q809" s="308"/>
      <c r="R809" s="304"/>
      <c r="S809" s="308"/>
      <c r="T809" s="304"/>
      <c r="U809" s="304"/>
      <c r="V809" s="304"/>
      <c r="W809" s="304"/>
      <c r="X809" s="304"/>
      <c r="Y809" s="304"/>
      <c r="Z809" s="304"/>
      <c r="AA809" s="309"/>
      <c r="AB809" s="304"/>
      <c r="AC809" s="304"/>
      <c r="AD809" s="304"/>
      <c r="AE809" s="304"/>
      <c r="AF809" s="304"/>
      <c r="AG809" s="304"/>
      <c r="AH809" s="304"/>
      <c r="AI809" s="285"/>
      <c r="AJ809" s="304"/>
      <c r="AK809" s="304"/>
      <c r="AL809" s="304"/>
      <c r="AM809" s="304"/>
      <c r="AN809" s="304"/>
      <c r="AO809" s="304"/>
      <c r="AP809" s="271"/>
      <c r="AQ809" s="304"/>
      <c r="AR809" s="306"/>
      <c r="AS809" s="289"/>
      <c r="AT809" s="289"/>
      <c r="AU809" s="304"/>
      <c r="AX809" s="292" t="s">
        <v>1895</v>
      </c>
      <c r="AY809" s="292" t="s">
        <v>1896</v>
      </c>
    </row>
    <row r="810" spans="1:51" s="228" customFormat="1" ht="48" customHeight="1">
      <c r="A810" s="304"/>
      <c r="B810" s="304"/>
      <c r="C810" s="304"/>
      <c r="D810" s="304"/>
      <c r="E810" s="304"/>
      <c r="F810" s="304"/>
      <c r="G810" s="304"/>
      <c r="H810" s="304"/>
      <c r="I810" s="304"/>
      <c r="J810" s="304"/>
      <c r="K810" s="304"/>
      <c r="L810" s="304"/>
      <c r="M810" s="305"/>
      <c r="N810" s="305"/>
      <c r="O810" s="306"/>
      <c r="P810" s="304"/>
      <c r="Q810" s="308"/>
      <c r="R810" s="304"/>
      <c r="S810" s="308"/>
      <c r="T810" s="304"/>
      <c r="U810" s="304"/>
      <c r="V810" s="304"/>
      <c r="W810" s="304"/>
      <c r="X810" s="304"/>
      <c r="Y810" s="304"/>
      <c r="Z810" s="304"/>
      <c r="AA810" s="309"/>
      <c r="AB810" s="304"/>
      <c r="AC810" s="304"/>
      <c r="AD810" s="304"/>
      <c r="AE810" s="304"/>
      <c r="AF810" s="304"/>
      <c r="AG810" s="304"/>
      <c r="AH810" s="304"/>
      <c r="AI810" s="285"/>
      <c r="AJ810" s="304"/>
      <c r="AK810" s="304"/>
      <c r="AL810" s="304"/>
      <c r="AM810" s="304"/>
      <c r="AN810" s="304"/>
      <c r="AO810" s="304"/>
      <c r="AP810" s="271"/>
      <c r="AQ810" s="304"/>
      <c r="AR810" s="306"/>
      <c r="AS810" s="289"/>
      <c r="AT810" s="289"/>
      <c r="AU810" s="304"/>
      <c r="AX810" s="292" t="s">
        <v>1897</v>
      </c>
      <c r="AY810" s="292" t="s">
        <v>1898</v>
      </c>
    </row>
    <row r="811" spans="1:51" s="228" customFormat="1" ht="48" customHeight="1">
      <c r="A811" s="304"/>
      <c r="B811" s="304"/>
      <c r="C811" s="304"/>
      <c r="D811" s="304"/>
      <c r="E811" s="304"/>
      <c r="F811" s="304"/>
      <c r="G811" s="304"/>
      <c r="H811" s="304"/>
      <c r="I811" s="304"/>
      <c r="J811" s="304"/>
      <c r="K811" s="304"/>
      <c r="L811" s="304"/>
      <c r="M811" s="305"/>
      <c r="N811" s="305"/>
      <c r="O811" s="306"/>
      <c r="P811" s="304"/>
      <c r="Q811" s="308"/>
      <c r="R811" s="304"/>
      <c r="S811" s="308"/>
      <c r="T811" s="304"/>
      <c r="U811" s="304"/>
      <c r="V811" s="304"/>
      <c r="W811" s="304"/>
      <c r="X811" s="304"/>
      <c r="Y811" s="304"/>
      <c r="Z811" s="304"/>
      <c r="AA811" s="309"/>
      <c r="AB811" s="304"/>
      <c r="AC811" s="304"/>
      <c r="AD811" s="304"/>
      <c r="AE811" s="304"/>
      <c r="AF811" s="304"/>
      <c r="AG811" s="304"/>
      <c r="AH811" s="304"/>
      <c r="AI811" s="285"/>
      <c r="AJ811" s="304"/>
      <c r="AK811" s="304"/>
      <c r="AL811" s="304"/>
      <c r="AM811" s="304"/>
      <c r="AN811" s="304"/>
      <c r="AO811" s="304"/>
      <c r="AP811" s="271"/>
      <c r="AQ811" s="304"/>
      <c r="AR811" s="306"/>
      <c r="AS811" s="289"/>
      <c r="AT811" s="289"/>
      <c r="AU811" s="304"/>
      <c r="AX811" s="292" t="s">
        <v>1899</v>
      </c>
      <c r="AY811" s="292" t="s">
        <v>1900</v>
      </c>
    </row>
    <row r="812" spans="1:51" s="228" customFormat="1" ht="48" customHeight="1">
      <c r="A812" s="304"/>
      <c r="B812" s="304"/>
      <c r="C812" s="304"/>
      <c r="D812" s="304"/>
      <c r="E812" s="304"/>
      <c r="F812" s="304"/>
      <c r="G812" s="304"/>
      <c r="H812" s="304"/>
      <c r="I812" s="304"/>
      <c r="J812" s="304"/>
      <c r="K812" s="304"/>
      <c r="L812" s="304"/>
      <c r="M812" s="305"/>
      <c r="N812" s="305"/>
      <c r="O812" s="306"/>
      <c r="P812" s="304"/>
      <c r="Q812" s="308"/>
      <c r="R812" s="304"/>
      <c r="S812" s="308"/>
      <c r="T812" s="304"/>
      <c r="U812" s="304"/>
      <c r="V812" s="304"/>
      <c r="W812" s="304"/>
      <c r="X812" s="304"/>
      <c r="Y812" s="304"/>
      <c r="Z812" s="304"/>
      <c r="AA812" s="309"/>
      <c r="AB812" s="304"/>
      <c r="AC812" s="304"/>
      <c r="AD812" s="304"/>
      <c r="AE812" s="304"/>
      <c r="AF812" s="304"/>
      <c r="AG812" s="304"/>
      <c r="AH812" s="304"/>
      <c r="AI812" s="285"/>
      <c r="AJ812" s="304"/>
      <c r="AK812" s="304"/>
      <c r="AL812" s="304"/>
      <c r="AM812" s="304"/>
      <c r="AN812" s="304"/>
      <c r="AO812" s="304"/>
      <c r="AP812" s="271"/>
      <c r="AQ812" s="304"/>
      <c r="AR812" s="306"/>
      <c r="AS812" s="289"/>
      <c r="AT812" s="289"/>
      <c r="AU812" s="304"/>
      <c r="AX812" s="292" t="s">
        <v>805</v>
      </c>
      <c r="AY812" s="292" t="s">
        <v>1901</v>
      </c>
    </row>
    <row r="813" spans="1:51" s="228" customFormat="1" ht="48" customHeight="1">
      <c r="A813" s="304"/>
      <c r="B813" s="304"/>
      <c r="C813" s="304"/>
      <c r="D813" s="304"/>
      <c r="E813" s="304"/>
      <c r="F813" s="304"/>
      <c r="G813" s="304"/>
      <c r="H813" s="304"/>
      <c r="I813" s="304"/>
      <c r="J813" s="304"/>
      <c r="K813" s="304"/>
      <c r="L813" s="304"/>
      <c r="M813" s="305"/>
      <c r="N813" s="305"/>
      <c r="O813" s="306"/>
      <c r="P813" s="304"/>
      <c r="Q813" s="308"/>
      <c r="R813" s="304"/>
      <c r="S813" s="308"/>
      <c r="T813" s="304"/>
      <c r="U813" s="304"/>
      <c r="V813" s="304"/>
      <c r="W813" s="304"/>
      <c r="X813" s="304"/>
      <c r="Y813" s="304"/>
      <c r="Z813" s="304"/>
      <c r="AA813" s="309"/>
      <c r="AB813" s="304"/>
      <c r="AC813" s="304"/>
      <c r="AD813" s="304"/>
      <c r="AE813" s="304"/>
      <c r="AF813" s="304"/>
      <c r="AG813" s="304"/>
      <c r="AH813" s="304"/>
      <c r="AI813" s="285"/>
      <c r="AJ813" s="304"/>
      <c r="AK813" s="304"/>
      <c r="AL813" s="304"/>
      <c r="AM813" s="304"/>
      <c r="AN813" s="304"/>
      <c r="AO813" s="304"/>
      <c r="AP813" s="271"/>
      <c r="AQ813" s="304"/>
      <c r="AR813" s="306"/>
      <c r="AS813" s="289"/>
      <c r="AT813" s="289"/>
      <c r="AU813" s="304"/>
      <c r="AX813" s="292" t="s">
        <v>1902</v>
      </c>
      <c r="AY813" s="292" t="s">
        <v>1903</v>
      </c>
    </row>
    <row r="814" spans="1:51" s="228" customFormat="1" ht="48" customHeight="1">
      <c r="A814" s="304"/>
      <c r="B814" s="304"/>
      <c r="C814" s="304"/>
      <c r="D814" s="304"/>
      <c r="E814" s="304"/>
      <c r="F814" s="304"/>
      <c r="G814" s="304"/>
      <c r="H814" s="304"/>
      <c r="I814" s="304"/>
      <c r="J814" s="304"/>
      <c r="K814" s="304"/>
      <c r="L814" s="304"/>
      <c r="M814" s="305"/>
      <c r="N814" s="305"/>
      <c r="O814" s="306"/>
      <c r="P814" s="304"/>
      <c r="Q814" s="308"/>
      <c r="R814" s="304"/>
      <c r="S814" s="308"/>
      <c r="T814" s="304"/>
      <c r="U814" s="304"/>
      <c r="V814" s="304"/>
      <c r="W814" s="304"/>
      <c r="X814" s="304"/>
      <c r="Y814" s="304"/>
      <c r="Z814" s="304"/>
      <c r="AA814" s="309"/>
      <c r="AB814" s="304"/>
      <c r="AC814" s="304"/>
      <c r="AD814" s="304"/>
      <c r="AE814" s="304"/>
      <c r="AF814" s="304"/>
      <c r="AG814" s="304"/>
      <c r="AH814" s="304"/>
      <c r="AI814" s="285"/>
      <c r="AJ814" s="304"/>
      <c r="AK814" s="304"/>
      <c r="AL814" s="304"/>
      <c r="AM814" s="304"/>
      <c r="AN814" s="304"/>
      <c r="AO814" s="304"/>
      <c r="AP814" s="271"/>
      <c r="AQ814" s="304"/>
      <c r="AR814" s="306"/>
      <c r="AS814" s="289"/>
      <c r="AT814" s="289"/>
      <c r="AU814" s="304"/>
      <c r="AX814" s="292" t="s">
        <v>1904</v>
      </c>
      <c r="AY814" s="292" t="s">
        <v>1905</v>
      </c>
    </row>
    <row r="815" spans="1:51" s="228" customFormat="1" ht="48" customHeight="1">
      <c r="A815" s="304"/>
      <c r="B815" s="304"/>
      <c r="C815" s="304"/>
      <c r="D815" s="304"/>
      <c r="E815" s="304"/>
      <c r="F815" s="304"/>
      <c r="G815" s="304"/>
      <c r="H815" s="304"/>
      <c r="I815" s="304"/>
      <c r="J815" s="304"/>
      <c r="K815" s="304"/>
      <c r="L815" s="304"/>
      <c r="M815" s="305"/>
      <c r="N815" s="305"/>
      <c r="O815" s="306"/>
      <c r="P815" s="304"/>
      <c r="Q815" s="308"/>
      <c r="R815" s="304"/>
      <c r="S815" s="308"/>
      <c r="T815" s="304"/>
      <c r="U815" s="304"/>
      <c r="V815" s="304"/>
      <c r="W815" s="304"/>
      <c r="X815" s="304"/>
      <c r="Y815" s="304"/>
      <c r="Z815" s="304"/>
      <c r="AA815" s="309"/>
      <c r="AB815" s="304"/>
      <c r="AC815" s="304"/>
      <c r="AD815" s="304"/>
      <c r="AE815" s="304"/>
      <c r="AF815" s="304"/>
      <c r="AG815" s="304"/>
      <c r="AH815" s="304"/>
      <c r="AI815" s="285"/>
      <c r="AJ815" s="304"/>
      <c r="AK815" s="304"/>
      <c r="AL815" s="304"/>
      <c r="AM815" s="304"/>
      <c r="AN815" s="304"/>
      <c r="AO815" s="304"/>
      <c r="AP815" s="271"/>
      <c r="AQ815" s="304"/>
      <c r="AR815" s="306"/>
      <c r="AS815" s="289"/>
      <c r="AT815" s="289"/>
      <c r="AU815" s="304"/>
      <c r="AX815" s="292" t="s">
        <v>1906</v>
      </c>
      <c r="AY815" s="292" t="s">
        <v>1907</v>
      </c>
    </row>
    <row r="816" spans="1:51" s="228" customFormat="1" ht="48" customHeight="1">
      <c r="A816" s="304"/>
      <c r="B816" s="304"/>
      <c r="C816" s="304"/>
      <c r="D816" s="304"/>
      <c r="E816" s="304"/>
      <c r="F816" s="304"/>
      <c r="G816" s="304"/>
      <c r="H816" s="304"/>
      <c r="I816" s="304"/>
      <c r="J816" s="304"/>
      <c r="K816" s="304"/>
      <c r="L816" s="304"/>
      <c r="M816" s="305"/>
      <c r="N816" s="305"/>
      <c r="O816" s="306"/>
      <c r="P816" s="304"/>
      <c r="Q816" s="308"/>
      <c r="R816" s="304"/>
      <c r="S816" s="308"/>
      <c r="T816" s="304"/>
      <c r="U816" s="304"/>
      <c r="V816" s="304"/>
      <c r="W816" s="304"/>
      <c r="X816" s="304"/>
      <c r="Y816" s="304"/>
      <c r="Z816" s="304"/>
      <c r="AA816" s="309"/>
      <c r="AB816" s="304"/>
      <c r="AC816" s="304"/>
      <c r="AD816" s="304"/>
      <c r="AE816" s="304"/>
      <c r="AF816" s="304"/>
      <c r="AG816" s="304"/>
      <c r="AH816" s="304"/>
      <c r="AI816" s="285"/>
      <c r="AJ816" s="304"/>
      <c r="AK816" s="304"/>
      <c r="AL816" s="304"/>
      <c r="AM816" s="304"/>
      <c r="AN816" s="304"/>
      <c r="AO816" s="304"/>
      <c r="AP816" s="271"/>
      <c r="AQ816" s="304"/>
      <c r="AR816" s="306"/>
      <c r="AS816" s="289"/>
      <c r="AT816" s="289"/>
      <c r="AU816" s="304"/>
      <c r="AX816" s="292" t="s">
        <v>1908</v>
      </c>
      <c r="AY816" s="292" t="s">
        <v>1909</v>
      </c>
    </row>
    <row r="817" spans="1:51" s="228" customFormat="1" ht="48" customHeight="1">
      <c r="A817" s="304"/>
      <c r="B817" s="304"/>
      <c r="C817" s="304"/>
      <c r="D817" s="304"/>
      <c r="E817" s="304"/>
      <c r="F817" s="304"/>
      <c r="G817" s="304"/>
      <c r="H817" s="304"/>
      <c r="I817" s="304"/>
      <c r="J817" s="304"/>
      <c r="K817" s="304"/>
      <c r="L817" s="304"/>
      <c r="M817" s="305"/>
      <c r="N817" s="305"/>
      <c r="O817" s="306"/>
      <c r="P817" s="304"/>
      <c r="Q817" s="308"/>
      <c r="R817" s="304"/>
      <c r="S817" s="308"/>
      <c r="T817" s="304"/>
      <c r="U817" s="304"/>
      <c r="V817" s="304"/>
      <c r="W817" s="304"/>
      <c r="X817" s="304"/>
      <c r="Y817" s="304"/>
      <c r="Z817" s="304"/>
      <c r="AA817" s="309"/>
      <c r="AB817" s="304"/>
      <c r="AC817" s="304"/>
      <c r="AD817" s="304"/>
      <c r="AE817" s="304"/>
      <c r="AF817" s="304"/>
      <c r="AG817" s="304"/>
      <c r="AH817" s="304"/>
      <c r="AI817" s="285"/>
      <c r="AJ817" s="304"/>
      <c r="AK817" s="304"/>
      <c r="AL817" s="304"/>
      <c r="AM817" s="304"/>
      <c r="AN817" s="304"/>
      <c r="AO817" s="304"/>
      <c r="AP817" s="271"/>
      <c r="AQ817" s="304"/>
      <c r="AR817" s="306"/>
      <c r="AS817" s="289"/>
      <c r="AT817" s="289"/>
      <c r="AU817" s="304"/>
      <c r="AX817" s="292" t="s">
        <v>1910</v>
      </c>
      <c r="AY817" s="292" t="s">
        <v>1911</v>
      </c>
    </row>
    <row r="818" spans="1:51" s="228" customFormat="1" ht="48" customHeight="1">
      <c r="A818" s="304"/>
      <c r="B818" s="304"/>
      <c r="C818" s="304"/>
      <c r="D818" s="304"/>
      <c r="E818" s="304"/>
      <c r="F818" s="304"/>
      <c r="G818" s="304"/>
      <c r="H818" s="304"/>
      <c r="I818" s="304"/>
      <c r="J818" s="304"/>
      <c r="K818" s="304"/>
      <c r="L818" s="304"/>
      <c r="M818" s="305"/>
      <c r="N818" s="305"/>
      <c r="O818" s="306"/>
      <c r="P818" s="304"/>
      <c r="Q818" s="308"/>
      <c r="R818" s="304"/>
      <c r="S818" s="308"/>
      <c r="T818" s="304"/>
      <c r="U818" s="304"/>
      <c r="V818" s="304"/>
      <c r="W818" s="304"/>
      <c r="X818" s="304"/>
      <c r="Y818" s="304"/>
      <c r="Z818" s="304"/>
      <c r="AA818" s="309"/>
      <c r="AB818" s="304"/>
      <c r="AC818" s="304"/>
      <c r="AD818" s="304"/>
      <c r="AE818" s="304"/>
      <c r="AF818" s="304"/>
      <c r="AG818" s="304"/>
      <c r="AH818" s="304"/>
      <c r="AI818" s="285"/>
      <c r="AJ818" s="304"/>
      <c r="AK818" s="304"/>
      <c r="AL818" s="304"/>
      <c r="AM818" s="304"/>
      <c r="AN818" s="304"/>
      <c r="AO818" s="304"/>
      <c r="AP818" s="271"/>
      <c r="AQ818" s="304"/>
      <c r="AR818" s="306"/>
      <c r="AS818" s="289"/>
      <c r="AT818" s="289"/>
      <c r="AU818" s="304"/>
      <c r="AX818" s="292" t="s">
        <v>1912</v>
      </c>
      <c r="AY818" s="292" t="s">
        <v>1913</v>
      </c>
    </row>
    <row r="819" spans="1:51" s="228" customFormat="1" ht="48" customHeight="1">
      <c r="A819" s="304"/>
      <c r="B819" s="304"/>
      <c r="C819" s="304"/>
      <c r="D819" s="304"/>
      <c r="E819" s="304"/>
      <c r="F819" s="304"/>
      <c r="G819" s="304"/>
      <c r="H819" s="304"/>
      <c r="I819" s="304"/>
      <c r="J819" s="304"/>
      <c r="K819" s="304"/>
      <c r="L819" s="304"/>
      <c r="M819" s="305"/>
      <c r="N819" s="305"/>
      <c r="O819" s="306"/>
      <c r="P819" s="304"/>
      <c r="Q819" s="308"/>
      <c r="R819" s="304"/>
      <c r="S819" s="308"/>
      <c r="T819" s="304"/>
      <c r="U819" s="304"/>
      <c r="V819" s="304"/>
      <c r="W819" s="304"/>
      <c r="X819" s="304"/>
      <c r="Y819" s="304"/>
      <c r="Z819" s="304"/>
      <c r="AA819" s="309"/>
      <c r="AB819" s="304"/>
      <c r="AC819" s="304"/>
      <c r="AD819" s="304"/>
      <c r="AE819" s="304"/>
      <c r="AF819" s="304"/>
      <c r="AG819" s="304"/>
      <c r="AH819" s="304"/>
      <c r="AI819" s="285"/>
      <c r="AJ819" s="304"/>
      <c r="AK819" s="304"/>
      <c r="AL819" s="304"/>
      <c r="AM819" s="304"/>
      <c r="AN819" s="304"/>
      <c r="AO819" s="304"/>
      <c r="AP819" s="271"/>
      <c r="AQ819" s="304"/>
      <c r="AR819" s="306"/>
      <c r="AS819" s="289"/>
      <c r="AT819" s="289"/>
      <c r="AU819" s="304"/>
      <c r="AX819" s="292" t="s">
        <v>1914</v>
      </c>
      <c r="AY819" s="292" t="s">
        <v>1915</v>
      </c>
    </row>
    <row r="820" spans="1:51" s="228" customFormat="1" ht="48" customHeight="1">
      <c r="A820" s="304"/>
      <c r="B820" s="304"/>
      <c r="C820" s="304"/>
      <c r="D820" s="304"/>
      <c r="E820" s="304"/>
      <c r="F820" s="304"/>
      <c r="G820" s="304"/>
      <c r="H820" s="304"/>
      <c r="I820" s="304"/>
      <c r="J820" s="304"/>
      <c r="K820" s="304"/>
      <c r="L820" s="304"/>
      <c r="M820" s="305"/>
      <c r="N820" s="305"/>
      <c r="O820" s="306"/>
      <c r="P820" s="304"/>
      <c r="Q820" s="308"/>
      <c r="R820" s="304"/>
      <c r="S820" s="308"/>
      <c r="T820" s="304"/>
      <c r="U820" s="304"/>
      <c r="V820" s="304"/>
      <c r="W820" s="304"/>
      <c r="X820" s="304"/>
      <c r="Y820" s="304"/>
      <c r="Z820" s="304"/>
      <c r="AA820" s="309"/>
      <c r="AB820" s="304"/>
      <c r="AC820" s="304"/>
      <c r="AD820" s="304"/>
      <c r="AE820" s="304"/>
      <c r="AF820" s="304"/>
      <c r="AG820" s="304"/>
      <c r="AH820" s="304"/>
      <c r="AI820" s="285"/>
      <c r="AJ820" s="304"/>
      <c r="AK820" s="304"/>
      <c r="AL820" s="304"/>
      <c r="AM820" s="304"/>
      <c r="AN820" s="304"/>
      <c r="AO820" s="304"/>
      <c r="AP820" s="271"/>
      <c r="AQ820" s="304"/>
      <c r="AR820" s="306"/>
      <c r="AS820" s="289"/>
      <c r="AT820" s="289"/>
      <c r="AU820" s="304"/>
      <c r="AX820" s="292" t="s">
        <v>1916</v>
      </c>
      <c r="AY820" s="292" t="s">
        <v>1917</v>
      </c>
    </row>
    <row r="821" spans="1:51" s="228" customFormat="1" ht="48" customHeight="1">
      <c r="A821" s="304"/>
      <c r="B821" s="304"/>
      <c r="C821" s="304"/>
      <c r="D821" s="304"/>
      <c r="E821" s="304"/>
      <c r="F821" s="304"/>
      <c r="G821" s="304"/>
      <c r="H821" s="304"/>
      <c r="I821" s="304"/>
      <c r="J821" s="304"/>
      <c r="K821" s="304"/>
      <c r="L821" s="304"/>
      <c r="M821" s="305"/>
      <c r="N821" s="305"/>
      <c r="O821" s="306"/>
      <c r="P821" s="304"/>
      <c r="Q821" s="308"/>
      <c r="R821" s="304"/>
      <c r="S821" s="308"/>
      <c r="T821" s="304"/>
      <c r="U821" s="304"/>
      <c r="V821" s="304"/>
      <c r="W821" s="304"/>
      <c r="X821" s="304"/>
      <c r="Y821" s="304"/>
      <c r="Z821" s="304"/>
      <c r="AA821" s="309"/>
      <c r="AB821" s="304"/>
      <c r="AC821" s="304"/>
      <c r="AD821" s="304"/>
      <c r="AE821" s="304"/>
      <c r="AF821" s="304"/>
      <c r="AG821" s="304"/>
      <c r="AH821" s="304"/>
      <c r="AI821" s="285"/>
      <c r="AJ821" s="304"/>
      <c r="AK821" s="304"/>
      <c r="AL821" s="304"/>
      <c r="AM821" s="304"/>
      <c r="AN821" s="304"/>
      <c r="AO821" s="304"/>
      <c r="AP821" s="271"/>
      <c r="AQ821" s="304"/>
      <c r="AR821" s="306"/>
      <c r="AS821" s="289"/>
      <c r="AT821" s="289"/>
      <c r="AU821" s="304"/>
      <c r="AX821" s="292" t="s">
        <v>1918</v>
      </c>
      <c r="AY821" s="292" t="s">
        <v>1919</v>
      </c>
    </row>
    <row r="822" spans="1:51" s="228" customFormat="1" ht="48" customHeight="1">
      <c r="A822" s="304"/>
      <c r="B822" s="304"/>
      <c r="C822" s="304"/>
      <c r="D822" s="304"/>
      <c r="E822" s="304"/>
      <c r="F822" s="304"/>
      <c r="G822" s="304"/>
      <c r="H822" s="304"/>
      <c r="I822" s="304"/>
      <c r="J822" s="304"/>
      <c r="K822" s="304"/>
      <c r="L822" s="304"/>
      <c r="M822" s="305"/>
      <c r="N822" s="305"/>
      <c r="O822" s="306"/>
      <c r="P822" s="304"/>
      <c r="Q822" s="308"/>
      <c r="R822" s="304"/>
      <c r="S822" s="308"/>
      <c r="T822" s="304"/>
      <c r="U822" s="304"/>
      <c r="V822" s="304"/>
      <c r="W822" s="304"/>
      <c r="X822" s="304"/>
      <c r="Y822" s="304"/>
      <c r="Z822" s="304"/>
      <c r="AA822" s="309"/>
      <c r="AB822" s="304"/>
      <c r="AC822" s="304"/>
      <c r="AD822" s="304"/>
      <c r="AE822" s="304"/>
      <c r="AF822" s="304"/>
      <c r="AG822" s="304"/>
      <c r="AH822" s="304"/>
      <c r="AI822" s="285"/>
      <c r="AJ822" s="304"/>
      <c r="AK822" s="304"/>
      <c r="AL822" s="304"/>
      <c r="AM822" s="304"/>
      <c r="AN822" s="304"/>
      <c r="AO822" s="304"/>
      <c r="AP822" s="271"/>
      <c r="AQ822" s="304"/>
      <c r="AR822" s="306"/>
      <c r="AS822" s="289"/>
      <c r="AT822" s="289"/>
      <c r="AU822" s="304"/>
      <c r="AX822" s="292" t="s">
        <v>1920</v>
      </c>
      <c r="AY822" s="292" t="s">
        <v>1921</v>
      </c>
    </row>
    <row r="823" spans="1:51" s="228" customFormat="1" ht="48" customHeight="1">
      <c r="A823" s="304"/>
      <c r="B823" s="304"/>
      <c r="C823" s="304"/>
      <c r="D823" s="304"/>
      <c r="E823" s="304"/>
      <c r="F823" s="304"/>
      <c r="G823" s="304"/>
      <c r="H823" s="304"/>
      <c r="I823" s="304"/>
      <c r="J823" s="304"/>
      <c r="K823" s="304"/>
      <c r="L823" s="304"/>
      <c r="M823" s="305"/>
      <c r="N823" s="305"/>
      <c r="O823" s="306"/>
      <c r="P823" s="304"/>
      <c r="Q823" s="308"/>
      <c r="R823" s="304"/>
      <c r="S823" s="308"/>
      <c r="T823" s="304"/>
      <c r="U823" s="304"/>
      <c r="V823" s="304"/>
      <c r="W823" s="304"/>
      <c r="X823" s="304"/>
      <c r="Y823" s="304"/>
      <c r="Z823" s="304"/>
      <c r="AA823" s="309"/>
      <c r="AB823" s="304"/>
      <c r="AC823" s="304"/>
      <c r="AD823" s="304"/>
      <c r="AE823" s="304"/>
      <c r="AF823" s="304"/>
      <c r="AG823" s="304"/>
      <c r="AH823" s="304"/>
      <c r="AI823" s="285"/>
      <c r="AJ823" s="304"/>
      <c r="AK823" s="304"/>
      <c r="AL823" s="304"/>
      <c r="AM823" s="304"/>
      <c r="AN823" s="304"/>
      <c r="AO823" s="304"/>
      <c r="AP823" s="271"/>
      <c r="AQ823" s="304"/>
      <c r="AR823" s="306"/>
      <c r="AS823" s="289"/>
      <c r="AT823" s="289"/>
      <c r="AU823" s="304"/>
      <c r="AX823" s="292" t="s">
        <v>1922</v>
      </c>
      <c r="AY823" s="292" t="s">
        <v>1923</v>
      </c>
    </row>
    <row r="824" spans="1:51" s="228" customFormat="1" ht="48" customHeight="1">
      <c r="A824" s="304"/>
      <c r="B824" s="304"/>
      <c r="C824" s="304"/>
      <c r="D824" s="304"/>
      <c r="E824" s="304"/>
      <c r="F824" s="304"/>
      <c r="G824" s="304"/>
      <c r="H824" s="304"/>
      <c r="I824" s="304"/>
      <c r="J824" s="304"/>
      <c r="K824" s="304"/>
      <c r="L824" s="304"/>
      <c r="M824" s="305"/>
      <c r="N824" s="305"/>
      <c r="O824" s="306"/>
      <c r="P824" s="304"/>
      <c r="Q824" s="308"/>
      <c r="R824" s="304"/>
      <c r="S824" s="308"/>
      <c r="T824" s="304"/>
      <c r="U824" s="304"/>
      <c r="V824" s="304"/>
      <c r="W824" s="304"/>
      <c r="X824" s="304"/>
      <c r="Y824" s="304"/>
      <c r="Z824" s="304"/>
      <c r="AA824" s="309"/>
      <c r="AB824" s="304"/>
      <c r="AC824" s="304"/>
      <c r="AD824" s="304"/>
      <c r="AE824" s="304"/>
      <c r="AF824" s="304"/>
      <c r="AG824" s="304"/>
      <c r="AH824" s="304"/>
      <c r="AI824" s="285"/>
      <c r="AJ824" s="304"/>
      <c r="AK824" s="304"/>
      <c r="AL824" s="304"/>
      <c r="AM824" s="304"/>
      <c r="AN824" s="304"/>
      <c r="AO824" s="304"/>
      <c r="AP824" s="271"/>
      <c r="AQ824" s="304"/>
      <c r="AR824" s="306"/>
      <c r="AS824" s="289"/>
      <c r="AT824" s="289"/>
      <c r="AU824" s="304"/>
      <c r="AX824" s="292" t="s">
        <v>820</v>
      </c>
      <c r="AY824" s="292" t="s">
        <v>1924</v>
      </c>
    </row>
    <row r="825" spans="1:51" s="228" customFormat="1" ht="48" customHeight="1">
      <c r="A825" s="304"/>
      <c r="B825" s="304"/>
      <c r="C825" s="304"/>
      <c r="D825" s="304"/>
      <c r="E825" s="304"/>
      <c r="F825" s="304"/>
      <c r="G825" s="304"/>
      <c r="H825" s="304"/>
      <c r="I825" s="304"/>
      <c r="J825" s="304"/>
      <c r="K825" s="304"/>
      <c r="L825" s="304"/>
      <c r="M825" s="305"/>
      <c r="N825" s="305"/>
      <c r="O825" s="306"/>
      <c r="P825" s="304"/>
      <c r="Q825" s="308"/>
      <c r="R825" s="304"/>
      <c r="S825" s="308"/>
      <c r="T825" s="304"/>
      <c r="U825" s="304"/>
      <c r="V825" s="304"/>
      <c r="W825" s="304"/>
      <c r="X825" s="304"/>
      <c r="Y825" s="304"/>
      <c r="Z825" s="304"/>
      <c r="AA825" s="309"/>
      <c r="AB825" s="304"/>
      <c r="AC825" s="304"/>
      <c r="AD825" s="304"/>
      <c r="AE825" s="304"/>
      <c r="AF825" s="304"/>
      <c r="AG825" s="304"/>
      <c r="AH825" s="304"/>
      <c r="AI825" s="285"/>
      <c r="AJ825" s="304"/>
      <c r="AK825" s="304"/>
      <c r="AL825" s="304"/>
      <c r="AM825" s="304"/>
      <c r="AN825" s="304"/>
      <c r="AO825" s="304"/>
      <c r="AP825" s="271"/>
      <c r="AQ825" s="304"/>
      <c r="AR825" s="306"/>
      <c r="AS825" s="289"/>
      <c r="AT825" s="289"/>
      <c r="AU825" s="304"/>
      <c r="AX825" s="292" t="s">
        <v>820</v>
      </c>
      <c r="AY825" s="292" t="s">
        <v>1925</v>
      </c>
    </row>
    <row r="826" spans="1:51" s="228" customFormat="1" ht="48" customHeight="1">
      <c r="A826" s="304"/>
      <c r="B826" s="304"/>
      <c r="C826" s="304"/>
      <c r="D826" s="304"/>
      <c r="E826" s="304"/>
      <c r="F826" s="304"/>
      <c r="G826" s="304"/>
      <c r="H826" s="304"/>
      <c r="I826" s="304"/>
      <c r="J826" s="304"/>
      <c r="K826" s="304"/>
      <c r="L826" s="304"/>
      <c r="M826" s="305"/>
      <c r="N826" s="305"/>
      <c r="O826" s="306"/>
      <c r="P826" s="304"/>
      <c r="Q826" s="308"/>
      <c r="R826" s="304"/>
      <c r="S826" s="308"/>
      <c r="T826" s="304"/>
      <c r="U826" s="304"/>
      <c r="V826" s="304"/>
      <c r="W826" s="304"/>
      <c r="X826" s="304"/>
      <c r="Y826" s="304"/>
      <c r="Z826" s="304"/>
      <c r="AA826" s="309"/>
      <c r="AB826" s="304"/>
      <c r="AC826" s="304"/>
      <c r="AD826" s="304"/>
      <c r="AE826" s="304"/>
      <c r="AF826" s="304"/>
      <c r="AG826" s="304"/>
      <c r="AH826" s="304"/>
      <c r="AI826" s="285"/>
      <c r="AJ826" s="304"/>
      <c r="AK826" s="304"/>
      <c r="AL826" s="304"/>
      <c r="AM826" s="304"/>
      <c r="AN826" s="304"/>
      <c r="AO826" s="304"/>
      <c r="AP826" s="271"/>
      <c r="AQ826" s="304"/>
      <c r="AR826" s="306"/>
      <c r="AS826" s="289"/>
      <c r="AT826" s="289"/>
      <c r="AU826" s="304"/>
      <c r="AX826" s="292" t="s">
        <v>1926</v>
      </c>
      <c r="AY826" s="292" t="s">
        <v>1927</v>
      </c>
    </row>
    <row r="827" spans="1:51" s="228" customFormat="1" ht="48" customHeight="1">
      <c r="A827" s="304"/>
      <c r="B827" s="304"/>
      <c r="C827" s="304"/>
      <c r="D827" s="304"/>
      <c r="E827" s="304"/>
      <c r="F827" s="304"/>
      <c r="G827" s="304"/>
      <c r="H827" s="304"/>
      <c r="I827" s="304"/>
      <c r="J827" s="304"/>
      <c r="K827" s="304"/>
      <c r="L827" s="304"/>
      <c r="M827" s="305"/>
      <c r="N827" s="305"/>
      <c r="O827" s="306"/>
      <c r="P827" s="304"/>
      <c r="Q827" s="308"/>
      <c r="R827" s="304"/>
      <c r="S827" s="308"/>
      <c r="T827" s="304"/>
      <c r="U827" s="304"/>
      <c r="V827" s="304"/>
      <c r="W827" s="304"/>
      <c r="X827" s="304"/>
      <c r="Y827" s="304"/>
      <c r="Z827" s="304"/>
      <c r="AA827" s="309"/>
      <c r="AB827" s="304"/>
      <c r="AC827" s="304"/>
      <c r="AD827" s="304"/>
      <c r="AE827" s="304"/>
      <c r="AF827" s="304"/>
      <c r="AG827" s="304"/>
      <c r="AH827" s="304"/>
      <c r="AI827" s="285"/>
      <c r="AJ827" s="304"/>
      <c r="AK827" s="304"/>
      <c r="AL827" s="304"/>
      <c r="AM827" s="304"/>
      <c r="AN827" s="304"/>
      <c r="AO827" s="304"/>
      <c r="AP827" s="271"/>
      <c r="AQ827" s="304"/>
      <c r="AR827" s="306"/>
      <c r="AS827" s="289"/>
      <c r="AT827" s="289"/>
      <c r="AU827" s="304"/>
      <c r="AX827" s="292" t="s">
        <v>1928</v>
      </c>
      <c r="AY827" s="292" t="s">
        <v>1929</v>
      </c>
    </row>
    <row r="828" spans="1:51" s="228" customFormat="1" ht="48" customHeight="1">
      <c r="A828" s="304"/>
      <c r="B828" s="304"/>
      <c r="C828" s="304"/>
      <c r="D828" s="304"/>
      <c r="E828" s="304"/>
      <c r="F828" s="304"/>
      <c r="G828" s="304"/>
      <c r="H828" s="304"/>
      <c r="I828" s="304"/>
      <c r="J828" s="304"/>
      <c r="K828" s="304"/>
      <c r="L828" s="304"/>
      <c r="M828" s="305"/>
      <c r="N828" s="305"/>
      <c r="O828" s="306"/>
      <c r="P828" s="304"/>
      <c r="Q828" s="308"/>
      <c r="R828" s="304"/>
      <c r="S828" s="308"/>
      <c r="T828" s="304"/>
      <c r="U828" s="304"/>
      <c r="V828" s="304"/>
      <c r="W828" s="304"/>
      <c r="X828" s="304"/>
      <c r="Y828" s="304"/>
      <c r="Z828" s="304"/>
      <c r="AA828" s="309"/>
      <c r="AB828" s="304"/>
      <c r="AC828" s="304"/>
      <c r="AD828" s="304"/>
      <c r="AE828" s="304"/>
      <c r="AF828" s="304"/>
      <c r="AG828" s="304"/>
      <c r="AH828" s="304"/>
      <c r="AI828" s="285"/>
      <c r="AJ828" s="304"/>
      <c r="AK828" s="304"/>
      <c r="AL828" s="304"/>
      <c r="AM828" s="304"/>
      <c r="AN828" s="304"/>
      <c r="AO828" s="304"/>
      <c r="AP828" s="271"/>
      <c r="AQ828" s="304"/>
      <c r="AR828" s="306"/>
      <c r="AS828" s="289"/>
      <c r="AT828" s="289"/>
      <c r="AU828" s="304"/>
      <c r="AX828" s="292" t="s">
        <v>1930</v>
      </c>
      <c r="AY828" s="292" t="s">
        <v>1931</v>
      </c>
    </row>
    <row r="829" spans="1:51" s="228" customFormat="1" ht="48" customHeight="1">
      <c r="A829" s="304"/>
      <c r="B829" s="304"/>
      <c r="C829" s="304"/>
      <c r="D829" s="304"/>
      <c r="E829" s="304"/>
      <c r="F829" s="304"/>
      <c r="G829" s="304"/>
      <c r="H829" s="304"/>
      <c r="I829" s="304"/>
      <c r="J829" s="304"/>
      <c r="K829" s="304"/>
      <c r="L829" s="304"/>
      <c r="M829" s="305"/>
      <c r="N829" s="305"/>
      <c r="O829" s="306"/>
      <c r="P829" s="304"/>
      <c r="Q829" s="308"/>
      <c r="R829" s="304"/>
      <c r="S829" s="308"/>
      <c r="T829" s="304"/>
      <c r="U829" s="304"/>
      <c r="V829" s="304"/>
      <c r="W829" s="304"/>
      <c r="X829" s="304"/>
      <c r="Y829" s="304"/>
      <c r="Z829" s="304"/>
      <c r="AA829" s="309"/>
      <c r="AB829" s="304"/>
      <c r="AC829" s="304"/>
      <c r="AD829" s="304"/>
      <c r="AE829" s="304"/>
      <c r="AF829" s="304"/>
      <c r="AG829" s="304"/>
      <c r="AH829" s="304"/>
      <c r="AI829" s="285"/>
      <c r="AJ829" s="304"/>
      <c r="AK829" s="304"/>
      <c r="AL829" s="304"/>
      <c r="AM829" s="304"/>
      <c r="AN829" s="304"/>
      <c r="AO829" s="304"/>
      <c r="AP829" s="271"/>
      <c r="AQ829" s="304"/>
      <c r="AR829" s="306"/>
      <c r="AS829" s="289"/>
      <c r="AT829" s="289"/>
      <c r="AU829" s="304"/>
      <c r="AX829" s="292" t="s">
        <v>1932</v>
      </c>
      <c r="AY829" s="292" t="s">
        <v>1933</v>
      </c>
    </row>
    <row r="830" spans="1:51" s="228" customFormat="1" ht="48" customHeight="1">
      <c r="A830" s="304"/>
      <c r="B830" s="304"/>
      <c r="C830" s="304"/>
      <c r="D830" s="304"/>
      <c r="E830" s="304"/>
      <c r="F830" s="304"/>
      <c r="G830" s="304"/>
      <c r="H830" s="304"/>
      <c r="I830" s="304"/>
      <c r="J830" s="304"/>
      <c r="K830" s="304"/>
      <c r="L830" s="304"/>
      <c r="M830" s="305"/>
      <c r="N830" s="305"/>
      <c r="O830" s="306"/>
      <c r="P830" s="304"/>
      <c r="Q830" s="308"/>
      <c r="R830" s="304"/>
      <c r="S830" s="308"/>
      <c r="T830" s="304"/>
      <c r="U830" s="304"/>
      <c r="V830" s="304"/>
      <c r="W830" s="304"/>
      <c r="X830" s="304"/>
      <c r="Y830" s="304"/>
      <c r="Z830" s="304"/>
      <c r="AA830" s="309"/>
      <c r="AB830" s="304"/>
      <c r="AC830" s="304"/>
      <c r="AD830" s="304"/>
      <c r="AE830" s="304"/>
      <c r="AF830" s="304"/>
      <c r="AG830" s="304"/>
      <c r="AH830" s="304"/>
      <c r="AI830" s="285"/>
      <c r="AJ830" s="304"/>
      <c r="AK830" s="304"/>
      <c r="AL830" s="304"/>
      <c r="AM830" s="304"/>
      <c r="AN830" s="304"/>
      <c r="AO830" s="304"/>
      <c r="AP830" s="271"/>
      <c r="AQ830" s="304"/>
      <c r="AR830" s="306"/>
      <c r="AS830" s="289"/>
      <c r="AT830" s="289"/>
      <c r="AU830" s="304"/>
      <c r="AX830" s="292" t="s">
        <v>1934</v>
      </c>
      <c r="AY830" s="292" t="s">
        <v>1935</v>
      </c>
    </row>
    <row r="831" spans="1:51" s="228" customFormat="1" ht="48" customHeight="1">
      <c r="A831" s="304"/>
      <c r="B831" s="304"/>
      <c r="C831" s="304"/>
      <c r="D831" s="304"/>
      <c r="E831" s="304"/>
      <c r="F831" s="304"/>
      <c r="G831" s="304"/>
      <c r="H831" s="304"/>
      <c r="I831" s="304"/>
      <c r="J831" s="304"/>
      <c r="K831" s="304"/>
      <c r="L831" s="304"/>
      <c r="M831" s="305"/>
      <c r="N831" s="305"/>
      <c r="O831" s="306"/>
      <c r="P831" s="304"/>
      <c r="Q831" s="308"/>
      <c r="R831" s="304"/>
      <c r="S831" s="308"/>
      <c r="T831" s="304"/>
      <c r="U831" s="304"/>
      <c r="V831" s="304"/>
      <c r="W831" s="304"/>
      <c r="X831" s="304"/>
      <c r="Y831" s="304"/>
      <c r="Z831" s="304"/>
      <c r="AA831" s="309"/>
      <c r="AB831" s="304"/>
      <c r="AC831" s="304"/>
      <c r="AD831" s="304"/>
      <c r="AE831" s="304"/>
      <c r="AF831" s="304"/>
      <c r="AG831" s="304"/>
      <c r="AH831" s="304"/>
      <c r="AI831" s="285"/>
      <c r="AJ831" s="304"/>
      <c r="AK831" s="304"/>
      <c r="AL831" s="304"/>
      <c r="AM831" s="304"/>
      <c r="AN831" s="304"/>
      <c r="AO831" s="304"/>
      <c r="AP831" s="271"/>
      <c r="AQ831" s="304"/>
      <c r="AR831" s="306"/>
      <c r="AS831" s="289"/>
      <c r="AT831" s="289"/>
      <c r="AU831" s="304"/>
      <c r="AX831" s="292" t="s">
        <v>1936</v>
      </c>
      <c r="AY831" s="292" t="s">
        <v>1937</v>
      </c>
    </row>
    <row r="832" spans="1:51" s="228" customFormat="1" ht="48" customHeight="1">
      <c r="A832" s="304"/>
      <c r="B832" s="304"/>
      <c r="C832" s="304"/>
      <c r="D832" s="304"/>
      <c r="E832" s="304"/>
      <c r="F832" s="304"/>
      <c r="G832" s="304"/>
      <c r="H832" s="304"/>
      <c r="I832" s="304"/>
      <c r="J832" s="304"/>
      <c r="K832" s="304"/>
      <c r="L832" s="304"/>
      <c r="M832" s="305"/>
      <c r="N832" s="305"/>
      <c r="O832" s="306"/>
      <c r="P832" s="304"/>
      <c r="Q832" s="308"/>
      <c r="R832" s="304"/>
      <c r="S832" s="308"/>
      <c r="T832" s="304"/>
      <c r="U832" s="304"/>
      <c r="V832" s="304"/>
      <c r="W832" s="304"/>
      <c r="X832" s="304"/>
      <c r="Y832" s="304"/>
      <c r="Z832" s="304"/>
      <c r="AA832" s="309"/>
      <c r="AB832" s="304"/>
      <c r="AC832" s="304"/>
      <c r="AD832" s="304"/>
      <c r="AE832" s="304"/>
      <c r="AF832" s="304"/>
      <c r="AG832" s="304"/>
      <c r="AH832" s="304"/>
      <c r="AI832" s="285"/>
      <c r="AJ832" s="304"/>
      <c r="AK832" s="304"/>
      <c r="AL832" s="304"/>
      <c r="AM832" s="304"/>
      <c r="AN832" s="304"/>
      <c r="AO832" s="304"/>
      <c r="AP832" s="271"/>
      <c r="AQ832" s="304"/>
      <c r="AR832" s="306"/>
      <c r="AS832" s="289"/>
      <c r="AT832" s="289"/>
      <c r="AU832" s="304"/>
      <c r="AX832" s="292" t="s">
        <v>1938</v>
      </c>
      <c r="AY832" s="292" t="s">
        <v>1939</v>
      </c>
    </row>
    <row r="833" spans="1:51" s="228" customFormat="1" ht="48" customHeight="1">
      <c r="A833" s="304"/>
      <c r="B833" s="304"/>
      <c r="C833" s="304"/>
      <c r="D833" s="304"/>
      <c r="E833" s="304"/>
      <c r="F833" s="304"/>
      <c r="G833" s="304"/>
      <c r="H833" s="304"/>
      <c r="I833" s="304"/>
      <c r="J833" s="304"/>
      <c r="K833" s="304"/>
      <c r="L833" s="304"/>
      <c r="M833" s="305"/>
      <c r="N833" s="305"/>
      <c r="O833" s="306"/>
      <c r="P833" s="304"/>
      <c r="Q833" s="308"/>
      <c r="R833" s="304"/>
      <c r="S833" s="308"/>
      <c r="T833" s="304"/>
      <c r="U833" s="304"/>
      <c r="V833" s="304"/>
      <c r="W833" s="304"/>
      <c r="X833" s="304"/>
      <c r="Y833" s="304"/>
      <c r="Z833" s="304"/>
      <c r="AA833" s="309"/>
      <c r="AB833" s="304"/>
      <c r="AC833" s="304"/>
      <c r="AD833" s="304"/>
      <c r="AE833" s="304"/>
      <c r="AF833" s="304"/>
      <c r="AG833" s="304"/>
      <c r="AH833" s="304"/>
      <c r="AI833" s="285"/>
      <c r="AJ833" s="304"/>
      <c r="AK833" s="304"/>
      <c r="AL833" s="304"/>
      <c r="AM833" s="304"/>
      <c r="AN833" s="304"/>
      <c r="AO833" s="304"/>
      <c r="AP833" s="271"/>
      <c r="AQ833" s="304"/>
      <c r="AR833" s="306"/>
      <c r="AS833" s="289"/>
      <c r="AT833" s="289"/>
      <c r="AU833" s="304"/>
      <c r="AX833" s="292" t="s">
        <v>1940</v>
      </c>
      <c r="AY833" s="292" t="s">
        <v>1941</v>
      </c>
    </row>
    <row r="834" spans="1:51" s="228" customFormat="1" ht="48" customHeight="1">
      <c r="A834" s="304"/>
      <c r="B834" s="304"/>
      <c r="C834" s="304"/>
      <c r="D834" s="304"/>
      <c r="E834" s="304"/>
      <c r="F834" s="304"/>
      <c r="G834" s="304"/>
      <c r="H834" s="304"/>
      <c r="I834" s="304"/>
      <c r="J834" s="304"/>
      <c r="K834" s="304"/>
      <c r="L834" s="304"/>
      <c r="M834" s="305"/>
      <c r="N834" s="305"/>
      <c r="O834" s="306"/>
      <c r="P834" s="304"/>
      <c r="Q834" s="308"/>
      <c r="R834" s="304"/>
      <c r="S834" s="308"/>
      <c r="T834" s="304"/>
      <c r="U834" s="304"/>
      <c r="V834" s="304"/>
      <c r="W834" s="304"/>
      <c r="X834" s="304"/>
      <c r="Y834" s="304"/>
      <c r="Z834" s="304"/>
      <c r="AA834" s="309"/>
      <c r="AB834" s="304"/>
      <c r="AC834" s="304"/>
      <c r="AD834" s="304"/>
      <c r="AE834" s="304"/>
      <c r="AF834" s="304"/>
      <c r="AG834" s="304"/>
      <c r="AH834" s="304"/>
      <c r="AI834" s="285"/>
      <c r="AJ834" s="304"/>
      <c r="AK834" s="304"/>
      <c r="AL834" s="304"/>
      <c r="AM834" s="304"/>
      <c r="AN834" s="304"/>
      <c r="AO834" s="304"/>
      <c r="AP834" s="271"/>
      <c r="AQ834" s="304"/>
      <c r="AR834" s="306"/>
      <c r="AS834" s="289"/>
      <c r="AT834" s="289"/>
      <c r="AU834" s="304"/>
      <c r="AX834" s="292" t="s">
        <v>831</v>
      </c>
      <c r="AY834" s="292" t="s">
        <v>1942</v>
      </c>
    </row>
    <row r="835" spans="1:51" s="228" customFormat="1" ht="48" customHeight="1">
      <c r="A835" s="304"/>
      <c r="B835" s="304"/>
      <c r="C835" s="304"/>
      <c r="D835" s="304"/>
      <c r="E835" s="304"/>
      <c r="F835" s="304"/>
      <c r="G835" s="304"/>
      <c r="H835" s="304"/>
      <c r="I835" s="304"/>
      <c r="J835" s="304"/>
      <c r="K835" s="304"/>
      <c r="L835" s="304"/>
      <c r="M835" s="305"/>
      <c r="N835" s="305"/>
      <c r="O835" s="306"/>
      <c r="P835" s="304"/>
      <c r="Q835" s="308"/>
      <c r="R835" s="304"/>
      <c r="S835" s="308"/>
      <c r="T835" s="304"/>
      <c r="U835" s="304"/>
      <c r="V835" s="304"/>
      <c r="W835" s="304"/>
      <c r="X835" s="304"/>
      <c r="Y835" s="304"/>
      <c r="Z835" s="304"/>
      <c r="AA835" s="309"/>
      <c r="AB835" s="304"/>
      <c r="AC835" s="304"/>
      <c r="AD835" s="304"/>
      <c r="AE835" s="304"/>
      <c r="AF835" s="304"/>
      <c r="AG835" s="304"/>
      <c r="AH835" s="304"/>
      <c r="AI835" s="285"/>
      <c r="AJ835" s="304"/>
      <c r="AK835" s="304"/>
      <c r="AL835" s="304"/>
      <c r="AM835" s="304"/>
      <c r="AN835" s="304"/>
      <c r="AO835" s="304"/>
      <c r="AP835" s="271"/>
      <c r="AQ835" s="304"/>
      <c r="AR835" s="306"/>
      <c r="AS835" s="289"/>
      <c r="AT835" s="289"/>
      <c r="AU835" s="304"/>
      <c r="AX835" s="292" t="s">
        <v>1943</v>
      </c>
      <c r="AY835" s="292" t="s">
        <v>1944</v>
      </c>
    </row>
    <row r="836" spans="1:51" s="228" customFormat="1" ht="48" customHeight="1">
      <c r="A836" s="304"/>
      <c r="B836" s="304"/>
      <c r="C836" s="304"/>
      <c r="D836" s="304"/>
      <c r="E836" s="304"/>
      <c r="F836" s="304"/>
      <c r="G836" s="304"/>
      <c r="H836" s="304"/>
      <c r="I836" s="304"/>
      <c r="J836" s="304"/>
      <c r="K836" s="304"/>
      <c r="L836" s="304"/>
      <c r="M836" s="305"/>
      <c r="N836" s="305"/>
      <c r="O836" s="306"/>
      <c r="P836" s="304"/>
      <c r="Q836" s="308"/>
      <c r="R836" s="304"/>
      <c r="S836" s="308"/>
      <c r="T836" s="304"/>
      <c r="U836" s="304"/>
      <c r="V836" s="304"/>
      <c r="W836" s="304"/>
      <c r="X836" s="304"/>
      <c r="Y836" s="304"/>
      <c r="Z836" s="304"/>
      <c r="AA836" s="309"/>
      <c r="AB836" s="304"/>
      <c r="AC836" s="304"/>
      <c r="AD836" s="304"/>
      <c r="AE836" s="304"/>
      <c r="AF836" s="304"/>
      <c r="AG836" s="304"/>
      <c r="AH836" s="304"/>
      <c r="AI836" s="285"/>
      <c r="AJ836" s="304"/>
      <c r="AK836" s="304"/>
      <c r="AL836" s="304"/>
      <c r="AM836" s="304"/>
      <c r="AN836" s="304"/>
      <c r="AO836" s="304"/>
      <c r="AP836" s="271"/>
      <c r="AQ836" s="304"/>
      <c r="AR836" s="306"/>
      <c r="AS836" s="289"/>
      <c r="AT836" s="289"/>
      <c r="AU836" s="304"/>
      <c r="AX836" s="292" t="s">
        <v>1945</v>
      </c>
      <c r="AY836" s="292" t="s">
        <v>1946</v>
      </c>
    </row>
    <row r="837" spans="1:51" s="228" customFormat="1" ht="48" customHeight="1">
      <c r="A837" s="304"/>
      <c r="B837" s="304"/>
      <c r="C837" s="304"/>
      <c r="D837" s="304"/>
      <c r="E837" s="304"/>
      <c r="F837" s="304"/>
      <c r="G837" s="304"/>
      <c r="H837" s="304"/>
      <c r="I837" s="304"/>
      <c r="J837" s="304"/>
      <c r="K837" s="304"/>
      <c r="L837" s="304"/>
      <c r="M837" s="305"/>
      <c r="N837" s="305"/>
      <c r="O837" s="306"/>
      <c r="P837" s="304"/>
      <c r="Q837" s="308"/>
      <c r="R837" s="304"/>
      <c r="S837" s="308"/>
      <c r="T837" s="304"/>
      <c r="U837" s="304"/>
      <c r="V837" s="304"/>
      <c r="W837" s="304"/>
      <c r="X837" s="304"/>
      <c r="Y837" s="304"/>
      <c r="Z837" s="304"/>
      <c r="AA837" s="309"/>
      <c r="AB837" s="304"/>
      <c r="AC837" s="304"/>
      <c r="AD837" s="304"/>
      <c r="AE837" s="304"/>
      <c r="AF837" s="304"/>
      <c r="AG837" s="304"/>
      <c r="AH837" s="304"/>
      <c r="AI837" s="285"/>
      <c r="AJ837" s="304"/>
      <c r="AK837" s="304"/>
      <c r="AL837" s="304"/>
      <c r="AM837" s="304"/>
      <c r="AN837" s="304"/>
      <c r="AO837" s="304"/>
      <c r="AP837" s="271"/>
      <c r="AQ837" s="304"/>
      <c r="AR837" s="306"/>
      <c r="AS837" s="289"/>
      <c r="AT837" s="289"/>
      <c r="AU837" s="304"/>
      <c r="AX837" s="292" t="s">
        <v>837</v>
      </c>
      <c r="AY837" s="292" t="s">
        <v>1947</v>
      </c>
    </row>
    <row r="838" spans="1:51" s="228" customFormat="1" ht="48" customHeight="1">
      <c r="A838" s="304"/>
      <c r="B838" s="304"/>
      <c r="C838" s="304"/>
      <c r="D838" s="304"/>
      <c r="E838" s="304"/>
      <c r="F838" s="304"/>
      <c r="G838" s="304"/>
      <c r="H838" s="304"/>
      <c r="I838" s="304"/>
      <c r="J838" s="304"/>
      <c r="K838" s="304"/>
      <c r="L838" s="304"/>
      <c r="M838" s="305"/>
      <c r="N838" s="305"/>
      <c r="O838" s="306"/>
      <c r="P838" s="304"/>
      <c r="Q838" s="308"/>
      <c r="R838" s="304"/>
      <c r="S838" s="308"/>
      <c r="T838" s="304"/>
      <c r="U838" s="304"/>
      <c r="V838" s="304"/>
      <c r="W838" s="304"/>
      <c r="X838" s="304"/>
      <c r="Y838" s="304"/>
      <c r="Z838" s="304"/>
      <c r="AA838" s="309"/>
      <c r="AB838" s="304"/>
      <c r="AC838" s="304"/>
      <c r="AD838" s="304"/>
      <c r="AE838" s="304"/>
      <c r="AF838" s="304"/>
      <c r="AG838" s="304"/>
      <c r="AH838" s="304"/>
      <c r="AI838" s="285"/>
      <c r="AJ838" s="304"/>
      <c r="AK838" s="304"/>
      <c r="AL838" s="304"/>
      <c r="AM838" s="304"/>
      <c r="AN838" s="304"/>
      <c r="AO838" s="304"/>
      <c r="AP838" s="271"/>
      <c r="AQ838" s="304"/>
      <c r="AR838" s="306"/>
      <c r="AS838" s="289"/>
      <c r="AT838" s="289"/>
      <c r="AU838" s="304"/>
      <c r="AX838" s="292" t="s">
        <v>837</v>
      </c>
      <c r="AY838" s="292" t="s">
        <v>1948</v>
      </c>
    </row>
    <row r="839" spans="1:51" s="228" customFormat="1" ht="48" customHeight="1">
      <c r="A839" s="304"/>
      <c r="B839" s="304"/>
      <c r="C839" s="304"/>
      <c r="D839" s="304"/>
      <c r="E839" s="304"/>
      <c r="F839" s="304"/>
      <c r="G839" s="304"/>
      <c r="H839" s="304"/>
      <c r="I839" s="304"/>
      <c r="J839" s="304"/>
      <c r="K839" s="304"/>
      <c r="L839" s="304"/>
      <c r="M839" s="305"/>
      <c r="N839" s="305"/>
      <c r="O839" s="306"/>
      <c r="P839" s="304"/>
      <c r="Q839" s="308"/>
      <c r="R839" s="304"/>
      <c r="S839" s="308"/>
      <c r="T839" s="304"/>
      <c r="U839" s="304"/>
      <c r="V839" s="304"/>
      <c r="W839" s="304"/>
      <c r="X839" s="304"/>
      <c r="Y839" s="304"/>
      <c r="Z839" s="304"/>
      <c r="AA839" s="309"/>
      <c r="AB839" s="304"/>
      <c r="AC839" s="304"/>
      <c r="AD839" s="304"/>
      <c r="AE839" s="304"/>
      <c r="AF839" s="304"/>
      <c r="AG839" s="304"/>
      <c r="AH839" s="304"/>
      <c r="AI839" s="285"/>
      <c r="AJ839" s="304"/>
      <c r="AK839" s="304"/>
      <c r="AL839" s="304"/>
      <c r="AM839" s="304"/>
      <c r="AN839" s="304"/>
      <c r="AO839" s="304"/>
      <c r="AP839" s="271"/>
      <c r="AQ839" s="304"/>
      <c r="AR839" s="306"/>
      <c r="AS839" s="289"/>
      <c r="AT839" s="289"/>
      <c r="AU839" s="304"/>
      <c r="AX839" s="292" t="s">
        <v>1949</v>
      </c>
      <c r="AY839" s="292" t="s">
        <v>1950</v>
      </c>
    </row>
    <row r="840" spans="1:51" s="228" customFormat="1" ht="48" customHeight="1">
      <c r="A840" s="304"/>
      <c r="B840" s="304"/>
      <c r="C840" s="304"/>
      <c r="D840" s="304"/>
      <c r="E840" s="304"/>
      <c r="F840" s="304"/>
      <c r="G840" s="304"/>
      <c r="H840" s="304"/>
      <c r="I840" s="304"/>
      <c r="J840" s="304"/>
      <c r="K840" s="304"/>
      <c r="L840" s="304"/>
      <c r="M840" s="305"/>
      <c r="N840" s="305"/>
      <c r="O840" s="306"/>
      <c r="P840" s="304"/>
      <c r="Q840" s="308"/>
      <c r="R840" s="304"/>
      <c r="S840" s="308"/>
      <c r="T840" s="304"/>
      <c r="U840" s="304"/>
      <c r="V840" s="304"/>
      <c r="W840" s="304"/>
      <c r="X840" s="304"/>
      <c r="Y840" s="304"/>
      <c r="Z840" s="304"/>
      <c r="AA840" s="309"/>
      <c r="AB840" s="304"/>
      <c r="AC840" s="304"/>
      <c r="AD840" s="304"/>
      <c r="AE840" s="304"/>
      <c r="AF840" s="304"/>
      <c r="AG840" s="304"/>
      <c r="AH840" s="304"/>
      <c r="AI840" s="285"/>
      <c r="AJ840" s="304"/>
      <c r="AK840" s="304"/>
      <c r="AL840" s="304"/>
      <c r="AM840" s="304"/>
      <c r="AN840" s="304"/>
      <c r="AO840" s="304"/>
      <c r="AP840" s="271"/>
      <c r="AQ840" s="304"/>
      <c r="AR840" s="306"/>
      <c r="AS840" s="289"/>
      <c r="AT840" s="289"/>
      <c r="AU840" s="304"/>
      <c r="AX840" s="292" t="s">
        <v>1951</v>
      </c>
      <c r="AY840" s="292" t="s">
        <v>1952</v>
      </c>
    </row>
    <row r="841" spans="1:51" s="228" customFormat="1" ht="48" customHeight="1">
      <c r="A841" s="304"/>
      <c r="B841" s="304"/>
      <c r="C841" s="304"/>
      <c r="D841" s="304"/>
      <c r="E841" s="304"/>
      <c r="F841" s="304"/>
      <c r="G841" s="304"/>
      <c r="H841" s="304"/>
      <c r="I841" s="304"/>
      <c r="J841" s="304"/>
      <c r="K841" s="304"/>
      <c r="L841" s="304"/>
      <c r="M841" s="305"/>
      <c r="N841" s="305"/>
      <c r="O841" s="306"/>
      <c r="P841" s="304"/>
      <c r="Q841" s="308"/>
      <c r="R841" s="304"/>
      <c r="S841" s="308"/>
      <c r="T841" s="304"/>
      <c r="U841" s="304"/>
      <c r="V841" s="304"/>
      <c r="W841" s="304"/>
      <c r="X841" s="304"/>
      <c r="Y841" s="304"/>
      <c r="Z841" s="304"/>
      <c r="AA841" s="309"/>
      <c r="AB841" s="304"/>
      <c r="AC841" s="304"/>
      <c r="AD841" s="304"/>
      <c r="AE841" s="304"/>
      <c r="AF841" s="304"/>
      <c r="AG841" s="304"/>
      <c r="AH841" s="304"/>
      <c r="AI841" s="285"/>
      <c r="AJ841" s="304"/>
      <c r="AK841" s="304"/>
      <c r="AL841" s="304"/>
      <c r="AM841" s="304"/>
      <c r="AN841" s="304"/>
      <c r="AO841" s="304"/>
      <c r="AP841" s="271"/>
      <c r="AQ841" s="304"/>
      <c r="AR841" s="306"/>
      <c r="AS841" s="289"/>
      <c r="AT841" s="289"/>
      <c r="AU841" s="304"/>
      <c r="AX841" s="292" t="s">
        <v>1953</v>
      </c>
      <c r="AY841" s="292" t="s">
        <v>1954</v>
      </c>
    </row>
    <row r="842" spans="1:51" s="228" customFormat="1" ht="48" customHeight="1">
      <c r="A842" s="304"/>
      <c r="B842" s="304"/>
      <c r="C842" s="304"/>
      <c r="D842" s="304"/>
      <c r="E842" s="304"/>
      <c r="F842" s="304"/>
      <c r="G842" s="304"/>
      <c r="H842" s="304"/>
      <c r="I842" s="304"/>
      <c r="J842" s="304"/>
      <c r="K842" s="304"/>
      <c r="L842" s="304"/>
      <c r="M842" s="305"/>
      <c r="N842" s="305"/>
      <c r="O842" s="306"/>
      <c r="P842" s="304"/>
      <c r="Q842" s="308"/>
      <c r="R842" s="304"/>
      <c r="S842" s="308"/>
      <c r="T842" s="304"/>
      <c r="U842" s="304"/>
      <c r="V842" s="304"/>
      <c r="W842" s="304"/>
      <c r="X842" s="304"/>
      <c r="Y842" s="304"/>
      <c r="Z842" s="304"/>
      <c r="AA842" s="309"/>
      <c r="AB842" s="304"/>
      <c r="AC842" s="304"/>
      <c r="AD842" s="304"/>
      <c r="AE842" s="304"/>
      <c r="AF842" s="304"/>
      <c r="AG842" s="304"/>
      <c r="AH842" s="304"/>
      <c r="AI842" s="285"/>
      <c r="AJ842" s="304"/>
      <c r="AK842" s="304"/>
      <c r="AL842" s="304"/>
      <c r="AM842" s="304"/>
      <c r="AN842" s="304"/>
      <c r="AO842" s="304"/>
      <c r="AP842" s="271"/>
      <c r="AQ842" s="304"/>
      <c r="AR842" s="306"/>
      <c r="AS842" s="289"/>
      <c r="AT842" s="289"/>
      <c r="AU842" s="304"/>
      <c r="AX842" s="292" t="s">
        <v>1955</v>
      </c>
      <c r="AY842" s="292" t="s">
        <v>1956</v>
      </c>
    </row>
    <row r="843" spans="1:51" s="228" customFormat="1" ht="48" customHeight="1">
      <c r="A843" s="304"/>
      <c r="B843" s="304"/>
      <c r="C843" s="304"/>
      <c r="D843" s="304"/>
      <c r="E843" s="304"/>
      <c r="F843" s="304"/>
      <c r="G843" s="304"/>
      <c r="H843" s="304"/>
      <c r="I843" s="304"/>
      <c r="J843" s="304"/>
      <c r="K843" s="304"/>
      <c r="L843" s="304"/>
      <c r="M843" s="305"/>
      <c r="N843" s="305"/>
      <c r="O843" s="306"/>
      <c r="P843" s="304"/>
      <c r="Q843" s="308"/>
      <c r="R843" s="304"/>
      <c r="S843" s="308"/>
      <c r="T843" s="304"/>
      <c r="U843" s="304"/>
      <c r="V843" s="304"/>
      <c r="W843" s="304"/>
      <c r="X843" s="304"/>
      <c r="Y843" s="304"/>
      <c r="Z843" s="304"/>
      <c r="AA843" s="309"/>
      <c r="AB843" s="304"/>
      <c r="AC843" s="304"/>
      <c r="AD843" s="304"/>
      <c r="AE843" s="304"/>
      <c r="AF843" s="304"/>
      <c r="AG843" s="304"/>
      <c r="AH843" s="304"/>
      <c r="AI843" s="285"/>
      <c r="AJ843" s="304"/>
      <c r="AK843" s="304"/>
      <c r="AL843" s="304"/>
      <c r="AM843" s="304"/>
      <c r="AN843" s="304"/>
      <c r="AO843" s="304"/>
      <c r="AP843" s="271"/>
      <c r="AQ843" s="304"/>
      <c r="AR843" s="306"/>
      <c r="AS843" s="289"/>
      <c r="AT843" s="289"/>
      <c r="AU843" s="304"/>
      <c r="AX843" s="292" t="s">
        <v>1957</v>
      </c>
      <c r="AY843" s="292" t="s">
        <v>1958</v>
      </c>
    </row>
    <row r="844" spans="1:51" s="228" customFormat="1" ht="48" customHeight="1">
      <c r="A844" s="304"/>
      <c r="B844" s="304"/>
      <c r="C844" s="304"/>
      <c r="D844" s="304"/>
      <c r="E844" s="304"/>
      <c r="F844" s="304"/>
      <c r="G844" s="304"/>
      <c r="H844" s="304"/>
      <c r="I844" s="304"/>
      <c r="J844" s="304"/>
      <c r="K844" s="304"/>
      <c r="L844" s="304"/>
      <c r="M844" s="305"/>
      <c r="N844" s="305"/>
      <c r="O844" s="306"/>
      <c r="P844" s="304"/>
      <c r="Q844" s="308"/>
      <c r="R844" s="304"/>
      <c r="S844" s="308"/>
      <c r="T844" s="304"/>
      <c r="U844" s="304"/>
      <c r="V844" s="304"/>
      <c r="W844" s="304"/>
      <c r="X844" s="304"/>
      <c r="Y844" s="304"/>
      <c r="Z844" s="304"/>
      <c r="AA844" s="309"/>
      <c r="AB844" s="304"/>
      <c r="AC844" s="304"/>
      <c r="AD844" s="304"/>
      <c r="AE844" s="304"/>
      <c r="AF844" s="304"/>
      <c r="AG844" s="304"/>
      <c r="AH844" s="304"/>
      <c r="AI844" s="285"/>
      <c r="AJ844" s="304"/>
      <c r="AK844" s="304"/>
      <c r="AL844" s="304"/>
      <c r="AM844" s="304"/>
      <c r="AN844" s="304"/>
      <c r="AO844" s="304"/>
      <c r="AP844" s="271"/>
      <c r="AQ844" s="304"/>
      <c r="AR844" s="306"/>
      <c r="AS844" s="289"/>
      <c r="AT844" s="289"/>
      <c r="AU844" s="304"/>
      <c r="AX844" s="292" t="s">
        <v>1959</v>
      </c>
      <c r="AY844" s="292" t="s">
        <v>1960</v>
      </c>
    </row>
    <row r="845" spans="1:51" s="228" customFormat="1" ht="48" customHeight="1">
      <c r="A845" s="304"/>
      <c r="B845" s="304"/>
      <c r="C845" s="304"/>
      <c r="D845" s="304"/>
      <c r="E845" s="304"/>
      <c r="F845" s="304"/>
      <c r="G845" s="304"/>
      <c r="H845" s="304"/>
      <c r="I845" s="304"/>
      <c r="J845" s="304"/>
      <c r="K845" s="304"/>
      <c r="L845" s="304"/>
      <c r="M845" s="305"/>
      <c r="N845" s="305"/>
      <c r="O845" s="306"/>
      <c r="P845" s="304"/>
      <c r="Q845" s="308"/>
      <c r="R845" s="304"/>
      <c r="S845" s="308"/>
      <c r="T845" s="304"/>
      <c r="U845" s="304"/>
      <c r="V845" s="304"/>
      <c r="W845" s="304"/>
      <c r="X845" s="304"/>
      <c r="Y845" s="304"/>
      <c r="Z845" s="304"/>
      <c r="AA845" s="309"/>
      <c r="AB845" s="304"/>
      <c r="AC845" s="304"/>
      <c r="AD845" s="304"/>
      <c r="AE845" s="304"/>
      <c r="AF845" s="304"/>
      <c r="AG845" s="304"/>
      <c r="AH845" s="304"/>
      <c r="AI845" s="285"/>
      <c r="AJ845" s="304"/>
      <c r="AK845" s="304"/>
      <c r="AL845" s="304"/>
      <c r="AM845" s="304"/>
      <c r="AN845" s="304"/>
      <c r="AO845" s="304"/>
      <c r="AP845" s="271"/>
      <c r="AQ845" s="304"/>
      <c r="AR845" s="306"/>
      <c r="AS845" s="289"/>
      <c r="AT845" s="289"/>
      <c r="AU845" s="304"/>
      <c r="AX845" s="292" t="s">
        <v>1961</v>
      </c>
      <c r="AY845" s="292" t="s">
        <v>1962</v>
      </c>
    </row>
    <row r="846" spans="1:51" s="228" customFormat="1" ht="48" customHeight="1">
      <c r="A846" s="304"/>
      <c r="B846" s="304"/>
      <c r="C846" s="304"/>
      <c r="D846" s="304"/>
      <c r="E846" s="304"/>
      <c r="F846" s="304"/>
      <c r="G846" s="304"/>
      <c r="H846" s="304"/>
      <c r="I846" s="304"/>
      <c r="J846" s="304"/>
      <c r="K846" s="304"/>
      <c r="L846" s="304"/>
      <c r="M846" s="305"/>
      <c r="N846" s="305"/>
      <c r="O846" s="306"/>
      <c r="P846" s="304"/>
      <c r="Q846" s="308"/>
      <c r="R846" s="304"/>
      <c r="S846" s="308"/>
      <c r="T846" s="304"/>
      <c r="U846" s="304"/>
      <c r="V846" s="304"/>
      <c r="W846" s="304"/>
      <c r="X846" s="304"/>
      <c r="Y846" s="304"/>
      <c r="Z846" s="304"/>
      <c r="AA846" s="309"/>
      <c r="AB846" s="304"/>
      <c r="AC846" s="304"/>
      <c r="AD846" s="304"/>
      <c r="AE846" s="304"/>
      <c r="AF846" s="304"/>
      <c r="AG846" s="304"/>
      <c r="AH846" s="304"/>
      <c r="AI846" s="285"/>
      <c r="AJ846" s="304"/>
      <c r="AK846" s="304"/>
      <c r="AL846" s="304"/>
      <c r="AM846" s="304"/>
      <c r="AN846" s="304"/>
      <c r="AO846" s="304"/>
      <c r="AP846" s="271"/>
      <c r="AQ846" s="304"/>
      <c r="AR846" s="306"/>
      <c r="AS846" s="289"/>
      <c r="AT846" s="289"/>
      <c r="AU846" s="304"/>
      <c r="AX846" s="292" t="s">
        <v>857</v>
      </c>
      <c r="AY846" s="292" t="s">
        <v>1963</v>
      </c>
    </row>
    <row r="847" spans="1:51" s="228" customFormat="1" ht="48" customHeight="1">
      <c r="A847" s="304"/>
      <c r="B847" s="304"/>
      <c r="C847" s="304"/>
      <c r="D847" s="304"/>
      <c r="E847" s="304"/>
      <c r="F847" s="304"/>
      <c r="G847" s="304"/>
      <c r="H847" s="304"/>
      <c r="I847" s="304"/>
      <c r="J847" s="304"/>
      <c r="K847" s="304"/>
      <c r="L847" s="304"/>
      <c r="M847" s="305"/>
      <c r="N847" s="305"/>
      <c r="O847" s="306"/>
      <c r="P847" s="304"/>
      <c r="Q847" s="308"/>
      <c r="R847" s="304"/>
      <c r="S847" s="308"/>
      <c r="T847" s="304"/>
      <c r="U847" s="304"/>
      <c r="V847" s="304"/>
      <c r="W847" s="304"/>
      <c r="X847" s="304"/>
      <c r="Y847" s="304"/>
      <c r="Z847" s="304"/>
      <c r="AA847" s="309"/>
      <c r="AB847" s="304"/>
      <c r="AC847" s="304"/>
      <c r="AD847" s="304"/>
      <c r="AE847" s="304"/>
      <c r="AF847" s="304"/>
      <c r="AG847" s="304"/>
      <c r="AH847" s="304"/>
      <c r="AI847" s="285"/>
      <c r="AJ847" s="304"/>
      <c r="AK847" s="304"/>
      <c r="AL847" s="304"/>
      <c r="AM847" s="304"/>
      <c r="AN847" s="304"/>
      <c r="AO847" s="304"/>
      <c r="AP847" s="271"/>
      <c r="AQ847" s="304"/>
      <c r="AR847" s="306"/>
      <c r="AS847" s="289"/>
      <c r="AT847" s="289"/>
      <c r="AU847" s="304"/>
      <c r="AX847" s="292" t="s">
        <v>1964</v>
      </c>
      <c r="AY847" s="292" t="s">
        <v>1965</v>
      </c>
    </row>
    <row r="848" spans="1:51" s="228" customFormat="1" ht="48" customHeight="1">
      <c r="A848" s="304"/>
      <c r="B848" s="304"/>
      <c r="C848" s="304"/>
      <c r="D848" s="304"/>
      <c r="E848" s="304"/>
      <c r="F848" s="304"/>
      <c r="G848" s="304"/>
      <c r="H848" s="304"/>
      <c r="I848" s="304"/>
      <c r="J848" s="304"/>
      <c r="K848" s="304"/>
      <c r="L848" s="304"/>
      <c r="M848" s="305"/>
      <c r="N848" s="305"/>
      <c r="O848" s="306"/>
      <c r="P848" s="304"/>
      <c r="Q848" s="308"/>
      <c r="R848" s="304"/>
      <c r="S848" s="308"/>
      <c r="T848" s="304"/>
      <c r="U848" s="304"/>
      <c r="V848" s="304"/>
      <c r="W848" s="304"/>
      <c r="X848" s="304"/>
      <c r="Y848" s="304"/>
      <c r="Z848" s="304"/>
      <c r="AA848" s="309"/>
      <c r="AB848" s="304"/>
      <c r="AC848" s="304"/>
      <c r="AD848" s="304"/>
      <c r="AE848" s="304"/>
      <c r="AF848" s="304"/>
      <c r="AG848" s="304"/>
      <c r="AH848" s="304"/>
      <c r="AI848" s="285"/>
      <c r="AJ848" s="304"/>
      <c r="AK848" s="304"/>
      <c r="AL848" s="304"/>
      <c r="AM848" s="304"/>
      <c r="AN848" s="304"/>
      <c r="AO848" s="304"/>
      <c r="AP848" s="271"/>
      <c r="AQ848" s="304"/>
      <c r="AR848" s="306"/>
      <c r="AS848" s="289"/>
      <c r="AT848" s="289"/>
      <c r="AU848" s="304"/>
      <c r="AX848" s="292" t="s">
        <v>1966</v>
      </c>
      <c r="AY848" s="292" t="s">
        <v>1967</v>
      </c>
    </row>
    <row r="849" spans="1:51" s="228" customFormat="1" ht="48" customHeight="1">
      <c r="A849" s="304"/>
      <c r="B849" s="304"/>
      <c r="C849" s="304"/>
      <c r="D849" s="304"/>
      <c r="E849" s="304"/>
      <c r="F849" s="304"/>
      <c r="G849" s="304"/>
      <c r="H849" s="304"/>
      <c r="I849" s="304"/>
      <c r="J849" s="304"/>
      <c r="K849" s="304"/>
      <c r="L849" s="304"/>
      <c r="M849" s="305"/>
      <c r="N849" s="305"/>
      <c r="O849" s="306"/>
      <c r="P849" s="304"/>
      <c r="Q849" s="308"/>
      <c r="R849" s="304"/>
      <c r="S849" s="308"/>
      <c r="T849" s="304"/>
      <c r="U849" s="304"/>
      <c r="V849" s="304"/>
      <c r="W849" s="304"/>
      <c r="X849" s="304"/>
      <c r="Y849" s="304"/>
      <c r="Z849" s="304"/>
      <c r="AA849" s="309"/>
      <c r="AB849" s="304"/>
      <c r="AC849" s="304"/>
      <c r="AD849" s="304"/>
      <c r="AE849" s="304"/>
      <c r="AF849" s="304"/>
      <c r="AG849" s="304"/>
      <c r="AH849" s="304"/>
      <c r="AI849" s="285"/>
      <c r="AJ849" s="304"/>
      <c r="AK849" s="304"/>
      <c r="AL849" s="304"/>
      <c r="AM849" s="304"/>
      <c r="AN849" s="304"/>
      <c r="AO849" s="304"/>
      <c r="AP849" s="271"/>
      <c r="AQ849" s="304"/>
      <c r="AR849" s="306"/>
      <c r="AS849" s="289"/>
      <c r="AT849" s="289"/>
      <c r="AU849" s="304"/>
      <c r="AX849" s="292" t="s">
        <v>1968</v>
      </c>
      <c r="AY849" s="292" t="s">
        <v>1969</v>
      </c>
    </row>
    <row r="850" spans="1:51" s="228" customFormat="1" ht="48" customHeight="1">
      <c r="A850" s="304"/>
      <c r="B850" s="304"/>
      <c r="C850" s="304"/>
      <c r="D850" s="304"/>
      <c r="E850" s="304"/>
      <c r="F850" s="304"/>
      <c r="G850" s="304"/>
      <c r="H850" s="304"/>
      <c r="I850" s="304"/>
      <c r="J850" s="304"/>
      <c r="K850" s="304"/>
      <c r="L850" s="304"/>
      <c r="M850" s="305"/>
      <c r="N850" s="305"/>
      <c r="O850" s="306"/>
      <c r="P850" s="304"/>
      <c r="Q850" s="308"/>
      <c r="R850" s="304"/>
      <c r="S850" s="308"/>
      <c r="T850" s="304"/>
      <c r="U850" s="304"/>
      <c r="V850" s="304"/>
      <c r="W850" s="304"/>
      <c r="X850" s="304"/>
      <c r="Y850" s="304"/>
      <c r="Z850" s="304"/>
      <c r="AA850" s="309"/>
      <c r="AB850" s="304"/>
      <c r="AC850" s="304"/>
      <c r="AD850" s="304"/>
      <c r="AE850" s="304"/>
      <c r="AF850" s="304"/>
      <c r="AG850" s="304"/>
      <c r="AH850" s="304"/>
      <c r="AI850" s="285"/>
      <c r="AJ850" s="304"/>
      <c r="AK850" s="304"/>
      <c r="AL850" s="304"/>
      <c r="AM850" s="304"/>
      <c r="AN850" s="304"/>
      <c r="AO850" s="304"/>
      <c r="AP850" s="271"/>
      <c r="AQ850" s="304"/>
      <c r="AR850" s="306"/>
      <c r="AS850" s="289"/>
      <c r="AT850" s="289"/>
      <c r="AU850" s="304"/>
      <c r="AX850" s="292" t="s">
        <v>1970</v>
      </c>
      <c r="AY850" s="292" t="s">
        <v>1971</v>
      </c>
    </row>
    <row r="851" spans="1:51" s="228" customFormat="1" ht="48" customHeight="1">
      <c r="A851" s="304"/>
      <c r="B851" s="304"/>
      <c r="C851" s="304"/>
      <c r="D851" s="304"/>
      <c r="E851" s="304"/>
      <c r="F851" s="304"/>
      <c r="G851" s="304"/>
      <c r="H851" s="304"/>
      <c r="I851" s="304"/>
      <c r="J851" s="304"/>
      <c r="K851" s="304"/>
      <c r="L851" s="304"/>
      <c r="M851" s="305"/>
      <c r="N851" s="305"/>
      <c r="O851" s="306"/>
      <c r="P851" s="304"/>
      <c r="Q851" s="308"/>
      <c r="R851" s="304"/>
      <c r="S851" s="308"/>
      <c r="T851" s="304"/>
      <c r="U851" s="304"/>
      <c r="V851" s="304"/>
      <c r="W851" s="304"/>
      <c r="X851" s="304"/>
      <c r="Y851" s="304"/>
      <c r="Z851" s="304"/>
      <c r="AA851" s="309"/>
      <c r="AB851" s="304"/>
      <c r="AC851" s="304"/>
      <c r="AD851" s="304"/>
      <c r="AE851" s="304"/>
      <c r="AF851" s="304"/>
      <c r="AG851" s="304"/>
      <c r="AH851" s="304"/>
      <c r="AI851" s="285"/>
      <c r="AJ851" s="304"/>
      <c r="AK851" s="304"/>
      <c r="AL851" s="304"/>
      <c r="AM851" s="304"/>
      <c r="AN851" s="304"/>
      <c r="AO851" s="304"/>
      <c r="AP851" s="271"/>
      <c r="AQ851" s="304"/>
      <c r="AR851" s="306"/>
      <c r="AS851" s="289"/>
      <c r="AT851" s="289"/>
      <c r="AU851" s="304"/>
      <c r="AX851" s="292" t="s">
        <v>1972</v>
      </c>
      <c r="AY851" s="292" t="s">
        <v>1973</v>
      </c>
    </row>
    <row r="852" spans="1:51" s="228" customFormat="1" ht="48" customHeight="1">
      <c r="A852" s="304"/>
      <c r="B852" s="304"/>
      <c r="C852" s="304"/>
      <c r="D852" s="304"/>
      <c r="E852" s="304"/>
      <c r="F852" s="304"/>
      <c r="G852" s="304"/>
      <c r="H852" s="304"/>
      <c r="I852" s="304"/>
      <c r="J852" s="304"/>
      <c r="K852" s="304"/>
      <c r="L852" s="304"/>
      <c r="M852" s="305"/>
      <c r="N852" s="305"/>
      <c r="O852" s="306"/>
      <c r="P852" s="304"/>
      <c r="Q852" s="308"/>
      <c r="R852" s="304"/>
      <c r="S852" s="308"/>
      <c r="T852" s="304"/>
      <c r="U852" s="304"/>
      <c r="V852" s="304"/>
      <c r="W852" s="304"/>
      <c r="X852" s="304"/>
      <c r="Y852" s="304"/>
      <c r="Z852" s="304"/>
      <c r="AA852" s="309"/>
      <c r="AB852" s="304"/>
      <c r="AC852" s="304"/>
      <c r="AD852" s="304"/>
      <c r="AE852" s="304"/>
      <c r="AF852" s="304"/>
      <c r="AG852" s="304"/>
      <c r="AH852" s="304"/>
      <c r="AI852" s="285"/>
      <c r="AJ852" s="304"/>
      <c r="AK852" s="304"/>
      <c r="AL852" s="304"/>
      <c r="AM852" s="304"/>
      <c r="AN852" s="304"/>
      <c r="AO852" s="304"/>
      <c r="AP852" s="271"/>
      <c r="AQ852" s="304"/>
      <c r="AR852" s="306"/>
      <c r="AS852" s="289"/>
      <c r="AT852" s="289"/>
      <c r="AU852" s="304"/>
      <c r="AX852" s="292" t="s">
        <v>1974</v>
      </c>
      <c r="AY852" s="292" t="s">
        <v>1975</v>
      </c>
    </row>
    <row r="853" spans="1:51" s="228" customFormat="1" ht="48" customHeight="1">
      <c r="A853" s="304"/>
      <c r="B853" s="304"/>
      <c r="C853" s="304"/>
      <c r="D853" s="304"/>
      <c r="E853" s="304"/>
      <c r="F853" s="304"/>
      <c r="G853" s="304"/>
      <c r="H853" s="304"/>
      <c r="I853" s="304"/>
      <c r="J853" s="304"/>
      <c r="K853" s="304"/>
      <c r="L853" s="304"/>
      <c r="M853" s="305"/>
      <c r="N853" s="305"/>
      <c r="O853" s="306"/>
      <c r="P853" s="304"/>
      <c r="Q853" s="308"/>
      <c r="R853" s="304"/>
      <c r="S853" s="308"/>
      <c r="T853" s="304"/>
      <c r="U853" s="304"/>
      <c r="V853" s="304"/>
      <c r="W853" s="304"/>
      <c r="X853" s="304"/>
      <c r="Y853" s="304"/>
      <c r="Z853" s="304"/>
      <c r="AA853" s="309"/>
      <c r="AB853" s="304"/>
      <c r="AC853" s="304"/>
      <c r="AD853" s="304"/>
      <c r="AE853" s="304"/>
      <c r="AF853" s="304"/>
      <c r="AG853" s="304"/>
      <c r="AH853" s="304"/>
      <c r="AI853" s="285"/>
      <c r="AJ853" s="304"/>
      <c r="AK853" s="304"/>
      <c r="AL853" s="304"/>
      <c r="AM853" s="304"/>
      <c r="AN853" s="304"/>
      <c r="AO853" s="304"/>
      <c r="AP853" s="271"/>
      <c r="AQ853" s="304"/>
      <c r="AR853" s="306"/>
      <c r="AS853" s="289"/>
      <c r="AT853" s="289"/>
      <c r="AU853" s="304"/>
      <c r="AX853" s="292" t="s">
        <v>1976</v>
      </c>
      <c r="AY853" s="292" t="s">
        <v>1977</v>
      </c>
    </row>
    <row r="854" spans="1:51" s="228" customFormat="1" ht="48" customHeight="1">
      <c r="A854" s="304"/>
      <c r="B854" s="304"/>
      <c r="C854" s="304"/>
      <c r="D854" s="304"/>
      <c r="E854" s="304"/>
      <c r="F854" s="304"/>
      <c r="G854" s="304"/>
      <c r="H854" s="304"/>
      <c r="I854" s="304"/>
      <c r="J854" s="304"/>
      <c r="K854" s="304"/>
      <c r="L854" s="304"/>
      <c r="M854" s="305"/>
      <c r="N854" s="305"/>
      <c r="O854" s="306"/>
      <c r="P854" s="304"/>
      <c r="Q854" s="308"/>
      <c r="R854" s="304"/>
      <c r="S854" s="308"/>
      <c r="T854" s="304"/>
      <c r="U854" s="304"/>
      <c r="V854" s="304"/>
      <c r="W854" s="304"/>
      <c r="X854" s="304"/>
      <c r="Y854" s="304"/>
      <c r="Z854" s="304"/>
      <c r="AA854" s="309"/>
      <c r="AB854" s="304"/>
      <c r="AC854" s="304"/>
      <c r="AD854" s="304"/>
      <c r="AE854" s="304"/>
      <c r="AF854" s="304"/>
      <c r="AG854" s="304"/>
      <c r="AH854" s="304"/>
      <c r="AI854" s="285"/>
      <c r="AJ854" s="304"/>
      <c r="AK854" s="304"/>
      <c r="AL854" s="304"/>
      <c r="AM854" s="304"/>
      <c r="AN854" s="304"/>
      <c r="AO854" s="304"/>
      <c r="AP854" s="271"/>
      <c r="AQ854" s="304"/>
      <c r="AR854" s="306"/>
      <c r="AS854" s="289"/>
      <c r="AT854" s="289"/>
      <c r="AU854" s="304"/>
      <c r="AX854" s="292" t="s">
        <v>1978</v>
      </c>
      <c r="AY854" s="292" t="s">
        <v>1979</v>
      </c>
    </row>
    <row r="855" spans="1:51" s="228" customFormat="1" ht="48" customHeight="1">
      <c r="A855" s="304"/>
      <c r="B855" s="304"/>
      <c r="C855" s="304"/>
      <c r="D855" s="304"/>
      <c r="E855" s="304"/>
      <c r="F855" s="304"/>
      <c r="G855" s="304"/>
      <c r="H855" s="304"/>
      <c r="I855" s="304"/>
      <c r="J855" s="304"/>
      <c r="K855" s="304"/>
      <c r="L855" s="304"/>
      <c r="M855" s="305"/>
      <c r="N855" s="305"/>
      <c r="O855" s="306"/>
      <c r="P855" s="304"/>
      <c r="Q855" s="308"/>
      <c r="R855" s="304"/>
      <c r="S855" s="308"/>
      <c r="T855" s="304"/>
      <c r="U855" s="304"/>
      <c r="V855" s="304"/>
      <c r="W855" s="304"/>
      <c r="X855" s="304"/>
      <c r="Y855" s="304"/>
      <c r="Z855" s="304"/>
      <c r="AA855" s="309"/>
      <c r="AB855" s="304"/>
      <c r="AC855" s="304"/>
      <c r="AD855" s="304"/>
      <c r="AE855" s="304"/>
      <c r="AF855" s="304"/>
      <c r="AG855" s="304"/>
      <c r="AH855" s="304"/>
      <c r="AI855" s="285"/>
      <c r="AJ855" s="304"/>
      <c r="AK855" s="304"/>
      <c r="AL855" s="304"/>
      <c r="AM855" s="304"/>
      <c r="AN855" s="304"/>
      <c r="AO855" s="304"/>
      <c r="AP855" s="271"/>
      <c r="AQ855" s="304"/>
      <c r="AR855" s="306"/>
      <c r="AS855" s="289"/>
      <c r="AT855" s="289"/>
      <c r="AU855" s="304"/>
      <c r="AX855" s="292" t="s">
        <v>1980</v>
      </c>
      <c r="AY855" s="292" t="s">
        <v>1981</v>
      </c>
    </row>
    <row r="856" spans="1:51" s="228" customFormat="1" ht="48" customHeight="1">
      <c r="A856" s="304"/>
      <c r="B856" s="304"/>
      <c r="C856" s="304"/>
      <c r="D856" s="304"/>
      <c r="E856" s="304"/>
      <c r="F856" s="304"/>
      <c r="G856" s="304"/>
      <c r="H856" s="304"/>
      <c r="I856" s="304"/>
      <c r="J856" s="304"/>
      <c r="K856" s="304"/>
      <c r="L856" s="304"/>
      <c r="M856" s="305"/>
      <c r="N856" s="305"/>
      <c r="O856" s="306"/>
      <c r="P856" s="304"/>
      <c r="Q856" s="308"/>
      <c r="R856" s="304"/>
      <c r="S856" s="308"/>
      <c r="T856" s="304"/>
      <c r="U856" s="304"/>
      <c r="V856" s="304"/>
      <c r="W856" s="304"/>
      <c r="X856" s="304"/>
      <c r="Y856" s="304"/>
      <c r="Z856" s="304"/>
      <c r="AA856" s="309"/>
      <c r="AB856" s="304"/>
      <c r="AC856" s="304"/>
      <c r="AD856" s="304"/>
      <c r="AE856" s="304"/>
      <c r="AF856" s="304"/>
      <c r="AG856" s="304"/>
      <c r="AH856" s="304"/>
      <c r="AI856" s="285"/>
      <c r="AJ856" s="304"/>
      <c r="AK856" s="304"/>
      <c r="AL856" s="304"/>
      <c r="AM856" s="304"/>
      <c r="AN856" s="304"/>
      <c r="AO856" s="304"/>
      <c r="AP856" s="271"/>
      <c r="AQ856" s="304"/>
      <c r="AR856" s="306"/>
      <c r="AS856" s="289"/>
      <c r="AT856" s="289"/>
      <c r="AU856" s="304"/>
      <c r="AX856" s="292" t="s">
        <v>1982</v>
      </c>
      <c r="AY856" s="292" t="s">
        <v>1983</v>
      </c>
    </row>
    <row r="857" spans="1:51" s="228" customFormat="1" ht="48" customHeight="1">
      <c r="A857" s="304"/>
      <c r="B857" s="304"/>
      <c r="C857" s="304"/>
      <c r="D857" s="304"/>
      <c r="E857" s="304"/>
      <c r="F857" s="304"/>
      <c r="G857" s="304"/>
      <c r="H857" s="304"/>
      <c r="I857" s="304"/>
      <c r="J857" s="304"/>
      <c r="K857" s="304"/>
      <c r="L857" s="304"/>
      <c r="M857" s="305"/>
      <c r="N857" s="305"/>
      <c r="O857" s="306"/>
      <c r="P857" s="304"/>
      <c r="Q857" s="308"/>
      <c r="R857" s="304"/>
      <c r="S857" s="308"/>
      <c r="T857" s="304"/>
      <c r="U857" s="304"/>
      <c r="V857" s="304"/>
      <c r="W857" s="304"/>
      <c r="X857" s="304"/>
      <c r="Y857" s="304"/>
      <c r="Z857" s="304"/>
      <c r="AA857" s="309"/>
      <c r="AB857" s="304"/>
      <c r="AC857" s="304"/>
      <c r="AD857" s="304"/>
      <c r="AE857" s="304"/>
      <c r="AF857" s="304"/>
      <c r="AG857" s="304"/>
      <c r="AH857" s="304"/>
      <c r="AI857" s="285"/>
      <c r="AJ857" s="304"/>
      <c r="AK857" s="304"/>
      <c r="AL857" s="304"/>
      <c r="AM857" s="304"/>
      <c r="AN857" s="304"/>
      <c r="AO857" s="304"/>
      <c r="AP857" s="271"/>
      <c r="AQ857" s="304"/>
      <c r="AR857" s="306"/>
      <c r="AS857" s="289"/>
      <c r="AT857" s="289"/>
      <c r="AU857" s="304"/>
      <c r="AX857" s="292" t="s">
        <v>1984</v>
      </c>
      <c r="AY857" s="292" t="s">
        <v>1985</v>
      </c>
    </row>
    <row r="858" spans="1:51" s="228" customFormat="1" ht="48" customHeight="1">
      <c r="A858" s="304"/>
      <c r="B858" s="304"/>
      <c r="C858" s="304"/>
      <c r="D858" s="304"/>
      <c r="E858" s="304"/>
      <c r="F858" s="304"/>
      <c r="G858" s="304"/>
      <c r="H858" s="304"/>
      <c r="I858" s="304"/>
      <c r="J858" s="304"/>
      <c r="K858" s="304"/>
      <c r="L858" s="304"/>
      <c r="M858" s="305"/>
      <c r="N858" s="305"/>
      <c r="O858" s="306"/>
      <c r="P858" s="304"/>
      <c r="Q858" s="308"/>
      <c r="R858" s="304"/>
      <c r="S858" s="308"/>
      <c r="T858" s="304"/>
      <c r="U858" s="304"/>
      <c r="V858" s="304"/>
      <c r="W858" s="304"/>
      <c r="X858" s="304"/>
      <c r="Y858" s="304"/>
      <c r="Z858" s="304"/>
      <c r="AA858" s="309"/>
      <c r="AB858" s="304"/>
      <c r="AC858" s="304"/>
      <c r="AD858" s="304"/>
      <c r="AE858" s="304"/>
      <c r="AF858" s="304"/>
      <c r="AG858" s="304"/>
      <c r="AH858" s="304"/>
      <c r="AI858" s="285"/>
      <c r="AJ858" s="304"/>
      <c r="AK858" s="304"/>
      <c r="AL858" s="304"/>
      <c r="AM858" s="304"/>
      <c r="AN858" s="304"/>
      <c r="AO858" s="304"/>
      <c r="AP858" s="271"/>
      <c r="AQ858" s="304"/>
      <c r="AR858" s="306"/>
      <c r="AS858" s="289"/>
      <c r="AT858" s="289"/>
      <c r="AU858" s="304"/>
      <c r="AX858" s="292" t="s">
        <v>1986</v>
      </c>
      <c r="AY858" s="292" t="s">
        <v>1987</v>
      </c>
    </row>
    <row r="859" spans="1:51" s="228" customFormat="1" ht="48" customHeight="1">
      <c r="A859" s="304"/>
      <c r="B859" s="304"/>
      <c r="C859" s="304"/>
      <c r="D859" s="304"/>
      <c r="E859" s="304"/>
      <c r="F859" s="304"/>
      <c r="G859" s="304"/>
      <c r="H859" s="304"/>
      <c r="I859" s="304"/>
      <c r="J859" s="304"/>
      <c r="K859" s="304"/>
      <c r="L859" s="304"/>
      <c r="M859" s="305"/>
      <c r="N859" s="305"/>
      <c r="O859" s="306"/>
      <c r="P859" s="304"/>
      <c r="Q859" s="308"/>
      <c r="R859" s="304"/>
      <c r="S859" s="308"/>
      <c r="T859" s="304"/>
      <c r="U859" s="304"/>
      <c r="V859" s="304"/>
      <c r="W859" s="304"/>
      <c r="X859" s="304"/>
      <c r="Y859" s="304"/>
      <c r="Z859" s="304"/>
      <c r="AA859" s="309"/>
      <c r="AB859" s="304"/>
      <c r="AC859" s="304"/>
      <c r="AD859" s="304"/>
      <c r="AE859" s="304"/>
      <c r="AF859" s="304"/>
      <c r="AG859" s="304"/>
      <c r="AH859" s="304"/>
      <c r="AI859" s="285"/>
      <c r="AJ859" s="304"/>
      <c r="AK859" s="304"/>
      <c r="AL859" s="304"/>
      <c r="AM859" s="304"/>
      <c r="AN859" s="304"/>
      <c r="AO859" s="304"/>
      <c r="AP859" s="271"/>
      <c r="AQ859" s="304"/>
      <c r="AR859" s="306"/>
      <c r="AS859" s="289"/>
      <c r="AT859" s="289"/>
      <c r="AU859" s="304"/>
      <c r="AX859" s="292" t="s">
        <v>1988</v>
      </c>
      <c r="AY859" s="292" t="s">
        <v>1989</v>
      </c>
    </row>
    <row r="860" spans="1:51" s="228" customFormat="1" ht="48" customHeight="1">
      <c r="A860" s="304"/>
      <c r="B860" s="304"/>
      <c r="C860" s="304"/>
      <c r="D860" s="304"/>
      <c r="E860" s="304"/>
      <c r="F860" s="304"/>
      <c r="G860" s="304"/>
      <c r="H860" s="304"/>
      <c r="I860" s="304"/>
      <c r="J860" s="304"/>
      <c r="K860" s="304"/>
      <c r="L860" s="304"/>
      <c r="M860" s="305"/>
      <c r="N860" s="305"/>
      <c r="O860" s="306"/>
      <c r="P860" s="304"/>
      <c r="Q860" s="308"/>
      <c r="R860" s="304"/>
      <c r="S860" s="308"/>
      <c r="T860" s="304"/>
      <c r="U860" s="304"/>
      <c r="V860" s="304"/>
      <c r="W860" s="304"/>
      <c r="X860" s="304"/>
      <c r="Y860" s="304"/>
      <c r="Z860" s="304"/>
      <c r="AA860" s="309"/>
      <c r="AB860" s="304"/>
      <c r="AC860" s="304"/>
      <c r="AD860" s="304"/>
      <c r="AE860" s="304"/>
      <c r="AF860" s="304"/>
      <c r="AG860" s="304"/>
      <c r="AH860" s="304"/>
      <c r="AI860" s="285"/>
      <c r="AJ860" s="304"/>
      <c r="AK860" s="304"/>
      <c r="AL860" s="304"/>
      <c r="AM860" s="304"/>
      <c r="AN860" s="304"/>
      <c r="AO860" s="304"/>
      <c r="AP860" s="271"/>
      <c r="AQ860" s="304"/>
      <c r="AR860" s="306"/>
      <c r="AS860" s="289"/>
      <c r="AT860" s="289"/>
      <c r="AU860" s="304"/>
      <c r="AX860" s="292" t="s">
        <v>1990</v>
      </c>
      <c r="AY860" s="292" t="s">
        <v>1991</v>
      </c>
    </row>
    <row r="861" spans="1:51" s="228" customFormat="1" ht="48" customHeight="1">
      <c r="A861" s="304"/>
      <c r="B861" s="304"/>
      <c r="C861" s="304"/>
      <c r="D861" s="304"/>
      <c r="E861" s="304"/>
      <c r="F861" s="304"/>
      <c r="G861" s="304"/>
      <c r="H861" s="304"/>
      <c r="I861" s="304"/>
      <c r="J861" s="304"/>
      <c r="K861" s="304"/>
      <c r="L861" s="304"/>
      <c r="M861" s="305"/>
      <c r="N861" s="305"/>
      <c r="O861" s="306"/>
      <c r="P861" s="304"/>
      <c r="Q861" s="308"/>
      <c r="R861" s="304"/>
      <c r="S861" s="308"/>
      <c r="T861" s="304"/>
      <c r="U861" s="304"/>
      <c r="V861" s="304"/>
      <c r="W861" s="304"/>
      <c r="X861" s="304"/>
      <c r="Y861" s="304"/>
      <c r="Z861" s="304"/>
      <c r="AA861" s="309"/>
      <c r="AB861" s="304"/>
      <c r="AC861" s="304"/>
      <c r="AD861" s="304"/>
      <c r="AE861" s="304"/>
      <c r="AF861" s="304"/>
      <c r="AG861" s="304"/>
      <c r="AH861" s="304"/>
      <c r="AI861" s="285"/>
      <c r="AJ861" s="304"/>
      <c r="AK861" s="304"/>
      <c r="AL861" s="304"/>
      <c r="AM861" s="304"/>
      <c r="AN861" s="304"/>
      <c r="AO861" s="304"/>
      <c r="AP861" s="271"/>
      <c r="AQ861" s="304"/>
      <c r="AR861" s="306"/>
      <c r="AS861" s="289"/>
      <c r="AT861" s="289"/>
      <c r="AU861" s="304"/>
      <c r="AX861" s="292" t="s">
        <v>1992</v>
      </c>
      <c r="AY861" s="292" t="s">
        <v>1993</v>
      </c>
    </row>
    <row r="862" spans="1:51" s="228" customFormat="1" ht="48" customHeight="1">
      <c r="A862" s="304"/>
      <c r="B862" s="304"/>
      <c r="C862" s="304"/>
      <c r="D862" s="304"/>
      <c r="E862" s="304"/>
      <c r="F862" s="304"/>
      <c r="G862" s="304"/>
      <c r="H862" s="304"/>
      <c r="I862" s="304"/>
      <c r="J862" s="304"/>
      <c r="K862" s="304"/>
      <c r="L862" s="304"/>
      <c r="M862" s="305"/>
      <c r="N862" s="305"/>
      <c r="O862" s="306"/>
      <c r="P862" s="304"/>
      <c r="Q862" s="308"/>
      <c r="R862" s="304"/>
      <c r="S862" s="308"/>
      <c r="T862" s="304"/>
      <c r="U862" s="304"/>
      <c r="V862" s="304"/>
      <c r="W862" s="304"/>
      <c r="X862" s="304"/>
      <c r="Y862" s="304"/>
      <c r="Z862" s="304"/>
      <c r="AA862" s="309"/>
      <c r="AB862" s="304"/>
      <c r="AC862" s="304"/>
      <c r="AD862" s="304"/>
      <c r="AE862" s="304"/>
      <c r="AF862" s="304"/>
      <c r="AG862" s="304"/>
      <c r="AH862" s="304"/>
      <c r="AI862" s="285"/>
      <c r="AJ862" s="304"/>
      <c r="AK862" s="304"/>
      <c r="AL862" s="304"/>
      <c r="AM862" s="304"/>
      <c r="AN862" s="304"/>
      <c r="AO862" s="304"/>
      <c r="AP862" s="271"/>
      <c r="AQ862" s="304"/>
      <c r="AR862" s="306"/>
      <c r="AS862" s="289"/>
      <c r="AT862" s="289"/>
      <c r="AU862" s="304"/>
      <c r="AX862" s="292" t="s">
        <v>1994</v>
      </c>
      <c r="AY862" s="292" t="s">
        <v>1995</v>
      </c>
    </row>
    <row r="863" spans="1:51" s="228" customFormat="1" ht="48" customHeight="1">
      <c r="A863" s="304"/>
      <c r="B863" s="304"/>
      <c r="C863" s="304"/>
      <c r="D863" s="304"/>
      <c r="E863" s="304"/>
      <c r="F863" s="304"/>
      <c r="G863" s="304"/>
      <c r="H863" s="304"/>
      <c r="I863" s="304"/>
      <c r="J863" s="304"/>
      <c r="K863" s="304"/>
      <c r="L863" s="304"/>
      <c r="M863" s="305"/>
      <c r="N863" s="305"/>
      <c r="O863" s="306"/>
      <c r="P863" s="304"/>
      <c r="Q863" s="308"/>
      <c r="R863" s="304"/>
      <c r="S863" s="308"/>
      <c r="T863" s="304"/>
      <c r="U863" s="304"/>
      <c r="V863" s="304"/>
      <c r="W863" s="304"/>
      <c r="X863" s="304"/>
      <c r="Y863" s="304"/>
      <c r="Z863" s="304"/>
      <c r="AA863" s="309"/>
      <c r="AB863" s="304"/>
      <c r="AC863" s="304"/>
      <c r="AD863" s="304"/>
      <c r="AE863" s="304"/>
      <c r="AF863" s="304"/>
      <c r="AG863" s="304"/>
      <c r="AH863" s="304"/>
      <c r="AI863" s="285"/>
      <c r="AJ863" s="304"/>
      <c r="AK863" s="304"/>
      <c r="AL863" s="304"/>
      <c r="AM863" s="304"/>
      <c r="AN863" s="304"/>
      <c r="AO863" s="304"/>
      <c r="AP863" s="271"/>
      <c r="AQ863" s="304"/>
      <c r="AR863" s="306"/>
      <c r="AS863" s="289"/>
      <c r="AT863" s="289"/>
      <c r="AU863" s="304"/>
      <c r="AX863" s="292" t="s">
        <v>1996</v>
      </c>
      <c r="AY863" s="292" t="s">
        <v>1997</v>
      </c>
    </row>
    <row r="864" spans="1:51" s="228" customFormat="1" ht="48" customHeight="1">
      <c r="A864" s="304"/>
      <c r="B864" s="304"/>
      <c r="C864" s="304"/>
      <c r="D864" s="304"/>
      <c r="E864" s="304"/>
      <c r="F864" s="304"/>
      <c r="G864" s="304"/>
      <c r="H864" s="304"/>
      <c r="I864" s="304"/>
      <c r="J864" s="304"/>
      <c r="K864" s="304"/>
      <c r="L864" s="304"/>
      <c r="M864" s="305"/>
      <c r="N864" s="305"/>
      <c r="O864" s="306"/>
      <c r="P864" s="304"/>
      <c r="Q864" s="308"/>
      <c r="R864" s="304"/>
      <c r="S864" s="308"/>
      <c r="T864" s="304"/>
      <c r="U864" s="304"/>
      <c r="V864" s="304"/>
      <c r="W864" s="304"/>
      <c r="X864" s="304"/>
      <c r="Y864" s="304"/>
      <c r="Z864" s="304"/>
      <c r="AA864" s="309"/>
      <c r="AB864" s="304"/>
      <c r="AC864" s="304"/>
      <c r="AD864" s="304"/>
      <c r="AE864" s="304"/>
      <c r="AF864" s="304"/>
      <c r="AG864" s="304"/>
      <c r="AH864" s="304"/>
      <c r="AI864" s="285"/>
      <c r="AJ864" s="304"/>
      <c r="AK864" s="304"/>
      <c r="AL864" s="304"/>
      <c r="AM864" s="304"/>
      <c r="AN864" s="304"/>
      <c r="AO864" s="304"/>
      <c r="AP864" s="271"/>
      <c r="AQ864" s="304"/>
      <c r="AR864" s="306"/>
      <c r="AS864" s="289"/>
      <c r="AT864" s="289"/>
      <c r="AU864" s="304"/>
      <c r="AX864" s="292" t="s">
        <v>1998</v>
      </c>
      <c r="AY864" s="292" t="s">
        <v>1999</v>
      </c>
    </row>
    <row r="865" spans="1:51" s="228" customFormat="1" ht="48" customHeight="1">
      <c r="A865" s="304"/>
      <c r="B865" s="304"/>
      <c r="C865" s="304"/>
      <c r="D865" s="304"/>
      <c r="E865" s="304"/>
      <c r="F865" s="304"/>
      <c r="G865" s="304"/>
      <c r="H865" s="304"/>
      <c r="I865" s="304"/>
      <c r="J865" s="304"/>
      <c r="K865" s="304"/>
      <c r="L865" s="304"/>
      <c r="M865" s="305"/>
      <c r="N865" s="305"/>
      <c r="O865" s="306"/>
      <c r="P865" s="304"/>
      <c r="Q865" s="308"/>
      <c r="R865" s="304"/>
      <c r="S865" s="308"/>
      <c r="T865" s="304"/>
      <c r="U865" s="304"/>
      <c r="V865" s="304"/>
      <c r="W865" s="304"/>
      <c r="X865" s="304"/>
      <c r="Y865" s="304"/>
      <c r="Z865" s="304"/>
      <c r="AA865" s="309"/>
      <c r="AB865" s="304"/>
      <c r="AC865" s="304"/>
      <c r="AD865" s="304"/>
      <c r="AE865" s="304"/>
      <c r="AF865" s="304"/>
      <c r="AG865" s="304"/>
      <c r="AH865" s="304"/>
      <c r="AI865" s="285"/>
      <c r="AJ865" s="304"/>
      <c r="AK865" s="304"/>
      <c r="AL865" s="304"/>
      <c r="AM865" s="304"/>
      <c r="AN865" s="304"/>
      <c r="AO865" s="304"/>
      <c r="AP865" s="271"/>
      <c r="AQ865" s="304"/>
      <c r="AR865" s="306"/>
      <c r="AS865" s="289"/>
      <c r="AT865" s="289"/>
      <c r="AU865" s="304"/>
      <c r="AX865" s="292" t="s">
        <v>2000</v>
      </c>
      <c r="AY865" s="292" t="s">
        <v>2001</v>
      </c>
    </row>
    <row r="866" spans="1:51" s="228" customFormat="1" ht="48" customHeight="1">
      <c r="A866" s="304"/>
      <c r="B866" s="304"/>
      <c r="C866" s="304"/>
      <c r="D866" s="304"/>
      <c r="E866" s="304"/>
      <c r="F866" s="304"/>
      <c r="G866" s="304"/>
      <c r="H866" s="304"/>
      <c r="I866" s="304"/>
      <c r="J866" s="304"/>
      <c r="K866" s="304"/>
      <c r="L866" s="304"/>
      <c r="M866" s="305"/>
      <c r="N866" s="305"/>
      <c r="O866" s="306"/>
      <c r="P866" s="304"/>
      <c r="Q866" s="308"/>
      <c r="R866" s="304"/>
      <c r="S866" s="308"/>
      <c r="T866" s="304"/>
      <c r="U866" s="304"/>
      <c r="V866" s="304"/>
      <c r="W866" s="304"/>
      <c r="X866" s="304"/>
      <c r="Y866" s="304"/>
      <c r="Z866" s="304"/>
      <c r="AA866" s="309"/>
      <c r="AB866" s="304"/>
      <c r="AC866" s="304"/>
      <c r="AD866" s="304"/>
      <c r="AE866" s="304"/>
      <c r="AF866" s="304"/>
      <c r="AG866" s="304"/>
      <c r="AH866" s="304"/>
      <c r="AI866" s="285"/>
      <c r="AJ866" s="304"/>
      <c r="AK866" s="304"/>
      <c r="AL866" s="304"/>
      <c r="AM866" s="304"/>
      <c r="AN866" s="304"/>
      <c r="AO866" s="304"/>
      <c r="AP866" s="271"/>
      <c r="AQ866" s="304"/>
      <c r="AR866" s="306"/>
      <c r="AS866" s="289"/>
      <c r="AT866" s="289"/>
      <c r="AU866" s="304"/>
      <c r="AX866" s="292" t="s">
        <v>2002</v>
      </c>
      <c r="AY866" s="292" t="s">
        <v>2003</v>
      </c>
    </row>
    <row r="867" spans="1:51" s="228" customFormat="1" ht="48" customHeight="1">
      <c r="A867" s="304"/>
      <c r="B867" s="304"/>
      <c r="C867" s="304"/>
      <c r="D867" s="304"/>
      <c r="E867" s="304"/>
      <c r="F867" s="304"/>
      <c r="G867" s="304"/>
      <c r="H867" s="304"/>
      <c r="I867" s="304"/>
      <c r="J867" s="304"/>
      <c r="K867" s="304"/>
      <c r="L867" s="304"/>
      <c r="M867" s="305"/>
      <c r="N867" s="305"/>
      <c r="O867" s="306"/>
      <c r="P867" s="304"/>
      <c r="Q867" s="308"/>
      <c r="R867" s="304"/>
      <c r="S867" s="308"/>
      <c r="T867" s="304"/>
      <c r="U867" s="304"/>
      <c r="V867" s="304"/>
      <c r="W867" s="304"/>
      <c r="X867" s="304"/>
      <c r="Y867" s="304"/>
      <c r="Z867" s="304"/>
      <c r="AA867" s="309"/>
      <c r="AB867" s="304"/>
      <c r="AC867" s="304"/>
      <c r="AD867" s="304"/>
      <c r="AE867" s="304"/>
      <c r="AF867" s="304"/>
      <c r="AG867" s="304"/>
      <c r="AH867" s="304"/>
      <c r="AI867" s="285"/>
      <c r="AJ867" s="304"/>
      <c r="AK867" s="304"/>
      <c r="AL867" s="304"/>
      <c r="AM867" s="304"/>
      <c r="AN867" s="304"/>
      <c r="AO867" s="304"/>
      <c r="AP867" s="271"/>
      <c r="AQ867" s="304"/>
      <c r="AR867" s="306"/>
      <c r="AS867" s="289"/>
      <c r="AT867" s="289"/>
      <c r="AU867" s="304"/>
      <c r="AX867" s="292" t="s">
        <v>2004</v>
      </c>
      <c r="AY867" s="292" t="s">
        <v>2005</v>
      </c>
    </row>
    <row r="868" spans="1:51" s="228" customFormat="1" ht="48" customHeight="1">
      <c r="A868" s="304"/>
      <c r="B868" s="304"/>
      <c r="C868" s="304"/>
      <c r="D868" s="304"/>
      <c r="E868" s="304"/>
      <c r="F868" s="304"/>
      <c r="G868" s="304"/>
      <c r="H868" s="304"/>
      <c r="I868" s="304"/>
      <c r="J868" s="304"/>
      <c r="K868" s="304"/>
      <c r="L868" s="304"/>
      <c r="M868" s="305"/>
      <c r="N868" s="305"/>
      <c r="O868" s="306"/>
      <c r="P868" s="304"/>
      <c r="Q868" s="308"/>
      <c r="R868" s="304"/>
      <c r="S868" s="308"/>
      <c r="T868" s="304"/>
      <c r="U868" s="304"/>
      <c r="V868" s="304"/>
      <c r="W868" s="304"/>
      <c r="X868" s="304"/>
      <c r="Y868" s="304"/>
      <c r="Z868" s="304"/>
      <c r="AA868" s="309"/>
      <c r="AB868" s="304"/>
      <c r="AC868" s="304"/>
      <c r="AD868" s="304"/>
      <c r="AE868" s="304"/>
      <c r="AF868" s="304"/>
      <c r="AG868" s="304"/>
      <c r="AH868" s="304"/>
      <c r="AI868" s="285"/>
      <c r="AJ868" s="304"/>
      <c r="AK868" s="304"/>
      <c r="AL868" s="304"/>
      <c r="AM868" s="304"/>
      <c r="AN868" s="304"/>
      <c r="AO868" s="304"/>
      <c r="AP868" s="271"/>
      <c r="AQ868" s="304"/>
      <c r="AR868" s="306"/>
      <c r="AS868" s="289"/>
      <c r="AT868" s="289"/>
      <c r="AU868" s="304"/>
      <c r="AX868" s="292" t="s">
        <v>2006</v>
      </c>
      <c r="AY868" s="292" t="s">
        <v>2007</v>
      </c>
    </row>
    <row r="869" spans="1:51" s="228" customFormat="1" ht="48" customHeight="1">
      <c r="A869" s="304"/>
      <c r="B869" s="304"/>
      <c r="C869" s="304"/>
      <c r="D869" s="304"/>
      <c r="E869" s="304"/>
      <c r="F869" s="304"/>
      <c r="G869" s="304"/>
      <c r="H869" s="304"/>
      <c r="I869" s="304"/>
      <c r="J869" s="304"/>
      <c r="K869" s="304"/>
      <c r="L869" s="304"/>
      <c r="M869" s="305"/>
      <c r="N869" s="305"/>
      <c r="O869" s="306"/>
      <c r="P869" s="304"/>
      <c r="Q869" s="308"/>
      <c r="R869" s="304"/>
      <c r="S869" s="308"/>
      <c r="T869" s="304"/>
      <c r="U869" s="304"/>
      <c r="V869" s="304"/>
      <c r="W869" s="304"/>
      <c r="X869" s="304"/>
      <c r="Y869" s="304"/>
      <c r="Z869" s="304"/>
      <c r="AA869" s="309"/>
      <c r="AB869" s="304"/>
      <c r="AC869" s="304"/>
      <c r="AD869" s="304"/>
      <c r="AE869" s="304"/>
      <c r="AF869" s="304"/>
      <c r="AG869" s="304"/>
      <c r="AH869" s="304"/>
      <c r="AI869" s="285"/>
      <c r="AJ869" s="304"/>
      <c r="AK869" s="304"/>
      <c r="AL869" s="304"/>
      <c r="AM869" s="304"/>
      <c r="AN869" s="304"/>
      <c r="AO869" s="304"/>
      <c r="AP869" s="271"/>
      <c r="AQ869" s="304"/>
      <c r="AR869" s="306"/>
      <c r="AS869" s="289"/>
      <c r="AT869" s="289"/>
      <c r="AU869" s="304"/>
      <c r="AX869" s="292" t="s">
        <v>2008</v>
      </c>
      <c r="AY869" s="292" t="s">
        <v>2009</v>
      </c>
    </row>
    <row r="870" spans="1:51" s="228" customFormat="1" ht="48" customHeight="1">
      <c r="A870" s="304"/>
      <c r="B870" s="304"/>
      <c r="C870" s="304"/>
      <c r="D870" s="304"/>
      <c r="E870" s="304"/>
      <c r="F870" s="304"/>
      <c r="G870" s="304"/>
      <c r="H870" s="304"/>
      <c r="I870" s="304"/>
      <c r="J870" s="304"/>
      <c r="K870" s="304"/>
      <c r="L870" s="304"/>
      <c r="M870" s="305"/>
      <c r="N870" s="305"/>
      <c r="O870" s="306"/>
      <c r="P870" s="304"/>
      <c r="Q870" s="308"/>
      <c r="R870" s="304"/>
      <c r="S870" s="308"/>
      <c r="T870" s="304"/>
      <c r="U870" s="304"/>
      <c r="V870" s="304"/>
      <c r="W870" s="304"/>
      <c r="X870" s="304"/>
      <c r="Y870" s="304"/>
      <c r="Z870" s="304"/>
      <c r="AA870" s="309"/>
      <c r="AB870" s="304"/>
      <c r="AC870" s="304"/>
      <c r="AD870" s="304"/>
      <c r="AE870" s="304"/>
      <c r="AF870" s="304"/>
      <c r="AG870" s="304"/>
      <c r="AH870" s="304"/>
      <c r="AI870" s="285"/>
      <c r="AJ870" s="304"/>
      <c r="AK870" s="304"/>
      <c r="AL870" s="304"/>
      <c r="AM870" s="304"/>
      <c r="AN870" s="304"/>
      <c r="AO870" s="304"/>
      <c r="AP870" s="271"/>
      <c r="AQ870" s="304"/>
      <c r="AR870" s="306"/>
      <c r="AS870" s="289"/>
      <c r="AT870" s="289"/>
      <c r="AU870" s="304"/>
      <c r="AX870" s="292" t="s">
        <v>2010</v>
      </c>
      <c r="AY870" s="292" t="s">
        <v>2011</v>
      </c>
    </row>
    <row r="871" spans="1:51" s="228" customFormat="1" ht="48" customHeight="1">
      <c r="A871" s="304"/>
      <c r="B871" s="304"/>
      <c r="C871" s="304"/>
      <c r="D871" s="304"/>
      <c r="E871" s="304"/>
      <c r="F871" s="304"/>
      <c r="G871" s="304"/>
      <c r="H871" s="304"/>
      <c r="I871" s="304"/>
      <c r="J871" s="304"/>
      <c r="K871" s="304"/>
      <c r="L871" s="304"/>
      <c r="M871" s="305"/>
      <c r="N871" s="305"/>
      <c r="O871" s="306"/>
      <c r="P871" s="304"/>
      <c r="Q871" s="308"/>
      <c r="R871" s="304"/>
      <c r="S871" s="308"/>
      <c r="T871" s="304"/>
      <c r="U871" s="304"/>
      <c r="V871" s="304"/>
      <c r="W871" s="304"/>
      <c r="X871" s="304"/>
      <c r="Y871" s="304"/>
      <c r="Z871" s="304"/>
      <c r="AA871" s="309"/>
      <c r="AB871" s="304"/>
      <c r="AC871" s="304"/>
      <c r="AD871" s="304"/>
      <c r="AE871" s="304"/>
      <c r="AF871" s="304"/>
      <c r="AG871" s="304"/>
      <c r="AH871" s="304"/>
      <c r="AI871" s="285"/>
      <c r="AJ871" s="304"/>
      <c r="AK871" s="304"/>
      <c r="AL871" s="304"/>
      <c r="AM871" s="304"/>
      <c r="AN871" s="304"/>
      <c r="AO871" s="304"/>
      <c r="AP871" s="271"/>
      <c r="AQ871" s="304"/>
      <c r="AR871" s="306"/>
      <c r="AS871" s="289"/>
      <c r="AT871" s="289"/>
      <c r="AU871" s="304"/>
      <c r="AX871" s="292" t="s">
        <v>2012</v>
      </c>
      <c r="AY871" s="292" t="s">
        <v>2013</v>
      </c>
    </row>
    <row r="872" spans="1:51" s="228" customFormat="1" ht="48" customHeight="1">
      <c r="A872" s="304"/>
      <c r="B872" s="304"/>
      <c r="C872" s="304"/>
      <c r="D872" s="304"/>
      <c r="E872" s="304"/>
      <c r="F872" s="304"/>
      <c r="G872" s="304"/>
      <c r="H872" s="304"/>
      <c r="I872" s="304"/>
      <c r="J872" s="304"/>
      <c r="K872" s="304"/>
      <c r="L872" s="304"/>
      <c r="M872" s="305"/>
      <c r="N872" s="305"/>
      <c r="O872" s="306"/>
      <c r="P872" s="304"/>
      <c r="Q872" s="308"/>
      <c r="R872" s="304"/>
      <c r="S872" s="308"/>
      <c r="T872" s="304"/>
      <c r="U872" s="304"/>
      <c r="V872" s="304"/>
      <c r="W872" s="304"/>
      <c r="X872" s="304"/>
      <c r="Y872" s="304"/>
      <c r="Z872" s="304"/>
      <c r="AA872" s="309"/>
      <c r="AB872" s="304"/>
      <c r="AC872" s="304"/>
      <c r="AD872" s="304"/>
      <c r="AE872" s="304"/>
      <c r="AF872" s="304"/>
      <c r="AG872" s="304"/>
      <c r="AH872" s="304"/>
      <c r="AI872" s="285"/>
      <c r="AJ872" s="304"/>
      <c r="AK872" s="304"/>
      <c r="AL872" s="304"/>
      <c r="AM872" s="304"/>
      <c r="AN872" s="304"/>
      <c r="AO872" s="304"/>
      <c r="AP872" s="271"/>
      <c r="AQ872" s="304"/>
      <c r="AR872" s="306"/>
      <c r="AS872" s="289"/>
      <c r="AT872" s="289"/>
      <c r="AU872" s="304"/>
      <c r="AX872" s="292" t="s">
        <v>2014</v>
      </c>
      <c r="AY872" s="292" t="s">
        <v>2015</v>
      </c>
    </row>
    <row r="873" spans="1:51" s="228" customFormat="1" ht="48" customHeight="1">
      <c r="A873" s="304"/>
      <c r="B873" s="304"/>
      <c r="C873" s="304"/>
      <c r="D873" s="304"/>
      <c r="E873" s="304"/>
      <c r="F873" s="304"/>
      <c r="G873" s="304"/>
      <c r="H873" s="304"/>
      <c r="I873" s="304"/>
      <c r="J873" s="304"/>
      <c r="K873" s="304"/>
      <c r="L873" s="304"/>
      <c r="M873" s="305"/>
      <c r="N873" s="305"/>
      <c r="O873" s="306"/>
      <c r="P873" s="304"/>
      <c r="Q873" s="308"/>
      <c r="R873" s="304"/>
      <c r="S873" s="308"/>
      <c r="T873" s="304"/>
      <c r="U873" s="304"/>
      <c r="V873" s="304"/>
      <c r="W873" s="304"/>
      <c r="X873" s="304"/>
      <c r="Y873" s="304"/>
      <c r="Z873" s="304"/>
      <c r="AA873" s="309"/>
      <c r="AB873" s="304"/>
      <c r="AC873" s="304"/>
      <c r="AD873" s="304"/>
      <c r="AE873" s="304"/>
      <c r="AF873" s="304"/>
      <c r="AG873" s="304"/>
      <c r="AH873" s="304"/>
      <c r="AI873" s="285"/>
      <c r="AJ873" s="304"/>
      <c r="AK873" s="304"/>
      <c r="AL873" s="304"/>
      <c r="AM873" s="304"/>
      <c r="AN873" s="304"/>
      <c r="AO873" s="304"/>
      <c r="AP873" s="271"/>
      <c r="AQ873" s="304"/>
      <c r="AR873" s="306"/>
      <c r="AS873" s="289"/>
      <c r="AT873" s="289"/>
      <c r="AU873" s="304"/>
      <c r="AX873" s="292" t="s">
        <v>2016</v>
      </c>
      <c r="AY873" s="292" t="s">
        <v>2017</v>
      </c>
    </row>
    <row r="874" spans="1:51" s="228" customFormat="1" ht="48" customHeight="1">
      <c r="A874" s="304"/>
      <c r="B874" s="304"/>
      <c r="C874" s="304"/>
      <c r="D874" s="304"/>
      <c r="E874" s="304"/>
      <c r="F874" s="304"/>
      <c r="G874" s="304"/>
      <c r="H874" s="304"/>
      <c r="I874" s="304"/>
      <c r="J874" s="304"/>
      <c r="K874" s="304"/>
      <c r="L874" s="304"/>
      <c r="M874" s="305"/>
      <c r="N874" s="305"/>
      <c r="O874" s="306"/>
      <c r="P874" s="304"/>
      <c r="Q874" s="308"/>
      <c r="R874" s="304"/>
      <c r="S874" s="308"/>
      <c r="T874" s="304"/>
      <c r="U874" s="304"/>
      <c r="V874" s="304"/>
      <c r="W874" s="304"/>
      <c r="X874" s="304"/>
      <c r="Y874" s="304"/>
      <c r="Z874" s="304"/>
      <c r="AA874" s="309"/>
      <c r="AB874" s="304"/>
      <c r="AC874" s="304"/>
      <c r="AD874" s="304"/>
      <c r="AE874" s="304"/>
      <c r="AF874" s="304"/>
      <c r="AG874" s="304"/>
      <c r="AH874" s="304"/>
      <c r="AI874" s="285"/>
      <c r="AJ874" s="304"/>
      <c r="AK874" s="304"/>
      <c r="AL874" s="304"/>
      <c r="AM874" s="304"/>
      <c r="AN874" s="304"/>
      <c r="AO874" s="304"/>
      <c r="AP874" s="271"/>
      <c r="AQ874" s="304"/>
      <c r="AR874" s="306"/>
      <c r="AS874" s="289"/>
      <c r="AT874" s="289"/>
      <c r="AU874" s="304"/>
      <c r="AX874" s="292" t="s">
        <v>2018</v>
      </c>
      <c r="AY874" s="292" t="s">
        <v>2019</v>
      </c>
    </row>
    <row r="875" spans="1:51" s="228" customFormat="1" ht="48" customHeight="1">
      <c r="A875" s="304"/>
      <c r="B875" s="304"/>
      <c r="C875" s="304"/>
      <c r="D875" s="304"/>
      <c r="E875" s="304"/>
      <c r="F875" s="304"/>
      <c r="G875" s="304"/>
      <c r="H875" s="304"/>
      <c r="I875" s="304"/>
      <c r="J875" s="304"/>
      <c r="K875" s="304"/>
      <c r="L875" s="304"/>
      <c r="M875" s="305"/>
      <c r="N875" s="305"/>
      <c r="O875" s="306"/>
      <c r="P875" s="304"/>
      <c r="Q875" s="308"/>
      <c r="R875" s="304"/>
      <c r="S875" s="308"/>
      <c r="T875" s="304"/>
      <c r="U875" s="304"/>
      <c r="V875" s="304"/>
      <c r="W875" s="304"/>
      <c r="X875" s="304"/>
      <c r="Y875" s="304"/>
      <c r="Z875" s="304"/>
      <c r="AA875" s="309"/>
      <c r="AB875" s="304"/>
      <c r="AC875" s="304"/>
      <c r="AD875" s="304"/>
      <c r="AE875" s="304"/>
      <c r="AF875" s="304"/>
      <c r="AG875" s="304"/>
      <c r="AH875" s="304"/>
      <c r="AI875" s="285"/>
      <c r="AJ875" s="304"/>
      <c r="AK875" s="304"/>
      <c r="AL875" s="304"/>
      <c r="AM875" s="304"/>
      <c r="AN875" s="304"/>
      <c r="AO875" s="304"/>
      <c r="AP875" s="271"/>
      <c r="AQ875" s="304"/>
      <c r="AR875" s="306"/>
      <c r="AS875" s="289"/>
      <c r="AT875" s="289"/>
      <c r="AU875" s="304"/>
      <c r="AX875" s="292" t="s">
        <v>2020</v>
      </c>
      <c r="AY875" s="292" t="s">
        <v>2021</v>
      </c>
    </row>
    <row r="876" spans="1:51" s="228" customFormat="1" ht="48" customHeight="1">
      <c r="A876" s="304"/>
      <c r="B876" s="304"/>
      <c r="C876" s="304"/>
      <c r="D876" s="304"/>
      <c r="E876" s="304"/>
      <c r="F876" s="304"/>
      <c r="G876" s="304"/>
      <c r="H876" s="304"/>
      <c r="I876" s="304"/>
      <c r="J876" s="304"/>
      <c r="K876" s="304"/>
      <c r="L876" s="304"/>
      <c r="M876" s="305"/>
      <c r="N876" s="305"/>
      <c r="O876" s="306"/>
      <c r="P876" s="304"/>
      <c r="Q876" s="308"/>
      <c r="R876" s="304"/>
      <c r="S876" s="308"/>
      <c r="T876" s="304"/>
      <c r="U876" s="304"/>
      <c r="V876" s="304"/>
      <c r="W876" s="304"/>
      <c r="X876" s="304"/>
      <c r="Y876" s="304"/>
      <c r="Z876" s="304"/>
      <c r="AA876" s="309"/>
      <c r="AB876" s="304"/>
      <c r="AC876" s="304"/>
      <c r="AD876" s="304"/>
      <c r="AE876" s="304"/>
      <c r="AF876" s="304"/>
      <c r="AG876" s="304"/>
      <c r="AH876" s="304"/>
      <c r="AI876" s="285"/>
      <c r="AJ876" s="304"/>
      <c r="AK876" s="304"/>
      <c r="AL876" s="304"/>
      <c r="AM876" s="304"/>
      <c r="AN876" s="304"/>
      <c r="AO876" s="304"/>
      <c r="AP876" s="271"/>
      <c r="AQ876" s="304"/>
      <c r="AR876" s="306"/>
      <c r="AS876" s="289"/>
      <c r="AT876" s="289"/>
      <c r="AU876" s="304"/>
      <c r="AX876" s="292" t="s">
        <v>2022</v>
      </c>
      <c r="AY876" s="292" t="s">
        <v>2023</v>
      </c>
    </row>
    <row r="877" spans="1:51" s="228" customFormat="1" ht="48" customHeight="1">
      <c r="A877" s="304"/>
      <c r="B877" s="304"/>
      <c r="C877" s="304"/>
      <c r="D877" s="304"/>
      <c r="E877" s="304"/>
      <c r="F877" s="304"/>
      <c r="G877" s="304"/>
      <c r="H877" s="304"/>
      <c r="I877" s="304"/>
      <c r="J877" s="304"/>
      <c r="K877" s="304"/>
      <c r="L877" s="304"/>
      <c r="M877" s="305"/>
      <c r="N877" s="305"/>
      <c r="O877" s="306"/>
      <c r="P877" s="304"/>
      <c r="Q877" s="308"/>
      <c r="R877" s="304"/>
      <c r="S877" s="308"/>
      <c r="T877" s="304"/>
      <c r="U877" s="304"/>
      <c r="V877" s="304"/>
      <c r="W877" s="304"/>
      <c r="X877" s="304"/>
      <c r="Y877" s="304"/>
      <c r="Z877" s="304"/>
      <c r="AA877" s="309"/>
      <c r="AB877" s="304"/>
      <c r="AC877" s="304"/>
      <c r="AD877" s="304"/>
      <c r="AE877" s="304"/>
      <c r="AF877" s="304"/>
      <c r="AG877" s="304"/>
      <c r="AH877" s="304"/>
      <c r="AI877" s="285"/>
      <c r="AJ877" s="304"/>
      <c r="AK877" s="304"/>
      <c r="AL877" s="304"/>
      <c r="AM877" s="304"/>
      <c r="AN877" s="304"/>
      <c r="AO877" s="304"/>
      <c r="AP877" s="271"/>
      <c r="AQ877" s="304"/>
      <c r="AR877" s="306"/>
      <c r="AS877" s="289"/>
      <c r="AT877" s="289"/>
      <c r="AU877" s="304"/>
      <c r="AX877" s="292" t="s">
        <v>2024</v>
      </c>
      <c r="AY877" s="292" t="s">
        <v>2025</v>
      </c>
    </row>
    <row r="878" spans="1:51" s="228" customFormat="1" ht="48" customHeight="1">
      <c r="A878" s="304"/>
      <c r="B878" s="304"/>
      <c r="C878" s="304"/>
      <c r="D878" s="304"/>
      <c r="E878" s="304"/>
      <c r="F878" s="304"/>
      <c r="G878" s="304"/>
      <c r="H878" s="304"/>
      <c r="I878" s="304"/>
      <c r="J878" s="304"/>
      <c r="K878" s="304"/>
      <c r="L878" s="304"/>
      <c r="M878" s="305"/>
      <c r="N878" s="305"/>
      <c r="O878" s="306"/>
      <c r="P878" s="304"/>
      <c r="Q878" s="308"/>
      <c r="R878" s="304"/>
      <c r="S878" s="308"/>
      <c r="T878" s="304"/>
      <c r="U878" s="304"/>
      <c r="V878" s="304"/>
      <c r="W878" s="304"/>
      <c r="X878" s="304"/>
      <c r="Y878" s="304"/>
      <c r="Z878" s="304"/>
      <c r="AA878" s="309"/>
      <c r="AB878" s="304"/>
      <c r="AC878" s="304"/>
      <c r="AD878" s="304"/>
      <c r="AE878" s="304"/>
      <c r="AF878" s="304"/>
      <c r="AG878" s="304"/>
      <c r="AH878" s="304"/>
      <c r="AI878" s="285"/>
      <c r="AJ878" s="304"/>
      <c r="AK878" s="304"/>
      <c r="AL878" s="304"/>
      <c r="AM878" s="304"/>
      <c r="AN878" s="304"/>
      <c r="AO878" s="304"/>
      <c r="AP878" s="271"/>
      <c r="AQ878" s="304"/>
      <c r="AR878" s="306"/>
      <c r="AS878" s="289"/>
      <c r="AT878" s="289"/>
      <c r="AU878" s="304"/>
      <c r="AX878" s="292" t="s">
        <v>2026</v>
      </c>
      <c r="AY878" s="292" t="s">
        <v>2027</v>
      </c>
    </row>
    <row r="879" spans="1:51" s="228" customFormat="1" ht="48" customHeight="1">
      <c r="A879" s="304"/>
      <c r="B879" s="304"/>
      <c r="C879" s="304"/>
      <c r="D879" s="304"/>
      <c r="E879" s="304"/>
      <c r="F879" s="304"/>
      <c r="G879" s="304"/>
      <c r="H879" s="304"/>
      <c r="I879" s="304"/>
      <c r="J879" s="304"/>
      <c r="K879" s="304"/>
      <c r="L879" s="304"/>
      <c r="M879" s="305"/>
      <c r="N879" s="305"/>
      <c r="O879" s="306"/>
      <c r="P879" s="304"/>
      <c r="Q879" s="308"/>
      <c r="R879" s="304"/>
      <c r="S879" s="308"/>
      <c r="T879" s="304"/>
      <c r="U879" s="304"/>
      <c r="V879" s="304"/>
      <c r="W879" s="304"/>
      <c r="X879" s="304"/>
      <c r="Y879" s="304"/>
      <c r="Z879" s="304"/>
      <c r="AA879" s="309"/>
      <c r="AB879" s="304"/>
      <c r="AC879" s="304"/>
      <c r="AD879" s="304"/>
      <c r="AE879" s="304"/>
      <c r="AF879" s="304"/>
      <c r="AG879" s="304"/>
      <c r="AH879" s="304"/>
      <c r="AI879" s="285"/>
      <c r="AJ879" s="304"/>
      <c r="AK879" s="304"/>
      <c r="AL879" s="304"/>
      <c r="AM879" s="304"/>
      <c r="AN879" s="304"/>
      <c r="AO879" s="304"/>
      <c r="AP879" s="271"/>
      <c r="AQ879" s="304"/>
      <c r="AR879" s="306"/>
      <c r="AS879" s="289"/>
      <c r="AT879" s="289"/>
      <c r="AU879" s="304"/>
      <c r="AX879" s="292" t="s">
        <v>2028</v>
      </c>
      <c r="AY879" s="292" t="s">
        <v>2029</v>
      </c>
    </row>
    <row r="880" spans="1:51" s="228" customFormat="1" ht="48" customHeight="1">
      <c r="A880" s="304"/>
      <c r="B880" s="304"/>
      <c r="C880" s="304"/>
      <c r="D880" s="304"/>
      <c r="E880" s="304"/>
      <c r="F880" s="304"/>
      <c r="G880" s="304"/>
      <c r="H880" s="304"/>
      <c r="I880" s="304"/>
      <c r="J880" s="304"/>
      <c r="K880" s="304"/>
      <c r="L880" s="304"/>
      <c r="M880" s="305"/>
      <c r="N880" s="305"/>
      <c r="O880" s="306"/>
      <c r="P880" s="304"/>
      <c r="Q880" s="308"/>
      <c r="R880" s="304"/>
      <c r="S880" s="308"/>
      <c r="T880" s="304"/>
      <c r="U880" s="304"/>
      <c r="V880" s="304"/>
      <c r="W880" s="304"/>
      <c r="X880" s="304"/>
      <c r="Y880" s="304"/>
      <c r="Z880" s="304"/>
      <c r="AA880" s="309"/>
      <c r="AB880" s="304"/>
      <c r="AC880" s="304"/>
      <c r="AD880" s="304"/>
      <c r="AE880" s="304"/>
      <c r="AF880" s="304"/>
      <c r="AG880" s="304"/>
      <c r="AH880" s="304"/>
      <c r="AI880" s="285"/>
      <c r="AJ880" s="304"/>
      <c r="AK880" s="304"/>
      <c r="AL880" s="304"/>
      <c r="AM880" s="304"/>
      <c r="AN880" s="304"/>
      <c r="AO880" s="304"/>
      <c r="AP880" s="271"/>
      <c r="AQ880" s="304"/>
      <c r="AR880" s="306"/>
      <c r="AS880" s="289"/>
      <c r="AT880" s="289"/>
      <c r="AU880" s="304"/>
      <c r="AX880" s="292" t="s">
        <v>2030</v>
      </c>
      <c r="AY880" s="292" t="s">
        <v>2031</v>
      </c>
    </row>
    <row r="881" spans="1:51" s="228" customFormat="1" ht="48" customHeight="1">
      <c r="A881" s="304"/>
      <c r="B881" s="304"/>
      <c r="C881" s="304"/>
      <c r="D881" s="304"/>
      <c r="E881" s="304"/>
      <c r="F881" s="304"/>
      <c r="G881" s="304"/>
      <c r="H881" s="304"/>
      <c r="I881" s="304"/>
      <c r="J881" s="304"/>
      <c r="K881" s="304"/>
      <c r="L881" s="304"/>
      <c r="M881" s="305"/>
      <c r="N881" s="305"/>
      <c r="O881" s="306"/>
      <c r="P881" s="304"/>
      <c r="Q881" s="308"/>
      <c r="R881" s="304"/>
      <c r="S881" s="308"/>
      <c r="T881" s="304"/>
      <c r="U881" s="304"/>
      <c r="V881" s="304"/>
      <c r="W881" s="304"/>
      <c r="X881" s="304"/>
      <c r="Y881" s="304"/>
      <c r="Z881" s="304"/>
      <c r="AA881" s="309"/>
      <c r="AB881" s="304"/>
      <c r="AC881" s="304"/>
      <c r="AD881" s="304"/>
      <c r="AE881" s="304"/>
      <c r="AF881" s="304"/>
      <c r="AG881" s="304"/>
      <c r="AH881" s="304"/>
      <c r="AI881" s="285"/>
      <c r="AJ881" s="304"/>
      <c r="AK881" s="304"/>
      <c r="AL881" s="304"/>
      <c r="AM881" s="304"/>
      <c r="AN881" s="304"/>
      <c r="AO881" s="304"/>
      <c r="AP881" s="271"/>
      <c r="AQ881" s="304"/>
      <c r="AR881" s="306"/>
      <c r="AS881" s="289"/>
      <c r="AT881" s="289"/>
      <c r="AU881" s="304"/>
      <c r="AX881" s="292" t="s">
        <v>2032</v>
      </c>
      <c r="AY881" s="292" t="s">
        <v>2033</v>
      </c>
    </row>
    <row r="882" spans="1:51" s="228" customFormat="1" ht="48" customHeight="1">
      <c r="A882" s="304"/>
      <c r="B882" s="304"/>
      <c r="C882" s="304"/>
      <c r="D882" s="304"/>
      <c r="E882" s="304"/>
      <c r="F882" s="304"/>
      <c r="G882" s="304"/>
      <c r="H882" s="304"/>
      <c r="I882" s="304"/>
      <c r="J882" s="304"/>
      <c r="K882" s="304"/>
      <c r="L882" s="304"/>
      <c r="M882" s="305"/>
      <c r="N882" s="305"/>
      <c r="O882" s="306"/>
      <c r="P882" s="304"/>
      <c r="Q882" s="308"/>
      <c r="R882" s="304"/>
      <c r="S882" s="308"/>
      <c r="T882" s="304"/>
      <c r="U882" s="304"/>
      <c r="V882" s="304"/>
      <c r="W882" s="304"/>
      <c r="X882" s="304"/>
      <c r="Y882" s="304"/>
      <c r="Z882" s="304"/>
      <c r="AA882" s="309"/>
      <c r="AB882" s="304"/>
      <c r="AC882" s="304"/>
      <c r="AD882" s="304"/>
      <c r="AE882" s="304"/>
      <c r="AF882" s="304"/>
      <c r="AG882" s="304"/>
      <c r="AH882" s="304"/>
      <c r="AI882" s="285"/>
      <c r="AJ882" s="304"/>
      <c r="AK882" s="304"/>
      <c r="AL882" s="304"/>
      <c r="AM882" s="304"/>
      <c r="AN882" s="304"/>
      <c r="AO882" s="304"/>
      <c r="AP882" s="271"/>
      <c r="AQ882" s="304"/>
      <c r="AR882" s="306"/>
      <c r="AS882" s="289"/>
      <c r="AT882" s="289"/>
      <c r="AU882" s="304"/>
      <c r="AX882" s="292" t="s">
        <v>889</v>
      </c>
      <c r="AY882" s="292" t="s">
        <v>2034</v>
      </c>
    </row>
    <row r="883" spans="1:51" s="228" customFormat="1" ht="48" customHeight="1">
      <c r="A883" s="304"/>
      <c r="B883" s="304"/>
      <c r="C883" s="304"/>
      <c r="D883" s="304"/>
      <c r="E883" s="304"/>
      <c r="F883" s="304"/>
      <c r="G883" s="304"/>
      <c r="H883" s="304"/>
      <c r="I883" s="304"/>
      <c r="J883" s="304"/>
      <c r="K883" s="304"/>
      <c r="L883" s="304"/>
      <c r="M883" s="305"/>
      <c r="N883" s="305"/>
      <c r="O883" s="306"/>
      <c r="P883" s="304"/>
      <c r="Q883" s="308"/>
      <c r="R883" s="304"/>
      <c r="S883" s="308"/>
      <c r="T883" s="304"/>
      <c r="U883" s="304"/>
      <c r="V883" s="304"/>
      <c r="W883" s="304"/>
      <c r="X883" s="304"/>
      <c r="Y883" s="304"/>
      <c r="Z883" s="304"/>
      <c r="AA883" s="309"/>
      <c r="AB883" s="304"/>
      <c r="AC883" s="304"/>
      <c r="AD883" s="304"/>
      <c r="AE883" s="304"/>
      <c r="AF883" s="304"/>
      <c r="AG883" s="304"/>
      <c r="AH883" s="304"/>
      <c r="AI883" s="285"/>
      <c r="AJ883" s="304"/>
      <c r="AK883" s="304"/>
      <c r="AL883" s="304"/>
      <c r="AM883" s="304"/>
      <c r="AN883" s="304"/>
      <c r="AO883" s="304"/>
      <c r="AP883" s="271"/>
      <c r="AQ883" s="304"/>
      <c r="AR883" s="306"/>
      <c r="AS883" s="289"/>
      <c r="AT883" s="289"/>
      <c r="AU883" s="304"/>
      <c r="AX883" s="292" t="s">
        <v>2035</v>
      </c>
      <c r="AY883" s="292" t="s">
        <v>2036</v>
      </c>
    </row>
    <row r="884" spans="1:51" s="228" customFormat="1" ht="48" customHeight="1">
      <c r="A884" s="304"/>
      <c r="B884" s="304"/>
      <c r="C884" s="304"/>
      <c r="D884" s="304"/>
      <c r="E884" s="304"/>
      <c r="F884" s="304"/>
      <c r="G884" s="304"/>
      <c r="H884" s="304"/>
      <c r="I884" s="304"/>
      <c r="J884" s="304"/>
      <c r="K884" s="304"/>
      <c r="L884" s="304"/>
      <c r="M884" s="305"/>
      <c r="N884" s="305"/>
      <c r="O884" s="306"/>
      <c r="P884" s="304"/>
      <c r="Q884" s="308"/>
      <c r="R884" s="304"/>
      <c r="S884" s="308"/>
      <c r="T884" s="304"/>
      <c r="U884" s="304"/>
      <c r="V884" s="304"/>
      <c r="W884" s="304"/>
      <c r="X884" s="304"/>
      <c r="Y884" s="304"/>
      <c r="Z884" s="304"/>
      <c r="AA884" s="309"/>
      <c r="AB884" s="304"/>
      <c r="AC884" s="304"/>
      <c r="AD884" s="304"/>
      <c r="AE884" s="304"/>
      <c r="AF884" s="304"/>
      <c r="AG884" s="304"/>
      <c r="AH884" s="304"/>
      <c r="AI884" s="285"/>
      <c r="AJ884" s="304"/>
      <c r="AK884" s="304"/>
      <c r="AL884" s="304"/>
      <c r="AM884" s="304"/>
      <c r="AN884" s="304"/>
      <c r="AO884" s="304"/>
      <c r="AP884" s="271"/>
      <c r="AQ884" s="304"/>
      <c r="AR884" s="306"/>
      <c r="AS884" s="289"/>
      <c r="AT884" s="289"/>
      <c r="AU884" s="304"/>
      <c r="AX884" s="292" t="s">
        <v>2037</v>
      </c>
      <c r="AY884" s="292" t="s">
        <v>2038</v>
      </c>
    </row>
    <row r="885" spans="1:51" s="228" customFormat="1" ht="48" customHeight="1">
      <c r="A885" s="304"/>
      <c r="B885" s="304"/>
      <c r="C885" s="304"/>
      <c r="D885" s="304"/>
      <c r="E885" s="304"/>
      <c r="F885" s="304"/>
      <c r="G885" s="304"/>
      <c r="H885" s="304"/>
      <c r="I885" s="304"/>
      <c r="J885" s="304"/>
      <c r="K885" s="304"/>
      <c r="L885" s="304"/>
      <c r="M885" s="305"/>
      <c r="N885" s="305"/>
      <c r="O885" s="306"/>
      <c r="P885" s="304"/>
      <c r="Q885" s="308"/>
      <c r="R885" s="304"/>
      <c r="S885" s="308"/>
      <c r="T885" s="304"/>
      <c r="U885" s="304"/>
      <c r="V885" s="304"/>
      <c r="W885" s="304"/>
      <c r="X885" s="304"/>
      <c r="Y885" s="304"/>
      <c r="Z885" s="304"/>
      <c r="AA885" s="309"/>
      <c r="AB885" s="304"/>
      <c r="AC885" s="304"/>
      <c r="AD885" s="304"/>
      <c r="AE885" s="304"/>
      <c r="AF885" s="304"/>
      <c r="AG885" s="304"/>
      <c r="AH885" s="304"/>
      <c r="AI885" s="285"/>
      <c r="AJ885" s="304"/>
      <c r="AK885" s="304"/>
      <c r="AL885" s="304"/>
      <c r="AM885" s="304"/>
      <c r="AN885" s="304"/>
      <c r="AO885" s="304"/>
      <c r="AP885" s="271"/>
      <c r="AQ885" s="304"/>
      <c r="AR885" s="306"/>
      <c r="AS885" s="289"/>
      <c r="AT885" s="289"/>
      <c r="AU885" s="304"/>
      <c r="AX885" s="292" t="s">
        <v>2039</v>
      </c>
      <c r="AY885" s="292" t="s">
        <v>2040</v>
      </c>
    </row>
    <row r="886" spans="1:51" s="228" customFormat="1" ht="48" customHeight="1">
      <c r="A886" s="304"/>
      <c r="B886" s="304"/>
      <c r="C886" s="304"/>
      <c r="D886" s="304"/>
      <c r="E886" s="304"/>
      <c r="F886" s="304"/>
      <c r="G886" s="304"/>
      <c r="H886" s="304"/>
      <c r="I886" s="304"/>
      <c r="J886" s="304"/>
      <c r="K886" s="304"/>
      <c r="L886" s="304"/>
      <c r="M886" s="305"/>
      <c r="N886" s="305"/>
      <c r="O886" s="306"/>
      <c r="P886" s="304"/>
      <c r="Q886" s="308"/>
      <c r="R886" s="304"/>
      <c r="S886" s="308"/>
      <c r="T886" s="304"/>
      <c r="U886" s="304"/>
      <c r="V886" s="304"/>
      <c r="W886" s="304"/>
      <c r="X886" s="304"/>
      <c r="Y886" s="304"/>
      <c r="Z886" s="304"/>
      <c r="AA886" s="309"/>
      <c r="AB886" s="304"/>
      <c r="AC886" s="304"/>
      <c r="AD886" s="304"/>
      <c r="AE886" s="304"/>
      <c r="AF886" s="304"/>
      <c r="AG886" s="304"/>
      <c r="AH886" s="304"/>
      <c r="AI886" s="285"/>
      <c r="AJ886" s="304"/>
      <c r="AK886" s="304"/>
      <c r="AL886" s="304"/>
      <c r="AM886" s="304"/>
      <c r="AN886" s="304"/>
      <c r="AO886" s="304"/>
      <c r="AP886" s="271"/>
      <c r="AQ886" s="304"/>
      <c r="AR886" s="306"/>
      <c r="AS886" s="289"/>
      <c r="AT886" s="289"/>
      <c r="AU886" s="304"/>
      <c r="AX886" s="292" t="s">
        <v>2041</v>
      </c>
      <c r="AY886" s="292" t="s">
        <v>2042</v>
      </c>
    </row>
    <row r="887" spans="1:51" s="228" customFormat="1" ht="48" customHeight="1">
      <c r="A887" s="304"/>
      <c r="B887" s="304"/>
      <c r="C887" s="304"/>
      <c r="D887" s="304"/>
      <c r="E887" s="304"/>
      <c r="F887" s="304"/>
      <c r="G887" s="304"/>
      <c r="H887" s="304"/>
      <c r="I887" s="304"/>
      <c r="J887" s="304"/>
      <c r="K887" s="304"/>
      <c r="L887" s="304"/>
      <c r="M887" s="305"/>
      <c r="N887" s="305"/>
      <c r="O887" s="306"/>
      <c r="P887" s="304"/>
      <c r="Q887" s="308"/>
      <c r="R887" s="304"/>
      <c r="S887" s="308"/>
      <c r="T887" s="304"/>
      <c r="U887" s="304"/>
      <c r="V887" s="304"/>
      <c r="W887" s="304"/>
      <c r="X887" s="304"/>
      <c r="Y887" s="304"/>
      <c r="Z887" s="304"/>
      <c r="AA887" s="309"/>
      <c r="AB887" s="304"/>
      <c r="AC887" s="304"/>
      <c r="AD887" s="304"/>
      <c r="AE887" s="304"/>
      <c r="AF887" s="304"/>
      <c r="AG887" s="304"/>
      <c r="AH887" s="304"/>
      <c r="AI887" s="285"/>
      <c r="AJ887" s="304"/>
      <c r="AK887" s="304"/>
      <c r="AL887" s="304"/>
      <c r="AM887" s="304"/>
      <c r="AN887" s="304"/>
      <c r="AO887" s="304"/>
      <c r="AP887" s="271"/>
      <c r="AQ887" s="304"/>
      <c r="AR887" s="306"/>
      <c r="AS887" s="289"/>
      <c r="AT887" s="289"/>
      <c r="AU887" s="304"/>
      <c r="AX887" s="292" t="s">
        <v>2043</v>
      </c>
      <c r="AY887" s="292" t="s">
        <v>2044</v>
      </c>
    </row>
    <row r="888" spans="1:51" s="228" customFormat="1" ht="48" customHeight="1">
      <c r="A888" s="304"/>
      <c r="B888" s="304"/>
      <c r="C888" s="304"/>
      <c r="D888" s="304"/>
      <c r="E888" s="304"/>
      <c r="F888" s="304"/>
      <c r="G888" s="304"/>
      <c r="H888" s="304"/>
      <c r="I888" s="304"/>
      <c r="J888" s="304"/>
      <c r="K888" s="304"/>
      <c r="L888" s="304"/>
      <c r="M888" s="305"/>
      <c r="N888" s="305"/>
      <c r="O888" s="306"/>
      <c r="P888" s="304"/>
      <c r="Q888" s="308"/>
      <c r="R888" s="304"/>
      <c r="S888" s="308"/>
      <c r="T888" s="304"/>
      <c r="U888" s="304"/>
      <c r="V888" s="304"/>
      <c r="W888" s="304"/>
      <c r="X888" s="304"/>
      <c r="Y888" s="304"/>
      <c r="Z888" s="304"/>
      <c r="AA888" s="309"/>
      <c r="AB888" s="304"/>
      <c r="AC888" s="304"/>
      <c r="AD888" s="304"/>
      <c r="AE888" s="304"/>
      <c r="AF888" s="304"/>
      <c r="AG888" s="304"/>
      <c r="AH888" s="304"/>
      <c r="AI888" s="285"/>
      <c r="AJ888" s="304"/>
      <c r="AK888" s="304"/>
      <c r="AL888" s="304"/>
      <c r="AM888" s="304"/>
      <c r="AN888" s="304"/>
      <c r="AO888" s="304"/>
      <c r="AP888" s="271"/>
      <c r="AQ888" s="304"/>
      <c r="AR888" s="306"/>
      <c r="AS888" s="289"/>
      <c r="AT888" s="289"/>
      <c r="AU888" s="304"/>
      <c r="AX888" s="292" t="s">
        <v>2045</v>
      </c>
      <c r="AY888" s="292" t="s">
        <v>2046</v>
      </c>
    </row>
    <row r="889" spans="1:51" s="228" customFormat="1" ht="48" customHeight="1">
      <c r="A889" s="304"/>
      <c r="B889" s="304"/>
      <c r="C889" s="304"/>
      <c r="D889" s="304"/>
      <c r="E889" s="304"/>
      <c r="F889" s="304"/>
      <c r="G889" s="304"/>
      <c r="H889" s="304"/>
      <c r="I889" s="304"/>
      <c r="J889" s="304"/>
      <c r="K889" s="304"/>
      <c r="L889" s="304"/>
      <c r="M889" s="305"/>
      <c r="N889" s="305"/>
      <c r="O889" s="306"/>
      <c r="P889" s="304"/>
      <c r="Q889" s="308"/>
      <c r="R889" s="304"/>
      <c r="S889" s="308"/>
      <c r="T889" s="304"/>
      <c r="U889" s="304"/>
      <c r="V889" s="304"/>
      <c r="W889" s="304"/>
      <c r="X889" s="304"/>
      <c r="Y889" s="304"/>
      <c r="Z889" s="304"/>
      <c r="AA889" s="309"/>
      <c r="AB889" s="304"/>
      <c r="AC889" s="304"/>
      <c r="AD889" s="304"/>
      <c r="AE889" s="304"/>
      <c r="AF889" s="304"/>
      <c r="AG889" s="304"/>
      <c r="AH889" s="304"/>
      <c r="AI889" s="285"/>
      <c r="AJ889" s="304"/>
      <c r="AK889" s="304"/>
      <c r="AL889" s="304"/>
      <c r="AM889" s="304"/>
      <c r="AN889" s="304"/>
      <c r="AO889" s="304"/>
      <c r="AP889" s="271"/>
      <c r="AQ889" s="304"/>
      <c r="AR889" s="306"/>
      <c r="AS889" s="289"/>
      <c r="AT889" s="289"/>
      <c r="AU889" s="304"/>
      <c r="AX889" s="292" t="s">
        <v>2047</v>
      </c>
      <c r="AY889" s="292" t="s">
        <v>2048</v>
      </c>
    </row>
    <row r="890" spans="1:51" s="228" customFormat="1" ht="48" customHeight="1">
      <c r="A890" s="304"/>
      <c r="B890" s="304"/>
      <c r="C890" s="304"/>
      <c r="D890" s="304"/>
      <c r="E890" s="304"/>
      <c r="F890" s="304"/>
      <c r="G890" s="304"/>
      <c r="H890" s="304"/>
      <c r="I890" s="304"/>
      <c r="J890" s="304"/>
      <c r="K890" s="304"/>
      <c r="L890" s="304"/>
      <c r="M890" s="305"/>
      <c r="N890" s="305"/>
      <c r="O890" s="306"/>
      <c r="P890" s="304"/>
      <c r="Q890" s="308"/>
      <c r="R890" s="304"/>
      <c r="S890" s="308"/>
      <c r="T890" s="304"/>
      <c r="U890" s="304"/>
      <c r="V890" s="304"/>
      <c r="W890" s="304"/>
      <c r="X890" s="304"/>
      <c r="Y890" s="304"/>
      <c r="Z890" s="304"/>
      <c r="AA890" s="309"/>
      <c r="AB890" s="304"/>
      <c r="AC890" s="304"/>
      <c r="AD890" s="304"/>
      <c r="AE890" s="304"/>
      <c r="AF890" s="304"/>
      <c r="AG890" s="304"/>
      <c r="AH890" s="304"/>
      <c r="AI890" s="285"/>
      <c r="AJ890" s="304"/>
      <c r="AK890" s="304"/>
      <c r="AL890" s="304"/>
      <c r="AM890" s="304"/>
      <c r="AN890" s="304"/>
      <c r="AO890" s="304"/>
      <c r="AP890" s="271"/>
      <c r="AQ890" s="304"/>
      <c r="AR890" s="306"/>
      <c r="AS890" s="289"/>
      <c r="AT890" s="289"/>
      <c r="AU890" s="304"/>
      <c r="AX890" s="292" t="s">
        <v>2049</v>
      </c>
      <c r="AY890" s="292" t="s">
        <v>2050</v>
      </c>
    </row>
    <row r="891" spans="1:51" s="228" customFormat="1" ht="48" customHeight="1">
      <c r="A891" s="304"/>
      <c r="B891" s="304"/>
      <c r="C891" s="304"/>
      <c r="D891" s="304"/>
      <c r="E891" s="304"/>
      <c r="F891" s="304"/>
      <c r="G891" s="304"/>
      <c r="H891" s="304"/>
      <c r="I891" s="304"/>
      <c r="J891" s="304"/>
      <c r="K891" s="304"/>
      <c r="L891" s="304"/>
      <c r="M891" s="305"/>
      <c r="N891" s="305"/>
      <c r="O891" s="306"/>
      <c r="P891" s="304"/>
      <c r="Q891" s="308"/>
      <c r="R891" s="304"/>
      <c r="S891" s="308"/>
      <c r="T891" s="304"/>
      <c r="U891" s="304"/>
      <c r="V891" s="304"/>
      <c r="W891" s="304"/>
      <c r="X891" s="304"/>
      <c r="Y891" s="304"/>
      <c r="Z891" s="304"/>
      <c r="AA891" s="309"/>
      <c r="AB891" s="304"/>
      <c r="AC891" s="304"/>
      <c r="AD891" s="304"/>
      <c r="AE891" s="304"/>
      <c r="AF891" s="304"/>
      <c r="AG891" s="304"/>
      <c r="AH891" s="304"/>
      <c r="AI891" s="285"/>
      <c r="AJ891" s="304"/>
      <c r="AK891" s="304"/>
      <c r="AL891" s="304"/>
      <c r="AM891" s="304"/>
      <c r="AN891" s="304"/>
      <c r="AO891" s="304"/>
      <c r="AP891" s="271"/>
      <c r="AQ891" s="304"/>
      <c r="AR891" s="306"/>
      <c r="AS891" s="289"/>
      <c r="AT891" s="289"/>
      <c r="AU891" s="304"/>
      <c r="AX891" s="292" t="s">
        <v>2051</v>
      </c>
      <c r="AY891" s="292" t="s">
        <v>2052</v>
      </c>
    </row>
    <row r="892" spans="1:51" s="228" customFormat="1" ht="48" customHeight="1">
      <c r="A892" s="304"/>
      <c r="B892" s="304"/>
      <c r="C892" s="304"/>
      <c r="D892" s="304"/>
      <c r="E892" s="304"/>
      <c r="F892" s="304"/>
      <c r="G892" s="304"/>
      <c r="H892" s="304"/>
      <c r="I892" s="304"/>
      <c r="J892" s="304"/>
      <c r="K892" s="304"/>
      <c r="L892" s="304"/>
      <c r="M892" s="305"/>
      <c r="N892" s="305"/>
      <c r="O892" s="306"/>
      <c r="P892" s="304"/>
      <c r="Q892" s="308"/>
      <c r="R892" s="304"/>
      <c r="S892" s="308"/>
      <c r="T892" s="304"/>
      <c r="U892" s="304"/>
      <c r="V892" s="304"/>
      <c r="W892" s="304"/>
      <c r="X892" s="304"/>
      <c r="Y892" s="304"/>
      <c r="Z892" s="304"/>
      <c r="AA892" s="309"/>
      <c r="AB892" s="304"/>
      <c r="AC892" s="304"/>
      <c r="AD892" s="304"/>
      <c r="AE892" s="304"/>
      <c r="AF892" s="304"/>
      <c r="AG892" s="304"/>
      <c r="AH892" s="304"/>
      <c r="AI892" s="285"/>
      <c r="AJ892" s="304"/>
      <c r="AK892" s="304"/>
      <c r="AL892" s="304"/>
      <c r="AM892" s="304"/>
      <c r="AN892" s="304"/>
      <c r="AO892" s="304"/>
      <c r="AP892" s="271"/>
      <c r="AQ892" s="304"/>
      <c r="AR892" s="306"/>
      <c r="AS892" s="289"/>
      <c r="AT892" s="289"/>
      <c r="AU892" s="304"/>
      <c r="AX892" s="292" t="s">
        <v>2053</v>
      </c>
      <c r="AY892" s="292" t="s">
        <v>2054</v>
      </c>
    </row>
    <row r="893" spans="1:51" s="228" customFormat="1" ht="48" customHeight="1">
      <c r="A893" s="304"/>
      <c r="B893" s="304"/>
      <c r="C893" s="304"/>
      <c r="D893" s="304"/>
      <c r="E893" s="304"/>
      <c r="F893" s="304"/>
      <c r="G893" s="304"/>
      <c r="H893" s="304"/>
      <c r="I893" s="304"/>
      <c r="J893" s="304"/>
      <c r="K893" s="304"/>
      <c r="L893" s="304"/>
      <c r="M893" s="305"/>
      <c r="N893" s="305"/>
      <c r="O893" s="306"/>
      <c r="P893" s="304"/>
      <c r="Q893" s="308"/>
      <c r="R893" s="304"/>
      <c r="S893" s="308"/>
      <c r="T893" s="304"/>
      <c r="U893" s="304"/>
      <c r="V893" s="304"/>
      <c r="W893" s="304"/>
      <c r="X893" s="304"/>
      <c r="Y893" s="304"/>
      <c r="Z893" s="304"/>
      <c r="AA893" s="309"/>
      <c r="AB893" s="304"/>
      <c r="AC893" s="304"/>
      <c r="AD893" s="304"/>
      <c r="AE893" s="304"/>
      <c r="AF893" s="304"/>
      <c r="AG893" s="304"/>
      <c r="AH893" s="304"/>
      <c r="AI893" s="285"/>
      <c r="AJ893" s="304"/>
      <c r="AK893" s="304"/>
      <c r="AL893" s="304"/>
      <c r="AM893" s="304"/>
      <c r="AN893" s="304"/>
      <c r="AO893" s="304"/>
      <c r="AP893" s="271"/>
      <c r="AQ893" s="304"/>
      <c r="AR893" s="306"/>
      <c r="AS893" s="289"/>
      <c r="AT893" s="289"/>
      <c r="AU893" s="304"/>
      <c r="AX893" s="292" t="s">
        <v>2055</v>
      </c>
      <c r="AY893" s="292" t="s">
        <v>2056</v>
      </c>
    </row>
    <row r="894" spans="1:51" s="228" customFormat="1" ht="48" customHeight="1">
      <c r="A894" s="304"/>
      <c r="B894" s="304"/>
      <c r="C894" s="304"/>
      <c r="D894" s="304"/>
      <c r="E894" s="304"/>
      <c r="F894" s="304"/>
      <c r="G894" s="304"/>
      <c r="H894" s="304"/>
      <c r="I894" s="304"/>
      <c r="J894" s="304"/>
      <c r="K894" s="304"/>
      <c r="L894" s="304"/>
      <c r="M894" s="305"/>
      <c r="N894" s="305"/>
      <c r="O894" s="306"/>
      <c r="P894" s="304"/>
      <c r="Q894" s="308"/>
      <c r="R894" s="304"/>
      <c r="S894" s="308"/>
      <c r="T894" s="304"/>
      <c r="U894" s="304"/>
      <c r="V894" s="304"/>
      <c r="W894" s="304"/>
      <c r="X894" s="304"/>
      <c r="Y894" s="304"/>
      <c r="Z894" s="304"/>
      <c r="AA894" s="309"/>
      <c r="AB894" s="304"/>
      <c r="AC894" s="304"/>
      <c r="AD894" s="304"/>
      <c r="AE894" s="304"/>
      <c r="AF894" s="304"/>
      <c r="AG894" s="304"/>
      <c r="AH894" s="304"/>
      <c r="AI894" s="285"/>
      <c r="AJ894" s="304"/>
      <c r="AK894" s="304"/>
      <c r="AL894" s="304"/>
      <c r="AM894" s="304"/>
      <c r="AN894" s="304"/>
      <c r="AO894" s="304"/>
      <c r="AP894" s="271"/>
      <c r="AQ894" s="304"/>
      <c r="AR894" s="306"/>
      <c r="AS894" s="289"/>
      <c r="AT894" s="289"/>
      <c r="AU894" s="304"/>
      <c r="AX894" s="292" t="s">
        <v>2057</v>
      </c>
      <c r="AY894" s="292" t="s">
        <v>2058</v>
      </c>
    </row>
    <row r="895" spans="1:51" s="228" customFormat="1" ht="48" customHeight="1">
      <c r="A895" s="304"/>
      <c r="B895" s="304"/>
      <c r="C895" s="304"/>
      <c r="D895" s="304"/>
      <c r="E895" s="304"/>
      <c r="F895" s="304"/>
      <c r="G895" s="304"/>
      <c r="H895" s="304"/>
      <c r="I895" s="304"/>
      <c r="J895" s="304"/>
      <c r="K895" s="304"/>
      <c r="L895" s="304"/>
      <c r="M895" s="305"/>
      <c r="N895" s="305"/>
      <c r="O895" s="306"/>
      <c r="P895" s="304"/>
      <c r="Q895" s="308"/>
      <c r="R895" s="304"/>
      <c r="S895" s="308"/>
      <c r="T895" s="304"/>
      <c r="U895" s="304"/>
      <c r="V895" s="304"/>
      <c r="W895" s="304"/>
      <c r="X895" s="304"/>
      <c r="Y895" s="304"/>
      <c r="Z895" s="304"/>
      <c r="AA895" s="309"/>
      <c r="AB895" s="304"/>
      <c r="AC895" s="304"/>
      <c r="AD895" s="304"/>
      <c r="AE895" s="304"/>
      <c r="AF895" s="304"/>
      <c r="AG895" s="304"/>
      <c r="AH895" s="304"/>
      <c r="AI895" s="285"/>
      <c r="AJ895" s="304"/>
      <c r="AK895" s="304"/>
      <c r="AL895" s="304"/>
      <c r="AM895" s="304"/>
      <c r="AN895" s="304"/>
      <c r="AO895" s="304"/>
      <c r="AP895" s="271"/>
      <c r="AQ895" s="304"/>
      <c r="AR895" s="306"/>
      <c r="AS895" s="289"/>
      <c r="AT895" s="289"/>
      <c r="AU895" s="304"/>
      <c r="AX895" s="292" t="s">
        <v>2059</v>
      </c>
      <c r="AY895" s="292" t="s">
        <v>2060</v>
      </c>
    </row>
    <row r="896" spans="1:51" s="228" customFormat="1" ht="48" customHeight="1">
      <c r="A896" s="304"/>
      <c r="B896" s="304"/>
      <c r="C896" s="304"/>
      <c r="D896" s="304"/>
      <c r="E896" s="304"/>
      <c r="F896" s="304"/>
      <c r="G896" s="304"/>
      <c r="H896" s="304"/>
      <c r="I896" s="304"/>
      <c r="J896" s="304"/>
      <c r="K896" s="304"/>
      <c r="L896" s="304"/>
      <c r="M896" s="305"/>
      <c r="N896" s="305"/>
      <c r="O896" s="306"/>
      <c r="P896" s="304"/>
      <c r="Q896" s="308"/>
      <c r="R896" s="304"/>
      <c r="S896" s="308"/>
      <c r="T896" s="304"/>
      <c r="U896" s="304"/>
      <c r="V896" s="304"/>
      <c r="W896" s="304"/>
      <c r="X896" s="304"/>
      <c r="Y896" s="304"/>
      <c r="Z896" s="304"/>
      <c r="AA896" s="309"/>
      <c r="AB896" s="304"/>
      <c r="AC896" s="304"/>
      <c r="AD896" s="304"/>
      <c r="AE896" s="304"/>
      <c r="AF896" s="304"/>
      <c r="AG896" s="304"/>
      <c r="AH896" s="304"/>
      <c r="AI896" s="285"/>
      <c r="AJ896" s="304"/>
      <c r="AK896" s="304"/>
      <c r="AL896" s="304"/>
      <c r="AM896" s="304"/>
      <c r="AN896" s="304"/>
      <c r="AO896" s="304"/>
      <c r="AP896" s="271"/>
      <c r="AQ896" s="304"/>
      <c r="AR896" s="306"/>
      <c r="AS896" s="289"/>
      <c r="AT896" s="289"/>
      <c r="AU896" s="304"/>
      <c r="AX896" s="292" t="s">
        <v>2061</v>
      </c>
      <c r="AY896" s="292" t="s">
        <v>2062</v>
      </c>
    </row>
    <row r="897" spans="1:51" s="228" customFormat="1" ht="48" customHeight="1">
      <c r="A897" s="304"/>
      <c r="B897" s="304"/>
      <c r="C897" s="304"/>
      <c r="D897" s="304"/>
      <c r="E897" s="304"/>
      <c r="F897" s="304"/>
      <c r="G897" s="304"/>
      <c r="H897" s="304"/>
      <c r="I897" s="304"/>
      <c r="J897" s="304"/>
      <c r="K897" s="304"/>
      <c r="L897" s="304"/>
      <c r="M897" s="305"/>
      <c r="N897" s="305"/>
      <c r="O897" s="306"/>
      <c r="P897" s="304"/>
      <c r="Q897" s="308"/>
      <c r="R897" s="304"/>
      <c r="S897" s="308"/>
      <c r="T897" s="304"/>
      <c r="U897" s="304"/>
      <c r="V897" s="304"/>
      <c r="W897" s="304"/>
      <c r="X897" s="304"/>
      <c r="Y897" s="304"/>
      <c r="Z897" s="304"/>
      <c r="AA897" s="309"/>
      <c r="AB897" s="304"/>
      <c r="AC897" s="304"/>
      <c r="AD897" s="304"/>
      <c r="AE897" s="304"/>
      <c r="AF897" s="304"/>
      <c r="AG897" s="304"/>
      <c r="AH897" s="304"/>
      <c r="AI897" s="285"/>
      <c r="AJ897" s="304"/>
      <c r="AK897" s="304"/>
      <c r="AL897" s="304"/>
      <c r="AM897" s="304"/>
      <c r="AN897" s="304"/>
      <c r="AO897" s="304"/>
      <c r="AP897" s="271"/>
      <c r="AQ897" s="304"/>
      <c r="AR897" s="306"/>
      <c r="AS897" s="289"/>
      <c r="AT897" s="289"/>
      <c r="AU897" s="304"/>
      <c r="AX897" s="292" t="s">
        <v>2063</v>
      </c>
      <c r="AY897" s="292" t="s">
        <v>2064</v>
      </c>
    </row>
    <row r="898" spans="1:51" s="228" customFormat="1" ht="48" customHeight="1">
      <c r="A898" s="304"/>
      <c r="B898" s="304"/>
      <c r="C898" s="304"/>
      <c r="D898" s="304"/>
      <c r="E898" s="304"/>
      <c r="F898" s="304"/>
      <c r="G898" s="304"/>
      <c r="H898" s="304"/>
      <c r="I898" s="304"/>
      <c r="J898" s="304"/>
      <c r="K898" s="304"/>
      <c r="L898" s="304"/>
      <c r="M898" s="305"/>
      <c r="N898" s="305"/>
      <c r="O898" s="306"/>
      <c r="P898" s="304"/>
      <c r="Q898" s="308"/>
      <c r="R898" s="304"/>
      <c r="S898" s="308"/>
      <c r="T898" s="304"/>
      <c r="U898" s="304"/>
      <c r="V898" s="304"/>
      <c r="W898" s="304"/>
      <c r="X898" s="304"/>
      <c r="Y898" s="304"/>
      <c r="Z898" s="304"/>
      <c r="AA898" s="309"/>
      <c r="AB898" s="304"/>
      <c r="AC898" s="304"/>
      <c r="AD898" s="304"/>
      <c r="AE898" s="304"/>
      <c r="AF898" s="304"/>
      <c r="AG898" s="304"/>
      <c r="AH898" s="304"/>
      <c r="AI898" s="285"/>
      <c r="AJ898" s="304"/>
      <c r="AK898" s="304"/>
      <c r="AL898" s="304"/>
      <c r="AM898" s="304"/>
      <c r="AN898" s="304"/>
      <c r="AO898" s="304"/>
      <c r="AP898" s="271"/>
      <c r="AQ898" s="304"/>
      <c r="AR898" s="306"/>
      <c r="AS898" s="289"/>
      <c r="AT898" s="289"/>
      <c r="AU898" s="304"/>
      <c r="AX898" s="292" t="s">
        <v>2065</v>
      </c>
      <c r="AY898" s="292" t="s">
        <v>2066</v>
      </c>
    </row>
    <row r="899" spans="1:51" s="228" customFormat="1" ht="48" customHeight="1">
      <c r="A899" s="304"/>
      <c r="B899" s="304"/>
      <c r="C899" s="304"/>
      <c r="D899" s="304"/>
      <c r="E899" s="304"/>
      <c r="F899" s="304"/>
      <c r="G899" s="304"/>
      <c r="H899" s="304"/>
      <c r="I899" s="304"/>
      <c r="J899" s="304"/>
      <c r="K899" s="304"/>
      <c r="L899" s="304"/>
      <c r="M899" s="305"/>
      <c r="N899" s="305"/>
      <c r="O899" s="306"/>
      <c r="P899" s="304"/>
      <c r="Q899" s="308"/>
      <c r="R899" s="304"/>
      <c r="S899" s="308"/>
      <c r="T899" s="304"/>
      <c r="U899" s="304"/>
      <c r="V899" s="304"/>
      <c r="W899" s="304"/>
      <c r="X899" s="304"/>
      <c r="Y899" s="304"/>
      <c r="Z899" s="304"/>
      <c r="AA899" s="309"/>
      <c r="AB899" s="304"/>
      <c r="AC899" s="304"/>
      <c r="AD899" s="304"/>
      <c r="AE899" s="304"/>
      <c r="AF899" s="304"/>
      <c r="AG899" s="304"/>
      <c r="AH899" s="304"/>
      <c r="AI899" s="285"/>
      <c r="AJ899" s="304"/>
      <c r="AK899" s="304"/>
      <c r="AL899" s="304"/>
      <c r="AM899" s="304"/>
      <c r="AN899" s="304"/>
      <c r="AO899" s="304"/>
      <c r="AP899" s="271"/>
      <c r="AQ899" s="304"/>
      <c r="AR899" s="306"/>
      <c r="AS899" s="289"/>
      <c r="AT899" s="289"/>
      <c r="AU899" s="304"/>
      <c r="AX899" s="292" t="s">
        <v>2067</v>
      </c>
      <c r="AY899" s="292" t="s">
        <v>2068</v>
      </c>
    </row>
    <row r="900" spans="1:51" s="228" customFormat="1" ht="48" customHeight="1">
      <c r="A900" s="304"/>
      <c r="B900" s="304"/>
      <c r="C900" s="304"/>
      <c r="D900" s="304"/>
      <c r="E900" s="304"/>
      <c r="F900" s="304"/>
      <c r="G900" s="304"/>
      <c r="H900" s="304"/>
      <c r="I900" s="304"/>
      <c r="J900" s="304"/>
      <c r="K900" s="304"/>
      <c r="L900" s="304"/>
      <c r="M900" s="305"/>
      <c r="N900" s="305"/>
      <c r="O900" s="306"/>
      <c r="P900" s="304"/>
      <c r="Q900" s="308"/>
      <c r="R900" s="304"/>
      <c r="S900" s="308"/>
      <c r="T900" s="304"/>
      <c r="U900" s="304"/>
      <c r="V900" s="304"/>
      <c r="W900" s="304"/>
      <c r="X900" s="304"/>
      <c r="Y900" s="304"/>
      <c r="Z900" s="304"/>
      <c r="AA900" s="309"/>
      <c r="AB900" s="304"/>
      <c r="AC900" s="304"/>
      <c r="AD900" s="304"/>
      <c r="AE900" s="304"/>
      <c r="AF900" s="304"/>
      <c r="AG900" s="304"/>
      <c r="AH900" s="304"/>
      <c r="AI900" s="285"/>
      <c r="AJ900" s="304"/>
      <c r="AK900" s="304"/>
      <c r="AL900" s="304"/>
      <c r="AM900" s="304"/>
      <c r="AN900" s="304"/>
      <c r="AO900" s="304"/>
      <c r="AP900" s="271"/>
      <c r="AQ900" s="304"/>
      <c r="AR900" s="306"/>
      <c r="AS900" s="289"/>
      <c r="AT900" s="289"/>
      <c r="AU900" s="304"/>
      <c r="AX900" s="292" t="s">
        <v>2069</v>
      </c>
      <c r="AY900" s="292" t="s">
        <v>2070</v>
      </c>
    </row>
    <row r="901" spans="1:51" s="228" customFormat="1" ht="48" customHeight="1">
      <c r="A901" s="304"/>
      <c r="B901" s="304"/>
      <c r="C901" s="304"/>
      <c r="D901" s="304"/>
      <c r="E901" s="304"/>
      <c r="F901" s="304"/>
      <c r="G901" s="304"/>
      <c r="H901" s="304"/>
      <c r="I901" s="304"/>
      <c r="J901" s="304"/>
      <c r="K901" s="304"/>
      <c r="L901" s="304"/>
      <c r="M901" s="305"/>
      <c r="N901" s="305"/>
      <c r="O901" s="306"/>
      <c r="P901" s="304"/>
      <c r="Q901" s="308"/>
      <c r="R901" s="304"/>
      <c r="S901" s="308"/>
      <c r="T901" s="304"/>
      <c r="U901" s="304"/>
      <c r="V901" s="304"/>
      <c r="W901" s="304"/>
      <c r="X901" s="304"/>
      <c r="Y901" s="304"/>
      <c r="Z901" s="304"/>
      <c r="AA901" s="309"/>
      <c r="AB901" s="304"/>
      <c r="AC901" s="304"/>
      <c r="AD901" s="304"/>
      <c r="AE901" s="304"/>
      <c r="AF901" s="304"/>
      <c r="AG901" s="304"/>
      <c r="AH901" s="304"/>
      <c r="AI901" s="285"/>
      <c r="AJ901" s="304"/>
      <c r="AK901" s="304"/>
      <c r="AL901" s="304"/>
      <c r="AM901" s="304"/>
      <c r="AN901" s="304"/>
      <c r="AO901" s="304"/>
      <c r="AP901" s="271"/>
      <c r="AQ901" s="304"/>
      <c r="AR901" s="306"/>
      <c r="AS901" s="289"/>
      <c r="AT901" s="289"/>
      <c r="AU901" s="304"/>
      <c r="AX901" s="292" t="s">
        <v>2071</v>
      </c>
      <c r="AY901" s="292" t="s">
        <v>2072</v>
      </c>
    </row>
    <row r="902" spans="1:51" s="228" customFormat="1" ht="48" customHeight="1">
      <c r="A902" s="304"/>
      <c r="B902" s="304"/>
      <c r="C902" s="304"/>
      <c r="D902" s="304"/>
      <c r="E902" s="304"/>
      <c r="F902" s="304"/>
      <c r="G902" s="304"/>
      <c r="H902" s="304"/>
      <c r="I902" s="304"/>
      <c r="J902" s="304"/>
      <c r="K902" s="304"/>
      <c r="L902" s="304"/>
      <c r="M902" s="305"/>
      <c r="N902" s="305"/>
      <c r="O902" s="306"/>
      <c r="P902" s="304"/>
      <c r="Q902" s="308"/>
      <c r="R902" s="304"/>
      <c r="S902" s="308"/>
      <c r="T902" s="304"/>
      <c r="U902" s="304"/>
      <c r="V902" s="304"/>
      <c r="W902" s="304"/>
      <c r="X902" s="304"/>
      <c r="Y902" s="304"/>
      <c r="Z902" s="304"/>
      <c r="AA902" s="309"/>
      <c r="AB902" s="304"/>
      <c r="AC902" s="304"/>
      <c r="AD902" s="304"/>
      <c r="AE902" s="304"/>
      <c r="AF902" s="304"/>
      <c r="AG902" s="304"/>
      <c r="AH902" s="304"/>
      <c r="AI902" s="285"/>
      <c r="AJ902" s="304"/>
      <c r="AK902" s="304"/>
      <c r="AL902" s="304"/>
      <c r="AM902" s="304"/>
      <c r="AN902" s="304"/>
      <c r="AO902" s="304"/>
      <c r="AP902" s="271"/>
      <c r="AQ902" s="304"/>
      <c r="AR902" s="306"/>
      <c r="AS902" s="289"/>
      <c r="AT902" s="289"/>
      <c r="AU902" s="304"/>
      <c r="AX902" s="292" t="s">
        <v>2073</v>
      </c>
      <c r="AY902" s="292" t="s">
        <v>2074</v>
      </c>
    </row>
    <row r="903" spans="1:51" s="228" customFormat="1" ht="48" customHeight="1">
      <c r="A903" s="304"/>
      <c r="B903" s="304"/>
      <c r="C903" s="304"/>
      <c r="D903" s="304"/>
      <c r="E903" s="304"/>
      <c r="F903" s="304"/>
      <c r="G903" s="304"/>
      <c r="H903" s="304"/>
      <c r="I903" s="304"/>
      <c r="J903" s="304"/>
      <c r="K903" s="304"/>
      <c r="L903" s="304"/>
      <c r="M903" s="305"/>
      <c r="N903" s="305"/>
      <c r="O903" s="306"/>
      <c r="P903" s="304"/>
      <c r="Q903" s="308"/>
      <c r="R903" s="304"/>
      <c r="S903" s="308"/>
      <c r="T903" s="304"/>
      <c r="U903" s="304"/>
      <c r="V903" s="304"/>
      <c r="W903" s="304"/>
      <c r="X903" s="304"/>
      <c r="Y903" s="304"/>
      <c r="Z903" s="304"/>
      <c r="AA903" s="309"/>
      <c r="AB903" s="304"/>
      <c r="AC903" s="304"/>
      <c r="AD903" s="304"/>
      <c r="AE903" s="304"/>
      <c r="AF903" s="304"/>
      <c r="AG903" s="304"/>
      <c r="AH903" s="304"/>
      <c r="AI903" s="285"/>
      <c r="AJ903" s="304"/>
      <c r="AK903" s="304"/>
      <c r="AL903" s="304"/>
      <c r="AM903" s="304"/>
      <c r="AN903" s="304"/>
      <c r="AO903" s="304"/>
      <c r="AP903" s="271"/>
      <c r="AQ903" s="304"/>
      <c r="AR903" s="306"/>
      <c r="AS903" s="289"/>
      <c r="AT903" s="289"/>
      <c r="AU903" s="304"/>
      <c r="AX903" s="292" t="s">
        <v>897</v>
      </c>
      <c r="AY903" s="292" t="s">
        <v>2075</v>
      </c>
    </row>
    <row r="904" spans="1:51" s="228" customFormat="1" ht="48" customHeight="1">
      <c r="A904" s="304"/>
      <c r="B904" s="304"/>
      <c r="C904" s="304"/>
      <c r="D904" s="304"/>
      <c r="E904" s="304"/>
      <c r="F904" s="304"/>
      <c r="G904" s="304"/>
      <c r="H904" s="304"/>
      <c r="I904" s="304"/>
      <c r="J904" s="304"/>
      <c r="K904" s="304"/>
      <c r="L904" s="304"/>
      <c r="M904" s="305"/>
      <c r="N904" s="305"/>
      <c r="O904" s="306"/>
      <c r="P904" s="304"/>
      <c r="Q904" s="308"/>
      <c r="R904" s="304"/>
      <c r="S904" s="308"/>
      <c r="T904" s="304"/>
      <c r="U904" s="304"/>
      <c r="V904" s="304"/>
      <c r="W904" s="304"/>
      <c r="X904" s="304"/>
      <c r="Y904" s="304"/>
      <c r="Z904" s="304"/>
      <c r="AA904" s="309"/>
      <c r="AB904" s="304"/>
      <c r="AC904" s="304"/>
      <c r="AD904" s="304"/>
      <c r="AE904" s="304"/>
      <c r="AF904" s="304"/>
      <c r="AG904" s="304"/>
      <c r="AH904" s="304"/>
      <c r="AI904" s="285"/>
      <c r="AJ904" s="304"/>
      <c r="AK904" s="304"/>
      <c r="AL904" s="304"/>
      <c r="AM904" s="304"/>
      <c r="AN904" s="304"/>
      <c r="AO904" s="304"/>
      <c r="AP904" s="271"/>
      <c r="AQ904" s="304"/>
      <c r="AR904" s="306"/>
      <c r="AS904" s="289"/>
      <c r="AT904" s="289"/>
      <c r="AU904" s="304"/>
      <c r="AX904" s="292" t="s">
        <v>2076</v>
      </c>
      <c r="AY904" s="292" t="s">
        <v>2077</v>
      </c>
    </row>
    <row r="905" spans="1:51" s="228" customFormat="1" ht="48" customHeight="1">
      <c r="A905" s="304"/>
      <c r="B905" s="304"/>
      <c r="C905" s="304"/>
      <c r="D905" s="304"/>
      <c r="E905" s="304"/>
      <c r="F905" s="304"/>
      <c r="G905" s="304"/>
      <c r="H905" s="304"/>
      <c r="I905" s="304"/>
      <c r="J905" s="304"/>
      <c r="K905" s="304"/>
      <c r="L905" s="304"/>
      <c r="M905" s="305"/>
      <c r="N905" s="305"/>
      <c r="O905" s="306"/>
      <c r="P905" s="304"/>
      <c r="Q905" s="308"/>
      <c r="R905" s="304"/>
      <c r="S905" s="308"/>
      <c r="T905" s="304"/>
      <c r="U905" s="304"/>
      <c r="V905" s="304"/>
      <c r="W905" s="304"/>
      <c r="X905" s="304"/>
      <c r="Y905" s="304"/>
      <c r="Z905" s="304"/>
      <c r="AA905" s="309"/>
      <c r="AB905" s="304"/>
      <c r="AC905" s="304"/>
      <c r="AD905" s="304"/>
      <c r="AE905" s="304"/>
      <c r="AF905" s="304"/>
      <c r="AG905" s="304"/>
      <c r="AH905" s="304"/>
      <c r="AI905" s="285"/>
      <c r="AJ905" s="304"/>
      <c r="AK905" s="304"/>
      <c r="AL905" s="304"/>
      <c r="AM905" s="304"/>
      <c r="AN905" s="304"/>
      <c r="AO905" s="304"/>
      <c r="AP905" s="271"/>
      <c r="AQ905" s="304"/>
      <c r="AR905" s="306"/>
      <c r="AS905" s="289"/>
      <c r="AT905" s="289"/>
      <c r="AU905" s="304"/>
      <c r="AX905" s="292" t="s">
        <v>2078</v>
      </c>
      <c r="AY905" s="292" t="s">
        <v>2079</v>
      </c>
    </row>
    <row r="906" spans="1:51" s="228" customFormat="1" ht="48" customHeight="1">
      <c r="A906" s="304"/>
      <c r="B906" s="304"/>
      <c r="C906" s="304"/>
      <c r="D906" s="304"/>
      <c r="E906" s="304"/>
      <c r="F906" s="304"/>
      <c r="G906" s="304"/>
      <c r="H906" s="304"/>
      <c r="I906" s="304"/>
      <c r="J906" s="304"/>
      <c r="K906" s="304"/>
      <c r="L906" s="304"/>
      <c r="M906" s="305"/>
      <c r="N906" s="305"/>
      <c r="O906" s="306"/>
      <c r="P906" s="304"/>
      <c r="Q906" s="308"/>
      <c r="R906" s="304"/>
      <c r="S906" s="308"/>
      <c r="T906" s="304"/>
      <c r="U906" s="304"/>
      <c r="V906" s="304"/>
      <c r="W906" s="304"/>
      <c r="X906" s="304"/>
      <c r="Y906" s="304"/>
      <c r="Z906" s="304"/>
      <c r="AA906" s="309"/>
      <c r="AB906" s="304"/>
      <c r="AC906" s="304"/>
      <c r="AD906" s="304"/>
      <c r="AE906" s="304"/>
      <c r="AF906" s="304"/>
      <c r="AG906" s="304"/>
      <c r="AH906" s="304"/>
      <c r="AI906" s="285"/>
      <c r="AJ906" s="304"/>
      <c r="AK906" s="304"/>
      <c r="AL906" s="304"/>
      <c r="AM906" s="304"/>
      <c r="AN906" s="304"/>
      <c r="AO906" s="304"/>
      <c r="AP906" s="271"/>
      <c r="AQ906" s="304"/>
      <c r="AR906" s="306"/>
      <c r="AS906" s="289"/>
      <c r="AT906" s="289"/>
      <c r="AU906" s="304"/>
      <c r="AX906" s="292" t="s">
        <v>2080</v>
      </c>
      <c r="AY906" s="292" t="s">
        <v>2081</v>
      </c>
    </row>
    <row r="907" spans="1:51" s="228" customFormat="1" ht="48" customHeight="1">
      <c r="A907" s="304"/>
      <c r="B907" s="304"/>
      <c r="C907" s="304"/>
      <c r="D907" s="304"/>
      <c r="E907" s="304"/>
      <c r="F907" s="304"/>
      <c r="G907" s="304"/>
      <c r="H907" s="304"/>
      <c r="I907" s="304"/>
      <c r="J907" s="304"/>
      <c r="K907" s="304"/>
      <c r="L907" s="304"/>
      <c r="M907" s="305"/>
      <c r="N907" s="305"/>
      <c r="O907" s="306"/>
      <c r="P907" s="304"/>
      <c r="Q907" s="308"/>
      <c r="R907" s="304"/>
      <c r="S907" s="308"/>
      <c r="T907" s="304"/>
      <c r="U907" s="304"/>
      <c r="V907" s="304"/>
      <c r="W907" s="304"/>
      <c r="X907" s="304"/>
      <c r="Y907" s="304"/>
      <c r="Z907" s="304"/>
      <c r="AA907" s="309"/>
      <c r="AB907" s="304"/>
      <c r="AC907" s="304"/>
      <c r="AD907" s="304"/>
      <c r="AE907" s="304"/>
      <c r="AF907" s="304"/>
      <c r="AG907" s="304"/>
      <c r="AH907" s="304"/>
      <c r="AI907" s="285"/>
      <c r="AJ907" s="304"/>
      <c r="AK907" s="304"/>
      <c r="AL907" s="304"/>
      <c r="AM907" s="304"/>
      <c r="AN907" s="304"/>
      <c r="AO907" s="304"/>
      <c r="AP907" s="271"/>
      <c r="AQ907" s="304"/>
      <c r="AR907" s="306"/>
      <c r="AS907" s="289"/>
      <c r="AT907" s="289"/>
      <c r="AU907" s="304"/>
      <c r="AX907" s="292" t="s">
        <v>2082</v>
      </c>
      <c r="AY907" s="292" t="s">
        <v>2083</v>
      </c>
    </row>
    <row r="908" spans="1:51" s="228" customFormat="1" ht="48" customHeight="1">
      <c r="A908" s="304"/>
      <c r="B908" s="304"/>
      <c r="C908" s="304"/>
      <c r="D908" s="304"/>
      <c r="E908" s="304"/>
      <c r="F908" s="304"/>
      <c r="G908" s="304"/>
      <c r="H908" s="304"/>
      <c r="I908" s="304"/>
      <c r="J908" s="304"/>
      <c r="K908" s="304"/>
      <c r="L908" s="304"/>
      <c r="M908" s="305"/>
      <c r="N908" s="305"/>
      <c r="O908" s="306"/>
      <c r="P908" s="304"/>
      <c r="Q908" s="308"/>
      <c r="R908" s="304"/>
      <c r="S908" s="308"/>
      <c r="T908" s="304"/>
      <c r="U908" s="304"/>
      <c r="V908" s="304"/>
      <c r="W908" s="304"/>
      <c r="X908" s="304"/>
      <c r="Y908" s="304"/>
      <c r="Z908" s="304"/>
      <c r="AA908" s="309"/>
      <c r="AB908" s="304"/>
      <c r="AC908" s="304"/>
      <c r="AD908" s="304"/>
      <c r="AE908" s="304"/>
      <c r="AF908" s="304"/>
      <c r="AG908" s="304"/>
      <c r="AH908" s="304"/>
      <c r="AI908" s="285"/>
      <c r="AJ908" s="304"/>
      <c r="AK908" s="304"/>
      <c r="AL908" s="304"/>
      <c r="AM908" s="304"/>
      <c r="AN908" s="304"/>
      <c r="AO908" s="304"/>
      <c r="AP908" s="271"/>
      <c r="AQ908" s="304"/>
      <c r="AR908" s="306"/>
      <c r="AS908" s="289"/>
      <c r="AT908" s="289"/>
      <c r="AU908" s="304"/>
      <c r="AX908" s="292" t="s">
        <v>2084</v>
      </c>
      <c r="AY908" s="292" t="s">
        <v>2085</v>
      </c>
    </row>
    <row r="909" spans="1:51" s="228" customFormat="1" ht="48" customHeight="1">
      <c r="A909" s="304"/>
      <c r="B909" s="304"/>
      <c r="C909" s="304"/>
      <c r="D909" s="304"/>
      <c r="E909" s="304"/>
      <c r="F909" s="304"/>
      <c r="G909" s="304"/>
      <c r="H909" s="304"/>
      <c r="I909" s="304"/>
      <c r="J909" s="304"/>
      <c r="K909" s="304"/>
      <c r="L909" s="304"/>
      <c r="M909" s="305"/>
      <c r="N909" s="305"/>
      <c r="O909" s="306"/>
      <c r="P909" s="304"/>
      <c r="Q909" s="308"/>
      <c r="R909" s="304"/>
      <c r="S909" s="308"/>
      <c r="T909" s="304"/>
      <c r="U909" s="304"/>
      <c r="V909" s="304"/>
      <c r="W909" s="304"/>
      <c r="X909" s="304"/>
      <c r="Y909" s="304"/>
      <c r="Z909" s="304"/>
      <c r="AA909" s="309"/>
      <c r="AB909" s="304"/>
      <c r="AC909" s="304"/>
      <c r="AD909" s="304"/>
      <c r="AE909" s="304"/>
      <c r="AF909" s="304"/>
      <c r="AG909" s="304"/>
      <c r="AH909" s="304"/>
      <c r="AI909" s="285"/>
      <c r="AJ909" s="304"/>
      <c r="AK909" s="304"/>
      <c r="AL909" s="304"/>
      <c r="AM909" s="304"/>
      <c r="AN909" s="304"/>
      <c r="AO909" s="304"/>
      <c r="AP909" s="271"/>
      <c r="AQ909" s="304"/>
      <c r="AR909" s="306"/>
      <c r="AS909" s="289"/>
      <c r="AT909" s="289"/>
      <c r="AU909" s="304"/>
      <c r="AX909" s="292" t="s">
        <v>2086</v>
      </c>
      <c r="AY909" s="292" t="s">
        <v>2087</v>
      </c>
    </row>
    <row r="910" spans="1:51" s="228" customFormat="1" ht="48" customHeight="1">
      <c r="A910" s="304"/>
      <c r="B910" s="304"/>
      <c r="C910" s="304"/>
      <c r="D910" s="304"/>
      <c r="E910" s="304"/>
      <c r="F910" s="304"/>
      <c r="G910" s="304"/>
      <c r="H910" s="304"/>
      <c r="I910" s="304"/>
      <c r="J910" s="304"/>
      <c r="K910" s="304"/>
      <c r="L910" s="304"/>
      <c r="M910" s="305"/>
      <c r="N910" s="305"/>
      <c r="O910" s="306"/>
      <c r="P910" s="304"/>
      <c r="Q910" s="308"/>
      <c r="R910" s="304"/>
      <c r="S910" s="308"/>
      <c r="T910" s="304"/>
      <c r="U910" s="304"/>
      <c r="V910" s="304"/>
      <c r="W910" s="304"/>
      <c r="X910" s="304"/>
      <c r="Y910" s="304"/>
      <c r="Z910" s="304"/>
      <c r="AA910" s="309"/>
      <c r="AB910" s="304"/>
      <c r="AC910" s="304"/>
      <c r="AD910" s="304"/>
      <c r="AE910" s="304"/>
      <c r="AF910" s="304"/>
      <c r="AG910" s="304"/>
      <c r="AH910" s="304"/>
      <c r="AI910" s="285"/>
      <c r="AJ910" s="304"/>
      <c r="AK910" s="304"/>
      <c r="AL910" s="304"/>
      <c r="AM910" s="304"/>
      <c r="AN910" s="304"/>
      <c r="AO910" s="304"/>
      <c r="AP910" s="271"/>
      <c r="AQ910" s="304"/>
      <c r="AR910" s="306"/>
      <c r="AS910" s="289"/>
      <c r="AT910" s="289"/>
      <c r="AU910" s="304"/>
      <c r="AX910" s="292" t="s">
        <v>2088</v>
      </c>
      <c r="AY910" s="292" t="s">
        <v>2089</v>
      </c>
    </row>
    <row r="911" spans="1:51" s="228" customFormat="1" ht="48" customHeight="1">
      <c r="A911" s="304"/>
      <c r="B911" s="304"/>
      <c r="C911" s="304"/>
      <c r="D911" s="304"/>
      <c r="E911" s="304"/>
      <c r="F911" s="304"/>
      <c r="G911" s="304"/>
      <c r="H911" s="304"/>
      <c r="I911" s="304"/>
      <c r="J911" s="304"/>
      <c r="K911" s="304"/>
      <c r="L911" s="304"/>
      <c r="M911" s="305"/>
      <c r="N911" s="305"/>
      <c r="O911" s="306"/>
      <c r="P911" s="304"/>
      <c r="Q911" s="308"/>
      <c r="R911" s="304"/>
      <c r="S911" s="308"/>
      <c r="T911" s="304"/>
      <c r="U911" s="304"/>
      <c r="V911" s="304"/>
      <c r="W911" s="304"/>
      <c r="X911" s="304"/>
      <c r="Y911" s="304"/>
      <c r="Z911" s="304"/>
      <c r="AA911" s="309"/>
      <c r="AB911" s="304"/>
      <c r="AC911" s="304"/>
      <c r="AD911" s="304"/>
      <c r="AE911" s="304"/>
      <c r="AF911" s="304"/>
      <c r="AG911" s="304"/>
      <c r="AH911" s="304"/>
      <c r="AI911" s="285"/>
      <c r="AJ911" s="304"/>
      <c r="AK911" s="304"/>
      <c r="AL911" s="304"/>
      <c r="AM911" s="304"/>
      <c r="AN911" s="304"/>
      <c r="AO911" s="304"/>
      <c r="AP911" s="271"/>
      <c r="AQ911" s="304"/>
      <c r="AR911" s="306"/>
      <c r="AS911" s="289"/>
      <c r="AT911" s="289"/>
      <c r="AU911" s="304"/>
      <c r="AX911" s="292" t="s">
        <v>2090</v>
      </c>
      <c r="AY911" s="292" t="s">
        <v>2091</v>
      </c>
    </row>
    <row r="912" spans="1:51" s="228" customFormat="1" ht="48" customHeight="1">
      <c r="A912" s="304"/>
      <c r="B912" s="304"/>
      <c r="C912" s="304"/>
      <c r="D912" s="304"/>
      <c r="E912" s="304"/>
      <c r="F912" s="304"/>
      <c r="G912" s="304"/>
      <c r="H912" s="304"/>
      <c r="I912" s="304"/>
      <c r="J912" s="304"/>
      <c r="K912" s="304"/>
      <c r="L912" s="304"/>
      <c r="M912" s="305"/>
      <c r="N912" s="305"/>
      <c r="O912" s="306"/>
      <c r="P912" s="304"/>
      <c r="Q912" s="308"/>
      <c r="R912" s="304"/>
      <c r="S912" s="308"/>
      <c r="T912" s="304"/>
      <c r="U912" s="304"/>
      <c r="V912" s="304"/>
      <c r="W912" s="304"/>
      <c r="X912" s="304"/>
      <c r="Y912" s="304"/>
      <c r="Z912" s="304"/>
      <c r="AA912" s="309"/>
      <c r="AB912" s="304"/>
      <c r="AC912" s="304"/>
      <c r="AD912" s="304"/>
      <c r="AE912" s="304"/>
      <c r="AF912" s="304"/>
      <c r="AG912" s="304"/>
      <c r="AH912" s="304"/>
      <c r="AI912" s="285"/>
      <c r="AJ912" s="304"/>
      <c r="AK912" s="304"/>
      <c r="AL912" s="304"/>
      <c r="AM912" s="304"/>
      <c r="AN912" s="304"/>
      <c r="AO912" s="304"/>
      <c r="AP912" s="271"/>
      <c r="AQ912" s="304"/>
      <c r="AR912" s="306"/>
      <c r="AS912" s="289"/>
      <c r="AT912" s="289"/>
      <c r="AU912" s="304"/>
      <c r="AX912" s="292" t="s">
        <v>2092</v>
      </c>
      <c r="AY912" s="292" t="s">
        <v>2093</v>
      </c>
    </row>
    <row r="913" spans="1:51" s="228" customFormat="1" ht="48" customHeight="1">
      <c r="A913" s="304"/>
      <c r="B913" s="304"/>
      <c r="C913" s="304"/>
      <c r="D913" s="304"/>
      <c r="E913" s="304"/>
      <c r="F913" s="304"/>
      <c r="G913" s="304"/>
      <c r="H913" s="304"/>
      <c r="I913" s="304"/>
      <c r="J913" s="304"/>
      <c r="K913" s="304"/>
      <c r="L913" s="304"/>
      <c r="M913" s="305"/>
      <c r="N913" s="305"/>
      <c r="O913" s="306"/>
      <c r="P913" s="304"/>
      <c r="Q913" s="308"/>
      <c r="R913" s="304"/>
      <c r="S913" s="308"/>
      <c r="T913" s="304"/>
      <c r="U913" s="304"/>
      <c r="V913" s="304"/>
      <c r="W913" s="304"/>
      <c r="X913" s="304"/>
      <c r="Y913" s="304"/>
      <c r="Z913" s="304"/>
      <c r="AA913" s="309"/>
      <c r="AB913" s="304"/>
      <c r="AC913" s="304"/>
      <c r="AD913" s="304"/>
      <c r="AE913" s="304"/>
      <c r="AF913" s="304"/>
      <c r="AG913" s="304"/>
      <c r="AH913" s="304"/>
      <c r="AI913" s="285"/>
      <c r="AJ913" s="304"/>
      <c r="AK913" s="304"/>
      <c r="AL913" s="304"/>
      <c r="AM913" s="304"/>
      <c r="AN913" s="304"/>
      <c r="AO913" s="304"/>
      <c r="AP913" s="271"/>
      <c r="AQ913" s="304"/>
      <c r="AR913" s="306"/>
      <c r="AS913" s="289"/>
      <c r="AT913" s="289"/>
      <c r="AU913" s="304"/>
      <c r="AX913" s="292" t="s">
        <v>2094</v>
      </c>
      <c r="AY913" s="292" t="s">
        <v>2095</v>
      </c>
    </row>
    <row r="914" spans="1:51" s="228" customFormat="1" ht="48" customHeight="1">
      <c r="A914" s="304"/>
      <c r="B914" s="304"/>
      <c r="C914" s="304"/>
      <c r="D914" s="304"/>
      <c r="E914" s="304"/>
      <c r="F914" s="304"/>
      <c r="G914" s="304"/>
      <c r="H914" s="304"/>
      <c r="I914" s="304"/>
      <c r="J914" s="304"/>
      <c r="K914" s="304"/>
      <c r="L914" s="304"/>
      <c r="M914" s="305"/>
      <c r="N914" s="305"/>
      <c r="O914" s="306"/>
      <c r="P914" s="304"/>
      <c r="Q914" s="308"/>
      <c r="R914" s="304"/>
      <c r="S914" s="308"/>
      <c r="T914" s="304"/>
      <c r="U914" s="304"/>
      <c r="V914" s="304"/>
      <c r="W914" s="304"/>
      <c r="X914" s="304"/>
      <c r="Y914" s="304"/>
      <c r="Z914" s="304"/>
      <c r="AA914" s="309"/>
      <c r="AB914" s="304"/>
      <c r="AC914" s="304"/>
      <c r="AD914" s="304"/>
      <c r="AE914" s="304"/>
      <c r="AF914" s="304"/>
      <c r="AG914" s="304"/>
      <c r="AH914" s="304"/>
      <c r="AI914" s="285"/>
      <c r="AJ914" s="304"/>
      <c r="AK914" s="304"/>
      <c r="AL914" s="304"/>
      <c r="AM914" s="304"/>
      <c r="AN914" s="304"/>
      <c r="AO914" s="304"/>
      <c r="AP914" s="271"/>
      <c r="AQ914" s="304"/>
      <c r="AR914" s="306"/>
      <c r="AS914" s="289"/>
      <c r="AT914" s="289"/>
      <c r="AU914" s="304"/>
      <c r="AX914" s="292" t="s">
        <v>2096</v>
      </c>
      <c r="AY914" s="292" t="s">
        <v>2097</v>
      </c>
    </row>
    <row r="915" spans="1:51" s="228" customFormat="1" ht="48" customHeight="1">
      <c r="A915" s="304"/>
      <c r="B915" s="304"/>
      <c r="C915" s="304"/>
      <c r="D915" s="304"/>
      <c r="E915" s="304"/>
      <c r="F915" s="304"/>
      <c r="G915" s="304"/>
      <c r="H915" s="304"/>
      <c r="I915" s="304"/>
      <c r="J915" s="304"/>
      <c r="K915" s="304"/>
      <c r="L915" s="304"/>
      <c r="M915" s="305"/>
      <c r="N915" s="305"/>
      <c r="O915" s="306"/>
      <c r="P915" s="304"/>
      <c r="Q915" s="308"/>
      <c r="R915" s="304"/>
      <c r="S915" s="308"/>
      <c r="T915" s="304"/>
      <c r="U915" s="304"/>
      <c r="V915" s="304"/>
      <c r="W915" s="304"/>
      <c r="X915" s="304"/>
      <c r="Y915" s="304"/>
      <c r="Z915" s="304"/>
      <c r="AA915" s="309"/>
      <c r="AB915" s="304"/>
      <c r="AC915" s="304"/>
      <c r="AD915" s="304"/>
      <c r="AE915" s="304"/>
      <c r="AF915" s="304"/>
      <c r="AG915" s="304"/>
      <c r="AH915" s="304"/>
      <c r="AI915" s="285"/>
      <c r="AJ915" s="304"/>
      <c r="AK915" s="304"/>
      <c r="AL915" s="304"/>
      <c r="AM915" s="304"/>
      <c r="AN915" s="304"/>
      <c r="AO915" s="304"/>
      <c r="AP915" s="271"/>
      <c r="AQ915" s="304"/>
      <c r="AR915" s="306"/>
      <c r="AS915" s="289"/>
      <c r="AT915" s="289"/>
      <c r="AU915" s="304"/>
      <c r="AX915" s="292" t="s">
        <v>2098</v>
      </c>
      <c r="AY915" s="292" t="s">
        <v>2099</v>
      </c>
    </row>
    <row r="916" spans="1:51" s="228" customFormat="1" ht="48" customHeight="1">
      <c r="A916" s="304"/>
      <c r="B916" s="304"/>
      <c r="C916" s="304"/>
      <c r="D916" s="304"/>
      <c r="E916" s="304"/>
      <c r="F916" s="304"/>
      <c r="G916" s="304"/>
      <c r="H916" s="304"/>
      <c r="I916" s="304"/>
      <c r="J916" s="304"/>
      <c r="K916" s="304"/>
      <c r="L916" s="304"/>
      <c r="M916" s="305"/>
      <c r="N916" s="305"/>
      <c r="O916" s="306"/>
      <c r="P916" s="304"/>
      <c r="Q916" s="308"/>
      <c r="R916" s="304"/>
      <c r="S916" s="308"/>
      <c r="T916" s="304"/>
      <c r="U916" s="304"/>
      <c r="V916" s="304"/>
      <c r="W916" s="304"/>
      <c r="X916" s="304"/>
      <c r="Y916" s="304"/>
      <c r="Z916" s="304"/>
      <c r="AA916" s="309"/>
      <c r="AB916" s="304"/>
      <c r="AC916" s="304"/>
      <c r="AD916" s="304"/>
      <c r="AE916" s="304"/>
      <c r="AF916" s="304"/>
      <c r="AG916" s="304"/>
      <c r="AH916" s="304"/>
      <c r="AI916" s="285"/>
      <c r="AJ916" s="304"/>
      <c r="AK916" s="304"/>
      <c r="AL916" s="304"/>
      <c r="AM916" s="304"/>
      <c r="AN916" s="304"/>
      <c r="AO916" s="304"/>
      <c r="AP916" s="271"/>
      <c r="AQ916" s="304"/>
      <c r="AR916" s="306"/>
      <c r="AS916" s="289"/>
      <c r="AT916" s="289"/>
      <c r="AU916" s="304"/>
      <c r="AX916" s="292" t="s">
        <v>2100</v>
      </c>
      <c r="AY916" s="292" t="s">
        <v>2101</v>
      </c>
    </row>
    <row r="917" spans="1:51" s="228" customFormat="1" ht="48" customHeight="1">
      <c r="A917" s="304"/>
      <c r="B917" s="304"/>
      <c r="C917" s="304"/>
      <c r="D917" s="304"/>
      <c r="E917" s="304"/>
      <c r="F917" s="304"/>
      <c r="G917" s="304"/>
      <c r="H917" s="304"/>
      <c r="I917" s="304"/>
      <c r="J917" s="304"/>
      <c r="K917" s="304"/>
      <c r="L917" s="304"/>
      <c r="M917" s="305"/>
      <c r="N917" s="305"/>
      <c r="O917" s="306"/>
      <c r="P917" s="304"/>
      <c r="Q917" s="308"/>
      <c r="R917" s="304"/>
      <c r="S917" s="308"/>
      <c r="T917" s="304"/>
      <c r="U917" s="304"/>
      <c r="V917" s="304"/>
      <c r="W917" s="304"/>
      <c r="X917" s="304"/>
      <c r="Y917" s="304"/>
      <c r="Z917" s="304"/>
      <c r="AA917" s="309"/>
      <c r="AB917" s="304"/>
      <c r="AC917" s="304"/>
      <c r="AD917" s="304"/>
      <c r="AE917" s="304"/>
      <c r="AF917" s="304"/>
      <c r="AG917" s="304"/>
      <c r="AH917" s="304"/>
      <c r="AI917" s="285"/>
      <c r="AJ917" s="304"/>
      <c r="AK917" s="304"/>
      <c r="AL917" s="304"/>
      <c r="AM917" s="304"/>
      <c r="AN917" s="304"/>
      <c r="AO917" s="304"/>
      <c r="AP917" s="271"/>
      <c r="AQ917" s="304"/>
      <c r="AR917" s="306"/>
      <c r="AS917" s="289"/>
      <c r="AT917" s="289"/>
      <c r="AU917" s="304"/>
      <c r="AX917" s="292" t="s">
        <v>2102</v>
      </c>
      <c r="AY917" s="292" t="s">
        <v>2103</v>
      </c>
    </row>
    <row r="918" spans="1:51" s="228" customFormat="1" ht="48" customHeight="1">
      <c r="A918" s="304"/>
      <c r="B918" s="304"/>
      <c r="C918" s="304"/>
      <c r="D918" s="304"/>
      <c r="E918" s="304"/>
      <c r="F918" s="304"/>
      <c r="G918" s="304"/>
      <c r="H918" s="304"/>
      <c r="I918" s="304"/>
      <c r="J918" s="304"/>
      <c r="K918" s="304"/>
      <c r="L918" s="304"/>
      <c r="M918" s="305"/>
      <c r="N918" s="305"/>
      <c r="O918" s="306"/>
      <c r="P918" s="304"/>
      <c r="Q918" s="308"/>
      <c r="R918" s="304"/>
      <c r="S918" s="308"/>
      <c r="T918" s="304"/>
      <c r="U918" s="304"/>
      <c r="V918" s="304"/>
      <c r="W918" s="304"/>
      <c r="X918" s="304"/>
      <c r="Y918" s="304"/>
      <c r="Z918" s="304"/>
      <c r="AA918" s="309"/>
      <c r="AB918" s="304"/>
      <c r="AC918" s="304"/>
      <c r="AD918" s="304"/>
      <c r="AE918" s="304"/>
      <c r="AF918" s="304"/>
      <c r="AG918" s="304"/>
      <c r="AH918" s="304"/>
      <c r="AI918" s="285"/>
      <c r="AJ918" s="304"/>
      <c r="AK918" s="304"/>
      <c r="AL918" s="304"/>
      <c r="AM918" s="304"/>
      <c r="AN918" s="304"/>
      <c r="AO918" s="304"/>
      <c r="AP918" s="271"/>
      <c r="AQ918" s="304"/>
      <c r="AR918" s="306"/>
      <c r="AS918" s="289"/>
      <c r="AT918" s="289"/>
      <c r="AU918" s="304"/>
      <c r="AX918" s="292" t="s">
        <v>2104</v>
      </c>
      <c r="AY918" s="292" t="s">
        <v>2105</v>
      </c>
    </row>
    <row r="919" spans="1:51" s="228" customFormat="1" ht="48" customHeight="1">
      <c r="A919" s="304"/>
      <c r="B919" s="304"/>
      <c r="C919" s="304"/>
      <c r="D919" s="304"/>
      <c r="E919" s="304"/>
      <c r="F919" s="304"/>
      <c r="G919" s="304"/>
      <c r="H919" s="304"/>
      <c r="I919" s="304"/>
      <c r="J919" s="304"/>
      <c r="K919" s="304"/>
      <c r="L919" s="304"/>
      <c r="M919" s="305"/>
      <c r="N919" s="305"/>
      <c r="O919" s="306"/>
      <c r="P919" s="304"/>
      <c r="Q919" s="308"/>
      <c r="R919" s="304"/>
      <c r="S919" s="308"/>
      <c r="T919" s="304"/>
      <c r="U919" s="304"/>
      <c r="V919" s="304"/>
      <c r="W919" s="304"/>
      <c r="X919" s="304"/>
      <c r="Y919" s="304"/>
      <c r="Z919" s="304"/>
      <c r="AA919" s="309"/>
      <c r="AB919" s="304"/>
      <c r="AC919" s="304"/>
      <c r="AD919" s="304"/>
      <c r="AE919" s="304"/>
      <c r="AF919" s="304"/>
      <c r="AG919" s="304"/>
      <c r="AH919" s="304"/>
      <c r="AI919" s="285"/>
      <c r="AJ919" s="304"/>
      <c r="AK919" s="304"/>
      <c r="AL919" s="304"/>
      <c r="AM919" s="304"/>
      <c r="AN919" s="304"/>
      <c r="AO919" s="304"/>
      <c r="AP919" s="271"/>
      <c r="AQ919" s="304"/>
      <c r="AR919" s="306"/>
      <c r="AS919" s="289"/>
      <c r="AT919" s="289"/>
      <c r="AU919" s="304"/>
      <c r="AX919" s="292" t="s">
        <v>2106</v>
      </c>
      <c r="AY919" s="292" t="s">
        <v>2107</v>
      </c>
    </row>
    <row r="920" spans="1:51" s="228" customFormat="1" ht="48" customHeight="1">
      <c r="A920" s="304"/>
      <c r="B920" s="304"/>
      <c r="C920" s="304"/>
      <c r="D920" s="304"/>
      <c r="E920" s="304"/>
      <c r="F920" s="304"/>
      <c r="G920" s="304"/>
      <c r="H920" s="304"/>
      <c r="I920" s="304"/>
      <c r="J920" s="304"/>
      <c r="K920" s="304"/>
      <c r="L920" s="304"/>
      <c r="M920" s="305"/>
      <c r="N920" s="305"/>
      <c r="O920" s="306"/>
      <c r="P920" s="304"/>
      <c r="Q920" s="308"/>
      <c r="R920" s="304"/>
      <c r="S920" s="308"/>
      <c r="T920" s="304"/>
      <c r="U920" s="304"/>
      <c r="V920" s="304"/>
      <c r="W920" s="304"/>
      <c r="X920" s="304"/>
      <c r="Y920" s="304"/>
      <c r="Z920" s="304"/>
      <c r="AA920" s="309"/>
      <c r="AB920" s="304"/>
      <c r="AC920" s="304"/>
      <c r="AD920" s="304"/>
      <c r="AE920" s="304"/>
      <c r="AF920" s="304"/>
      <c r="AG920" s="304"/>
      <c r="AH920" s="304"/>
      <c r="AI920" s="285"/>
      <c r="AJ920" s="304"/>
      <c r="AK920" s="304"/>
      <c r="AL920" s="304"/>
      <c r="AM920" s="304"/>
      <c r="AN920" s="304"/>
      <c r="AO920" s="304"/>
      <c r="AP920" s="271"/>
      <c r="AQ920" s="304"/>
      <c r="AR920" s="306"/>
      <c r="AS920" s="289"/>
      <c r="AT920" s="289"/>
      <c r="AU920" s="304"/>
      <c r="AX920" s="292" t="s">
        <v>2108</v>
      </c>
      <c r="AY920" s="292" t="s">
        <v>2109</v>
      </c>
    </row>
    <row r="921" spans="1:51" s="228" customFormat="1" ht="48" customHeight="1">
      <c r="A921" s="304"/>
      <c r="B921" s="304"/>
      <c r="C921" s="304"/>
      <c r="D921" s="304"/>
      <c r="E921" s="304"/>
      <c r="F921" s="304"/>
      <c r="G921" s="304"/>
      <c r="H921" s="304"/>
      <c r="I921" s="304"/>
      <c r="J921" s="304"/>
      <c r="K921" s="304"/>
      <c r="L921" s="304"/>
      <c r="M921" s="305"/>
      <c r="N921" s="305"/>
      <c r="O921" s="306"/>
      <c r="P921" s="304"/>
      <c r="Q921" s="308"/>
      <c r="R921" s="304"/>
      <c r="S921" s="308"/>
      <c r="T921" s="304"/>
      <c r="U921" s="304"/>
      <c r="V921" s="304"/>
      <c r="W921" s="304"/>
      <c r="X921" s="304"/>
      <c r="Y921" s="304"/>
      <c r="Z921" s="304"/>
      <c r="AA921" s="309"/>
      <c r="AB921" s="304"/>
      <c r="AC921" s="304"/>
      <c r="AD921" s="304"/>
      <c r="AE921" s="304"/>
      <c r="AF921" s="304"/>
      <c r="AG921" s="304"/>
      <c r="AH921" s="304"/>
      <c r="AI921" s="285"/>
      <c r="AJ921" s="304"/>
      <c r="AK921" s="304"/>
      <c r="AL921" s="304"/>
      <c r="AM921" s="304"/>
      <c r="AN921" s="304"/>
      <c r="AO921" s="304"/>
      <c r="AP921" s="271"/>
      <c r="AQ921" s="304"/>
      <c r="AR921" s="306"/>
      <c r="AS921" s="289"/>
      <c r="AT921" s="289"/>
      <c r="AU921" s="304"/>
      <c r="AX921" s="292" t="s">
        <v>2110</v>
      </c>
      <c r="AY921" s="292" t="s">
        <v>2111</v>
      </c>
    </row>
    <row r="922" spans="1:51" s="228" customFormat="1" ht="48" customHeight="1">
      <c r="A922" s="304"/>
      <c r="B922" s="304"/>
      <c r="C922" s="304"/>
      <c r="D922" s="304"/>
      <c r="E922" s="304"/>
      <c r="F922" s="304"/>
      <c r="G922" s="304"/>
      <c r="H922" s="304"/>
      <c r="I922" s="304"/>
      <c r="J922" s="304"/>
      <c r="K922" s="304"/>
      <c r="L922" s="304"/>
      <c r="M922" s="305"/>
      <c r="N922" s="305"/>
      <c r="O922" s="306"/>
      <c r="P922" s="304"/>
      <c r="Q922" s="308"/>
      <c r="R922" s="304"/>
      <c r="S922" s="308"/>
      <c r="T922" s="304"/>
      <c r="U922" s="304"/>
      <c r="V922" s="304"/>
      <c r="W922" s="304"/>
      <c r="X922" s="304"/>
      <c r="Y922" s="304"/>
      <c r="Z922" s="304"/>
      <c r="AA922" s="309"/>
      <c r="AB922" s="304"/>
      <c r="AC922" s="304"/>
      <c r="AD922" s="304"/>
      <c r="AE922" s="304"/>
      <c r="AF922" s="304"/>
      <c r="AG922" s="304"/>
      <c r="AH922" s="304"/>
      <c r="AI922" s="285"/>
      <c r="AJ922" s="304"/>
      <c r="AK922" s="304"/>
      <c r="AL922" s="304"/>
      <c r="AM922" s="304"/>
      <c r="AN922" s="304"/>
      <c r="AO922" s="304"/>
      <c r="AP922" s="271"/>
      <c r="AQ922" s="304"/>
      <c r="AR922" s="306"/>
      <c r="AS922" s="289"/>
      <c r="AT922" s="289"/>
      <c r="AU922" s="304"/>
      <c r="AX922" s="292" t="s">
        <v>2112</v>
      </c>
      <c r="AY922" s="292" t="s">
        <v>2113</v>
      </c>
    </row>
    <row r="923" spans="1:51" s="228" customFormat="1" ht="48" customHeight="1">
      <c r="A923" s="304"/>
      <c r="B923" s="304"/>
      <c r="C923" s="304"/>
      <c r="D923" s="304"/>
      <c r="E923" s="304"/>
      <c r="F923" s="304"/>
      <c r="G923" s="304"/>
      <c r="H923" s="304"/>
      <c r="I923" s="304"/>
      <c r="J923" s="304"/>
      <c r="K923" s="304"/>
      <c r="L923" s="304"/>
      <c r="M923" s="305"/>
      <c r="N923" s="305"/>
      <c r="O923" s="306"/>
      <c r="P923" s="304"/>
      <c r="Q923" s="308"/>
      <c r="R923" s="304"/>
      <c r="S923" s="308"/>
      <c r="T923" s="304"/>
      <c r="U923" s="304"/>
      <c r="V923" s="304"/>
      <c r="W923" s="304"/>
      <c r="X923" s="304"/>
      <c r="Y923" s="304"/>
      <c r="Z923" s="304"/>
      <c r="AA923" s="309"/>
      <c r="AB923" s="304"/>
      <c r="AC923" s="304"/>
      <c r="AD923" s="304"/>
      <c r="AE923" s="304"/>
      <c r="AF923" s="304"/>
      <c r="AG923" s="304"/>
      <c r="AH923" s="304"/>
      <c r="AI923" s="285"/>
      <c r="AJ923" s="304"/>
      <c r="AK923" s="304"/>
      <c r="AL923" s="304"/>
      <c r="AM923" s="304"/>
      <c r="AN923" s="304"/>
      <c r="AO923" s="304"/>
      <c r="AP923" s="271"/>
      <c r="AQ923" s="304"/>
      <c r="AR923" s="306"/>
      <c r="AS923" s="289"/>
      <c r="AT923" s="289"/>
      <c r="AU923" s="304"/>
      <c r="AX923" s="292" t="s">
        <v>2114</v>
      </c>
      <c r="AY923" s="292" t="s">
        <v>2115</v>
      </c>
    </row>
    <row r="924" spans="1:51" s="228" customFormat="1" ht="48" customHeight="1">
      <c r="A924" s="304"/>
      <c r="B924" s="304"/>
      <c r="C924" s="304"/>
      <c r="D924" s="304"/>
      <c r="E924" s="304"/>
      <c r="F924" s="304"/>
      <c r="G924" s="304"/>
      <c r="H924" s="304"/>
      <c r="I924" s="304"/>
      <c r="J924" s="304"/>
      <c r="K924" s="304"/>
      <c r="L924" s="304"/>
      <c r="M924" s="305"/>
      <c r="N924" s="305"/>
      <c r="O924" s="306"/>
      <c r="P924" s="304"/>
      <c r="Q924" s="308"/>
      <c r="R924" s="304"/>
      <c r="S924" s="308"/>
      <c r="T924" s="304"/>
      <c r="U924" s="304"/>
      <c r="V924" s="304"/>
      <c r="W924" s="304"/>
      <c r="X924" s="304"/>
      <c r="Y924" s="304"/>
      <c r="Z924" s="304"/>
      <c r="AA924" s="309"/>
      <c r="AB924" s="304"/>
      <c r="AC924" s="304"/>
      <c r="AD924" s="304"/>
      <c r="AE924" s="304"/>
      <c r="AF924" s="304"/>
      <c r="AG924" s="304"/>
      <c r="AH924" s="304"/>
      <c r="AI924" s="285"/>
      <c r="AJ924" s="304"/>
      <c r="AK924" s="304"/>
      <c r="AL924" s="304"/>
      <c r="AM924" s="304"/>
      <c r="AN924" s="304"/>
      <c r="AO924" s="304"/>
      <c r="AP924" s="271"/>
      <c r="AQ924" s="304"/>
      <c r="AR924" s="306"/>
      <c r="AS924" s="289"/>
      <c r="AT924" s="289"/>
      <c r="AU924" s="304"/>
      <c r="AX924" s="292" t="s">
        <v>2116</v>
      </c>
      <c r="AY924" s="292" t="s">
        <v>2117</v>
      </c>
    </row>
    <row r="925" spans="1:51" s="228" customFormat="1" ht="48" customHeight="1">
      <c r="A925" s="304"/>
      <c r="B925" s="304"/>
      <c r="C925" s="304"/>
      <c r="D925" s="304"/>
      <c r="E925" s="304"/>
      <c r="F925" s="304"/>
      <c r="G925" s="304"/>
      <c r="H925" s="304"/>
      <c r="I925" s="304"/>
      <c r="J925" s="304"/>
      <c r="K925" s="304"/>
      <c r="L925" s="304"/>
      <c r="M925" s="305"/>
      <c r="N925" s="305"/>
      <c r="O925" s="306"/>
      <c r="P925" s="304"/>
      <c r="Q925" s="308"/>
      <c r="R925" s="304"/>
      <c r="S925" s="308"/>
      <c r="T925" s="304"/>
      <c r="U925" s="304"/>
      <c r="V925" s="304"/>
      <c r="W925" s="304"/>
      <c r="X925" s="304"/>
      <c r="Y925" s="304"/>
      <c r="Z925" s="304"/>
      <c r="AA925" s="309"/>
      <c r="AB925" s="304"/>
      <c r="AC925" s="304"/>
      <c r="AD925" s="304"/>
      <c r="AE925" s="304"/>
      <c r="AF925" s="304"/>
      <c r="AG925" s="304"/>
      <c r="AH925" s="304"/>
      <c r="AI925" s="285"/>
      <c r="AJ925" s="304"/>
      <c r="AK925" s="304"/>
      <c r="AL925" s="304"/>
      <c r="AM925" s="304"/>
      <c r="AN925" s="304"/>
      <c r="AO925" s="304"/>
      <c r="AP925" s="271"/>
      <c r="AQ925" s="304"/>
      <c r="AR925" s="306"/>
      <c r="AS925" s="289"/>
      <c r="AT925" s="289"/>
      <c r="AU925" s="304"/>
      <c r="AX925" s="292" t="s">
        <v>2118</v>
      </c>
      <c r="AY925" s="292" t="s">
        <v>2119</v>
      </c>
    </row>
    <row r="926" spans="1:51" s="228" customFormat="1" ht="48" customHeight="1">
      <c r="A926" s="304"/>
      <c r="B926" s="304"/>
      <c r="C926" s="304"/>
      <c r="D926" s="304"/>
      <c r="E926" s="304"/>
      <c r="F926" s="304"/>
      <c r="G926" s="304"/>
      <c r="H926" s="304"/>
      <c r="I926" s="304"/>
      <c r="J926" s="304"/>
      <c r="K926" s="304"/>
      <c r="L926" s="304"/>
      <c r="M926" s="305"/>
      <c r="N926" s="305"/>
      <c r="O926" s="306"/>
      <c r="P926" s="304"/>
      <c r="Q926" s="308"/>
      <c r="R926" s="304"/>
      <c r="S926" s="308"/>
      <c r="T926" s="304"/>
      <c r="U926" s="304"/>
      <c r="V926" s="304"/>
      <c r="W926" s="304"/>
      <c r="X926" s="304"/>
      <c r="Y926" s="304"/>
      <c r="Z926" s="304"/>
      <c r="AA926" s="309"/>
      <c r="AB926" s="304"/>
      <c r="AC926" s="304"/>
      <c r="AD926" s="304"/>
      <c r="AE926" s="304"/>
      <c r="AF926" s="304"/>
      <c r="AG926" s="304"/>
      <c r="AH926" s="304"/>
      <c r="AI926" s="285"/>
      <c r="AJ926" s="304"/>
      <c r="AK926" s="304"/>
      <c r="AL926" s="304"/>
      <c r="AM926" s="304"/>
      <c r="AN926" s="304"/>
      <c r="AO926" s="304"/>
      <c r="AP926" s="271"/>
      <c r="AQ926" s="304"/>
      <c r="AR926" s="306"/>
      <c r="AS926" s="289"/>
      <c r="AT926" s="289"/>
      <c r="AU926" s="304"/>
      <c r="AX926" s="292" t="s">
        <v>2120</v>
      </c>
      <c r="AY926" s="292" t="s">
        <v>2121</v>
      </c>
    </row>
    <row r="927" spans="1:51" s="228" customFormat="1" ht="48" customHeight="1">
      <c r="A927" s="304"/>
      <c r="B927" s="304"/>
      <c r="C927" s="304"/>
      <c r="D927" s="304"/>
      <c r="E927" s="304"/>
      <c r="F927" s="304"/>
      <c r="G927" s="304"/>
      <c r="H927" s="304"/>
      <c r="I927" s="304"/>
      <c r="J927" s="304"/>
      <c r="K927" s="304"/>
      <c r="L927" s="304"/>
      <c r="M927" s="305"/>
      <c r="N927" s="305"/>
      <c r="O927" s="306"/>
      <c r="P927" s="304"/>
      <c r="Q927" s="308"/>
      <c r="R927" s="304"/>
      <c r="S927" s="308"/>
      <c r="T927" s="304"/>
      <c r="U927" s="304"/>
      <c r="V927" s="304"/>
      <c r="W927" s="304"/>
      <c r="X927" s="304"/>
      <c r="Y927" s="304"/>
      <c r="Z927" s="304"/>
      <c r="AA927" s="309"/>
      <c r="AB927" s="304"/>
      <c r="AC927" s="304"/>
      <c r="AD927" s="304"/>
      <c r="AE927" s="304"/>
      <c r="AF927" s="304"/>
      <c r="AG927" s="304"/>
      <c r="AH927" s="304"/>
      <c r="AI927" s="285"/>
      <c r="AJ927" s="304"/>
      <c r="AK927" s="304"/>
      <c r="AL927" s="304"/>
      <c r="AM927" s="304"/>
      <c r="AN927" s="304"/>
      <c r="AO927" s="304"/>
      <c r="AP927" s="271"/>
      <c r="AQ927" s="304"/>
      <c r="AR927" s="306"/>
      <c r="AS927" s="289"/>
      <c r="AT927" s="289"/>
      <c r="AU927" s="304"/>
      <c r="AX927" s="292" t="s">
        <v>2122</v>
      </c>
      <c r="AY927" s="292" t="s">
        <v>2123</v>
      </c>
    </row>
    <row r="928" spans="1:51" s="228" customFormat="1" ht="48" customHeight="1">
      <c r="A928" s="304"/>
      <c r="B928" s="304"/>
      <c r="C928" s="304"/>
      <c r="D928" s="304"/>
      <c r="E928" s="304"/>
      <c r="F928" s="304"/>
      <c r="G928" s="304"/>
      <c r="H928" s="304"/>
      <c r="I928" s="304"/>
      <c r="J928" s="304"/>
      <c r="K928" s="304"/>
      <c r="L928" s="304"/>
      <c r="M928" s="305"/>
      <c r="N928" s="305"/>
      <c r="O928" s="306"/>
      <c r="P928" s="304"/>
      <c r="Q928" s="308"/>
      <c r="R928" s="304"/>
      <c r="S928" s="308"/>
      <c r="T928" s="304"/>
      <c r="U928" s="304"/>
      <c r="V928" s="304"/>
      <c r="W928" s="304"/>
      <c r="X928" s="304"/>
      <c r="Y928" s="304"/>
      <c r="Z928" s="304"/>
      <c r="AA928" s="309"/>
      <c r="AB928" s="304"/>
      <c r="AC928" s="304"/>
      <c r="AD928" s="304"/>
      <c r="AE928" s="304"/>
      <c r="AF928" s="304"/>
      <c r="AG928" s="304"/>
      <c r="AH928" s="304"/>
      <c r="AI928" s="285"/>
      <c r="AJ928" s="304"/>
      <c r="AK928" s="304"/>
      <c r="AL928" s="304"/>
      <c r="AM928" s="304"/>
      <c r="AN928" s="304"/>
      <c r="AO928" s="304"/>
      <c r="AP928" s="271"/>
      <c r="AQ928" s="304"/>
      <c r="AR928" s="306"/>
      <c r="AS928" s="289"/>
      <c r="AT928" s="289"/>
      <c r="AU928" s="304"/>
      <c r="AX928" s="292" t="s">
        <v>2124</v>
      </c>
      <c r="AY928" s="292" t="s">
        <v>2125</v>
      </c>
    </row>
    <row r="929" spans="1:51" s="228" customFormat="1" ht="48" customHeight="1">
      <c r="A929" s="304"/>
      <c r="B929" s="304"/>
      <c r="C929" s="304"/>
      <c r="D929" s="304"/>
      <c r="E929" s="304"/>
      <c r="F929" s="304"/>
      <c r="G929" s="304"/>
      <c r="H929" s="304"/>
      <c r="I929" s="304"/>
      <c r="J929" s="304"/>
      <c r="K929" s="304"/>
      <c r="L929" s="304"/>
      <c r="M929" s="305"/>
      <c r="N929" s="305"/>
      <c r="O929" s="306"/>
      <c r="P929" s="304"/>
      <c r="Q929" s="308"/>
      <c r="R929" s="304"/>
      <c r="S929" s="308"/>
      <c r="T929" s="304"/>
      <c r="U929" s="304"/>
      <c r="V929" s="304"/>
      <c r="W929" s="304"/>
      <c r="X929" s="304"/>
      <c r="Y929" s="304"/>
      <c r="Z929" s="304"/>
      <c r="AA929" s="309"/>
      <c r="AB929" s="304"/>
      <c r="AC929" s="304"/>
      <c r="AD929" s="304"/>
      <c r="AE929" s="304"/>
      <c r="AF929" s="304"/>
      <c r="AG929" s="304"/>
      <c r="AH929" s="304"/>
      <c r="AI929" s="285"/>
      <c r="AJ929" s="304"/>
      <c r="AK929" s="304"/>
      <c r="AL929" s="304"/>
      <c r="AM929" s="304"/>
      <c r="AN929" s="304"/>
      <c r="AO929" s="304"/>
      <c r="AP929" s="271"/>
      <c r="AQ929" s="304"/>
      <c r="AR929" s="306"/>
      <c r="AS929" s="289"/>
      <c r="AT929" s="289"/>
      <c r="AU929" s="304"/>
      <c r="AX929" s="292" t="s">
        <v>2126</v>
      </c>
      <c r="AY929" s="292" t="s">
        <v>2127</v>
      </c>
    </row>
    <row r="930" spans="1:51" s="228" customFormat="1" ht="48" customHeight="1">
      <c r="A930" s="304"/>
      <c r="B930" s="304"/>
      <c r="C930" s="304"/>
      <c r="D930" s="304"/>
      <c r="E930" s="304"/>
      <c r="F930" s="304"/>
      <c r="G930" s="304"/>
      <c r="H930" s="304"/>
      <c r="I930" s="304"/>
      <c r="J930" s="304"/>
      <c r="K930" s="304"/>
      <c r="L930" s="304"/>
      <c r="M930" s="305"/>
      <c r="N930" s="305"/>
      <c r="O930" s="306"/>
      <c r="P930" s="304"/>
      <c r="Q930" s="308"/>
      <c r="R930" s="304"/>
      <c r="S930" s="308"/>
      <c r="T930" s="304"/>
      <c r="U930" s="304"/>
      <c r="V930" s="304"/>
      <c r="W930" s="304"/>
      <c r="X930" s="304"/>
      <c r="Y930" s="304"/>
      <c r="Z930" s="304"/>
      <c r="AA930" s="309"/>
      <c r="AB930" s="304"/>
      <c r="AC930" s="304"/>
      <c r="AD930" s="304"/>
      <c r="AE930" s="304"/>
      <c r="AF930" s="304"/>
      <c r="AG930" s="304"/>
      <c r="AH930" s="304"/>
      <c r="AI930" s="285"/>
      <c r="AJ930" s="304"/>
      <c r="AK930" s="304"/>
      <c r="AL930" s="304"/>
      <c r="AM930" s="304"/>
      <c r="AN930" s="304"/>
      <c r="AO930" s="304"/>
      <c r="AP930" s="271"/>
      <c r="AQ930" s="304"/>
      <c r="AR930" s="306"/>
      <c r="AS930" s="289"/>
      <c r="AT930" s="289"/>
      <c r="AU930" s="304"/>
      <c r="AX930" s="292" t="s">
        <v>2128</v>
      </c>
      <c r="AY930" s="292" t="s">
        <v>2129</v>
      </c>
    </row>
    <row r="931" spans="1:51" s="228" customFormat="1" ht="48" customHeight="1">
      <c r="A931" s="304"/>
      <c r="B931" s="304"/>
      <c r="C931" s="304"/>
      <c r="D931" s="304"/>
      <c r="E931" s="304"/>
      <c r="F931" s="304"/>
      <c r="G931" s="304"/>
      <c r="H931" s="304"/>
      <c r="I931" s="304"/>
      <c r="J931" s="304"/>
      <c r="K931" s="304"/>
      <c r="L931" s="304"/>
      <c r="M931" s="305"/>
      <c r="N931" s="305"/>
      <c r="O931" s="306"/>
      <c r="P931" s="304"/>
      <c r="Q931" s="308"/>
      <c r="R931" s="304"/>
      <c r="S931" s="308"/>
      <c r="T931" s="304"/>
      <c r="U931" s="304"/>
      <c r="V931" s="304"/>
      <c r="W931" s="304"/>
      <c r="X931" s="304"/>
      <c r="Y931" s="304"/>
      <c r="Z931" s="304"/>
      <c r="AA931" s="309"/>
      <c r="AB931" s="304"/>
      <c r="AC931" s="304"/>
      <c r="AD931" s="304"/>
      <c r="AE931" s="304"/>
      <c r="AF931" s="304"/>
      <c r="AG931" s="304"/>
      <c r="AH931" s="304"/>
      <c r="AI931" s="285"/>
      <c r="AJ931" s="304"/>
      <c r="AK931" s="304"/>
      <c r="AL931" s="304"/>
      <c r="AM931" s="304"/>
      <c r="AN931" s="304"/>
      <c r="AO931" s="304"/>
      <c r="AP931" s="271"/>
      <c r="AQ931" s="304"/>
      <c r="AR931" s="306"/>
      <c r="AS931" s="289"/>
      <c r="AT931" s="289"/>
      <c r="AU931" s="304"/>
      <c r="AX931" s="292" t="s">
        <v>2130</v>
      </c>
      <c r="AY931" s="292" t="s">
        <v>2131</v>
      </c>
    </row>
    <row r="932" spans="1:51" s="228" customFormat="1" ht="48" customHeight="1">
      <c r="A932" s="304"/>
      <c r="B932" s="304"/>
      <c r="C932" s="304"/>
      <c r="D932" s="304"/>
      <c r="E932" s="304"/>
      <c r="F932" s="304"/>
      <c r="G932" s="304"/>
      <c r="H932" s="304"/>
      <c r="I932" s="304"/>
      <c r="J932" s="304"/>
      <c r="K932" s="304"/>
      <c r="L932" s="304"/>
      <c r="M932" s="305"/>
      <c r="N932" s="305"/>
      <c r="O932" s="306"/>
      <c r="P932" s="304"/>
      <c r="Q932" s="308"/>
      <c r="R932" s="304"/>
      <c r="S932" s="308"/>
      <c r="T932" s="304"/>
      <c r="U932" s="304"/>
      <c r="V932" s="304"/>
      <c r="W932" s="304"/>
      <c r="X932" s="304"/>
      <c r="Y932" s="304"/>
      <c r="Z932" s="304"/>
      <c r="AA932" s="309"/>
      <c r="AB932" s="304"/>
      <c r="AC932" s="304"/>
      <c r="AD932" s="304"/>
      <c r="AE932" s="304"/>
      <c r="AF932" s="304"/>
      <c r="AG932" s="304"/>
      <c r="AH932" s="304"/>
      <c r="AI932" s="285"/>
      <c r="AJ932" s="304"/>
      <c r="AK932" s="304"/>
      <c r="AL932" s="304"/>
      <c r="AM932" s="304"/>
      <c r="AN932" s="304"/>
      <c r="AO932" s="304"/>
      <c r="AP932" s="271"/>
      <c r="AQ932" s="304"/>
      <c r="AR932" s="306"/>
      <c r="AS932" s="289"/>
      <c r="AT932" s="289"/>
      <c r="AU932" s="304"/>
      <c r="AX932" s="292" t="s">
        <v>2132</v>
      </c>
      <c r="AY932" s="292" t="s">
        <v>2133</v>
      </c>
    </row>
    <row r="933" spans="1:51" s="228" customFormat="1" ht="48" customHeight="1">
      <c r="A933" s="304"/>
      <c r="B933" s="304"/>
      <c r="C933" s="304"/>
      <c r="D933" s="304"/>
      <c r="E933" s="304"/>
      <c r="F933" s="304"/>
      <c r="G933" s="304"/>
      <c r="H933" s="304"/>
      <c r="I933" s="304"/>
      <c r="J933" s="304"/>
      <c r="K933" s="304"/>
      <c r="L933" s="304"/>
      <c r="M933" s="305"/>
      <c r="N933" s="305"/>
      <c r="O933" s="306"/>
      <c r="P933" s="304"/>
      <c r="Q933" s="308"/>
      <c r="R933" s="304"/>
      <c r="S933" s="308"/>
      <c r="T933" s="304"/>
      <c r="U933" s="304"/>
      <c r="V933" s="304"/>
      <c r="W933" s="304"/>
      <c r="X933" s="304"/>
      <c r="Y933" s="304"/>
      <c r="Z933" s="304"/>
      <c r="AA933" s="309"/>
      <c r="AB933" s="304"/>
      <c r="AC933" s="304"/>
      <c r="AD933" s="304"/>
      <c r="AE933" s="304"/>
      <c r="AF933" s="304"/>
      <c r="AG933" s="304"/>
      <c r="AH933" s="304"/>
      <c r="AI933" s="285"/>
      <c r="AJ933" s="304"/>
      <c r="AK933" s="304"/>
      <c r="AL933" s="304"/>
      <c r="AM933" s="304"/>
      <c r="AN933" s="304"/>
      <c r="AO933" s="304"/>
      <c r="AP933" s="271"/>
      <c r="AQ933" s="304"/>
      <c r="AR933" s="306"/>
      <c r="AS933" s="289"/>
      <c r="AT933" s="289"/>
      <c r="AU933" s="304"/>
      <c r="AX933" s="292" t="s">
        <v>2134</v>
      </c>
      <c r="AY933" s="292" t="s">
        <v>2135</v>
      </c>
    </row>
    <row r="934" spans="1:51" s="228" customFormat="1" ht="48" customHeight="1">
      <c r="A934" s="304"/>
      <c r="B934" s="304"/>
      <c r="C934" s="304"/>
      <c r="D934" s="304"/>
      <c r="E934" s="304"/>
      <c r="F934" s="304"/>
      <c r="G934" s="304"/>
      <c r="H934" s="304"/>
      <c r="I934" s="304"/>
      <c r="J934" s="304"/>
      <c r="K934" s="304"/>
      <c r="L934" s="304"/>
      <c r="M934" s="305"/>
      <c r="N934" s="305"/>
      <c r="O934" s="306"/>
      <c r="P934" s="304"/>
      <c r="Q934" s="308"/>
      <c r="R934" s="304"/>
      <c r="S934" s="308"/>
      <c r="T934" s="304"/>
      <c r="U934" s="304"/>
      <c r="V934" s="304"/>
      <c r="W934" s="304"/>
      <c r="X934" s="304"/>
      <c r="Y934" s="304"/>
      <c r="Z934" s="304"/>
      <c r="AA934" s="309"/>
      <c r="AB934" s="304"/>
      <c r="AC934" s="304"/>
      <c r="AD934" s="304"/>
      <c r="AE934" s="304"/>
      <c r="AF934" s="304"/>
      <c r="AG934" s="304"/>
      <c r="AH934" s="304"/>
      <c r="AI934" s="285"/>
      <c r="AJ934" s="304"/>
      <c r="AK934" s="304"/>
      <c r="AL934" s="304"/>
      <c r="AM934" s="304"/>
      <c r="AN934" s="304"/>
      <c r="AO934" s="304"/>
      <c r="AP934" s="271"/>
      <c r="AQ934" s="304"/>
      <c r="AR934" s="306"/>
      <c r="AS934" s="289"/>
      <c r="AT934" s="289"/>
      <c r="AU934" s="304"/>
      <c r="AX934" s="292" t="s">
        <v>2136</v>
      </c>
      <c r="AY934" s="292" t="s">
        <v>2137</v>
      </c>
    </row>
    <row r="935" spans="1:51" s="228" customFormat="1" ht="48" customHeight="1">
      <c r="A935" s="304"/>
      <c r="B935" s="304"/>
      <c r="C935" s="304"/>
      <c r="D935" s="304"/>
      <c r="E935" s="304"/>
      <c r="F935" s="304"/>
      <c r="G935" s="304"/>
      <c r="H935" s="304"/>
      <c r="I935" s="304"/>
      <c r="J935" s="304"/>
      <c r="K935" s="304"/>
      <c r="L935" s="304"/>
      <c r="M935" s="305"/>
      <c r="N935" s="305"/>
      <c r="O935" s="306"/>
      <c r="P935" s="304"/>
      <c r="Q935" s="308"/>
      <c r="R935" s="304"/>
      <c r="S935" s="308"/>
      <c r="T935" s="304"/>
      <c r="U935" s="304"/>
      <c r="V935" s="304"/>
      <c r="W935" s="304"/>
      <c r="X935" s="304"/>
      <c r="Y935" s="304"/>
      <c r="Z935" s="304"/>
      <c r="AA935" s="309"/>
      <c r="AB935" s="304"/>
      <c r="AC935" s="304"/>
      <c r="AD935" s="304"/>
      <c r="AE935" s="304"/>
      <c r="AF935" s="304"/>
      <c r="AG935" s="304"/>
      <c r="AH935" s="304"/>
      <c r="AI935" s="285"/>
      <c r="AJ935" s="304"/>
      <c r="AK935" s="304"/>
      <c r="AL935" s="304"/>
      <c r="AM935" s="304"/>
      <c r="AN935" s="304"/>
      <c r="AO935" s="304"/>
      <c r="AP935" s="271"/>
      <c r="AQ935" s="304"/>
      <c r="AR935" s="306"/>
      <c r="AS935" s="289"/>
      <c r="AT935" s="289"/>
      <c r="AU935" s="304"/>
      <c r="AX935" s="292" t="s">
        <v>2138</v>
      </c>
      <c r="AY935" s="292" t="s">
        <v>2139</v>
      </c>
    </row>
    <row r="936" spans="1:51" s="228" customFormat="1" ht="48" customHeight="1">
      <c r="A936" s="304"/>
      <c r="B936" s="304"/>
      <c r="C936" s="304"/>
      <c r="D936" s="304"/>
      <c r="E936" s="304"/>
      <c r="F936" s="304"/>
      <c r="G936" s="304"/>
      <c r="H936" s="304"/>
      <c r="I936" s="304"/>
      <c r="J936" s="304"/>
      <c r="K936" s="304"/>
      <c r="L936" s="304"/>
      <c r="M936" s="305"/>
      <c r="N936" s="305"/>
      <c r="O936" s="306"/>
      <c r="P936" s="304"/>
      <c r="Q936" s="308"/>
      <c r="R936" s="304"/>
      <c r="S936" s="308"/>
      <c r="T936" s="304"/>
      <c r="U936" s="304"/>
      <c r="V936" s="304"/>
      <c r="W936" s="304"/>
      <c r="X936" s="304"/>
      <c r="Y936" s="304"/>
      <c r="Z936" s="304"/>
      <c r="AA936" s="309"/>
      <c r="AB936" s="304"/>
      <c r="AC936" s="304"/>
      <c r="AD936" s="304"/>
      <c r="AE936" s="304"/>
      <c r="AF936" s="304"/>
      <c r="AG936" s="304"/>
      <c r="AH936" s="304"/>
      <c r="AI936" s="285"/>
      <c r="AJ936" s="304"/>
      <c r="AK936" s="304"/>
      <c r="AL936" s="304"/>
      <c r="AM936" s="304"/>
      <c r="AN936" s="304"/>
      <c r="AO936" s="304"/>
      <c r="AP936" s="271"/>
      <c r="AQ936" s="304"/>
      <c r="AR936" s="306"/>
      <c r="AS936" s="289"/>
      <c r="AT936" s="289"/>
      <c r="AU936" s="304"/>
      <c r="AX936" s="292" t="s">
        <v>2140</v>
      </c>
      <c r="AY936" s="292" t="s">
        <v>2141</v>
      </c>
    </row>
    <row r="937" spans="1:51" s="228" customFormat="1" ht="48" customHeight="1">
      <c r="A937" s="304"/>
      <c r="B937" s="304"/>
      <c r="C937" s="304"/>
      <c r="D937" s="304"/>
      <c r="E937" s="304"/>
      <c r="F937" s="304"/>
      <c r="G937" s="304"/>
      <c r="H937" s="304"/>
      <c r="I937" s="304"/>
      <c r="J937" s="304"/>
      <c r="K937" s="304"/>
      <c r="L937" s="304"/>
      <c r="M937" s="305"/>
      <c r="N937" s="305"/>
      <c r="O937" s="306"/>
      <c r="P937" s="304"/>
      <c r="Q937" s="308"/>
      <c r="R937" s="304"/>
      <c r="S937" s="308"/>
      <c r="T937" s="304"/>
      <c r="U937" s="304"/>
      <c r="V937" s="304"/>
      <c r="W937" s="304"/>
      <c r="X937" s="304"/>
      <c r="Y937" s="304"/>
      <c r="Z937" s="304"/>
      <c r="AA937" s="309"/>
      <c r="AB937" s="304"/>
      <c r="AC937" s="304"/>
      <c r="AD937" s="304"/>
      <c r="AE937" s="304"/>
      <c r="AF937" s="304"/>
      <c r="AG937" s="304"/>
      <c r="AH937" s="304"/>
      <c r="AI937" s="285"/>
      <c r="AJ937" s="304"/>
      <c r="AK937" s="304"/>
      <c r="AL937" s="304"/>
      <c r="AM937" s="304"/>
      <c r="AN937" s="304"/>
      <c r="AO937" s="304"/>
      <c r="AP937" s="271"/>
      <c r="AQ937" s="304"/>
      <c r="AR937" s="306"/>
      <c r="AS937" s="289"/>
      <c r="AT937" s="289"/>
      <c r="AU937" s="304"/>
      <c r="AX937" s="292" t="s">
        <v>2142</v>
      </c>
      <c r="AY937" s="292" t="s">
        <v>2143</v>
      </c>
    </row>
    <row r="938" spans="1:51" s="228" customFormat="1" ht="48" customHeight="1">
      <c r="A938" s="304"/>
      <c r="B938" s="304"/>
      <c r="C938" s="304"/>
      <c r="D938" s="304"/>
      <c r="E938" s="304"/>
      <c r="F938" s="304"/>
      <c r="G938" s="304"/>
      <c r="H938" s="304"/>
      <c r="I938" s="304"/>
      <c r="J938" s="304"/>
      <c r="K938" s="304"/>
      <c r="L938" s="304"/>
      <c r="M938" s="305"/>
      <c r="N938" s="305"/>
      <c r="O938" s="306"/>
      <c r="P938" s="304"/>
      <c r="Q938" s="308"/>
      <c r="R938" s="304"/>
      <c r="S938" s="308"/>
      <c r="T938" s="304"/>
      <c r="U938" s="304"/>
      <c r="V938" s="304"/>
      <c r="W938" s="304"/>
      <c r="X938" s="304"/>
      <c r="Y938" s="304"/>
      <c r="Z938" s="304"/>
      <c r="AA938" s="309"/>
      <c r="AB938" s="304"/>
      <c r="AC938" s="304"/>
      <c r="AD938" s="304"/>
      <c r="AE938" s="304"/>
      <c r="AF938" s="304"/>
      <c r="AG938" s="304"/>
      <c r="AH938" s="304"/>
      <c r="AI938" s="285"/>
      <c r="AJ938" s="304"/>
      <c r="AK938" s="304"/>
      <c r="AL938" s="304"/>
      <c r="AM938" s="304"/>
      <c r="AN938" s="304"/>
      <c r="AO938" s="304"/>
      <c r="AP938" s="271"/>
      <c r="AQ938" s="304"/>
      <c r="AR938" s="306"/>
      <c r="AS938" s="289"/>
      <c r="AT938" s="289"/>
      <c r="AU938" s="304"/>
      <c r="AX938" s="292" t="s">
        <v>2144</v>
      </c>
      <c r="AY938" s="292" t="s">
        <v>2145</v>
      </c>
    </row>
    <row r="939" spans="1:51" s="228" customFormat="1" ht="48" customHeight="1">
      <c r="A939" s="304"/>
      <c r="B939" s="304"/>
      <c r="C939" s="304"/>
      <c r="D939" s="304"/>
      <c r="E939" s="304"/>
      <c r="F939" s="304"/>
      <c r="G939" s="304"/>
      <c r="H939" s="304"/>
      <c r="I939" s="304"/>
      <c r="J939" s="304"/>
      <c r="K939" s="304"/>
      <c r="L939" s="304"/>
      <c r="M939" s="305"/>
      <c r="N939" s="305"/>
      <c r="O939" s="306"/>
      <c r="P939" s="304"/>
      <c r="Q939" s="308"/>
      <c r="R939" s="304"/>
      <c r="S939" s="308"/>
      <c r="T939" s="304"/>
      <c r="U939" s="304"/>
      <c r="V939" s="304"/>
      <c r="W939" s="304"/>
      <c r="X939" s="304"/>
      <c r="Y939" s="304"/>
      <c r="Z939" s="304"/>
      <c r="AA939" s="309"/>
      <c r="AB939" s="304"/>
      <c r="AC939" s="304"/>
      <c r="AD939" s="304"/>
      <c r="AE939" s="304"/>
      <c r="AF939" s="304"/>
      <c r="AG939" s="304"/>
      <c r="AH939" s="304"/>
      <c r="AI939" s="285"/>
      <c r="AJ939" s="304"/>
      <c r="AK939" s="304"/>
      <c r="AL939" s="304"/>
      <c r="AM939" s="304"/>
      <c r="AN939" s="304"/>
      <c r="AO939" s="304"/>
      <c r="AP939" s="271"/>
      <c r="AQ939" s="304"/>
      <c r="AR939" s="306"/>
      <c r="AS939" s="289"/>
      <c r="AT939" s="289"/>
      <c r="AU939" s="304"/>
      <c r="AX939" s="292" t="s">
        <v>2146</v>
      </c>
      <c r="AY939" s="292" t="s">
        <v>2147</v>
      </c>
    </row>
    <row r="940" spans="1:51" s="228" customFormat="1" ht="48" customHeight="1">
      <c r="A940" s="304"/>
      <c r="B940" s="304"/>
      <c r="C940" s="304"/>
      <c r="D940" s="304"/>
      <c r="E940" s="304"/>
      <c r="F940" s="304"/>
      <c r="G940" s="304"/>
      <c r="H940" s="304"/>
      <c r="I940" s="304"/>
      <c r="J940" s="304"/>
      <c r="K940" s="304"/>
      <c r="L940" s="304"/>
      <c r="M940" s="305"/>
      <c r="N940" s="305"/>
      <c r="O940" s="306"/>
      <c r="P940" s="304"/>
      <c r="Q940" s="308"/>
      <c r="R940" s="304"/>
      <c r="S940" s="308"/>
      <c r="T940" s="304"/>
      <c r="U940" s="304"/>
      <c r="V940" s="304"/>
      <c r="W940" s="304"/>
      <c r="X940" s="304"/>
      <c r="Y940" s="304"/>
      <c r="Z940" s="304"/>
      <c r="AA940" s="309"/>
      <c r="AB940" s="304"/>
      <c r="AC940" s="304"/>
      <c r="AD940" s="304"/>
      <c r="AE940" s="304"/>
      <c r="AF940" s="304"/>
      <c r="AG940" s="304"/>
      <c r="AH940" s="304"/>
      <c r="AI940" s="285"/>
      <c r="AJ940" s="304"/>
      <c r="AK940" s="304"/>
      <c r="AL940" s="304"/>
      <c r="AM940" s="304"/>
      <c r="AN940" s="304"/>
      <c r="AO940" s="304"/>
      <c r="AP940" s="271"/>
      <c r="AQ940" s="304"/>
      <c r="AR940" s="306"/>
      <c r="AS940" s="289"/>
      <c r="AT940" s="289"/>
      <c r="AU940" s="304"/>
      <c r="AX940" s="292" t="s">
        <v>2148</v>
      </c>
      <c r="AY940" s="292" t="s">
        <v>2149</v>
      </c>
    </row>
    <row r="941" spans="1:51" s="228" customFormat="1" ht="48" customHeight="1">
      <c r="A941" s="304"/>
      <c r="B941" s="304"/>
      <c r="C941" s="304"/>
      <c r="D941" s="304"/>
      <c r="E941" s="304"/>
      <c r="F941" s="304"/>
      <c r="G941" s="304"/>
      <c r="H941" s="304"/>
      <c r="I941" s="304"/>
      <c r="J941" s="304"/>
      <c r="K941" s="304"/>
      <c r="L941" s="304"/>
      <c r="M941" s="305"/>
      <c r="N941" s="305"/>
      <c r="O941" s="306"/>
      <c r="P941" s="304"/>
      <c r="Q941" s="308"/>
      <c r="R941" s="304"/>
      <c r="S941" s="308"/>
      <c r="T941" s="304"/>
      <c r="U941" s="304"/>
      <c r="V941" s="304"/>
      <c r="W941" s="304"/>
      <c r="X941" s="304"/>
      <c r="Y941" s="304"/>
      <c r="Z941" s="304"/>
      <c r="AA941" s="309"/>
      <c r="AB941" s="304"/>
      <c r="AC941" s="304"/>
      <c r="AD941" s="304"/>
      <c r="AE941" s="304"/>
      <c r="AF941" s="304"/>
      <c r="AG941" s="304"/>
      <c r="AH941" s="304"/>
      <c r="AI941" s="285"/>
      <c r="AJ941" s="304"/>
      <c r="AK941" s="304"/>
      <c r="AL941" s="304"/>
      <c r="AM941" s="304"/>
      <c r="AN941" s="304"/>
      <c r="AO941" s="304"/>
      <c r="AP941" s="271"/>
      <c r="AQ941" s="304"/>
      <c r="AR941" s="306"/>
      <c r="AS941" s="289"/>
      <c r="AT941" s="289"/>
      <c r="AU941" s="304"/>
      <c r="AX941" s="292" t="s">
        <v>2150</v>
      </c>
      <c r="AY941" s="292" t="s">
        <v>2151</v>
      </c>
    </row>
    <row r="942" spans="1:51" s="228" customFormat="1" ht="48" customHeight="1">
      <c r="A942" s="304"/>
      <c r="B942" s="304"/>
      <c r="C942" s="304"/>
      <c r="D942" s="304"/>
      <c r="E942" s="304"/>
      <c r="F942" s="304"/>
      <c r="G942" s="304"/>
      <c r="H942" s="304"/>
      <c r="I942" s="304"/>
      <c r="J942" s="304"/>
      <c r="K942" s="304"/>
      <c r="L942" s="304"/>
      <c r="M942" s="305"/>
      <c r="N942" s="305"/>
      <c r="O942" s="306"/>
      <c r="P942" s="304"/>
      <c r="Q942" s="308"/>
      <c r="R942" s="304"/>
      <c r="S942" s="308"/>
      <c r="T942" s="304"/>
      <c r="U942" s="304"/>
      <c r="V942" s="304"/>
      <c r="W942" s="304"/>
      <c r="X942" s="304"/>
      <c r="Y942" s="304"/>
      <c r="Z942" s="304"/>
      <c r="AA942" s="309"/>
      <c r="AB942" s="304"/>
      <c r="AC942" s="304"/>
      <c r="AD942" s="304"/>
      <c r="AE942" s="304"/>
      <c r="AF942" s="304"/>
      <c r="AG942" s="304"/>
      <c r="AH942" s="304"/>
      <c r="AI942" s="285"/>
      <c r="AJ942" s="304"/>
      <c r="AK942" s="304"/>
      <c r="AL942" s="304"/>
      <c r="AM942" s="304"/>
      <c r="AN942" s="304"/>
      <c r="AO942" s="304"/>
      <c r="AP942" s="271"/>
      <c r="AQ942" s="304"/>
      <c r="AR942" s="306"/>
      <c r="AS942" s="289"/>
      <c r="AT942" s="289"/>
      <c r="AU942" s="304"/>
      <c r="AX942" s="292" t="s">
        <v>2152</v>
      </c>
      <c r="AY942" s="292" t="s">
        <v>2153</v>
      </c>
    </row>
    <row r="943" spans="1:51" s="228" customFormat="1" ht="48" customHeight="1">
      <c r="A943" s="304"/>
      <c r="B943" s="304"/>
      <c r="C943" s="304"/>
      <c r="D943" s="304"/>
      <c r="E943" s="304"/>
      <c r="F943" s="304"/>
      <c r="G943" s="304"/>
      <c r="H943" s="304"/>
      <c r="I943" s="304"/>
      <c r="J943" s="304"/>
      <c r="K943" s="304"/>
      <c r="L943" s="304"/>
      <c r="M943" s="305"/>
      <c r="N943" s="305"/>
      <c r="O943" s="306"/>
      <c r="P943" s="304"/>
      <c r="Q943" s="308"/>
      <c r="R943" s="304"/>
      <c r="S943" s="308"/>
      <c r="T943" s="304"/>
      <c r="U943" s="304"/>
      <c r="V943" s="304"/>
      <c r="W943" s="304"/>
      <c r="X943" s="304"/>
      <c r="Y943" s="304"/>
      <c r="Z943" s="304"/>
      <c r="AA943" s="309"/>
      <c r="AB943" s="304"/>
      <c r="AC943" s="304"/>
      <c r="AD943" s="304"/>
      <c r="AE943" s="304"/>
      <c r="AF943" s="304"/>
      <c r="AG943" s="304"/>
      <c r="AH943" s="304"/>
      <c r="AI943" s="285"/>
      <c r="AJ943" s="304"/>
      <c r="AK943" s="304"/>
      <c r="AL943" s="304"/>
      <c r="AM943" s="304"/>
      <c r="AN943" s="304"/>
      <c r="AO943" s="304"/>
      <c r="AP943" s="271"/>
      <c r="AQ943" s="304"/>
      <c r="AR943" s="306"/>
      <c r="AS943" s="289"/>
      <c r="AT943" s="289"/>
      <c r="AU943" s="304"/>
      <c r="AX943" s="292" t="s">
        <v>2154</v>
      </c>
      <c r="AY943" s="292" t="s">
        <v>2155</v>
      </c>
    </row>
    <row r="944" spans="1:51" s="228" customFormat="1" ht="48" customHeight="1">
      <c r="A944" s="304"/>
      <c r="B944" s="304"/>
      <c r="C944" s="304"/>
      <c r="D944" s="304"/>
      <c r="E944" s="304"/>
      <c r="F944" s="304"/>
      <c r="G944" s="304"/>
      <c r="H944" s="304"/>
      <c r="I944" s="304"/>
      <c r="J944" s="304"/>
      <c r="K944" s="304"/>
      <c r="L944" s="304"/>
      <c r="M944" s="305"/>
      <c r="N944" s="305"/>
      <c r="O944" s="306"/>
      <c r="P944" s="304"/>
      <c r="Q944" s="308"/>
      <c r="R944" s="304"/>
      <c r="S944" s="308"/>
      <c r="T944" s="304"/>
      <c r="U944" s="304"/>
      <c r="V944" s="304"/>
      <c r="W944" s="304"/>
      <c r="X944" s="304"/>
      <c r="Y944" s="304"/>
      <c r="Z944" s="304"/>
      <c r="AA944" s="309"/>
      <c r="AB944" s="304"/>
      <c r="AC944" s="304"/>
      <c r="AD944" s="304"/>
      <c r="AE944" s="304"/>
      <c r="AF944" s="304"/>
      <c r="AG944" s="304"/>
      <c r="AH944" s="304"/>
      <c r="AI944" s="285"/>
      <c r="AJ944" s="304"/>
      <c r="AK944" s="304"/>
      <c r="AL944" s="304"/>
      <c r="AM944" s="304"/>
      <c r="AN944" s="304"/>
      <c r="AO944" s="304"/>
      <c r="AP944" s="271"/>
      <c r="AQ944" s="304"/>
      <c r="AR944" s="306"/>
      <c r="AS944" s="289"/>
      <c r="AT944" s="289"/>
      <c r="AU944" s="304"/>
      <c r="AX944" s="292" t="s">
        <v>2156</v>
      </c>
      <c r="AY944" s="292" t="s">
        <v>2157</v>
      </c>
    </row>
    <row r="945" spans="1:51" s="228" customFormat="1" ht="48" customHeight="1">
      <c r="A945" s="304"/>
      <c r="B945" s="304"/>
      <c r="C945" s="304"/>
      <c r="D945" s="304"/>
      <c r="E945" s="304"/>
      <c r="F945" s="304"/>
      <c r="G945" s="304"/>
      <c r="H945" s="304"/>
      <c r="I945" s="304"/>
      <c r="J945" s="304"/>
      <c r="K945" s="304"/>
      <c r="L945" s="304"/>
      <c r="M945" s="305"/>
      <c r="N945" s="305"/>
      <c r="O945" s="306"/>
      <c r="P945" s="304"/>
      <c r="Q945" s="308"/>
      <c r="R945" s="304"/>
      <c r="S945" s="308"/>
      <c r="T945" s="304"/>
      <c r="U945" s="304"/>
      <c r="V945" s="304"/>
      <c r="W945" s="304"/>
      <c r="X945" s="304"/>
      <c r="Y945" s="304"/>
      <c r="Z945" s="304"/>
      <c r="AA945" s="309"/>
      <c r="AB945" s="304"/>
      <c r="AC945" s="304"/>
      <c r="AD945" s="304"/>
      <c r="AE945" s="304"/>
      <c r="AF945" s="304"/>
      <c r="AG945" s="304"/>
      <c r="AH945" s="304"/>
      <c r="AI945" s="285"/>
      <c r="AJ945" s="304"/>
      <c r="AK945" s="304"/>
      <c r="AL945" s="304"/>
      <c r="AM945" s="304"/>
      <c r="AN945" s="304"/>
      <c r="AO945" s="304"/>
      <c r="AP945" s="271"/>
      <c r="AQ945" s="304"/>
      <c r="AR945" s="306"/>
      <c r="AS945" s="289"/>
      <c r="AT945" s="289"/>
      <c r="AU945" s="304"/>
      <c r="AX945" s="292" t="s">
        <v>915</v>
      </c>
      <c r="AY945" s="292" t="s">
        <v>2158</v>
      </c>
    </row>
    <row r="946" spans="1:51" s="228" customFormat="1" ht="48" customHeight="1">
      <c r="A946" s="304"/>
      <c r="B946" s="304"/>
      <c r="C946" s="304"/>
      <c r="D946" s="304"/>
      <c r="E946" s="304"/>
      <c r="F946" s="304"/>
      <c r="G946" s="304"/>
      <c r="H946" s="304"/>
      <c r="I946" s="304"/>
      <c r="J946" s="304"/>
      <c r="K946" s="304"/>
      <c r="L946" s="304"/>
      <c r="M946" s="305"/>
      <c r="N946" s="305"/>
      <c r="O946" s="306"/>
      <c r="P946" s="304"/>
      <c r="Q946" s="308"/>
      <c r="R946" s="304"/>
      <c r="S946" s="308"/>
      <c r="T946" s="304"/>
      <c r="U946" s="304"/>
      <c r="V946" s="304"/>
      <c r="W946" s="304"/>
      <c r="X946" s="304"/>
      <c r="Y946" s="304"/>
      <c r="Z946" s="304"/>
      <c r="AA946" s="309"/>
      <c r="AB946" s="304"/>
      <c r="AC946" s="304"/>
      <c r="AD946" s="304"/>
      <c r="AE946" s="304"/>
      <c r="AF946" s="304"/>
      <c r="AG946" s="304"/>
      <c r="AH946" s="304"/>
      <c r="AI946" s="285"/>
      <c r="AJ946" s="304"/>
      <c r="AK946" s="304"/>
      <c r="AL946" s="304"/>
      <c r="AM946" s="304"/>
      <c r="AN946" s="304"/>
      <c r="AO946" s="304"/>
      <c r="AP946" s="271"/>
      <c r="AQ946" s="304"/>
      <c r="AR946" s="306"/>
      <c r="AS946" s="289"/>
      <c r="AT946" s="289"/>
      <c r="AU946" s="304"/>
      <c r="AX946" s="292" t="s">
        <v>2159</v>
      </c>
      <c r="AY946" s="292" t="s">
        <v>2160</v>
      </c>
    </row>
    <row r="947" spans="1:51" s="228" customFormat="1" ht="48" customHeight="1">
      <c r="A947" s="304"/>
      <c r="B947" s="304"/>
      <c r="C947" s="304"/>
      <c r="D947" s="304"/>
      <c r="E947" s="304"/>
      <c r="F947" s="304"/>
      <c r="G947" s="304"/>
      <c r="H947" s="304"/>
      <c r="I947" s="304"/>
      <c r="J947" s="304"/>
      <c r="K947" s="304"/>
      <c r="L947" s="304"/>
      <c r="M947" s="305"/>
      <c r="N947" s="305"/>
      <c r="O947" s="306"/>
      <c r="P947" s="304"/>
      <c r="Q947" s="308"/>
      <c r="R947" s="304"/>
      <c r="S947" s="308"/>
      <c r="T947" s="304"/>
      <c r="U947" s="304"/>
      <c r="V947" s="304"/>
      <c r="W947" s="304"/>
      <c r="X947" s="304"/>
      <c r="Y947" s="304"/>
      <c r="Z947" s="304"/>
      <c r="AA947" s="309"/>
      <c r="AB947" s="304"/>
      <c r="AC947" s="304"/>
      <c r="AD947" s="304"/>
      <c r="AE947" s="304"/>
      <c r="AF947" s="304"/>
      <c r="AG947" s="304"/>
      <c r="AH947" s="304"/>
      <c r="AI947" s="285"/>
      <c r="AJ947" s="304"/>
      <c r="AK947" s="304"/>
      <c r="AL947" s="304"/>
      <c r="AM947" s="304"/>
      <c r="AN947" s="304"/>
      <c r="AO947" s="304"/>
      <c r="AP947" s="271"/>
      <c r="AQ947" s="304"/>
      <c r="AR947" s="306"/>
      <c r="AS947" s="289"/>
      <c r="AT947" s="289"/>
      <c r="AU947" s="304"/>
      <c r="AX947" s="292" t="s">
        <v>2161</v>
      </c>
      <c r="AY947" s="292" t="s">
        <v>2162</v>
      </c>
    </row>
    <row r="948" spans="1:51" s="228" customFormat="1" ht="48" customHeight="1">
      <c r="A948" s="304"/>
      <c r="B948" s="304"/>
      <c r="C948" s="304"/>
      <c r="D948" s="304"/>
      <c r="E948" s="304"/>
      <c r="F948" s="304"/>
      <c r="G948" s="304"/>
      <c r="H948" s="304"/>
      <c r="I948" s="304"/>
      <c r="J948" s="304"/>
      <c r="K948" s="304"/>
      <c r="L948" s="304"/>
      <c r="M948" s="305"/>
      <c r="N948" s="305"/>
      <c r="O948" s="306"/>
      <c r="P948" s="304"/>
      <c r="Q948" s="308"/>
      <c r="R948" s="304"/>
      <c r="S948" s="308"/>
      <c r="T948" s="304"/>
      <c r="U948" s="304"/>
      <c r="V948" s="304"/>
      <c r="W948" s="304"/>
      <c r="X948" s="304"/>
      <c r="Y948" s="304"/>
      <c r="Z948" s="304"/>
      <c r="AA948" s="309"/>
      <c r="AB948" s="304"/>
      <c r="AC948" s="304"/>
      <c r="AD948" s="304"/>
      <c r="AE948" s="304"/>
      <c r="AF948" s="304"/>
      <c r="AG948" s="304"/>
      <c r="AH948" s="304"/>
      <c r="AI948" s="285"/>
      <c r="AJ948" s="304"/>
      <c r="AK948" s="304"/>
      <c r="AL948" s="304"/>
      <c r="AM948" s="304"/>
      <c r="AN948" s="304"/>
      <c r="AO948" s="304"/>
      <c r="AP948" s="271"/>
      <c r="AQ948" s="304"/>
      <c r="AR948" s="306"/>
      <c r="AS948" s="289"/>
      <c r="AT948" s="289"/>
      <c r="AU948" s="304"/>
      <c r="AX948" s="292" t="s">
        <v>2163</v>
      </c>
      <c r="AY948" s="292" t="s">
        <v>2164</v>
      </c>
    </row>
    <row r="949" spans="1:51" s="228" customFormat="1" ht="48" customHeight="1">
      <c r="A949" s="304"/>
      <c r="B949" s="304"/>
      <c r="C949" s="304"/>
      <c r="D949" s="304"/>
      <c r="E949" s="304"/>
      <c r="F949" s="304"/>
      <c r="G949" s="304"/>
      <c r="H949" s="304"/>
      <c r="I949" s="304"/>
      <c r="J949" s="304"/>
      <c r="K949" s="304"/>
      <c r="L949" s="304"/>
      <c r="M949" s="305"/>
      <c r="N949" s="305"/>
      <c r="O949" s="306"/>
      <c r="P949" s="304"/>
      <c r="Q949" s="308"/>
      <c r="R949" s="304"/>
      <c r="S949" s="308"/>
      <c r="T949" s="304"/>
      <c r="U949" s="304"/>
      <c r="V949" s="304"/>
      <c r="W949" s="304"/>
      <c r="X949" s="304"/>
      <c r="Y949" s="304"/>
      <c r="Z949" s="304"/>
      <c r="AA949" s="309"/>
      <c r="AB949" s="304"/>
      <c r="AC949" s="304"/>
      <c r="AD949" s="304"/>
      <c r="AE949" s="304"/>
      <c r="AF949" s="304"/>
      <c r="AG949" s="304"/>
      <c r="AH949" s="304"/>
      <c r="AI949" s="285"/>
      <c r="AJ949" s="304"/>
      <c r="AK949" s="304"/>
      <c r="AL949" s="304"/>
      <c r="AM949" s="304"/>
      <c r="AN949" s="304"/>
      <c r="AO949" s="304"/>
      <c r="AP949" s="271"/>
      <c r="AQ949" s="304"/>
      <c r="AR949" s="306"/>
      <c r="AS949" s="289"/>
      <c r="AT949" s="289"/>
      <c r="AU949" s="304"/>
      <c r="AX949" s="292" t="s">
        <v>2165</v>
      </c>
      <c r="AY949" s="292" t="s">
        <v>2166</v>
      </c>
    </row>
    <row r="950" spans="1:51" s="228" customFormat="1" ht="48" customHeight="1">
      <c r="A950" s="304"/>
      <c r="B950" s="304"/>
      <c r="C950" s="304"/>
      <c r="D950" s="304"/>
      <c r="E950" s="304"/>
      <c r="F950" s="304"/>
      <c r="G950" s="304"/>
      <c r="H950" s="304"/>
      <c r="I950" s="304"/>
      <c r="J950" s="304"/>
      <c r="K950" s="304"/>
      <c r="L950" s="304"/>
      <c r="M950" s="305"/>
      <c r="N950" s="305"/>
      <c r="O950" s="306"/>
      <c r="P950" s="304"/>
      <c r="Q950" s="308"/>
      <c r="R950" s="304"/>
      <c r="S950" s="308"/>
      <c r="T950" s="304"/>
      <c r="U950" s="304"/>
      <c r="V950" s="304"/>
      <c r="W950" s="304"/>
      <c r="X950" s="304"/>
      <c r="Y950" s="304"/>
      <c r="Z950" s="304"/>
      <c r="AA950" s="309"/>
      <c r="AB950" s="304"/>
      <c r="AC950" s="304"/>
      <c r="AD950" s="304"/>
      <c r="AE950" s="304"/>
      <c r="AF950" s="304"/>
      <c r="AG950" s="304"/>
      <c r="AH950" s="304"/>
      <c r="AI950" s="285"/>
      <c r="AJ950" s="304"/>
      <c r="AK950" s="304"/>
      <c r="AL950" s="304"/>
      <c r="AM950" s="304"/>
      <c r="AN950" s="304"/>
      <c r="AO950" s="304"/>
      <c r="AP950" s="271"/>
      <c r="AQ950" s="304"/>
      <c r="AR950" s="306"/>
      <c r="AS950" s="289"/>
      <c r="AT950" s="289"/>
      <c r="AU950" s="304"/>
      <c r="AX950" s="292" t="s">
        <v>2167</v>
      </c>
      <c r="AY950" s="292" t="s">
        <v>2166</v>
      </c>
    </row>
    <row r="951" spans="1:51" s="228" customFormat="1" ht="48" customHeight="1">
      <c r="A951" s="304"/>
      <c r="B951" s="304"/>
      <c r="C951" s="304"/>
      <c r="D951" s="304"/>
      <c r="E951" s="304"/>
      <c r="F951" s="304"/>
      <c r="G951" s="304"/>
      <c r="H951" s="304"/>
      <c r="I951" s="304"/>
      <c r="J951" s="304"/>
      <c r="K951" s="304"/>
      <c r="L951" s="304"/>
      <c r="M951" s="305"/>
      <c r="N951" s="305"/>
      <c r="O951" s="306"/>
      <c r="P951" s="304"/>
      <c r="Q951" s="308"/>
      <c r="R951" s="304"/>
      <c r="S951" s="308"/>
      <c r="T951" s="304"/>
      <c r="U951" s="304"/>
      <c r="V951" s="304"/>
      <c r="W951" s="304"/>
      <c r="X951" s="304"/>
      <c r="Y951" s="304"/>
      <c r="Z951" s="304"/>
      <c r="AA951" s="309"/>
      <c r="AB951" s="304"/>
      <c r="AC951" s="304"/>
      <c r="AD951" s="304"/>
      <c r="AE951" s="304"/>
      <c r="AF951" s="304"/>
      <c r="AG951" s="304"/>
      <c r="AH951" s="304"/>
      <c r="AI951" s="285"/>
      <c r="AJ951" s="304"/>
      <c r="AK951" s="304"/>
      <c r="AL951" s="304"/>
      <c r="AM951" s="304"/>
      <c r="AN951" s="304"/>
      <c r="AO951" s="304"/>
      <c r="AP951" s="271"/>
      <c r="AQ951" s="304"/>
      <c r="AR951" s="306"/>
      <c r="AS951" s="289"/>
      <c r="AT951" s="289"/>
      <c r="AU951" s="304"/>
      <c r="AX951" s="292" t="s">
        <v>2168</v>
      </c>
      <c r="AY951" s="292" t="s">
        <v>2169</v>
      </c>
    </row>
    <row r="952" spans="1:51" s="228" customFormat="1" ht="48" customHeight="1">
      <c r="A952" s="304"/>
      <c r="B952" s="304"/>
      <c r="C952" s="304"/>
      <c r="D952" s="304"/>
      <c r="E952" s="304"/>
      <c r="F952" s="304"/>
      <c r="G952" s="304"/>
      <c r="H952" s="304"/>
      <c r="I952" s="304"/>
      <c r="J952" s="304"/>
      <c r="K952" s="304"/>
      <c r="L952" s="304"/>
      <c r="M952" s="305"/>
      <c r="N952" s="305"/>
      <c r="O952" s="306"/>
      <c r="P952" s="304"/>
      <c r="Q952" s="308"/>
      <c r="R952" s="304"/>
      <c r="S952" s="308"/>
      <c r="T952" s="304"/>
      <c r="U952" s="304"/>
      <c r="V952" s="304"/>
      <c r="W952" s="304"/>
      <c r="X952" s="304"/>
      <c r="Y952" s="304"/>
      <c r="Z952" s="304"/>
      <c r="AA952" s="309"/>
      <c r="AB952" s="304"/>
      <c r="AC952" s="304"/>
      <c r="AD952" s="304"/>
      <c r="AE952" s="304"/>
      <c r="AF952" s="304"/>
      <c r="AG952" s="304"/>
      <c r="AH952" s="304"/>
      <c r="AI952" s="285"/>
      <c r="AJ952" s="304"/>
      <c r="AK952" s="304"/>
      <c r="AL952" s="304"/>
      <c r="AM952" s="304"/>
      <c r="AN952" s="304"/>
      <c r="AO952" s="304"/>
      <c r="AP952" s="271"/>
      <c r="AQ952" s="304"/>
      <c r="AR952" s="306"/>
      <c r="AS952" s="289"/>
      <c r="AT952" s="289"/>
      <c r="AU952" s="304"/>
      <c r="AX952" s="292" t="s">
        <v>2170</v>
      </c>
      <c r="AY952" s="292" t="s">
        <v>2171</v>
      </c>
    </row>
    <row r="953" spans="1:51" s="228" customFormat="1" ht="48" customHeight="1">
      <c r="A953" s="304"/>
      <c r="B953" s="304"/>
      <c r="C953" s="304"/>
      <c r="D953" s="304"/>
      <c r="E953" s="304"/>
      <c r="F953" s="304"/>
      <c r="G953" s="304"/>
      <c r="H953" s="304"/>
      <c r="I953" s="304"/>
      <c r="J953" s="304"/>
      <c r="K953" s="304"/>
      <c r="L953" s="304"/>
      <c r="M953" s="305"/>
      <c r="N953" s="305"/>
      <c r="O953" s="306"/>
      <c r="P953" s="304"/>
      <c r="Q953" s="308"/>
      <c r="R953" s="304"/>
      <c r="S953" s="308"/>
      <c r="T953" s="304"/>
      <c r="U953" s="304"/>
      <c r="V953" s="304"/>
      <c r="W953" s="304"/>
      <c r="X953" s="304"/>
      <c r="Y953" s="304"/>
      <c r="Z953" s="304"/>
      <c r="AA953" s="309"/>
      <c r="AB953" s="304"/>
      <c r="AC953" s="304"/>
      <c r="AD953" s="304"/>
      <c r="AE953" s="304"/>
      <c r="AF953" s="304"/>
      <c r="AG953" s="304"/>
      <c r="AH953" s="304"/>
      <c r="AI953" s="285"/>
      <c r="AJ953" s="304"/>
      <c r="AK953" s="304"/>
      <c r="AL953" s="304"/>
      <c r="AM953" s="304"/>
      <c r="AN953" s="304"/>
      <c r="AO953" s="304"/>
      <c r="AP953" s="271"/>
      <c r="AQ953" s="304"/>
      <c r="AR953" s="306"/>
      <c r="AS953" s="289"/>
      <c r="AT953" s="289"/>
      <c r="AU953" s="304"/>
      <c r="AX953" s="292" t="s">
        <v>2172</v>
      </c>
      <c r="AY953" s="292" t="s">
        <v>2173</v>
      </c>
    </row>
    <row r="954" spans="1:51" s="228" customFormat="1" ht="48" customHeight="1">
      <c r="A954" s="304"/>
      <c r="B954" s="304"/>
      <c r="C954" s="304"/>
      <c r="D954" s="304"/>
      <c r="E954" s="304"/>
      <c r="F954" s="304"/>
      <c r="G954" s="304"/>
      <c r="H954" s="304"/>
      <c r="I954" s="304"/>
      <c r="J954" s="304"/>
      <c r="K954" s="304"/>
      <c r="L954" s="304"/>
      <c r="M954" s="305"/>
      <c r="N954" s="305"/>
      <c r="O954" s="306"/>
      <c r="P954" s="304"/>
      <c r="Q954" s="308"/>
      <c r="R954" s="304"/>
      <c r="S954" s="308"/>
      <c r="T954" s="304"/>
      <c r="U954" s="304"/>
      <c r="V954" s="304"/>
      <c r="W954" s="304"/>
      <c r="X954" s="304"/>
      <c r="Y954" s="304"/>
      <c r="Z954" s="304"/>
      <c r="AA954" s="309"/>
      <c r="AB954" s="304"/>
      <c r="AC954" s="304"/>
      <c r="AD954" s="304"/>
      <c r="AE954" s="304"/>
      <c r="AF954" s="304"/>
      <c r="AG954" s="304"/>
      <c r="AH954" s="304"/>
      <c r="AI954" s="285"/>
      <c r="AJ954" s="304"/>
      <c r="AK954" s="304"/>
      <c r="AL954" s="304"/>
      <c r="AM954" s="304"/>
      <c r="AN954" s="304"/>
      <c r="AO954" s="304"/>
      <c r="AP954" s="271"/>
      <c r="AQ954" s="304"/>
      <c r="AR954" s="306"/>
      <c r="AS954" s="289"/>
      <c r="AT954" s="289"/>
      <c r="AU954" s="304"/>
      <c r="AX954" s="292" t="s">
        <v>2174</v>
      </c>
      <c r="AY954" s="292" t="s">
        <v>2175</v>
      </c>
    </row>
    <row r="955" spans="1:51" s="228" customFormat="1" ht="48" customHeight="1">
      <c r="A955" s="304"/>
      <c r="B955" s="304"/>
      <c r="C955" s="304"/>
      <c r="D955" s="304"/>
      <c r="E955" s="304"/>
      <c r="F955" s="304"/>
      <c r="G955" s="304"/>
      <c r="H955" s="304"/>
      <c r="I955" s="304"/>
      <c r="J955" s="304"/>
      <c r="K955" s="304"/>
      <c r="L955" s="304"/>
      <c r="M955" s="305"/>
      <c r="N955" s="305"/>
      <c r="O955" s="306"/>
      <c r="P955" s="304"/>
      <c r="Q955" s="308"/>
      <c r="R955" s="304"/>
      <c r="S955" s="308"/>
      <c r="T955" s="304"/>
      <c r="U955" s="304"/>
      <c r="V955" s="304"/>
      <c r="W955" s="304"/>
      <c r="X955" s="304"/>
      <c r="Y955" s="304"/>
      <c r="Z955" s="304"/>
      <c r="AA955" s="309"/>
      <c r="AB955" s="304"/>
      <c r="AC955" s="304"/>
      <c r="AD955" s="304"/>
      <c r="AE955" s="304"/>
      <c r="AF955" s="304"/>
      <c r="AG955" s="304"/>
      <c r="AH955" s="304"/>
      <c r="AI955" s="285"/>
      <c r="AJ955" s="304"/>
      <c r="AK955" s="304"/>
      <c r="AL955" s="304"/>
      <c r="AM955" s="304"/>
      <c r="AN955" s="304"/>
      <c r="AO955" s="304"/>
      <c r="AP955" s="271"/>
      <c r="AQ955" s="304"/>
      <c r="AR955" s="306"/>
      <c r="AS955" s="289"/>
      <c r="AT955" s="289"/>
      <c r="AU955" s="304"/>
      <c r="AX955" s="292" t="s">
        <v>2176</v>
      </c>
      <c r="AY955" s="292" t="s">
        <v>2177</v>
      </c>
    </row>
    <row r="956" spans="1:51" s="228" customFormat="1" ht="48" customHeight="1">
      <c r="A956" s="304"/>
      <c r="B956" s="304"/>
      <c r="C956" s="304"/>
      <c r="D956" s="304"/>
      <c r="E956" s="304"/>
      <c r="F956" s="304"/>
      <c r="G956" s="304"/>
      <c r="H956" s="304"/>
      <c r="I956" s="304"/>
      <c r="J956" s="304"/>
      <c r="K956" s="304"/>
      <c r="L956" s="304"/>
      <c r="M956" s="305"/>
      <c r="N956" s="305"/>
      <c r="O956" s="306"/>
      <c r="P956" s="304"/>
      <c r="Q956" s="308"/>
      <c r="R956" s="304"/>
      <c r="S956" s="308"/>
      <c r="T956" s="304"/>
      <c r="U956" s="304"/>
      <c r="V956" s="304"/>
      <c r="W956" s="304"/>
      <c r="X956" s="304"/>
      <c r="Y956" s="304"/>
      <c r="Z956" s="304"/>
      <c r="AA956" s="309"/>
      <c r="AB956" s="304"/>
      <c r="AC956" s="304"/>
      <c r="AD956" s="304"/>
      <c r="AE956" s="304"/>
      <c r="AF956" s="304"/>
      <c r="AG956" s="304"/>
      <c r="AH956" s="304"/>
      <c r="AI956" s="285"/>
      <c r="AJ956" s="304"/>
      <c r="AK956" s="304"/>
      <c r="AL956" s="304"/>
      <c r="AM956" s="304"/>
      <c r="AN956" s="304"/>
      <c r="AO956" s="304"/>
      <c r="AP956" s="304"/>
      <c r="AQ956" s="304"/>
      <c r="AR956" s="306"/>
      <c r="AS956" s="289"/>
      <c r="AT956" s="289"/>
      <c r="AU956" s="304"/>
      <c r="AX956" s="292" t="s">
        <v>2178</v>
      </c>
      <c r="AY956" s="292" t="s">
        <v>2179</v>
      </c>
    </row>
    <row r="957" spans="1:51" s="228" customFormat="1" ht="48" customHeight="1">
      <c r="A957" s="304"/>
      <c r="B957" s="304"/>
      <c r="C957" s="304"/>
      <c r="D957" s="304"/>
      <c r="E957" s="304"/>
      <c r="F957" s="304"/>
      <c r="G957" s="304"/>
      <c r="H957" s="304"/>
      <c r="I957" s="304"/>
      <c r="J957" s="304"/>
      <c r="K957" s="304"/>
      <c r="L957" s="304"/>
      <c r="M957" s="305"/>
      <c r="N957" s="305"/>
      <c r="O957" s="306"/>
      <c r="P957" s="304"/>
      <c r="Q957" s="308"/>
      <c r="R957" s="304"/>
      <c r="S957" s="308"/>
      <c r="T957" s="304"/>
      <c r="U957" s="304"/>
      <c r="V957" s="304"/>
      <c r="W957" s="304"/>
      <c r="X957" s="304"/>
      <c r="Y957" s="304"/>
      <c r="Z957" s="304"/>
      <c r="AA957" s="309"/>
      <c r="AB957" s="304"/>
      <c r="AC957" s="304"/>
      <c r="AD957" s="304"/>
      <c r="AE957" s="304"/>
      <c r="AF957" s="304"/>
      <c r="AG957" s="304"/>
      <c r="AH957" s="304"/>
      <c r="AI957" s="285"/>
      <c r="AJ957" s="304"/>
      <c r="AK957" s="304"/>
      <c r="AL957" s="304"/>
      <c r="AM957" s="304"/>
      <c r="AN957" s="304"/>
      <c r="AO957" s="304"/>
      <c r="AP957" s="304"/>
      <c r="AQ957" s="304"/>
      <c r="AR957" s="306"/>
      <c r="AS957" s="289"/>
      <c r="AT957" s="289"/>
      <c r="AU957" s="304"/>
      <c r="AX957" s="292" t="s">
        <v>2180</v>
      </c>
      <c r="AY957" s="292" t="s">
        <v>2181</v>
      </c>
    </row>
    <row r="958" spans="1:51" s="228" customFormat="1" ht="48" customHeight="1">
      <c r="A958" s="304"/>
      <c r="B958" s="304"/>
      <c r="C958" s="304"/>
      <c r="D958" s="304"/>
      <c r="E958" s="304"/>
      <c r="F958" s="304"/>
      <c r="G958" s="304"/>
      <c r="H958" s="304"/>
      <c r="I958" s="304"/>
      <c r="J958" s="304"/>
      <c r="K958" s="304"/>
      <c r="L958" s="304"/>
      <c r="M958" s="305"/>
      <c r="N958" s="305"/>
      <c r="O958" s="306"/>
      <c r="P958" s="304"/>
      <c r="Q958" s="308"/>
      <c r="R958" s="304"/>
      <c r="S958" s="308"/>
      <c r="T958" s="304"/>
      <c r="U958" s="304"/>
      <c r="V958" s="304"/>
      <c r="W958" s="304"/>
      <c r="X958" s="304"/>
      <c r="Y958" s="304"/>
      <c r="Z958" s="304"/>
      <c r="AA958" s="309"/>
      <c r="AB958" s="304"/>
      <c r="AC958" s="304"/>
      <c r="AD958" s="304"/>
      <c r="AE958" s="304"/>
      <c r="AF958" s="304"/>
      <c r="AG958" s="304"/>
      <c r="AH958" s="304"/>
      <c r="AI958" s="285"/>
      <c r="AJ958" s="304"/>
      <c r="AK958" s="304"/>
      <c r="AL958" s="304"/>
      <c r="AM958" s="304"/>
      <c r="AN958" s="304"/>
      <c r="AO958" s="304"/>
      <c r="AP958" s="304"/>
      <c r="AQ958" s="304"/>
      <c r="AR958" s="306"/>
      <c r="AS958" s="289"/>
      <c r="AT958" s="289"/>
      <c r="AU958" s="304"/>
      <c r="AX958" s="292" t="s">
        <v>2182</v>
      </c>
      <c r="AY958" s="292" t="s">
        <v>2183</v>
      </c>
    </row>
    <row r="959" spans="1:51" s="228" customFormat="1" ht="48" customHeight="1">
      <c r="A959" s="304"/>
      <c r="B959" s="304"/>
      <c r="C959" s="304"/>
      <c r="D959" s="304"/>
      <c r="E959" s="304"/>
      <c r="F959" s="304"/>
      <c r="G959" s="304"/>
      <c r="H959" s="304"/>
      <c r="I959" s="304"/>
      <c r="J959" s="304"/>
      <c r="K959" s="304"/>
      <c r="L959" s="304"/>
      <c r="M959" s="305"/>
      <c r="N959" s="305"/>
      <c r="O959" s="306"/>
      <c r="P959" s="304"/>
      <c r="Q959" s="308"/>
      <c r="R959" s="304"/>
      <c r="S959" s="308"/>
      <c r="T959" s="304"/>
      <c r="U959" s="304"/>
      <c r="V959" s="304"/>
      <c r="W959" s="304"/>
      <c r="X959" s="304"/>
      <c r="Y959" s="304"/>
      <c r="Z959" s="304"/>
      <c r="AA959" s="309"/>
      <c r="AB959" s="304"/>
      <c r="AC959" s="304"/>
      <c r="AD959" s="304"/>
      <c r="AE959" s="304"/>
      <c r="AF959" s="304"/>
      <c r="AG959" s="304"/>
      <c r="AH959" s="304"/>
      <c r="AI959" s="285"/>
      <c r="AJ959" s="304"/>
      <c r="AK959" s="304"/>
      <c r="AL959" s="304"/>
      <c r="AM959" s="304"/>
      <c r="AN959" s="304"/>
      <c r="AO959" s="304"/>
      <c r="AP959" s="304"/>
      <c r="AQ959" s="304"/>
      <c r="AR959" s="306"/>
      <c r="AS959" s="289"/>
      <c r="AT959" s="289"/>
      <c r="AU959" s="304"/>
      <c r="AX959" s="292" t="s">
        <v>2184</v>
      </c>
      <c r="AY959" s="292" t="s">
        <v>2185</v>
      </c>
    </row>
    <row r="960" spans="1:51" s="228" customFormat="1" ht="48" customHeight="1">
      <c r="A960" s="304"/>
      <c r="B960" s="304"/>
      <c r="C960" s="304"/>
      <c r="D960" s="304"/>
      <c r="E960" s="304"/>
      <c r="F960" s="304"/>
      <c r="G960" s="304"/>
      <c r="H960" s="304"/>
      <c r="I960" s="304"/>
      <c r="J960" s="304"/>
      <c r="K960" s="304"/>
      <c r="L960" s="304"/>
      <c r="M960" s="305"/>
      <c r="N960" s="305"/>
      <c r="O960" s="306"/>
      <c r="P960" s="304"/>
      <c r="Q960" s="308"/>
      <c r="R960" s="304"/>
      <c r="S960" s="308"/>
      <c r="T960" s="304"/>
      <c r="U960" s="304"/>
      <c r="V960" s="304"/>
      <c r="W960" s="304"/>
      <c r="X960" s="304"/>
      <c r="Y960" s="304"/>
      <c r="Z960" s="304"/>
      <c r="AA960" s="309"/>
      <c r="AB960" s="304"/>
      <c r="AC960" s="304"/>
      <c r="AD960" s="304"/>
      <c r="AE960" s="304"/>
      <c r="AF960" s="304"/>
      <c r="AG960" s="304"/>
      <c r="AH960" s="304"/>
      <c r="AI960" s="285"/>
      <c r="AJ960" s="304"/>
      <c r="AK960" s="304"/>
      <c r="AL960" s="304"/>
      <c r="AM960" s="304"/>
      <c r="AN960" s="304"/>
      <c r="AO960" s="304"/>
      <c r="AP960" s="304"/>
      <c r="AQ960" s="304"/>
      <c r="AR960" s="306"/>
      <c r="AS960" s="289"/>
      <c r="AT960" s="289"/>
      <c r="AU960" s="304"/>
      <c r="AX960" s="292" t="s">
        <v>2186</v>
      </c>
      <c r="AY960" s="292" t="s">
        <v>2187</v>
      </c>
    </row>
    <row r="961" spans="1:51" s="228" customFormat="1" ht="48" customHeight="1">
      <c r="A961" s="304"/>
      <c r="B961" s="304"/>
      <c r="C961" s="304"/>
      <c r="D961" s="304"/>
      <c r="E961" s="304"/>
      <c r="F961" s="304"/>
      <c r="G961" s="304"/>
      <c r="H961" s="304"/>
      <c r="I961" s="304"/>
      <c r="J961" s="304"/>
      <c r="K961" s="304"/>
      <c r="L961" s="304"/>
      <c r="M961" s="305"/>
      <c r="N961" s="305"/>
      <c r="O961" s="306"/>
      <c r="P961" s="304"/>
      <c r="Q961" s="308"/>
      <c r="R961" s="304"/>
      <c r="S961" s="308"/>
      <c r="T961" s="304"/>
      <c r="U961" s="304"/>
      <c r="V961" s="304"/>
      <c r="W961" s="304"/>
      <c r="X961" s="304"/>
      <c r="Y961" s="304"/>
      <c r="Z961" s="304"/>
      <c r="AA961" s="309"/>
      <c r="AB961" s="304"/>
      <c r="AC961" s="304"/>
      <c r="AD961" s="304"/>
      <c r="AE961" s="304"/>
      <c r="AF961" s="304"/>
      <c r="AG961" s="304"/>
      <c r="AH961" s="304"/>
      <c r="AI961" s="285"/>
      <c r="AJ961" s="304"/>
      <c r="AK961" s="304"/>
      <c r="AL961" s="304"/>
      <c r="AM961" s="304"/>
      <c r="AN961" s="304"/>
      <c r="AO961" s="304"/>
      <c r="AP961" s="304"/>
      <c r="AQ961" s="304"/>
      <c r="AR961" s="306"/>
      <c r="AS961" s="289"/>
      <c r="AT961" s="289"/>
      <c r="AU961" s="304"/>
      <c r="AX961" s="292" t="s">
        <v>2188</v>
      </c>
      <c r="AY961" s="292" t="s">
        <v>2189</v>
      </c>
    </row>
    <row r="962" spans="1:51" s="228" customFormat="1" ht="48" customHeight="1">
      <c r="A962" s="304"/>
      <c r="B962" s="304"/>
      <c r="C962" s="304"/>
      <c r="D962" s="304"/>
      <c r="E962" s="304"/>
      <c r="F962" s="304"/>
      <c r="G962" s="304"/>
      <c r="H962" s="304"/>
      <c r="I962" s="304"/>
      <c r="J962" s="304"/>
      <c r="K962" s="304"/>
      <c r="L962" s="304"/>
      <c r="M962" s="305"/>
      <c r="N962" s="305"/>
      <c r="O962" s="306"/>
      <c r="P962" s="304"/>
      <c r="Q962" s="308"/>
      <c r="R962" s="304"/>
      <c r="S962" s="308"/>
      <c r="T962" s="304"/>
      <c r="U962" s="304"/>
      <c r="V962" s="304"/>
      <c r="W962" s="304"/>
      <c r="X962" s="304"/>
      <c r="Y962" s="304"/>
      <c r="Z962" s="304"/>
      <c r="AA962" s="309"/>
      <c r="AB962" s="304"/>
      <c r="AC962" s="304"/>
      <c r="AD962" s="304"/>
      <c r="AE962" s="304"/>
      <c r="AF962" s="304"/>
      <c r="AG962" s="304"/>
      <c r="AH962" s="304"/>
      <c r="AI962" s="285"/>
      <c r="AJ962" s="304"/>
      <c r="AK962" s="304"/>
      <c r="AL962" s="304"/>
      <c r="AM962" s="304"/>
      <c r="AN962" s="304"/>
      <c r="AO962" s="304"/>
      <c r="AP962" s="304"/>
      <c r="AQ962" s="304"/>
      <c r="AR962" s="306"/>
      <c r="AS962" s="289"/>
      <c r="AT962" s="289"/>
      <c r="AU962" s="304"/>
      <c r="AX962" s="292" t="s">
        <v>2190</v>
      </c>
      <c r="AY962" s="292" t="s">
        <v>2191</v>
      </c>
    </row>
    <row r="963" spans="1:51" s="228" customFormat="1" ht="48" customHeight="1">
      <c r="A963" s="304"/>
      <c r="B963" s="304"/>
      <c r="C963" s="304"/>
      <c r="D963" s="304"/>
      <c r="E963" s="304"/>
      <c r="F963" s="304"/>
      <c r="G963" s="304"/>
      <c r="H963" s="304"/>
      <c r="I963" s="304"/>
      <c r="J963" s="304"/>
      <c r="K963" s="304"/>
      <c r="L963" s="304"/>
      <c r="M963" s="305"/>
      <c r="N963" s="305"/>
      <c r="O963" s="306"/>
      <c r="P963" s="304"/>
      <c r="Q963" s="308"/>
      <c r="R963" s="304"/>
      <c r="S963" s="308"/>
      <c r="T963" s="304"/>
      <c r="U963" s="304"/>
      <c r="V963" s="304"/>
      <c r="W963" s="304"/>
      <c r="X963" s="304"/>
      <c r="Y963" s="304"/>
      <c r="Z963" s="304"/>
      <c r="AA963" s="309"/>
      <c r="AB963" s="304"/>
      <c r="AC963" s="304"/>
      <c r="AD963" s="304"/>
      <c r="AE963" s="304"/>
      <c r="AF963" s="304"/>
      <c r="AG963" s="304"/>
      <c r="AH963" s="304"/>
      <c r="AI963" s="285"/>
      <c r="AJ963" s="304"/>
      <c r="AK963" s="304"/>
      <c r="AL963" s="304"/>
      <c r="AM963" s="304"/>
      <c r="AN963" s="304"/>
      <c r="AO963" s="304"/>
      <c r="AP963" s="304"/>
      <c r="AQ963" s="304"/>
      <c r="AR963" s="306"/>
      <c r="AS963" s="289"/>
      <c r="AT963" s="289"/>
      <c r="AU963" s="304"/>
      <c r="AX963" s="292" t="s">
        <v>2192</v>
      </c>
      <c r="AY963" s="292" t="s">
        <v>2193</v>
      </c>
    </row>
    <row r="964" spans="1:51" s="228" customFormat="1" ht="48" customHeight="1">
      <c r="A964" s="304"/>
      <c r="B964" s="304"/>
      <c r="C964" s="304"/>
      <c r="D964" s="304"/>
      <c r="E964" s="304"/>
      <c r="F964" s="304"/>
      <c r="G964" s="304"/>
      <c r="H964" s="304"/>
      <c r="I964" s="304"/>
      <c r="J964" s="304"/>
      <c r="K964" s="304"/>
      <c r="L964" s="304"/>
      <c r="M964" s="305"/>
      <c r="N964" s="305"/>
      <c r="O964" s="306"/>
      <c r="P964" s="304"/>
      <c r="Q964" s="308"/>
      <c r="R964" s="304"/>
      <c r="S964" s="308"/>
      <c r="T964" s="304"/>
      <c r="U964" s="304"/>
      <c r="V964" s="304"/>
      <c r="W964" s="304"/>
      <c r="X964" s="304"/>
      <c r="Y964" s="304"/>
      <c r="Z964" s="304"/>
      <c r="AA964" s="309"/>
      <c r="AB964" s="304"/>
      <c r="AC964" s="304"/>
      <c r="AD964" s="304"/>
      <c r="AE964" s="304"/>
      <c r="AF964" s="304"/>
      <c r="AG964" s="304"/>
      <c r="AH964" s="304"/>
      <c r="AI964" s="285"/>
      <c r="AJ964" s="304"/>
      <c r="AK964" s="304"/>
      <c r="AL964" s="304"/>
      <c r="AM964" s="304"/>
      <c r="AN964" s="304"/>
      <c r="AO964" s="304"/>
      <c r="AP964" s="304"/>
      <c r="AQ964" s="304"/>
      <c r="AR964" s="306"/>
      <c r="AS964" s="289"/>
      <c r="AT964" s="289"/>
      <c r="AU964" s="304"/>
      <c r="AX964" s="292" t="s">
        <v>2194</v>
      </c>
      <c r="AY964" s="292" t="s">
        <v>2195</v>
      </c>
    </row>
    <row r="965" spans="1:51" s="228" customFormat="1" ht="48" customHeight="1">
      <c r="A965" s="304"/>
      <c r="B965" s="304"/>
      <c r="C965" s="304"/>
      <c r="D965" s="304"/>
      <c r="E965" s="304"/>
      <c r="F965" s="304"/>
      <c r="G965" s="304"/>
      <c r="H965" s="304"/>
      <c r="I965" s="304"/>
      <c r="J965" s="304"/>
      <c r="K965" s="304"/>
      <c r="L965" s="304"/>
      <c r="M965" s="305"/>
      <c r="N965" s="305"/>
      <c r="O965" s="306"/>
      <c r="P965" s="304"/>
      <c r="Q965" s="308"/>
      <c r="R965" s="304"/>
      <c r="S965" s="308"/>
      <c r="T965" s="304"/>
      <c r="U965" s="304"/>
      <c r="V965" s="304"/>
      <c r="W965" s="304"/>
      <c r="X965" s="304"/>
      <c r="Y965" s="304"/>
      <c r="Z965" s="304"/>
      <c r="AA965" s="309"/>
      <c r="AB965" s="304"/>
      <c r="AC965" s="304"/>
      <c r="AD965" s="304"/>
      <c r="AE965" s="304"/>
      <c r="AF965" s="304"/>
      <c r="AG965" s="304"/>
      <c r="AH965" s="304"/>
      <c r="AI965" s="285"/>
      <c r="AJ965" s="304"/>
      <c r="AK965" s="304"/>
      <c r="AL965" s="304"/>
      <c r="AM965" s="304"/>
      <c r="AN965" s="304"/>
      <c r="AO965" s="304"/>
      <c r="AP965" s="304"/>
      <c r="AQ965" s="304"/>
      <c r="AR965" s="306"/>
      <c r="AS965" s="289"/>
      <c r="AT965" s="289"/>
      <c r="AU965" s="304"/>
      <c r="AX965" s="292" t="s">
        <v>2196</v>
      </c>
      <c r="AY965" s="292" t="s">
        <v>2197</v>
      </c>
    </row>
    <row r="966" spans="1:51" s="228" customFormat="1" ht="48" customHeight="1">
      <c r="A966" s="304"/>
      <c r="B966" s="304"/>
      <c r="C966" s="304"/>
      <c r="D966" s="304"/>
      <c r="E966" s="304"/>
      <c r="F966" s="304"/>
      <c r="G966" s="304"/>
      <c r="H966" s="304"/>
      <c r="I966" s="304"/>
      <c r="J966" s="304"/>
      <c r="K966" s="304"/>
      <c r="L966" s="304"/>
      <c r="M966" s="305"/>
      <c r="N966" s="305"/>
      <c r="O966" s="306"/>
      <c r="P966" s="304"/>
      <c r="Q966" s="308"/>
      <c r="R966" s="304"/>
      <c r="S966" s="308"/>
      <c r="T966" s="304"/>
      <c r="U966" s="304"/>
      <c r="V966" s="304"/>
      <c r="W966" s="304"/>
      <c r="X966" s="304"/>
      <c r="Y966" s="304"/>
      <c r="Z966" s="304"/>
      <c r="AA966" s="309"/>
      <c r="AB966" s="304"/>
      <c r="AC966" s="304"/>
      <c r="AD966" s="304"/>
      <c r="AE966" s="304"/>
      <c r="AF966" s="304"/>
      <c r="AG966" s="304"/>
      <c r="AH966" s="304"/>
      <c r="AI966" s="285"/>
      <c r="AJ966" s="304"/>
      <c r="AK966" s="304"/>
      <c r="AL966" s="304"/>
      <c r="AM966" s="304"/>
      <c r="AN966" s="304"/>
      <c r="AO966" s="304"/>
      <c r="AP966" s="304"/>
      <c r="AQ966" s="304"/>
      <c r="AR966" s="306"/>
      <c r="AS966" s="289"/>
      <c r="AT966" s="289"/>
      <c r="AU966" s="304"/>
      <c r="AX966" s="292" t="s">
        <v>2198</v>
      </c>
      <c r="AY966" s="292" t="s">
        <v>2199</v>
      </c>
    </row>
    <row r="967" spans="1:51" s="228" customFormat="1" ht="48" customHeight="1">
      <c r="A967" s="304"/>
      <c r="B967" s="304"/>
      <c r="C967" s="304"/>
      <c r="D967" s="304"/>
      <c r="E967" s="304"/>
      <c r="F967" s="304"/>
      <c r="G967" s="304"/>
      <c r="H967" s="304"/>
      <c r="I967" s="304"/>
      <c r="J967" s="304"/>
      <c r="K967" s="304"/>
      <c r="L967" s="304"/>
      <c r="M967" s="305"/>
      <c r="N967" s="305"/>
      <c r="O967" s="306"/>
      <c r="P967" s="304"/>
      <c r="Q967" s="308"/>
      <c r="R967" s="304"/>
      <c r="S967" s="308"/>
      <c r="T967" s="304"/>
      <c r="U967" s="304"/>
      <c r="V967" s="304"/>
      <c r="W967" s="304"/>
      <c r="X967" s="304"/>
      <c r="Y967" s="304"/>
      <c r="Z967" s="304"/>
      <c r="AA967" s="309"/>
      <c r="AB967" s="304"/>
      <c r="AC967" s="304"/>
      <c r="AD967" s="304"/>
      <c r="AE967" s="304"/>
      <c r="AF967" s="304"/>
      <c r="AG967" s="304"/>
      <c r="AH967" s="304"/>
      <c r="AI967" s="285"/>
      <c r="AJ967" s="304"/>
      <c r="AK967" s="304"/>
      <c r="AL967" s="304"/>
      <c r="AM967" s="304"/>
      <c r="AN967" s="304"/>
      <c r="AO967" s="304"/>
      <c r="AP967" s="304"/>
      <c r="AQ967" s="304"/>
      <c r="AR967" s="306"/>
      <c r="AS967" s="289"/>
      <c r="AT967" s="289"/>
      <c r="AU967" s="304"/>
      <c r="AX967" s="292" t="s">
        <v>2200</v>
      </c>
      <c r="AY967" s="292" t="s">
        <v>2201</v>
      </c>
    </row>
    <row r="968" spans="1:51" s="228" customFormat="1" ht="48" customHeight="1">
      <c r="A968" s="304"/>
      <c r="B968" s="304"/>
      <c r="C968" s="304"/>
      <c r="D968" s="304"/>
      <c r="E968" s="304"/>
      <c r="F968" s="304"/>
      <c r="G968" s="304"/>
      <c r="H968" s="304"/>
      <c r="I968" s="304"/>
      <c r="J968" s="304"/>
      <c r="K968" s="304"/>
      <c r="L968" s="304"/>
      <c r="M968" s="305"/>
      <c r="N968" s="305"/>
      <c r="O968" s="306"/>
      <c r="P968" s="304"/>
      <c r="Q968" s="308"/>
      <c r="R968" s="304"/>
      <c r="S968" s="308"/>
      <c r="T968" s="304"/>
      <c r="U968" s="304"/>
      <c r="V968" s="304"/>
      <c r="W968" s="304"/>
      <c r="X968" s="304"/>
      <c r="Y968" s="304"/>
      <c r="Z968" s="304"/>
      <c r="AA968" s="309"/>
      <c r="AB968" s="304"/>
      <c r="AC968" s="304"/>
      <c r="AD968" s="304"/>
      <c r="AE968" s="304"/>
      <c r="AF968" s="304"/>
      <c r="AG968" s="304"/>
      <c r="AH968" s="304"/>
      <c r="AI968" s="285"/>
      <c r="AJ968" s="304"/>
      <c r="AK968" s="304"/>
      <c r="AL968" s="304"/>
      <c r="AM968" s="304"/>
      <c r="AN968" s="304"/>
      <c r="AO968" s="304"/>
      <c r="AP968" s="304"/>
      <c r="AQ968" s="304"/>
      <c r="AR968" s="306"/>
      <c r="AS968" s="289"/>
      <c r="AT968" s="289"/>
      <c r="AU968" s="304"/>
      <c r="AX968" s="292" t="s">
        <v>2202</v>
      </c>
      <c r="AY968" s="292" t="s">
        <v>2203</v>
      </c>
    </row>
    <row r="969" spans="1:51" s="228" customFormat="1" ht="48" customHeight="1">
      <c r="A969" s="304"/>
      <c r="B969" s="304"/>
      <c r="C969" s="304"/>
      <c r="D969" s="304"/>
      <c r="E969" s="304"/>
      <c r="F969" s="304"/>
      <c r="G969" s="304"/>
      <c r="H969" s="304"/>
      <c r="I969" s="304"/>
      <c r="J969" s="304"/>
      <c r="K969" s="304"/>
      <c r="L969" s="304"/>
      <c r="M969" s="305"/>
      <c r="N969" s="305"/>
      <c r="O969" s="306"/>
      <c r="P969" s="304"/>
      <c r="Q969" s="308"/>
      <c r="R969" s="304"/>
      <c r="S969" s="308"/>
      <c r="T969" s="304"/>
      <c r="U969" s="304"/>
      <c r="V969" s="304"/>
      <c r="W969" s="304"/>
      <c r="X969" s="304"/>
      <c r="Y969" s="304"/>
      <c r="Z969" s="304"/>
      <c r="AA969" s="309"/>
      <c r="AB969" s="304"/>
      <c r="AC969" s="304"/>
      <c r="AD969" s="304"/>
      <c r="AE969" s="304"/>
      <c r="AF969" s="304"/>
      <c r="AG969" s="304"/>
      <c r="AH969" s="304"/>
      <c r="AI969" s="285"/>
      <c r="AJ969" s="304"/>
      <c r="AK969" s="304"/>
      <c r="AL969" s="304"/>
      <c r="AM969" s="304"/>
      <c r="AN969" s="304"/>
      <c r="AO969" s="304"/>
      <c r="AP969" s="304"/>
      <c r="AQ969" s="304"/>
      <c r="AR969" s="306"/>
      <c r="AS969" s="289"/>
      <c r="AT969" s="289"/>
      <c r="AU969" s="304"/>
      <c r="AX969" s="292" t="s">
        <v>2204</v>
      </c>
      <c r="AY969" s="292" t="s">
        <v>2205</v>
      </c>
    </row>
    <row r="970" spans="1:51" s="228" customFormat="1" ht="48" customHeight="1">
      <c r="A970" s="304"/>
      <c r="B970" s="304"/>
      <c r="C970" s="304"/>
      <c r="D970" s="304"/>
      <c r="E970" s="304"/>
      <c r="F970" s="304"/>
      <c r="G970" s="304"/>
      <c r="H970" s="304"/>
      <c r="I970" s="304"/>
      <c r="J970" s="304"/>
      <c r="K970" s="304"/>
      <c r="L970" s="304"/>
      <c r="M970" s="305"/>
      <c r="N970" s="305"/>
      <c r="O970" s="306"/>
      <c r="P970" s="304"/>
      <c r="Q970" s="308"/>
      <c r="R970" s="304"/>
      <c r="S970" s="308"/>
      <c r="T970" s="304"/>
      <c r="U970" s="304"/>
      <c r="V970" s="304"/>
      <c r="W970" s="304"/>
      <c r="X970" s="304"/>
      <c r="Y970" s="304"/>
      <c r="Z970" s="304"/>
      <c r="AA970" s="309"/>
      <c r="AB970" s="304"/>
      <c r="AC970" s="304"/>
      <c r="AD970" s="304"/>
      <c r="AE970" s="304"/>
      <c r="AF970" s="304"/>
      <c r="AG970" s="304"/>
      <c r="AH970" s="304"/>
      <c r="AI970" s="285"/>
      <c r="AJ970" s="304"/>
      <c r="AK970" s="304"/>
      <c r="AL970" s="304"/>
      <c r="AM970" s="304"/>
      <c r="AN970" s="304"/>
      <c r="AO970" s="304"/>
      <c r="AP970" s="304"/>
      <c r="AQ970" s="304"/>
      <c r="AR970" s="306"/>
      <c r="AS970" s="289"/>
      <c r="AT970" s="289"/>
      <c r="AU970" s="304"/>
      <c r="AX970" s="292" t="s">
        <v>2206</v>
      </c>
      <c r="AY970" s="292" t="s">
        <v>2207</v>
      </c>
    </row>
    <row r="971" spans="1:51" s="228" customFormat="1" ht="48" customHeight="1">
      <c r="A971" s="304"/>
      <c r="B971" s="304"/>
      <c r="C971" s="304"/>
      <c r="D971" s="304"/>
      <c r="E971" s="304"/>
      <c r="F971" s="304"/>
      <c r="G971" s="304"/>
      <c r="H971" s="304"/>
      <c r="I971" s="304"/>
      <c r="J971" s="304"/>
      <c r="K971" s="304"/>
      <c r="L971" s="304"/>
      <c r="M971" s="305"/>
      <c r="N971" s="305"/>
      <c r="O971" s="306"/>
      <c r="P971" s="304"/>
      <c r="Q971" s="308"/>
      <c r="R971" s="304"/>
      <c r="S971" s="308"/>
      <c r="T971" s="304"/>
      <c r="U971" s="304"/>
      <c r="V971" s="304"/>
      <c r="W971" s="304"/>
      <c r="X971" s="304"/>
      <c r="Y971" s="304"/>
      <c r="Z971" s="304"/>
      <c r="AA971" s="309"/>
      <c r="AB971" s="304"/>
      <c r="AC971" s="304"/>
      <c r="AD971" s="304"/>
      <c r="AE971" s="304"/>
      <c r="AF971" s="304"/>
      <c r="AG971" s="304"/>
      <c r="AH971" s="304"/>
      <c r="AI971" s="285"/>
      <c r="AJ971" s="304"/>
      <c r="AK971" s="304"/>
      <c r="AL971" s="304"/>
      <c r="AM971" s="304"/>
      <c r="AN971" s="304"/>
      <c r="AO971" s="304"/>
      <c r="AP971" s="304"/>
      <c r="AQ971" s="304"/>
      <c r="AR971" s="306"/>
      <c r="AS971" s="289"/>
      <c r="AT971" s="289"/>
      <c r="AU971" s="304"/>
      <c r="AX971" s="292" t="s">
        <v>2208</v>
      </c>
      <c r="AY971" s="292" t="s">
        <v>2209</v>
      </c>
    </row>
    <row r="972" spans="1:51" s="228" customFormat="1" ht="48" customHeight="1">
      <c r="A972" s="304"/>
      <c r="B972" s="304"/>
      <c r="C972" s="304"/>
      <c r="D972" s="304"/>
      <c r="E972" s="304"/>
      <c r="F972" s="304"/>
      <c r="G972" s="304"/>
      <c r="H972" s="304"/>
      <c r="I972" s="304"/>
      <c r="J972" s="304"/>
      <c r="K972" s="304"/>
      <c r="L972" s="304"/>
      <c r="M972" s="305"/>
      <c r="N972" s="305"/>
      <c r="O972" s="306"/>
      <c r="P972" s="304"/>
      <c r="Q972" s="308"/>
      <c r="R972" s="304"/>
      <c r="S972" s="308"/>
      <c r="T972" s="304"/>
      <c r="U972" s="304"/>
      <c r="V972" s="304"/>
      <c r="W972" s="304"/>
      <c r="X972" s="304"/>
      <c r="Y972" s="304"/>
      <c r="Z972" s="304"/>
      <c r="AA972" s="309"/>
      <c r="AB972" s="304"/>
      <c r="AC972" s="304"/>
      <c r="AD972" s="304"/>
      <c r="AE972" s="304"/>
      <c r="AF972" s="304"/>
      <c r="AG972" s="304"/>
      <c r="AH972" s="304"/>
      <c r="AI972" s="285"/>
      <c r="AJ972" s="304"/>
      <c r="AK972" s="304"/>
      <c r="AL972" s="304"/>
      <c r="AM972" s="304"/>
      <c r="AN972" s="304"/>
      <c r="AO972" s="304"/>
      <c r="AP972" s="304"/>
      <c r="AQ972" s="304"/>
      <c r="AR972" s="306"/>
      <c r="AS972" s="289"/>
      <c r="AT972" s="289"/>
      <c r="AU972" s="304"/>
      <c r="AX972" s="292" t="s">
        <v>2210</v>
      </c>
      <c r="AY972" s="292" t="s">
        <v>2211</v>
      </c>
    </row>
    <row r="973" spans="1:51" s="228" customFormat="1" ht="48" customHeight="1">
      <c r="A973" s="304"/>
      <c r="B973" s="304"/>
      <c r="C973" s="304"/>
      <c r="D973" s="304"/>
      <c r="E973" s="304"/>
      <c r="F973" s="304"/>
      <c r="G973" s="304"/>
      <c r="H973" s="304"/>
      <c r="I973" s="304"/>
      <c r="J973" s="304"/>
      <c r="K973" s="304"/>
      <c r="L973" s="304"/>
      <c r="M973" s="305"/>
      <c r="N973" s="305"/>
      <c r="O973" s="306"/>
      <c r="P973" s="304"/>
      <c r="Q973" s="308"/>
      <c r="R973" s="304"/>
      <c r="S973" s="308"/>
      <c r="T973" s="304"/>
      <c r="U973" s="304"/>
      <c r="V973" s="304"/>
      <c r="W973" s="304"/>
      <c r="X973" s="304"/>
      <c r="Y973" s="304"/>
      <c r="Z973" s="304"/>
      <c r="AA973" s="309"/>
      <c r="AB973" s="304"/>
      <c r="AC973" s="304"/>
      <c r="AD973" s="304"/>
      <c r="AE973" s="304"/>
      <c r="AF973" s="304"/>
      <c r="AG973" s="304"/>
      <c r="AH973" s="304"/>
      <c r="AI973" s="285"/>
      <c r="AJ973" s="304"/>
      <c r="AK973" s="304"/>
      <c r="AL973" s="304"/>
      <c r="AM973" s="304"/>
      <c r="AN973" s="304"/>
      <c r="AO973" s="304"/>
      <c r="AP973" s="304"/>
      <c r="AQ973" s="304"/>
      <c r="AR973" s="306"/>
      <c r="AS973" s="289"/>
      <c r="AT973" s="289"/>
      <c r="AU973" s="304"/>
      <c r="AX973" s="292" t="s">
        <v>2212</v>
      </c>
      <c r="AY973" s="292" t="s">
        <v>2213</v>
      </c>
    </row>
    <row r="974" spans="1:51" s="228" customFormat="1" ht="48" customHeight="1">
      <c r="A974" s="304"/>
      <c r="B974" s="304"/>
      <c r="C974" s="304"/>
      <c r="D974" s="304"/>
      <c r="E974" s="304"/>
      <c r="F974" s="304"/>
      <c r="G974" s="304"/>
      <c r="H974" s="304"/>
      <c r="I974" s="304"/>
      <c r="J974" s="304"/>
      <c r="K974" s="304"/>
      <c r="L974" s="304"/>
      <c r="M974" s="305"/>
      <c r="N974" s="305"/>
      <c r="O974" s="306"/>
      <c r="P974" s="304"/>
      <c r="Q974" s="308"/>
      <c r="R974" s="304"/>
      <c r="S974" s="308"/>
      <c r="T974" s="304"/>
      <c r="U974" s="304"/>
      <c r="V974" s="304"/>
      <c r="W974" s="304"/>
      <c r="X974" s="304"/>
      <c r="Y974" s="304"/>
      <c r="Z974" s="304"/>
      <c r="AA974" s="309"/>
      <c r="AB974" s="304"/>
      <c r="AC974" s="304"/>
      <c r="AD974" s="304"/>
      <c r="AE974" s="304"/>
      <c r="AF974" s="304"/>
      <c r="AG974" s="304"/>
      <c r="AH974" s="304"/>
      <c r="AI974" s="285"/>
      <c r="AJ974" s="304"/>
      <c r="AK974" s="304"/>
      <c r="AL974" s="304"/>
      <c r="AM974" s="304"/>
      <c r="AN974" s="304"/>
      <c r="AO974" s="304"/>
      <c r="AP974" s="304"/>
      <c r="AQ974" s="304"/>
      <c r="AR974" s="306"/>
      <c r="AS974" s="289"/>
      <c r="AT974" s="289"/>
      <c r="AU974" s="304"/>
      <c r="AX974" s="292" t="s">
        <v>2214</v>
      </c>
      <c r="AY974" s="292" t="s">
        <v>2215</v>
      </c>
    </row>
    <row r="975" spans="1:51" s="228" customFormat="1" ht="48" customHeight="1">
      <c r="A975" s="304"/>
      <c r="B975" s="304"/>
      <c r="C975" s="304"/>
      <c r="D975" s="304"/>
      <c r="E975" s="304"/>
      <c r="F975" s="304"/>
      <c r="G975" s="304"/>
      <c r="H975" s="304"/>
      <c r="I975" s="304"/>
      <c r="J975" s="304"/>
      <c r="K975" s="304"/>
      <c r="L975" s="304"/>
      <c r="M975" s="305"/>
      <c r="N975" s="305"/>
      <c r="O975" s="306"/>
      <c r="P975" s="304"/>
      <c r="Q975" s="308"/>
      <c r="R975" s="304"/>
      <c r="S975" s="308"/>
      <c r="T975" s="304"/>
      <c r="U975" s="304"/>
      <c r="V975" s="304"/>
      <c r="W975" s="304"/>
      <c r="X975" s="304"/>
      <c r="Y975" s="304"/>
      <c r="Z975" s="304"/>
      <c r="AA975" s="309"/>
      <c r="AB975" s="304"/>
      <c r="AC975" s="304"/>
      <c r="AD975" s="304"/>
      <c r="AE975" s="304"/>
      <c r="AF975" s="304"/>
      <c r="AG975" s="304"/>
      <c r="AH975" s="304"/>
      <c r="AI975" s="285"/>
      <c r="AJ975" s="304"/>
      <c r="AK975" s="304"/>
      <c r="AL975" s="304"/>
      <c r="AM975" s="304"/>
      <c r="AN975" s="304"/>
      <c r="AO975" s="304"/>
      <c r="AP975" s="304"/>
      <c r="AQ975" s="304"/>
      <c r="AR975" s="306"/>
      <c r="AS975" s="289"/>
      <c r="AT975" s="289"/>
      <c r="AU975" s="304"/>
      <c r="AX975" s="292" t="s">
        <v>2216</v>
      </c>
      <c r="AY975" s="292" t="s">
        <v>2217</v>
      </c>
    </row>
    <row r="976" spans="1:51" s="228" customFormat="1" ht="48" customHeight="1">
      <c r="A976" s="304"/>
      <c r="B976" s="304"/>
      <c r="C976" s="304"/>
      <c r="D976" s="304"/>
      <c r="E976" s="304"/>
      <c r="F976" s="304"/>
      <c r="G976" s="304"/>
      <c r="H976" s="304"/>
      <c r="I976" s="304"/>
      <c r="J976" s="304"/>
      <c r="K976" s="304"/>
      <c r="L976" s="304"/>
      <c r="M976" s="305"/>
      <c r="N976" s="305"/>
      <c r="O976" s="306"/>
      <c r="P976" s="304"/>
      <c r="Q976" s="308"/>
      <c r="R976" s="304"/>
      <c r="S976" s="308"/>
      <c r="T976" s="304"/>
      <c r="U976" s="304"/>
      <c r="V976" s="304"/>
      <c r="W976" s="304"/>
      <c r="X976" s="304"/>
      <c r="Y976" s="304"/>
      <c r="Z976" s="304"/>
      <c r="AA976" s="309"/>
      <c r="AB976" s="304"/>
      <c r="AC976" s="304"/>
      <c r="AD976" s="304"/>
      <c r="AE976" s="304"/>
      <c r="AF976" s="304"/>
      <c r="AG976" s="304"/>
      <c r="AH976" s="304"/>
      <c r="AI976" s="285"/>
      <c r="AJ976" s="304"/>
      <c r="AK976" s="304"/>
      <c r="AL976" s="304"/>
      <c r="AM976" s="304"/>
      <c r="AN976" s="304"/>
      <c r="AO976" s="304"/>
      <c r="AP976" s="304"/>
      <c r="AQ976" s="304"/>
      <c r="AR976" s="306"/>
      <c r="AS976" s="289"/>
      <c r="AT976" s="289"/>
      <c r="AU976" s="304"/>
      <c r="AX976" s="292" t="s">
        <v>2218</v>
      </c>
      <c r="AY976" s="292" t="s">
        <v>2219</v>
      </c>
    </row>
    <row r="977" spans="1:51" s="228" customFormat="1" ht="48" customHeight="1">
      <c r="A977" s="304"/>
      <c r="B977" s="304"/>
      <c r="C977" s="304"/>
      <c r="D977" s="304"/>
      <c r="E977" s="304"/>
      <c r="F977" s="304"/>
      <c r="G977" s="304"/>
      <c r="H977" s="304"/>
      <c r="I977" s="304"/>
      <c r="J977" s="304"/>
      <c r="K977" s="304"/>
      <c r="L977" s="304"/>
      <c r="M977" s="305"/>
      <c r="N977" s="305"/>
      <c r="O977" s="306"/>
      <c r="P977" s="304"/>
      <c r="Q977" s="308"/>
      <c r="R977" s="304"/>
      <c r="S977" s="308"/>
      <c r="T977" s="304"/>
      <c r="U977" s="304"/>
      <c r="V977" s="304"/>
      <c r="W977" s="304"/>
      <c r="X977" s="304"/>
      <c r="Y977" s="304"/>
      <c r="Z977" s="304"/>
      <c r="AA977" s="309"/>
      <c r="AB977" s="304"/>
      <c r="AC977" s="304"/>
      <c r="AD977" s="304"/>
      <c r="AE977" s="304"/>
      <c r="AF977" s="304"/>
      <c r="AG977" s="304"/>
      <c r="AH977" s="304"/>
      <c r="AI977" s="285"/>
      <c r="AJ977" s="304"/>
      <c r="AK977" s="304"/>
      <c r="AL977" s="304"/>
      <c r="AM977" s="304"/>
      <c r="AN977" s="304"/>
      <c r="AO977" s="304"/>
      <c r="AP977" s="304"/>
      <c r="AQ977" s="304"/>
      <c r="AR977" s="306"/>
      <c r="AS977" s="289"/>
      <c r="AT977" s="289"/>
      <c r="AU977" s="304"/>
      <c r="AX977" s="292" t="s">
        <v>2220</v>
      </c>
      <c r="AY977" s="292" t="s">
        <v>2221</v>
      </c>
    </row>
    <row r="978" spans="1:51" s="228" customFormat="1" ht="48" customHeight="1">
      <c r="A978" s="304"/>
      <c r="B978" s="304"/>
      <c r="C978" s="304"/>
      <c r="D978" s="304"/>
      <c r="E978" s="304"/>
      <c r="F978" s="304"/>
      <c r="G978" s="304"/>
      <c r="H978" s="304"/>
      <c r="I978" s="304"/>
      <c r="J978" s="304"/>
      <c r="K978" s="304"/>
      <c r="L978" s="304"/>
      <c r="M978" s="305"/>
      <c r="N978" s="305"/>
      <c r="O978" s="306"/>
      <c r="P978" s="304"/>
      <c r="Q978" s="308"/>
      <c r="R978" s="304"/>
      <c r="S978" s="308"/>
      <c r="T978" s="304"/>
      <c r="U978" s="304"/>
      <c r="V978" s="304"/>
      <c r="W978" s="304"/>
      <c r="X978" s="304"/>
      <c r="Y978" s="304"/>
      <c r="Z978" s="304"/>
      <c r="AA978" s="309"/>
      <c r="AB978" s="304"/>
      <c r="AC978" s="304"/>
      <c r="AD978" s="304"/>
      <c r="AE978" s="304"/>
      <c r="AF978" s="304"/>
      <c r="AG978" s="304"/>
      <c r="AH978" s="304"/>
      <c r="AI978" s="285"/>
      <c r="AJ978" s="304"/>
      <c r="AK978" s="304"/>
      <c r="AL978" s="304"/>
      <c r="AM978" s="304"/>
      <c r="AN978" s="304"/>
      <c r="AO978" s="304"/>
      <c r="AP978" s="304"/>
      <c r="AQ978" s="304"/>
      <c r="AR978" s="306"/>
      <c r="AS978" s="289"/>
      <c r="AT978" s="289"/>
      <c r="AU978" s="304"/>
      <c r="AX978" s="292" t="s">
        <v>2222</v>
      </c>
      <c r="AY978" s="292" t="s">
        <v>2223</v>
      </c>
    </row>
    <row r="979" spans="1:51" s="228" customFormat="1" ht="48" customHeight="1">
      <c r="A979" s="304"/>
      <c r="B979" s="304"/>
      <c r="C979" s="304"/>
      <c r="D979" s="304"/>
      <c r="E979" s="304"/>
      <c r="F979" s="304"/>
      <c r="G979" s="304"/>
      <c r="H979" s="304"/>
      <c r="I979" s="304"/>
      <c r="J979" s="304"/>
      <c r="K979" s="304"/>
      <c r="L979" s="304"/>
      <c r="M979" s="305"/>
      <c r="N979" s="305"/>
      <c r="O979" s="306"/>
      <c r="P979" s="304"/>
      <c r="Q979" s="308"/>
      <c r="R979" s="304"/>
      <c r="S979" s="308"/>
      <c r="T979" s="304"/>
      <c r="U979" s="304"/>
      <c r="V979" s="304"/>
      <c r="W979" s="304"/>
      <c r="X979" s="304"/>
      <c r="Y979" s="304"/>
      <c r="Z979" s="304"/>
      <c r="AA979" s="309"/>
      <c r="AB979" s="304"/>
      <c r="AC979" s="304"/>
      <c r="AD979" s="304"/>
      <c r="AE979" s="304"/>
      <c r="AF979" s="304"/>
      <c r="AG979" s="304"/>
      <c r="AH979" s="304"/>
      <c r="AI979" s="285"/>
      <c r="AJ979" s="304"/>
      <c r="AK979" s="304"/>
      <c r="AL979" s="304"/>
      <c r="AM979" s="304"/>
      <c r="AN979" s="304"/>
      <c r="AO979" s="304"/>
      <c r="AP979" s="304"/>
      <c r="AQ979" s="304"/>
      <c r="AR979" s="306"/>
      <c r="AS979" s="289"/>
      <c r="AT979" s="289"/>
      <c r="AU979" s="304"/>
      <c r="AX979" s="292" t="s">
        <v>2224</v>
      </c>
      <c r="AY979" s="292" t="s">
        <v>2225</v>
      </c>
    </row>
    <row r="980" spans="1:51" s="228" customFormat="1" ht="48" customHeight="1">
      <c r="A980" s="304"/>
      <c r="B980" s="304"/>
      <c r="C980" s="304"/>
      <c r="D980" s="304"/>
      <c r="E980" s="304"/>
      <c r="F980" s="304"/>
      <c r="G980" s="304"/>
      <c r="H980" s="304"/>
      <c r="I980" s="304"/>
      <c r="J980" s="304"/>
      <c r="K980" s="304"/>
      <c r="L980" s="304"/>
      <c r="M980" s="305"/>
      <c r="N980" s="305"/>
      <c r="O980" s="306"/>
      <c r="P980" s="304"/>
      <c r="Q980" s="308"/>
      <c r="R980" s="304"/>
      <c r="S980" s="308"/>
      <c r="T980" s="304"/>
      <c r="U980" s="304"/>
      <c r="V980" s="304"/>
      <c r="W980" s="304"/>
      <c r="X980" s="304"/>
      <c r="Y980" s="304"/>
      <c r="Z980" s="304"/>
      <c r="AA980" s="309"/>
      <c r="AB980" s="304"/>
      <c r="AC980" s="304"/>
      <c r="AD980" s="304"/>
      <c r="AE980" s="304"/>
      <c r="AF980" s="304"/>
      <c r="AG980" s="304"/>
      <c r="AH980" s="304"/>
      <c r="AI980" s="285"/>
      <c r="AJ980" s="304"/>
      <c r="AK980" s="304"/>
      <c r="AL980" s="304"/>
      <c r="AM980" s="304"/>
      <c r="AN980" s="304"/>
      <c r="AO980" s="304"/>
      <c r="AP980" s="304"/>
      <c r="AQ980" s="304"/>
      <c r="AR980" s="306"/>
      <c r="AS980" s="289"/>
      <c r="AT980" s="289"/>
      <c r="AU980" s="304"/>
      <c r="AX980" s="292" t="s">
        <v>2226</v>
      </c>
      <c r="AY980" s="292" t="s">
        <v>2227</v>
      </c>
    </row>
    <row r="981" spans="1:51" s="228" customFormat="1" ht="48" customHeight="1">
      <c r="A981" s="304"/>
      <c r="B981" s="304"/>
      <c r="C981" s="304"/>
      <c r="D981" s="304"/>
      <c r="E981" s="304"/>
      <c r="F981" s="304"/>
      <c r="G981" s="304"/>
      <c r="H981" s="304"/>
      <c r="I981" s="304"/>
      <c r="J981" s="304"/>
      <c r="K981" s="304"/>
      <c r="L981" s="304"/>
      <c r="M981" s="305"/>
      <c r="N981" s="305"/>
      <c r="O981" s="306"/>
      <c r="P981" s="304"/>
      <c r="Q981" s="308"/>
      <c r="R981" s="304"/>
      <c r="S981" s="308"/>
      <c r="T981" s="304"/>
      <c r="U981" s="304"/>
      <c r="V981" s="304"/>
      <c r="W981" s="304"/>
      <c r="X981" s="304"/>
      <c r="Y981" s="304"/>
      <c r="Z981" s="304"/>
      <c r="AA981" s="309"/>
      <c r="AB981" s="304"/>
      <c r="AC981" s="304"/>
      <c r="AD981" s="304"/>
      <c r="AE981" s="304"/>
      <c r="AF981" s="304"/>
      <c r="AG981" s="304"/>
      <c r="AH981" s="304"/>
      <c r="AI981" s="285"/>
      <c r="AJ981" s="304"/>
      <c r="AK981" s="304"/>
      <c r="AL981" s="304"/>
      <c r="AM981" s="304"/>
      <c r="AN981" s="304"/>
      <c r="AO981" s="304"/>
      <c r="AP981" s="304"/>
      <c r="AQ981" s="304"/>
      <c r="AR981" s="306"/>
      <c r="AS981" s="289"/>
      <c r="AT981" s="289"/>
      <c r="AU981" s="304"/>
      <c r="AX981" s="292" t="s">
        <v>2228</v>
      </c>
      <c r="AY981" s="292" t="s">
        <v>2229</v>
      </c>
    </row>
    <row r="982" spans="1:51" s="228" customFormat="1" ht="48" customHeight="1">
      <c r="A982" s="304"/>
      <c r="B982" s="304"/>
      <c r="C982" s="304"/>
      <c r="D982" s="304"/>
      <c r="E982" s="304"/>
      <c r="F982" s="304"/>
      <c r="G982" s="304"/>
      <c r="H982" s="304"/>
      <c r="I982" s="304"/>
      <c r="J982" s="304"/>
      <c r="K982" s="304"/>
      <c r="L982" s="304"/>
      <c r="M982" s="305"/>
      <c r="N982" s="305"/>
      <c r="O982" s="306"/>
      <c r="P982" s="304"/>
      <c r="Q982" s="308"/>
      <c r="R982" s="304"/>
      <c r="S982" s="308"/>
      <c r="T982" s="304"/>
      <c r="U982" s="304"/>
      <c r="V982" s="304"/>
      <c r="W982" s="304"/>
      <c r="X982" s="304"/>
      <c r="Y982" s="304"/>
      <c r="Z982" s="304"/>
      <c r="AA982" s="309"/>
      <c r="AB982" s="304"/>
      <c r="AC982" s="304"/>
      <c r="AD982" s="304"/>
      <c r="AE982" s="304"/>
      <c r="AF982" s="304"/>
      <c r="AG982" s="304"/>
      <c r="AH982" s="304"/>
      <c r="AI982" s="285"/>
      <c r="AJ982" s="304"/>
      <c r="AK982" s="304"/>
      <c r="AL982" s="304"/>
      <c r="AM982" s="304"/>
      <c r="AN982" s="304"/>
      <c r="AO982" s="304"/>
      <c r="AP982" s="304"/>
      <c r="AQ982" s="304"/>
      <c r="AR982" s="306"/>
      <c r="AS982" s="289"/>
      <c r="AT982" s="289"/>
      <c r="AU982" s="304"/>
      <c r="AX982" s="292" t="s">
        <v>2230</v>
      </c>
      <c r="AY982" s="292" t="s">
        <v>2231</v>
      </c>
    </row>
    <row r="983" spans="1:51" s="228" customFormat="1" ht="48" customHeight="1">
      <c r="A983" s="304"/>
      <c r="B983" s="304"/>
      <c r="C983" s="304"/>
      <c r="D983" s="304"/>
      <c r="E983" s="304"/>
      <c r="F983" s="304"/>
      <c r="G983" s="304"/>
      <c r="H983" s="304"/>
      <c r="I983" s="304"/>
      <c r="J983" s="304"/>
      <c r="K983" s="304"/>
      <c r="L983" s="304"/>
      <c r="M983" s="305"/>
      <c r="N983" s="305"/>
      <c r="O983" s="306"/>
      <c r="P983" s="304"/>
      <c r="Q983" s="308"/>
      <c r="R983" s="304"/>
      <c r="S983" s="308"/>
      <c r="T983" s="304"/>
      <c r="U983" s="304"/>
      <c r="V983" s="304"/>
      <c r="W983" s="304"/>
      <c r="X983" s="304"/>
      <c r="Y983" s="304"/>
      <c r="Z983" s="304"/>
      <c r="AA983" s="309"/>
      <c r="AB983" s="304"/>
      <c r="AC983" s="304"/>
      <c r="AD983" s="304"/>
      <c r="AE983" s="304"/>
      <c r="AF983" s="304"/>
      <c r="AG983" s="304"/>
      <c r="AH983" s="304"/>
      <c r="AI983" s="285"/>
      <c r="AJ983" s="304"/>
      <c r="AK983" s="304"/>
      <c r="AL983" s="304"/>
      <c r="AM983" s="304"/>
      <c r="AN983" s="304"/>
      <c r="AO983" s="304"/>
      <c r="AP983" s="304"/>
      <c r="AQ983" s="304"/>
      <c r="AR983" s="306"/>
      <c r="AS983" s="289"/>
      <c r="AT983" s="289"/>
      <c r="AU983" s="304"/>
      <c r="AX983" s="292" t="s">
        <v>2232</v>
      </c>
      <c r="AY983" s="292" t="s">
        <v>2233</v>
      </c>
    </row>
    <row r="984" spans="1:51" s="228" customFormat="1" ht="48" customHeight="1">
      <c r="A984" s="304"/>
      <c r="B984" s="304"/>
      <c r="C984" s="304"/>
      <c r="D984" s="304"/>
      <c r="E984" s="304"/>
      <c r="F984" s="304"/>
      <c r="G984" s="304"/>
      <c r="H984" s="304"/>
      <c r="I984" s="304"/>
      <c r="J984" s="304"/>
      <c r="K984" s="304"/>
      <c r="L984" s="304"/>
      <c r="M984" s="305"/>
      <c r="N984" s="305"/>
      <c r="O984" s="306"/>
      <c r="P984" s="304"/>
      <c r="Q984" s="308"/>
      <c r="R984" s="304"/>
      <c r="S984" s="308"/>
      <c r="T984" s="304"/>
      <c r="U984" s="304"/>
      <c r="V984" s="304"/>
      <c r="W984" s="304"/>
      <c r="X984" s="304"/>
      <c r="Y984" s="304"/>
      <c r="Z984" s="304"/>
      <c r="AA984" s="309"/>
      <c r="AB984" s="304"/>
      <c r="AC984" s="304"/>
      <c r="AD984" s="304"/>
      <c r="AE984" s="304"/>
      <c r="AF984" s="304"/>
      <c r="AG984" s="304"/>
      <c r="AH984" s="304"/>
      <c r="AI984" s="285"/>
      <c r="AJ984" s="304"/>
      <c r="AK984" s="304"/>
      <c r="AL984" s="304"/>
      <c r="AM984" s="304"/>
      <c r="AN984" s="304"/>
      <c r="AO984" s="304"/>
      <c r="AP984" s="304"/>
      <c r="AQ984" s="304"/>
      <c r="AR984" s="306"/>
      <c r="AS984" s="289"/>
      <c r="AT984" s="289"/>
      <c r="AU984" s="304"/>
      <c r="AX984" s="292" t="s">
        <v>2234</v>
      </c>
      <c r="AY984" s="292" t="s">
        <v>2235</v>
      </c>
    </row>
    <row r="985" spans="1:51" s="228" customFormat="1" ht="48" customHeight="1">
      <c r="A985" s="304"/>
      <c r="B985" s="304"/>
      <c r="C985" s="304"/>
      <c r="D985" s="304"/>
      <c r="E985" s="304"/>
      <c r="F985" s="304"/>
      <c r="G985" s="304"/>
      <c r="H985" s="304"/>
      <c r="I985" s="304"/>
      <c r="J985" s="304"/>
      <c r="K985" s="304"/>
      <c r="L985" s="304"/>
      <c r="M985" s="305"/>
      <c r="N985" s="305"/>
      <c r="O985" s="306"/>
      <c r="P985" s="304"/>
      <c r="Q985" s="308"/>
      <c r="R985" s="304"/>
      <c r="S985" s="308"/>
      <c r="T985" s="304"/>
      <c r="U985" s="304"/>
      <c r="V985" s="304"/>
      <c r="W985" s="304"/>
      <c r="X985" s="304"/>
      <c r="Y985" s="304"/>
      <c r="Z985" s="304"/>
      <c r="AA985" s="309"/>
      <c r="AB985" s="304"/>
      <c r="AC985" s="304"/>
      <c r="AD985" s="304"/>
      <c r="AE985" s="304"/>
      <c r="AF985" s="304"/>
      <c r="AG985" s="304"/>
      <c r="AH985" s="304"/>
      <c r="AI985" s="285"/>
      <c r="AJ985" s="304"/>
      <c r="AK985" s="304"/>
      <c r="AL985" s="304"/>
      <c r="AM985" s="304"/>
      <c r="AN985" s="304"/>
      <c r="AO985" s="304"/>
      <c r="AP985" s="304"/>
      <c r="AQ985" s="304"/>
      <c r="AR985" s="306"/>
      <c r="AS985" s="289"/>
      <c r="AT985" s="289"/>
      <c r="AU985" s="304"/>
      <c r="AX985" s="292" t="s">
        <v>2236</v>
      </c>
      <c r="AY985" s="292" t="s">
        <v>2237</v>
      </c>
    </row>
    <row r="986" spans="1:51" s="228" customFormat="1" ht="48" customHeight="1">
      <c r="A986" s="304"/>
      <c r="B986" s="304"/>
      <c r="C986" s="304"/>
      <c r="D986" s="304"/>
      <c r="E986" s="304"/>
      <c r="F986" s="304"/>
      <c r="G986" s="304"/>
      <c r="H986" s="304"/>
      <c r="I986" s="304"/>
      <c r="J986" s="304"/>
      <c r="K986" s="304"/>
      <c r="L986" s="304"/>
      <c r="M986" s="305"/>
      <c r="N986" s="305"/>
      <c r="O986" s="306"/>
      <c r="P986" s="304"/>
      <c r="Q986" s="308"/>
      <c r="R986" s="304"/>
      <c r="S986" s="308"/>
      <c r="T986" s="304"/>
      <c r="U986" s="304"/>
      <c r="V986" s="304"/>
      <c r="W986" s="304"/>
      <c r="X986" s="304"/>
      <c r="Y986" s="304"/>
      <c r="Z986" s="304"/>
      <c r="AA986" s="309"/>
      <c r="AB986" s="304"/>
      <c r="AC986" s="304"/>
      <c r="AD986" s="304"/>
      <c r="AE986" s="304"/>
      <c r="AF986" s="304"/>
      <c r="AG986" s="304"/>
      <c r="AH986" s="304"/>
      <c r="AI986" s="285"/>
      <c r="AJ986" s="304"/>
      <c r="AK986" s="304"/>
      <c r="AL986" s="304"/>
      <c r="AM986" s="304"/>
      <c r="AN986" s="304"/>
      <c r="AO986" s="304"/>
      <c r="AP986" s="304"/>
      <c r="AQ986" s="304"/>
      <c r="AR986" s="306"/>
      <c r="AS986" s="289"/>
      <c r="AT986" s="289"/>
      <c r="AU986" s="304"/>
      <c r="AX986" s="292" t="s">
        <v>2238</v>
      </c>
      <c r="AY986" s="292" t="s">
        <v>2239</v>
      </c>
    </row>
    <row r="987" spans="1:51" s="228" customFormat="1" ht="48" customHeight="1">
      <c r="A987" s="304"/>
      <c r="B987" s="304"/>
      <c r="C987" s="304"/>
      <c r="D987" s="304"/>
      <c r="E987" s="304"/>
      <c r="F987" s="304"/>
      <c r="G987" s="304"/>
      <c r="H987" s="304"/>
      <c r="I987" s="304"/>
      <c r="J987" s="304"/>
      <c r="K987" s="304"/>
      <c r="L987" s="304"/>
      <c r="M987" s="305"/>
      <c r="N987" s="305"/>
      <c r="O987" s="306"/>
      <c r="P987" s="304"/>
      <c r="Q987" s="308"/>
      <c r="R987" s="304"/>
      <c r="S987" s="308"/>
      <c r="T987" s="304"/>
      <c r="U987" s="304"/>
      <c r="V987" s="304"/>
      <c r="W987" s="304"/>
      <c r="X987" s="304"/>
      <c r="Y987" s="304"/>
      <c r="Z987" s="304"/>
      <c r="AA987" s="309"/>
      <c r="AB987" s="304"/>
      <c r="AC987" s="304"/>
      <c r="AD987" s="304"/>
      <c r="AE987" s="304"/>
      <c r="AF987" s="304"/>
      <c r="AG987" s="304"/>
      <c r="AH987" s="304"/>
      <c r="AI987" s="285"/>
      <c r="AJ987" s="304"/>
      <c r="AK987" s="304"/>
      <c r="AL987" s="304"/>
      <c r="AM987" s="304"/>
      <c r="AN987" s="304"/>
      <c r="AO987" s="304"/>
      <c r="AP987" s="304"/>
      <c r="AQ987" s="304"/>
      <c r="AR987" s="306"/>
      <c r="AS987" s="289"/>
      <c r="AT987" s="289"/>
      <c r="AU987" s="304"/>
      <c r="AX987" s="292" t="s">
        <v>2240</v>
      </c>
      <c r="AY987" s="292" t="s">
        <v>2241</v>
      </c>
    </row>
    <row r="988" spans="1:51" s="228" customFormat="1" ht="48" customHeight="1">
      <c r="A988" s="304"/>
      <c r="B988" s="304"/>
      <c r="C988" s="304"/>
      <c r="D988" s="304"/>
      <c r="E988" s="304"/>
      <c r="F988" s="304"/>
      <c r="G988" s="304"/>
      <c r="H988" s="304"/>
      <c r="I988" s="304"/>
      <c r="J988" s="304"/>
      <c r="K988" s="304"/>
      <c r="L988" s="304"/>
      <c r="M988" s="305"/>
      <c r="N988" s="305"/>
      <c r="O988" s="306"/>
      <c r="P988" s="304"/>
      <c r="Q988" s="308"/>
      <c r="R988" s="304"/>
      <c r="S988" s="308"/>
      <c r="T988" s="304"/>
      <c r="U988" s="304"/>
      <c r="V988" s="304"/>
      <c r="W988" s="304"/>
      <c r="X988" s="304"/>
      <c r="Y988" s="304"/>
      <c r="Z988" s="304"/>
      <c r="AA988" s="309"/>
      <c r="AB988" s="304"/>
      <c r="AC988" s="304"/>
      <c r="AD988" s="304"/>
      <c r="AE988" s="304"/>
      <c r="AF988" s="304"/>
      <c r="AG988" s="304"/>
      <c r="AH988" s="304"/>
      <c r="AI988" s="285"/>
      <c r="AJ988" s="304"/>
      <c r="AK988" s="304"/>
      <c r="AL988" s="304"/>
      <c r="AM988" s="304"/>
      <c r="AN988" s="304"/>
      <c r="AO988" s="304"/>
      <c r="AP988" s="304"/>
      <c r="AQ988" s="304"/>
      <c r="AR988" s="306"/>
      <c r="AS988" s="289"/>
      <c r="AT988" s="289"/>
      <c r="AU988" s="304"/>
      <c r="AX988" s="292" t="s">
        <v>2242</v>
      </c>
      <c r="AY988" s="292" t="s">
        <v>2243</v>
      </c>
    </row>
    <row r="989" spans="1:51" s="228" customFormat="1" ht="48" customHeight="1">
      <c r="A989" s="304"/>
      <c r="B989" s="304"/>
      <c r="C989" s="304"/>
      <c r="D989" s="304"/>
      <c r="E989" s="304"/>
      <c r="F989" s="304"/>
      <c r="G989" s="304"/>
      <c r="H989" s="304"/>
      <c r="I989" s="304"/>
      <c r="J989" s="304"/>
      <c r="K989" s="304"/>
      <c r="L989" s="304"/>
      <c r="M989" s="305"/>
      <c r="N989" s="305"/>
      <c r="O989" s="306"/>
      <c r="P989" s="304"/>
      <c r="Q989" s="308"/>
      <c r="R989" s="304"/>
      <c r="S989" s="308"/>
      <c r="T989" s="304"/>
      <c r="U989" s="304"/>
      <c r="V989" s="304"/>
      <c r="W989" s="304"/>
      <c r="X989" s="304"/>
      <c r="Y989" s="304"/>
      <c r="Z989" s="304"/>
      <c r="AA989" s="309"/>
      <c r="AB989" s="304"/>
      <c r="AC989" s="304"/>
      <c r="AD989" s="304"/>
      <c r="AE989" s="304"/>
      <c r="AF989" s="304"/>
      <c r="AG989" s="304"/>
      <c r="AH989" s="304"/>
      <c r="AI989" s="285"/>
      <c r="AJ989" s="304"/>
      <c r="AK989" s="304"/>
      <c r="AL989" s="304"/>
      <c r="AM989" s="304"/>
      <c r="AN989" s="304"/>
      <c r="AO989" s="304"/>
      <c r="AP989" s="304"/>
      <c r="AQ989" s="304"/>
      <c r="AR989" s="306"/>
      <c r="AS989" s="289"/>
      <c r="AT989" s="289"/>
      <c r="AU989" s="304"/>
      <c r="AX989" s="292" t="s">
        <v>2244</v>
      </c>
    </row>
    <row r="990" spans="1:51" s="228" customFormat="1" ht="48" customHeight="1">
      <c r="A990" s="304"/>
      <c r="B990" s="304"/>
      <c r="C990" s="304"/>
      <c r="D990" s="304"/>
      <c r="E990" s="304"/>
      <c r="F990" s="304"/>
      <c r="G990" s="304"/>
      <c r="H990" s="304"/>
      <c r="I990" s="304"/>
      <c r="J990" s="304"/>
      <c r="K990" s="304"/>
      <c r="L990" s="304"/>
      <c r="M990" s="305"/>
      <c r="N990" s="305"/>
      <c r="O990" s="306"/>
      <c r="P990" s="304"/>
      <c r="Q990" s="308"/>
      <c r="R990" s="304"/>
      <c r="S990" s="308"/>
      <c r="T990" s="304"/>
      <c r="U990" s="304"/>
      <c r="V990" s="304"/>
      <c r="W990" s="304"/>
      <c r="X990" s="304"/>
      <c r="Y990" s="304"/>
      <c r="Z990" s="304"/>
      <c r="AA990" s="309"/>
      <c r="AB990" s="304"/>
      <c r="AC990" s="304"/>
      <c r="AD990" s="304"/>
      <c r="AE990" s="304"/>
      <c r="AF990" s="304"/>
      <c r="AG990" s="304"/>
      <c r="AH990" s="304"/>
      <c r="AI990" s="285"/>
      <c r="AJ990" s="304"/>
      <c r="AK990" s="304"/>
      <c r="AL990" s="304"/>
      <c r="AM990" s="304"/>
      <c r="AN990" s="304"/>
      <c r="AO990" s="304"/>
      <c r="AP990" s="304"/>
      <c r="AQ990" s="304"/>
      <c r="AR990" s="306"/>
      <c r="AS990" s="289"/>
      <c r="AT990" s="289"/>
      <c r="AU990" s="304"/>
      <c r="AX990" s="292" t="s">
        <v>2245</v>
      </c>
    </row>
    <row r="991" spans="1:51" s="228" customFormat="1" ht="48" customHeight="1">
      <c r="A991" s="304"/>
      <c r="B991" s="304"/>
      <c r="C991" s="304"/>
      <c r="D991" s="304"/>
      <c r="E991" s="304"/>
      <c r="F991" s="304"/>
      <c r="G991" s="304"/>
      <c r="H991" s="304"/>
      <c r="I991" s="304"/>
      <c r="J991" s="304"/>
      <c r="K991" s="304"/>
      <c r="L991" s="304"/>
      <c r="M991" s="305"/>
      <c r="N991" s="305"/>
      <c r="O991" s="306"/>
      <c r="P991" s="304"/>
      <c r="Q991" s="308"/>
      <c r="R991" s="304"/>
      <c r="S991" s="308"/>
      <c r="T991" s="304"/>
      <c r="U991" s="304"/>
      <c r="V991" s="304"/>
      <c r="W991" s="304"/>
      <c r="X991" s="304"/>
      <c r="Y991" s="304"/>
      <c r="Z991" s="304"/>
      <c r="AA991" s="309"/>
      <c r="AB991" s="304"/>
      <c r="AC991" s="304"/>
      <c r="AD991" s="304"/>
      <c r="AE991" s="304"/>
      <c r="AF991" s="304"/>
      <c r="AG991" s="304"/>
      <c r="AH991" s="304"/>
      <c r="AI991" s="285"/>
      <c r="AJ991" s="304"/>
      <c r="AK991" s="304"/>
      <c r="AL991" s="304"/>
      <c r="AM991" s="304"/>
      <c r="AN991" s="304"/>
      <c r="AO991" s="304"/>
      <c r="AP991" s="304"/>
      <c r="AQ991" s="304"/>
      <c r="AR991" s="306"/>
      <c r="AS991" s="289"/>
      <c r="AT991" s="289"/>
      <c r="AU991" s="304"/>
      <c r="AX991" s="292" t="s">
        <v>2246</v>
      </c>
    </row>
    <row r="992" spans="1:51" s="228" customFormat="1" ht="48" customHeight="1">
      <c r="A992" s="304"/>
      <c r="B992" s="304"/>
      <c r="C992" s="304"/>
      <c r="D992" s="304"/>
      <c r="E992" s="304"/>
      <c r="F992" s="304"/>
      <c r="G992" s="304"/>
      <c r="H992" s="304"/>
      <c r="I992" s="304"/>
      <c r="J992" s="304"/>
      <c r="K992" s="304"/>
      <c r="L992" s="304"/>
      <c r="M992" s="305"/>
      <c r="N992" s="305"/>
      <c r="O992" s="306"/>
      <c r="P992" s="304"/>
      <c r="Q992" s="308"/>
      <c r="R992" s="304"/>
      <c r="S992" s="308"/>
      <c r="T992" s="304"/>
      <c r="U992" s="304"/>
      <c r="V992" s="304"/>
      <c r="W992" s="304"/>
      <c r="X992" s="304"/>
      <c r="Y992" s="304"/>
      <c r="Z992" s="304"/>
      <c r="AA992" s="309"/>
      <c r="AB992" s="304"/>
      <c r="AC992" s="304"/>
      <c r="AD992" s="304"/>
      <c r="AE992" s="304"/>
      <c r="AF992" s="304"/>
      <c r="AG992" s="304"/>
      <c r="AH992" s="304"/>
      <c r="AI992" s="285"/>
      <c r="AJ992" s="304"/>
      <c r="AK992" s="304"/>
      <c r="AL992" s="304"/>
      <c r="AM992" s="304"/>
      <c r="AN992" s="304"/>
      <c r="AO992" s="304"/>
      <c r="AP992" s="304"/>
      <c r="AQ992" s="304"/>
      <c r="AR992" s="306"/>
      <c r="AS992" s="289"/>
      <c r="AT992" s="289"/>
      <c r="AU992" s="304"/>
      <c r="AX992" s="292" t="s">
        <v>2247</v>
      </c>
    </row>
    <row r="993" spans="1:50" s="228" customFormat="1" ht="48" customHeight="1">
      <c r="A993" s="304"/>
      <c r="B993" s="304"/>
      <c r="C993" s="304"/>
      <c r="D993" s="304"/>
      <c r="E993" s="304"/>
      <c r="F993" s="304"/>
      <c r="G993" s="304"/>
      <c r="H993" s="304"/>
      <c r="I993" s="304"/>
      <c r="J993" s="304"/>
      <c r="K993" s="304"/>
      <c r="L993" s="304"/>
      <c r="M993" s="305"/>
      <c r="N993" s="305"/>
      <c r="O993" s="306"/>
      <c r="P993" s="304"/>
      <c r="Q993" s="308"/>
      <c r="R993" s="304"/>
      <c r="S993" s="308"/>
      <c r="T993" s="304"/>
      <c r="U993" s="304"/>
      <c r="V993" s="304"/>
      <c r="W993" s="304"/>
      <c r="X993" s="304"/>
      <c r="Y993" s="304"/>
      <c r="Z993" s="304"/>
      <c r="AA993" s="309"/>
      <c r="AB993" s="304"/>
      <c r="AC993" s="304"/>
      <c r="AD993" s="304"/>
      <c r="AE993" s="304"/>
      <c r="AF993" s="304"/>
      <c r="AG993" s="304"/>
      <c r="AH993" s="304"/>
      <c r="AI993" s="285"/>
      <c r="AJ993" s="304"/>
      <c r="AK993" s="304"/>
      <c r="AL993" s="304"/>
      <c r="AM993" s="304"/>
      <c r="AN993" s="304"/>
      <c r="AO993" s="304"/>
      <c r="AP993" s="304"/>
      <c r="AQ993" s="304"/>
      <c r="AR993" s="306"/>
      <c r="AS993" s="289"/>
      <c r="AT993" s="289"/>
      <c r="AU993" s="304"/>
      <c r="AX993" s="292" t="s">
        <v>2248</v>
      </c>
    </row>
    <row r="994" spans="1:50" s="228" customFormat="1" ht="48" customHeight="1">
      <c r="A994" s="304"/>
      <c r="B994" s="304"/>
      <c r="C994" s="304"/>
      <c r="D994" s="304"/>
      <c r="E994" s="304"/>
      <c r="F994" s="304"/>
      <c r="G994" s="304"/>
      <c r="H994" s="304"/>
      <c r="I994" s="304"/>
      <c r="J994" s="304"/>
      <c r="K994" s="304"/>
      <c r="L994" s="304"/>
      <c r="M994" s="305"/>
      <c r="N994" s="305"/>
      <c r="O994" s="306"/>
      <c r="P994" s="304"/>
      <c r="Q994" s="308"/>
      <c r="R994" s="304"/>
      <c r="S994" s="308"/>
      <c r="T994" s="304"/>
      <c r="U994" s="304"/>
      <c r="V994" s="304"/>
      <c r="W994" s="304"/>
      <c r="X994" s="304"/>
      <c r="Y994" s="304"/>
      <c r="Z994" s="304"/>
      <c r="AA994" s="309"/>
      <c r="AB994" s="304"/>
      <c r="AC994" s="304"/>
      <c r="AD994" s="304"/>
      <c r="AE994" s="304"/>
      <c r="AF994" s="304"/>
      <c r="AG994" s="304"/>
      <c r="AH994" s="304"/>
      <c r="AI994" s="285"/>
      <c r="AJ994" s="304"/>
      <c r="AK994" s="304"/>
      <c r="AL994" s="304"/>
      <c r="AM994" s="304"/>
      <c r="AN994" s="304"/>
      <c r="AO994" s="304"/>
      <c r="AP994" s="304"/>
      <c r="AQ994" s="304"/>
      <c r="AR994" s="306"/>
      <c r="AS994" s="289"/>
      <c r="AT994" s="289"/>
      <c r="AU994" s="304"/>
      <c r="AX994" s="292" t="s">
        <v>2249</v>
      </c>
    </row>
    <row r="995" spans="1:50" s="228" customFormat="1" ht="48" customHeight="1">
      <c r="A995" s="304"/>
      <c r="B995" s="304"/>
      <c r="C995" s="304"/>
      <c r="D995" s="304"/>
      <c r="E995" s="304"/>
      <c r="F995" s="304"/>
      <c r="G995" s="304"/>
      <c r="H995" s="304"/>
      <c r="I995" s="304"/>
      <c r="J995" s="304"/>
      <c r="K995" s="304"/>
      <c r="L995" s="304"/>
      <c r="M995" s="305"/>
      <c r="N995" s="305"/>
      <c r="O995" s="306"/>
      <c r="P995" s="304"/>
      <c r="Q995" s="308"/>
      <c r="R995" s="304"/>
      <c r="S995" s="308"/>
      <c r="T995" s="304"/>
      <c r="U995" s="304"/>
      <c r="V995" s="304"/>
      <c r="W995" s="304"/>
      <c r="X995" s="304"/>
      <c r="Y995" s="304"/>
      <c r="Z995" s="304"/>
      <c r="AA995" s="309"/>
      <c r="AB995" s="304"/>
      <c r="AC995" s="304"/>
      <c r="AD995" s="304"/>
      <c r="AE995" s="304"/>
      <c r="AF995" s="304"/>
      <c r="AG995" s="304"/>
      <c r="AH995" s="304"/>
      <c r="AI995" s="285"/>
      <c r="AJ995" s="304"/>
      <c r="AK995" s="304"/>
      <c r="AL995" s="304"/>
      <c r="AM995" s="304"/>
      <c r="AN995" s="304"/>
      <c r="AO995" s="304"/>
      <c r="AP995" s="304"/>
      <c r="AQ995" s="304"/>
      <c r="AR995" s="306"/>
      <c r="AS995" s="289"/>
      <c r="AT995" s="289"/>
      <c r="AU995" s="304"/>
      <c r="AX995" s="292" t="s">
        <v>2250</v>
      </c>
    </row>
    <row r="996" spans="1:50" s="228" customFormat="1" ht="48" customHeight="1">
      <c r="A996" s="304"/>
      <c r="B996" s="304"/>
      <c r="C996" s="304"/>
      <c r="D996" s="304"/>
      <c r="E996" s="304"/>
      <c r="F996" s="304"/>
      <c r="G996" s="304"/>
      <c r="H996" s="304"/>
      <c r="I996" s="304"/>
      <c r="J996" s="304"/>
      <c r="K996" s="304"/>
      <c r="L996" s="304"/>
      <c r="M996" s="311"/>
      <c r="N996" s="311"/>
      <c r="O996" s="306"/>
      <c r="P996" s="304"/>
      <c r="Q996" s="308"/>
      <c r="R996" s="304"/>
      <c r="S996" s="308"/>
      <c r="T996" s="304"/>
      <c r="U996" s="304"/>
      <c r="V996" s="304"/>
      <c r="W996" s="304"/>
      <c r="X996" s="304"/>
      <c r="Y996" s="304"/>
      <c r="Z996" s="304"/>
      <c r="AA996" s="309"/>
      <c r="AB996" s="304"/>
      <c r="AC996" s="304"/>
      <c r="AD996" s="304"/>
      <c r="AE996" s="304"/>
      <c r="AF996" s="304"/>
      <c r="AG996" s="304"/>
      <c r="AH996" s="304"/>
      <c r="AI996" s="285"/>
      <c r="AJ996" s="304"/>
      <c r="AK996" s="304"/>
      <c r="AL996" s="304"/>
      <c r="AM996" s="304"/>
      <c r="AN996" s="304"/>
      <c r="AO996" s="304"/>
      <c r="AP996" s="304"/>
      <c r="AQ996" s="304"/>
      <c r="AR996" s="306"/>
      <c r="AS996" s="289"/>
      <c r="AT996" s="289"/>
      <c r="AU996" s="304"/>
      <c r="AX996" s="292" t="s">
        <v>2251</v>
      </c>
    </row>
    <row r="997" spans="1:50" s="211" customFormat="1" ht="26.1" customHeight="1">
      <c r="A997" s="228"/>
      <c r="H997" s="310"/>
      <c r="I997" s="312">
        <f>SUM(I26:I996)</f>
        <v>3720</v>
      </c>
      <c r="L997" s="312">
        <f>SUM(L26:L996)</f>
        <v>2280</v>
      </c>
      <c r="M997" s="312">
        <f>SUM(M26:M996)</f>
        <v>2472.96</v>
      </c>
      <c r="Q997" s="228"/>
      <c r="R997" s="310"/>
      <c r="S997" s="313"/>
      <c r="U997" s="310">
        <f>SUM(U26:U297)</f>
        <v>8938.7999999999993</v>
      </c>
      <c r="AX997" s="292" t="s">
        <v>2252</v>
      </c>
    </row>
    <row r="998" spans="1:50" s="228" customFormat="1">
      <c r="S998" s="314"/>
      <c r="AX998" s="292" t="s">
        <v>2253</v>
      </c>
    </row>
    <row r="999" spans="1:50" s="228" customFormat="1">
      <c r="S999" s="314"/>
      <c r="AX999" s="292" t="s">
        <v>2254</v>
      </c>
    </row>
    <row r="1000" spans="1:50" s="228" customFormat="1">
      <c r="S1000" s="314"/>
      <c r="AX1000" s="292" t="s">
        <v>2255</v>
      </c>
    </row>
    <row r="1001" spans="1:50" s="228" customFormat="1">
      <c r="S1001" s="314"/>
      <c r="AX1001" s="292" t="s">
        <v>2256</v>
      </c>
    </row>
    <row r="1002" spans="1:50" s="228" customFormat="1">
      <c r="S1002" s="314"/>
      <c r="AX1002" s="292" t="s">
        <v>2257</v>
      </c>
    </row>
    <row r="1003" spans="1:50" s="228" customFormat="1">
      <c r="S1003" s="314"/>
      <c r="AX1003" s="292" t="s">
        <v>2258</v>
      </c>
    </row>
    <row r="1004" spans="1:50" s="228" customFormat="1">
      <c r="S1004" s="314"/>
      <c r="AX1004" s="292" t="s">
        <v>2259</v>
      </c>
    </row>
    <row r="1005" spans="1:50" s="228" customFormat="1">
      <c r="S1005" s="314"/>
      <c r="AX1005" s="292" t="s">
        <v>2260</v>
      </c>
    </row>
    <row r="1006" spans="1:50" s="228" customFormat="1">
      <c r="S1006" s="314"/>
      <c r="AX1006" s="292" t="s">
        <v>2261</v>
      </c>
    </row>
    <row r="1007" spans="1:50" s="228" customFormat="1">
      <c r="S1007" s="314"/>
      <c r="AX1007" s="292" t="s">
        <v>2262</v>
      </c>
    </row>
    <row r="1008" spans="1:50" s="228" customFormat="1">
      <c r="S1008" s="314"/>
      <c r="AX1008" s="292" t="s">
        <v>2263</v>
      </c>
    </row>
    <row r="1009" spans="19:50" s="228" customFormat="1">
      <c r="S1009" s="314"/>
      <c r="AX1009" s="292" t="s">
        <v>2264</v>
      </c>
    </row>
    <row r="1010" spans="19:50" s="228" customFormat="1">
      <c r="S1010" s="314"/>
      <c r="AX1010" s="292" t="s">
        <v>2265</v>
      </c>
    </row>
    <row r="1011" spans="19:50" s="228" customFormat="1">
      <c r="S1011" s="314"/>
      <c r="AX1011" s="292" t="s">
        <v>2266</v>
      </c>
    </row>
    <row r="1012" spans="19:50" s="228" customFormat="1">
      <c r="S1012" s="314"/>
      <c r="AX1012" s="292" t="s">
        <v>2267</v>
      </c>
    </row>
    <row r="1013" spans="19:50" s="228" customFormat="1">
      <c r="S1013" s="314"/>
      <c r="AX1013" s="292" t="s">
        <v>2268</v>
      </c>
    </row>
    <row r="1014" spans="19:50" s="228" customFormat="1">
      <c r="S1014" s="314"/>
      <c r="AX1014" s="292" t="s">
        <v>2269</v>
      </c>
    </row>
    <row r="1015" spans="19:50" s="228" customFormat="1">
      <c r="S1015" s="314"/>
      <c r="AX1015" s="292" t="s">
        <v>2270</v>
      </c>
    </row>
    <row r="1016" spans="19:50" s="228" customFormat="1">
      <c r="S1016" s="314"/>
      <c r="AX1016" s="292" t="s">
        <v>2271</v>
      </c>
    </row>
    <row r="1017" spans="19:50" s="228" customFormat="1">
      <c r="S1017" s="314"/>
      <c r="AX1017" s="292" t="s">
        <v>2272</v>
      </c>
    </row>
    <row r="1018" spans="19:50" s="228" customFormat="1">
      <c r="S1018" s="314"/>
      <c r="AX1018" s="292" t="s">
        <v>2273</v>
      </c>
    </row>
    <row r="1019" spans="19:50" s="228" customFormat="1">
      <c r="S1019" s="314"/>
      <c r="AX1019" s="292" t="s">
        <v>2274</v>
      </c>
    </row>
    <row r="1020" spans="19:50" s="228" customFormat="1">
      <c r="S1020" s="314"/>
      <c r="AX1020" s="292" t="s">
        <v>2275</v>
      </c>
    </row>
    <row r="1021" spans="19:50" s="228" customFormat="1">
      <c r="S1021" s="314"/>
      <c r="AX1021" s="292" t="s">
        <v>2276</v>
      </c>
    </row>
    <row r="1022" spans="19:50" s="228" customFormat="1">
      <c r="S1022" s="314"/>
      <c r="AX1022" s="292" t="s">
        <v>2277</v>
      </c>
    </row>
    <row r="1023" spans="19:50" s="228" customFormat="1">
      <c r="S1023" s="314"/>
      <c r="AX1023" s="292" t="s">
        <v>2278</v>
      </c>
    </row>
    <row r="1024" spans="19:50" s="228" customFormat="1">
      <c r="S1024" s="314"/>
      <c r="AX1024" s="292" t="s">
        <v>2279</v>
      </c>
    </row>
    <row r="1025" spans="19:50" s="228" customFormat="1">
      <c r="S1025" s="314"/>
      <c r="AX1025" s="292" t="s">
        <v>2280</v>
      </c>
    </row>
    <row r="1026" spans="19:50" s="228" customFormat="1">
      <c r="S1026" s="314"/>
      <c r="AX1026" s="292" t="s">
        <v>2281</v>
      </c>
    </row>
    <row r="1027" spans="19:50" s="228" customFormat="1">
      <c r="S1027" s="314"/>
      <c r="AX1027" s="292" t="s">
        <v>2282</v>
      </c>
    </row>
    <row r="1028" spans="19:50" s="228" customFormat="1">
      <c r="S1028" s="314"/>
      <c r="AX1028" s="292" t="s">
        <v>2283</v>
      </c>
    </row>
    <row r="1029" spans="19:50" s="228" customFormat="1">
      <c r="S1029" s="314"/>
      <c r="AX1029" s="292" t="s">
        <v>2284</v>
      </c>
    </row>
    <row r="1030" spans="19:50" s="228" customFormat="1">
      <c r="S1030" s="314"/>
      <c r="AX1030" s="292" t="s">
        <v>2285</v>
      </c>
    </row>
    <row r="1031" spans="19:50" s="228" customFormat="1">
      <c r="S1031" s="314"/>
      <c r="AX1031" s="292" t="s">
        <v>2286</v>
      </c>
    </row>
    <row r="1032" spans="19:50" s="228" customFormat="1">
      <c r="S1032" s="314"/>
      <c r="AX1032" s="292" t="s">
        <v>2287</v>
      </c>
    </row>
    <row r="1033" spans="19:50" s="228" customFormat="1">
      <c r="S1033" s="314"/>
      <c r="AX1033" s="292" t="s">
        <v>2288</v>
      </c>
    </row>
    <row r="1034" spans="19:50" s="228" customFormat="1">
      <c r="S1034" s="314"/>
      <c r="AX1034" s="292" t="s">
        <v>2289</v>
      </c>
    </row>
    <row r="1035" spans="19:50" s="228" customFormat="1">
      <c r="S1035" s="314"/>
      <c r="AX1035" s="292" t="s">
        <v>2290</v>
      </c>
    </row>
    <row r="1036" spans="19:50" s="228" customFormat="1">
      <c r="S1036" s="314"/>
      <c r="AX1036" s="292" t="s">
        <v>2291</v>
      </c>
    </row>
    <row r="1037" spans="19:50" s="228" customFormat="1">
      <c r="S1037" s="314"/>
      <c r="AX1037" s="292" t="s">
        <v>2292</v>
      </c>
    </row>
    <row r="1038" spans="19:50" s="228" customFormat="1">
      <c r="S1038" s="314"/>
      <c r="AX1038" s="292" t="s">
        <v>2293</v>
      </c>
    </row>
    <row r="1039" spans="19:50" s="228" customFormat="1">
      <c r="S1039" s="314"/>
      <c r="AX1039" s="292" t="s">
        <v>2294</v>
      </c>
    </row>
    <row r="1040" spans="19:50" s="228" customFormat="1">
      <c r="S1040" s="314"/>
      <c r="AX1040" s="292" t="s">
        <v>2295</v>
      </c>
    </row>
    <row r="1041" spans="19:50" s="228" customFormat="1">
      <c r="S1041" s="314"/>
      <c r="AX1041" s="292" t="s">
        <v>2296</v>
      </c>
    </row>
    <row r="1042" spans="19:50" s="228" customFormat="1">
      <c r="S1042" s="314"/>
      <c r="AX1042" s="292" t="s">
        <v>2297</v>
      </c>
    </row>
    <row r="1043" spans="19:50" s="228" customFormat="1">
      <c r="S1043" s="314"/>
      <c r="AX1043" s="292" t="s">
        <v>2298</v>
      </c>
    </row>
    <row r="1044" spans="19:50" s="228" customFormat="1">
      <c r="S1044" s="314"/>
      <c r="AX1044" s="292" t="s">
        <v>2299</v>
      </c>
    </row>
    <row r="1045" spans="19:50" s="228" customFormat="1">
      <c r="S1045" s="314"/>
      <c r="AX1045" s="292" t="s">
        <v>2300</v>
      </c>
    </row>
    <row r="1046" spans="19:50" s="228" customFormat="1">
      <c r="S1046" s="314"/>
      <c r="AX1046" s="292" t="s">
        <v>2301</v>
      </c>
    </row>
    <row r="1047" spans="19:50" s="228" customFormat="1">
      <c r="S1047" s="314"/>
      <c r="AX1047" s="292" t="s">
        <v>2302</v>
      </c>
    </row>
    <row r="1048" spans="19:50" s="228" customFormat="1">
      <c r="S1048" s="314"/>
      <c r="AX1048" s="292" t="s">
        <v>2303</v>
      </c>
    </row>
    <row r="1049" spans="19:50" s="228" customFormat="1">
      <c r="S1049" s="314"/>
      <c r="AX1049" s="292" t="s">
        <v>2304</v>
      </c>
    </row>
    <row r="1050" spans="19:50" s="228" customFormat="1">
      <c r="S1050" s="314"/>
      <c r="AX1050" s="292" t="s">
        <v>2305</v>
      </c>
    </row>
    <row r="1051" spans="19:50" s="228" customFormat="1">
      <c r="S1051" s="314"/>
      <c r="AX1051" s="292" t="s">
        <v>2306</v>
      </c>
    </row>
    <row r="1052" spans="19:50" s="228" customFormat="1">
      <c r="S1052" s="314"/>
      <c r="AX1052" s="292" t="s">
        <v>2307</v>
      </c>
    </row>
    <row r="1053" spans="19:50" s="228" customFormat="1">
      <c r="S1053" s="314"/>
      <c r="AX1053" s="292" t="s">
        <v>2308</v>
      </c>
    </row>
    <row r="1054" spans="19:50" s="228" customFormat="1">
      <c r="S1054" s="314"/>
      <c r="AX1054" s="292" t="s">
        <v>2309</v>
      </c>
    </row>
    <row r="1055" spans="19:50" s="228" customFormat="1">
      <c r="S1055" s="314"/>
      <c r="AX1055" s="292" t="s">
        <v>2310</v>
      </c>
    </row>
    <row r="1056" spans="19:50" s="228" customFormat="1">
      <c r="S1056" s="314"/>
      <c r="AX1056" s="292" t="s">
        <v>2311</v>
      </c>
    </row>
    <row r="1057" spans="19:50" s="228" customFormat="1">
      <c r="S1057" s="314"/>
      <c r="AX1057" s="292" t="s">
        <v>2312</v>
      </c>
    </row>
    <row r="1058" spans="19:50" s="228" customFormat="1">
      <c r="S1058" s="314"/>
      <c r="AX1058" s="292" t="s">
        <v>2313</v>
      </c>
    </row>
    <row r="1059" spans="19:50" s="228" customFormat="1">
      <c r="S1059" s="314"/>
      <c r="AX1059" s="292" t="s">
        <v>2314</v>
      </c>
    </row>
    <row r="1060" spans="19:50" s="228" customFormat="1">
      <c r="S1060" s="314"/>
      <c r="AX1060" s="292" t="s">
        <v>2315</v>
      </c>
    </row>
    <row r="1061" spans="19:50" s="228" customFormat="1">
      <c r="S1061" s="314"/>
      <c r="AX1061" s="292" t="s">
        <v>2316</v>
      </c>
    </row>
    <row r="1062" spans="19:50" s="228" customFormat="1">
      <c r="S1062" s="314"/>
      <c r="AX1062" s="292" t="s">
        <v>2317</v>
      </c>
    </row>
    <row r="1063" spans="19:50" s="228" customFormat="1">
      <c r="S1063" s="314"/>
      <c r="AX1063" s="292" t="s">
        <v>2318</v>
      </c>
    </row>
    <row r="1064" spans="19:50" s="228" customFormat="1">
      <c r="S1064" s="314"/>
      <c r="AX1064" s="292" t="s">
        <v>2319</v>
      </c>
    </row>
    <row r="1065" spans="19:50" s="228" customFormat="1">
      <c r="S1065" s="314"/>
      <c r="AX1065" s="292" t="s">
        <v>2320</v>
      </c>
    </row>
    <row r="1066" spans="19:50" s="228" customFormat="1">
      <c r="S1066" s="314"/>
      <c r="AX1066" s="292" t="s">
        <v>2321</v>
      </c>
    </row>
    <row r="1067" spans="19:50" s="228" customFormat="1">
      <c r="S1067" s="314"/>
      <c r="AX1067" s="292" t="s">
        <v>2322</v>
      </c>
    </row>
    <row r="1068" spans="19:50" s="228" customFormat="1">
      <c r="S1068" s="314"/>
      <c r="AX1068" s="292" t="s">
        <v>2323</v>
      </c>
    </row>
    <row r="1069" spans="19:50" s="228" customFormat="1">
      <c r="S1069" s="314"/>
      <c r="AX1069" s="292" t="s">
        <v>2324</v>
      </c>
    </row>
    <row r="1070" spans="19:50" s="228" customFormat="1">
      <c r="S1070" s="314"/>
      <c r="AX1070" s="292" t="s">
        <v>2325</v>
      </c>
    </row>
    <row r="1071" spans="19:50" s="228" customFormat="1">
      <c r="S1071" s="314"/>
      <c r="AX1071" s="292" t="s">
        <v>2326</v>
      </c>
    </row>
    <row r="1072" spans="19:50" s="228" customFormat="1">
      <c r="S1072" s="314"/>
      <c r="AX1072" s="292" t="s">
        <v>2327</v>
      </c>
    </row>
    <row r="1073" spans="19:50" s="228" customFormat="1">
      <c r="S1073" s="314"/>
      <c r="AX1073" s="292" t="s">
        <v>2328</v>
      </c>
    </row>
    <row r="1074" spans="19:50" s="228" customFormat="1">
      <c r="S1074" s="314"/>
      <c r="AX1074" s="292" t="s">
        <v>2329</v>
      </c>
    </row>
    <row r="1075" spans="19:50" s="228" customFormat="1">
      <c r="S1075" s="314"/>
      <c r="AX1075" s="292" t="s">
        <v>2330</v>
      </c>
    </row>
    <row r="1076" spans="19:50" s="228" customFormat="1">
      <c r="S1076" s="314"/>
      <c r="AX1076" s="292" t="s">
        <v>2331</v>
      </c>
    </row>
    <row r="1077" spans="19:50" s="228" customFormat="1">
      <c r="S1077" s="314"/>
      <c r="AX1077" s="292" t="s">
        <v>2332</v>
      </c>
    </row>
    <row r="1078" spans="19:50" s="228" customFormat="1">
      <c r="S1078" s="314"/>
      <c r="AX1078" s="292" t="s">
        <v>2333</v>
      </c>
    </row>
    <row r="1079" spans="19:50" s="228" customFormat="1">
      <c r="S1079" s="314"/>
      <c r="AX1079" s="292" t="s">
        <v>2334</v>
      </c>
    </row>
    <row r="1080" spans="19:50" s="228" customFormat="1">
      <c r="S1080" s="314"/>
      <c r="AX1080" s="292" t="s">
        <v>2335</v>
      </c>
    </row>
    <row r="1081" spans="19:50" s="228" customFormat="1">
      <c r="S1081" s="314"/>
      <c r="AX1081" s="292" t="s">
        <v>2336</v>
      </c>
    </row>
    <row r="1082" spans="19:50" s="228" customFormat="1">
      <c r="S1082" s="314"/>
      <c r="AX1082" s="292" t="s">
        <v>2337</v>
      </c>
    </row>
    <row r="1083" spans="19:50" s="228" customFormat="1">
      <c r="S1083" s="314"/>
      <c r="AX1083" s="292" t="s">
        <v>2338</v>
      </c>
    </row>
    <row r="1084" spans="19:50" s="228" customFormat="1">
      <c r="S1084" s="314"/>
      <c r="AX1084" s="292" t="s">
        <v>985</v>
      </c>
    </row>
    <row r="1085" spans="19:50" s="228" customFormat="1">
      <c r="S1085" s="314"/>
      <c r="AX1085" s="292" t="s">
        <v>985</v>
      </c>
    </row>
    <row r="1086" spans="19:50" s="228" customFormat="1">
      <c r="S1086" s="314"/>
      <c r="AX1086" s="292" t="s">
        <v>2339</v>
      </c>
    </row>
    <row r="1087" spans="19:50" s="228" customFormat="1">
      <c r="S1087" s="314"/>
      <c r="AX1087" s="292" t="s">
        <v>2340</v>
      </c>
    </row>
    <row r="1088" spans="19:50" s="228" customFormat="1">
      <c r="S1088" s="314"/>
      <c r="AX1088" s="292" t="s">
        <v>2341</v>
      </c>
    </row>
    <row r="1089" spans="19:50" s="228" customFormat="1">
      <c r="S1089" s="314"/>
      <c r="AX1089" s="292" t="s">
        <v>2342</v>
      </c>
    </row>
    <row r="1090" spans="19:50" s="228" customFormat="1">
      <c r="S1090" s="314"/>
      <c r="AX1090" s="292" t="s">
        <v>2343</v>
      </c>
    </row>
    <row r="1091" spans="19:50" s="228" customFormat="1">
      <c r="S1091" s="314"/>
      <c r="AX1091" s="292" t="s">
        <v>2344</v>
      </c>
    </row>
    <row r="1092" spans="19:50" s="228" customFormat="1">
      <c r="S1092" s="314"/>
      <c r="AX1092" s="292" t="s">
        <v>2345</v>
      </c>
    </row>
    <row r="1093" spans="19:50" s="228" customFormat="1">
      <c r="S1093" s="314"/>
      <c r="AX1093" s="292" t="s">
        <v>2346</v>
      </c>
    </row>
    <row r="1094" spans="19:50" s="228" customFormat="1">
      <c r="S1094" s="314"/>
      <c r="AX1094" s="292" t="s">
        <v>2347</v>
      </c>
    </row>
    <row r="1095" spans="19:50" s="228" customFormat="1">
      <c r="S1095" s="314"/>
      <c r="AX1095" s="292" t="s">
        <v>987</v>
      </c>
    </row>
    <row r="1096" spans="19:50" s="228" customFormat="1">
      <c r="S1096" s="314"/>
      <c r="AX1096" s="292" t="s">
        <v>2348</v>
      </c>
    </row>
    <row r="1097" spans="19:50" s="228" customFormat="1">
      <c r="S1097" s="314"/>
      <c r="AX1097" s="292" t="s">
        <v>2349</v>
      </c>
    </row>
    <row r="1098" spans="19:50" s="228" customFormat="1">
      <c r="S1098" s="314"/>
      <c r="AX1098" s="292" t="s">
        <v>2350</v>
      </c>
    </row>
    <row r="1099" spans="19:50" s="228" customFormat="1">
      <c r="S1099" s="314"/>
      <c r="AX1099" s="292" t="s">
        <v>2351</v>
      </c>
    </row>
    <row r="1100" spans="19:50" s="228" customFormat="1">
      <c r="S1100" s="314"/>
      <c r="AX1100" s="292" t="s">
        <v>2352</v>
      </c>
    </row>
    <row r="1101" spans="19:50" s="228" customFormat="1">
      <c r="S1101" s="314"/>
      <c r="AX1101" s="292" t="s">
        <v>2353</v>
      </c>
    </row>
    <row r="1102" spans="19:50" s="228" customFormat="1">
      <c r="S1102" s="314"/>
      <c r="AX1102" s="292" t="s">
        <v>2354</v>
      </c>
    </row>
    <row r="1103" spans="19:50" s="228" customFormat="1">
      <c r="S1103" s="314"/>
      <c r="AX1103" s="292" t="s">
        <v>2355</v>
      </c>
    </row>
    <row r="1104" spans="19:50" s="228" customFormat="1">
      <c r="S1104" s="314"/>
      <c r="AX1104" s="292" t="s">
        <v>2356</v>
      </c>
    </row>
    <row r="1105" spans="19:50" s="228" customFormat="1">
      <c r="S1105" s="314"/>
      <c r="AX1105" s="292" t="s">
        <v>2357</v>
      </c>
    </row>
    <row r="1106" spans="19:50" s="228" customFormat="1">
      <c r="S1106" s="314"/>
      <c r="AX1106" s="292" t="s">
        <v>2358</v>
      </c>
    </row>
    <row r="1107" spans="19:50" s="228" customFormat="1">
      <c r="S1107" s="314"/>
      <c r="AX1107" s="292" t="s">
        <v>2359</v>
      </c>
    </row>
    <row r="1108" spans="19:50" s="228" customFormat="1">
      <c r="S1108" s="314"/>
      <c r="AX1108" s="292" t="s">
        <v>2360</v>
      </c>
    </row>
    <row r="1109" spans="19:50" s="228" customFormat="1">
      <c r="S1109" s="314"/>
      <c r="AX1109" s="292" t="s">
        <v>2361</v>
      </c>
    </row>
    <row r="1110" spans="19:50" s="228" customFormat="1">
      <c r="S1110" s="314"/>
      <c r="AX1110" s="292" t="s">
        <v>2362</v>
      </c>
    </row>
    <row r="1111" spans="19:50" s="228" customFormat="1">
      <c r="S1111" s="314"/>
      <c r="AX1111" s="292" t="s">
        <v>2363</v>
      </c>
    </row>
    <row r="1112" spans="19:50" s="228" customFormat="1">
      <c r="S1112" s="314"/>
      <c r="AX1112" s="292" t="s">
        <v>2364</v>
      </c>
    </row>
    <row r="1113" spans="19:50" s="228" customFormat="1">
      <c r="S1113" s="314"/>
      <c r="AX1113" s="292" t="s">
        <v>2365</v>
      </c>
    </row>
    <row r="1114" spans="19:50" s="228" customFormat="1">
      <c r="S1114" s="314"/>
      <c r="AX1114" s="292" t="s">
        <v>2366</v>
      </c>
    </row>
    <row r="1115" spans="19:50" s="228" customFormat="1">
      <c r="S1115" s="314"/>
      <c r="AX1115" s="292" t="s">
        <v>2367</v>
      </c>
    </row>
    <row r="1116" spans="19:50" s="228" customFormat="1">
      <c r="S1116" s="314"/>
      <c r="AX1116" s="292" t="s">
        <v>2368</v>
      </c>
    </row>
    <row r="1117" spans="19:50" s="228" customFormat="1">
      <c r="S1117" s="314"/>
      <c r="AX1117" s="292" t="s">
        <v>2369</v>
      </c>
    </row>
    <row r="1118" spans="19:50" s="228" customFormat="1">
      <c r="S1118" s="314"/>
      <c r="AX1118" s="292" t="s">
        <v>2369</v>
      </c>
    </row>
    <row r="1119" spans="19:50" s="228" customFormat="1">
      <c r="S1119" s="314"/>
      <c r="AX1119" s="292" t="s">
        <v>2369</v>
      </c>
    </row>
    <row r="1120" spans="19:50" s="228" customFormat="1">
      <c r="S1120" s="314"/>
      <c r="AX1120" s="292" t="s">
        <v>2369</v>
      </c>
    </row>
    <row r="1121" spans="19:50" s="228" customFormat="1">
      <c r="S1121" s="314"/>
      <c r="AX1121" s="292" t="s">
        <v>2370</v>
      </c>
    </row>
    <row r="1122" spans="19:50" s="228" customFormat="1">
      <c r="S1122" s="314"/>
      <c r="AX1122" s="292" t="s">
        <v>2371</v>
      </c>
    </row>
    <row r="1123" spans="19:50" s="228" customFormat="1">
      <c r="AX1123" s="292" t="s">
        <v>2372</v>
      </c>
    </row>
    <row r="1124" spans="19:50" s="228" customFormat="1">
      <c r="AX1124" s="292" t="s">
        <v>2373</v>
      </c>
    </row>
    <row r="1125" spans="19:50" s="228" customFormat="1">
      <c r="AX1125" s="292" t="s">
        <v>2374</v>
      </c>
    </row>
    <row r="1126" spans="19:50" s="228" customFormat="1">
      <c r="AX1126" s="292" t="s">
        <v>2375</v>
      </c>
    </row>
    <row r="1127" spans="19:50" s="228" customFormat="1">
      <c r="AX1127" s="292" t="s">
        <v>2376</v>
      </c>
    </row>
    <row r="1128" spans="19:50" s="228" customFormat="1">
      <c r="AX1128" s="292" t="s">
        <v>2377</v>
      </c>
    </row>
    <row r="1129" spans="19:50" s="228" customFormat="1">
      <c r="AX1129" s="292" t="s">
        <v>2378</v>
      </c>
    </row>
    <row r="1130" spans="19:50" s="228" customFormat="1">
      <c r="AX1130" s="292" t="s">
        <v>2379</v>
      </c>
    </row>
    <row r="1131" spans="19:50" s="228" customFormat="1">
      <c r="AX1131" s="292" t="s">
        <v>2380</v>
      </c>
    </row>
    <row r="1132" spans="19:50" s="228" customFormat="1">
      <c r="AX1132" s="292" t="s">
        <v>2381</v>
      </c>
    </row>
    <row r="1133" spans="19:50" s="228" customFormat="1">
      <c r="AX1133" s="292" t="s">
        <v>2382</v>
      </c>
    </row>
    <row r="1134" spans="19:50" s="228" customFormat="1">
      <c r="AX1134" s="292" t="s">
        <v>2383</v>
      </c>
    </row>
    <row r="1135" spans="19:50" s="228" customFormat="1">
      <c r="AX1135" s="292" t="s">
        <v>2384</v>
      </c>
    </row>
    <row r="1136" spans="19:50" s="228" customFormat="1">
      <c r="AX1136" s="292" t="s">
        <v>2385</v>
      </c>
    </row>
    <row r="1137" spans="50:50" s="228" customFormat="1">
      <c r="AX1137" s="292" t="s">
        <v>2386</v>
      </c>
    </row>
    <row r="1138" spans="50:50" s="228" customFormat="1">
      <c r="AX1138" s="292" t="s">
        <v>2387</v>
      </c>
    </row>
    <row r="1139" spans="50:50" s="228" customFormat="1">
      <c r="AX1139" s="292" t="s">
        <v>2388</v>
      </c>
    </row>
    <row r="1140" spans="50:50" s="228" customFormat="1">
      <c r="AX1140" s="292" t="s">
        <v>2389</v>
      </c>
    </row>
    <row r="1141" spans="50:50" s="228" customFormat="1">
      <c r="AX1141" s="292" t="s">
        <v>2390</v>
      </c>
    </row>
    <row r="1142" spans="50:50" s="228" customFormat="1">
      <c r="AX1142" s="292" t="s">
        <v>2391</v>
      </c>
    </row>
    <row r="1143" spans="50:50" s="228" customFormat="1">
      <c r="AX1143" s="292" t="s">
        <v>2392</v>
      </c>
    </row>
    <row r="1144" spans="50:50" s="228" customFormat="1">
      <c r="AX1144" s="292" t="s">
        <v>2393</v>
      </c>
    </row>
    <row r="1145" spans="50:50" s="228" customFormat="1">
      <c r="AX1145" s="292" t="s">
        <v>2394</v>
      </c>
    </row>
    <row r="1146" spans="50:50" s="228" customFormat="1">
      <c r="AX1146" s="292" t="s">
        <v>2395</v>
      </c>
    </row>
    <row r="1147" spans="50:50" s="228" customFormat="1">
      <c r="AX1147" s="292" t="s">
        <v>2396</v>
      </c>
    </row>
    <row r="1148" spans="50:50" s="228" customFormat="1">
      <c r="AX1148" s="292" t="s">
        <v>2397</v>
      </c>
    </row>
    <row r="1149" spans="50:50" s="228" customFormat="1">
      <c r="AX1149" s="292" t="s">
        <v>2398</v>
      </c>
    </row>
    <row r="1150" spans="50:50" s="228" customFormat="1">
      <c r="AX1150" s="292" t="s">
        <v>2399</v>
      </c>
    </row>
    <row r="1151" spans="50:50" s="228" customFormat="1">
      <c r="AX1151" s="292" t="s">
        <v>2400</v>
      </c>
    </row>
    <row r="1152" spans="50:50" s="228" customFormat="1">
      <c r="AX1152" s="292" t="s">
        <v>2401</v>
      </c>
    </row>
    <row r="1153" spans="50:50" s="228" customFormat="1">
      <c r="AX1153" s="292" t="s">
        <v>2402</v>
      </c>
    </row>
    <row r="1154" spans="50:50" s="228" customFormat="1">
      <c r="AX1154" s="292" t="s">
        <v>2403</v>
      </c>
    </row>
    <row r="1155" spans="50:50" s="228" customFormat="1">
      <c r="AX1155" s="292" t="s">
        <v>2404</v>
      </c>
    </row>
    <row r="1156" spans="50:50" s="228" customFormat="1">
      <c r="AX1156" s="292" t="s">
        <v>2405</v>
      </c>
    </row>
    <row r="1157" spans="50:50" s="228" customFormat="1">
      <c r="AX1157" s="292" t="s">
        <v>2406</v>
      </c>
    </row>
    <row r="1158" spans="50:50" s="228" customFormat="1">
      <c r="AX1158" s="292" t="s">
        <v>2407</v>
      </c>
    </row>
    <row r="1159" spans="50:50" s="228" customFormat="1">
      <c r="AX1159" s="292" t="s">
        <v>2408</v>
      </c>
    </row>
    <row r="1160" spans="50:50" s="228" customFormat="1">
      <c r="AX1160" s="292" t="s">
        <v>2409</v>
      </c>
    </row>
    <row r="1161" spans="50:50" s="228" customFormat="1">
      <c r="AX1161" s="292" t="s">
        <v>2410</v>
      </c>
    </row>
    <row r="1162" spans="50:50" s="228" customFormat="1">
      <c r="AX1162" s="292" t="s">
        <v>1054</v>
      </c>
    </row>
    <row r="1163" spans="50:50" s="228" customFormat="1">
      <c r="AX1163" s="292" t="s">
        <v>2411</v>
      </c>
    </row>
    <row r="1164" spans="50:50" s="228" customFormat="1">
      <c r="AX1164" s="292" t="s">
        <v>2412</v>
      </c>
    </row>
    <row r="1165" spans="50:50" s="228" customFormat="1">
      <c r="AX1165" s="292" t="s">
        <v>2413</v>
      </c>
    </row>
    <row r="1166" spans="50:50" s="228" customFormat="1">
      <c r="AX1166" s="292" t="s">
        <v>2414</v>
      </c>
    </row>
    <row r="1167" spans="50:50" s="228" customFormat="1">
      <c r="AX1167" s="292" t="s">
        <v>2415</v>
      </c>
    </row>
    <row r="1168" spans="50:50" s="228" customFormat="1">
      <c r="AX1168" s="292" t="s">
        <v>2416</v>
      </c>
    </row>
    <row r="1169" spans="50:50" s="228" customFormat="1">
      <c r="AX1169" s="292" t="s">
        <v>2417</v>
      </c>
    </row>
    <row r="1170" spans="50:50" s="228" customFormat="1">
      <c r="AX1170" s="292" t="s">
        <v>2418</v>
      </c>
    </row>
    <row r="1171" spans="50:50" s="228" customFormat="1">
      <c r="AX1171" s="292" t="s">
        <v>2419</v>
      </c>
    </row>
    <row r="1172" spans="50:50" s="228" customFormat="1">
      <c r="AX1172" s="292" t="s">
        <v>2420</v>
      </c>
    </row>
    <row r="1173" spans="50:50" s="228" customFormat="1">
      <c r="AX1173" s="292" t="s">
        <v>2421</v>
      </c>
    </row>
    <row r="1174" spans="50:50" s="228" customFormat="1">
      <c r="AX1174" s="292" t="s">
        <v>2422</v>
      </c>
    </row>
    <row r="1175" spans="50:50" s="228" customFormat="1">
      <c r="AX1175" s="292" t="s">
        <v>2423</v>
      </c>
    </row>
    <row r="1176" spans="50:50" s="228" customFormat="1">
      <c r="AX1176" s="292" t="s">
        <v>2424</v>
      </c>
    </row>
    <row r="1177" spans="50:50" s="228" customFormat="1">
      <c r="AX1177" s="292" t="s">
        <v>2425</v>
      </c>
    </row>
    <row r="1178" spans="50:50" s="228" customFormat="1">
      <c r="AX1178" s="292" t="s">
        <v>2426</v>
      </c>
    </row>
    <row r="1179" spans="50:50" s="228" customFormat="1">
      <c r="AX1179" s="292" t="s">
        <v>2427</v>
      </c>
    </row>
    <row r="1180" spans="50:50" s="228" customFormat="1">
      <c r="AX1180" s="292" t="s">
        <v>2428</v>
      </c>
    </row>
    <row r="1181" spans="50:50" s="228" customFormat="1">
      <c r="AX1181" s="292" t="s">
        <v>2429</v>
      </c>
    </row>
    <row r="1182" spans="50:50" s="228" customFormat="1">
      <c r="AX1182" s="292" t="s">
        <v>2430</v>
      </c>
    </row>
    <row r="1183" spans="50:50" s="228" customFormat="1">
      <c r="AX1183" s="292" t="s">
        <v>2431</v>
      </c>
    </row>
    <row r="1184" spans="50:50" s="228" customFormat="1">
      <c r="AX1184" s="292" t="s">
        <v>2432</v>
      </c>
    </row>
    <row r="1185" spans="50:50" s="228" customFormat="1">
      <c r="AX1185" s="292" t="s">
        <v>2433</v>
      </c>
    </row>
    <row r="1186" spans="50:50" s="228" customFormat="1">
      <c r="AX1186" s="292" t="s">
        <v>2434</v>
      </c>
    </row>
    <row r="1187" spans="50:50" s="228" customFormat="1">
      <c r="AX1187" s="292" t="s">
        <v>2435</v>
      </c>
    </row>
    <row r="1188" spans="50:50" s="228" customFormat="1">
      <c r="AX1188" s="292" t="s">
        <v>2436</v>
      </c>
    </row>
    <row r="1189" spans="50:50" s="228" customFormat="1">
      <c r="AX1189" s="292" t="s">
        <v>2437</v>
      </c>
    </row>
    <row r="1190" spans="50:50" s="228" customFormat="1">
      <c r="AX1190" s="292" t="s">
        <v>2438</v>
      </c>
    </row>
    <row r="1191" spans="50:50" s="228" customFormat="1">
      <c r="AX1191" s="292" t="s">
        <v>2439</v>
      </c>
    </row>
    <row r="1192" spans="50:50" s="228" customFormat="1">
      <c r="AX1192" s="292" t="s">
        <v>2440</v>
      </c>
    </row>
    <row r="1193" spans="50:50" s="228" customFormat="1">
      <c r="AX1193" s="292" t="s">
        <v>2441</v>
      </c>
    </row>
    <row r="1194" spans="50:50" s="228" customFormat="1">
      <c r="AX1194" s="292" t="s">
        <v>2442</v>
      </c>
    </row>
    <row r="1195" spans="50:50" s="228" customFormat="1">
      <c r="AX1195" s="292" t="s">
        <v>2443</v>
      </c>
    </row>
    <row r="1196" spans="50:50" s="228" customFormat="1">
      <c r="AX1196" s="292" t="s">
        <v>2444</v>
      </c>
    </row>
    <row r="1197" spans="50:50" s="228" customFormat="1">
      <c r="AX1197" s="292" t="s">
        <v>2445</v>
      </c>
    </row>
    <row r="1198" spans="50:50" s="228" customFormat="1">
      <c r="AX1198" s="292" t="s">
        <v>2446</v>
      </c>
    </row>
    <row r="1199" spans="50:50" s="228" customFormat="1">
      <c r="AX1199" s="292" t="s">
        <v>2447</v>
      </c>
    </row>
    <row r="1200" spans="50:50" s="228" customFormat="1">
      <c r="AX1200" s="292" t="s">
        <v>2448</v>
      </c>
    </row>
    <row r="1201" spans="50:50" s="228" customFormat="1">
      <c r="AX1201" s="292" t="s">
        <v>2449</v>
      </c>
    </row>
    <row r="1202" spans="50:50" s="228" customFormat="1">
      <c r="AX1202" s="292" t="s">
        <v>2450</v>
      </c>
    </row>
    <row r="1203" spans="50:50" s="228" customFormat="1">
      <c r="AX1203" s="292" t="s">
        <v>2451</v>
      </c>
    </row>
    <row r="1204" spans="50:50" s="228" customFormat="1">
      <c r="AX1204" s="292" t="s">
        <v>2452</v>
      </c>
    </row>
    <row r="1205" spans="50:50" s="228" customFormat="1">
      <c r="AX1205" s="292" t="s">
        <v>2453</v>
      </c>
    </row>
    <row r="1206" spans="50:50" s="228" customFormat="1">
      <c r="AX1206" s="292" t="s">
        <v>2454</v>
      </c>
    </row>
    <row r="1207" spans="50:50" s="228" customFormat="1">
      <c r="AX1207" s="292" t="s">
        <v>2455</v>
      </c>
    </row>
    <row r="1208" spans="50:50" s="228" customFormat="1">
      <c r="AX1208" s="292" t="s">
        <v>2456</v>
      </c>
    </row>
    <row r="1209" spans="50:50" s="228" customFormat="1">
      <c r="AX1209" s="292" t="s">
        <v>2457</v>
      </c>
    </row>
    <row r="1210" spans="50:50" s="228" customFormat="1">
      <c r="AX1210" s="292" t="s">
        <v>2458</v>
      </c>
    </row>
    <row r="1211" spans="50:50" s="228" customFormat="1">
      <c r="AX1211" s="292" t="s">
        <v>2459</v>
      </c>
    </row>
    <row r="1212" spans="50:50" s="228" customFormat="1">
      <c r="AX1212" s="292" t="s">
        <v>2460</v>
      </c>
    </row>
    <row r="1213" spans="50:50" s="228" customFormat="1">
      <c r="AX1213" s="292" t="s">
        <v>2461</v>
      </c>
    </row>
    <row r="1214" spans="50:50" s="228" customFormat="1">
      <c r="AX1214" s="292" t="s">
        <v>1088</v>
      </c>
    </row>
    <row r="1215" spans="50:50" s="228" customFormat="1">
      <c r="AX1215" s="292" t="s">
        <v>2462</v>
      </c>
    </row>
    <row r="1216" spans="50:50" s="228" customFormat="1">
      <c r="AX1216" s="292" t="s">
        <v>2463</v>
      </c>
    </row>
    <row r="1217" spans="50:50" s="228" customFormat="1">
      <c r="AX1217" s="292" t="s">
        <v>2464</v>
      </c>
    </row>
    <row r="1218" spans="50:50" s="228" customFormat="1">
      <c r="AX1218" s="292" t="s">
        <v>2465</v>
      </c>
    </row>
    <row r="1219" spans="50:50" s="228" customFormat="1">
      <c r="AX1219" s="292" t="s">
        <v>2466</v>
      </c>
    </row>
    <row r="1220" spans="50:50" s="228" customFormat="1">
      <c r="AX1220" s="292" t="s">
        <v>2467</v>
      </c>
    </row>
    <row r="1221" spans="50:50" s="228" customFormat="1">
      <c r="AX1221" s="292" t="s">
        <v>2468</v>
      </c>
    </row>
    <row r="1222" spans="50:50" s="228" customFormat="1">
      <c r="AX1222" s="292" t="s">
        <v>2469</v>
      </c>
    </row>
    <row r="1223" spans="50:50" s="228" customFormat="1">
      <c r="AX1223" s="292" t="s">
        <v>2470</v>
      </c>
    </row>
    <row r="1224" spans="50:50" s="228" customFormat="1">
      <c r="AX1224" s="292" t="s">
        <v>2471</v>
      </c>
    </row>
    <row r="1225" spans="50:50" s="228" customFormat="1">
      <c r="AX1225" s="292" t="s">
        <v>2472</v>
      </c>
    </row>
    <row r="1226" spans="50:50" s="228" customFormat="1">
      <c r="AX1226" s="292" t="s">
        <v>2473</v>
      </c>
    </row>
    <row r="1227" spans="50:50" s="228" customFormat="1">
      <c r="AX1227" s="292" t="s">
        <v>2474</v>
      </c>
    </row>
    <row r="1228" spans="50:50" s="228" customFormat="1">
      <c r="AX1228" s="292" t="s">
        <v>2475</v>
      </c>
    </row>
    <row r="1229" spans="50:50" s="228" customFormat="1">
      <c r="AX1229" s="292" t="s">
        <v>2476</v>
      </c>
    </row>
    <row r="1230" spans="50:50" s="228" customFormat="1">
      <c r="AX1230" s="292" t="s">
        <v>2477</v>
      </c>
    </row>
    <row r="1231" spans="50:50" s="228" customFormat="1">
      <c r="AX1231" s="292" t="s">
        <v>2478</v>
      </c>
    </row>
    <row r="1232" spans="50:50" s="228" customFormat="1">
      <c r="AX1232" s="292" t="s">
        <v>2479</v>
      </c>
    </row>
    <row r="1233" spans="50:50" s="228" customFormat="1">
      <c r="AX1233" s="292" t="s">
        <v>2480</v>
      </c>
    </row>
    <row r="1234" spans="50:50" s="228" customFormat="1">
      <c r="AX1234" s="292" t="s">
        <v>2481</v>
      </c>
    </row>
    <row r="1235" spans="50:50" s="228" customFormat="1">
      <c r="AX1235" s="292" t="s">
        <v>2482</v>
      </c>
    </row>
    <row r="1236" spans="50:50" s="228" customFormat="1">
      <c r="AX1236" s="292" t="s">
        <v>2483</v>
      </c>
    </row>
    <row r="1237" spans="50:50" s="228" customFormat="1">
      <c r="AX1237" s="292" t="s">
        <v>2484</v>
      </c>
    </row>
    <row r="1238" spans="50:50" s="228" customFormat="1">
      <c r="AX1238" s="292" t="s">
        <v>2485</v>
      </c>
    </row>
    <row r="1239" spans="50:50" s="228" customFormat="1">
      <c r="AX1239" s="292" t="s">
        <v>2486</v>
      </c>
    </row>
    <row r="1240" spans="50:50" s="228" customFormat="1">
      <c r="AX1240" s="292" t="s">
        <v>2487</v>
      </c>
    </row>
    <row r="1241" spans="50:50" s="228" customFormat="1">
      <c r="AX1241" s="292" t="s">
        <v>2488</v>
      </c>
    </row>
    <row r="1242" spans="50:50" s="228" customFormat="1">
      <c r="AX1242" s="292" t="s">
        <v>2489</v>
      </c>
    </row>
    <row r="1243" spans="50:50" s="228" customFormat="1">
      <c r="AX1243" s="292" t="s">
        <v>2490</v>
      </c>
    </row>
    <row r="1244" spans="50:50" s="228" customFormat="1">
      <c r="AX1244" s="292" t="s">
        <v>2491</v>
      </c>
    </row>
    <row r="1245" spans="50:50" s="228" customFormat="1">
      <c r="AX1245" s="292" t="s">
        <v>2492</v>
      </c>
    </row>
    <row r="1246" spans="50:50" s="228" customFormat="1">
      <c r="AX1246" s="292" t="s">
        <v>2493</v>
      </c>
    </row>
    <row r="1247" spans="50:50" s="228" customFormat="1">
      <c r="AX1247" s="292" t="s">
        <v>2494</v>
      </c>
    </row>
    <row r="1248" spans="50:50" s="228" customFormat="1">
      <c r="AX1248" s="292" t="s">
        <v>2495</v>
      </c>
    </row>
    <row r="1249" spans="50:50" s="228" customFormat="1">
      <c r="AX1249" s="292" t="s">
        <v>2496</v>
      </c>
    </row>
    <row r="1250" spans="50:50" s="228" customFormat="1">
      <c r="AX1250" s="292" t="s">
        <v>2497</v>
      </c>
    </row>
    <row r="1251" spans="50:50" s="228" customFormat="1">
      <c r="AX1251" s="292" t="s">
        <v>2498</v>
      </c>
    </row>
    <row r="1252" spans="50:50" s="228" customFormat="1">
      <c r="AX1252" s="292" t="s">
        <v>2499</v>
      </c>
    </row>
    <row r="1253" spans="50:50" s="228" customFormat="1">
      <c r="AX1253" s="292" t="s">
        <v>2500</v>
      </c>
    </row>
    <row r="1254" spans="50:50" s="228" customFormat="1">
      <c r="AX1254" s="292" t="s">
        <v>2501</v>
      </c>
    </row>
    <row r="1255" spans="50:50" s="228" customFormat="1">
      <c r="AX1255" s="292" t="s">
        <v>2502</v>
      </c>
    </row>
    <row r="1256" spans="50:50" s="228" customFormat="1">
      <c r="AX1256" s="292" t="s">
        <v>2503</v>
      </c>
    </row>
    <row r="1257" spans="50:50" s="228" customFormat="1">
      <c r="AX1257" s="292" t="s">
        <v>2504</v>
      </c>
    </row>
    <row r="1258" spans="50:50" s="228" customFormat="1">
      <c r="AX1258" s="292" t="s">
        <v>2505</v>
      </c>
    </row>
    <row r="1259" spans="50:50" s="228" customFormat="1">
      <c r="AX1259" s="292" t="s">
        <v>2506</v>
      </c>
    </row>
    <row r="1260" spans="50:50" s="228" customFormat="1">
      <c r="AX1260" s="292" t="s">
        <v>2507</v>
      </c>
    </row>
    <row r="1261" spans="50:50" s="228" customFormat="1">
      <c r="AX1261" s="292" t="s">
        <v>2508</v>
      </c>
    </row>
    <row r="1262" spans="50:50" s="228" customFormat="1">
      <c r="AX1262" s="292" t="s">
        <v>2509</v>
      </c>
    </row>
    <row r="1263" spans="50:50" s="228" customFormat="1">
      <c r="AX1263" s="292" t="s">
        <v>2510</v>
      </c>
    </row>
    <row r="1264" spans="50:50" s="228" customFormat="1">
      <c r="AX1264" s="292" t="s">
        <v>2511</v>
      </c>
    </row>
    <row r="1265" spans="50:50" s="228" customFormat="1">
      <c r="AX1265" s="292" t="s">
        <v>2512</v>
      </c>
    </row>
    <row r="1266" spans="50:50" s="228" customFormat="1">
      <c r="AX1266" s="292" t="s">
        <v>2513</v>
      </c>
    </row>
    <row r="1267" spans="50:50" s="228" customFormat="1">
      <c r="AX1267" s="292" t="s">
        <v>2514</v>
      </c>
    </row>
    <row r="1268" spans="50:50" s="228" customFormat="1">
      <c r="AX1268" s="292" t="s">
        <v>2515</v>
      </c>
    </row>
    <row r="1269" spans="50:50" s="228" customFormat="1">
      <c r="AX1269" s="292" t="s">
        <v>2516</v>
      </c>
    </row>
    <row r="1270" spans="50:50" s="228" customFormat="1">
      <c r="AX1270" s="292" t="s">
        <v>2517</v>
      </c>
    </row>
    <row r="1271" spans="50:50" s="228" customFormat="1">
      <c r="AX1271" s="292" t="s">
        <v>2518</v>
      </c>
    </row>
    <row r="1272" spans="50:50" s="228" customFormat="1">
      <c r="AX1272" s="292" t="s">
        <v>2519</v>
      </c>
    </row>
    <row r="1273" spans="50:50" s="228" customFormat="1">
      <c r="AX1273" s="292" t="s">
        <v>2520</v>
      </c>
    </row>
    <row r="1274" spans="50:50" s="228" customFormat="1">
      <c r="AX1274" s="292" t="s">
        <v>2521</v>
      </c>
    </row>
    <row r="1275" spans="50:50" s="228" customFormat="1">
      <c r="AX1275" s="292" t="s">
        <v>2522</v>
      </c>
    </row>
    <row r="1276" spans="50:50" s="228" customFormat="1">
      <c r="AX1276" s="292" t="s">
        <v>2523</v>
      </c>
    </row>
    <row r="1277" spans="50:50" s="228" customFormat="1">
      <c r="AX1277" s="292" t="s">
        <v>2524</v>
      </c>
    </row>
    <row r="1278" spans="50:50" s="228" customFormat="1">
      <c r="AX1278" s="292" t="s">
        <v>2525</v>
      </c>
    </row>
    <row r="1279" spans="50:50" s="228" customFormat="1">
      <c r="AX1279" s="292" t="s">
        <v>2525</v>
      </c>
    </row>
    <row r="1280" spans="50:50" s="228" customFormat="1">
      <c r="AX1280" s="292" t="s">
        <v>2526</v>
      </c>
    </row>
    <row r="1281" spans="50:50" s="228" customFormat="1">
      <c r="AX1281" s="292" t="s">
        <v>2527</v>
      </c>
    </row>
    <row r="1282" spans="50:50" s="228" customFormat="1">
      <c r="AX1282" s="292" t="s">
        <v>2528</v>
      </c>
    </row>
    <row r="1283" spans="50:50" s="228" customFormat="1">
      <c r="AX1283" s="292" t="s">
        <v>2529</v>
      </c>
    </row>
    <row r="1284" spans="50:50" s="228" customFormat="1">
      <c r="AX1284" s="292" t="s">
        <v>2530</v>
      </c>
    </row>
    <row r="1285" spans="50:50" s="228" customFormat="1">
      <c r="AX1285" s="292" t="s">
        <v>2531</v>
      </c>
    </row>
    <row r="1286" spans="50:50" s="228" customFormat="1">
      <c r="AX1286" s="292" t="s">
        <v>2532</v>
      </c>
    </row>
    <row r="1287" spans="50:50" s="228" customFormat="1">
      <c r="AX1287" s="292" t="s">
        <v>2533</v>
      </c>
    </row>
    <row r="1288" spans="50:50" s="228" customFormat="1">
      <c r="AX1288" s="292" t="s">
        <v>2534</v>
      </c>
    </row>
    <row r="1289" spans="50:50" s="228" customFormat="1">
      <c r="AX1289" s="292" t="s">
        <v>2535</v>
      </c>
    </row>
    <row r="1290" spans="50:50" s="228" customFormat="1">
      <c r="AX1290" s="292" t="s">
        <v>2536</v>
      </c>
    </row>
    <row r="1291" spans="50:50" s="228" customFormat="1">
      <c r="AX1291" s="292" t="s">
        <v>2537</v>
      </c>
    </row>
    <row r="1292" spans="50:50" s="228" customFormat="1">
      <c r="AX1292" s="292" t="s">
        <v>2538</v>
      </c>
    </row>
    <row r="1293" spans="50:50" s="228" customFormat="1">
      <c r="AX1293" s="292" t="s">
        <v>2539</v>
      </c>
    </row>
    <row r="1294" spans="50:50" s="228" customFormat="1">
      <c r="AX1294" s="292" t="s">
        <v>2540</v>
      </c>
    </row>
    <row r="1295" spans="50:50" s="228" customFormat="1">
      <c r="AX1295" s="292" t="s">
        <v>2541</v>
      </c>
    </row>
    <row r="1296" spans="50:50" s="228" customFormat="1">
      <c r="AX1296" s="292" t="s">
        <v>2542</v>
      </c>
    </row>
    <row r="1297" spans="50:50" s="228" customFormat="1">
      <c r="AX1297" s="292" t="s">
        <v>2543</v>
      </c>
    </row>
    <row r="1298" spans="50:50" s="228" customFormat="1">
      <c r="AX1298" s="292" t="s">
        <v>2544</v>
      </c>
    </row>
    <row r="1299" spans="50:50" s="228" customFormat="1">
      <c r="AX1299" s="292" t="s">
        <v>2545</v>
      </c>
    </row>
    <row r="1300" spans="50:50" s="228" customFormat="1">
      <c r="AX1300" s="292" t="s">
        <v>2546</v>
      </c>
    </row>
    <row r="1301" spans="50:50" s="228" customFormat="1">
      <c r="AX1301" s="292" t="s">
        <v>2547</v>
      </c>
    </row>
    <row r="1302" spans="50:50" s="228" customFormat="1">
      <c r="AX1302" s="292" t="s">
        <v>2548</v>
      </c>
    </row>
    <row r="1303" spans="50:50" s="228" customFormat="1">
      <c r="AX1303" s="292" t="s">
        <v>2549</v>
      </c>
    </row>
    <row r="1304" spans="50:50" s="228" customFormat="1">
      <c r="AX1304" s="292" t="s">
        <v>2550</v>
      </c>
    </row>
    <row r="1305" spans="50:50" s="228" customFormat="1">
      <c r="AX1305" s="292" t="s">
        <v>2551</v>
      </c>
    </row>
    <row r="1306" spans="50:50" s="228" customFormat="1">
      <c r="AX1306" s="292" t="s">
        <v>2552</v>
      </c>
    </row>
    <row r="1307" spans="50:50" s="228" customFormat="1">
      <c r="AX1307" s="292" t="s">
        <v>2553</v>
      </c>
    </row>
    <row r="1308" spans="50:50" s="228" customFormat="1">
      <c r="AX1308" s="292" t="s">
        <v>2554</v>
      </c>
    </row>
    <row r="1309" spans="50:50" s="228" customFormat="1">
      <c r="AX1309" s="292" t="s">
        <v>2555</v>
      </c>
    </row>
    <row r="1310" spans="50:50" s="228" customFormat="1">
      <c r="AX1310" s="292" t="s">
        <v>2556</v>
      </c>
    </row>
    <row r="1311" spans="50:50" s="228" customFormat="1">
      <c r="AX1311" s="292" t="s">
        <v>2557</v>
      </c>
    </row>
    <row r="1312" spans="50:50" s="228" customFormat="1">
      <c r="AX1312" s="292" t="s">
        <v>2558</v>
      </c>
    </row>
    <row r="1313" spans="50:50" s="228" customFormat="1">
      <c r="AX1313" s="292" t="s">
        <v>2559</v>
      </c>
    </row>
    <row r="1314" spans="50:50" s="228" customFormat="1">
      <c r="AX1314" s="292" t="s">
        <v>2560</v>
      </c>
    </row>
    <row r="1315" spans="50:50" s="228" customFormat="1">
      <c r="AX1315" s="292" t="s">
        <v>2561</v>
      </c>
    </row>
    <row r="1316" spans="50:50" s="228" customFormat="1">
      <c r="AX1316" s="292" t="s">
        <v>2562</v>
      </c>
    </row>
    <row r="1317" spans="50:50" s="228" customFormat="1">
      <c r="AX1317" s="292" t="s">
        <v>2563</v>
      </c>
    </row>
    <row r="1318" spans="50:50" s="228" customFormat="1">
      <c r="AX1318" s="292" t="s">
        <v>2564</v>
      </c>
    </row>
    <row r="1319" spans="50:50" s="228" customFormat="1">
      <c r="AX1319" s="292" t="s">
        <v>2565</v>
      </c>
    </row>
    <row r="1320" spans="50:50" s="228" customFormat="1">
      <c r="AX1320" s="292" t="s">
        <v>2566</v>
      </c>
    </row>
    <row r="1321" spans="50:50" s="228" customFormat="1">
      <c r="AX1321" s="292" t="s">
        <v>2567</v>
      </c>
    </row>
    <row r="1322" spans="50:50" s="228" customFormat="1">
      <c r="AX1322" s="292" t="s">
        <v>2568</v>
      </c>
    </row>
    <row r="1323" spans="50:50" s="228" customFormat="1">
      <c r="AX1323" s="292" t="s">
        <v>2569</v>
      </c>
    </row>
    <row r="1324" spans="50:50" s="228" customFormat="1">
      <c r="AX1324" s="292" t="s">
        <v>2570</v>
      </c>
    </row>
    <row r="1325" spans="50:50" s="228" customFormat="1">
      <c r="AX1325" s="292" t="s">
        <v>2571</v>
      </c>
    </row>
    <row r="1326" spans="50:50" s="228" customFormat="1">
      <c r="AX1326" s="292" t="s">
        <v>2572</v>
      </c>
    </row>
    <row r="1327" spans="50:50" s="228" customFormat="1">
      <c r="AX1327" s="292" t="s">
        <v>2573</v>
      </c>
    </row>
    <row r="1328" spans="50:50" s="228" customFormat="1">
      <c r="AX1328" s="292" t="s">
        <v>2574</v>
      </c>
    </row>
    <row r="1329" spans="50:50" s="228" customFormat="1">
      <c r="AX1329" s="292" t="s">
        <v>2575</v>
      </c>
    </row>
    <row r="1330" spans="50:50" s="228" customFormat="1">
      <c r="AX1330" s="292" t="s">
        <v>2576</v>
      </c>
    </row>
    <row r="1331" spans="50:50" s="228" customFormat="1">
      <c r="AX1331" s="292" t="s">
        <v>2577</v>
      </c>
    </row>
    <row r="1332" spans="50:50" s="228" customFormat="1">
      <c r="AX1332" s="292" t="s">
        <v>2578</v>
      </c>
    </row>
    <row r="1333" spans="50:50" s="228" customFormat="1">
      <c r="AX1333" s="292" t="s">
        <v>2579</v>
      </c>
    </row>
    <row r="1334" spans="50:50" s="228" customFormat="1">
      <c r="AX1334" s="292" t="s">
        <v>2580</v>
      </c>
    </row>
    <row r="1335" spans="50:50" s="228" customFormat="1">
      <c r="AX1335" s="292" t="s">
        <v>2581</v>
      </c>
    </row>
    <row r="1336" spans="50:50" s="228" customFormat="1">
      <c r="AX1336" s="292" t="s">
        <v>2582</v>
      </c>
    </row>
    <row r="1337" spans="50:50" s="228" customFormat="1">
      <c r="AX1337" s="292" t="s">
        <v>2583</v>
      </c>
    </row>
    <row r="1338" spans="50:50" s="228" customFormat="1">
      <c r="AX1338" s="292" t="s">
        <v>2584</v>
      </c>
    </row>
    <row r="1339" spans="50:50" s="228" customFormat="1">
      <c r="AX1339" s="292" t="s">
        <v>2585</v>
      </c>
    </row>
    <row r="1340" spans="50:50" s="228" customFormat="1">
      <c r="AX1340" s="292" t="s">
        <v>2586</v>
      </c>
    </row>
    <row r="1341" spans="50:50" s="228" customFormat="1">
      <c r="AX1341" s="292" t="s">
        <v>2587</v>
      </c>
    </row>
    <row r="1342" spans="50:50" s="228" customFormat="1">
      <c r="AX1342" s="292" t="s">
        <v>2588</v>
      </c>
    </row>
    <row r="1343" spans="50:50" s="228" customFormat="1">
      <c r="AX1343" s="292" t="s">
        <v>2589</v>
      </c>
    </row>
    <row r="1344" spans="50:50" s="228" customFormat="1">
      <c r="AX1344" s="292" t="s">
        <v>2590</v>
      </c>
    </row>
    <row r="1345" spans="50:50" s="228" customFormat="1">
      <c r="AX1345" s="292" t="s">
        <v>2591</v>
      </c>
    </row>
    <row r="1346" spans="50:50" s="228" customFormat="1">
      <c r="AX1346" s="292" t="s">
        <v>2592</v>
      </c>
    </row>
    <row r="1347" spans="50:50" s="228" customFormat="1">
      <c r="AX1347" s="292" t="s">
        <v>2593</v>
      </c>
    </row>
    <row r="1348" spans="50:50" s="228" customFormat="1">
      <c r="AX1348" s="292" t="s">
        <v>2594</v>
      </c>
    </row>
    <row r="1349" spans="50:50" s="228" customFormat="1">
      <c r="AX1349" s="292" t="s">
        <v>2595</v>
      </c>
    </row>
    <row r="1350" spans="50:50" s="228" customFormat="1">
      <c r="AX1350" s="292" t="s">
        <v>2596</v>
      </c>
    </row>
    <row r="1351" spans="50:50" s="228" customFormat="1">
      <c r="AX1351" s="292" t="s">
        <v>2597</v>
      </c>
    </row>
    <row r="1352" spans="50:50" s="228" customFormat="1">
      <c r="AX1352" s="292" t="s">
        <v>2598</v>
      </c>
    </row>
    <row r="1353" spans="50:50" s="228" customFormat="1">
      <c r="AX1353" s="292" t="s">
        <v>2599</v>
      </c>
    </row>
    <row r="1354" spans="50:50" s="228" customFormat="1">
      <c r="AX1354" s="292" t="s">
        <v>2600</v>
      </c>
    </row>
    <row r="1355" spans="50:50" s="228" customFormat="1">
      <c r="AX1355" s="292" t="s">
        <v>2601</v>
      </c>
    </row>
    <row r="1356" spans="50:50" s="228" customFormat="1">
      <c r="AX1356" s="292" t="s">
        <v>2602</v>
      </c>
    </row>
    <row r="1357" spans="50:50" s="228" customFormat="1">
      <c r="AX1357" s="292" t="s">
        <v>2603</v>
      </c>
    </row>
    <row r="1358" spans="50:50" s="228" customFormat="1">
      <c r="AX1358" s="292" t="s">
        <v>2604</v>
      </c>
    </row>
    <row r="1359" spans="50:50" s="228" customFormat="1">
      <c r="AX1359" s="292" t="s">
        <v>2605</v>
      </c>
    </row>
    <row r="1360" spans="50:50" s="228" customFormat="1">
      <c r="AX1360" s="292" t="s">
        <v>2606</v>
      </c>
    </row>
    <row r="1361" spans="50:50" s="228" customFormat="1">
      <c r="AX1361" s="292" t="s">
        <v>2607</v>
      </c>
    </row>
    <row r="1362" spans="50:50" s="228" customFormat="1">
      <c r="AX1362" s="292" t="s">
        <v>2608</v>
      </c>
    </row>
    <row r="1363" spans="50:50" s="228" customFormat="1">
      <c r="AX1363" s="292" t="s">
        <v>2609</v>
      </c>
    </row>
    <row r="1364" spans="50:50" s="228" customFormat="1">
      <c r="AX1364" s="292" t="s">
        <v>2610</v>
      </c>
    </row>
    <row r="1365" spans="50:50" s="228" customFormat="1">
      <c r="AX1365" s="292" t="s">
        <v>2611</v>
      </c>
    </row>
    <row r="1366" spans="50:50" s="228" customFormat="1">
      <c r="AX1366" s="292" t="s">
        <v>2612</v>
      </c>
    </row>
    <row r="1367" spans="50:50" s="228" customFormat="1">
      <c r="AX1367" s="292" t="s">
        <v>2613</v>
      </c>
    </row>
    <row r="1368" spans="50:50" s="228" customFormat="1">
      <c r="AX1368" s="292" t="s">
        <v>2614</v>
      </c>
    </row>
    <row r="1369" spans="50:50" s="228" customFormat="1">
      <c r="AX1369" s="292" t="s">
        <v>2615</v>
      </c>
    </row>
    <row r="1370" spans="50:50" s="228" customFormat="1">
      <c r="AX1370" s="292" t="s">
        <v>2616</v>
      </c>
    </row>
    <row r="1371" spans="50:50" s="228" customFormat="1">
      <c r="AX1371" s="292" t="s">
        <v>2617</v>
      </c>
    </row>
    <row r="1372" spans="50:50" s="228" customFormat="1">
      <c r="AX1372" s="292" t="s">
        <v>2618</v>
      </c>
    </row>
    <row r="1373" spans="50:50" s="228" customFormat="1">
      <c r="AX1373" s="292" t="s">
        <v>2619</v>
      </c>
    </row>
    <row r="1374" spans="50:50" s="228" customFormat="1">
      <c r="AX1374" s="292" t="s">
        <v>2620</v>
      </c>
    </row>
    <row r="1375" spans="50:50" s="228" customFormat="1">
      <c r="AX1375" s="292" t="s">
        <v>2621</v>
      </c>
    </row>
    <row r="1376" spans="50:50" s="228" customFormat="1">
      <c r="AX1376" s="292" t="s">
        <v>2622</v>
      </c>
    </row>
    <row r="1377" spans="50:50" s="228" customFormat="1">
      <c r="AX1377" s="292" t="s">
        <v>2623</v>
      </c>
    </row>
    <row r="1378" spans="50:50" s="228" customFormat="1">
      <c r="AX1378" s="292" t="s">
        <v>2624</v>
      </c>
    </row>
    <row r="1379" spans="50:50" s="228" customFormat="1">
      <c r="AX1379" s="292" t="s">
        <v>2625</v>
      </c>
    </row>
    <row r="1380" spans="50:50" s="228" customFormat="1">
      <c r="AX1380" s="292" t="s">
        <v>2626</v>
      </c>
    </row>
    <row r="1381" spans="50:50" s="228" customFormat="1">
      <c r="AX1381" s="292" t="s">
        <v>2627</v>
      </c>
    </row>
    <row r="1382" spans="50:50" s="228" customFormat="1">
      <c r="AX1382" s="292" t="s">
        <v>2628</v>
      </c>
    </row>
    <row r="1383" spans="50:50" s="228" customFormat="1">
      <c r="AX1383" s="292" t="s">
        <v>2629</v>
      </c>
    </row>
    <row r="1384" spans="50:50" s="228" customFormat="1">
      <c r="AX1384" s="292" t="s">
        <v>2630</v>
      </c>
    </row>
    <row r="1385" spans="50:50" s="228" customFormat="1">
      <c r="AX1385" s="292" t="s">
        <v>2631</v>
      </c>
    </row>
    <row r="1386" spans="50:50" s="228" customFormat="1">
      <c r="AX1386" s="292" t="s">
        <v>2632</v>
      </c>
    </row>
    <row r="1387" spans="50:50" s="228" customFormat="1">
      <c r="AX1387" s="292" t="s">
        <v>2633</v>
      </c>
    </row>
    <row r="1388" spans="50:50" s="228" customFormat="1">
      <c r="AX1388" s="292" t="s">
        <v>2634</v>
      </c>
    </row>
    <row r="1389" spans="50:50" s="228" customFormat="1">
      <c r="AX1389" s="292" t="s">
        <v>2635</v>
      </c>
    </row>
    <row r="1390" spans="50:50" s="228" customFormat="1">
      <c r="AX1390" s="292" t="s">
        <v>2636</v>
      </c>
    </row>
    <row r="1391" spans="50:50" s="228" customFormat="1">
      <c r="AX1391" s="292" t="s">
        <v>2637</v>
      </c>
    </row>
    <row r="1392" spans="50:50" s="228" customFormat="1">
      <c r="AX1392" s="292" t="s">
        <v>2638</v>
      </c>
    </row>
    <row r="1393" spans="50:50" s="228" customFormat="1">
      <c r="AX1393" s="292" t="s">
        <v>2639</v>
      </c>
    </row>
    <row r="1394" spans="50:50" s="228" customFormat="1">
      <c r="AX1394" s="292" t="s">
        <v>2640</v>
      </c>
    </row>
    <row r="1395" spans="50:50" s="228" customFormat="1">
      <c r="AX1395" s="292" t="s">
        <v>2641</v>
      </c>
    </row>
    <row r="1396" spans="50:50" s="228" customFormat="1">
      <c r="AX1396" s="292" t="s">
        <v>2642</v>
      </c>
    </row>
    <row r="1397" spans="50:50" s="228" customFormat="1">
      <c r="AX1397" s="292" t="s">
        <v>2643</v>
      </c>
    </row>
    <row r="1398" spans="50:50" s="228" customFormat="1">
      <c r="AX1398" s="292" t="s">
        <v>2644</v>
      </c>
    </row>
    <row r="1399" spans="50:50" s="228" customFormat="1">
      <c r="AX1399" s="292" t="s">
        <v>2645</v>
      </c>
    </row>
    <row r="1400" spans="50:50" s="228" customFormat="1">
      <c r="AX1400" s="292" t="s">
        <v>2646</v>
      </c>
    </row>
    <row r="1401" spans="50:50" s="228" customFormat="1">
      <c r="AX1401" s="292" t="s">
        <v>2647</v>
      </c>
    </row>
    <row r="1402" spans="50:50" s="228" customFormat="1">
      <c r="AX1402" s="292" t="s">
        <v>2648</v>
      </c>
    </row>
    <row r="1403" spans="50:50" s="228" customFormat="1">
      <c r="AX1403" s="292" t="s">
        <v>2649</v>
      </c>
    </row>
    <row r="1404" spans="50:50" s="228" customFormat="1">
      <c r="AX1404" s="292" t="s">
        <v>2650</v>
      </c>
    </row>
    <row r="1405" spans="50:50" s="228" customFormat="1">
      <c r="AX1405" s="292" t="s">
        <v>2651</v>
      </c>
    </row>
    <row r="1406" spans="50:50" s="228" customFormat="1">
      <c r="AX1406" s="292" t="s">
        <v>2652</v>
      </c>
    </row>
    <row r="1407" spans="50:50" s="228" customFormat="1">
      <c r="AX1407" s="292" t="s">
        <v>2653</v>
      </c>
    </row>
    <row r="1408" spans="50:50" s="228" customFormat="1">
      <c r="AX1408" s="292" t="s">
        <v>2654</v>
      </c>
    </row>
    <row r="1409" spans="50:50" s="228" customFormat="1">
      <c r="AX1409" s="292" t="s">
        <v>2655</v>
      </c>
    </row>
    <row r="1410" spans="50:50" s="228" customFormat="1">
      <c r="AX1410" s="292" t="s">
        <v>2656</v>
      </c>
    </row>
    <row r="1411" spans="50:50" s="228" customFormat="1">
      <c r="AX1411" s="292" t="s">
        <v>2657</v>
      </c>
    </row>
    <row r="1412" spans="50:50" s="228" customFormat="1">
      <c r="AX1412" s="292" t="s">
        <v>2658</v>
      </c>
    </row>
    <row r="1413" spans="50:50" s="228" customFormat="1">
      <c r="AX1413" s="292" t="s">
        <v>2659</v>
      </c>
    </row>
    <row r="1414" spans="50:50" s="228" customFormat="1">
      <c r="AX1414" s="292" t="s">
        <v>2660</v>
      </c>
    </row>
    <row r="1415" spans="50:50" s="228" customFormat="1">
      <c r="AX1415" s="292" t="s">
        <v>2661</v>
      </c>
    </row>
    <row r="1416" spans="50:50" s="228" customFormat="1">
      <c r="AX1416" s="292" t="s">
        <v>2662</v>
      </c>
    </row>
    <row r="1417" spans="50:50" s="228" customFormat="1">
      <c r="AX1417" s="292" t="s">
        <v>2663</v>
      </c>
    </row>
    <row r="1418" spans="50:50" s="228" customFormat="1">
      <c r="AX1418" s="292" t="s">
        <v>2664</v>
      </c>
    </row>
    <row r="1419" spans="50:50" s="228" customFormat="1">
      <c r="AX1419" s="292" t="s">
        <v>2665</v>
      </c>
    </row>
    <row r="1420" spans="50:50" s="228" customFormat="1">
      <c r="AX1420" s="292" t="s">
        <v>2666</v>
      </c>
    </row>
    <row r="1421" spans="50:50" s="228" customFormat="1">
      <c r="AX1421" s="292" t="s">
        <v>2667</v>
      </c>
    </row>
    <row r="1422" spans="50:50" s="228" customFormat="1">
      <c r="AX1422" s="292" t="s">
        <v>2668</v>
      </c>
    </row>
    <row r="1423" spans="50:50" s="228" customFormat="1">
      <c r="AX1423" s="292" t="s">
        <v>2669</v>
      </c>
    </row>
    <row r="1424" spans="50:50" s="228" customFormat="1">
      <c r="AX1424" s="292" t="s">
        <v>2670</v>
      </c>
    </row>
    <row r="1425" spans="50:50" s="228" customFormat="1">
      <c r="AX1425" s="292" t="s">
        <v>2671</v>
      </c>
    </row>
    <row r="1426" spans="50:50" s="228" customFormat="1">
      <c r="AX1426" s="292" t="s">
        <v>2672</v>
      </c>
    </row>
    <row r="1427" spans="50:50" s="228" customFormat="1">
      <c r="AX1427" s="292" t="s">
        <v>2673</v>
      </c>
    </row>
    <row r="1428" spans="50:50" s="228" customFormat="1">
      <c r="AX1428" s="292" t="s">
        <v>2674</v>
      </c>
    </row>
    <row r="1429" spans="50:50" s="228" customFormat="1">
      <c r="AX1429" s="292" t="s">
        <v>2675</v>
      </c>
    </row>
    <row r="1430" spans="50:50" s="228" customFormat="1">
      <c r="AX1430" s="292" t="s">
        <v>2676</v>
      </c>
    </row>
    <row r="1431" spans="50:50" s="228" customFormat="1">
      <c r="AX1431" s="292" t="s">
        <v>2677</v>
      </c>
    </row>
    <row r="1432" spans="50:50" s="228" customFormat="1">
      <c r="AX1432" s="292" t="s">
        <v>2678</v>
      </c>
    </row>
    <row r="1433" spans="50:50" s="228" customFormat="1">
      <c r="AX1433" s="292" t="s">
        <v>2679</v>
      </c>
    </row>
    <row r="1434" spans="50:50" s="228" customFormat="1">
      <c r="AX1434" s="292" t="s">
        <v>2680</v>
      </c>
    </row>
    <row r="1435" spans="50:50" s="228" customFormat="1">
      <c r="AX1435" s="292" t="s">
        <v>2681</v>
      </c>
    </row>
    <row r="1436" spans="50:50" s="228" customFormat="1">
      <c r="AX1436" s="292" t="s">
        <v>2682</v>
      </c>
    </row>
    <row r="1437" spans="50:50" s="228" customFormat="1">
      <c r="AX1437" s="292" t="s">
        <v>2683</v>
      </c>
    </row>
    <row r="1438" spans="50:50" s="228" customFormat="1">
      <c r="AX1438" s="292" t="s">
        <v>2684</v>
      </c>
    </row>
    <row r="1439" spans="50:50" s="228" customFormat="1">
      <c r="AX1439" s="292" t="s">
        <v>2685</v>
      </c>
    </row>
    <row r="1440" spans="50:50" s="228" customFormat="1">
      <c r="AX1440" s="292" t="s">
        <v>2686</v>
      </c>
    </row>
    <row r="1441" spans="50:50" s="228" customFormat="1">
      <c r="AX1441" s="292" t="s">
        <v>2687</v>
      </c>
    </row>
    <row r="1442" spans="50:50" s="228" customFormat="1">
      <c r="AX1442" s="292" t="s">
        <v>2688</v>
      </c>
    </row>
    <row r="1443" spans="50:50" s="228" customFormat="1">
      <c r="AX1443" s="292" t="s">
        <v>2689</v>
      </c>
    </row>
    <row r="1444" spans="50:50" s="228" customFormat="1">
      <c r="AX1444" s="292" t="s">
        <v>2690</v>
      </c>
    </row>
    <row r="1445" spans="50:50" s="228" customFormat="1">
      <c r="AX1445" s="292" t="s">
        <v>2691</v>
      </c>
    </row>
    <row r="1446" spans="50:50" s="228" customFormat="1">
      <c r="AX1446" s="292" t="s">
        <v>2692</v>
      </c>
    </row>
    <row r="1447" spans="50:50" s="228" customFormat="1">
      <c r="AX1447" s="292" t="s">
        <v>2693</v>
      </c>
    </row>
    <row r="1448" spans="50:50" s="228" customFormat="1">
      <c r="AX1448" s="292" t="s">
        <v>2694</v>
      </c>
    </row>
    <row r="1449" spans="50:50" s="228" customFormat="1">
      <c r="AX1449" s="292" t="s">
        <v>2695</v>
      </c>
    </row>
    <row r="1450" spans="50:50" s="228" customFormat="1">
      <c r="AX1450" s="292" t="s">
        <v>2696</v>
      </c>
    </row>
    <row r="1451" spans="50:50" s="228" customFormat="1">
      <c r="AX1451" s="292" t="s">
        <v>2697</v>
      </c>
    </row>
    <row r="1452" spans="50:50" s="228" customFormat="1">
      <c r="AX1452" s="292" t="s">
        <v>2698</v>
      </c>
    </row>
    <row r="1453" spans="50:50" s="228" customFormat="1">
      <c r="AX1453" s="292" t="s">
        <v>2699</v>
      </c>
    </row>
    <row r="1454" spans="50:50" s="228" customFormat="1">
      <c r="AX1454" s="292" t="s">
        <v>2700</v>
      </c>
    </row>
    <row r="1455" spans="50:50" s="228" customFormat="1">
      <c r="AX1455" s="292" t="s">
        <v>2701</v>
      </c>
    </row>
    <row r="1456" spans="50:50" s="228" customFormat="1">
      <c r="AX1456" s="292" t="s">
        <v>2702</v>
      </c>
    </row>
    <row r="1457" spans="50:50" s="228" customFormat="1">
      <c r="AX1457" s="292" t="s">
        <v>2703</v>
      </c>
    </row>
    <row r="1458" spans="50:50" s="228" customFormat="1">
      <c r="AX1458" s="292" t="s">
        <v>2704</v>
      </c>
    </row>
    <row r="1459" spans="50:50" s="228" customFormat="1">
      <c r="AX1459" s="292" t="s">
        <v>2705</v>
      </c>
    </row>
    <row r="1460" spans="50:50" s="228" customFormat="1">
      <c r="AX1460" s="292" t="s">
        <v>2706</v>
      </c>
    </row>
    <row r="1461" spans="50:50" s="228" customFormat="1">
      <c r="AX1461" s="292" t="s">
        <v>2707</v>
      </c>
    </row>
    <row r="1462" spans="50:50" s="228" customFormat="1">
      <c r="AX1462" s="292" t="s">
        <v>2708</v>
      </c>
    </row>
    <row r="1463" spans="50:50" s="228" customFormat="1">
      <c r="AX1463" s="292" t="s">
        <v>2709</v>
      </c>
    </row>
    <row r="1464" spans="50:50" s="228" customFormat="1">
      <c r="AX1464" s="292" t="s">
        <v>2710</v>
      </c>
    </row>
    <row r="1465" spans="50:50" s="228" customFormat="1">
      <c r="AX1465" s="292" t="s">
        <v>2711</v>
      </c>
    </row>
    <row r="1466" spans="50:50" s="228" customFormat="1">
      <c r="AX1466" s="292" t="s">
        <v>2712</v>
      </c>
    </row>
    <row r="1467" spans="50:50" s="228" customFormat="1">
      <c r="AX1467" s="292" t="s">
        <v>2713</v>
      </c>
    </row>
    <row r="1468" spans="50:50" s="228" customFormat="1">
      <c r="AX1468" s="292" t="s">
        <v>2714</v>
      </c>
    </row>
    <row r="1469" spans="50:50" s="228" customFormat="1">
      <c r="AX1469" s="292" t="s">
        <v>2715</v>
      </c>
    </row>
    <row r="1470" spans="50:50" s="228" customFormat="1">
      <c r="AX1470" s="292" t="s">
        <v>2716</v>
      </c>
    </row>
    <row r="1471" spans="50:50" s="228" customFormat="1">
      <c r="AX1471" s="292" t="s">
        <v>2717</v>
      </c>
    </row>
    <row r="1472" spans="50:50" s="228" customFormat="1">
      <c r="AX1472" s="292" t="s">
        <v>2718</v>
      </c>
    </row>
    <row r="1473" spans="50:50" s="228" customFormat="1">
      <c r="AX1473" s="292" t="s">
        <v>2719</v>
      </c>
    </row>
    <row r="1474" spans="50:50" s="228" customFormat="1">
      <c r="AX1474" s="292" t="s">
        <v>2720</v>
      </c>
    </row>
    <row r="1475" spans="50:50" s="228" customFormat="1">
      <c r="AX1475" s="292" t="s">
        <v>2721</v>
      </c>
    </row>
    <row r="1476" spans="50:50" s="228" customFormat="1">
      <c r="AX1476" s="292" t="s">
        <v>2722</v>
      </c>
    </row>
    <row r="1477" spans="50:50" s="228" customFormat="1">
      <c r="AX1477" s="292" t="s">
        <v>2723</v>
      </c>
    </row>
    <row r="1478" spans="50:50" s="228" customFormat="1">
      <c r="AX1478" s="292" t="s">
        <v>2724</v>
      </c>
    </row>
    <row r="1479" spans="50:50" s="228" customFormat="1">
      <c r="AX1479" s="292" t="s">
        <v>2725</v>
      </c>
    </row>
    <row r="1480" spans="50:50" s="228" customFormat="1">
      <c r="AX1480" s="292" t="s">
        <v>2726</v>
      </c>
    </row>
    <row r="1481" spans="50:50" s="228" customFormat="1">
      <c r="AX1481" s="292" t="s">
        <v>2727</v>
      </c>
    </row>
    <row r="1482" spans="50:50" s="228" customFormat="1">
      <c r="AX1482" s="292" t="s">
        <v>2728</v>
      </c>
    </row>
    <row r="1483" spans="50:50" s="228" customFormat="1">
      <c r="AX1483" s="292" t="s">
        <v>2729</v>
      </c>
    </row>
    <row r="1484" spans="50:50" s="228" customFormat="1">
      <c r="AX1484" s="292" t="s">
        <v>2730</v>
      </c>
    </row>
    <row r="1485" spans="50:50" s="228" customFormat="1">
      <c r="AX1485" s="292" t="s">
        <v>2731</v>
      </c>
    </row>
    <row r="1486" spans="50:50" s="228" customFormat="1">
      <c r="AX1486" s="292" t="s">
        <v>2732</v>
      </c>
    </row>
    <row r="1487" spans="50:50" s="228" customFormat="1">
      <c r="AX1487" s="292" t="s">
        <v>2733</v>
      </c>
    </row>
    <row r="1488" spans="50:50" s="228" customFormat="1">
      <c r="AX1488" s="292" t="s">
        <v>2733</v>
      </c>
    </row>
    <row r="1489" spans="50:50" s="228" customFormat="1">
      <c r="AX1489" s="292" t="s">
        <v>2734</v>
      </c>
    </row>
    <row r="1490" spans="50:50" s="228" customFormat="1">
      <c r="AX1490" s="292" t="s">
        <v>2735</v>
      </c>
    </row>
    <row r="1491" spans="50:50" s="228" customFormat="1">
      <c r="AX1491" s="292" t="s">
        <v>2736</v>
      </c>
    </row>
    <row r="1492" spans="50:50" s="228" customFormat="1">
      <c r="AX1492" s="292" t="s">
        <v>2737</v>
      </c>
    </row>
    <row r="1493" spans="50:50" s="228" customFormat="1">
      <c r="AX1493" s="292" t="s">
        <v>2738</v>
      </c>
    </row>
    <row r="1494" spans="50:50" s="228" customFormat="1">
      <c r="AX1494" s="292" t="s">
        <v>2739</v>
      </c>
    </row>
    <row r="1495" spans="50:50" s="228" customFormat="1">
      <c r="AX1495" s="292" t="s">
        <v>2740</v>
      </c>
    </row>
    <row r="1496" spans="50:50" s="228" customFormat="1">
      <c r="AX1496" s="292" t="s">
        <v>2741</v>
      </c>
    </row>
    <row r="1497" spans="50:50" s="228" customFormat="1">
      <c r="AX1497" s="292" t="s">
        <v>2742</v>
      </c>
    </row>
    <row r="1498" spans="50:50" s="228" customFormat="1">
      <c r="AX1498" s="292" t="s">
        <v>2743</v>
      </c>
    </row>
    <row r="1499" spans="50:50" s="228" customFormat="1">
      <c r="AX1499" s="292" t="s">
        <v>2744</v>
      </c>
    </row>
    <row r="1500" spans="50:50" s="228" customFormat="1">
      <c r="AX1500" s="292" t="s">
        <v>2745</v>
      </c>
    </row>
    <row r="1501" spans="50:50" s="228" customFormat="1">
      <c r="AX1501" s="292" t="s">
        <v>2746</v>
      </c>
    </row>
    <row r="1502" spans="50:50" s="228" customFormat="1">
      <c r="AX1502" s="292" t="s">
        <v>2747</v>
      </c>
    </row>
    <row r="1503" spans="50:50" s="228" customFormat="1">
      <c r="AX1503" s="292" t="s">
        <v>2748</v>
      </c>
    </row>
    <row r="1504" spans="50:50" s="228" customFormat="1">
      <c r="AX1504" s="292" t="s">
        <v>2749</v>
      </c>
    </row>
    <row r="1505" spans="50:50" s="228" customFormat="1">
      <c r="AX1505" s="292" t="s">
        <v>2750</v>
      </c>
    </row>
    <row r="1506" spans="50:50" s="228" customFormat="1">
      <c r="AX1506" s="292" t="s">
        <v>2751</v>
      </c>
    </row>
    <row r="1507" spans="50:50" s="228" customFormat="1">
      <c r="AX1507" s="292" t="s">
        <v>2752</v>
      </c>
    </row>
    <row r="1508" spans="50:50" s="228" customFormat="1">
      <c r="AX1508" s="292" t="s">
        <v>2753</v>
      </c>
    </row>
    <row r="1509" spans="50:50" s="228" customFormat="1">
      <c r="AX1509" s="292" t="s">
        <v>2754</v>
      </c>
    </row>
    <row r="1510" spans="50:50" s="228" customFormat="1">
      <c r="AX1510" s="292" t="s">
        <v>2755</v>
      </c>
    </row>
    <row r="1511" spans="50:50" s="228" customFormat="1">
      <c r="AX1511" s="292" t="s">
        <v>2756</v>
      </c>
    </row>
    <row r="1512" spans="50:50" s="228" customFormat="1">
      <c r="AX1512" s="292" t="s">
        <v>2757</v>
      </c>
    </row>
    <row r="1513" spans="50:50" s="228" customFormat="1">
      <c r="AX1513" s="292" t="s">
        <v>2758</v>
      </c>
    </row>
    <row r="1514" spans="50:50" s="228" customFormat="1">
      <c r="AX1514" s="292" t="s">
        <v>2759</v>
      </c>
    </row>
    <row r="1515" spans="50:50" s="228" customFormat="1">
      <c r="AX1515" s="292" t="s">
        <v>2760</v>
      </c>
    </row>
    <row r="1516" spans="50:50" s="228" customFormat="1">
      <c r="AX1516" s="292" t="s">
        <v>2761</v>
      </c>
    </row>
    <row r="1517" spans="50:50" s="228" customFormat="1">
      <c r="AX1517" s="292" t="s">
        <v>2762</v>
      </c>
    </row>
    <row r="1518" spans="50:50" s="228" customFormat="1">
      <c r="AX1518" s="292" t="s">
        <v>2763</v>
      </c>
    </row>
    <row r="1519" spans="50:50" s="228" customFormat="1">
      <c r="AX1519" s="292" t="s">
        <v>2764</v>
      </c>
    </row>
    <row r="1520" spans="50:50" s="228" customFormat="1">
      <c r="AX1520" s="292" t="s">
        <v>2765</v>
      </c>
    </row>
    <row r="1521" spans="50:50" s="228" customFormat="1">
      <c r="AX1521" s="292" t="s">
        <v>2766</v>
      </c>
    </row>
    <row r="1522" spans="50:50" s="228" customFormat="1">
      <c r="AX1522" s="292" t="s">
        <v>2767</v>
      </c>
    </row>
    <row r="1523" spans="50:50" s="228" customFormat="1">
      <c r="AX1523" s="292" t="s">
        <v>2768</v>
      </c>
    </row>
    <row r="1524" spans="50:50" s="228" customFormat="1">
      <c r="AX1524" s="292" t="s">
        <v>2769</v>
      </c>
    </row>
    <row r="1525" spans="50:50" s="228" customFormat="1">
      <c r="AX1525" s="292" t="s">
        <v>2770</v>
      </c>
    </row>
    <row r="1526" spans="50:50" s="228" customFormat="1">
      <c r="AX1526" s="292" t="s">
        <v>2771</v>
      </c>
    </row>
    <row r="1527" spans="50:50" s="228" customFormat="1">
      <c r="AX1527" s="292" t="s">
        <v>2772</v>
      </c>
    </row>
    <row r="1528" spans="50:50" s="228" customFormat="1">
      <c r="AX1528" s="292" t="s">
        <v>2773</v>
      </c>
    </row>
    <row r="1529" spans="50:50" s="228" customFormat="1">
      <c r="AX1529" s="292" t="s">
        <v>2774</v>
      </c>
    </row>
    <row r="1530" spans="50:50" s="228" customFormat="1">
      <c r="AX1530" s="292" t="s">
        <v>2775</v>
      </c>
    </row>
    <row r="1531" spans="50:50" s="228" customFormat="1">
      <c r="AX1531" s="292" t="s">
        <v>2776</v>
      </c>
    </row>
    <row r="1532" spans="50:50" s="228" customFormat="1">
      <c r="AX1532" s="292" t="s">
        <v>2777</v>
      </c>
    </row>
    <row r="1533" spans="50:50" s="228" customFormat="1">
      <c r="AX1533" s="292" t="s">
        <v>2778</v>
      </c>
    </row>
    <row r="1534" spans="50:50" s="228" customFormat="1">
      <c r="AX1534" s="292" t="s">
        <v>2779</v>
      </c>
    </row>
    <row r="1535" spans="50:50" s="228" customFormat="1">
      <c r="AX1535" s="292" t="s">
        <v>2780</v>
      </c>
    </row>
    <row r="1536" spans="50:50" s="228" customFormat="1">
      <c r="AX1536" s="292" t="s">
        <v>2781</v>
      </c>
    </row>
    <row r="1537" spans="50:50" s="228" customFormat="1">
      <c r="AX1537" s="292" t="s">
        <v>2782</v>
      </c>
    </row>
    <row r="1538" spans="50:50" s="228" customFormat="1">
      <c r="AX1538" s="292" t="s">
        <v>2783</v>
      </c>
    </row>
    <row r="1539" spans="50:50" s="228" customFormat="1">
      <c r="AX1539" s="292" t="s">
        <v>2784</v>
      </c>
    </row>
    <row r="1540" spans="50:50" s="228" customFormat="1">
      <c r="AX1540" s="292" t="s">
        <v>2785</v>
      </c>
    </row>
    <row r="1541" spans="50:50" s="228" customFormat="1">
      <c r="AX1541" s="292" t="s">
        <v>2786</v>
      </c>
    </row>
    <row r="1542" spans="50:50" s="228" customFormat="1">
      <c r="AX1542" s="292" t="s">
        <v>2787</v>
      </c>
    </row>
    <row r="1543" spans="50:50" s="228" customFormat="1">
      <c r="AX1543" s="292" t="s">
        <v>2788</v>
      </c>
    </row>
    <row r="1544" spans="50:50" s="228" customFormat="1">
      <c r="AX1544" s="292" t="s">
        <v>2789</v>
      </c>
    </row>
    <row r="1545" spans="50:50" s="228" customFormat="1">
      <c r="AX1545" s="292" t="s">
        <v>2790</v>
      </c>
    </row>
    <row r="1546" spans="50:50" s="228" customFormat="1">
      <c r="AX1546" s="292" t="s">
        <v>2791</v>
      </c>
    </row>
    <row r="1547" spans="50:50" s="228" customFormat="1">
      <c r="AX1547" s="292" t="s">
        <v>2792</v>
      </c>
    </row>
    <row r="1548" spans="50:50" s="228" customFormat="1">
      <c r="AX1548" s="292" t="s">
        <v>2793</v>
      </c>
    </row>
    <row r="1549" spans="50:50" s="228" customFormat="1">
      <c r="AX1549" s="292" t="s">
        <v>2794</v>
      </c>
    </row>
    <row r="1550" spans="50:50" s="228" customFormat="1">
      <c r="AX1550" s="292" t="s">
        <v>2795</v>
      </c>
    </row>
    <row r="1551" spans="50:50" s="228" customFormat="1">
      <c r="AX1551" s="292" t="s">
        <v>2796</v>
      </c>
    </row>
    <row r="1552" spans="50:50" s="228" customFormat="1">
      <c r="AX1552" s="292" t="s">
        <v>2797</v>
      </c>
    </row>
    <row r="1553" spans="50:50" s="228" customFormat="1">
      <c r="AX1553" s="292" t="s">
        <v>2798</v>
      </c>
    </row>
    <row r="1554" spans="50:50" s="228" customFormat="1">
      <c r="AX1554" s="292" t="s">
        <v>2799</v>
      </c>
    </row>
    <row r="1555" spans="50:50" s="228" customFormat="1">
      <c r="AX1555" s="292" t="s">
        <v>2800</v>
      </c>
    </row>
    <row r="1556" spans="50:50" s="228" customFormat="1">
      <c r="AX1556" s="292" t="s">
        <v>2801</v>
      </c>
    </row>
    <row r="1557" spans="50:50" s="228" customFormat="1">
      <c r="AX1557" s="292" t="s">
        <v>2802</v>
      </c>
    </row>
    <row r="1558" spans="50:50" s="228" customFormat="1">
      <c r="AX1558" s="292" t="s">
        <v>2803</v>
      </c>
    </row>
    <row r="1559" spans="50:50" s="228" customFormat="1">
      <c r="AX1559" s="292" t="s">
        <v>2804</v>
      </c>
    </row>
    <row r="1560" spans="50:50" s="228" customFormat="1">
      <c r="AX1560" s="292" t="s">
        <v>2805</v>
      </c>
    </row>
    <row r="1561" spans="50:50" s="228" customFormat="1">
      <c r="AX1561" s="292" t="s">
        <v>2806</v>
      </c>
    </row>
    <row r="1562" spans="50:50" s="228" customFormat="1">
      <c r="AX1562" s="292" t="s">
        <v>2807</v>
      </c>
    </row>
    <row r="1563" spans="50:50" s="228" customFormat="1">
      <c r="AX1563" s="292" t="s">
        <v>2808</v>
      </c>
    </row>
    <row r="1564" spans="50:50" s="228" customFormat="1">
      <c r="AX1564" s="292" t="s">
        <v>2809</v>
      </c>
    </row>
    <row r="1565" spans="50:50" s="228" customFormat="1">
      <c r="AX1565" s="292" t="s">
        <v>2810</v>
      </c>
    </row>
    <row r="1566" spans="50:50" s="228" customFormat="1">
      <c r="AX1566" s="292" t="s">
        <v>2811</v>
      </c>
    </row>
    <row r="1567" spans="50:50" s="228" customFormat="1">
      <c r="AX1567" s="292" t="s">
        <v>2812</v>
      </c>
    </row>
    <row r="1568" spans="50:50" s="228" customFormat="1">
      <c r="AX1568" s="292" t="s">
        <v>2813</v>
      </c>
    </row>
    <row r="1569" spans="50:50" s="228" customFormat="1">
      <c r="AX1569" s="292" t="s">
        <v>2814</v>
      </c>
    </row>
    <row r="1570" spans="50:50" s="228" customFormat="1">
      <c r="AX1570" s="292" t="s">
        <v>2815</v>
      </c>
    </row>
    <row r="1571" spans="50:50" s="228" customFormat="1">
      <c r="AX1571" s="292" t="s">
        <v>2816</v>
      </c>
    </row>
    <row r="1572" spans="50:50" s="228" customFormat="1">
      <c r="AX1572" s="292" t="s">
        <v>2817</v>
      </c>
    </row>
    <row r="1573" spans="50:50" s="228" customFormat="1">
      <c r="AX1573" s="292" t="s">
        <v>2818</v>
      </c>
    </row>
    <row r="1574" spans="50:50" s="228" customFormat="1">
      <c r="AX1574" s="292" t="s">
        <v>2819</v>
      </c>
    </row>
    <row r="1575" spans="50:50" s="228" customFormat="1">
      <c r="AX1575" s="292" t="s">
        <v>2820</v>
      </c>
    </row>
    <row r="1576" spans="50:50" s="228" customFormat="1">
      <c r="AX1576" s="292" t="s">
        <v>2821</v>
      </c>
    </row>
    <row r="1577" spans="50:50" s="228" customFormat="1">
      <c r="AX1577" s="292" t="s">
        <v>2822</v>
      </c>
    </row>
    <row r="1578" spans="50:50" s="228" customFormat="1">
      <c r="AX1578" s="292" t="s">
        <v>2823</v>
      </c>
    </row>
    <row r="1579" spans="50:50" s="228" customFormat="1">
      <c r="AX1579" s="292" t="s">
        <v>2824</v>
      </c>
    </row>
    <row r="1580" spans="50:50" s="228" customFormat="1">
      <c r="AX1580" s="292" t="s">
        <v>2825</v>
      </c>
    </row>
    <row r="1581" spans="50:50" s="228" customFormat="1">
      <c r="AX1581" s="292" t="s">
        <v>2826</v>
      </c>
    </row>
    <row r="1582" spans="50:50" s="228" customFormat="1">
      <c r="AX1582" s="292" t="s">
        <v>2827</v>
      </c>
    </row>
    <row r="1583" spans="50:50" s="228" customFormat="1">
      <c r="AX1583" s="292" t="s">
        <v>2828</v>
      </c>
    </row>
    <row r="1584" spans="50:50" s="228" customFormat="1">
      <c r="AX1584" s="292" t="s">
        <v>2829</v>
      </c>
    </row>
    <row r="1585" spans="50:50" s="228" customFormat="1">
      <c r="AX1585" s="292" t="s">
        <v>2830</v>
      </c>
    </row>
    <row r="1586" spans="50:50" s="228" customFormat="1">
      <c r="AX1586" s="292" t="s">
        <v>2831</v>
      </c>
    </row>
    <row r="1587" spans="50:50" s="228" customFormat="1">
      <c r="AX1587" s="292" t="s">
        <v>2832</v>
      </c>
    </row>
    <row r="1588" spans="50:50" s="228" customFormat="1">
      <c r="AX1588" s="292" t="s">
        <v>2833</v>
      </c>
    </row>
    <row r="1589" spans="50:50" s="228" customFormat="1">
      <c r="AX1589" s="292" t="s">
        <v>2834</v>
      </c>
    </row>
    <row r="1590" spans="50:50" s="228" customFormat="1">
      <c r="AX1590" s="292" t="s">
        <v>2835</v>
      </c>
    </row>
    <row r="1591" spans="50:50" s="228" customFormat="1">
      <c r="AX1591" s="292" t="s">
        <v>2836</v>
      </c>
    </row>
    <row r="1592" spans="50:50" s="228" customFormat="1">
      <c r="AX1592" s="292" t="s">
        <v>2837</v>
      </c>
    </row>
    <row r="1593" spans="50:50" s="228" customFormat="1">
      <c r="AX1593" s="292" t="s">
        <v>2838</v>
      </c>
    </row>
    <row r="1594" spans="50:50" s="228" customFormat="1">
      <c r="AX1594" s="292" t="s">
        <v>2839</v>
      </c>
    </row>
    <row r="1595" spans="50:50" s="228" customFormat="1">
      <c r="AX1595" s="292" t="s">
        <v>2840</v>
      </c>
    </row>
    <row r="1596" spans="50:50" s="228" customFormat="1">
      <c r="AX1596" s="292" t="s">
        <v>2841</v>
      </c>
    </row>
    <row r="1597" spans="50:50" s="228" customFormat="1">
      <c r="AX1597" s="292" t="s">
        <v>2842</v>
      </c>
    </row>
    <row r="1598" spans="50:50" s="228" customFormat="1">
      <c r="AX1598" s="292" t="s">
        <v>2843</v>
      </c>
    </row>
    <row r="1599" spans="50:50" s="228" customFormat="1">
      <c r="AX1599" s="292" t="s">
        <v>2844</v>
      </c>
    </row>
    <row r="1600" spans="50:50" s="228" customFormat="1">
      <c r="AX1600" s="292" t="s">
        <v>2845</v>
      </c>
    </row>
    <row r="1601" spans="50:50" s="228" customFormat="1">
      <c r="AX1601" s="292" t="s">
        <v>2846</v>
      </c>
    </row>
    <row r="1602" spans="50:50" s="228" customFormat="1">
      <c r="AX1602" s="292" t="s">
        <v>2847</v>
      </c>
    </row>
    <row r="1603" spans="50:50" s="228" customFormat="1">
      <c r="AX1603" s="292" t="s">
        <v>2848</v>
      </c>
    </row>
    <row r="1604" spans="50:50" s="228" customFormat="1">
      <c r="AX1604" s="292" t="s">
        <v>2849</v>
      </c>
    </row>
    <row r="1605" spans="50:50" s="228" customFormat="1">
      <c r="AX1605" s="292" t="s">
        <v>2850</v>
      </c>
    </row>
    <row r="1606" spans="50:50" s="228" customFormat="1">
      <c r="AX1606" s="292" t="s">
        <v>2851</v>
      </c>
    </row>
    <row r="1607" spans="50:50" s="228" customFormat="1">
      <c r="AX1607" s="292" t="s">
        <v>2852</v>
      </c>
    </row>
    <row r="1608" spans="50:50" s="228" customFormat="1">
      <c r="AX1608" s="292" t="s">
        <v>2853</v>
      </c>
    </row>
    <row r="1609" spans="50:50" s="228" customFormat="1">
      <c r="AX1609" s="292" t="s">
        <v>2854</v>
      </c>
    </row>
    <row r="1610" spans="50:50" s="228" customFormat="1">
      <c r="AX1610" s="292" t="s">
        <v>2855</v>
      </c>
    </row>
    <row r="1611" spans="50:50" s="228" customFormat="1">
      <c r="AX1611" s="292" t="s">
        <v>2856</v>
      </c>
    </row>
    <row r="1612" spans="50:50" s="228" customFormat="1">
      <c r="AX1612" s="292" t="s">
        <v>2857</v>
      </c>
    </row>
    <row r="1613" spans="50:50" s="228" customFormat="1">
      <c r="AX1613" s="292" t="s">
        <v>2858</v>
      </c>
    </row>
    <row r="1614" spans="50:50" s="228" customFormat="1">
      <c r="AX1614" s="292" t="s">
        <v>2859</v>
      </c>
    </row>
    <row r="1615" spans="50:50" s="228" customFormat="1">
      <c r="AX1615" s="292" t="s">
        <v>2860</v>
      </c>
    </row>
    <row r="1616" spans="50:50" s="228" customFormat="1">
      <c r="AX1616" s="292" t="s">
        <v>2861</v>
      </c>
    </row>
    <row r="1617" spans="50:50" s="228" customFormat="1">
      <c r="AX1617" s="292" t="s">
        <v>2862</v>
      </c>
    </row>
    <row r="1618" spans="50:50" s="228" customFormat="1">
      <c r="AX1618" s="292" t="s">
        <v>2863</v>
      </c>
    </row>
    <row r="1619" spans="50:50" s="228" customFormat="1">
      <c r="AX1619" s="292" t="s">
        <v>2864</v>
      </c>
    </row>
    <row r="1620" spans="50:50" s="228" customFormat="1">
      <c r="AX1620" s="292" t="s">
        <v>2865</v>
      </c>
    </row>
    <row r="1621" spans="50:50" s="228" customFormat="1">
      <c r="AX1621" s="292" t="s">
        <v>2866</v>
      </c>
    </row>
    <row r="1622" spans="50:50" s="228" customFormat="1">
      <c r="AX1622" s="292" t="s">
        <v>2867</v>
      </c>
    </row>
    <row r="1623" spans="50:50" s="228" customFormat="1">
      <c r="AX1623" s="292" t="s">
        <v>2868</v>
      </c>
    </row>
    <row r="1624" spans="50:50" s="228" customFormat="1">
      <c r="AX1624" s="292" t="s">
        <v>2869</v>
      </c>
    </row>
    <row r="1625" spans="50:50" s="228" customFormat="1">
      <c r="AX1625" s="292" t="s">
        <v>2870</v>
      </c>
    </row>
    <row r="1626" spans="50:50" s="228" customFormat="1">
      <c r="AX1626" s="292" t="s">
        <v>2871</v>
      </c>
    </row>
    <row r="1627" spans="50:50" s="228" customFormat="1">
      <c r="AX1627" s="292" t="s">
        <v>2872</v>
      </c>
    </row>
    <row r="1628" spans="50:50" s="228" customFormat="1">
      <c r="AX1628" s="292" t="s">
        <v>2873</v>
      </c>
    </row>
    <row r="1629" spans="50:50" s="228" customFormat="1">
      <c r="AX1629" s="292" t="s">
        <v>2874</v>
      </c>
    </row>
    <row r="1630" spans="50:50" s="228" customFormat="1">
      <c r="AX1630" s="292" t="s">
        <v>2875</v>
      </c>
    </row>
    <row r="1631" spans="50:50" s="228" customFormat="1">
      <c r="AX1631" s="292" t="s">
        <v>2876</v>
      </c>
    </row>
    <row r="1632" spans="50:50" s="228" customFormat="1">
      <c r="AX1632" s="292" t="s">
        <v>2877</v>
      </c>
    </row>
    <row r="1633" spans="50:50" s="228" customFormat="1">
      <c r="AX1633" s="292" t="s">
        <v>2878</v>
      </c>
    </row>
    <row r="1634" spans="50:50" s="228" customFormat="1">
      <c r="AX1634" s="292" t="s">
        <v>2879</v>
      </c>
    </row>
    <row r="1635" spans="50:50" s="228" customFormat="1">
      <c r="AX1635" s="292" t="s">
        <v>2880</v>
      </c>
    </row>
    <row r="1636" spans="50:50" s="228" customFormat="1">
      <c r="AX1636" s="292" t="s">
        <v>2881</v>
      </c>
    </row>
    <row r="1637" spans="50:50" s="228" customFormat="1">
      <c r="AX1637" s="292" t="s">
        <v>2882</v>
      </c>
    </row>
    <row r="1638" spans="50:50" s="228" customFormat="1">
      <c r="AX1638" s="292" t="s">
        <v>2883</v>
      </c>
    </row>
    <row r="1639" spans="50:50" s="228" customFormat="1">
      <c r="AX1639" s="292" t="s">
        <v>2884</v>
      </c>
    </row>
    <row r="1640" spans="50:50" s="228" customFormat="1">
      <c r="AX1640" s="292" t="s">
        <v>2885</v>
      </c>
    </row>
    <row r="1641" spans="50:50" s="228" customFormat="1">
      <c r="AX1641" s="292" t="s">
        <v>2886</v>
      </c>
    </row>
    <row r="1642" spans="50:50" s="228" customFormat="1">
      <c r="AX1642" s="292" t="s">
        <v>2887</v>
      </c>
    </row>
    <row r="1643" spans="50:50" s="228" customFormat="1">
      <c r="AX1643" s="292" t="s">
        <v>2888</v>
      </c>
    </row>
    <row r="1644" spans="50:50" s="228" customFormat="1">
      <c r="AX1644" s="292" t="s">
        <v>2889</v>
      </c>
    </row>
    <row r="1645" spans="50:50" s="228" customFormat="1">
      <c r="AX1645" s="292" t="s">
        <v>2890</v>
      </c>
    </row>
    <row r="1646" spans="50:50" s="228" customFormat="1">
      <c r="AX1646" s="292" t="s">
        <v>2891</v>
      </c>
    </row>
    <row r="1647" spans="50:50" s="228" customFormat="1">
      <c r="AX1647" s="292" t="s">
        <v>2892</v>
      </c>
    </row>
    <row r="1648" spans="50:50" s="228" customFormat="1">
      <c r="AX1648" s="292" t="s">
        <v>2893</v>
      </c>
    </row>
    <row r="1649" spans="50:50" s="228" customFormat="1">
      <c r="AX1649" s="292" t="s">
        <v>2894</v>
      </c>
    </row>
    <row r="1650" spans="50:50" s="228" customFormat="1">
      <c r="AX1650" s="292" t="s">
        <v>2895</v>
      </c>
    </row>
    <row r="1651" spans="50:50" s="228" customFormat="1">
      <c r="AX1651" s="292" t="s">
        <v>2896</v>
      </c>
    </row>
    <row r="1652" spans="50:50" s="228" customFormat="1">
      <c r="AX1652" s="292" t="s">
        <v>2897</v>
      </c>
    </row>
    <row r="1653" spans="50:50" s="228" customFormat="1">
      <c r="AX1653" s="292" t="s">
        <v>2898</v>
      </c>
    </row>
    <row r="1654" spans="50:50" s="228" customFormat="1">
      <c r="AX1654" s="292" t="s">
        <v>2899</v>
      </c>
    </row>
    <row r="1655" spans="50:50" s="228" customFormat="1">
      <c r="AX1655" s="292" t="s">
        <v>2900</v>
      </c>
    </row>
    <row r="1656" spans="50:50" s="228" customFormat="1">
      <c r="AX1656" s="292" t="s">
        <v>2901</v>
      </c>
    </row>
    <row r="1657" spans="50:50" s="228" customFormat="1">
      <c r="AX1657" s="292" t="s">
        <v>2902</v>
      </c>
    </row>
    <row r="1658" spans="50:50" s="228" customFormat="1">
      <c r="AX1658" s="292" t="s">
        <v>2903</v>
      </c>
    </row>
    <row r="1659" spans="50:50" s="228" customFormat="1">
      <c r="AX1659" s="292" t="s">
        <v>2904</v>
      </c>
    </row>
    <row r="1660" spans="50:50" s="228" customFormat="1">
      <c r="AX1660" s="292" t="s">
        <v>2905</v>
      </c>
    </row>
    <row r="1661" spans="50:50" s="228" customFormat="1">
      <c r="AX1661" s="292" t="s">
        <v>2906</v>
      </c>
    </row>
    <row r="1662" spans="50:50" s="228" customFormat="1">
      <c r="AX1662" s="292" t="s">
        <v>2907</v>
      </c>
    </row>
    <row r="1663" spans="50:50" s="228" customFormat="1">
      <c r="AX1663" s="292" t="s">
        <v>2908</v>
      </c>
    </row>
    <row r="1664" spans="50:50" s="228" customFormat="1">
      <c r="AX1664" s="292" t="s">
        <v>2909</v>
      </c>
    </row>
    <row r="1665" spans="50:50" s="228" customFormat="1">
      <c r="AX1665" s="292" t="s">
        <v>2910</v>
      </c>
    </row>
    <row r="1666" spans="50:50" s="228" customFormat="1">
      <c r="AX1666" s="292" t="s">
        <v>2911</v>
      </c>
    </row>
    <row r="1667" spans="50:50" s="228" customFormat="1">
      <c r="AX1667" s="292" t="s">
        <v>2912</v>
      </c>
    </row>
    <row r="1668" spans="50:50" s="228" customFormat="1">
      <c r="AX1668" s="292" t="s">
        <v>2913</v>
      </c>
    </row>
    <row r="1669" spans="50:50" s="228" customFormat="1">
      <c r="AX1669" s="292" t="s">
        <v>2914</v>
      </c>
    </row>
    <row r="1670" spans="50:50" s="228" customFormat="1">
      <c r="AX1670" s="292" t="s">
        <v>2915</v>
      </c>
    </row>
    <row r="1671" spans="50:50" s="228" customFormat="1">
      <c r="AX1671" s="292" t="s">
        <v>2916</v>
      </c>
    </row>
    <row r="1672" spans="50:50" s="228" customFormat="1">
      <c r="AX1672" s="292" t="s">
        <v>2917</v>
      </c>
    </row>
    <row r="1673" spans="50:50" s="228" customFormat="1">
      <c r="AX1673" s="292" t="s">
        <v>2918</v>
      </c>
    </row>
    <row r="1674" spans="50:50" s="228" customFormat="1">
      <c r="AX1674" s="292" t="s">
        <v>2919</v>
      </c>
    </row>
    <row r="1675" spans="50:50" s="228" customFormat="1">
      <c r="AX1675" s="292" t="s">
        <v>2920</v>
      </c>
    </row>
    <row r="1676" spans="50:50" s="228" customFormat="1">
      <c r="AX1676" s="292" t="s">
        <v>2921</v>
      </c>
    </row>
    <row r="1677" spans="50:50" s="228" customFormat="1">
      <c r="AX1677" s="292" t="s">
        <v>2922</v>
      </c>
    </row>
    <row r="1678" spans="50:50" s="228" customFormat="1">
      <c r="AX1678" s="292" t="s">
        <v>2923</v>
      </c>
    </row>
    <row r="1679" spans="50:50" s="228" customFormat="1">
      <c r="AX1679" s="292" t="s">
        <v>2924</v>
      </c>
    </row>
    <row r="1680" spans="50:50" s="228" customFormat="1">
      <c r="AX1680" s="292" t="s">
        <v>2925</v>
      </c>
    </row>
    <row r="1681" spans="50:50" s="228" customFormat="1">
      <c r="AX1681" s="292" t="s">
        <v>2926</v>
      </c>
    </row>
    <row r="1682" spans="50:50" s="228" customFormat="1">
      <c r="AX1682" s="292" t="s">
        <v>2927</v>
      </c>
    </row>
    <row r="1683" spans="50:50" s="228" customFormat="1">
      <c r="AX1683" s="292" t="s">
        <v>2928</v>
      </c>
    </row>
    <row r="1684" spans="50:50" s="228" customFormat="1">
      <c r="AX1684" s="292" t="s">
        <v>2929</v>
      </c>
    </row>
    <row r="1685" spans="50:50" s="228" customFormat="1">
      <c r="AX1685" s="292" t="s">
        <v>2930</v>
      </c>
    </row>
    <row r="1686" spans="50:50" s="228" customFormat="1">
      <c r="AX1686" s="292" t="s">
        <v>2931</v>
      </c>
    </row>
    <row r="1687" spans="50:50" s="228" customFormat="1">
      <c r="AX1687" s="292" t="s">
        <v>2932</v>
      </c>
    </row>
    <row r="1688" spans="50:50" s="228" customFormat="1">
      <c r="AX1688" s="292" t="s">
        <v>2933</v>
      </c>
    </row>
    <row r="1689" spans="50:50" s="228" customFormat="1">
      <c r="AX1689" s="292" t="s">
        <v>2934</v>
      </c>
    </row>
    <row r="1690" spans="50:50" s="228" customFormat="1">
      <c r="AX1690" s="292" t="s">
        <v>2935</v>
      </c>
    </row>
    <row r="1691" spans="50:50" s="228" customFormat="1">
      <c r="AX1691" s="292" t="s">
        <v>2936</v>
      </c>
    </row>
    <row r="1692" spans="50:50" s="228" customFormat="1">
      <c r="AX1692" s="292" t="s">
        <v>2937</v>
      </c>
    </row>
    <row r="1693" spans="50:50" s="228" customFormat="1">
      <c r="AX1693" s="292" t="s">
        <v>2938</v>
      </c>
    </row>
    <row r="1694" spans="50:50" s="228" customFormat="1">
      <c r="AX1694" s="292" t="s">
        <v>2939</v>
      </c>
    </row>
    <row r="1695" spans="50:50" s="228" customFormat="1">
      <c r="AX1695" s="292" t="s">
        <v>2940</v>
      </c>
    </row>
    <row r="1696" spans="50:50" s="228" customFormat="1">
      <c r="AX1696" s="292" t="s">
        <v>1269</v>
      </c>
    </row>
    <row r="1697" spans="50:50" s="228" customFormat="1">
      <c r="AX1697" s="292" t="s">
        <v>2941</v>
      </c>
    </row>
    <row r="1698" spans="50:50" s="228" customFormat="1">
      <c r="AX1698" s="292" t="s">
        <v>2942</v>
      </c>
    </row>
    <row r="1699" spans="50:50" s="228" customFormat="1">
      <c r="AX1699" s="292" t="s">
        <v>2943</v>
      </c>
    </row>
    <row r="1700" spans="50:50" s="228" customFormat="1">
      <c r="AX1700" s="292" t="s">
        <v>2944</v>
      </c>
    </row>
    <row r="1701" spans="50:50" s="228" customFormat="1">
      <c r="AX1701" s="292" t="s">
        <v>2945</v>
      </c>
    </row>
    <row r="1702" spans="50:50" s="228" customFormat="1">
      <c r="AX1702" s="292" t="s">
        <v>2946</v>
      </c>
    </row>
    <row r="1703" spans="50:50" s="228" customFormat="1">
      <c r="AX1703" s="292" t="s">
        <v>2947</v>
      </c>
    </row>
    <row r="1704" spans="50:50" s="228" customFormat="1">
      <c r="AX1704" s="292" t="s">
        <v>1283</v>
      </c>
    </row>
    <row r="1705" spans="50:50" s="228" customFormat="1">
      <c r="AX1705" s="292" t="s">
        <v>2948</v>
      </c>
    </row>
    <row r="1706" spans="50:50" s="228" customFormat="1">
      <c r="AX1706" s="292" t="s">
        <v>2949</v>
      </c>
    </row>
    <row r="1707" spans="50:50" s="228" customFormat="1">
      <c r="AX1707" s="292" t="s">
        <v>2950</v>
      </c>
    </row>
    <row r="1708" spans="50:50" s="228" customFormat="1">
      <c r="AX1708" s="292" t="s">
        <v>2951</v>
      </c>
    </row>
    <row r="1709" spans="50:50" s="228" customFormat="1">
      <c r="AX1709" s="292" t="s">
        <v>2952</v>
      </c>
    </row>
    <row r="1710" spans="50:50" s="228" customFormat="1">
      <c r="AX1710" s="292" t="s">
        <v>2953</v>
      </c>
    </row>
    <row r="1711" spans="50:50" s="228" customFormat="1">
      <c r="AX1711" s="292" t="s">
        <v>2954</v>
      </c>
    </row>
    <row r="1712" spans="50:50" s="228" customFormat="1">
      <c r="AX1712" s="292" t="s">
        <v>2955</v>
      </c>
    </row>
    <row r="1713" spans="50:50" s="228" customFormat="1">
      <c r="AX1713" s="292" t="s">
        <v>2956</v>
      </c>
    </row>
    <row r="1714" spans="50:50" s="228" customFormat="1">
      <c r="AX1714" s="292" t="s">
        <v>2957</v>
      </c>
    </row>
    <row r="1715" spans="50:50" s="228" customFormat="1">
      <c r="AX1715" s="292" t="s">
        <v>2958</v>
      </c>
    </row>
    <row r="1716" spans="50:50" s="228" customFormat="1">
      <c r="AX1716" s="292" t="s">
        <v>2959</v>
      </c>
    </row>
    <row r="1717" spans="50:50" s="228" customFormat="1">
      <c r="AX1717" s="292" t="s">
        <v>2960</v>
      </c>
    </row>
    <row r="1718" spans="50:50" s="228" customFormat="1">
      <c r="AX1718" s="292" t="s">
        <v>2961</v>
      </c>
    </row>
    <row r="1719" spans="50:50" s="228" customFormat="1">
      <c r="AX1719" s="292" t="s">
        <v>2962</v>
      </c>
    </row>
    <row r="1720" spans="50:50" s="228" customFormat="1">
      <c r="AX1720" s="292" t="s">
        <v>2963</v>
      </c>
    </row>
    <row r="1721" spans="50:50" s="228" customFormat="1">
      <c r="AX1721" s="292" t="s">
        <v>2964</v>
      </c>
    </row>
    <row r="1722" spans="50:50" s="228" customFormat="1">
      <c r="AX1722" s="292" t="s">
        <v>2965</v>
      </c>
    </row>
    <row r="1723" spans="50:50" s="228" customFormat="1">
      <c r="AX1723" s="292" t="s">
        <v>2966</v>
      </c>
    </row>
    <row r="1724" spans="50:50" s="228" customFormat="1">
      <c r="AX1724" s="292" t="s">
        <v>2967</v>
      </c>
    </row>
    <row r="1725" spans="50:50" s="228" customFormat="1">
      <c r="AX1725" s="292" t="s">
        <v>2968</v>
      </c>
    </row>
    <row r="1726" spans="50:50" s="228" customFormat="1">
      <c r="AX1726" s="292" t="s">
        <v>2969</v>
      </c>
    </row>
    <row r="1727" spans="50:50" s="228" customFormat="1">
      <c r="AX1727" s="292" t="s">
        <v>2970</v>
      </c>
    </row>
    <row r="1728" spans="50:50" s="228" customFormat="1">
      <c r="AX1728" s="292" t="s">
        <v>2971</v>
      </c>
    </row>
    <row r="1729" spans="50:50" s="228" customFormat="1">
      <c r="AX1729" s="292" t="s">
        <v>2972</v>
      </c>
    </row>
    <row r="1730" spans="50:50" s="228" customFormat="1">
      <c r="AX1730" s="292" t="s">
        <v>2973</v>
      </c>
    </row>
    <row r="1731" spans="50:50" s="228" customFormat="1">
      <c r="AX1731" s="292" t="s">
        <v>2974</v>
      </c>
    </row>
    <row r="1732" spans="50:50" s="228" customFormat="1">
      <c r="AX1732" s="292" t="s">
        <v>2975</v>
      </c>
    </row>
    <row r="1733" spans="50:50" s="228" customFormat="1">
      <c r="AX1733" s="292" t="s">
        <v>2975</v>
      </c>
    </row>
    <row r="1734" spans="50:50" s="228" customFormat="1">
      <c r="AX1734" s="292" t="s">
        <v>2976</v>
      </c>
    </row>
    <row r="1735" spans="50:50" s="228" customFormat="1">
      <c r="AX1735" s="292" t="s">
        <v>2977</v>
      </c>
    </row>
    <row r="1736" spans="50:50" s="228" customFormat="1">
      <c r="AX1736" s="292" t="s">
        <v>2978</v>
      </c>
    </row>
    <row r="1737" spans="50:50" s="228" customFormat="1">
      <c r="AX1737" s="292" t="s">
        <v>2979</v>
      </c>
    </row>
    <row r="1738" spans="50:50" s="228" customFormat="1">
      <c r="AX1738" s="292" t="s">
        <v>2980</v>
      </c>
    </row>
    <row r="1739" spans="50:50" s="228" customFormat="1">
      <c r="AX1739" s="292" t="s">
        <v>2981</v>
      </c>
    </row>
    <row r="1740" spans="50:50" s="228" customFormat="1">
      <c r="AX1740" s="292" t="s">
        <v>2982</v>
      </c>
    </row>
    <row r="1741" spans="50:50" s="228" customFormat="1">
      <c r="AX1741" s="292" t="s">
        <v>2983</v>
      </c>
    </row>
    <row r="1742" spans="50:50" s="228" customFormat="1">
      <c r="AX1742" s="292" t="s">
        <v>2984</v>
      </c>
    </row>
    <row r="1743" spans="50:50" s="228" customFormat="1">
      <c r="AX1743" s="292" t="s">
        <v>2985</v>
      </c>
    </row>
    <row r="1744" spans="50:50" s="228" customFormat="1">
      <c r="AX1744" s="292" t="s">
        <v>2986</v>
      </c>
    </row>
    <row r="1745" spans="50:50" s="228" customFormat="1">
      <c r="AX1745" s="292" t="s">
        <v>2987</v>
      </c>
    </row>
    <row r="1746" spans="50:50" s="228" customFormat="1">
      <c r="AX1746" s="292" t="s">
        <v>2988</v>
      </c>
    </row>
    <row r="1747" spans="50:50" s="228" customFormat="1">
      <c r="AX1747" s="292" t="s">
        <v>2989</v>
      </c>
    </row>
    <row r="1748" spans="50:50" s="228" customFormat="1">
      <c r="AX1748" s="292" t="s">
        <v>2990</v>
      </c>
    </row>
    <row r="1749" spans="50:50" s="228" customFormat="1">
      <c r="AX1749" s="292" t="s">
        <v>2991</v>
      </c>
    </row>
    <row r="1750" spans="50:50" s="228" customFormat="1">
      <c r="AX1750" s="292" t="s">
        <v>2992</v>
      </c>
    </row>
    <row r="1751" spans="50:50" s="228" customFormat="1">
      <c r="AX1751" s="292" t="s">
        <v>2993</v>
      </c>
    </row>
    <row r="1752" spans="50:50" s="228" customFormat="1">
      <c r="AX1752" s="292" t="s">
        <v>2994</v>
      </c>
    </row>
    <row r="1753" spans="50:50" s="228" customFormat="1">
      <c r="AX1753" s="292" t="s">
        <v>2995</v>
      </c>
    </row>
    <row r="1754" spans="50:50" s="228" customFormat="1">
      <c r="AX1754" s="292" t="s">
        <v>2996</v>
      </c>
    </row>
    <row r="1755" spans="50:50" s="228" customFormat="1">
      <c r="AX1755" s="292" t="s">
        <v>2997</v>
      </c>
    </row>
    <row r="1756" spans="50:50" s="228" customFormat="1">
      <c r="AX1756" s="292" t="s">
        <v>2998</v>
      </c>
    </row>
    <row r="1757" spans="50:50" s="228" customFormat="1">
      <c r="AX1757" s="292" t="s">
        <v>2999</v>
      </c>
    </row>
    <row r="1758" spans="50:50" s="228" customFormat="1">
      <c r="AX1758" s="292" t="s">
        <v>3000</v>
      </c>
    </row>
    <row r="1759" spans="50:50" s="228" customFormat="1">
      <c r="AX1759" s="292" t="s">
        <v>3001</v>
      </c>
    </row>
    <row r="1760" spans="50:50" s="228" customFormat="1">
      <c r="AX1760" s="292" t="s">
        <v>3002</v>
      </c>
    </row>
    <row r="1761" spans="50:50" s="228" customFormat="1">
      <c r="AX1761" s="292" t="s">
        <v>3003</v>
      </c>
    </row>
    <row r="1762" spans="50:50" s="228" customFormat="1">
      <c r="AX1762" s="292" t="s">
        <v>3004</v>
      </c>
    </row>
    <row r="1763" spans="50:50" s="228" customFormat="1">
      <c r="AX1763" s="292" t="s">
        <v>3005</v>
      </c>
    </row>
    <row r="1764" spans="50:50" s="228" customFormat="1">
      <c r="AX1764" s="292" t="s">
        <v>3006</v>
      </c>
    </row>
    <row r="1765" spans="50:50" s="228" customFormat="1">
      <c r="AX1765" s="292" t="s">
        <v>3007</v>
      </c>
    </row>
    <row r="1766" spans="50:50" s="228" customFormat="1">
      <c r="AX1766" s="292" t="s">
        <v>3008</v>
      </c>
    </row>
    <row r="1767" spans="50:50" s="228" customFormat="1">
      <c r="AX1767" s="292" t="s">
        <v>3009</v>
      </c>
    </row>
    <row r="1768" spans="50:50" s="228" customFormat="1">
      <c r="AX1768" s="292" t="s">
        <v>3010</v>
      </c>
    </row>
    <row r="1769" spans="50:50" s="228" customFormat="1">
      <c r="AX1769" s="292" t="s">
        <v>3011</v>
      </c>
    </row>
    <row r="1770" spans="50:50" s="228" customFormat="1">
      <c r="AX1770" s="292" t="s">
        <v>3012</v>
      </c>
    </row>
    <row r="1771" spans="50:50" s="228" customFormat="1">
      <c r="AX1771" s="292" t="s">
        <v>3013</v>
      </c>
    </row>
    <row r="1772" spans="50:50" s="228" customFormat="1">
      <c r="AX1772" s="292" t="s">
        <v>3014</v>
      </c>
    </row>
    <row r="1773" spans="50:50" s="228" customFormat="1">
      <c r="AX1773" s="292" t="s">
        <v>3015</v>
      </c>
    </row>
    <row r="1774" spans="50:50" s="228" customFormat="1">
      <c r="AX1774" s="292" t="s">
        <v>3016</v>
      </c>
    </row>
    <row r="1775" spans="50:50" s="228" customFormat="1">
      <c r="AX1775" s="292" t="s">
        <v>3017</v>
      </c>
    </row>
    <row r="1776" spans="50:50" s="228" customFormat="1">
      <c r="AX1776" s="292" t="s">
        <v>3018</v>
      </c>
    </row>
    <row r="1777" spans="50:50" s="228" customFormat="1">
      <c r="AX1777" s="292" t="s">
        <v>3019</v>
      </c>
    </row>
    <row r="1778" spans="50:50" s="228" customFormat="1">
      <c r="AX1778" s="292" t="s">
        <v>3020</v>
      </c>
    </row>
    <row r="1779" spans="50:50" s="228" customFormat="1">
      <c r="AX1779" s="292" t="s">
        <v>3021</v>
      </c>
    </row>
    <row r="1780" spans="50:50" s="228" customFormat="1">
      <c r="AX1780" s="292" t="s">
        <v>3022</v>
      </c>
    </row>
    <row r="1781" spans="50:50" s="228" customFormat="1">
      <c r="AX1781" s="292" t="s">
        <v>3023</v>
      </c>
    </row>
    <row r="1782" spans="50:50" s="228" customFormat="1">
      <c r="AX1782" s="292" t="s">
        <v>3024</v>
      </c>
    </row>
    <row r="1783" spans="50:50" s="228" customFormat="1">
      <c r="AX1783" s="292" t="s">
        <v>3025</v>
      </c>
    </row>
    <row r="1784" spans="50:50" s="228" customFormat="1">
      <c r="AX1784" s="292" t="s">
        <v>3026</v>
      </c>
    </row>
    <row r="1785" spans="50:50" s="228" customFormat="1">
      <c r="AX1785" s="292" t="s">
        <v>3027</v>
      </c>
    </row>
    <row r="1786" spans="50:50" s="228" customFormat="1">
      <c r="AX1786" s="292" t="s">
        <v>3028</v>
      </c>
    </row>
    <row r="1787" spans="50:50" s="228" customFormat="1">
      <c r="AX1787" s="292" t="s">
        <v>3029</v>
      </c>
    </row>
    <row r="1788" spans="50:50" s="228" customFormat="1">
      <c r="AX1788" s="292" t="s">
        <v>3030</v>
      </c>
    </row>
    <row r="1789" spans="50:50" s="228" customFormat="1">
      <c r="AX1789" s="292" t="s">
        <v>3031</v>
      </c>
    </row>
    <row r="1790" spans="50:50" s="228" customFormat="1">
      <c r="AX1790" s="292" t="s">
        <v>3032</v>
      </c>
    </row>
    <row r="1791" spans="50:50" s="228" customFormat="1">
      <c r="AX1791" s="292" t="s">
        <v>3033</v>
      </c>
    </row>
    <row r="1792" spans="50:50" s="228" customFormat="1">
      <c r="AX1792" s="292" t="s">
        <v>3034</v>
      </c>
    </row>
    <row r="1793" spans="50:50" s="228" customFormat="1">
      <c r="AX1793" s="292" t="s">
        <v>3035</v>
      </c>
    </row>
    <row r="1794" spans="50:50" s="228" customFormat="1">
      <c r="AX1794" s="292" t="s">
        <v>3036</v>
      </c>
    </row>
    <row r="1795" spans="50:50" s="228" customFormat="1">
      <c r="AX1795" s="292" t="s">
        <v>3037</v>
      </c>
    </row>
    <row r="1796" spans="50:50" s="228" customFormat="1">
      <c r="AX1796" s="292" t="s">
        <v>1358</v>
      </c>
    </row>
    <row r="1797" spans="50:50" s="228" customFormat="1">
      <c r="AX1797" s="292" t="s">
        <v>3038</v>
      </c>
    </row>
    <row r="1798" spans="50:50" s="228" customFormat="1">
      <c r="AX1798" s="292" t="s">
        <v>3039</v>
      </c>
    </row>
    <row r="1799" spans="50:50" s="228" customFormat="1">
      <c r="AX1799" s="292" t="s">
        <v>3040</v>
      </c>
    </row>
    <row r="1800" spans="50:50" s="228" customFormat="1">
      <c r="AX1800" s="292" t="s">
        <v>3041</v>
      </c>
    </row>
    <row r="1801" spans="50:50" s="228" customFormat="1">
      <c r="AX1801" s="292" t="s">
        <v>3042</v>
      </c>
    </row>
    <row r="1802" spans="50:50" s="228" customFormat="1">
      <c r="AX1802" s="292" t="s">
        <v>3043</v>
      </c>
    </row>
    <row r="1803" spans="50:50" s="228" customFormat="1">
      <c r="AX1803" s="292" t="s">
        <v>3044</v>
      </c>
    </row>
    <row r="1804" spans="50:50" s="228" customFormat="1">
      <c r="AX1804" s="292" t="s">
        <v>3045</v>
      </c>
    </row>
    <row r="1805" spans="50:50" s="228" customFormat="1">
      <c r="AX1805" s="292" t="s">
        <v>3046</v>
      </c>
    </row>
    <row r="1806" spans="50:50" s="228" customFormat="1">
      <c r="AX1806" s="292" t="s">
        <v>3047</v>
      </c>
    </row>
    <row r="1807" spans="50:50" s="228" customFormat="1">
      <c r="AX1807" s="292" t="s">
        <v>3048</v>
      </c>
    </row>
    <row r="1808" spans="50:50" s="228" customFormat="1">
      <c r="AX1808" s="292" t="s">
        <v>3049</v>
      </c>
    </row>
    <row r="1809" spans="50:50" s="228" customFormat="1">
      <c r="AX1809" s="292" t="s">
        <v>3050</v>
      </c>
    </row>
    <row r="1810" spans="50:50" s="228" customFormat="1">
      <c r="AX1810" s="292" t="s">
        <v>3051</v>
      </c>
    </row>
    <row r="1811" spans="50:50" s="228" customFormat="1">
      <c r="AX1811" s="292" t="s">
        <v>3052</v>
      </c>
    </row>
    <row r="1812" spans="50:50" s="228" customFormat="1">
      <c r="AX1812" s="292" t="s">
        <v>3053</v>
      </c>
    </row>
    <row r="1813" spans="50:50" s="228" customFormat="1">
      <c r="AX1813" s="292" t="s">
        <v>3054</v>
      </c>
    </row>
    <row r="1814" spans="50:50" s="228" customFormat="1">
      <c r="AX1814" s="292" t="s">
        <v>3055</v>
      </c>
    </row>
    <row r="1815" spans="50:50" s="228" customFormat="1">
      <c r="AX1815" s="292" t="s">
        <v>3056</v>
      </c>
    </row>
    <row r="1816" spans="50:50" s="228" customFormat="1">
      <c r="AX1816" s="292" t="s">
        <v>3057</v>
      </c>
    </row>
    <row r="1817" spans="50:50" s="228" customFormat="1">
      <c r="AX1817" s="292" t="s">
        <v>3058</v>
      </c>
    </row>
    <row r="1818" spans="50:50" s="228" customFormat="1">
      <c r="AX1818" s="292" t="s">
        <v>3059</v>
      </c>
    </row>
    <row r="1819" spans="50:50" s="228" customFormat="1">
      <c r="AX1819" s="292" t="s">
        <v>3060</v>
      </c>
    </row>
    <row r="1820" spans="50:50" s="228" customFormat="1">
      <c r="AX1820" s="292" t="s">
        <v>3061</v>
      </c>
    </row>
    <row r="1821" spans="50:50" s="228" customFormat="1">
      <c r="AX1821" s="292" t="s">
        <v>3062</v>
      </c>
    </row>
    <row r="1822" spans="50:50" s="228" customFormat="1">
      <c r="AX1822" s="292" t="s">
        <v>3063</v>
      </c>
    </row>
    <row r="1823" spans="50:50" s="228" customFormat="1">
      <c r="AX1823" s="292" t="s">
        <v>3064</v>
      </c>
    </row>
    <row r="1824" spans="50:50" s="228" customFormat="1">
      <c r="AX1824" s="292" t="s">
        <v>3065</v>
      </c>
    </row>
    <row r="1825" spans="50:50" s="228" customFormat="1">
      <c r="AX1825" s="292" t="s">
        <v>3066</v>
      </c>
    </row>
    <row r="1826" spans="50:50" s="228" customFormat="1">
      <c r="AX1826" s="292" t="s">
        <v>3067</v>
      </c>
    </row>
    <row r="1827" spans="50:50" s="228" customFormat="1">
      <c r="AX1827" s="292" t="s">
        <v>3068</v>
      </c>
    </row>
    <row r="1828" spans="50:50" s="228" customFormat="1">
      <c r="AX1828" s="292" t="s">
        <v>3069</v>
      </c>
    </row>
    <row r="1829" spans="50:50" s="228" customFormat="1">
      <c r="AX1829" s="292" t="s">
        <v>3070</v>
      </c>
    </row>
    <row r="1830" spans="50:50" s="228" customFormat="1">
      <c r="AX1830" s="292" t="s">
        <v>3071</v>
      </c>
    </row>
    <row r="1831" spans="50:50" s="228" customFormat="1">
      <c r="AX1831" s="292" t="s">
        <v>3072</v>
      </c>
    </row>
    <row r="1832" spans="50:50" s="228" customFormat="1">
      <c r="AX1832" s="292" t="s">
        <v>3073</v>
      </c>
    </row>
    <row r="1833" spans="50:50" s="228" customFormat="1">
      <c r="AX1833" s="292" t="s">
        <v>3074</v>
      </c>
    </row>
    <row r="1834" spans="50:50" s="228" customFormat="1">
      <c r="AX1834" s="292" t="s">
        <v>3075</v>
      </c>
    </row>
    <row r="1835" spans="50:50" s="228" customFormat="1">
      <c r="AX1835" s="292" t="s">
        <v>3076</v>
      </c>
    </row>
    <row r="1836" spans="50:50" s="228" customFormat="1">
      <c r="AX1836" s="292" t="s">
        <v>3077</v>
      </c>
    </row>
    <row r="1837" spans="50:50" s="228" customFormat="1">
      <c r="AX1837" s="292" t="s">
        <v>3078</v>
      </c>
    </row>
    <row r="1838" spans="50:50" s="228" customFormat="1">
      <c r="AX1838" s="292" t="s">
        <v>3079</v>
      </c>
    </row>
    <row r="1839" spans="50:50" s="228" customFormat="1">
      <c r="AX1839" s="292" t="s">
        <v>3080</v>
      </c>
    </row>
    <row r="1840" spans="50:50" s="228" customFormat="1">
      <c r="AX1840" s="292" t="s">
        <v>3081</v>
      </c>
    </row>
    <row r="1841" spans="50:50" s="228" customFormat="1">
      <c r="AX1841" s="292" t="s">
        <v>3082</v>
      </c>
    </row>
    <row r="1842" spans="50:50" s="228" customFormat="1">
      <c r="AX1842" s="292" t="s">
        <v>3083</v>
      </c>
    </row>
    <row r="1843" spans="50:50" s="228" customFormat="1">
      <c r="AX1843" s="292" t="s">
        <v>3084</v>
      </c>
    </row>
    <row r="1844" spans="50:50" s="228" customFormat="1">
      <c r="AX1844" s="292" t="s">
        <v>3085</v>
      </c>
    </row>
    <row r="1845" spans="50:50" s="228" customFormat="1">
      <c r="AX1845" s="292" t="s">
        <v>3086</v>
      </c>
    </row>
    <row r="1846" spans="50:50" s="228" customFormat="1">
      <c r="AX1846" s="292" t="s">
        <v>3087</v>
      </c>
    </row>
    <row r="1847" spans="50:50" s="228" customFormat="1">
      <c r="AX1847" s="292" t="s">
        <v>3088</v>
      </c>
    </row>
    <row r="1848" spans="50:50" s="228" customFormat="1">
      <c r="AX1848" s="292" t="s">
        <v>3089</v>
      </c>
    </row>
    <row r="1849" spans="50:50" s="228" customFormat="1">
      <c r="AX1849" s="292" t="s">
        <v>3090</v>
      </c>
    </row>
    <row r="1850" spans="50:50" s="228" customFormat="1">
      <c r="AX1850" s="292" t="s">
        <v>3091</v>
      </c>
    </row>
    <row r="1851" spans="50:50" s="228" customFormat="1">
      <c r="AX1851" s="292" t="s">
        <v>3092</v>
      </c>
    </row>
    <row r="1852" spans="50:50" s="228" customFormat="1">
      <c r="AX1852" s="292" t="s">
        <v>3093</v>
      </c>
    </row>
    <row r="1853" spans="50:50" s="228" customFormat="1">
      <c r="AX1853" s="292" t="s">
        <v>3094</v>
      </c>
    </row>
    <row r="1854" spans="50:50" s="228" customFormat="1">
      <c r="AX1854" s="292" t="s">
        <v>3095</v>
      </c>
    </row>
    <row r="1855" spans="50:50" s="228" customFormat="1">
      <c r="AX1855" s="292" t="s">
        <v>3096</v>
      </c>
    </row>
    <row r="1856" spans="50:50" s="228" customFormat="1">
      <c r="AX1856" s="292" t="s">
        <v>3097</v>
      </c>
    </row>
    <row r="1857" spans="50:50" s="228" customFormat="1">
      <c r="AX1857" s="292" t="s">
        <v>3098</v>
      </c>
    </row>
    <row r="1858" spans="50:50" s="228" customFormat="1">
      <c r="AX1858" s="292" t="s">
        <v>3099</v>
      </c>
    </row>
    <row r="1859" spans="50:50" s="228" customFormat="1">
      <c r="AX1859" s="292" t="s">
        <v>3100</v>
      </c>
    </row>
    <row r="1860" spans="50:50" s="228" customFormat="1">
      <c r="AX1860" s="292" t="s">
        <v>3101</v>
      </c>
    </row>
    <row r="1861" spans="50:50" s="228" customFormat="1">
      <c r="AX1861" s="292" t="s">
        <v>3102</v>
      </c>
    </row>
    <row r="1862" spans="50:50" s="228" customFormat="1">
      <c r="AX1862" s="292" t="s">
        <v>3103</v>
      </c>
    </row>
    <row r="1863" spans="50:50" s="228" customFormat="1">
      <c r="AX1863" s="292" t="s">
        <v>3104</v>
      </c>
    </row>
    <row r="1864" spans="50:50" s="228" customFormat="1">
      <c r="AX1864" s="292" t="s">
        <v>3105</v>
      </c>
    </row>
    <row r="1865" spans="50:50" s="228" customFormat="1">
      <c r="AX1865" s="292" t="s">
        <v>3106</v>
      </c>
    </row>
    <row r="1866" spans="50:50" s="228" customFormat="1">
      <c r="AX1866" s="292" t="s">
        <v>3107</v>
      </c>
    </row>
    <row r="1867" spans="50:50" s="228" customFormat="1">
      <c r="AX1867" s="292" t="s">
        <v>3108</v>
      </c>
    </row>
    <row r="1868" spans="50:50" s="228" customFormat="1">
      <c r="AX1868" s="292" t="s">
        <v>3109</v>
      </c>
    </row>
    <row r="1869" spans="50:50" s="228" customFormat="1">
      <c r="AX1869" s="292" t="s">
        <v>3110</v>
      </c>
    </row>
    <row r="1870" spans="50:50" s="228" customFormat="1">
      <c r="AX1870" s="292" t="s">
        <v>3111</v>
      </c>
    </row>
    <row r="1871" spans="50:50" s="228" customFormat="1">
      <c r="AX1871" s="292" t="s">
        <v>3112</v>
      </c>
    </row>
    <row r="1872" spans="50:50" s="228" customFormat="1">
      <c r="AX1872" s="292" t="s">
        <v>3112</v>
      </c>
    </row>
    <row r="1873" spans="50:50" s="228" customFormat="1">
      <c r="AX1873" s="292" t="s">
        <v>3113</v>
      </c>
    </row>
    <row r="1874" spans="50:50" s="228" customFormat="1">
      <c r="AX1874" s="292" t="s">
        <v>3114</v>
      </c>
    </row>
    <row r="1875" spans="50:50" s="228" customFormat="1">
      <c r="AX1875" s="292" t="s">
        <v>3115</v>
      </c>
    </row>
    <row r="1876" spans="50:50" s="228" customFormat="1">
      <c r="AX1876" s="292" t="s">
        <v>3116</v>
      </c>
    </row>
    <row r="1877" spans="50:50" s="228" customFormat="1">
      <c r="AX1877" s="292" t="s">
        <v>3117</v>
      </c>
    </row>
    <row r="1878" spans="50:50" s="228" customFormat="1">
      <c r="AX1878" s="292" t="s">
        <v>3118</v>
      </c>
    </row>
    <row r="1879" spans="50:50" s="228" customFormat="1">
      <c r="AX1879" s="292" t="s">
        <v>3119</v>
      </c>
    </row>
    <row r="1880" spans="50:50" s="228" customFormat="1">
      <c r="AX1880" s="292" t="s">
        <v>3120</v>
      </c>
    </row>
    <row r="1881" spans="50:50" s="228" customFormat="1">
      <c r="AX1881" s="292" t="s">
        <v>3121</v>
      </c>
    </row>
    <row r="1882" spans="50:50" s="228" customFormat="1">
      <c r="AX1882" s="292" t="s">
        <v>3122</v>
      </c>
    </row>
    <row r="1883" spans="50:50" s="228" customFormat="1">
      <c r="AX1883" s="292" t="s">
        <v>3123</v>
      </c>
    </row>
    <row r="1884" spans="50:50" s="228" customFormat="1">
      <c r="AX1884" s="292" t="s">
        <v>3124</v>
      </c>
    </row>
    <row r="1885" spans="50:50" s="228" customFormat="1">
      <c r="AX1885" s="292" t="s">
        <v>3125</v>
      </c>
    </row>
    <row r="1886" spans="50:50" s="228" customFormat="1">
      <c r="AX1886" s="292" t="s">
        <v>3126</v>
      </c>
    </row>
    <row r="1887" spans="50:50" s="228" customFormat="1">
      <c r="AX1887" s="292" t="s">
        <v>3127</v>
      </c>
    </row>
    <row r="1888" spans="50:50" s="228" customFormat="1">
      <c r="AX1888" s="292" t="s">
        <v>3128</v>
      </c>
    </row>
    <row r="1889" spans="50:50" s="228" customFormat="1">
      <c r="AX1889" s="292" t="s">
        <v>3129</v>
      </c>
    </row>
    <row r="1890" spans="50:50" s="228" customFormat="1">
      <c r="AX1890" s="292" t="s">
        <v>1390</v>
      </c>
    </row>
    <row r="1891" spans="50:50" s="228" customFormat="1">
      <c r="AX1891" s="292" t="s">
        <v>3130</v>
      </c>
    </row>
    <row r="1892" spans="50:50" s="228" customFormat="1">
      <c r="AX1892" s="292" t="s">
        <v>3131</v>
      </c>
    </row>
    <row r="1893" spans="50:50" s="228" customFormat="1">
      <c r="AX1893" s="292" t="s">
        <v>3132</v>
      </c>
    </row>
    <row r="1894" spans="50:50" s="228" customFormat="1">
      <c r="AX1894" s="292" t="s">
        <v>3133</v>
      </c>
    </row>
    <row r="1895" spans="50:50" s="228" customFormat="1">
      <c r="AX1895" s="292" t="s">
        <v>3134</v>
      </c>
    </row>
    <row r="1896" spans="50:50" s="228" customFormat="1">
      <c r="AX1896" s="292" t="s">
        <v>3135</v>
      </c>
    </row>
    <row r="1897" spans="50:50" s="228" customFormat="1">
      <c r="AX1897" s="292" t="s">
        <v>3136</v>
      </c>
    </row>
    <row r="1898" spans="50:50" s="228" customFormat="1">
      <c r="AX1898" s="292" t="s">
        <v>3137</v>
      </c>
    </row>
    <row r="1899" spans="50:50" s="228" customFormat="1">
      <c r="AX1899" s="292" t="s">
        <v>3138</v>
      </c>
    </row>
    <row r="1900" spans="50:50" s="228" customFormat="1">
      <c r="AX1900" s="292" t="s">
        <v>3139</v>
      </c>
    </row>
    <row r="1901" spans="50:50" s="228" customFormat="1">
      <c r="AX1901" s="292" t="s">
        <v>3140</v>
      </c>
    </row>
    <row r="1902" spans="50:50" s="228" customFormat="1">
      <c r="AX1902" s="292" t="s">
        <v>3141</v>
      </c>
    </row>
    <row r="1903" spans="50:50" s="228" customFormat="1">
      <c r="AX1903" s="292" t="s">
        <v>3142</v>
      </c>
    </row>
    <row r="1904" spans="50:50" s="228" customFormat="1">
      <c r="AX1904" s="292" t="s">
        <v>3143</v>
      </c>
    </row>
    <row r="1905" spans="50:50" s="228" customFormat="1">
      <c r="AX1905" s="292" t="s">
        <v>3144</v>
      </c>
    </row>
    <row r="1906" spans="50:50" s="228" customFormat="1">
      <c r="AX1906" s="292" t="s">
        <v>3145</v>
      </c>
    </row>
    <row r="1907" spans="50:50" s="228" customFormat="1">
      <c r="AX1907" s="292" t="s">
        <v>3146</v>
      </c>
    </row>
    <row r="1908" spans="50:50" s="228" customFormat="1">
      <c r="AX1908" s="292" t="s">
        <v>3147</v>
      </c>
    </row>
    <row r="1909" spans="50:50" s="228" customFormat="1">
      <c r="AX1909" s="292" t="s">
        <v>3148</v>
      </c>
    </row>
    <row r="1910" spans="50:50" s="228" customFormat="1">
      <c r="AX1910" s="292" t="s">
        <v>3149</v>
      </c>
    </row>
    <row r="1911" spans="50:50" s="228" customFormat="1">
      <c r="AX1911" s="292" t="s">
        <v>3150</v>
      </c>
    </row>
    <row r="1912" spans="50:50" s="228" customFormat="1">
      <c r="AX1912" s="292" t="s">
        <v>3151</v>
      </c>
    </row>
    <row r="1913" spans="50:50" s="228" customFormat="1">
      <c r="AX1913" s="292" t="s">
        <v>3151</v>
      </c>
    </row>
    <row r="1914" spans="50:50" s="228" customFormat="1">
      <c r="AX1914" s="292" t="s">
        <v>3152</v>
      </c>
    </row>
    <row r="1915" spans="50:50" s="228" customFormat="1">
      <c r="AX1915" s="292" t="s">
        <v>3152</v>
      </c>
    </row>
    <row r="1916" spans="50:50" s="228" customFormat="1">
      <c r="AX1916" s="292" t="s">
        <v>3152</v>
      </c>
    </row>
    <row r="1917" spans="50:50" s="228" customFormat="1">
      <c r="AX1917" s="292" t="s">
        <v>3153</v>
      </c>
    </row>
    <row r="1918" spans="50:50" s="228" customFormat="1">
      <c r="AX1918" s="292" t="s">
        <v>3154</v>
      </c>
    </row>
    <row r="1919" spans="50:50" s="228" customFormat="1">
      <c r="AX1919" s="292" t="s">
        <v>3155</v>
      </c>
    </row>
    <row r="1920" spans="50:50" s="228" customFormat="1">
      <c r="AX1920" s="292" t="s">
        <v>3156</v>
      </c>
    </row>
    <row r="1921" spans="50:50" s="228" customFormat="1">
      <c r="AX1921" s="292" t="s">
        <v>3157</v>
      </c>
    </row>
    <row r="1922" spans="50:50" s="228" customFormat="1">
      <c r="AX1922" s="292" t="s">
        <v>3158</v>
      </c>
    </row>
    <row r="1923" spans="50:50" s="228" customFormat="1">
      <c r="AX1923" s="292" t="s">
        <v>3159</v>
      </c>
    </row>
    <row r="1924" spans="50:50" s="228" customFormat="1">
      <c r="AX1924" s="292" t="s">
        <v>3160</v>
      </c>
    </row>
    <row r="1925" spans="50:50" s="228" customFormat="1">
      <c r="AX1925" s="292" t="s">
        <v>3161</v>
      </c>
    </row>
    <row r="1926" spans="50:50" s="228" customFormat="1">
      <c r="AX1926" s="292" t="s">
        <v>3162</v>
      </c>
    </row>
    <row r="1927" spans="50:50" s="228" customFormat="1">
      <c r="AX1927" s="292" t="s">
        <v>3163</v>
      </c>
    </row>
    <row r="1928" spans="50:50" s="228" customFormat="1">
      <c r="AX1928" s="292" t="s">
        <v>3164</v>
      </c>
    </row>
    <row r="1929" spans="50:50" s="228" customFormat="1">
      <c r="AX1929" s="292" t="s">
        <v>3165</v>
      </c>
    </row>
    <row r="1930" spans="50:50" s="228" customFormat="1">
      <c r="AX1930" s="292" t="s">
        <v>3166</v>
      </c>
    </row>
    <row r="1931" spans="50:50" s="228" customFormat="1">
      <c r="AX1931" s="292" t="s">
        <v>3167</v>
      </c>
    </row>
    <row r="1932" spans="50:50" s="228" customFormat="1">
      <c r="AX1932" s="292" t="s">
        <v>3168</v>
      </c>
    </row>
    <row r="1933" spans="50:50" s="228" customFormat="1">
      <c r="AX1933" s="292" t="s">
        <v>3169</v>
      </c>
    </row>
    <row r="1934" spans="50:50" s="228" customFormat="1">
      <c r="AX1934" s="292" t="s">
        <v>3170</v>
      </c>
    </row>
    <row r="1935" spans="50:50" s="228" customFormat="1">
      <c r="AX1935" s="292" t="s">
        <v>3171</v>
      </c>
    </row>
    <row r="1936" spans="50:50" s="228" customFormat="1">
      <c r="AX1936" s="292" t="s">
        <v>3172</v>
      </c>
    </row>
    <row r="1937" spans="50:50" s="228" customFormat="1">
      <c r="AX1937" s="292" t="s">
        <v>3173</v>
      </c>
    </row>
    <row r="1938" spans="50:50" s="228" customFormat="1">
      <c r="AX1938" s="292" t="s">
        <v>3174</v>
      </c>
    </row>
    <row r="1939" spans="50:50" s="228" customFormat="1">
      <c r="AX1939" s="292" t="s">
        <v>3175</v>
      </c>
    </row>
    <row r="1940" spans="50:50" s="228" customFormat="1">
      <c r="AX1940" s="292" t="s">
        <v>3176</v>
      </c>
    </row>
    <row r="1941" spans="50:50" s="228" customFormat="1">
      <c r="AX1941" s="292" t="s">
        <v>3177</v>
      </c>
    </row>
    <row r="1942" spans="50:50" s="228" customFormat="1">
      <c r="AX1942" s="292" t="s">
        <v>3178</v>
      </c>
    </row>
    <row r="1943" spans="50:50" s="228" customFormat="1">
      <c r="AX1943" s="292" t="s">
        <v>3179</v>
      </c>
    </row>
    <row r="1944" spans="50:50" s="228" customFormat="1">
      <c r="AX1944" s="292" t="s">
        <v>3179</v>
      </c>
    </row>
    <row r="1945" spans="50:50" s="228" customFormat="1">
      <c r="AX1945" s="292" t="s">
        <v>3180</v>
      </c>
    </row>
    <row r="1946" spans="50:50" s="228" customFormat="1">
      <c r="AX1946" s="292" t="s">
        <v>3181</v>
      </c>
    </row>
    <row r="1947" spans="50:50" s="228" customFormat="1">
      <c r="AX1947" s="292" t="s">
        <v>3182</v>
      </c>
    </row>
    <row r="1948" spans="50:50" s="228" customFormat="1">
      <c r="AX1948" s="292" t="s">
        <v>3183</v>
      </c>
    </row>
    <row r="1949" spans="50:50" s="228" customFormat="1">
      <c r="AX1949" s="292" t="s">
        <v>3184</v>
      </c>
    </row>
    <row r="1950" spans="50:50" s="228" customFormat="1">
      <c r="AX1950" s="292" t="s">
        <v>3185</v>
      </c>
    </row>
    <row r="1951" spans="50:50" s="228" customFormat="1">
      <c r="AX1951" s="292" t="s">
        <v>3186</v>
      </c>
    </row>
    <row r="1952" spans="50:50" s="228" customFormat="1">
      <c r="AX1952" s="292" t="s">
        <v>3187</v>
      </c>
    </row>
    <row r="1953" spans="50:50" s="228" customFormat="1">
      <c r="AX1953" s="292" t="s">
        <v>3188</v>
      </c>
    </row>
    <row r="1954" spans="50:50" s="228" customFormat="1">
      <c r="AX1954" s="292" t="s">
        <v>3189</v>
      </c>
    </row>
    <row r="1955" spans="50:50" s="228" customFormat="1">
      <c r="AX1955" s="292" t="s">
        <v>3190</v>
      </c>
    </row>
    <row r="1956" spans="50:50" s="228" customFormat="1">
      <c r="AX1956" s="292" t="s">
        <v>3191</v>
      </c>
    </row>
    <row r="1957" spans="50:50" s="228" customFormat="1">
      <c r="AX1957" s="292" t="s">
        <v>3192</v>
      </c>
    </row>
    <row r="1958" spans="50:50" s="228" customFormat="1">
      <c r="AX1958" s="292" t="s">
        <v>3193</v>
      </c>
    </row>
    <row r="1959" spans="50:50" s="228" customFormat="1">
      <c r="AX1959" s="292" t="s">
        <v>3194</v>
      </c>
    </row>
    <row r="1960" spans="50:50" s="228" customFormat="1">
      <c r="AX1960" s="292" t="s">
        <v>3195</v>
      </c>
    </row>
    <row r="1961" spans="50:50" s="228" customFormat="1">
      <c r="AX1961" s="292" t="s">
        <v>3196</v>
      </c>
    </row>
    <row r="1962" spans="50:50" s="228" customFormat="1">
      <c r="AX1962" s="292" t="s">
        <v>3197</v>
      </c>
    </row>
    <row r="1963" spans="50:50" s="228" customFormat="1">
      <c r="AX1963" s="292" t="s">
        <v>3198</v>
      </c>
    </row>
    <row r="1964" spans="50:50" s="228" customFormat="1">
      <c r="AX1964" s="292" t="s">
        <v>3199</v>
      </c>
    </row>
    <row r="1965" spans="50:50" s="228" customFormat="1">
      <c r="AX1965" s="292" t="s">
        <v>3200</v>
      </c>
    </row>
    <row r="1966" spans="50:50" s="228" customFormat="1">
      <c r="AX1966" s="292" t="s">
        <v>3201</v>
      </c>
    </row>
    <row r="1967" spans="50:50" s="228" customFormat="1">
      <c r="AX1967" s="292" t="s">
        <v>3202</v>
      </c>
    </row>
    <row r="1968" spans="50:50" s="228" customFormat="1">
      <c r="AX1968" s="292" t="s">
        <v>3203</v>
      </c>
    </row>
    <row r="1969" spans="50:50" s="228" customFormat="1">
      <c r="AX1969" s="292" t="s">
        <v>3204</v>
      </c>
    </row>
    <row r="1970" spans="50:50" s="228" customFormat="1">
      <c r="AX1970" s="292" t="s">
        <v>3205</v>
      </c>
    </row>
    <row r="1971" spans="50:50" s="228" customFormat="1">
      <c r="AX1971" s="292" t="s">
        <v>3206</v>
      </c>
    </row>
    <row r="1972" spans="50:50" s="228" customFormat="1">
      <c r="AX1972" s="292" t="s">
        <v>3207</v>
      </c>
    </row>
    <row r="1973" spans="50:50" s="228" customFormat="1">
      <c r="AX1973" s="292" t="s">
        <v>3208</v>
      </c>
    </row>
    <row r="1974" spans="50:50" s="228" customFormat="1">
      <c r="AX1974" s="292" t="s">
        <v>3209</v>
      </c>
    </row>
    <row r="1975" spans="50:50" s="228" customFormat="1">
      <c r="AX1975" s="292" t="s">
        <v>3210</v>
      </c>
    </row>
    <row r="1976" spans="50:50" s="228" customFormat="1">
      <c r="AX1976" s="292" t="s">
        <v>3211</v>
      </c>
    </row>
    <row r="1977" spans="50:50" s="228" customFormat="1">
      <c r="AX1977" s="292" t="s">
        <v>3212</v>
      </c>
    </row>
    <row r="1978" spans="50:50" s="228" customFormat="1">
      <c r="AX1978" s="292" t="s">
        <v>3213</v>
      </c>
    </row>
    <row r="1979" spans="50:50" s="228" customFormat="1">
      <c r="AX1979" s="292" t="s">
        <v>3214</v>
      </c>
    </row>
    <row r="1980" spans="50:50" s="228" customFormat="1">
      <c r="AX1980" s="292" t="s">
        <v>3215</v>
      </c>
    </row>
    <row r="1981" spans="50:50" s="228" customFormat="1">
      <c r="AX1981" s="292" t="s">
        <v>3216</v>
      </c>
    </row>
    <row r="1982" spans="50:50" s="228" customFormat="1">
      <c r="AX1982" s="292" t="s">
        <v>3217</v>
      </c>
    </row>
    <row r="1983" spans="50:50" s="228" customFormat="1">
      <c r="AX1983" s="292" t="s">
        <v>3218</v>
      </c>
    </row>
    <row r="1984" spans="50:50" s="228" customFormat="1">
      <c r="AX1984" s="292" t="s">
        <v>3219</v>
      </c>
    </row>
    <row r="1985" spans="50:50" s="228" customFormat="1">
      <c r="AX1985" s="292" t="s">
        <v>3220</v>
      </c>
    </row>
    <row r="1986" spans="50:50" s="228" customFormat="1">
      <c r="AX1986" s="292" t="s">
        <v>3221</v>
      </c>
    </row>
    <row r="1987" spans="50:50" s="228" customFormat="1">
      <c r="AX1987" s="292" t="s">
        <v>3222</v>
      </c>
    </row>
    <row r="1988" spans="50:50" s="228" customFormat="1">
      <c r="AX1988" s="292" t="s">
        <v>3223</v>
      </c>
    </row>
    <row r="1989" spans="50:50" s="228" customFormat="1">
      <c r="AX1989" s="292" t="s">
        <v>3224</v>
      </c>
    </row>
    <row r="1990" spans="50:50" s="228" customFormat="1">
      <c r="AX1990" s="292" t="s">
        <v>3225</v>
      </c>
    </row>
    <row r="1991" spans="50:50" s="228" customFormat="1">
      <c r="AX1991" s="292" t="s">
        <v>3226</v>
      </c>
    </row>
    <row r="1992" spans="50:50" s="228" customFormat="1">
      <c r="AX1992" s="292" t="s">
        <v>3227</v>
      </c>
    </row>
    <row r="1993" spans="50:50" s="228" customFormat="1">
      <c r="AX1993" s="292" t="s">
        <v>3228</v>
      </c>
    </row>
    <row r="1994" spans="50:50" s="228" customFormat="1">
      <c r="AX1994" s="292" t="s">
        <v>3229</v>
      </c>
    </row>
    <row r="1995" spans="50:50" s="228" customFormat="1">
      <c r="AX1995" s="292" t="s">
        <v>3230</v>
      </c>
    </row>
    <row r="1996" spans="50:50" s="228" customFormat="1">
      <c r="AX1996" s="292" t="s">
        <v>3231</v>
      </c>
    </row>
    <row r="1997" spans="50:50" s="228" customFormat="1">
      <c r="AX1997" s="292" t="s">
        <v>3232</v>
      </c>
    </row>
    <row r="1998" spans="50:50" s="228" customFormat="1">
      <c r="AX1998" s="292" t="s">
        <v>3233</v>
      </c>
    </row>
    <row r="1999" spans="50:50" s="228" customFormat="1">
      <c r="AX1999" s="292" t="s">
        <v>3234</v>
      </c>
    </row>
    <row r="2000" spans="50:50" s="228" customFormat="1">
      <c r="AX2000" s="292" t="s">
        <v>3235</v>
      </c>
    </row>
    <row r="2001" spans="50:50" s="228" customFormat="1">
      <c r="AX2001" s="292" t="s">
        <v>3236</v>
      </c>
    </row>
    <row r="2002" spans="50:50" s="228" customFormat="1">
      <c r="AX2002" s="292" t="s">
        <v>3237</v>
      </c>
    </row>
    <row r="2003" spans="50:50" s="228" customFormat="1">
      <c r="AX2003" s="292" t="s">
        <v>3238</v>
      </c>
    </row>
    <row r="2004" spans="50:50" s="228" customFormat="1">
      <c r="AX2004" s="292" t="s">
        <v>3239</v>
      </c>
    </row>
    <row r="2005" spans="50:50" s="228" customFormat="1">
      <c r="AX2005" s="292" t="s">
        <v>3240</v>
      </c>
    </row>
    <row r="2006" spans="50:50" s="228" customFormat="1">
      <c r="AX2006" s="292" t="s">
        <v>3241</v>
      </c>
    </row>
    <row r="2007" spans="50:50" s="228" customFormat="1">
      <c r="AX2007" s="292" t="s">
        <v>3242</v>
      </c>
    </row>
    <row r="2008" spans="50:50" s="228" customFormat="1">
      <c r="AX2008" s="292" t="s">
        <v>3243</v>
      </c>
    </row>
    <row r="2009" spans="50:50" s="228" customFormat="1">
      <c r="AX2009" s="292" t="s">
        <v>3244</v>
      </c>
    </row>
    <row r="2010" spans="50:50" s="228" customFormat="1">
      <c r="AX2010" s="292" t="s">
        <v>3245</v>
      </c>
    </row>
    <row r="2011" spans="50:50" s="228" customFormat="1">
      <c r="AX2011" s="292" t="s">
        <v>3246</v>
      </c>
    </row>
    <row r="2012" spans="50:50" s="228" customFormat="1">
      <c r="AX2012" s="292" t="s">
        <v>3247</v>
      </c>
    </row>
    <row r="2013" spans="50:50" s="228" customFormat="1">
      <c r="AX2013" s="292" t="s">
        <v>3248</v>
      </c>
    </row>
    <row r="2014" spans="50:50" s="228" customFormat="1">
      <c r="AX2014" s="292" t="s">
        <v>3249</v>
      </c>
    </row>
    <row r="2015" spans="50:50" s="228" customFormat="1">
      <c r="AX2015" s="292" t="s">
        <v>3250</v>
      </c>
    </row>
    <row r="2016" spans="50:50" s="228" customFormat="1">
      <c r="AX2016" s="292" t="s">
        <v>3251</v>
      </c>
    </row>
    <row r="2017" spans="50:50" s="228" customFormat="1">
      <c r="AX2017" s="292" t="s">
        <v>3252</v>
      </c>
    </row>
    <row r="2018" spans="50:50" s="228" customFormat="1">
      <c r="AX2018" s="292" t="s">
        <v>3253</v>
      </c>
    </row>
    <row r="2019" spans="50:50" s="228" customFormat="1">
      <c r="AX2019" s="292" t="s">
        <v>3254</v>
      </c>
    </row>
    <row r="2020" spans="50:50" s="228" customFormat="1">
      <c r="AX2020" s="292" t="s">
        <v>3255</v>
      </c>
    </row>
    <row r="2021" spans="50:50" s="228" customFormat="1">
      <c r="AX2021" s="292" t="s">
        <v>3256</v>
      </c>
    </row>
    <row r="2022" spans="50:50" s="228" customFormat="1">
      <c r="AX2022" s="292" t="s">
        <v>3257</v>
      </c>
    </row>
    <row r="2023" spans="50:50" s="228" customFormat="1">
      <c r="AX2023" s="292" t="s">
        <v>3258</v>
      </c>
    </row>
    <row r="2024" spans="50:50" s="228" customFormat="1">
      <c r="AX2024" s="292" t="s">
        <v>3259</v>
      </c>
    </row>
    <row r="2025" spans="50:50" s="228" customFormat="1">
      <c r="AX2025" s="292" t="s">
        <v>3260</v>
      </c>
    </row>
    <row r="2026" spans="50:50" s="228" customFormat="1">
      <c r="AX2026" s="292" t="s">
        <v>3261</v>
      </c>
    </row>
    <row r="2027" spans="50:50" s="228" customFormat="1">
      <c r="AX2027" s="292" t="s">
        <v>3262</v>
      </c>
    </row>
    <row r="2028" spans="50:50" s="228" customFormat="1">
      <c r="AX2028" s="292" t="s">
        <v>3263</v>
      </c>
    </row>
    <row r="2029" spans="50:50" s="228" customFormat="1">
      <c r="AX2029" s="292" t="s">
        <v>3264</v>
      </c>
    </row>
    <row r="2030" spans="50:50" s="228" customFormat="1">
      <c r="AX2030" s="292" t="s">
        <v>3265</v>
      </c>
    </row>
    <row r="2031" spans="50:50" s="228" customFormat="1">
      <c r="AX2031" s="292" t="s">
        <v>3266</v>
      </c>
    </row>
    <row r="2032" spans="50:50" s="228" customFormat="1">
      <c r="AX2032" s="292" t="s">
        <v>3267</v>
      </c>
    </row>
    <row r="2033" spans="50:50" s="228" customFormat="1">
      <c r="AX2033" s="292" t="s">
        <v>3268</v>
      </c>
    </row>
    <row r="2034" spans="50:50" s="228" customFormat="1">
      <c r="AX2034" s="292" t="s">
        <v>3269</v>
      </c>
    </row>
    <row r="2035" spans="50:50" s="228" customFormat="1">
      <c r="AX2035" s="292" t="s">
        <v>3270</v>
      </c>
    </row>
    <row r="2036" spans="50:50" s="228" customFormat="1">
      <c r="AX2036" s="292" t="s">
        <v>3271</v>
      </c>
    </row>
    <row r="2037" spans="50:50" s="228" customFormat="1">
      <c r="AX2037" s="292" t="s">
        <v>3272</v>
      </c>
    </row>
    <row r="2038" spans="50:50" s="228" customFormat="1">
      <c r="AX2038" s="292" t="s">
        <v>3273</v>
      </c>
    </row>
    <row r="2039" spans="50:50" s="228" customFormat="1">
      <c r="AX2039" s="292" t="s">
        <v>3274</v>
      </c>
    </row>
    <row r="2040" spans="50:50" s="228" customFormat="1">
      <c r="AX2040" s="292" t="s">
        <v>3275</v>
      </c>
    </row>
    <row r="2041" spans="50:50" s="228" customFormat="1">
      <c r="AX2041" s="292" t="s">
        <v>3276</v>
      </c>
    </row>
    <row r="2042" spans="50:50" s="228" customFormat="1">
      <c r="AX2042" s="292" t="s">
        <v>3277</v>
      </c>
    </row>
    <row r="2043" spans="50:50" s="228" customFormat="1">
      <c r="AX2043" s="292" t="s">
        <v>3278</v>
      </c>
    </row>
    <row r="2044" spans="50:50" s="228" customFormat="1">
      <c r="AX2044" s="292" t="s">
        <v>3279</v>
      </c>
    </row>
    <row r="2045" spans="50:50" s="228" customFormat="1">
      <c r="AX2045" s="292" t="s">
        <v>3280</v>
      </c>
    </row>
    <row r="2046" spans="50:50" s="228" customFormat="1">
      <c r="AX2046" s="292" t="s">
        <v>3281</v>
      </c>
    </row>
    <row r="2047" spans="50:50" s="228" customFormat="1">
      <c r="AX2047" s="292" t="s">
        <v>3282</v>
      </c>
    </row>
    <row r="2048" spans="50:50" s="228" customFormat="1">
      <c r="AX2048" s="292" t="s">
        <v>3283</v>
      </c>
    </row>
    <row r="2049" spans="50:50" s="228" customFormat="1">
      <c r="AX2049" s="292" t="s">
        <v>3284</v>
      </c>
    </row>
    <row r="2050" spans="50:50" s="228" customFormat="1">
      <c r="AX2050" s="292" t="s">
        <v>3285</v>
      </c>
    </row>
    <row r="2051" spans="50:50" s="228" customFormat="1">
      <c r="AX2051" s="292" t="s">
        <v>3286</v>
      </c>
    </row>
    <row r="2052" spans="50:50" s="228" customFormat="1">
      <c r="AX2052" s="292" t="s">
        <v>3287</v>
      </c>
    </row>
    <row r="2053" spans="50:50" s="228" customFormat="1">
      <c r="AX2053" s="292" t="s">
        <v>3288</v>
      </c>
    </row>
    <row r="2054" spans="50:50" s="228" customFormat="1">
      <c r="AX2054" s="292" t="s">
        <v>3289</v>
      </c>
    </row>
    <row r="2055" spans="50:50" s="228" customFormat="1">
      <c r="AX2055" s="292" t="s">
        <v>3290</v>
      </c>
    </row>
    <row r="2056" spans="50:50" s="228" customFormat="1">
      <c r="AX2056" s="292" t="s">
        <v>3291</v>
      </c>
    </row>
    <row r="2057" spans="50:50" s="228" customFormat="1">
      <c r="AX2057" s="292" t="s">
        <v>3292</v>
      </c>
    </row>
    <row r="2058" spans="50:50" s="228" customFormat="1">
      <c r="AX2058" s="292" t="s">
        <v>3293</v>
      </c>
    </row>
    <row r="2059" spans="50:50" s="228" customFormat="1">
      <c r="AX2059" s="292" t="s">
        <v>3294</v>
      </c>
    </row>
    <row r="2060" spans="50:50" s="228" customFormat="1">
      <c r="AX2060" s="292" t="s">
        <v>3295</v>
      </c>
    </row>
    <row r="2061" spans="50:50" s="228" customFormat="1">
      <c r="AX2061" s="292" t="s">
        <v>3296</v>
      </c>
    </row>
    <row r="2062" spans="50:50" s="228" customFormat="1">
      <c r="AX2062" s="292" t="s">
        <v>3297</v>
      </c>
    </row>
    <row r="2063" spans="50:50" s="228" customFormat="1">
      <c r="AX2063" s="292" t="s">
        <v>3298</v>
      </c>
    </row>
    <row r="2064" spans="50:50" s="228" customFormat="1">
      <c r="AX2064" s="292" t="s">
        <v>3299</v>
      </c>
    </row>
    <row r="2065" spans="50:50" s="228" customFormat="1">
      <c r="AX2065" s="292" t="s">
        <v>3300</v>
      </c>
    </row>
    <row r="2066" spans="50:50" s="228" customFormat="1">
      <c r="AX2066" s="292" t="s">
        <v>3301</v>
      </c>
    </row>
    <row r="2067" spans="50:50" s="228" customFormat="1">
      <c r="AX2067" s="292" t="s">
        <v>3302</v>
      </c>
    </row>
    <row r="2068" spans="50:50" s="228" customFormat="1">
      <c r="AX2068" s="292" t="s">
        <v>3303</v>
      </c>
    </row>
    <row r="2069" spans="50:50" s="228" customFormat="1">
      <c r="AX2069" s="292" t="s">
        <v>1480</v>
      </c>
    </row>
    <row r="2070" spans="50:50" s="228" customFormat="1">
      <c r="AX2070" s="292" t="s">
        <v>3304</v>
      </c>
    </row>
    <row r="2071" spans="50:50" s="228" customFormat="1">
      <c r="AX2071" s="292" t="s">
        <v>3305</v>
      </c>
    </row>
    <row r="2072" spans="50:50" s="228" customFormat="1">
      <c r="AX2072" s="292" t="s">
        <v>3306</v>
      </c>
    </row>
    <row r="2073" spans="50:50" s="228" customFormat="1">
      <c r="AX2073" s="292" t="s">
        <v>3307</v>
      </c>
    </row>
    <row r="2074" spans="50:50" s="228" customFormat="1">
      <c r="AX2074" s="292" t="s">
        <v>3308</v>
      </c>
    </row>
    <row r="2075" spans="50:50" s="228" customFormat="1">
      <c r="AX2075" s="292" t="s">
        <v>3309</v>
      </c>
    </row>
    <row r="2076" spans="50:50" s="228" customFormat="1">
      <c r="AX2076" s="292" t="s">
        <v>3310</v>
      </c>
    </row>
    <row r="2077" spans="50:50" s="228" customFormat="1">
      <c r="AX2077" s="292" t="s">
        <v>3311</v>
      </c>
    </row>
    <row r="2078" spans="50:50" s="228" customFormat="1">
      <c r="AX2078" s="292" t="s">
        <v>3312</v>
      </c>
    </row>
    <row r="2079" spans="50:50" s="228" customFormat="1">
      <c r="AX2079" s="292" t="s">
        <v>3313</v>
      </c>
    </row>
    <row r="2080" spans="50:50" s="228" customFormat="1">
      <c r="AX2080" s="292" t="s">
        <v>3314</v>
      </c>
    </row>
    <row r="2081" spans="50:50" s="228" customFormat="1">
      <c r="AX2081" s="292" t="s">
        <v>3315</v>
      </c>
    </row>
    <row r="2082" spans="50:50" s="228" customFormat="1">
      <c r="AX2082" s="292" t="s">
        <v>3316</v>
      </c>
    </row>
    <row r="2083" spans="50:50" s="228" customFormat="1">
      <c r="AX2083" s="292" t="s">
        <v>3317</v>
      </c>
    </row>
    <row r="2084" spans="50:50" s="228" customFormat="1">
      <c r="AX2084" s="292" t="s">
        <v>3318</v>
      </c>
    </row>
    <row r="2085" spans="50:50" s="228" customFormat="1">
      <c r="AX2085" s="292" t="s">
        <v>3319</v>
      </c>
    </row>
    <row r="2086" spans="50:50" s="228" customFormat="1">
      <c r="AX2086" s="292" t="s">
        <v>3320</v>
      </c>
    </row>
    <row r="2087" spans="50:50" s="228" customFormat="1">
      <c r="AX2087" s="292" t="s">
        <v>3321</v>
      </c>
    </row>
    <row r="2088" spans="50:50" s="228" customFormat="1">
      <c r="AX2088" s="292" t="s">
        <v>3322</v>
      </c>
    </row>
    <row r="2089" spans="50:50" s="228" customFormat="1">
      <c r="AX2089" s="292" t="s">
        <v>3323</v>
      </c>
    </row>
    <row r="2090" spans="50:50" s="228" customFormat="1">
      <c r="AX2090" s="292" t="s">
        <v>3324</v>
      </c>
    </row>
    <row r="2091" spans="50:50" s="228" customFormat="1">
      <c r="AX2091" s="292" t="s">
        <v>3325</v>
      </c>
    </row>
    <row r="2092" spans="50:50" s="228" customFormat="1">
      <c r="AX2092" s="292" t="s">
        <v>3326</v>
      </c>
    </row>
    <row r="2093" spans="50:50" s="228" customFormat="1">
      <c r="AX2093" s="292" t="s">
        <v>3327</v>
      </c>
    </row>
    <row r="2094" spans="50:50" s="228" customFormat="1">
      <c r="AX2094" s="292" t="s">
        <v>3328</v>
      </c>
    </row>
    <row r="2095" spans="50:50" s="228" customFormat="1">
      <c r="AX2095" s="292" t="s">
        <v>3329</v>
      </c>
    </row>
    <row r="2096" spans="50:50" s="228" customFormat="1">
      <c r="AX2096" s="292" t="s">
        <v>3330</v>
      </c>
    </row>
    <row r="2097" spans="50:50" s="228" customFormat="1">
      <c r="AX2097" s="292" t="s">
        <v>3331</v>
      </c>
    </row>
    <row r="2098" spans="50:50" s="228" customFormat="1">
      <c r="AX2098" s="292" t="s">
        <v>3332</v>
      </c>
    </row>
    <row r="2099" spans="50:50" s="228" customFormat="1">
      <c r="AX2099" s="292" t="s">
        <v>3333</v>
      </c>
    </row>
    <row r="2100" spans="50:50" s="228" customFormat="1">
      <c r="AX2100" s="292" t="s">
        <v>3334</v>
      </c>
    </row>
    <row r="2101" spans="50:50" s="228" customFormat="1">
      <c r="AX2101" s="292" t="s">
        <v>3335</v>
      </c>
    </row>
    <row r="2102" spans="50:50" s="228" customFormat="1">
      <c r="AX2102" s="292" t="s">
        <v>3336</v>
      </c>
    </row>
    <row r="2103" spans="50:50" s="228" customFormat="1">
      <c r="AX2103" s="292" t="s">
        <v>3337</v>
      </c>
    </row>
    <row r="2104" spans="50:50" s="228" customFormat="1">
      <c r="AX2104" s="292" t="s">
        <v>3338</v>
      </c>
    </row>
    <row r="2105" spans="50:50" s="228" customFormat="1">
      <c r="AX2105" s="292" t="s">
        <v>3339</v>
      </c>
    </row>
    <row r="2106" spans="50:50" s="228" customFormat="1">
      <c r="AX2106" s="292" t="s">
        <v>3340</v>
      </c>
    </row>
    <row r="2107" spans="50:50" s="228" customFormat="1">
      <c r="AX2107" s="292" t="s">
        <v>3341</v>
      </c>
    </row>
    <row r="2108" spans="50:50" s="228" customFormat="1">
      <c r="AX2108" s="292" t="s">
        <v>3342</v>
      </c>
    </row>
    <row r="2109" spans="50:50" s="228" customFormat="1">
      <c r="AX2109" s="292" t="s">
        <v>3343</v>
      </c>
    </row>
    <row r="2110" spans="50:50" s="228" customFormat="1">
      <c r="AX2110" s="292" t="s">
        <v>3344</v>
      </c>
    </row>
    <row r="2111" spans="50:50" s="228" customFormat="1">
      <c r="AX2111" s="292" t="s">
        <v>3345</v>
      </c>
    </row>
    <row r="2112" spans="50:50" s="228" customFormat="1">
      <c r="AX2112" s="292" t="s">
        <v>3346</v>
      </c>
    </row>
    <row r="2113" spans="50:50" s="228" customFormat="1">
      <c r="AX2113" s="292" t="s">
        <v>3347</v>
      </c>
    </row>
    <row r="2114" spans="50:50" s="228" customFormat="1">
      <c r="AX2114" s="292" t="s">
        <v>3348</v>
      </c>
    </row>
    <row r="2115" spans="50:50" s="228" customFormat="1">
      <c r="AX2115" s="292" t="s">
        <v>3349</v>
      </c>
    </row>
    <row r="2116" spans="50:50" s="228" customFormat="1">
      <c r="AX2116" s="292" t="s">
        <v>3350</v>
      </c>
    </row>
    <row r="2117" spans="50:50" s="228" customFormat="1">
      <c r="AX2117" s="292" t="s">
        <v>3351</v>
      </c>
    </row>
    <row r="2118" spans="50:50" s="228" customFormat="1">
      <c r="AX2118" s="292" t="s">
        <v>3352</v>
      </c>
    </row>
    <row r="2119" spans="50:50" s="228" customFormat="1">
      <c r="AX2119" s="292" t="s">
        <v>3353</v>
      </c>
    </row>
    <row r="2120" spans="50:50" s="228" customFormat="1">
      <c r="AX2120" s="292" t="s">
        <v>3354</v>
      </c>
    </row>
    <row r="2121" spans="50:50" s="228" customFormat="1">
      <c r="AX2121" s="292" t="s">
        <v>3355</v>
      </c>
    </row>
    <row r="2122" spans="50:50" s="228" customFormat="1">
      <c r="AX2122" s="292" t="s">
        <v>3356</v>
      </c>
    </row>
    <row r="2123" spans="50:50" s="228" customFormat="1">
      <c r="AX2123" s="292" t="s">
        <v>3357</v>
      </c>
    </row>
    <row r="2124" spans="50:50" s="228" customFormat="1">
      <c r="AX2124" s="292" t="s">
        <v>3358</v>
      </c>
    </row>
    <row r="2125" spans="50:50" s="228" customFormat="1">
      <c r="AX2125" s="292" t="s">
        <v>3359</v>
      </c>
    </row>
    <row r="2126" spans="50:50" s="228" customFormat="1">
      <c r="AX2126" s="292" t="s">
        <v>3360</v>
      </c>
    </row>
    <row r="2127" spans="50:50" s="228" customFormat="1">
      <c r="AX2127" s="292" t="s">
        <v>3361</v>
      </c>
    </row>
    <row r="2128" spans="50:50" s="228" customFormat="1">
      <c r="AX2128" s="292" t="s">
        <v>3362</v>
      </c>
    </row>
    <row r="2129" spans="50:50" s="228" customFormat="1">
      <c r="AX2129" s="292" t="s">
        <v>3363</v>
      </c>
    </row>
    <row r="2130" spans="50:50" s="228" customFormat="1">
      <c r="AX2130" s="292" t="s">
        <v>3364</v>
      </c>
    </row>
    <row r="2131" spans="50:50" s="228" customFormat="1">
      <c r="AX2131" s="292" t="s">
        <v>3365</v>
      </c>
    </row>
    <row r="2132" spans="50:50" s="228" customFormat="1">
      <c r="AX2132" s="292" t="s">
        <v>3366</v>
      </c>
    </row>
    <row r="2133" spans="50:50" s="228" customFormat="1">
      <c r="AX2133" s="292" t="s">
        <v>3367</v>
      </c>
    </row>
    <row r="2134" spans="50:50" s="228" customFormat="1">
      <c r="AX2134" s="292" t="s">
        <v>3368</v>
      </c>
    </row>
    <row r="2135" spans="50:50" s="228" customFormat="1">
      <c r="AX2135" s="292" t="s">
        <v>3369</v>
      </c>
    </row>
    <row r="2136" spans="50:50" s="228" customFormat="1">
      <c r="AX2136" s="292" t="s">
        <v>3370</v>
      </c>
    </row>
    <row r="2137" spans="50:50" s="228" customFormat="1">
      <c r="AX2137" s="292" t="s">
        <v>3371</v>
      </c>
    </row>
    <row r="2138" spans="50:50" s="228" customFormat="1">
      <c r="AX2138" s="292" t="s">
        <v>3372</v>
      </c>
    </row>
    <row r="2139" spans="50:50" s="228" customFormat="1">
      <c r="AX2139" s="292" t="s">
        <v>3373</v>
      </c>
    </row>
    <row r="2140" spans="50:50" s="228" customFormat="1">
      <c r="AX2140" s="292" t="s">
        <v>3374</v>
      </c>
    </row>
    <row r="2141" spans="50:50" s="228" customFormat="1">
      <c r="AX2141" s="292" t="s">
        <v>3375</v>
      </c>
    </row>
    <row r="2142" spans="50:50" s="228" customFormat="1">
      <c r="AX2142" s="292" t="s">
        <v>3376</v>
      </c>
    </row>
    <row r="2143" spans="50:50" s="228" customFormat="1">
      <c r="AX2143" s="292" t="s">
        <v>3377</v>
      </c>
    </row>
    <row r="2144" spans="50:50" s="228" customFormat="1">
      <c r="AX2144" s="292" t="s">
        <v>3378</v>
      </c>
    </row>
    <row r="2145" spans="50:50" s="228" customFormat="1">
      <c r="AX2145" s="292" t="s">
        <v>3379</v>
      </c>
    </row>
    <row r="2146" spans="50:50" s="228" customFormat="1">
      <c r="AX2146" s="292" t="s">
        <v>3380</v>
      </c>
    </row>
    <row r="2147" spans="50:50" s="228" customFormat="1">
      <c r="AX2147" s="292" t="s">
        <v>3381</v>
      </c>
    </row>
    <row r="2148" spans="50:50" s="228" customFormat="1">
      <c r="AX2148" s="292" t="s">
        <v>3382</v>
      </c>
    </row>
    <row r="2149" spans="50:50" s="228" customFormat="1">
      <c r="AX2149" s="292" t="s">
        <v>3383</v>
      </c>
    </row>
    <row r="2150" spans="50:50" s="228" customFormat="1">
      <c r="AX2150" s="292" t="s">
        <v>3384</v>
      </c>
    </row>
    <row r="2151" spans="50:50" s="228" customFormat="1">
      <c r="AX2151" s="292" t="s">
        <v>3385</v>
      </c>
    </row>
    <row r="2152" spans="50:50" s="228" customFormat="1">
      <c r="AX2152" s="292" t="s">
        <v>3386</v>
      </c>
    </row>
    <row r="2153" spans="50:50" s="228" customFormat="1">
      <c r="AX2153" s="292" t="s">
        <v>3387</v>
      </c>
    </row>
    <row r="2154" spans="50:50" s="228" customFormat="1">
      <c r="AX2154" s="292" t="s">
        <v>3388</v>
      </c>
    </row>
    <row r="2155" spans="50:50" s="228" customFormat="1">
      <c r="AX2155" s="292" t="s">
        <v>3389</v>
      </c>
    </row>
    <row r="2156" spans="50:50" s="228" customFormat="1">
      <c r="AX2156" s="292" t="s">
        <v>3390</v>
      </c>
    </row>
    <row r="2157" spans="50:50" s="228" customFormat="1">
      <c r="AX2157" s="292" t="s">
        <v>3391</v>
      </c>
    </row>
    <row r="2158" spans="50:50" s="228" customFormat="1">
      <c r="AX2158" s="292" t="s">
        <v>3392</v>
      </c>
    </row>
    <row r="2159" spans="50:50" s="228" customFormat="1">
      <c r="AX2159" s="292" t="s">
        <v>3393</v>
      </c>
    </row>
    <row r="2160" spans="50:50" s="228" customFormat="1">
      <c r="AX2160" s="292" t="s">
        <v>3394</v>
      </c>
    </row>
    <row r="2161" spans="50:50" s="228" customFormat="1">
      <c r="AX2161" s="292" t="s">
        <v>3395</v>
      </c>
    </row>
    <row r="2162" spans="50:50" s="228" customFormat="1">
      <c r="AX2162" s="292" t="s">
        <v>3396</v>
      </c>
    </row>
    <row r="2163" spans="50:50" s="228" customFormat="1">
      <c r="AX2163" s="292" t="s">
        <v>3397</v>
      </c>
    </row>
    <row r="2164" spans="50:50" s="228" customFormat="1">
      <c r="AX2164" s="292" t="s">
        <v>3398</v>
      </c>
    </row>
    <row r="2165" spans="50:50" s="228" customFormat="1">
      <c r="AX2165" s="292" t="s">
        <v>3399</v>
      </c>
    </row>
    <row r="2166" spans="50:50" s="228" customFormat="1">
      <c r="AX2166" s="292" t="s">
        <v>3400</v>
      </c>
    </row>
    <row r="2167" spans="50:50" s="228" customFormat="1">
      <c r="AX2167" s="292" t="s">
        <v>3401</v>
      </c>
    </row>
    <row r="2168" spans="50:50" s="228" customFormat="1">
      <c r="AX2168" s="292" t="s">
        <v>3402</v>
      </c>
    </row>
    <row r="2169" spans="50:50" s="228" customFormat="1">
      <c r="AX2169" s="292" t="s">
        <v>1626</v>
      </c>
    </row>
    <row r="2170" spans="50:50" s="228" customFormat="1">
      <c r="AX2170" s="292" t="s">
        <v>3403</v>
      </c>
    </row>
    <row r="2171" spans="50:50" s="228" customFormat="1">
      <c r="AX2171" s="292" t="s">
        <v>3404</v>
      </c>
    </row>
    <row r="2172" spans="50:50" s="228" customFormat="1">
      <c r="AX2172" s="292" t="s">
        <v>3405</v>
      </c>
    </row>
    <row r="2173" spans="50:50" s="228" customFormat="1">
      <c r="AX2173" s="292" t="s">
        <v>3406</v>
      </c>
    </row>
    <row r="2174" spans="50:50" s="228" customFormat="1">
      <c r="AX2174" s="292" t="s">
        <v>3407</v>
      </c>
    </row>
    <row r="2175" spans="50:50" s="228" customFormat="1">
      <c r="AX2175" s="292" t="s">
        <v>3407</v>
      </c>
    </row>
    <row r="2176" spans="50:50" s="228" customFormat="1">
      <c r="AX2176" s="292" t="s">
        <v>3407</v>
      </c>
    </row>
    <row r="2177" spans="50:50" s="228" customFormat="1">
      <c r="AX2177" s="292" t="s">
        <v>3407</v>
      </c>
    </row>
    <row r="2178" spans="50:50" s="228" customFormat="1">
      <c r="AX2178" s="292" t="s">
        <v>3408</v>
      </c>
    </row>
    <row r="2179" spans="50:50" s="228" customFormat="1">
      <c r="AX2179" s="292" t="s">
        <v>3409</v>
      </c>
    </row>
    <row r="2180" spans="50:50" s="228" customFormat="1">
      <c r="AX2180" s="292" t="s">
        <v>3410</v>
      </c>
    </row>
    <row r="2181" spans="50:50" s="228" customFormat="1">
      <c r="AX2181" s="292" t="s">
        <v>3411</v>
      </c>
    </row>
    <row r="2182" spans="50:50" s="228" customFormat="1">
      <c r="AX2182" s="292" t="s">
        <v>3412</v>
      </c>
    </row>
    <row r="2183" spans="50:50" s="228" customFormat="1">
      <c r="AX2183" s="292" t="s">
        <v>3413</v>
      </c>
    </row>
    <row r="2184" spans="50:50" s="228" customFormat="1">
      <c r="AX2184" s="292" t="s">
        <v>3414</v>
      </c>
    </row>
    <row r="2185" spans="50:50" s="228" customFormat="1">
      <c r="AX2185" s="292" t="s">
        <v>3415</v>
      </c>
    </row>
    <row r="2186" spans="50:50" s="228" customFormat="1">
      <c r="AX2186" s="292" t="s">
        <v>3416</v>
      </c>
    </row>
    <row r="2187" spans="50:50" s="228" customFormat="1">
      <c r="AX2187" s="292" t="s">
        <v>3417</v>
      </c>
    </row>
    <row r="2188" spans="50:50" s="228" customFormat="1">
      <c r="AX2188" s="292" t="s">
        <v>3418</v>
      </c>
    </row>
    <row r="2189" spans="50:50" s="228" customFormat="1">
      <c r="AX2189" s="292" t="s">
        <v>3419</v>
      </c>
    </row>
    <row r="2190" spans="50:50" s="228" customFormat="1">
      <c r="AX2190" s="292" t="s">
        <v>3420</v>
      </c>
    </row>
    <row r="2191" spans="50:50" s="228" customFormat="1">
      <c r="AX2191" s="292" t="s">
        <v>3421</v>
      </c>
    </row>
    <row r="2192" spans="50:50" s="228" customFormat="1">
      <c r="AX2192" s="292" t="s">
        <v>3422</v>
      </c>
    </row>
    <row r="2193" spans="50:50" s="228" customFormat="1">
      <c r="AX2193" s="292" t="s">
        <v>3423</v>
      </c>
    </row>
    <row r="2194" spans="50:50" s="228" customFormat="1">
      <c r="AX2194" s="292" t="s">
        <v>3424</v>
      </c>
    </row>
    <row r="2195" spans="50:50" s="228" customFormat="1">
      <c r="AX2195" s="292" t="s">
        <v>3425</v>
      </c>
    </row>
    <row r="2196" spans="50:50" s="228" customFormat="1">
      <c r="AX2196" s="292" t="s">
        <v>3426</v>
      </c>
    </row>
    <row r="2197" spans="50:50" s="228" customFormat="1">
      <c r="AX2197" s="292" t="s">
        <v>3427</v>
      </c>
    </row>
    <row r="2198" spans="50:50" s="228" customFormat="1">
      <c r="AX2198" s="292" t="s">
        <v>1630</v>
      </c>
    </row>
    <row r="2199" spans="50:50" s="228" customFormat="1">
      <c r="AX2199" s="292" t="s">
        <v>3428</v>
      </c>
    </row>
    <row r="2200" spans="50:50" s="228" customFormat="1">
      <c r="AX2200" s="292" t="s">
        <v>3429</v>
      </c>
    </row>
    <row r="2201" spans="50:50" s="228" customFormat="1">
      <c r="AX2201" s="292" t="s">
        <v>3430</v>
      </c>
    </row>
    <row r="2202" spans="50:50" s="228" customFormat="1">
      <c r="AX2202" s="292" t="s">
        <v>3431</v>
      </c>
    </row>
    <row r="2203" spans="50:50" s="228" customFormat="1">
      <c r="AX2203" s="292" t="s">
        <v>3432</v>
      </c>
    </row>
    <row r="2204" spans="50:50" s="228" customFormat="1">
      <c r="AX2204" s="292" t="s">
        <v>3433</v>
      </c>
    </row>
    <row r="2205" spans="50:50" s="228" customFormat="1">
      <c r="AX2205" s="292" t="s">
        <v>3434</v>
      </c>
    </row>
    <row r="2206" spans="50:50" s="228" customFormat="1">
      <c r="AX2206" s="292" t="s">
        <v>3435</v>
      </c>
    </row>
    <row r="2207" spans="50:50" s="228" customFormat="1">
      <c r="AX2207" s="292" t="s">
        <v>3436</v>
      </c>
    </row>
    <row r="2208" spans="50:50" s="228" customFormat="1">
      <c r="AX2208" s="292" t="s">
        <v>3437</v>
      </c>
    </row>
    <row r="2209" spans="50:50" s="228" customFormat="1">
      <c r="AX2209" s="292" t="s">
        <v>3438</v>
      </c>
    </row>
    <row r="2210" spans="50:50" s="228" customFormat="1">
      <c r="AX2210" s="292" t="s">
        <v>3439</v>
      </c>
    </row>
    <row r="2211" spans="50:50" s="228" customFormat="1">
      <c r="AX2211" s="292" t="s">
        <v>3440</v>
      </c>
    </row>
    <row r="2212" spans="50:50" s="228" customFormat="1">
      <c r="AX2212" s="292" t="s">
        <v>3441</v>
      </c>
    </row>
    <row r="2213" spans="50:50" s="228" customFormat="1">
      <c r="AX2213" s="292" t="s">
        <v>3442</v>
      </c>
    </row>
    <row r="2214" spans="50:50" s="228" customFormat="1">
      <c r="AX2214" s="292" t="s">
        <v>3443</v>
      </c>
    </row>
    <row r="2215" spans="50:50" s="228" customFormat="1">
      <c r="AX2215" s="292" t="s">
        <v>3444</v>
      </c>
    </row>
    <row r="2216" spans="50:50" s="228" customFormat="1">
      <c r="AX2216" s="292" t="s">
        <v>3445</v>
      </c>
    </row>
    <row r="2217" spans="50:50" s="228" customFormat="1">
      <c r="AX2217" s="292" t="s">
        <v>3446</v>
      </c>
    </row>
    <row r="2218" spans="50:50" s="228" customFormat="1">
      <c r="AX2218" s="292" t="s">
        <v>3447</v>
      </c>
    </row>
    <row r="2219" spans="50:50" s="228" customFormat="1">
      <c r="AX2219" s="292" t="s">
        <v>3448</v>
      </c>
    </row>
    <row r="2220" spans="50:50" s="228" customFormat="1">
      <c r="AX2220" s="292" t="s">
        <v>3449</v>
      </c>
    </row>
    <row r="2221" spans="50:50" s="228" customFormat="1">
      <c r="AX2221" s="292" t="s">
        <v>3450</v>
      </c>
    </row>
    <row r="2222" spans="50:50" s="228" customFormat="1">
      <c r="AX2222" s="292" t="s">
        <v>3451</v>
      </c>
    </row>
    <row r="2223" spans="50:50" s="228" customFormat="1">
      <c r="AX2223" s="292" t="s">
        <v>3452</v>
      </c>
    </row>
    <row r="2224" spans="50:50" s="228" customFormat="1">
      <c r="AX2224" s="292" t="s">
        <v>3453</v>
      </c>
    </row>
    <row r="2225" spans="50:50" s="228" customFormat="1">
      <c r="AX2225" s="292" t="s">
        <v>3454</v>
      </c>
    </row>
    <row r="2226" spans="50:50" s="228" customFormat="1">
      <c r="AX2226" s="292" t="s">
        <v>3455</v>
      </c>
    </row>
    <row r="2227" spans="50:50" s="228" customFormat="1">
      <c r="AX2227" s="292" t="s">
        <v>3456</v>
      </c>
    </row>
    <row r="2228" spans="50:50" s="228" customFormat="1">
      <c r="AX2228" s="292" t="s">
        <v>3457</v>
      </c>
    </row>
    <row r="2229" spans="50:50" s="228" customFormat="1">
      <c r="AX2229" s="292" t="s">
        <v>3458</v>
      </c>
    </row>
    <row r="2230" spans="50:50" s="228" customFormat="1">
      <c r="AX2230" s="292" t="s">
        <v>3459</v>
      </c>
    </row>
    <row r="2231" spans="50:50" s="228" customFormat="1">
      <c r="AX2231" s="292" t="s">
        <v>3460</v>
      </c>
    </row>
    <row r="2232" spans="50:50" s="228" customFormat="1">
      <c r="AX2232" s="292" t="s">
        <v>3461</v>
      </c>
    </row>
    <row r="2233" spans="50:50" s="228" customFormat="1">
      <c r="AX2233" s="292" t="s">
        <v>3462</v>
      </c>
    </row>
    <row r="2234" spans="50:50" s="228" customFormat="1">
      <c r="AX2234" s="292" t="s">
        <v>3463</v>
      </c>
    </row>
    <row r="2235" spans="50:50" s="228" customFormat="1">
      <c r="AX2235" s="292" t="s">
        <v>3464</v>
      </c>
    </row>
    <row r="2236" spans="50:50" s="228" customFormat="1">
      <c r="AX2236" s="292" t="s">
        <v>3465</v>
      </c>
    </row>
    <row r="2237" spans="50:50" s="228" customFormat="1">
      <c r="AX2237" s="292" t="s">
        <v>3466</v>
      </c>
    </row>
    <row r="2238" spans="50:50" s="228" customFormat="1">
      <c r="AX2238" s="292" t="s">
        <v>3467</v>
      </c>
    </row>
    <row r="2239" spans="50:50" s="228" customFormat="1">
      <c r="AX2239" s="292" t="s">
        <v>3468</v>
      </c>
    </row>
    <row r="2240" spans="50:50" s="228" customFormat="1">
      <c r="AX2240" s="292" t="s">
        <v>3469</v>
      </c>
    </row>
    <row r="2241" spans="50:50" s="228" customFormat="1">
      <c r="AX2241" s="292" t="s">
        <v>3470</v>
      </c>
    </row>
    <row r="2242" spans="50:50" s="228" customFormat="1">
      <c r="AX2242" s="292" t="s">
        <v>3471</v>
      </c>
    </row>
    <row r="2243" spans="50:50" s="228" customFormat="1">
      <c r="AX2243" s="292" t="s">
        <v>3472</v>
      </c>
    </row>
    <row r="2244" spans="50:50" s="228" customFormat="1">
      <c r="AX2244" s="292" t="s">
        <v>3473</v>
      </c>
    </row>
    <row r="2245" spans="50:50" s="228" customFormat="1">
      <c r="AX2245" s="292" t="s">
        <v>3474</v>
      </c>
    </row>
    <row r="2246" spans="50:50" s="228" customFormat="1">
      <c r="AX2246" s="292" t="s">
        <v>3475</v>
      </c>
    </row>
    <row r="2247" spans="50:50" s="228" customFormat="1">
      <c r="AX2247" s="292" t="s">
        <v>3476</v>
      </c>
    </row>
    <row r="2248" spans="50:50" s="228" customFormat="1">
      <c r="AX2248" s="292" t="s">
        <v>3477</v>
      </c>
    </row>
    <row r="2249" spans="50:50" s="228" customFormat="1">
      <c r="AX2249" s="292" t="s">
        <v>3478</v>
      </c>
    </row>
    <row r="2250" spans="50:50" s="228" customFormat="1">
      <c r="AX2250" s="292" t="s">
        <v>3479</v>
      </c>
    </row>
    <row r="2251" spans="50:50" s="228" customFormat="1">
      <c r="AX2251" s="292" t="s">
        <v>3480</v>
      </c>
    </row>
    <row r="2252" spans="50:50" s="228" customFormat="1">
      <c r="AX2252" s="292" t="s">
        <v>3481</v>
      </c>
    </row>
    <row r="2253" spans="50:50" s="228" customFormat="1">
      <c r="AX2253" s="292" t="s">
        <v>3482</v>
      </c>
    </row>
    <row r="2254" spans="50:50" s="228" customFormat="1">
      <c r="AX2254" s="292" t="s">
        <v>3483</v>
      </c>
    </row>
    <row r="2255" spans="50:50" s="228" customFormat="1">
      <c r="AX2255" s="292" t="s">
        <v>3484</v>
      </c>
    </row>
    <row r="2256" spans="50:50" s="228" customFormat="1">
      <c r="AX2256" s="292" t="s">
        <v>3485</v>
      </c>
    </row>
    <row r="2257" spans="50:50" s="228" customFormat="1">
      <c r="AX2257" s="292" t="s">
        <v>3486</v>
      </c>
    </row>
    <row r="2258" spans="50:50" s="228" customFormat="1">
      <c r="AX2258" s="292" t="s">
        <v>3487</v>
      </c>
    </row>
    <row r="2259" spans="50:50" s="228" customFormat="1">
      <c r="AX2259" s="292" t="s">
        <v>3488</v>
      </c>
    </row>
    <row r="2260" spans="50:50" s="228" customFormat="1">
      <c r="AX2260" s="292" t="s">
        <v>3489</v>
      </c>
    </row>
    <row r="2261" spans="50:50" s="228" customFormat="1">
      <c r="AX2261" s="292" t="s">
        <v>3490</v>
      </c>
    </row>
    <row r="2262" spans="50:50" s="228" customFormat="1">
      <c r="AX2262" s="292" t="s">
        <v>3491</v>
      </c>
    </row>
    <row r="2263" spans="50:50" s="228" customFormat="1">
      <c r="AX2263" s="292" t="s">
        <v>3492</v>
      </c>
    </row>
    <row r="2264" spans="50:50" s="228" customFormat="1">
      <c r="AX2264" s="292" t="s">
        <v>3493</v>
      </c>
    </row>
    <row r="2265" spans="50:50" s="228" customFormat="1">
      <c r="AX2265" s="292" t="s">
        <v>3494</v>
      </c>
    </row>
    <row r="2266" spans="50:50" s="228" customFormat="1">
      <c r="AX2266" s="292" t="s">
        <v>3495</v>
      </c>
    </row>
    <row r="2267" spans="50:50" s="228" customFormat="1">
      <c r="AX2267" s="292" t="s">
        <v>3496</v>
      </c>
    </row>
    <row r="2268" spans="50:50" s="228" customFormat="1">
      <c r="AX2268" s="292" t="s">
        <v>3497</v>
      </c>
    </row>
    <row r="2269" spans="50:50" s="228" customFormat="1">
      <c r="AX2269" s="292" t="s">
        <v>3498</v>
      </c>
    </row>
    <row r="2270" spans="50:50" s="228" customFormat="1">
      <c r="AX2270" s="292" t="s">
        <v>3499</v>
      </c>
    </row>
    <row r="2271" spans="50:50" s="228" customFormat="1">
      <c r="AX2271" s="292" t="s">
        <v>3500</v>
      </c>
    </row>
    <row r="2272" spans="50:50" s="228" customFormat="1">
      <c r="AX2272" s="292" t="s">
        <v>3501</v>
      </c>
    </row>
    <row r="2273" spans="50:50" s="228" customFormat="1">
      <c r="AX2273" s="292" t="s">
        <v>3502</v>
      </c>
    </row>
    <row r="2274" spans="50:50" s="228" customFormat="1">
      <c r="AX2274" s="292" t="s">
        <v>3503</v>
      </c>
    </row>
    <row r="2275" spans="50:50" s="228" customFormat="1">
      <c r="AX2275" s="292" t="s">
        <v>3504</v>
      </c>
    </row>
    <row r="2276" spans="50:50" s="228" customFormat="1">
      <c r="AX2276" s="292" t="s">
        <v>3505</v>
      </c>
    </row>
    <row r="2277" spans="50:50" s="228" customFormat="1">
      <c r="AX2277" s="292" t="s">
        <v>3506</v>
      </c>
    </row>
    <row r="2278" spans="50:50" s="228" customFormat="1">
      <c r="AX2278" s="292" t="s">
        <v>3507</v>
      </c>
    </row>
    <row r="2279" spans="50:50" s="228" customFormat="1">
      <c r="AX2279" s="292" t="s">
        <v>3508</v>
      </c>
    </row>
    <row r="2280" spans="50:50" s="228" customFormat="1">
      <c r="AX2280" s="292" t="s">
        <v>3509</v>
      </c>
    </row>
    <row r="2281" spans="50:50" s="228" customFormat="1">
      <c r="AX2281" s="292" t="s">
        <v>3510</v>
      </c>
    </row>
    <row r="2282" spans="50:50" s="228" customFormat="1">
      <c r="AX2282" s="292" t="s">
        <v>3511</v>
      </c>
    </row>
    <row r="2283" spans="50:50" s="228" customFormat="1">
      <c r="AX2283" s="292" t="s">
        <v>1680</v>
      </c>
    </row>
    <row r="2284" spans="50:50" s="228" customFormat="1">
      <c r="AX2284" s="292" t="s">
        <v>3512</v>
      </c>
    </row>
    <row r="2285" spans="50:50" s="228" customFormat="1">
      <c r="AX2285" s="292" t="s">
        <v>3513</v>
      </c>
    </row>
    <row r="2286" spans="50:50" s="228" customFormat="1">
      <c r="AX2286" s="292" t="s">
        <v>3514</v>
      </c>
    </row>
    <row r="2287" spans="50:50" s="228" customFormat="1">
      <c r="AX2287" s="292" t="s">
        <v>3515</v>
      </c>
    </row>
    <row r="2288" spans="50:50" s="228" customFormat="1">
      <c r="AX2288" s="292" t="s">
        <v>3516</v>
      </c>
    </row>
    <row r="2289" spans="50:50" s="228" customFormat="1">
      <c r="AX2289" s="292" t="s">
        <v>3517</v>
      </c>
    </row>
    <row r="2290" spans="50:50" s="228" customFormat="1">
      <c r="AX2290" s="292" t="s">
        <v>3518</v>
      </c>
    </row>
    <row r="2291" spans="50:50" s="228" customFormat="1">
      <c r="AX2291" s="292" t="s">
        <v>3519</v>
      </c>
    </row>
    <row r="2292" spans="50:50" s="228" customFormat="1">
      <c r="AX2292" s="292" t="s">
        <v>3520</v>
      </c>
    </row>
    <row r="2293" spans="50:50" s="228" customFormat="1">
      <c r="AX2293" s="292" t="s">
        <v>3521</v>
      </c>
    </row>
    <row r="2294" spans="50:50" s="228" customFormat="1">
      <c r="AX2294" s="292" t="s">
        <v>3522</v>
      </c>
    </row>
    <row r="2295" spans="50:50" s="228" customFormat="1">
      <c r="AX2295" s="292" t="s">
        <v>3523</v>
      </c>
    </row>
    <row r="2296" spans="50:50" s="228" customFormat="1">
      <c r="AX2296" s="292" t="s">
        <v>3524</v>
      </c>
    </row>
    <row r="2297" spans="50:50" s="228" customFormat="1">
      <c r="AX2297" s="292" t="s">
        <v>3525</v>
      </c>
    </row>
    <row r="2298" spans="50:50" s="228" customFormat="1">
      <c r="AX2298" s="292" t="s">
        <v>3526</v>
      </c>
    </row>
    <row r="2299" spans="50:50" s="228" customFormat="1">
      <c r="AX2299" s="292" t="s">
        <v>3527</v>
      </c>
    </row>
    <row r="2300" spans="50:50" s="228" customFormat="1">
      <c r="AX2300" s="292" t="s">
        <v>3528</v>
      </c>
    </row>
    <row r="2301" spans="50:50" s="228" customFormat="1">
      <c r="AX2301" s="292" t="s">
        <v>3529</v>
      </c>
    </row>
    <row r="2302" spans="50:50" s="228" customFormat="1">
      <c r="AX2302" s="292" t="s">
        <v>3530</v>
      </c>
    </row>
    <row r="2303" spans="50:50" s="228" customFormat="1">
      <c r="AX2303" s="292" t="s">
        <v>3531</v>
      </c>
    </row>
    <row r="2304" spans="50:50" s="228" customFormat="1">
      <c r="AX2304" s="292" t="s">
        <v>3532</v>
      </c>
    </row>
    <row r="2305" spans="50:50" s="228" customFormat="1">
      <c r="AX2305" s="292" t="s">
        <v>3533</v>
      </c>
    </row>
    <row r="2306" spans="50:50" s="228" customFormat="1">
      <c r="AX2306" s="292" t="s">
        <v>3534</v>
      </c>
    </row>
    <row r="2307" spans="50:50" s="228" customFormat="1">
      <c r="AX2307" s="292" t="s">
        <v>3535</v>
      </c>
    </row>
    <row r="2308" spans="50:50" s="228" customFormat="1">
      <c r="AX2308" s="292" t="s">
        <v>3536</v>
      </c>
    </row>
    <row r="2309" spans="50:50" s="228" customFormat="1">
      <c r="AX2309" s="292" t="s">
        <v>3537</v>
      </c>
    </row>
    <row r="2310" spans="50:50" s="228" customFormat="1">
      <c r="AX2310" s="292" t="s">
        <v>3538</v>
      </c>
    </row>
    <row r="2311" spans="50:50" s="228" customFormat="1">
      <c r="AX2311" s="292" t="s">
        <v>3539</v>
      </c>
    </row>
    <row r="2312" spans="50:50" s="228" customFormat="1">
      <c r="AX2312" s="292" t="s">
        <v>3540</v>
      </c>
    </row>
    <row r="2313" spans="50:50" s="228" customFormat="1">
      <c r="AX2313" s="292" t="s">
        <v>3541</v>
      </c>
    </row>
    <row r="2314" spans="50:50" s="228" customFormat="1">
      <c r="AX2314" s="292" t="s">
        <v>3542</v>
      </c>
    </row>
    <row r="2315" spans="50:50" s="228" customFormat="1">
      <c r="AX2315" s="292" t="s">
        <v>3543</v>
      </c>
    </row>
    <row r="2316" spans="50:50" s="228" customFormat="1">
      <c r="AX2316" s="292" t="s">
        <v>3544</v>
      </c>
    </row>
    <row r="2317" spans="50:50" s="228" customFormat="1">
      <c r="AX2317" s="292" t="s">
        <v>3545</v>
      </c>
    </row>
    <row r="2318" spans="50:50" s="228" customFormat="1">
      <c r="AX2318" s="292" t="s">
        <v>3546</v>
      </c>
    </row>
    <row r="2319" spans="50:50" s="228" customFormat="1">
      <c r="AX2319" s="292" t="s">
        <v>3547</v>
      </c>
    </row>
    <row r="2320" spans="50:50" s="228" customFormat="1">
      <c r="AX2320" s="292" t="s">
        <v>3548</v>
      </c>
    </row>
    <row r="2321" spans="50:50" s="228" customFormat="1">
      <c r="AX2321" s="292" t="s">
        <v>3549</v>
      </c>
    </row>
    <row r="2322" spans="50:50" s="228" customFormat="1">
      <c r="AX2322" s="292" t="s">
        <v>3550</v>
      </c>
    </row>
    <row r="2323" spans="50:50" s="228" customFormat="1">
      <c r="AX2323" s="292" t="s">
        <v>3551</v>
      </c>
    </row>
    <row r="2324" spans="50:50" s="228" customFormat="1">
      <c r="AX2324" s="292" t="s">
        <v>3552</v>
      </c>
    </row>
    <row r="2325" spans="50:50" s="228" customFormat="1">
      <c r="AX2325" s="292" t="s">
        <v>3553</v>
      </c>
    </row>
    <row r="2326" spans="50:50" s="228" customFormat="1">
      <c r="AX2326" s="292" t="s">
        <v>3554</v>
      </c>
    </row>
    <row r="2327" spans="50:50" s="228" customFormat="1">
      <c r="AX2327" s="292" t="s">
        <v>3555</v>
      </c>
    </row>
    <row r="2328" spans="50:50" s="228" customFormat="1">
      <c r="AX2328" s="292" t="s">
        <v>3556</v>
      </c>
    </row>
    <row r="2329" spans="50:50" s="228" customFormat="1">
      <c r="AX2329" s="292" t="s">
        <v>3557</v>
      </c>
    </row>
    <row r="2330" spans="50:50" s="228" customFormat="1">
      <c r="AX2330" s="292" t="s">
        <v>3558</v>
      </c>
    </row>
    <row r="2331" spans="50:50" s="228" customFormat="1">
      <c r="AX2331" s="292" t="s">
        <v>3559</v>
      </c>
    </row>
    <row r="2332" spans="50:50" s="228" customFormat="1">
      <c r="AX2332" s="292" t="s">
        <v>3560</v>
      </c>
    </row>
    <row r="2333" spans="50:50" s="228" customFormat="1">
      <c r="AX2333" s="292" t="s">
        <v>3561</v>
      </c>
    </row>
    <row r="2334" spans="50:50" s="228" customFormat="1">
      <c r="AX2334" s="292" t="s">
        <v>3562</v>
      </c>
    </row>
    <row r="2335" spans="50:50" s="228" customFormat="1">
      <c r="AX2335" s="292" t="s">
        <v>3563</v>
      </c>
    </row>
    <row r="2336" spans="50:50" s="228" customFormat="1">
      <c r="AX2336" s="292" t="s">
        <v>3564</v>
      </c>
    </row>
    <row r="2337" spans="50:50" s="228" customFormat="1">
      <c r="AX2337" s="292" t="s">
        <v>3565</v>
      </c>
    </row>
    <row r="2338" spans="50:50" s="228" customFormat="1">
      <c r="AX2338" s="292" t="s">
        <v>3566</v>
      </c>
    </row>
    <row r="2339" spans="50:50" s="228" customFormat="1">
      <c r="AX2339" s="292" t="s">
        <v>3567</v>
      </c>
    </row>
    <row r="2340" spans="50:50" s="228" customFormat="1">
      <c r="AX2340" s="292" t="s">
        <v>3568</v>
      </c>
    </row>
    <row r="2341" spans="50:50" s="228" customFormat="1">
      <c r="AX2341" s="292" t="s">
        <v>3569</v>
      </c>
    </row>
    <row r="2342" spans="50:50" s="228" customFormat="1">
      <c r="AX2342" s="292" t="s">
        <v>3570</v>
      </c>
    </row>
    <row r="2343" spans="50:50" s="228" customFormat="1">
      <c r="AX2343" s="292" t="s">
        <v>3571</v>
      </c>
    </row>
    <row r="2344" spans="50:50" s="228" customFormat="1">
      <c r="AX2344" s="292" t="s">
        <v>3571</v>
      </c>
    </row>
    <row r="2345" spans="50:50" s="228" customFormat="1">
      <c r="AX2345" s="292" t="s">
        <v>3572</v>
      </c>
    </row>
    <row r="2346" spans="50:50" s="228" customFormat="1">
      <c r="AX2346" s="292" t="s">
        <v>3573</v>
      </c>
    </row>
    <row r="2347" spans="50:50" s="228" customFormat="1">
      <c r="AX2347" s="292" t="s">
        <v>3574</v>
      </c>
    </row>
    <row r="2348" spans="50:50" s="228" customFormat="1">
      <c r="AX2348" s="292" t="s">
        <v>3575</v>
      </c>
    </row>
    <row r="2349" spans="50:50" s="228" customFormat="1">
      <c r="AX2349" s="292" t="s">
        <v>3576</v>
      </c>
    </row>
    <row r="2350" spans="50:50" s="228" customFormat="1">
      <c r="AX2350" s="292" t="s">
        <v>3577</v>
      </c>
    </row>
    <row r="2351" spans="50:50" s="228" customFormat="1">
      <c r="AX2351" s="292" t="s">
        <v>3578</v>
      </c>
    </row>
    <row r="2352" spans="50:50" s="228" customFormat="1">
      <c r="AX2352" s="292" t="s">
        <v>3579</v>
      </c>
    </row>
    <row r="2353" spans="50:50" s="228" customFormat="1">
      <c r="AX2353" s="292" t="s">
        <v>3579</v>
      </c>
    </row>
    <row r="2354" spans="50:50" s="228" customFormat="1">
      <c r="AX2354" s="292" t="s">
        <v>3579</v>
      </c>
    </row>
    <row r="2355" spans="50:50" s="228" customFormat="1">
      <c r="AX2355" s="292" t="s">
        <v>3580</v>
      </c>
    </row>
    <row r="2356" spans="50:50" s="228" customFormat="1">
      <c r="AX2356" s="292" t="s">
        <v>3581</v>
      </c>
    </row>
    <row r="2357" spans="50:50" s="228" customFormat="1">
      <c r="AX2357" s="292" t="s">
        <v>3582</v>
      </c>
    </row>
    <row r="2358" spans="50:50" s="228" customFormat="1">
      <c r="AX2358" s="292" t="s">
        <v>3583</v>
      </c>
    </row>
    <row r="2359" spans="50:50" s="228" customFormat="1">
      <c r="AX2359" s="292" t="s">
        <v>3584</v>
      </c>
    </row>
    <row r="2360" spans="50:50" s="228" customFormat="1">
      <c r="AX2360" s="292" t="s">
        <v>3585</v>
      </c>
    </row>
    <row r="2361" spans="50:50" s="228" customFormat="1">
      <c r="AX2361" s="292" t="s">
        <v>3586</v>
      </c>
    </row>
    <row r="2362" spans="50:50" s="228" customFormat="1">
      <c r="AX2362" s="292" t="s">
        <v>3587</v>
      </c>
    </row>
    <row r="2363" spans="50:50" s="228" customFormat="1">
      <c r="AX2363" s="292" t="s">
        <v>3588</v>
      </c>
    </row>
    <row r="2364" spans="50:50" s="228" customFormat="1">
      <c r="AX2364" s="292" t="s">
        <v>3589</v>
      </c>
    </row>
    <row r="2365" spans="50:50" s="228" customFormat="1">
      <c r="AX2365" s="292" t="s">
        <v>3590</v>
      </c>
    </row>
    <row r="2366" spans="50:50" s="228" customFormat="1">
      <c r="AX2366" s="292" t="s">
        <v>3591</v>
      </c>
    </row>
    <row r="2367" spans="50:50" s="228" customFormat="1">
      <c r="AX2367" s="292" t="s">
        <v>3592</v>
      </c>
    </row>
    <row r="2368" spans="50:50" s="228" customFormat="1">
      <c r="AX2368" s="292" t="s">
        <v>3593</v>
      </c>
    </row>
    <row r="2369" spans="50:50" s="228" customFormat="1">
      <c r="AX2369" s="292" t="s">
        <v>3594</v>
      </c>
    </row>
    <row r="2370" spans="50:50" s="228" customFormat="1">
      <c r="AX2370" s="292" t="s">
        <v>3594</v>
      </c>
    </row>
    <row r="2371" spans="50:50" s="228" customFormat="1">
      <c r="AX2371" s="292" t="s">
        <v>3595</v>
      </c>
    </row>
    <row r="2372" spans="50:50" s="228" customFormat="1">
      <c r="AX2372" s="292" t="s">
        <v>3596</v>
      </c>
    </row>
    <row r="2373" spans="50:50" s="228" customFormat="1">
      <c r="AX2373" s="292" t="s">
        <v>3597</v>
      </c>
    </row>
    <row r="2374" spans="50:50" s="228" customFormat="1">
      <c r="AX2374" s="292" t="s">
        <v>3598</v>
      </c>
    </row>
    <row r="2375" spans="50:50" s="228" customFormat="1">
      <c r="AX2375" s="292" t="s">
        <v>3599</v>
      </c>
    </row>
    <row r="2376" spans="50:50" s="228" customFormat="1">
      <c r="AX2376" s="292" t="s">
        <v>3600</v>
      </c>
    </row>
    <row r="2377" spans="50:50" s="228" customFormat="1">
      <c r="AX2377" s="292" t="s">
        <v>3601</v>
      </c>
    </row>
    <row r="2378" spans="50:50" s="228" customFormat="1">
      <c r="AX2378" s="292" t="s">
        <v>3602</v>
      </c>
    </row>
    <row r="2379" spans="50:50" s="228" customFormat="1">
      <c r="AX2379" s="292" t="s">
        <v>3603</v>
      </c>
    </row>
    <row r="2380" spans="50:50" s="228" customFormat="1">
      <c r="AX2380" s="292" t="s">
        <v>3604</v>
      </c>
    </row>
    <row r="2381" spans="50:50" s="228" customFormat="1">
      <c r="AX2381" s="292" t="s">
        <v>3605</v>
      </c>
    </row>
    <row r="2382" spans="50:50" s="228" customFormat="1">
      <c r="AX2382" s="292" t="s">
        <v>3606</v>
      </c>
    </row>
    <row r="2383" spans="50:50" s="228" customFormat="1">
      <c r="AX2383" s="292" t="s">
        <v>3607</v>
      </c>
    </row>
    <row r="2384" spans="50:50" s="228" customFormat="1">
      <c r="AX2384" s="292" t="s">
        <v>3608</v>
      </c>
    </row>
    <row r="2385" spans="50:50" s="228" customFormat="1">
      <c r="AX2385" s="292" t="s">
        <v>3609</v>
      </c>
    </row>
    <row r="2386" spans="50:50" s="228" customFormat="1">
      <c r="AX2386" s="292" t="s">
        <v>3610</v>
      </c>
    </row>
    <row r="2387" spans="50:50" s="228" customFormat="1">
      <c r="AX2387" s="292" t="s">
        <v>3611</v>
      </c>
    </row>
    <row r="2388" spans="50:50" s="228" customFormat="1">
      <c r="AX2388" s="292" t="s">
        <v>3612</v>
      </c>
    </row>
    <row r="2389" spans="50:50" s="228" customFormat="1">
      <c r="AX2389" s="292" t="s">
        <v>3613</v>
      </c>
    </row>
    <row r="2390" spans="50:50" s="228" customFormat="1">
      <c r="AX2390" s="292" t="s">
        <v>3614</v>
      </c>
    </row>
    <row r="2391" spans="50:50" s="228" customFormat="1">
      <c r="AX2391" s="292" t="s">
        <v>3615</v>
      </c>
    </row>
    <row r="2392" spans="50:50" s="228" customFormat="1">
      <c r="AX2392" s="292" t="s">
        <v>3616</v>
      </c>
    </row>
    <row r="2393" spans="50:50" s="228" customFormat="1">
      <c r="AX2393" s="292" t="s">
        <v>3617</v>
      </c>
    </row>
    <row r="2394" spans="50:50" s="228" customFormat="1">
      <c r="AX2394" s="292" t="s">
        <v>3618</v>
      </c>
    </row>
    <row r="2395" spans="50:50" s="228" customFormat="1">
      <c r="AX2395" s="292" t="s">
        <v>3619</v>
      </c>
    </row>
    <row r="2396" spans="50:50" s="228" customFormat="1">
      <c r="AX2396" s="292" t="s">
        <v>3620</v>
      </c>
    </row>
    <row r="2397" spans="50:50" s="228" customFormat="1">
      <c r="AX2397" s="292" t="s">
        <v>3621</v>
      </c>
    </row>
    <row r="2398" spans="50:50" s="228" customFormat="1">
      <c r="AX2398" s="292" t="s">
        <v>3622</v>
      </c>
    </row>
    <row r="2399" spans="50:50" s="228" customFormat="1">
      <c r="AX2399" s="292" t="s">
        <v>3623</v>
      </c>
    </row>
    <row r="2400" spans="50:50" s="228" customFormat="1">
      <c r="AX2400" s="292" t="s">
        <v>3624</v>
      </c>
    </row>
    <row r="2401" spans="50:50" s="228" customFormat="1">
      <c r="AX2401" s="292" t="s">
        <v>3625</v>
      </c>
    </row>
    <row r="2402" spans="50:50" s="228" customFormat="1">
      <c r="AX2402" s="292" t="s">
        <v>3626</v>
      </c>
    </row>
    <row r="2403" spans="50:50" s="228" customFormat="1">
      <c r="AX2403" s="292" t="s">
        <v>3627</v>
      </c>
    </row>
    <row r="2404" spans="50:50" s="228" customFormat="1">
      <c r="AX2404" s="292" t="s">
        <v>3628</v>
      </c>
    </row>
    <row r="2405" spans="50:50" s="228" customFormat="1">
      <c r="AX2405" s="292" t="s">
        <v>3629</v>
      </c>
    </row>
    <row r="2406" spans="50:50" s="228" customFormat="1">
      <c r="AX2406" s="292" t="s">
        <v>3630</v>
      </c>
    </row>
    <row r="2407" spans="50:50" s="228" customFormat="1">
      <c r="AX2407" s="292" t="s">
        <v>3631</v>
      </c>
    </row>
    <row r="2408" spans="50:50" s="228" customFormat="1">
      <c r="AX2408" s="292" t="s">
        <v>3632</v>
      </c>
    </row>
    <row r="2409" spans="50:50" s="228" customFormat="1">
      <c r="AX2409" s="292" t="s">
        <v>3633</v>
      </c>
    </row>
    <row r="2410" spans="50:50" s="228" customFormat="1">
      <c r="AX2410" s="292" t="s">
        <v>3634</v>
      </c>
    </row>
    <row r="2411" spans="50:50" s="228" customFormat="1">
      <c r="AX2411" s="292" t="s">
        <v>3635</v>
      </c>
    </row>
    <row r="2412" spans="50:50" s="228" customFormat="1">
      <c r="AX2412" s="292" t="s">
        <v>3636</v>
      </c>
    </row>
    <row r="2413" spans="50:50" s="228" customFormat="1">
      <c r="AX2413" s="292" t="s">
        <v>3637</v>
      </c>
    </row>
    <row r="2414" spans="50:50" s="228" customFormat="1">
      <c r="AX2414" s="292" t="s">
        <v>3638</v>
      </c>
    </row>
    <row r="2415" spans="50:50" s="228" customFormat="1">
      <c r="AX2415" s="292" t="s">
        <v>3639</v>
      </c>
    </row>
    <row r="2416" spans="50:50" s="228" customFormat="1">
      <c r="AX2416" s="292" t="s">
        <v>3640</v>
      </c>
    </row>
    <row r="2417" spans="50:50" s="228" customFormat="1">
      <c r="AX2417" s="292" t="s">
        <v>1753</v>
      </c>
    </row>
    <row r="2418" spans="50:50" s="228" customFormat="1">
      <c r="AX2418" s="292" t="s">
        <v>3641</v>
      </c>
    </row>
    <row r="2419" spans="50:50" s="228" customFormat="1">
      <c r="AX2419" s="292" t="s">
        <v>3642</v>
      </c>
    </row>
    <row r="2420" spans="50:50" s="228" customFormat="1">
      <c r="AX2420" s="292" t="s">
        <v>3643</v>
      </c>
    </row>
    <row r="2421" spans="50:50" s="228" customFormat="1">
      <c r="AX2421" s="292" t="s">
        <v>3644</v>
      </c>
    </row>
    <row r="2422" spans="50:50" s="228" customFormat="1">
      <c r="AX2422" s="292" t="s">
        <v>3645</v>
      </c>
    </row>
    <row r="2423" spans="50:50" s="228" customFormat="1">
      <c r="AX2423" s="292" t="s">
        <v>3646</v>
      </c>
    </row>
    <row r="2424" spans="50:50" s="228" customFormat="1">
      <c r="AX2424" s="292" t="s">
        <v>3647</v>
      </c>
    </row>
    <row r="2425" spans="50:50" s="228" customFormat="1">
      <c r="AX2425" s="292" t="s">
        <v>3648</v>
      </c>
    </row>
    <row r="2426" spans="50:50" s="228" customFormat="1">
      <c r="AX2426" s="292" t="s">
        <v>3649</v>
      </c>
    </row>
    <row r="2427" spans="50:50" s="228" customFormat="1">
      <c r="AX2427" s="292" t="s">
        <v>3650</v>
      </c>
    </row>
    <row r="2428" spans="50:50" s="228" customFormat="1">
      <c r="AX2428" s="292" t="s">
        <v>3651</v>
      </c>
    </row>
    <row r="2429" spans="50:50" s="228" customFormat="1">
      <c r="AX2429" s="292" t="s">
        <v>3652</v>
      </c>
    </row>
    <row r="2430" spans="50:50" s="228" customFormat="1">
      <c r="AX2430" s="292" t="s">
        <v>3653</v>
      </c>
    </row>
    <row r="2431" spans="50:50" s="228" customFormat="1">
      <c r="AX2431" s="292" t="s">
        <v>3654</v>
      </c>
    </row>
    <row r="2432" spans="50:50" s="228" customFormat="1">
      <c r="AX2432" s="292" t="s">
        <v>3655</v>
      </c>
    </row>
    <row r="2433" spans="50:50" s="228" customFormat="1">
      <c r="AX2433" s="292" t="s">
        <v>3656</v>
      </c>
    </row>
    <row r="2434" spans="50:50" s="228" customFormat="1">
      <c r="AX2434" s="292" t="s">
        <v>3657</v>
      </c>
    </row>
    <row r="2435" spans="50:50" s="228" customFormat="1">
      <c r="AX2435" s="292" t="s">
        <v>3658</v>
      </c>
    </row>
    <row r="2436" spans="50:50" s="228" customFormat="1">
      <c r="AX2436" s="292" t="s">
        <v>3659</v>
      </c>
    </row>
    <row r="2437" spans="50:50" s="228" customFormat="1">
      <c r="AX2437" s="292" t="s">
        <v>3660</v>
      </c>
    </row>
    <row r="2438" spans="50:50" s="228" customFormat="1">
      <c r="AX2438" s="292" t="s">
        <v>3661</v>
      </c>
    </row>
    <row r="2439" spans="50:50" s="228" customFormat="1">
      <c r="AX2439" s="292" t="s">
        <v>3662</v>
      </c>
    </row>
    <row r="2440" spans="50:50" s="228" customFormat="1">
      <c r="AX2440" s="292" t="s">
        <v>3663</v>
      </c>
    </row>
    <row r="2441" spans="50:50" s="228" customFormat="1">
      <c r="AX2441" s="292" t="s">
        <v>3664</v>
      </c>
    </row>
    <row r="2442" spans="50:50" s="228" customFormat="1">
      <c r="AX2442" s="292" t="s">
        <v>3665</v>
      </c>
    </row>
    <row r="2443" spans="50:50" s="228" customFormat="1">
      <c r="AX2443" s="292" t="s">
        <v>3666</v>
      </c>
    </row>
    <row r="2444" spans="50:50" s="228" customFormat="1">
      <c r="AX2444" s="292" t="s">
        <v>3667</v>
      </c>
    </row>
    <row r="2445" spans="50:50" s="228" customFormat="1">
      <c r="AX2445" s="292" t="s">
        <v>3668</v>
      </c>
    </row>
    <row r="2446" spans="50:50" s="228" customFormat="1">
      <c r="AX2446" s="292" t="s">
        <v>3669</v>
      </c>
    </row>
    <row r="2447" spans="50:50" s="228" customFormat="1">
      <c r="AX2447" s="292" t="s">
        <v>3670</v>
      </c>
    </row>
    <row r="2448" spans="50:50" s="228" customFormat="1">
      <c r="AX2448" s="292" t="s">
        <v>3671</v>
      </c>
    </row>
    <row r="2449" spans="50:50" s="228" customFormat="1">
      <c r="AX2449" s="292" t="s">
        <v>3672</v>
      </c>
    </row>
    <row r="2450" spans="50:50" s="228" customFormat="1">
      <c r="AX2450" s="292" t="s">
        <v>3673</v>
      </c>
    </row>
    <row r="2451" spans="50:50" s="228" customFormat="1">
      <c r="AX2451" s="292" t="s">
        <v>3674</v>
      </c>
    </row>
    <row r="2452" spans="50:50" s="228" customFormat="1">
      <c r="AX2452" s="292" t="s">
        <v>3675</v>
      </c>
    </row>
    <row r="2453" spans="50:50" s="228" customFormat="1">
      <c r="AX2453" s="292" t="s">
        <v>3676</v>
      </c>
    </row>
    <row r="2454" spans="50:50" s="228" customFormat="1">
      <c r="AX2454" s="292" t="s">
        <v>3677</v>
      </c>
    </row>
    <row r="2455" spans="50:50" s="228" customFormat="1">
      <c r="AX2455" s="292" t="s">
        <v>3678</v>
      </c>
    </row>
    <row r="2456" spans="50:50" s="228" customFormat="1">
      <c r="AX2456" s="292" t="s">
        <v>3679</v>
      </c>
    </row>
    <row r="2457" spans="50:50" s="228" customFormat="1">
      <c r="AX2457" s="292" t="s">
        <v>3680</v>
      </c>
    </row>
    <row r="2458" spans="50:50" s="228" customFormat="1">
      <c r="AX2458" s="292" t="s">
        <v>3681</v>
      </c>
    </row>
    <row r="2459" spans="50:50" s="228" customFormat="1">
      <c r="AX2459" s="292" t="s">
        <v>3682</v>
      </c>
    </row>
    <row r="2460" spans="50:50" s="228" customFormat="1">
      <c r="AX2460" s="292" t="s">
        <v>3683</v>
      </c>
    </row>
    <row r="2461" spans="50:50" s="228" customFormat="1">
      <c r="AX2461" s="292" t="s">
        <v>3684</v>
      </c>
    </row>
    <row r="2462" spans="50:50" s="228" customFormat="1">
      <c r="AX2462" s="292" t="s">
        <v>3685</v>
      </c>
    </row>
    <row r="2463" spans="50:50" s="228" customFormat="1">
      <c r="AX2463" s="292" t="s">
        <v>3686</v>
      </c>
    </row>
    <row r="2464" spans="50:50" s="228" customFormat="1">
      <c r="AX2464" s="292" t="s">
        <v>3687</v>
      </c>
    </row>
    <row r="2465" spans="50:50" s="228" customFormat="1">
      <c r="AX2465" s="292" t="s">
        <v>3688</v>
      </c>
    </row>
    <row r="2466" spans="50:50" s="228" customFormat="1">
      <c r="AX2466" s="292" t="s">
        <v>3689</v>
      </c>
    </row>
    <row r="2467" spans="50:50" s="228" customFormat="1">
      <c r="AX2467" s="292" t="s">
        <v>3690</v>
      </c>
    </row>
    <row r="2468" spans="50:50" s="228" customFormat="1">
      <c r="AX2468" s="292" t="s">
        <v>3691</v>
      </c>
    </row>
    <row r="2469" spans="50:50" s="228" customFormat="1">
      <c r="AX2469" s="292" t="s">
        <v>3692</v>
      </c>
    </row>
    <row r="2470" spans="50:50" s="228" customFormat="1">
      <c r="AX2470" s="292" t="s">
        <v>3693</v>
      </c>
    </row>
    <row r="2471" spans="50:50" s="228" customFormat="1">
      <c r="AX2471" s="292" t="s">
        <v>3694</v>
      </c>
    </row>
    <row r="2472" spans="50:50" s="228" customFormat="1">
      <c r="AX2472" s="292" t="s">
        <v>3695</v>
      </c>
    </row>
    <row r="2473" spans="50:50" s="228" customFormat="1">
      <c r="AX2473" s="292" t="s">
        <v>3696</v>
      </c>
    </row>
    <row r="2474" spans="50:50" s="228" customFormat="1">
      <c r="AX2474" s="292" t="s">
        <v>3697</v>
      </c>
    </row>
    <row r="2475" spans="50:50" s="228" customFormat="1">
      <c r="AX2475" s="292" t="s">
        <v>3698</v>
      </c>
    </row>
    <row r="2476" spans="50:50" s="228" customFormat="1">
      <c r="AX2476" s="292" t="s">
        <v>3699</v>
      </c>
    </row>
    <row r="2477" spans="50:50" s="228" customFormat="1">
      <c r="AX2477" s="292" t="s">
        <v>3700</v>
      </c>
    </row>
    <row r="2478" spans="50:50" s="228" customFormat="1">
      <c r="AX2478" s="292" t="s">
        <v>3701</v>
      </c>
    </row>
    <row r="2479" spans="50:50" s="228" customFormat="1">
      <c r="AX2479" s="292" t="s">
        <v>3702</v>
      </c>
    </row>
    <row r="2480" spans="50:50" s="228" customFormat="1">
      <c r="AX2480" s="292" t="s">
        <v>3703</v>
      </c>
    </row>
    <row r="2481" spans="50:50" s="228" customFormat="1">
      <c r="AX2481" s="292" t="s">
        <v>3704</v>
      </c>
    </row>
    <row r="2482" spans="50:50" s="228" customFormat="1">
      <c r="AX2482" s="292" t="s">
        <v>3705</v>
      </c>
    </row>
    <row r="2483" spans="50:50" s="228" customFormat="1">
      <c r="AX2483" s="292" t="s">
        <v>3706</v>
      </c>
    </row>
    <row r="2484" spans="50:50" s="228" customFormat="1">
      <c r="AX2484" s="292" t="s">
        <v>3707</v>
      </c>
    </row>
    <row r="2485" spans="50:50" s="228" customFormat="1">
      <c r="AX2485" s="292" t="s">
        <v>3708</v>
      </c>
    </row>
    <row r="2486" spans="50:50" s="228" customFormat="1">
      <c r="AX2486" s="292" t="s">
        <v>3709</v>
      </c>
    </row>
    <row r="2487" spans="50:50" s="228" customFormat="1">
      <c r="AX2487" s="292" t="s">
        <v>3710</v>
      </c>
    </row>
    <row r="2488" spans="50:50" s="228" customFormat="1">
      <c r="AX2488" s="292" t="s">
        <v>3711</v>
      </c>
    </row>
    <row r="2489" spans="50:50" s="228" customFormat="1">
      <c r="AX2489" s="292" t="s">
        <v>3712</v>
      </c>
    </row>
    <row r="2490" spans="50:50" s="228" customFormat="1">
      <c r="AX2490" s="292" t="s">
        <v>3713</v>
      </c>
    </row>
    <row r="2491" spans="50:50" s="228" customFormat="1">
      <c r="AX2491" s="292" t="s">
        <v>3714</v>
      </c>
    </row>
    <row r="2492" spans="50:50" s="228" customFormat="1">
      <c r="AX2492" s="292" t="s">
        <v>3715</v>
      </c>
    </row>
    <row r="2493" spans="50:50" s="228" customFormat="1">
      <c r="AX2493" s="292" t="s">
        <v>1792</v>
      </c>
    </row>
    <row r="2494" spans="50:50" s="228" customFormat="1">
      <c r="AX2494" s="292" t="s">
        <v>1794</v>
      </c>
    </row>
    <row r="2495" spans="50:50" s="228" customFormat="1">
      <c r="AX2495" s="292" t="s">
        <v>3716</v>
      </c>
    </row>
    <row r="2496" spans="50:50" s="228" customFormat="1">
      <c r="AX2496" s="292" t="s">
        <v>3717</v>
      </c>
    </row>
    <row r="2497" spans="50:50" s="228" customFormat="1">
      <c r="AX2497" s="292" t="s">
        <v>3718</v>
      </c>
    </row>
    <row r="2498" spans="50:50" s="228" customFormat="1">
      <c r="AX2498" s="292" t="s">
        <v>3719</v>
      </c>
    </row>
    <row r="2499" spans="50:50" s="228" customFormat="1">
      <c r="AX2499" s="292" t="s">
        <v>3720</v>
      </c>
    </row>
    <row r="2500" spans="50:50" s="228" customFormat="1">
      <c r="AX2500" s="292" t="s">
        <v>3721</v>
      </c>
    </row>
    <row r="2501" spans="50:50" s="228" customFormat="1">
      <c r="AX2501" s="292" t="s">
        <v>3722</v>
      </c>
    </row>
    <row r="2502" spans="50:50" s="228" customFormat="1">
      <c r="AX2502" s="292" t="s">
        <v>3723</v>
      </c>
    </row>
    <row r="2503" spans="50:50" s="228" customFormat="1">
      <c r="AX2503" s="292" t="s">
        <v>3724</v>
      </c>
    </row>
    <row r="2504" spans="50:50" s="228" customFormat="1">
      <c r="AX2504" s="292" t="s">
        <v>3725</v>
      </c>
    </row>
    <row r="2505" spans="50:50" s="228" customFormat="1">
      <c r="AX2505" s="292" t="s">
        <v>3726</v>
      </c>
    </row>
    <row r="2506" spans="50:50" s="228" customFormat="1">
      <c r="AX2506" s="292" t="s">
        <v>3727</v>
      </c>
    </row>
    <row r="2507" spans="50:50" s="228" customFormat="1">
      <c r="AX2507" s="292" t="s">
        <v>3728</v>
      </c>
    </row>
    <row r="2508" spans="50:50" s="228" customFormat="1">
      <c r="AX2508" s="292" t="s">
        <v>3729</v>
      </c>
    </row>
    <row r="2509" spans="50:50" s="228" customFormat="1">
      <c r="AX2509" s="292" t="s">
        <v>3730</v>
      </c>
    </row>
    <row r="2510" spans="50:50" s="228" customFormat="1">
      <c r="AX2510" s="292" t="s">
        <v>3731</v>
      </c>
    </row>
    <row r="2511" spans="50:50" s="228" customFormat="1">
      <c r="AX2511" s="292" t="s">
        <v>3732</v>
      </c>
    </row>
    <row r="2512" spans="50:50" s="228" customFormat="1">
      <c r="AX2512" s="292" t="s">
        <v>3733</v>
      </c>
    </row>
    <row r="2513" spans="50:50" s="228" customFormat="1">
      <c r="AX2513" s="292" t="s">
        <v>3734</v>
      </c>
    </row>
    <row r="2514" spans="50:50" s="228" customFormat="1">
      <c r="AX2514" s="292" t="s">
        <v>3735</v>
      </c>
    </row>
    <row r="2515" spans="50:50" s="228" customFormat="1">
      <c r="AX2515" s="292" t="s">
        <v>3736</v>
      </c>
    </row>
    <row r="2516" spans="50:50" s="228" customFormat="1">
      <c r="AX2516" s="292" t="s">
        <v>3737</v>
      </c>
    </row>
    <row r="2517" spans="50:50" s="228" customFormat="1">
      <c r="AX2517" s="292" t="s">
        <v>3738</v>
      </c>
    </row>
    <row r="2518" spans="50:50" s="228" customFormat="1">
      <c r="AX2518" s="292" t="s">
        <v>3739</v>
      </c>
    </row>
    <row r="2519" spans="50:50" s="228" customFormat="1">
      <c r="AX2519" s="292" t="s">
        <v>3740</v>
      </c>
    </row>
    <row r="2520" spans="50:50" s="228" customFormat="1">
      <c r="AX2520" s="292" t="s">
        <v>3741</v>
      </c>
    </row>
    <row r="2521" spans="50:50" s="228" customFormat="1">
      <c r="AX2521" s="292" t="s">
        <v>3742</v>
      </c>
    </row>
    <row r="2522" spans="50:50" s="228" customFormat="1">
      <c r="AX2522" s="292" t="s">
        <v>3743</v>
      </c>
    </row>
    <row r="2523" spans="50:50" s="228" customFormat="1">
      <c r="AX2523" s="292" t="s">
        <v>3744</v>
      </c>
    </row>
    <row r="2524" spans="50:50" s="228" customFormat="1">
      <c r="AX2524" s="292" t="s">
        <v>3745</v>
      </c>
    </row>
    <row r="2525" spans="50:50" s="228" customFormat="1">
      <c r="AX2525" s="292" t="s">
        <v>3746</v>
      </c>
    </row>
    <row r="2526" spans="50:50" s="228" customFormat="1">
      <c r="AX2526" s="292" t="s">
        <v>3747</v>
      </c>
    </row>
    <row r="2527" spans="50:50" s="228" customFormat="1">
      <c r="AX2527" s="292" t="s">
        <v>3748</v>
      </c>
    </row>
    <row r="2528" spans="50:50" s="228" customFormat="1">
      <c r="AX2528" s="292" t="s">
        <v>3749</v>
      </c>
    </row>
    <row r="2529" spans="50:50" s="228" customFormat="1">
      <c r="AX2529" s="292" t="s">
        <v>3750</v>
      </c>
    </row>
    <row r="2530" spans="50:50" s="228" customFormat="1">
      <c r="AX2530" s="292" t="s">
        <v>3751</v>
      </c>
    </row>
    <row r="2531" spans="50:50" s="228" customFormat="1">
      <c r="AX2531" s="292" t="s">
        <v>3752</v>
      </c>
    </row>
    <row r="2532" spans="50:50" s="228" customFormat="1">
      <c r="AX2532" s="292" t="s">
        <v>3753</v>
      </c>
    </row>
    <row r="2533" spans="50:50" s="228" customFormat="1">
      <c r="AX2533" s="292" t="s">
        <v>3754</v>
      </c>
    </row>
    <row r="2534" spans="50:50" s="228" customFormat="1">
      <c r="AX2534" s="292" t="s">
        <v>3755</v>
      </c>
    </row>
    <row r="2535" spans="50:50" s="228" customFormat="1">
      <c r="AX2535" s="292" t="s">
        <v>3756</v>
      </c>
    </row>
    <row r="2536" spans="50:50" s="228" customFormat="1">
      <c r="AX2536" s="292" t="s">
        <v>3757</v>
      </c>
    </row>
    <row r="2537" spans="50:50" s="228" customFormat="1">
      <c r="AX2537" s="292" t="s">
        <v>3758</v>
      </c>
    </row>
    <row r="2538" spans="50:50" s="228" customFormat="1">
      <c r="AX2538" s="292" t="s">
        <v>3759</v>
      </c>
    </row>
    <row r="2539" spans="50:50" s="228" customFormat="1">
      <c r="AX2539" s="292" t="s">
        <v>3760</v>
      </c>
    </row>
    <row r="2540" spans="50:50" s="228" customFormat="1">
      <c r="AX2540" s="292" t="s">
        <v>3761</v>
      </c>
    </row>
    <row r="2541" spans="50:50" s="228" customFormat="1">
      <c r="AX2541" s="292" t="s">
        <v>3762</v>
      </c>
    </row>
    <row r="2542" spans="50:50" s="228" customFormat="1">
      <c r="AX2542" s="292" t="s">
        <v>3763</v>
      </c>
    </row>
    <row r="2543" spans="50:50" s="228" customFormat="1">
      <c r="AX2543" s="292" t="s">
        <v>3764</v>
      </c>
    </row>
    <row r="2544" spans="50:50" s="228" customFormat="1">
      <c r="AX2544" s="292" t="s">
        <v>3765</v>
      </c>
    </row>
    <row r="2545" spans="50:50" s="228" customFormat="1">
      <c r="AX2545" s="292" t="s">
        <v>3766</v>
      </c>
    </row>
    <row r="2546" spans="50:50" s="228" customFormat="1">
      <c r="AX2546" s="292" t="s">
        <v>3767</v>
      </c>
    </row>
    <row r="2547" spans="50:50" s="228" customFormat="1">
      <c r="AX2547" s="292" t="s">
        <v>3768</v>
      </c>
    </row>
    <row r="2548" spans="50:50" s="228" customFormat="1">
      <c r="AX2548" s="292" t="s">
        <v>3769</v>
      </c>
    </row>
    <row r="2549" spans="50:50" s="228" customFormat="1">
      <c r="AX2549" s="292" t="s">
        <v>3770</v>
      </c>
    </row>
    <row r="2550" spans="50:50" s="228" customFormat="1">
      <c r="AX2550" s="292" t="s">
        <v>3771</v>
      </c>
    </row>
    <row r="2551" spans="50:50" s="228" customFormat="1">
      <c r="AX2551" s="292" t="s">
        <v>3772</v>
      </c>
    </row>
    <row r="2552" spans="50:50" s="228" customFormat="1">
      <c r="AX2552" s="292" t="s">
        <v>3773</v>
      </c>
    </row>
    <row r="2553" spans="50:50" s="228" customFormat="1">
      <c r="AX2553" s="292" t="s">
        <v>3774</v>
      </c>
    </row>
    <row r="2554" spans="50:50" s="228" customFormat="1">
      <c r="AX2554" s="292" t="s">
        <v>3775</v>
      </c>
    </row>
    <row r="2555" spans="50:50" s="228" customFormat="1">
      <c r="AX2555" s="292" t="s">
        <v>3776</v>
      </c>
    </row>
    <row r="2556" spans="50:50" s="228" customFormat="1">
      <c r="AX2556" s="292" t="s">
        <v>3777</v>
      </c>
    </row>
    <row r="2557" spans="50:50" s="228" customFormat="1">
      <c r="AX2557" s="292" t="s">
        <v>3778</v>
      </c>
    </row>
    <row r="2558" spans="50:50" s="228" customFormat="1">
      <c r="AX2558" s="292" t="s">
        <v>3779</v>
      </c>
    </row>
    <row r="2559" spans="50:50" s="228" customFormat="1">
      <c r="AX2559" s="292" t="s">
        <v>3780</v>
      </c>
    </row>
    <row r="2560" spans="50:50" s="228" customFormat="1">
      <c r="AX2560" s="292" t="s">
        <v>3781</v>
      </c>
    </row>
    <row r="2561" spans="50:50" s="228" customFormat="1">
      <c r="AX2561" s="292" t="s">
        <v>3781</v>
      </c>
    </row>
    <row r="2562" spans="50:50" s="228" customFormat="1">
      <c r="AX2562" s="292" t="s">
        <v>3782</v>
      </c>
    </row>
    <row r="2563" spans="50:50" s="228" customFormat="1">
      <c r="AX2563" s="292" t="s">
        <v>3783</v>
      </c>
    </row>
    <row r="2564" spans="50:50" s="228" customFormat="1">
      <c r="AX2564" s="292" t="s">
        <v>3784</v>
      </c>
    </row>
    <row r="2565" spans="50:50" s="228" customFormat="1">
      <c r="AX2565" s="292" t="s">
        <v>1852</v>
      </c>
    </row>
    <row r="2566" spans="50:50" s="228" customFormat="1">
      <c r="AX2566" s="292" t="s">
        <v>3785</v>
      </c>
    </row>
    <row r="2567" spans="50:50" s="228" customFormat="1">
      <c r="AX2567" s="292" t="s">
        <v>3786</v>
      </c>
    </row>
    <row r="2568" spans="50:50" s="228" customFormat="1">
      <c r="AX2568" s="292" t="s">
        <v>3787</v>
      </c>
    </row>
    <row r="2569" spans="50:50" s="228" customFormat="1">
      <c r="AX2569" s="292" t="s">
        <v>3788</v>
      </c>
    </row>
    <row r="2570" spans="50:50" s="228" customFormat="1">
      <c r="AX2570" s="292" t="s">
        <v>3789</v>
      </c>
    </row>
    <row r="2571" spans="50:50" s="228" customFormat="1">
      <c r="AX2571" s="292" t="s">
        <v>3790</v>
      </c>
    </row>
    <row r="2572" spans="50:50" s="228" customFormat="1">
      <c r="AX2572" s="292" t="s">
        <v>3791</v>
      </c>
    </row>
    <row r="2573" spans="50:50" s="228" customFormat="1">
      <c r="AX2573" s="292" t="s">
        <v>3792</v>
      </c>
    </row>
    <row r="2574" spans="50:50" s="228" customFormat="1">
      <c r="AX2574" s="292" t="s">
        <v>3793</v>
      </c>
    </row>
    <row r="2575" spans="50:50" s="228" customFormat="1">
      <c r="AX2575" s="292" t="s">
        <v>3793</v>
      </c>
    </row>
    <row r="2576" spans="50:50" s="228" customFormat="1">
      <c r="AX2576" s="292" t="s">
        <v>3794</v>
      </c>
    </row>
    <row r="2577" spans="50:50" s="228" customFormat="1">
      <c r="AX2577" s="292" t="s">
        <v>3795</v>
      </c>
    </row>
    <row r="2578" spans="50:50" s="228" customFormat="1">
      <c r="AX2578" s="292" t="s">
        <v>3796</v>
      </c>
    </row>
    <row r="2579" spans="50:50" s="228" customFormat="1">
      <c r="AX2579" s="292" t="s">
        <v>3797</v>
      </c>
    </row>
    <row r="2580" spans="50:50" s="228" customFormat="1">
      <c r="AX2580" s="292" t="s">
        <v>3798</v>
      </c>
    </row>
    <row r="2581" spans="50:50" s="228" customFormat="1">
      <c r="AX2581" s="292" t="s">
        <v>3799</v>
      </c>
    </row>
    <row r="2582" spans="50:50" s="228" customFormat="1">
      <c r="AX2582" s="292" t="s">
        <v>3800</v>
      </c>
    </row>
    <row r="2583" spans="50:50" s="228" customFormat="1">
      <c r="AX2583" s="292" t="s">
        <v>3801</v>
      </c>
    </row>
    <row r="2584" spans="50:50" s="228" customFormat="1">
      <c r="AX2584" s="292" t="s">
        <v>1857</v>
      </c>
    </row>
    <row r="2585" spans="50:50" s="228" customFormat="1">
      <c r="AX2585" s="292" t="s">
        <v>3802</v>
      </c>
    </row>
    <row r="2586" spans="50:50" s="228" customFormat="1">
      <c r="AX2586" s="292" t="s">
        <v>3803</v>
      </c>
    </row>
    <row r="2587" spans="50:50" s="228" customFormat="1">
      <c r="AX2587" s="292" t="s">
        <v>3804</v>
      </c>
    </row>
    <row r="2588" spans="50:50" s="228" customFormat="1">
      <c r="AX2588" s="292" t="s">
        <v>3805</v>
      </c>
    </row>
    <row r="2589" spans="50:50" s="228" customFormat="1">
      <c r="AX2589" s="292" t="s">
        <v>3806</v>
      </c>
    </row>
    <row r="2590" spans="50:50" s="228" customFormat="1">
      <c r="AX2590" s="292" t="s">
        <v>3807</v>
      </c>
    </row>
    <row r="2591" spans="50:50" s="228" customFormat="1">
      <c r="AX2591" s="292" t="s">
        <v>3808</v>
      </c>
    </row>
    <row r="2592" spans="50:50" s="228" customFormat="1">
      <c r="AX2592" s="292" t="s">
        <v>3809</v>
      </c>
    </row>
    <row r="2593" spans="50:50" s="228" customFormat="1">
      <c r="AX2593" s="292" t="s">
        <v>3810</v>
      </c>
    </row>
    <row r="2594" spans="50:50" s="228" customFormat="1">
      <c r="AX2594" s="292" t="s">
        <v>3811</v>
      </c>
    </row>
    <row r="2595" spans="50:50" s="228" customFormat="1">
      <c r="AX2595" s="292" t="s">
        <v>3812</v>
      </c>
    </row>
    <row r="2596" spans="50:50" s="228" customFormat="1">
      <c r="AX2596" s="292" t="s">
        <v>3813</v>
      </c>
    </row>
    <row r="2597" spans="50:50" s="228" customFormat="1">
      <c r="AX2597" s="292" t="s">
        <v>3814</v>
      </c>
    </row>
    <row r="2598" spans="50:50" s="228" customFormat="1">
      <c r="AX2598" s="292" t="s">
        <v>3815</v>
      </c>
    </row>
    <row r="2599" spans="50:50" s="228" customFormat="1">
      <c r="AX2599" s="292" t="s">
        <v>3816</v>
      </c>
    </row>
    <row r="2600" spans="50:50" s="228" customFormat="1">
      <c r="AX2600" s="292" t="s">
        <v>3817</v>
      </c>
    </row>
    <row r="2601" spans="50:50" s="228" customFormat="1">
      <c r="AX2601" s="292" t="s">
        <v>1861</v>
      </c>
    </row>
    <row r="2602" spans="50:50" s="228" customFormat="1">
      <c r="AX2602" s="292" t="s">
        <v>3818</v>
      </c>
    </row>
    <row r="2603" spans="50:50" s="228" customFormat="1">
      <c r="AX2603" s="292" t="s">
        <v>3819</v>
      </c>
    </row>
    <row r="2604" spans="50:50" s="228" customFormat="1">
      <c r="AX2604" s="292" t="s">
        <v>3820</v>
      </c>
    </row>
    <row r="2605" spans="50:50" s="228" customFormat="1">
      <c r="AX2605" s="292" t="s">
        <v>3821</v>
      </c>
    </row>
    <row r="2606" spans="50:50" s="228" customFormat="1">
      <c r="AX2606" s="292" t="s">
        <v>3822</v>
      </c>
    </row>
    <row r="2607" spans="50:50" s="228" customFormat="1">
      <c r="AX2607" s="292" t="s">
        <v>3823</v>
      </c>
    </row>
    <row r="2608" spans="50:50" s="228" customFormat="1">
      <c r="AX2608" s="292" t="s">
        <v>3824</v>
      </c>
    </row>
    <row r="2609" spans="50:50" s="228" customFormat="1">
      <c r="AX2609" s="292" t="s">
        <v>3825</v>
      </c>
    </row>
    <row r="2610" spans="50:50" s="228" customFormat="1">
      <c r="AX2610" s="292" t="s">
        <v>3826</v>
      </c>
    </row>
    <row r="2611" spans="50:50" s="228" customFormat="1">
      <c r="AX2611" s="292" t="s">
        <v>3827</v>
      </c>
    </row>
    <row r="2612" spans="50:50" s="228" customFormat="1">
      <c r="AX2612" s="292" t="s">
        <v>3828</v>
      </c>
    </row>
    <row r="2613" spans="50:50" s="228" customFormat="1">
      <c r="AX2613" s="292" t="s">
        <v>3829</v>
      </c>
    </row>
    <row r="2614" spans="50:50" s="228" customFormat="1">
      <c r="AX2614" s="292" t="s">
        <v>3830</v>
      </c>
    </row>
    <row r="2615" spans="50:50" s="228" customFormat="1">
      <c r="AX2615" s="292" t="s">
        <v>3831</v>
      </c>
    </row>
    <row r="2616" spans="50:50" s="228" customFormat="1">
      <c r="AX2616" s="292" t="s">
        <v>3832</v>
      </c>
    </row>
    <row r="2617" spans="50:50" s="228" customFormat="1">
      <c r="AX2617" s="292" t="s">
        <v>3833</v>
      </c>
    </row>
    <row r="2618" spans="50:50" s="228" customFormat="1">
      <c r="AX2618" s="292" t="s">
        <v>3834</v>
      </c>
    </row>
    <row r="2619" spans="50:50" s="228" customFormat="1">
      <c r="AX2619" s="292" t="s">
        <v>3835</v>
      </c>
    </row>
    <row r="2620" spans="50:50" s="228" customFormat="1">
      <c r="AX2620" s="292" t="s">
        <v>3836</v>
      </c>
    </row>
    <row r="2621" spans="50:50" s="228" customFormat="1">
      <c r="AX2621" s="292" t="s">
        <v>3837</v>
      </c>
    </row>
    <row r="2622" spans="50:50" s="228" customFormat="1">
      <c r="AX2622" s="292" t="s">
        <v>3838</v>
      </c>
    </row>
    <row r="2623" spans="50:50" s="228" customFormat="1">
      <c r="AX2623" s="292" t="s">
        <v>3839</v>
      </c>
    </row>
    <row r="2624" spans="50:50" s="228" customFormat="1">
      <c r="AX2624" s="292" t="s">
        <v>3840</v>
      </c>
    </row>
    <row r="2625" spans="50:50" s="228" customFormat="1">
      <c r="AX2625" s="292" t="s">
        <v>3841</v>
      </c>
    </row>
    <row r="2626" spans="50:50" s="228" customFormat="1">
      <c r="AX2626" s="292" t="s">
        <v>3842</v>
      </c>
    </row>
    <row r="2627" spans="50:50" s="228" customFormat="1">
      <c r="AX2627" s="292" t="s">
        <v>3843</v>
      </c>
    </row>
    <row r="2628" spans="50:50" s="228" customFormat="1">
      <c r="AX2628" s="292" t="s">
        <v>3844</v>
      </c>
    </row>
    <row r="2629" spans="50:50" s="228" customFormat="1">
      <c r="AX2629" s="292" t="s">
        <v>3845</v>
      </c>
    </row>
    <row r="2630" spans="50:50" s="228" customFormat="1">
      <c r="AX2630" s="292" t="s">
        <v>3846</v>
      </c>
    </row>
    <row r="2631" spans="50:50" s="228" customFormat="1">
      <c r="AX2631" s="292" t="s">
        <v>3847</v>
      </c>
    </row>
    <row r="2632" spans="50:50" s="228" customFormat="1">
      <c r="AX2632" s="292" t="s">
        <v>3848</v>
      </c>
    </row>
    <row r="2633" spans="50:50" s="228" customFormat="1">
      <c r="AX2633" s="292" t="s">
        <v>3849</v>
      </c>
    </row>
    <row r="2634" spans="50:50" s="228" customFormat="1">
      <c r="AX2634" s="292" t="s">
        <v>3850</v>
      </c>
    </row>
    <row r="2635" spans="50:50" s="228" customFormat="1">
      <c r="AX2635" s="292" t="s">
        <v>3851</v>
      </c>
    </row>
    <row r="2636" spans="50:50" s="228" customFormat="1">
      <c r="AX2636" s="292" t="s">
        <v>3852</v>
      </c>
    </row>
    <row r="2637" spans="50:50" s="228" customFormat="1">
      <c r="AX2637" s="292" t="s">
        <v>3853</v>
      </c>
    </row>
    <row r="2638" spans="50:50" s="228" customFormat="1">
      <c r="AX2638" s="292" t="s">
        <v>3854</v>
      </c>
    </row>
    <row r="2639" spans="50:50" s="228" customFormat="1">
      <c r="AX2639" s="292" t="s">
        <v>3855</v>
      </c>
    </row>
    <row r="2640" spans="50:50" s="228" customFormat="1">
      <c r="AX2640" s="292" t="s">
        <v>3856</v>
      </c>
    </row>
    <row r="2641" spans="50:50" s="228" customFormat="1">
      <c r="AX2641" s="292" t="s">
        <v>3857</v>
      </c>
    </row>
    <row r="2642" spans="50:50" s="228" customFormat="1">
      <c r="AX2642" s="292" t="s">
        <v>3858</v>
      </c>
    </row>
    <row r="2643" spans="50:50" s="228" customFormat="1">
      <c r="AX2643" s="292" t="s">
        <v>3859</v>
      </c>
    </row>
    <row r="2644" spans="50:50" s="228" customFormat="1">
      <c r="AX2644" s="292" t="s">
        <v>3860</v>
      </c>
    </row>
    <row r="2645" spans="50:50" s="228" customFormat="1">
      <c r="AX2645" s="292" t="s">
        <v>3861</v>
      </c>
    </row>
    <row r="2646" spans="50:50" s="228" customFormat="1">
      <c r="AX2646" s="292" t="s">
        <v>3862</v>
      </c>
    </row>
    <row r="2647" spans="50:50" s="228" customFormat="1">
      <c r="AX2647" s="292" t="s">
        <v>3863</v>
      </c>
    </row>
    <row r="2648" spans="50:50" s="228" customFormat="1">
      <c r="AX2648" s="292" t="s">
        <v>3864</v>
      </c>
    </row>
    <row r="2649" spans="50:50" s="228" customFormat="1">
      <c r="AX2649" s="292" t="s">
        <v>3865</v>
      </c>
    </row>
    <row r="2650" spans="50:50" s="228" customFormat="1">
      <c r="AX2650" s="292" t="s">
        <v>3866</v>
      </c>
    </row>
    <row r="2651" spans="50:50" s="228" customFormat="1">
      <c r="AX2651" s="292" t="s">
        <v>3867</v>
      </c>
    </row>
    <row r="2652" spans="50:50" s="228" customFormat="1">
      <c r="AX2652" s="292" t="s">
        <v>3868</v>
      </c>
    </row>
    <row r="2653" spans="50:50" s="228" customFormat="1">
      <c r="AX2653" s="292" t="s">
        <v>3869</v>
      </c>
    </row>
    <row r="2654" spans="50:50" s="228" customFormat="1">
      <c r="AX2654" s="292" t="s">
        <v>3870</v>
      </c>
    </row>
    <row r="2655" spans="50:50" s="228" customFormat="1">
      <c r="AX2655" s="292" t="s">
        <v>3871</v>
      </c>
    </row>
    <row r="2656" spans="50:50" s="228" customFormat="1">
      <c r="AX2656" s="292" t="s">
        <v>3872</v>
      </c>
    </row>
    <row r="2657" spans="50:50" s="228" customFormat="1">
      <c r="AX2657" s="292" t="s">
        <v>3872</v>
      </c>
    </row>
    <row r="2658" spans="50:50" s="228" customFormat="1">
      <c r="AX2658" s="292" t="s">
        <v>3873</v>
      </c>
    </row>
    <row r="2659" spans="50:50" s="228" customFormat="1">
      <c r="AX2659" s="292" t="s">
        <v>3874</v>
      </c>
    </row>
    <row r="2660" spans="50:50" s="228" customFormat="1">
      <c r="AX2660" s="292" t="s">
        <v>3875</v>
      </c>
    </row>
    <row r="2661" spans="50:50" s="228" customFormat="1">
      <c r="AX2661" s="292" t="s">
        <v>3876</v>
      </c>
    </row>
    <row r="2662" spans="50:50" s="228" customFormat="1">
      <c r="AX2662" s="292" t="s">
        <v>3877</v>
      </c>
    </row>
    <row r="2663" spans="50:50" s="228" customFormat="1">
      <c r="AX2663" s="292" t="s">
        <v>3878</v>
      </c>
    </row>
    <row r="2664" spans="50:50" s="228" customFormat="1">
      <c r="AX2664" s="292" t="s">
        <v>3879</v>
      </c>
    </row>
    <row r="2665" spans="50:50" s="228" customFormat="1">
      <c r="AX2665" s="292" t="s">
        <v>3880</v>
      </c>
    </row>
    <row r="2666" spans="50:50" s="228" customFormat="1">
      <c r="AX2666" s="292" t="s">
        <v>3881</v>
      </c>
    </row>
    <row r="2667" spans="50:50" s="228" customFormat="1">
      <c r="AX2667" s="292" t="s">
        <v>3882</v>
      </c>
    </row>
    <row r="2668" spans="50:50" s="228" customFormat="1">
      <c r="AX2668" s="292" t="s">
        <v>3883</v>
      </c>
    </row>
    <row r="2669" spans="50:50" s="228" customFormat="1">
      <c r="AX2669" s="292" t="s">
        <v>3884</v>
      </c>
    </row>
    <row r="2670" spans="50:50" s="228" customFormat="1">
      <c r="AX2670" s="292" t="s">
        <v>3885</v>
      </c>
    </row>
    <row r="2671" spans="50:50" s="228" customFormat="1">
      <c r="AX2671" s="292" t="s">
        <v>3886</v>
      </c>
    </row>
    <row r="2672" spans="50:50" s="228" customFormat="1">
      <c r="AX2672" s="292" t="s">
        <v>3887</v>
      </c>
    </row>
    <row r="2673" spans="50:50" s="228" customFormat="1">
      <c r="AX2673" s="292" t="s">
        <v>3888</v>
      </c>
    </row>
    <row r="2674" spans="50:50" s="228" customFormat="1">
      <c r="AX2674" s="292" t="s">
        <v>3889</v>
      </c>
    </row>
    <row r="2675" spans="50:50" s="228" customFormat="1">
      <c r="AX2675" s="292" t="s">
        <v>3890</v>
      </c>
    </row>
    <row r="2676" spans="50:50" s="228" customFormat="1">
      <c r="AX2676" s="292" t="s">
        <v>3891</v>
      </c>
    </row>
    <row r="2677" spans="50:50" s="228" customFormat="1">
      <c r="AX2677" s="292" t="s">
        <v>3892</v>
      </c>
    </row>
    <row r="2678" spans="50:50" s="228" customFormat="1">
      <c r="AX2678" s="292" t="s">
        <v>3893</v>
      </c>
    </row>
    <row r="2679" spans="50:50" s="228" customFormat="1">
      <c r="AX2679" s="292" t="s">
        <v>3894</v>
      </c>
    </row>
    <row r="2680" spans="50:50" s="228" customFormat="1">
      <c r="AX2680" s="292" t="s">
        <v>3895</v>
      </c>
    </row>
    <row r="2681" spans="50:50" s="228" customFormat="1">
      <c r="AX2681" s="292" t="s">
        <v>3896</v>
      </c>
    </row>
    <row r="2682" spans="50:50" s="228" customFormat="1">
      <c r="AX2682" s="292" t="s">
        <v>3897</v>
      </c>
    </row>
    <row r="2683" spans="50:50" s="228" customFormat="1">
      <c r="AX2683" s="292" t="s">
        <v>3898</v>
      </c>
    </row>
    <row r="2684" spans="50:50" s="228" customFormat="1">
      <c r="AX2684" s="292" t="s">
        <v>3899</v>
      </c>
    </row>
    <row r="2685" spans="50:50" s="228" customFormat="1">
      <c r="AX2685" s="292" t="s">
        <v>3899</v>
      </c>
    </row>
    <row r="2686" spans="50:50" s="228" customFormat="1">
      <c r="AX2686" s="292" t="s">
        <v>3900</v>
      </c>
    </row>
    <row r="2687" spans="50:50" s="228" customFormat="1">
      <c r="AX2687" s="292" t="s">
        <v>3901</v>
      </c>
    </row>
    <row r="2688" spans="50:50" s="228" customFormat="1">
      <c r="AX2688" s="292" t="s">
        <v>3902</v>
      </c>
    </row>
    <row r="2689" spans="50:50" s="228" customFormat="1">
      <c r="AX2689" s="292" t="s">
        <v>3903</v>
      </c>
    </row>
    <row r="2690" spans="50:50" s="228" customFormat="1">
      <c r="AX2690" s="292" t="s">
        <v>3904</v>
      </c>
    </row>
    <row r="2691" spans="50:50" s="228" customFormat="1">
      <c r="AX2691" s="292" t="s">
        <v>3905</v>
      </c>
    </row>
    <row r="2692" spans="50:50" s="228" customFormat="1">
      <c r="AX2692" s="292" t="s">
        <v>3906</v>
      </c>
    </row>
    <row r="2693" spans="50:50" s="228" customFormat="1">
      <c r="AX2693" s="292" t="s">
        <v>3906</v>
      </c>
    </row>
    <row r="2694" spans="50:50" s="228" customFormat="1">
      <c r="AX2694" s="292" t="s">
        <v>3906</v>
      </c>
    </row>
    <row r="2695" spans="50:50" s="228" customFormat="1">
      <c r="AX2695" s="292" t="s">
        <v>3907</v>
      </c>
    </row>
    <row r="2696" spans="50:50" s="228" customFormat="1">
      <c r="AX2696" s="292" t="s">
        <v>3908</v>
      </c>
    </row>
    <row r="2697" spans="50:50" s="228" customFormat="1">
      <c r="AX2697" s="292" t="s">
        <v>3909</v>
      </c>
    </row>
    <row r="2698" spans="50:50" s="228" customFormat="1">
      <c r="AX2698" s="292" t="s">
        <v>3910</v>
      </c>
    </row>
    <row r="2699" spans="50:50" s="228" customFormat="1">
      <c r="AX2699" s="292" t="s">
        <v>3911</v>
      </c>
    </row>
    <row r="2700" spans="50:50" s="228" customFormat="1">
      <c r="AX2700" s="292" t="s">
        <v>3912</v>
      </c>
    </row>
    <row r="2701" spans="50:50" s="228" customFormat="1">
      <c r="AX2701" s="292" t="s">
        <v>3913</v>
      </c>
    </row>
    <row r="2702" spans="50:50" s="228" customFormat="1">
      <c r="AX2702" s="292" t="s">
        <v>3914</v>
      </c>
    </row>
    <row r="2703" spans="50:50" s="228" customFormat="1">
      <c r="AX2703" s="292" t="s">
        <v>3915</v>
      </c>
    </row>
    <row r="2704" spans="50:50" s="228" customFormat="1">
      <c r="AX2704" s="292" t="s">
        <v>3916</v>
      </c>
    </row>
    <row r="2705" spans="50:50" s="228" customFormat="1">
      <c r="AX2705" s="292" t="s">
        <v>3917</v>
      </c>
    </row>
    <row r="2706" spans="50:50" s="228" customFormat="1">
      <c r="AX2706" s="292" t="s">
        <v>3918</v>
      </c>
    </row>
    <row r="2707" spans="50:50" s="228" customFormat="1">
      <c r="AX2707" s="292" t="s">
        <v>3919</v>
      </c>
    </row>
    <row r="2708" spans="50:50" s="228" customFormat="1">
      <c r="AX2708" s="292" t="s">
        <v>3920</v>
      </c>
    </row>
    <row r="2709" spans="50:50" s="228" customFormat="1">
      <c r="AX2709" s="292" t="s">
        <v>3921</v>
      </c>
    </row>
    <row r="2710" spans="50:50" s="228" customFormat="1">
      <c r="AX2710" s="292" t="s">
        <v>3922</v>
      </c>
    </row>
    <row r="2711" spans="50:50" s="228" customFormat="1">
      <c r="AX2711" s="292" t="s">
        <v>3923</v>
      </c>
    </row>
    <row r="2712" spans="50:50" s="228" customFormat="1">
      <c r="AX2712" s="292" t="s">
        <v>3924</v>
      </c>
    </row>
    <row r="2713" spans="50:50" s="228" customFormat="1">
      <c r="AX2713" s="292" t="s">
        <v>3925</v>
      </c>
    </row>
    <row r="2714" spans="50:50" s="228" customFormat="1">
      <c r="AX2714" s="292" t="s">
        <v>3926</v>
      </c>
    </row>
    <row r="2715" spans="50:50" s="228" customFormat="1">
      <c r="AX2715" s="292" t="s">
        <v>3927</v>
      </c>
    </row>
    <row r="2716" spans="50:50" s="228" customFormat="1">
      <c r="AX2716" s="292" t="s">
        <v>3928</v>
      </c>
    </row>
    <row r="2717" spans="50:50" s="228" customFormat="1">
      <c r="AX2717" s="292" t="s">
        <v>3929</v>
      </c>
    </row>
    <row r="2718" spans="50:50" s="228" customFormat="1">
      <c r="AX2718" s="292" t="s">
        <v>3930</v>
      </c>
    </row>
    <row r="2719" spans="50:50" s="228" customFormat="1">
      <c r="AX2719" s="292" t="s">
        <v>3931</v>
      </c>
    </row>
    <row r="2720" spans="50:50" s="228" customFormat="1">
      <c r="AX2720" s="292" t="s">
        <v>3932</v>
      </c>
    </row>
    <row r="2721" spans="50:50" s="228" customFormat="1">
      <c r="AX2721" s="292" t="s">
        <v>3933</v>
      </c>
    </row>
    <row r="2722" spans="50:50" s="228" customFormat="1">
      <c r="AX2722" s="292" t="s">
        <v>3934</v>
      </c>
    </row>
    <row r="2723" spans="50:50" s="228" customFormat="1">
      <c r="AX2723" s="292" t="s">
        <v>3935</v>
      </c>
    </row>
    <row r="2724" spans="50:50" s="228" customFormat="1">
      <c r="AX2724" s="292" t="s">
        <v>3936</v>
      </c>
    </row>
    <row r="2725" spans="50:50" s="228" customFormat="1">
      <c r="AX2725" s="292" t="s">
        <v>3937</v>
      </c>
    </row>
    <row r="2726" spans="50:50" s="228" customFormat="1">
      <c r="AX2726" s="292" t="s">
        <v>3938</v>
      </c>
    </row>
    <row r="2727" spans="50:50" s="228" customFormat="1">
      <c r="AX2727" s="292" t="s">
        <v>3939</v>
      </c>
    </row>
    <row r="2728" spans="50:50" s="228" customFormat="1">
      <c r="AX2728" s="292" t="s">
        <v>3940</v>
      </c>
    </row>
    <row r="2729" spans="50:50" s="228" customFormat="1">
      <c r="AX2729" s="292" t="s">
        <v>3941</v>
      </c>
    </row>
    <row r="2730" spans="50:50" s="228" customFormat="1">
      <c r="AX2730" s="292" t="s">
        <v>3942</v>
      </c>
    </row>
    <row r="2731" spans="50:50" s="228" customFormat="1">
      <c r="AX2731" s="292" t="s">
        <v>3943</v>
      </c>
    </row>
    <row r="2732" spans="50:50" s="228" customFormat="1">
      <c r="AX2732" s="292" t="s">
        <v>3944</v>
      </c>
    </row>
    <row r="2733" spans="50:50" s="228" customFormat="1">
      <c r="AX2733" s="292" t="s">
        <v>3945</v>
      </c>
    </row>
    <row r="2734" spans="50:50" s="228" customFormat="1">
      <c r="AX2734" s="292" t="s">
        <v>1911</v>
      </c>
    </row>
    <row r="2735" spans="50:50" s="228" customFormat="1">
      <c r="AX2735" s="292" t="s">
        <v>3946</v>
      </c>
    </row>
    <row r="2736" spans="50:50" s="228" customFormat="1">
      <c r="AX2736" s="292" t="s">
        <v>3947</v>
      </c>
    </row>
    <row r="2737" spans="50:50" s="228" customFormat="1">
      <c r="AX2737" s="292" t="s">
        <v>3948</v>
      </c>
    </row>
    <row r="2738" spans="50:50" s="228" customFormat="1">
      <c r="AX2738" s="292" t="s">
        <v>3949</v>
      </c>
    </row>
    <row r="2739" spans="50:50" s="228" customFormat="1">
      <c r="AX2739" s="292" t="s">
        <v>3950</v>
      </c>
    </row>
    <row r="2740" spans="50:50" s="228" customFormat="1">
      <c r="AX2740" s="292" t="s">
        <v>3951</v>
      </c>
    </row>
    <row r="2741" spans="50:50" s="228" customFormat="1">
      <c r="AX2741" s="292" t="s">
        <v>3952</v>
      </c>
    </row>
    <row r="2742" spans="50:50" s="228" customFormat="1">
      <c r="AX2742" s="292" t="s">
        <v>3953</v>
      </c>
    </row>
    <row r="2743" spans="50:50" s="228" customFormat="1">
      <c r="AX2743" s="292" t="s">
        <v>3954</v>
      </c>
    </row>
    <row r="2744" spans="50:50" s="228" customFormat="1">
      <c r="AX2744" s="292" t="s">
        <v>3955</v>
      </c>
    </row>
    <row r="2745" spans="50:50" s="228" customFormat="1">
      <c r="AX2745" s="292" t="s">
        <v>3956</v>
      </c>
    </row>
    <row r="2746" spans="50:50" s="228" customFormat="1">
      <c r="AX2746" s="292" t="s">
        <v>3957</v>
      </c>
    </row>
    <row r="2747" spans="50:50" s="228" customFormat="1">
      <c r="AX2747" s="292" t="s">
        <v>3958</v>
      </c>
    </row>
    <row r="2748" spans="50:50" s="228" customFormat="1">
      <c r="AX2748" s="292" t="s">
        <v>3959</v>
      </c>
    </row>
    <row r="2749" spans="50:50" s="228" customFormat="1">
      <c r="AX2749" s="292" t="s">
        <v>3960</v>
      </c>
    </row>
    <row r="2750" spans="50:50" s="228" customFormat="1">
      <c r="AX2750" s="292" t="s">
        <v>3961</v>
      </c>
    </row>
    <row r="2751" spans="50:50" s="228" customFormat="1">
      <c r="AX2751" s="292" t="s">
        <v>3962</v>
      </c>
    </row>
    <row r="2752" spans="50:50" s="228" customFormat="1">
      <c r="AX2752" s="292" t="s">
        <v>3963</v>
      </c>
    </row>
    <row r="2753" spans="50:50" s="228" customFormat="1">
      <c r="AX2753" s="292" t="s">
        <v>3964</v>
      </c>
    </row>
    <row r="2754" spans="50:50" s="228" customFormat="1">
      <c r="AX2754" s="292" t="s">
        <v>3965</v>
      </c>
    </row>
    <row r="2755" spans="50:50" s="228" customFormat="1">
      <c r="AX2755" s="292" t="s">
        <v>3966</v>
      </c>
    </row>
    <row r="2756" spans="50:50" s="228" customFormat="1">
      <c r="AX2756" s="292" t="s">
        <v>3967</v>
      </c>
    </row>
    <row r="2757" spans="50:50" s="228" customFormat="1">
      <c r="AX2757" s="292" t="s">
        <v>3968</v>
      </c>
    </row>
    <row r="2758" spans="50:50" s="228" customFormat="1">
      <c r="AX2758" s="292" t="s">
        <v>3969</v>
      </c>
    </row>
    <row r="2759" spans="50:50" s="228" customFormat="1">
      <c r="AX2759" s="292" t="s">
        <v>3970</v>
      </c>
    </row>
    <row r="2760" spans="50:50" s="228" customFormat="1">
      <c r="AX2760" s="292" t="s">
        <v>3971</v>
      </c>
    </row>
    <row r="2761" spans="50:50" s="228" customFormat="1">
      <c r="AX2761" s="292" t="s">
        <v>3972</v>
      </c>
    </row>
    <row r="2762" spans="50:50" s="228" customFormat="1">
      <c r="AX2762" s="292" t="s">
        <v>3973</v>
      </c>
    </row>
    <row r="2763" spans="50:50" s="228" customFormat="1">
      <c r="AX2763" s="292" t="s">
        <v>3974</v>
      </c>
    </row>
    <row r="2764" spans="50:50" s="228" customFormat="1">
      <c r="AX2764" s="292" t="s">
        <v>3975</v>
      </c>
    </row>
    <row r="2765" spans="50:50" s="228" customFormat="1">
      <c r="AX2765" s="292" t="s">
        <v>3976</v>
      </c>
    </row>
    <row r="2766" spans="50:50" s="228" customFormat="1">
      <c r="AX2766" s="292" t="s">
        <v>3977</v>
      </c>
    </row>
    <row r="2767" spans="50:50" s="228" customFormat="1">
      <c r="AX2767" s="292" t="s">
        <v>3978</v>
      </c>
    </row>
    <row r="2768" spans="50:50" s="228" customFormat="1">
      <c r="AX2768" s="292" t="s">
        <v>1921</v>
      </c>
    </row>
    <row r="2769" spans="50:50" s="228" customFormat="1">
      <c r="AX2769" s="292" t="s">
        <v>3979</v>
      </c>
    </row>
    <row r="2770" spans="50:50" s="228" customFormat="1">
      <c r="AX2770" s="292" t="s">
        <v>3980</v>
      </c>
    </row>
    <row r="2771" spans="50:50" s="228" customFormat="1">
      <c r="AX2771" s="292" t="s">
        <v>3981</v>
      </c>
    </row>
    <row r="2772" spans="50:50" s="228" customFormat="1">
      <c r="AX2772" s="292" t="s">
        <v>3982</v>
      </c>
    </row>
    <row r="2773" spans="50:50" s="228" customFormat="1">
      <c r="AX2773" s="292" t="s">
        <v>3983</v>
      </c>
    </row>
    <row r="2774" spans="50:50" s="228" customFormat="1">
      <c r="AX2774" s="292" t="s">
        <v>3984</v>
      </c>
    </row>
    <row r="2775" spans="50:50" s="228" customFormat="1">
      <c r="AX2775" s="292" t="s">
        <v>3985</v>
      </c>
    </row>
    <row r="2776" spans="50:50" s="228" customFormat="1">
      <c r="AX2776" s="292" t="s">
        <v>3986</v>
      </c>
    </row>
    <row r="2777" spans="50:50" s="228" customFormat="1">
      <c r="AX2777" s="292" t="s">
        <v>3987</v>
      </c>
    </row>
    <row r="2778" spans="50:50" s="228" customFormat="1">
      <c r="AX2778" s="292" t="s">
        <v>3988</v>
      </c>
    </row>
    <row r="2779" spans="50:50" s="228" customFormat="1">
      <c r="AX2779" s="292" t="s">
        <v>3989</v>
      </c>
    </row>
    <row r="2780" spans="50:50" s="228" customFormat="1">
      <c r="AX2780" s="292" t="s">
        <v>3990</v>
      </c>
    </row>
    <row r="2781" spans="50:50" s="228" customFormat="1">
      <c r="AX2781" s="292" t="s">
        <v>3991</v>
      </c>
    </row>
    <row r="2782" spans="50:50" s="228" customFormat="1">
      <c r="AX2782" s="292" t="s">
        <v>3992</v>
      </c>
    </row>
    <row r="2783" spans="50:50" s="228" customFormat="1">
      <c r="AX2783" s="292" t="s">
        <v>3993</v>
      </c>
    </row>
    <row r="2784" spans="50:50" s="228" customFormat="1">
      <c r="AX2784" s="292" t="s">
        <v>3994</v>
      </c>
    </row>
    <row r="2785" spans="50:50" s="228" customFormat="1">
      <c r="AX2785" s="292" t="s">
        <v>3995</v>
      </c>
    </row>
    <row r="2786" spans="50:50" s="228" customFormat="1">
      <c r="AX2786" s="292" t="s">
        <v>3996</v>
      </c>
    </row>
    <row r="2787" spans="50:50" s="228" customFormat="1">
      <c r="AX2787" s="292" t="s">
        <v>3997</v>
      </c>
    </row>
    <row r="2788" spans="50:50" s="228" customFormat="1">
      <c r="AX2788" s="292" t="s">
        <v>3998</v>
      </c>
    </row>
    <row r="2789" spans="50:50" s="228" customFormat="1">
      <c r="AX2789" s="292" t="s">
        <v>3999</v>
      </c>
    </row>
    <row r="2790" spans="50:50" s="228" customFormat="1">
      <c r="AX2790" s="292" t="s">
        <v>4000</v>
      </c>
    </row>
    <row r="2791" spans="50:50" s="228" customFormat="1">
      <c r="AX2791" s="292" t="s">
        <v>4001</v>
      </c>
    </row>
    <row r="2792" spans="50:50" s="228" customFormat="1">
      <c r="AX2792" s="292" t="s">
        <v>4002</v>
      </c>
    </row>
    <row r="2793" spans="50:50" s="228" customFormat="1">
      <c r="AX2793" s="292" t="s">
        <v>4003</v>
      </c>
    </row>
    <row r="2794" spans="50:50" s="228" customFormat="1">
      <c r="AX2794" s="292" t="s">
        <v>4004</v>
      </c>
    </row>
    <row r="2795" spans="50:50" s="228" customFormat="1">
      <c r="AX2795" s="292" t="s">
        <v>4005</v>
      </c>
    </row>
    <row r="2796" spans="50:50" s="228" customFormat="1">
      <c r="AX2796" s="292" t="s">
        <v>4006</v>
      </c>
    </row>
    <row r="2797" spans="50:50" s="228" customFormat="1">
      <c r="AX2797" s="292" t="s">
        <v>4007</v>
      </c>
    </row>
    <row r="2798" spans="50:50" s="228" customFormat="1">
      <c r="AX2798" s="292" t="s">
        <v>4008</v>
      </c>
    </row>
    <row r="2799" spans="50:50" s="228" customFormat="1">
      <c r="AX2799" s="292" t="s">
        <v>4009</v>
      </c>
    </row>
    <row r="2800" spans="50:50" s="228" customFormat="1">
      <c r="AX2800" s="292" t="s">
        <v>4010</v>
      </c>
    </row>
    <row r="2801" spans="50:50" s="228" customFormat="1">
      <c r="AX2801" s="292" t="s">
        <v>4011</v>
      </c>
    </row>
    <row r="2802" spans="50:50" s="228" customFormat="1">
      <c r="AX2802" s="292" t="s">
        <v>4012</v>
      </c>
    </row>
    <row r="2803" spans="50:50" s="228" customFormat="1">
      <c r="AX2803" s="292" t="s">
        <v>4013</v>
      </c>
    </row>
    <row r="2804" spans="50:50" s="228" customFormat="1">
      <c r="AX2804" s="292" t="s">
        <v>4014</v>
      </c>
    </row>
    <row r="2805" spans="50:50" s="228" customFormat="1">
      <c r="AX2805" s="292" t="s">
        <v>4015</v>
      </c>
    </row>
    <row r="2806" spans="50:50" s="228" customFormat="1">
      <c r="AX2806" s="292" t="s">
        <v>4016</v>
      </c>
    </row>
    <row r="2807" spans="50:50" s="228" customFormat="1">
      <c r="AX2807" s="292" t="s">
        <v>1944</v>
      </c>
    </row>
    <row r="2808" spans="50:50" s="228" customFormat="1">
      <c r="AX2808" s="292" t="s">
        <v>4017</v>
      </c>
    </row>
    <row r="2809" spans="50:50" s="228" customFormat="1">
      <c r="AX2809" s="292" t="s">
        <v>4018</v>
      </c>
    </row>
    <row r="2810" spans="50:50" s="228" customFormat="1">
      <c r="AX2810" s="292" t="s">
        <v>4019</v>
      </c>
    </row>
    <row r="2811" spans="50:50" s="228" customFormat="1">
      <c r="AX2811" s="292" t="s">
        <v>4020</v>
      </c>
    </row>
    <row r="2812" spans="50:50" s="228" customFormat="1">
      <c r="AX2812" s="292" t="s">
        <v>4021</v>
      </c>
    </row>
    <row r="2813" spans="50:50" s="228" customFormat="1">
      <c r="AX2813" s="292" t="s">
        <v>4022</v>
      </c>
    </row>
    <row r="2814" spans="50:50" s="228" customFormat="1">
      <c r="AX2814" s="292" t="s">
        <v>4023</v>
      </c>
    </row>
    <row r="2815" spans="50:50" s="228" customFormat="1">
      <c r="AX2815" s="292" t="s">
        <v>4024</v>
      </c>
    </row>
    <row r="2816" spans="50:50" s="228" customFormat="1">
      <c r="AX2816" s="292" t="s">
        <v>4025</v>
      </c>
    </row>
    <row r="2817" spans="50:50" s="228" customFormat="1">
      <c r="AX2817" s="292" t="s">
        <v>4026</v>
      </c>
    </row>
    <row r="2818" spans="50:50" s="228" customFormat="1">
      <c r="AX2818" s="292" t="s">
        <v>4027</v>
      </c>
    </row>
    <row r="2819" spans="50:50" s="228" customFormat="1">
      <c r="AX2819" s="292" t="s">
        <v>4028</v>
      </c>
    </row>
    <row r="2820" spans="50:50" s="228" customFormat="1">
      <c r="AX2820" s="292" t="s">
        <v>4029</v>
      </c>
    </row>
    <row r="2821" spans="50:50" s="228" customFormat="1">
      <c r="AX2821" s="292" t="s">
        <v>4030</v>
      </c>
    </row>
    <row r="2822" spans="50:50" s="228" customFormat="1">
      <c r="AX2822" s="292" t="s">
        <v>4031</v>
      </c>
    </row>
    <row r="2823" spans="50:50" s="228" customFormat="1">
      <c r="AX2823" s="292" t="s">
        <v>4032</v>
      </c>
    </row>
    <row r="2824" spans="50:50" s="228" customFormat="1">
      <c r="AX2824" s="292" t="s">
        <v>4033</v>
      </c>
    </row>
    <row r="2825" spans="50:50" s="228" customFormat="1">
      <c r="AX2825" s="292" t="s">
        <v>4034</v>
      </c>
    </row>
    <row r="2826" spans="50:50" s="228" customFormat="1">
      <c r="AX2826" s="292" t="s">
        <v>4035</v>
      </c>
    </row>
    <row r="2827" spans="50:50" s="228" customFormat="1">
      <c r="AX2827" s="292" t="s">
        <v>4036</v>
      </c>
    </row>
    <row r="2828" spans="50:50" s="228" customFormat="1">
      <c r="AX2828" s="292" t="s">
        <v>4037</v>
      </c>
    </row>
    <row r="2829" spans="50:50" s="228" customFormat="1">
      <c r="AX2829" s="292" t="s">
        <v>4038</v>
      </c>
    </row>
    <row r="2830" spans="50:50" s="228" customFormat="1">
      <c r="AX2830" s="292" t="s">
        <v>4039</v>
      </c>
    </row>
    <row r="2831" spans="50:50" s="228" customFormat="1">
      <c r="AX2831" s="292" t="s">
        <v>4040</v>
      </c>
    </row>
    <row r="2832" spans="50:50" s="228" customFormat="1">
      <c r="AX2832" s="292" t="s">
        <v>4041</v>
      </c>
    </row>
    <row r="2833" spans="50:50" s="228" customFormat="1">
      <c r="AX2833" s="292" t="s">
        <v>4042</v>
      </c>
    </row>
    <row r="2834" spans="50:50" s="228" customFormat="1">
      <c r="AX2834" s="292" t="s">
        <v>4043</v>
      </c>
    </row>
    <row r="2835" spans="50:50" s="228" customFormat="1">
      <c r="AX2835" s="292" t="s">
        <v>4044</v>
      </c>
    </row>
    <row r="2836" spans="50:50" s="228" customFormat="1">
      <c r="AX2836" s="292" t="s">
        <v>4045</v>
      </c>
    </row>
    <row r="2837" spans="50:50" s="228" customFormat="1">
      <c r="AX2837" s="292" t="s">
        <v>4046</v>
      </c>
    </row>
    <row r="2838" spans="50:50" s="228" customFormat="1">
      <c r="AX2838" s="292" t="s">
        <v>4047</v>
      </c>
    </row>
    <row r="2839" spans="50:50" s="228" customFormat="1">
      <c r="AX2839" s="292" t="s">
        <v>4048</v>
      </c>
    </row>
    <row r="2840" spans="50:50" s="228" customFormat="1">
      <c r="AX2840" s="292" t="s">
        <v>4049</v>
      </c>
    </row>
    <row r="2841" spans="50:50" s="228" customFormat="1">
      <c r="AX2841" s="292" t="s">
        <v>4050</v>
      </c>
    </row>
    <row r="2842" spans="50:50" s="228" customFormat="1">
      <c r="AX2842" s="292" t="s">
        <v>4051</v>
      </c>
    </row>
    <row r="2843" spans="50:50" s="228" customFormat="1">
      <c r="AX2843" s="292" t="s">
        <v>4052</v>
      </c>
    </row>
    <row r="2844" spans="50:50" s="228" customFormat="1">
      <c r="AX2844" s="292" t="s">
        <v>4053</v>
      </c>
    </row>
    <row r="2845" spans="50:50" s="228" customFormat="1">
      <c r="AX2845" s="292" t="s">
        <v>4054</v>
      </c>
    </row>
    <row r="2846" spans="50:50" s="228" customFormat="1">
      <c r="AX2846" s="292" t="s">
        <v>4055</v>
      </c>
    </row>
    <row r="2847" spans="50:50" s="228" customFormat="1">
      <c r="AX2847" s="292" t="s">
        <v>4056</v>
      </c>
    </row>
    <row r="2848" spans="50:50" s="228" customFormat="1">
      <c r="AX2848" s="292" t="s">
        <v>4057</v>
      </c>
    </row>
    <row r="2849" spans="50:50" s="228" customFormat="1">
      <c r="AX2849" s="292" t="s">
        <v>4058</v>
      </c>
    </row>
    <row r="2850" spans="50:50" s="228" customFormat="1">
      <c r="AX2850" s="292" t="s">
        <v>4059</v>
      </c>
    </row>
    <row r="2851" spans="50:50" s="228" customFormat="1">
      <c r="AX2851" s="292" t="s">
        <v>4060</v>
      </c>
    </row>
    <row r="2852" spans="50:50" s="228" customFormat="1">
      <c r="AX2852" s="292" t="s">
        <v>4061</v>
      </c>
    </row>
    <row r="2853" spans="50:50" s="228" customFormat="1">
      <c r="AX2853" s="292" t="s">
        <v>4062</v>
      </c>
    </row>
    <row r="2854" spans="50:50" s="228" customFormat="1">
      <c r="AX2854" s="292" t="s">
        <v>4063</v>
      </c>
    </row>
    <row r="2855" spans="50:50" s="228" customFormat="1">
      <c r="AX2855" s="292" t="s">
        <v>4064</v>
      </c>
    </row>
    <row r="2856" spans="50:50" s="228" customFormat="1">
      <c r="AX2856" s="292" t="s">
        <v>4065</v>
      </c>
    </row>
    <row r="2857" spans="50:50" s="228" customFormat="1">
      <c r="AX2857" s="292" t="s">
        <v>4066</v>
      </c>
    </row>
    <row r="2858" spans="50:50" s="228" customFormat="1">
      <c r="AX2858" s="292" t="s">
        <v>4067</v>
      </c>
    </row>
    <row r="2859" spans="50:50" s="228" customFormat="1">
      <c r="AX2859" s="292" t="s">
        <v>4068</v>
      </c>
    </row>
    <row r="2860" spans="50:50" s="228" customFormat="1">
      <c r="AX2860" s="292" t="s">
        <v>4069</v>
      </c>
    </row>
    <row r="2861" spans="50:50" s="228" customFormat="1">
      <c r="AX2861" s="292" t="s">
        <v>4070</v>
      </c>
    </row>
    <row r="2862" spans="50:50" s="228" customFormat="1">
      <c r="AX2862" s="292" t="s">
        <v>4071</v>
      </c>
    </row>
    <row r="2863" spans="50:50" s="228" customFormat="1">
      <c r="AX2863" s="292" t="s">
        <v>4072</v>
      </c>
    </row>
    <row r="2864" spans="50:50" s="228" customFormat="1">
      <c r="AX2864" s="292" t="s">
        <v>4073</v>
      </c>
    </row>
    <row r="2865" spans="50:50" s="228" customFormat="1">
      <c r="AX2865" s="292" t="s">
        <v>4074</v>
      </c>
    </row>
    <row r="2866" spans="50:50" s="228" customFormat="1">
      <c r="AX2866" s="292" t="s">
        <v>4075</v>
      </c>
    </row>
    <row r="2867" spans="50:50" s="228" customFormat="1">
      <c r="AX2867" s="292" t="s">
        <v>4076</v>
      </c>
    </row>
    <row r="2868" spans="50:50" s="228" customFormat="1">
      <c r="AX2868" s="292" t="s">
        <v>4077</v>
      </c>
    </row>
    <row r="2869" spans="50:50" s="228" customFormat="1">
      <c r="AX2869" s="292" t="s">
        <v>4078</v>
      </c>
    </row>
    <row r="2870" spans="50:50" s="228" customFormat="1">
      <c r="AX2870" s="292" t="s">
        <v>4079</v>
      </c>
    </row>
    <row r="2871" spans="50:50" s="228" customFormat="1">
      <c r="AX2871" s="292" t="s">
        <v>4080</v>
      </c>
    </row>
    <row r="2872" spans="50:50" s="228" customFormat="1">
      <c r="AX2872" s="292" t="s">
        <v>4081</v>
      </c>
    </row>
    <row r="2873" spans="50:50" s="228" customFormat="1">
      <c r="AX2873" s="292" t="s">
        <v>4082</v>
      </c>
    </row>
    <row r="2874" spans="50:50" s="228" customFormat="1">
      <c r="AX2874" s="292" t="s">
        <v>4083</v>
      </c>
    </row>
    <row r="2875" spans="50:50" s="228" customFormat="1">
      <c r="AX2875" s="292" t="s">
        <v>4084</v>
      </c>
    </row>
    <row r="2876" spans="50:50" s="228" customFormat="1">
      <c r="AX2876" s="292" t="s">
        <v>4085</v>
      </c>
    </row>
    <row r="2877" spans="50:50" s="228" customFormat="1">
      <c r="AX2877" s="292" t="s">
        <v>4086</v>
      </c>
    </row>
    <row r="2878" spans="50:50" s="228" customFormat="1">
      <c r="AX2878" s="292" t="s">
        <v>4087</v>
      </c>
    </row>
    <row r="2879" spans="50:50" s="228" customFormat="1">
      <c r="AX2879" s="292" t="s">
        <v>4088</v>
      </c>
    </row>
    <row r="2880" spans="50:50" s="228" customFormat="1">
      <c r="AX2880" s="292" t="s">
        <v>4089</v>
      </c>
    </row>
    <row r="2881" spans="50:50" s="228" customFormat="1">
      <c r="AX2881" s="292" t="s">
        <v>4090</v>
      </c>
    </row>
    <row r="2882" spans="50:50" s="228" customFormat="1">
      <c r="AX2882" s="292" t="s">
        <v>4091</v>
      </c>
    </row>
    <row r="2883" spans="50:50" s="228" customFormat="1">
      <c r="AX2883" s="292" t="s">
        <v>4092</v>
      </c>
    </row>
    <row r="2884" spans="50:50" s="228" customFormat="1">
      <c r="AX2884" s="292" t="s">
        <v>4093</v>
      </c>
    </row>
    <row r="2885" spans="50:50" s="228" customFormat="1">
      <c r="AX2885" s="292" t="s">
        <v>4094</v>
      </c>
    </row>
    <row r="2886" spans="50:50" s="228" customFormat="1">
      <c r="AX2886" s="292" t="s">
        <v>4095</v>
      </c>
    </row>
    <row r="2887" spans="50:50" s="228" customFormat="1">
      <c r="AX2887" s="292" t="s">
        <v>4096</v>
      </c>
    </row>
    <row r="2888" spans="50:50" s="228" customFormat="1">
      <c r="AX2888" s="292" t="s">
        <v>4097</v>
      </c>
    </row>
    <row r="2889" spans="50:50" s="228" customFormat="1">
      <c r="AX2889" s="292" t="s">
        <v>4098</v>
      </c>
    </row>
    <row r="2890" spans="50:50" s="228" customFormat="1">
      <c r="AX2890" s="292" t="s">
        <v>4099</v>
      </c>
    </row>
    <row r="2891" spans="50:50" s="228" customFormat="1">
      <c r="AX2891" s="292" t="s">
        <v>4100</v>
      </c>
    </row>
    <row r="2892" spans="50:50" s="228" customFormat="1">
      <c r="AX2892" s="292" t="s">
        <v>4101</v>
      </c>
    </row>
    <row r="2893" spans="50:50" s="228" customFormat="1">
      <c r="AX2893" s="292" t="s">
        <v>4102</v>
      </c>
    </row>
    <row r="2894" spans="50:50" s="228" customFormat="1">
      <c r="AX2894" s="292" t="s">
        <v>4103</v>
      </c>
    </row>
    <row r="2895" spans="50:50" s="228" customFormat="1">
      <c r="AX2895" s="292" t="s">
        <v>4104</v>
      </c>
    </row>
    <row r="2896" spans="50:50" s="228" customFormat="1">
      <c r="AX2896" s="292" t="s">
        <v>4105</v>
      </c>
    </row>
    <row r="2897" spans="50:50" s="228" customFormat="1">
      <c r="AX2897" s="292" t="s">
        <v>4106</v>
      </c>
    </row>
    <row r="2898" spans="50:50" s="228" customFormat="1">
      <c r="AX2898" s="292" t="s">
        <v>4107</v>
      </c>
    </row>
    <row r="2899" spans="50:50" s="228" customFormat="1">
      <c r="AX2899" s="292" t="s">
        <v>4108</v>
      </c>
    </row>
    <row r="2900" spans="50:50" s="228" customFormat="1">
      <c r="AX2900" s="292" t="s">
        <v>4109</v>
      </c>
    </row>
    <row r="2901" spans="50:50" s="228" customFormat="1">
      <c r="AX2901" s="292" t="s">
        <v>4110</v>
      </c>
    </row>
    <row r="2902" spans="50:50" s="228" customFormat="1">
      <c r="AX2902" s="292" t="s">
        <v>4111</v>
      </c>
    </row>
    <row r="2903" spans="50:50" s="228" customFormat="1">
      <c r="AX2903" s="292" t="s">
        <v>4112</v>
      </c>
    </row>
    <row r="2904" spans="50:50" s="228" customFormat="1">
      <c r="AX2904" s="292" t="s">
        <v>4113</v>
      </c>
    </row>
    <row r="2905" spans="50:50" s="228" customFormat="1">
      <c r="AX2905" s="292" t="s">
        <v>4114</v>
      </c>
    </row>
    <row r="2906" spans="50:50" s="228" customFormat="1">
      <c r="AX2906" s="292" t="s">
        <v>4115</v>
      </c>
    </row>
    <row r="2907" spans="50:50" s="228" customFormat="1">
      <c r="AX2907" s="292" t="s">
        <v>4116</v>
      </c>
    </row>
    <row r="2908" spans="50:50" s="228" customFormat="1">
      <c r="AX2908" s="292" t="s">
        <v>4117</v>
      </c>
    </row>
    <row r="2909" spans="50:50" s="228" customFormat="1">
      <c r="AX2909" s="292" t="s">
        <v>4118</v>
      </c>
    </row>
    <row r="2910" spans="50:50" s="228" customFormat="1">
      <c r="AX2910" s="292" t="s">
        <v>4119</v>
      </c>
    </row>
    <row r="2911" spans="50:50" s="228" customFormat="1">
      <c r="AX2911" s="292" t="s">
        <v>4120</v>
      </c>
    </row>
    <row r="2912" spans="50:50" s="228" customFormat="1">
      <c r="AX2912" s="292" t="s">
        <v>4121</v>
      </c>
    </row>
    <row r="2913" spans="50:50" s="228" customFormat="1">
      <c r="AX2913" s="292" t="s">
        <v>4122</v>
      </c>
    </row>
    <row r="2914" spans="50:50" s="228" customFormat="1">
      <c r="AX2914" s="292" t="s">
        <v>4123</v>
      </c>
    </row>
    <row r="2915" spans="50:50" s="228" customFormat="1">
      <c r="AX2915" s="292" t="s">
        <v>4124</v>
      </c>
    </row>
    <row r="2916" spans="50:50" s="228" customFormat="1">
      <c r="AX2916" s="292" t="s">
        <v>4125</v>
      </c>
    </row>
    <row r="2917" spans="50:50" s="228" customFormat="1">
      <c r="AX2917" s="292" t="s">
        <v>4126</v>
      </c>
    </row>
    <row r="2918" spans="50:50" s="228" customFormat="1">
      <c r="AX2918" s="292" t="s">
        <v>4127</v>
      </c>
    </row>
    <row r="2919" spans="50:50" s="228" customFormat="1">
      <c r="AX2919" s="292" t="s">
        <v>4128</v>
      </c>
    </row>
    <row r="2920" spans="50:50" s="228" customFormat="1">
      <c r="AX2920" s="292" t="s">
        <v>4129</v>
      </c>
    </row>
    <row r="2921" spans="50:50" s="228" customFormat="1">
      <c r="AX2921" s="292" t="s">
        <v>4130</v>
      </c>
    </row>
    <row r="2922" spans="50:50" s="228" customFormat="1">
      <c r="AX2922" s="292" t="s">
        <v>4131</v>
      </c>
    </row>
    <row r="2923" spans="50:50" s="228" customFormat="1">
      <c r="AX2923" s="292" t="s">
        <v>4132</v>
      </c>
    </row>
    <row r="2924" spans="50:50" s="228" customFormat="1">
      <c r="AX2924" s="292" t="s">
        <v>4133</v>
      </c>
    </row>
    <row r="2925" spans="50:50" s="228" customFormat="1">
      <c r="AX2925" s="292" t="s">
        <v>4134</v>
      </c>
    </row>
    <row r="2926" spans="50:50" s="228" customFormat="1">
      <c r="AX2926" s="292" t="s">
        <v>4135</v>
      </c>
    </row>
    <row r="2927" spans="50:50" s="228" customFormat="1">
      <c r="AX2927" s="292" t="s">
        <v>4136</v>
      </c>
    </row>
    <row r="2928" spans="50:50" s="228" customFormat="1">
      <c r="AX2928" s="292" t="s">
        <v>4137</v>
      </c>
    </row>
    <row r="2929" spans="50:50" s="228" customFormat="1">
      <c r="AX2929" s="292" t="s">
        <v>4138</v>
      </c>
    </row>
    <row r="2930" spans="50:50" s="228" customFormat="1">
      <c r="AX2930" s="292" t="s">
        <v>4139</v>
      </c>
    </row>
    <row r="2931" spans="50:50" s="228" customFormat="1">
      <c r="AX2931" s="292" t="s">
        <v>4140</v>
      </c>
    </row>
    <row r="2932" spans="50:50" s="228" customFormat="1">
      <c r="AX2932" s="292" t="s">
        <v>4141</v>
      </c>
    </row>
    <row r="2933" spans="50:50" s="228" customFormat="1">
      <c r="AX2933" s="292" t="s">
        <v>4142</v>
      </c>
    </row>
    <row r="2934" spans="50:50" s="228" customFormat="1">
      <c r="AX2934" s="292" t="s">
        <v>4143</v>
      </c>
    </row>
    <row r="2935" spans="50:50" s="228" customFormat="1">
      <c r="AX2935" s="292" t="s">
        <v>4144</v>
      </c>
    </row>
    <row r="2936" spans="50:50" s="228" customFormat="1">
      <c r="AX2936" s="292" t="s">
        <v>4145</v>
      </c>
    </row>
    <row r="2937" spans="50:50" s="228" customFormat="1">
      <c r="AX2937" s="292" t="s">
        <v>4146</v>
      </c>
    </row>
    <row r="2938" spans="50:50" s="228" customFormat="1">
      <c r="AX2938" s="292" t="s">
        <v>4147</v>
      </c>
    </row>
    <row r="2939" spans="50:50" s="228" customFormat="1">
      <c r="AX2939" s="292" t="s">
        <v>4148</v>
      </c>
    </row>
    <row r="2940" spans="50:50" s="228" customFormat="1">
      <c r="AX2940" s="292" t="s">
        <v>2015</v>
      </c>
    </row>
    <row r="2941" spans="50:50" s="228" customFormat="1">
      <c r="AX2941" s="292" t="s">
        <v>4149</v>
      </c>
    </row>
    <row r="2942" spans="50:50" s="228" customFormat="1">
      <c r="AX2942" s="292" t="s">
        <v>4150</v>
      </c>
    </row>
    <row r="2943" spans="50:50" s="228" customFormat="1">
      <c r="AX2943" s="292" t="s">
        <v>4151</v>
      </c>
    </row>
    <row r="2944" spans="50:50" s="228" customFormat="1">
      <c r="AX2944" s="292" t="s">
        <v>4152</v>
      </c>
    </row>
    <row r="2945" spans="50:50" s="228" customFormat="1">
      <c r="AX2945" s="292" t="s">
        <v>4152</v>
      </c>
    </row>
    <row r="2946" spans="50:50" s="228" customFormat="1">
      <c r="AX2946" s="292" t="s">
        <v>4153</v>
      </c>
    </row>
    <row r="2947" spans="50:50" s="228" customFormat="1">
      <c r="AX2947" s="292" t="s">
        <v>4154</v>
      </c>
    </row>
    <row r="2948" spans="50:50" s="228" customFormat="1">
      <c r="AX2948" s="292" t="s">
        <v>4155</v>
      </c>
    </row>
    <row r="2949" spans="50:50" s="228" customFormat="1">
      <c r="AX2949" s="292" t="s">
        <v>4156</v>
      </c>
    </row>
    <row r="2950" spans="50:50" s="228" customFormat="1">
      <c r="AX2950" s="292" t="s">
        <v>4157</v>
      </c>
    </row>
    <row r="2951" spans="50:50" s="228" customFormat="1">
      <c r="AX2951" s="292" t="s">
        <v>4158</v>
      </c>
    </row>
    <row r="2952" spans="50:50" s="228" customFormat="1">
      <c r="AX2952" s="292" t="s">
        <v>4159</v>
      </c>
    </row>
    <row r="2953" spans="50:50" s="228" customFormat="1">
      <c r="AX2953" s="292" t="s">
        <v>4160</v>
      </c>
    </row>
    <row r="2954" spans="50:50" s="228" customFormat="1">
      <c r="AX2954" s="292" t="s">
        <v>4161</v>
      </c>
    </row>
    <row r="2955" spans="50:50" s="228" customFormat="1">
      <c r="AX2955" s="292" t="s">
        <v>4162</v>
      </c>
    </row>
    <row r="2956" spans="50:50" s="228" customFormat="1">
      <c r="AX2956" s="292" t="s">
        <v>4163</v>
      </c>
    </row>
    <row r="2957" spans="50:50" s="228" customFormat="1">
      <c r="AX2957" s="292" t="s">
        <v>4164</v>
      </c>
    </row>
    <row r="2958" spans="50:50" s="228" customFormat="1">
      <c r="AX2958" s="292" t="s">
        <v>4165</v>
      </c>
    </row>
    <row r="2959" spans="50:50" s="228" customFormat="1">
      <c r="AX2959" s="292" t="s">
        <v>4166</v>
      </c>
    </row>
    <row r="2960" spans="50:50" s="228" customFormat="1">
      <c r="AX2960" s="292" t="s">
        <v>4167</v>
      </c>
    </row>
    <row r="2961" spans="50:50" s="228" customFormat="1">
      <c r="AX2961" s="292" t="s">
        <v>4168</v>
      </c>
    </row>
    <row r="2962" spans="50:50" s="228" customFormat="1">
      <c r="AX2962" s="292" t="s">
        <v>4169</v>
      </c>
    </row>
    <row r="2963" spans="50:50" s="228" customFormat="1">
      <c r="AX2963" s="292" t="s">
        <v>4170</v>
      </c>
    </row>
    <row r="2964" spans="50:50" s="228" customFormat="1">
      <c r="AX2964" s="292" t="s">
        <v>4171</v>
      </c>
    </row>
    <row r="2965" spans="50:50" s="228" customFormat="1">
      <c r="AX2965" s="292" t="s">
        <v>4172</v>
      </c>
    </row>
    <row r="2966" spans="50:50" s="228" customFormat="1">
      <c r="AX2966" s="292" t="s">
        <v>4173</v>
      </c>
    </row>
    <row r="2967" spans="50:50" s="228" customFormat="1">
      <c r="AX2967" s="292" t="s">
        <v>4174</v>
      </c>
    </row>
    <row r="2968" spans="50:50" s="228" customFormat="1">
      <c r="AX2968" s="292" t="s">
        <v>4175</v>
      </c>
    </row>
    <row r="2969" spans="50:50" s="228" customFormat="1">
      <c r="AX2969" s="292" t="s">
        <v>4176</v>
      </c>
    </row>
    <row r="2970" spans="50:50" s="228" customFormat="1">
      <c r="AX2970" s="292" t="s">
        <v>4177</v>
      </c>
    </row>
    <row r="2971" spans="50:50" s="228" customFormat="1">
      <c r="AX2971" s="292" t="s">
        <v>4178</v>
      </c>
    </row>
    <row r="2972" spans="50:50" s="228" customFormat="1">
      <c r="AX2972" s="292" t="s">
        <v>4179</v>
      </c>
    </row>
    <row r="2973" spans="50:50" s="228" customFormat="1">
      <c r="AX2973" s="292" t="s">
        <v>4180</v>
      </c>
    </row>
    <row r="2974" spans="50:50" s="228" customFormat="1">
      <c r="AX2974" s="292" t="s">
        <v>2019</v>
      </c>
    </row>
    <row r="2975" spans="50:50" s="228" customFormat="1">
      <c r="AX2975" s="292" t="s">
        <v>4181</v>
      </c>
    </row>
    <row r="2976" spans="50:50" s="228" customFormat="1">
      <c r="AX2976" s="292" t="s">
        <v>4182</v>
      </c>
    </row>
    <row r="2977" spans="50:50" s="228" customFormat="1">
      <c r="AX2977" s="292" t="s">
        <v>4183</v>
      </c>
    </row>
    <row r="2978" spans="50:50" s="228" customFormat="1">
      <c r="AX2978" s="292" t="s">
        <v>4184</v>
      </c>
    </row>
    <row r="2979" spans="50:50" s="228" customFormat="1">
      <c r="AX2979" s="292" t="s">
        <v>4185</v>
      </c>
    </row>
    <row r="2980" spans="50:50" s="228" customFormat="1">
      <c r="AX2980" s="292" t="s">
        <v>4186</v>
      </c>
    </row>
    <row r="2981" spans="50:50" s="228" customFormat="1">
      <c r="AX2981" s="292" t="s">
        <v>4187</v>
      </c>
    </row>
    <row r="2982" spans="50:50" s="228" customFormat="1">
      <c r="AX2982" s="292" t="s">
        <v>4188</v>
      </c>
    </row>
    <row r="2983" spans="50:50" s="228" customFormat="1">
      <c r="AX2983" s="292" t="s">
        <v>4189</v>
      </c>
    </row>
    <row r="2984" spans="50:50" s="228" customFormat="1">
      <c r="AX2984" s="292" t="s">
        <v>4190</v>
      </c>
    </row>
    <row r="2985" spans="50:50" s="228" customFormat="1">
      <c r="AX2985" s="292" t="s">
        <v>4191</v>
      </c>
    </row>
    <row r="2986" spans="50:50" s="228" customFormat="1">
      <c r="AX2986" s="292" t="s">
        <v>4192</v>
      </c>
    </row>
    <row r="2987" spans="50:50" s="228" customFormat="1">
      <c r="AX2987" s="292" t="s">
        <v>4193</v>
      </c>
    </row>
    <row r="2988" spans="50:50" s="228" customFormat="1">
      <c r="AX2988" s="292" t="s">
        <v>2023</v>
      </c>
    </row>
    <row r="2989" spans="50:50" s="228" customFormat="1">
      <c r="AX2989" s="292" t="s">
        <v>4194</v>
      </c>
    </row>
    <row r="2990" spans="50:50" s="228" customFormat="1">
      <c r="AX2990" s="292" t="s">
        <v>2025</v>
      </c>
    </row>
    <row r="2991" spans="50:50" s="228" customFormat="1">
      <c r="AX2991" s="292" t="s">
        <v>4195</v>
      </c>
    </row>
    <row r="2992" spans="50:50" s="228" customFormat="1">
      <c r="AX2992" s="292" t="s">
        <v>4196</v>
      </c>
    </row>
    <row r="2993" spans="50:50" s="228" customFormat="1">
      <c r="AX2993" s="292" t="s">
        <v>4197</v>
      </c>
    </row>
    <row r="2994" spans="50:50" s="228" customFormat="1">
      <c r="AX2994" s="292" t="s">
        <v>4198</v>
      </c>
    </row>
    <row r="2995" spans="50:50" s="228" customFormat="1">
      <c r="AX2995" s="292" t="s">
        <v>4199</v>
      </c>
    </row>
    <row r="2996" spans="50:50" s="228" customFormat="1">
      <c r="AX2996" s="292" t="s">
        <v>4200</v>
      </c>
    </row>
    <row r="2997" spans="50:50" s="228" customFormat="1">
      <c r="AX2997" s="292" t="s">
        <v>4201</v>
      </c>
    </row>
    <row r="2998" spans="50:50" s="228" customFormat="1">
      <c r="AX2998" s="292" t="s">
        <v>4202</v>
      </c>
    </row>
    <row r="2999" spans="50:50" s="228" customFormat="1">
      <c r="AX2999" s="292" t="s">
        <v>4203</v>
      </c>
    </row>
    <row r="3000" spans="50:50" s="228" customFormat="1">
      <c r="AX3000" s="292" t="s">
        <v>4204</v>
      </c>
    </row>
    <row r="3001" spans="50:50" s="228" customFormat="1">
      <c r="AX3001" s="292" t="s">
        <v>4205</v>
      </c>
    </row>
    <row r="3002" spans="50:50" s="228" customFormat="1">
      <c r="AX3002" s="292" t="s">
        <v>4206</v>
      </c>
    </row>
    <row r="3003" spans="50:50" s="228" customFormat="1">
      <c r="AX3003" s="292" t="s">
        <v>4207</v>
      </c>
    </row>
    <row r="3004" spans="50:50" s="228" customFormat="1">
      <c r="AX3004" s="292" t="s">
        <v>4208</v>
      </c>
    </row>
    <row r="3005" spans="50:50" s="228" customFormat="1">
      <c r="AX3005" s="292" t="s">
        <v>4209</v>
      </c>
    </row>
    <row r="3006" spans="50:50" s="228" customFormat="1">
      <c r="AX3006" s="292" t="s">
        <v>4210</v>
      </c>
    </row>
    <row r="3007" spans="50:50" s="228" customFormat="1">
      <c r="AX3007" s="292" t="s">
        <v>4211</v>
      </c>
    </row>
    <row r="3008" spans="50:50" s="228" customFormat="1">
      <c r="AX3008" s="292" t="s">
        <v>4212</v>
      </c>
    </row>
    <row r="3009" spans="50:50" s="228" customFormat="1">
      <c r="AX3009" s="292" t="s">
        <v>4213</v>
      </c>
    </row>
    <row r="3010" spans="50:50" s="228" customFormat="1">
      <c r="AX3010" s="292" t="s">
        <v>4214</v>
      </c>
    </row>
    <row r="3011" spans="50:50" s="228" customFormat="1">
      <c r="AX3011" s="292" t="s">
        <v>4215</v>
      </c>
    </row>
    <row r="3012" spans="50:50" s="228" customFormat="1">
      <c r="AX3012" s="292" t="s">
        <v>4216</v>
      </c>
    </row>
    <row r="3013" spans="50:50" s="228" customFormat="1">
      <c r="AX3013" s="292" t="s">
        <v>4217</v>
      </c>
    </row>
    <row r="3014" spans="50:50" s="228" customFormat="1">
      <c r="AX3014" s="292" t="s">
        <v>4218</v>
      </c>
    </row>
    <row r="3015" spans="50:50" s="228" customFormat="1">
      <c r="AX3015" s="292" t="s">
        <v>4219</v>
      </c>
    </row>
    <row r="3016" spans="50:50" s="228" customFormat="1">
      <c r="AX3016" s="292" t="s">
        <v>4220</v>
      </c>
    </row>
    <row r="3017" spans="50:50" s="228" customFormat="1">
      <c r="AX3017" s="292" t="s">
        <v>4221</v>
      </c>
    </row>
    <row r="3018" spans="50:50" s="228" customFormat="1">
      <c r="AX3018" s="292" t="s">
        <v>4222</v>
      </c>
    </row>
    <row r="3019" spans="50:50" s="228" customFormat="1">
      <c r="AX3019" s="292" t="s">
        <v>4223</v>
      </c>
    </row>
    <row r="3020" spans="50:50" s="228" customFormat="1">
      <c r="AX3020" s="292" t="s">
        <v>4224</v>
      </c>
    </row>
    <row r="3021" spans="50:50" s="228" customFormat="1">
      <c r="AX3021" s="292" t="s">
        <v>4225</v>
      </c>
    </row>
    <row r="3022" spans="50:50" s="228" customFormat="1">
      <c r="AX3022" s="292" t="s">
        <v>4226</v>
      </c>
    </row>
    <row r="3023" spans="50:50" s="228" customFormat="1">
      <c r="AX3023" s="292" t="s">
        <v>4227</v>
      </c>
    </row>
    <row r="3024" spans="50:50" s="228" customFormat="1">
      <c r="AX3024" s="292" t="s">
        <v>4228</v>
      </c>
    </row>
    <row r="3025" spans="50:50" s="228" customFormat="1">
      <c r="AX3025" s="292" t="s">
        <v>4229</v>
      </c>
    </row>
    <row r="3026" spans="50:50" s="228" customFormat="1">
      <c r="AX3026" s="292" t="s">
        <v>4230</v>
      </c>
    </row>
    <row r="3027" spans="50:50" s="228" customFormat="1">
      <c r="AX3027" s="292" t="s">
        <v>4231</v>
      </c>
    </row>
    <row r="3028" spans="50:50" s="228" customFormat="1">
      <c r="AX3028" s="292" t="s">
        <v>4232</v>
      </c>
    </row>
    <row r="3029" spans="50:50" s="228" customFormat="1">
      <c r="AX3029" s="292" t="s">
        <v>4233</v>
      </c>
    </row>
    <row r="3030" spans="50:50" s="228" customFormat="1">
      <c r="AX3030" s="292" t="s">
        <v>4234</v>
      </c>
    </row>
    <row r="3031" spans="50:50" s="228" customFormat="1">
      <c r="AX3031" s="292" t="s">
        <v>4235</v>
      </c>
    </row>
    <row r="3032" spans="50:50" s="228" customFormat="1">
      <c r="AX3032" s="292" t="s">
        <v>4236</v>
      </c>
    </row>
    <row r="3033" spans="50:50" s="228" customFormat="1">
      <c r="AX3033" s="292" t="s">
        <v>4237</v>
      </c>
    </row>
    <row r="3034" spans="50:50" s="228" customFormat="1">
      <c r="AX3034" s="292" t="s">
        <v>4238</v>
      </c>
    </row>
    <row r="3035" spans="50:50" s="228" customFormat="1">
      <c r="AX3035" s="292" t="s">
        <v>4239</v>
      </c>
    </row>
    <row r="3036" spans="50:50" s="228" customFormat="1">
      <c r="AX3036" s="292" t="s">
        <v>4240</v>
      </c>
    </row>
    <row r="3037" spans="50:50" s="228" customFormat="1">
      <c r="AX3037" s="292" t="s">
        <v>4241</v>
      </c>
    </row>
    <row r="3038" spans="50:50" s="228" customFormat="1">
      <c r="AX3038" s="292" t="s">
        <v>4242</v>
      </c>
    </row>
    <row r="3039" spans="50:50" s="228" customFormat="1">
      <c r="AX3039" s="292" t="s">
        <v>4243</v>
      </c>
    </row>
    <row r="3040" spans="50:50" s="228" customFormat="1">
      <c r="AX3040" s="292" t="s">
        <v>4244</v>
      </c>
    </row>
    <row r="3041" spans="50:50" s="228" customFormat="1">
      <c r="AX3041" s="292" t="s">
        <v>4245</v>
      </c>
    </row>
    <row r="3042" spans="50:50" s="228" customFormat="1">
      <c r="AX3042" s="292" t="s">
        <v>4246</v>
      </c>
    </row>
    <row r="3043" spans="50:50" s="228" customFormat="1">
      <c r="AX3043" s="292" t="s">
        <v>4247</v>
      </c>
    </row>
    <row r="3044" spans="50:50" s="228" customFormat="1">
      <c r="AX3044" s="292" t="s">
        <v>4248</v>
      </c>
    </row>
    <row r="3045" spans="50:50" s="228" customFormat="1">
      <c r="AX3045" s="292" t="s">
        <v>4249</v>
      </c>
    </row>
    <row r="3046" spans="50:50" s="228" customFormat="1">
      <c r="AX3046" s="292" t="s">
        <v>4250</v>
      </c>
    </row>
    <row r="3047" spans="50:50" s="228" customFormat="1">
      <c r="AX3047" s="292" t="s">
        <v>4251</v>
      </c>
    </row>
    <row r="3048" spans="50:50" s="228" customFormat="1">
      <c r="AX3048" s="292" t="s">
        <v>4252</v>
      </c>
    </row>
    <row r="3049" spans="50:50" s="228" customFormat="1">
      <c r="AX3049" s="292" t="s">
        <v>4253</v>
      </c>
    </row>
    <row r="3050" spans="50:50" s="228" customFormat="1">
      <c r="AX3050" s="292" t="s">
        <v>4254</v>
      </c>
    </row>
    <row r="3051" spans="50:50" s="228" customFormat="1">
      <c r="AX3051" s="292" t="s">
        <v>4255</v>
      </c>
    </row>
    <row r="3052" spans="50:50" s="228" customFormat="1">
      <c r="AX3052" s="292" t="s">
        <v>4256</v>
      </c>
    </row>
    <row r="3053" spans="50:50" s="228" customFormat="1">
      <c r="AX3053" s="292" t="s">
        <v>2040</v>
      </c>
    </row>
    <row r="3054" spans="50:50" s="228" customFormat="1">
      <c r="AX3054" s="292" t="s">
        <v>4257</v>
      </c>
    </row>
    <row r="3055" spans="50:50" s="228" customFormat="1">
      <c r="AX3055" s="292" t="s">
        <v>4258</v>
      </c>
    </row>
    <row r="3056" spans="50:50" s="228" customFormat="1">
      <c r="AX3056" s="292" t="s">
        <v>4259</v>
      </c>
    </row>
    <row r="3057" spans="50:50" s="228" customFormat="1">
      <c r="AX3057" s="292" t="s">
        <v>4260</v>
      </c>
    </row>
    <row r="3058" spans="50:50" s="228" customFormat="1">
      <c r="AX3058" s="292" t="s">
        <v>4261</v>
      </c>
    </row>
    <row r="3059" spans="50:50" s="228" customFormat="1">
      <c r="AX3059" s="292" t="s">
        <v>4262</v>
      </c>
    </row>
    <row r="3060" spans="50:50" s="228" customFormat="1">
      <c r="AX3060" s="292" t="s">
        <v>4263</v>
      </c>
    </row>
    <row r="3061" spans="50:50" s="228" customFormat="1">
      <c r="AX3061" s="292" t="s">
        <v>4264</v>
      </c>
    </row>
    <row r="3062" spans="50:50" s="228" customFormat="1">
      <c r="AX3062" s="292" t="s">
        <v>4265</v>
      </c>
    </row>
    <row r="3063" spans="50:50" s="228" customFormat="1">
      <c r="AX3063" s="292" t="s">
        <v>2050</v>
      </c>
    </row>
    <row r="3064" spans="50:50" s="228" customFormat="1">
      <c r="AX3064" s="292" t="s">
        <v>4266</v>
      </c>
    </row>
    <row r="3065" spans="50:50" s="228" customFormat="1">
      <c r="AX3065" s="292" t="s">
        <v>4267</v>
      </c>
    </row>
    <row r="3066" spans="50:50" s="228" customFormat="1">
      <c r="AX3066" s="292" t="s">
        <v>4268</v>
      </c>
    </row>
    <row r="3067" spans="50:50" s="228" customFormat="1">
      <c r="AX3067" s="292" t="s">
        <v>4269</v>
      </c>
    </row>
    <row r="3068" spans="50:50" s="228" customFormat="1">
      <c r="AX3068" s="292" t="s">
        <v>4270</v>
      </c>
    </row>
    <row r="3069" spans="50:50" s="228" customFormat="1">
      <c r="AX3069" s="292" t="s">
        <v>4271</v>
      </c>
    </row>
    <row r="3070" spans="50:50" s="228" customFormat="1">
      <c r="AX3070" s="292" t="s">
        <v>4272</v>
      </c>
    </row>
    <row r="3071" spans="50:50" s="228" customFormat="1">
      <c r="AX3071" s="292" t="s">
        <v>4273</v>
      </c>
    </row>
    <row r="3072" spans="50:50" s="228" customFormat="1">
      <c r="AX3072" s="292" t="s">
        <v>4274</v>
      </c>
    </row>
    <row r="3073" spans="50:50" s="228" customFormat="1">
      <c r="AX3073" s="292" t="s">
        <v>4275</v>
      </c>
    </row>
    <row r="3074" spans="50:50" s="228" customFormat="1">
      <c r="AX3074" s="292" t="s">
        <v>4276</v>
      </c>
    </row>
    <row r="3075" spans="50:50" s="228" customFormat="1">
      <c r="AX3075" s="292" t="s">
        <v>4277</v>
      </c>
    </row>
    <row r="3076" spans="50:50" s="228" customFormat="1">
      <c r="AX3076" s="292" t="s">
        <v>4278</v>
      </c>
    </row>
    <row r="3077" spans="50:50" s="228" customFormat="1">
      <c r="AX3077" s="292" t="s">
        <v>4279</v>
      </c>
    </row>
    <row r="3078" spans="50:50" s="228" customFormat="1">
      <c r="AX3078" s="292" t="s">
        <v>4280</v>
      </c>
    </row>
    <row r="3079" spans="50:50" s="228" customFormat="1">
      <c r="AX3079" s="292" t="s">
        <v>4281</v>
      </c>
    </row>
    <row r="3080" spans="50:50" s="228" customFormat="1">
      <c r="AX3080" s="292" t="s">
        <v>4282</v>
      </c>
    </row>
    <row r="3081" spans="50:50" s="228" customFormat="1">
      <c r="AX3081" s="292" t="s">
        <v>4283</v>
      </c>
    </row>
    <row r="3082" spans="50:50" s="228" customFormat="1">
      <c r="AX3082" s="292" t="s">
        <v>4284</v>
      </c>
    </row>
    <row r="3083" spans="50:50" s="228" customFormat="1">
      <c r="AX3083" s="292" t="s">
        <v>4285</v>
      </c>
    </row>
    <row r="3084" spans="50:50" s="228" customFormat="1">
      <c r="AX3084" s="292" t="s">
        <v>4286</v>
      </c>
    </row>
    <row r="3085" spans="50:50" s="228" customFormat="1">
      <c r="AX3085" s="292" t="s">
        <v>4287</v>
      </c>
    </row>
    <row r="3086" spans="50:50" s="228" customFormat="1">
      <c r="AX3086" s="292" t="s">
        <v>4288</v>
      </c>
    </row>
    <row r="3087" spans="50:50" s="228" customFormat="1">
      <c r="AX3087" s="292" t="s">
        <v>4289</v>
      </c>
    </row>
    <row r="3088" spans="50:50" s="228" customFormat="1">
      <c r="AX3088" s="292" t="s">
        <v>4290</v>
      </c>
    </row>
    <row r="3089" spans="50:50" s="228" customFormat="1">
      <c r="AX3089" s="292" t="s">
        <v>4291</v>
      </c>
    </row>
    <row r="3090" spans="50:50" s="228" customFormat="1">
      <c r="AX3090" s="292" t="s">
        <v>4292</v>
      </c>
    </row>
    <row r="3091" spans="50:50" s="228" customFormat="1">
      <c r="AX3091" s="292" t="s">
        <v>4293</v>
      </c>
    </row>
    <row r="3092" spans="50:50" s="228" customFormat="1">
      <c r="AX3092" s="292" t="s">
        <v>4294</v>
      </c>
    </row>
    <row r="3093" spans="50:50" s="228" customFormat="1">
      <c r="AX3093" s="292" t="s">
        <v>4295</v>
      </c>
    </row>
    <row r="3094" spans="50:50" s="228" customFormat="1">
      <c r="AX3094" s="292" t="s">
        <v>4296</v>
      </c>
    </row>
    <row r="3095" spans="50:50" s="228" customFormat="1">
      <c r="AX3095" s="292" t="s">
        <v>4297</v>
      </c>
    </row>
    <row r="3096" spans="50:50" s="228" customFormat="1">
      <c r="AX3096" s="292" t="s">
        <v>4298</v>
      </c>
    </row>
    <row r="3097" spans="50:50" s="228" customFormat="1">
      <c r="AX3097" s="292" t="s">
        <v>4299</v>
      </c>
    </row>
    <row r="3098" spans="50:50" s="228" customFormat="1">
      <c r="AX3098" s="292" t="s">
        <v>4300</v>
      </c>
    </row>
    <row r="3099" spans="50:50" s="228" customFormat="1">
      <c r="AX3099" s="292" t="s">
        <v>4301</v>
      </c>
    </row>
    <row r="3100" spans="50:50" s="228" customFormat="1">
      <c r="AX3100" s="292" t="s">
        <v>4302</v>
      </c>
    </row>
    <row r="3101" spans="50:50" s="228" customFormat="1">
      <c r="AX3101" s="292" t="s">
        <v>4303</v>
      </c>
    </row>
    <row r="3102" spans="50:50" s="228" customFormat="1">
      <c r="AX3102" s="292" t="s">
        <v>4304</v>
      </c>
    </row>
    <row r="3103" spans="50:50" s="228" customFormat="1">
      <c r="AX3103" s="292" t="s">
        <v>4305</v>
      </c>
    </row>
    <row r="3104" spans="50:50" s="228" customFormat="1">
      <c r="AX3104" s="292" t="s">
        <v>4306</v>
      </c>
    </row>
    <row r="3105" spans="50:50" s="228" customFormat="1">
      <c r="AX3105" s="292" t="s">
        <v>4307</v>
      </c>
    </row>
    <row r="3106" spans="50:50" s="228" customFormat="1">
      <c r="AX3106" s="292" t="s">
        <v>4308</v>
      </c>
    </row>
    <row r="3107" spans="50:50" s="228" customFormat="1">
      <c r="AX3107" s="292" t="s">
        <v>4308</v>
      </c>
    </row>
    <row r="3108" spans="50:50" s="228" customFormat="1">
      <c r="AX3108" s="292" t="s">
        <v>4309</v>
      </c>
    </row>
    <row r="3109" spans="50:50" s="228" customFormat="1">
      <c r="AX3109" s="292" t="s">
        <v>4310</v>
      </c>
    </row>
    <row r="3110" spans="50:50" s="228" customFormat="1">
      <c r="AX3110" s="292" t="s">
        <v>4311</v>
      </c>
    </row>
    <row r="3111" spans="50:50" s="228" customFormat="1">
      <c r="AX3111" s="292" t="s">
        <v>4312</v>
      </c>
    </row>
    <row r="3112" spans="50:50" s="228" customFormat="1">
      <c r="AX3112" s="292" t="s">
        <v>4313</v>
      </c>
    </row>
    <row r="3113" spans="50:50" s="228" customFormat="1">
      <c r="AX3113" s="292" t="s">
        <v>4314</v>
      </c>
    </row>
    <row r="3114" spans="50:50" s="228" customFormat="1">
      <c r="AX3114" s="292" t="s">
        <v>4315</v>
      </c>
    </row>
    <row r="3115" spans="50:50" s="228" customFormat="1">
      <c r="AX3115" s="292" t="s">
        <v>4316</v>
      </c>
    </row>
    <row r="3116" spans="50:50" s="228" customFormat="1">
      <c r="AX3116" s="292" t="s">
        <v>4317</v>
      </c>
    </row>
    <row r="3117" spans="50:50" s="228" customFormat="1">
      <c r="AX3117" s="292" t="s">
        <v>4318</v>
      </c>
    </row>
    <row r="3118" spans="50:50" s="228" customFormat="1">
      <c r="AX3118" s="292" t="s">
        <v>4319</v>
      </c>
    </row>
    <row r="3119" spans="50:50" s="228" customFormat="1">
      <c r="AX3119" s="292" t="s">
        <v>4320</v>
      </c>
    </row>
    <row r="3120" spans="50:50" s="228" customFormat="1">
      <c r="AX3120" s="292" t="s">
        <v>4321</v>
      </c>
    </row>
    <row r="3121" spans="50:50" s="228" customFormat="1">
      <c r="AX3121" s="292" t="s">
        <v>4322</v>
      </c>
    </row>
    <row r="3122" spans="50:50" s="228" customFormat="1">
      <c r="AX3122" s="292" t="s">
        <v>4323</v>
      </c>
    </row>
    <row r="3123" spans="50:50" s="228" customFormat="1">
      <c r="AX3123" s="292" t="s">
        <v>4324</v>
      </c>
    </row>
    <row r="3124" spans="50:50" s="228" customFormat="1">
      <c r="AX3124" s="292" t="s">
        <v>4325</v>
      </c>
    </row>
    <row r="3125" spans="50:50" s="228" customFormat="1">
      <c r="AX3125" s="292" t="s">
        <v>4326</v>
      </c>
    </row>
    <row r="3126" spans="50:50" s="228" customFormat="1">
      <c r="AX3126" s="292" t="s">
        <v>4327</v>
      </c>
    </row>
    <row r="3127" spans="50:50" s="228" customFormat="1">
      <c r="AX3127" s="292" t="s">
        <v>4328</v>
      </c>
    </row>
    <row r="3128" spans="50:50" s="228" customFormat="1">
      <c r="AX3128" s="292" t="s">
        <v>4329</v>
      </c>
    </row>
    <row r="3129" spans="50:50" s="228" customFormat="1">
      <c r="AX3129" s="292" t="s">
        <v>4330</v>
      </c>
    </row>
    <row r="3130" spans="50:50" s="228" customFormat="1">
      <c r="AX3130" s="292" t="s">
        <v>4331</v>
      </c>
    </row>
    <row r="3131" spans="50:50" s="228" customFormat="1">
      <c r="AX3131" s="292" t="s">
        <v>4332</v>
      </c>
    </row>
    <row r="3132" spans="50:50" s="228" customFormat="1">
      <c r="AX3132" s="292" t="s">
        <v>4333</v>
      </c>
    </row>
    <row r="3133" spans="50:50" s="228" customFormat="1">
      <c r="AX3133" s="292" t="s">
        <v>4334</v>
      </c>
    </row>
    <row r="3134" spans="50:50" s="228" customFormat="1">
      <c r="AX3134" s="292" t="s">
        <v>4335</v>
      </c>
    </row>
    <row r="3135" spans="50:50" s="228" customFormat="1">
      <c r="AX3135" s="292" t="s">
        <v>4336</v>
      </c>
    </row>
    <row r="3136" spans="50:50" s="228" customFormat="1">
      <c r="AX3136" s="292" t="s">
        <v>4337</v>
      </c>
    </row>
    <row r="3137" spans="50:50" s="228" customFormat="1">
      <c r="AX3137" s="292" t="s">
        <v>4338</v>
      </c>
    </row>
    <row r="3138" spans="50:50" s="228" customFormat="1">
      <c r="AX3138" s="292" t="s">
        <v>4339</v>
      </c>
    </row>
    <row r="3139" spans="50:50" s="228" customFormat="1">
      <c r="AX3139" s="292" t="s">
        <v>4340</v>
      </c>
    </row>
    <row r="3140" spans="50:50" s="228" customFormat="1">
      <c r="AX3140" s="292" t="s">
        <v>4341</v>
      </c>
    </row>
    <row r="3141" spans="50:50" s="228" customFormat="1">
      <c r="AX3141" s="292" t="s">
        <v>4342</v>
      </c>
    </row>
    <row r="3142" spans="50:50" s="228" customFormat="1">
      <c r="AX3142" s="292" t="s">
        <v>4343</v>
      </c>
    </row>
    <row r="3143" spans="50:50" s="228" customFormat="1">
      <c r="AX3143" s="292" t="s">
        <v>4344</v>
      </c>
    </row>
    <row r="3144" spans="50:50" s="228" customFormat="1">
      <c r="AX3144" s="292" t="s">
        <v>4345</v>
      </c>
    </row>
    <row r="3145" spans="50:50" s="228" customFormat="1">
      <c r="AX3145" s="292" t="s">
        <v>4346</v>
      </c>
    </row>
    <row r="3146" spans="50:50" s="228" customFormat="1">
      <c r="AX3146" s="292" t="s">
        <v>4347</v>
      </c>
    </row>
    <row r="3147" spans="50:50" s="228" customFormat="1">
      <c r="AX3147" s="292" t="s">
        <v>4348</v>
      </c>
    </row>
    <row r="3148" spans="50:50" s="228" customFormat="1">
      <c r="AX3148" s="292" t="s">
        <v>4349</v>
      </c>
    </row>
    <row r="3149" spans="50:50" s="228" customFormat="1">
      <c r="AX3149" s="292" t="s">
        <v>4350</v>
      </c>
    </row>
    <row r="3150" spans="50:50" s="228" customFormat="1">
      <c r="AX3150" s="292" t="s">
        <v>4351</v>
      </c>
    </row>
    <row r="3151" spans="50:50" s="228" customFormat="1">
      <c r="AX3151" s="292" t="s">
        <v>4352</v>
      </c>
    </row>
    <row r="3152" spans="50:50" s="228" customFormat="1">
      <c r="AX3152" s="292" t="s">
        <v>4353</v>
      </c>
    </row>
    <row r="3153" spans="50:50" s="228" customFormat="1">
      <c r="AX3153" s="292" t="s">
        <v>4354</v>
      </c>
    </row>
    <row r="3154" spans="50:50" s="228" customFormat="1">
      <c r="AX3154" s="292" t="s">
        <v>4355</v>
      </c>
    </row>
    <row r="3155" spans="50:50" s="228" customFormat="1">
      <c r="AX3155" s="292" t="s">
        <v>4356</v>
      </c>
    </row>
    <row r="3156" spans="50:50" s="228" customFormat="1">
      <c r="AX3156" s="292" t="s">
        <v>4357</v>
      </c>
    </row>
    <row r="3157" spans="50:50" s="228" customFormat="1">
      <c r="AX3157" s="292" t="s">
        <v>4358</v>
      </c>
    </row>
    <row r="3158" spans="50:50" s="228" customFormat="1">
      <c r="AX3158" s="292" t="s">
        <v>4359</v>
      </c>
    </row>
    <row r="3159" spans="50:50" s="228" customFormat="1">
      <c r="AX3159" s="292" t="s">
        <v>4360</v>
      </c>
    </row>
    <row r="3160" spans="50:50" s="228" customFormat="1">
      <c r="AX3160" s="292" t="s">
        <v>4361</v>
      </c>
    </row>
    <row r="3161" spans="50:50" s="228" customFormat="1">
      <c r="AX3161" s="292" t="s">
        <v>4362</v>
      </c>
    </row>
    <row r="3162" spans="50:50" s="228" customFormat="1">
      <c r="AX3162" s="292" t="s">
        <v>4363</v>
      </c>
    </row>
    <row r="3163" spans="50:50" s="228" customFormat="1">
      <c r="AX3163" s="292" t="s">
        <v>4364</v>
      </c>
    </row>
    <row r="3164" spans="50:50" s="228" customFormat="1">
      <c r="AX3164" s="292" t="s">
        <v>4365</v>
      </c>
    </row>
    <row r="3165" spans="50:50" s="228" customFormat="1">
      <c r="AX3165" s="292" t="s">
        <v>4366</v>
      </c>
    </row>
    <row r="3166" spans="50:50" s="228" customFormat="1">
      <c r="AX3166" s="292" t="s">
        <v>4367</v>
      </c>
    </row>
    <row r="3167" spans="50:50" s="228" customFormat="1">
      <c r="AX3167" s="292" t="s">
        <v>4368</v>
      </c>
    </row>
    <row r="3168" spans="50:50" s="228" customFormat="1">
      <c r="AX3168" s="292" t="s">
        <v>4369</v>
      </c>
    </row>
    <row r="3169" spans="50:50" s="228" customFormat="1">
      <c r="AX3169" s="292" t="s">
        <v>4370</v>
      </c>
    </row>
    <row r="3170" spans="50:50" s="228" customFormat="1">
      <c r="AX3170" s="292" t="s">
        <v>4371</v>
      </c>
    </row>
    <row r="3171" spans="50:50" s="228" customFormat="1">
      <c r="AX3171" s="292" t="s">
        <v>4372</v>
      </c>
    </row>
    <row r="3172" spans="50:50" s="228" customFormat="1">
      <c r="AX3172" s="292" t="s">
        <v>4373</v>
      </c>
    </row>
    <row r="3173" spans="50:50" s="228" customFormat="1">
      <c r="AX3173" s="292" t="s">
        <v>4374</v>
      </c>
    </row>
    <row r="3174" spans="50:50" s="228" customFormat="1">
      <c r="AX3174" s="292" t="s">
        <v>4375</v>
      </c>
    </row>
    <row r="3175" spans="50:50" s="228" customFormat="1">
      <c r="AX3175" s="292" t="s">
        <v>4376</v>
      </c>
    </row>
    <row r="3176" spans="50:50" s="228" customFormat="1">
      <c r="AX3176" s="292" t="s">
        <v>4377</v>
      </c>
    </row>
    <row r="3177" spans="50:50" s="228" customFormat="1">
      <c r="AX3177" s="292" t="s">
        <v>4378</v>
      </c>
    </row>
    <row r="3178" spans="50:50" s="228" customFormat="1">
      <c r="AX3178" s="292" t="s">
        <v>4379</v>
      </c>
    </row>
    <row r="3179" spans="50:50" s="228" customFormat="1">
      <c r="AX3179" s="292" t="s">
        <v>4380</v>
      </c>
    </row>
    <row r="3180" spans="50:50" s="228" customFormat="1">
      <c r="AX3180" s="292" t="s">
        <v>4381</v>
      </c>
    </row>
    <row r="3181" spans="50:50" s="228" customFormat="1">
      <c r="AX3181" s="292" t="s">
        <v>4382</v>
      </c>
    </row>
    <row r="3182" spans="50:50" s="228" customFormat="1">
      <c r="AX3182" s="292" t="s">
        <v>4383</v>
      </c>
    </row>
    <row r="3183" spans="50:50" s="228" customFormat="1">
      <c r="AX3183" s="292" t="s">
        <v>4384</v>
      </c>
    </row>
    <row r="3184" spans="50:50" s="228" customFormat="1">
      <c r="AX3184" s="292" t="s">
        <v>4385</v>
      </c>
    </row>
    <row r="3185" spans="50:50" s="228" customFormat="1">
      <c r="AX3185" s="292" t="s">
        <v>4386</v>
      </c>
    </row>
    <row r="3186" spans="50:50" s="228" customFormat="1">
      <c r="AX3186" s="292" t="s">
        <v>4387</v>
      </c>
    </row>
    <row r="3187" spans="50:50" s="228" customFormat="1">
      <c r="AX3187" s="292" t="s">
        <v>4388</v>
      </c>
    </row>
    <row r="3188" spans="50:50" s="228" customFormat="1">
      <c r="AX3188" s="292" t="s">
        <v>4389</v>
      </c>
    </row>
    <row r="3189" spans="50:50" s="228" customFormat="1">
      <c r="AX3189" s="292" t="s">
        <v>4390</v>
      </c>
    </row>
    <row r="3190" spans="50:50" s="228" customFormat="1">
      <c r="AX3190" s="292" t="s">
        <v>4391</v>
      </c>
    </row>
    <row r="3191" spans="50:50" s="228" customFormat="1">
      <c r="AX3191" s="292" t="s">
        <v>4392</v>
      </c>
    </row>
    <row r="3192" spans="50:50" s="228" customFormat="1">
      <c r="AX3192" s="292" t="s">
        <v>2177</v>
      </c>
    </row>
    <row r="3193" spans="50:50" s="228" customFormat="1">
      <c r="AX3193" s="292" t="s">
        <v>4393</v>
      </c>
    </row>
    <row r="3194" spans="50:50" s="228" customFormat="1">
      <c r="AX3194" s="292" t="s">
        <v>4394</v>
      </c>
    </row>
    <row r="3195" spans="50:50" s="228" customFormat="1">
      <c r="AX3195" s="292" t="s">
        <v>4395</v>
      </c>
    </row>
    <row r="3196" spans="50:50" s="228" customFormat="1">
      <c r="AX3196" s="292" t="s">
        <v>4396</v>
      </c>
    </row>
    <row r="3197" spans="50:50" s="228" customFormat="1">
      <c r="AX3197" s="292" t="s">
        <v>4397</v>
      </c>
    </row>
    <row r="3198" spans="50:50" s="228" customFormat="1">
      <c r="AX3198" s="292" t="s">
        <v>4398</v>
      </c>
    </row>
    <row r="3199" spans="50:50" s="228" customFormat="1">
      <c r="AX3199" s="292" t="s">
        <v>4399</v>
      </c>
    </row>
    <row r="3200" spans="50:50" s="228" customFormat="1">
      <c r="AX3200" s="292" t="s">
        <v>4400</v>
      </c>
    </row>
    <row r="3201" spans="50:50" s="228" customFormat="1">
      <c r="AX3201" s="292" t="s">
        <v>4401</v>
      </c>
    </row>
    <row r="3202" spans="50:50" s="228" customFormat="1">
      <c r="AX3202" s="292" t="s">
        <v>4402</v>
      </c>
    </row>
    <row r="3203" spans="50:50" s="228" customFormat="1">
      <c r="AX3203" s="292" t="s">
        <v>4403</v>
      </c>
    </row>
    <row r="3204" spans="50:50" s="228" customFormat="1">
      <c r="AX3204" s="292" t="s">
        <v>4404</v>
      </c>
    </row>
    <row r="3205" spans="50:50" s="228" customFormat="1">
      <c r="AX3205" s="292" t="s">
        <v>4405</v>
      </c>
    </row>
    <row r="3206" spans="50:50">
      <c r="AX3206" s="292" t="s">
        <v>4406</v>
      </c>
    </row>
    <row r="3207" spans="50:50">
      <c r="AX3207" s="292" t="s">
        <v>4407</v>
      </c>
    </row>
    <row r="3208" spans="50:50">
      <c r="AX3208" s="292" t="s">
        <v>4408</v>
      </c>
    </row>
    <row r="3209" spans="50:50">
      <c r="AX3209" s="292" t="s">
        <v>4409</v>
      </c>
    </row>
    <row r="3210" spans="50:50">
      <c r="AX3210" s="292" t="s">
        <v>4410</v>
      </c>
    </row>
    <row r="3211" spans="50:50">
      <c r="AX3211" s="292" t="s">
        <v>4411</v>
      </c>
    </row>
    <row r="3212" spans="50:50">
      <c r="AX3212" s="292" t="s">
        <v>4412</v>
      </c>
    </row>
    <row r="3213" spans="50:50">
      <c r="AX3213" s="292" t="s">
        <v>4413</v>
      </c>
    </row>
    <row r="3214" spans="50:50">
      <c r="AX3214" s="292" t="s">
        <v>4414</v>
      </c>
    </row>
    <row r="3215" spans="50:50">
      <c r="AX3215" s="292" t="s">
        <v>4415</v>
      </c>
    </row>
    <row r="3216" spans="50:50">
      <c r="AX3216" s="292" t="s">
        <v>4416</v>
      </c>
    </row>
    <row r="3217" spans="50:50">
      <c r="AX3217" s="292" t="s">
        <v>4417</v>
      </c>
    </row>
    <row r="3218" spans="50:50">
      <c r="AX3218" s="292" t="s">
        <v>4418</v>
      </c>
    </row>
    <row r="3219" spans="50:50">
      <c r="AX3219" s="292" t="s">
        <v>4419</v>
      </c>
    </row>
    <row r="3220" spans="50:50">
      <c r="AX3220" s="292" t="s">
        <v>4420</v>
      </c>
    </row>
    <row r="3221" spans="50:50">
      <c r="AX3221" s="292" t="s">
        <v>4421</v>
      </c>
    </row>
    <row r="3222" spans="50:50">
      <c r="AX3222" s="292" t="s">
        <v>4422</v>
      </c>
    </row>
    <row r="3223" spans="50:50">
      <c r="AX3223" s="292" t="s">
        <v>4423</v>
      </c>
    </row>
    <row r="3224" spans="50:50">
      <c r="AX3224" s="292" t="s">
        <v>4424</v>
      </c>
    </row>
    <row r="3225" spans="50:50">
      <c r="AX3225" s="292" t="s">
        <v>4425</v>
      </c>
    </row>
    <row r="3226" spans="50:50">
      <c r="AX3226" s="292" t="s">
        <v>4426</v>
      </c>
    </row>
    <row r="3227" spans="50:50">
      <c r="AX3227" s="292" t="s">
        <v>4427</v>
      </c>
    </row>
    <row r="3228" spans="50:50">
      <c r="AX3228" s="292" t="s">
        <v>4428</v>
      </c>
    </row>
    <row r="3229" spans="50:50">
      <c r="AX3229" s="292" t="s">
        <v>4429</v>
      </c>
    </row>
    <row r="3230" spans="50:50">
      <c r="AX3230" s="292" t="s">
        <v>4430</v>
      </c>
    </row>
    <row r="3231" spans="50:50">
      <c r="AX3231" s="292" t="s">
        <v>4431</v>
      </c>
    </row>
    <row r="3232" spans="50:50">
      <c r="AX3232" s="292" t="s">
        <v>4432</v>
      </c>
    </row>
    <row r="3233" spans="50:50">
      <c r="AX3233" s="292" t="s">
        <v>4433</v>
      </c>
    </row>
    <row r="3234" spans="50:50">
      <c r="AX3234" s="292" t="s">
        <v>4434</v>
      </c>
    </row>
    <row r="3235" spans="50:50">
      <c r="AX3235" s="292" t="s">
        <v>4435</v>
      </c>
    </row>
    <row r="3236" spans="50:50">
      <c r="AX3236" s="292" t="s">
        <v>4436</v>
      </c>
    </row>
    <row r="3237" spans="50:50">
      <c r="AX3237" s="292" t="s">
        <v>4437</v>
      </c>
    </row>
    <row r="3238" spans="50:50">
      <c r="AX3238" s="292" t="s">
        <v>4438</v>
      </c>
    </row>
    <row r="3239" spans="50:50">
      <c r="AX3239" s="292" t="s">
        <v>4439</v>
      </c>
    </row>
    <row r="3240" spans="50:50">
      <c r="AX3240" s="292" t="s">
        <v>4440</v>
      </c>
    </row>
    <row r="3241" spans="50:50">
      <c r="AX3241" s="292" t="s">
        <v>4441</v>
      </c>
    </row>
    <row r="3242" spans="50:50">
      <c r="AX3242" s="292" t="s">
        <v>4442</v>
      </c>
    </row>
    <row r="3243" spans="50:50">
      <c r="AX3243" s="292" t="s">
        <v>4443</v>
      </c>
    </row>
    <row r="3244" spans="50:50">
      <c r="AX3244" s="292" t="s">
        <v>4444</v>
      </c>
    </row>
    <row r="3245" spans="50:50">
      <c r="AX3245" s="292" t="s">
        <v>4445</v>
      </c>
    </row>
  </sheetData>
  <sheetProtection password="AED3" sheet="1" objects="1"/>
  <mergeCells count="21">
    <mergeCell ref="A1:J4"/>
    <mergeCell ref="A5:B10"/>
    <mergeCell ref="A11:B22"/>
    <mergeCell ref="H19:J21"/>
    <mergeCell ref="H12:J12"/>
    <mergeCell ref="H13:J13"/>
    <mergeCell ref="H14:J14"/>
    <mergeCell ref="H15:J15"/>
    <mergeCell ref="E19:E21"/>
    <mergeCell ref="F19:F21"/>
    <mergeCell ref="G19:G21"/>
    <mergeCell ref="D9:E9"/>
    <mergeCell ref="G9:J9"/>
    <mergeCell ref="D10:E10"/>
    <mergeCell ref="F10:G10"/>
    <mergeCell ref="H11:J11"/>
    <mergeCell ref="H5:J5"/>
    <mergeCell ref="D6:E6"/>
    <mergeCell ref="G6:J6"/>
    <mergeCell ref="D8:E8"/>
    <mergeCell ref="G8:J8"/>
  </mergeCells>
  <phoneticPr fontId="148" type="noConversion"/>
  <dataValidations xWindow="1800" yWindow="912" count="64">
    <dataValidation type="date" operator="greaterThan" allowBlank="1" showInputMessage="1" showErrorMessage="1" errorTitle="错误" error="日期格式必须为yyyy-MM-dd,例如2017-01-01" promptTitle="请注意" prompt="日期格式必须为yyyy-MM-dd,例如2017-01-01" sqref="D5 H14:J14" xr:uid="{00000000-0002-0000-0100-000000000000}">
      <formula1>40269</formula1>
    </dataValidation>
    <dataValidation allowBlank="1" showInputMessage="1" showErrorMessage="1" promptTitle="请填写正规姓名" prompt="请填写正规姓名,_x000a_不要填写如：X先生,X小姐 等" sqref="F5" xr:uid="{00000000-0002-0000-0100-000001000000}"/>
    <dataValidation type="textLength" operator="lessThan" allowBlank="1" showInputMessage="1" showErrorMessage="1" errorTitle="错误" error="电话号码长度不能超过40位" sqref="H5:J5 D9:E9" xr:uid="{00000000-0002-0000-0100-000002000000}">
      <formula1>40</formula1>
    </dataValidation>
    <dataValidation type="textLength" operator="lessThan" allowBlank="1" showErrorMessage="1" errorTitle="错误" error="电话号码长度不能超过40位" sqref="D7" xr:uid="{00000000-0002-0000-0100-000003000000}">
      <formula1>40</formula1>
    </dataValidation>
    <dataValidation type="textLength" operator="lessThan" allowBlank="1" showErrorMessage="1" errorTitle="错误" error="传真号码长度不能超过40位" sqref="F7" xr:uid="{00000000-0002-0000-0100-000004000000}">
      <formula1>40</formula1>
    </dataValidation>
    <dataValidation type="textLength" allowBlank="1" showInputMessage="1" showErrorMessage="1" errorTitle="错误" error="经营单位海关代码" prompt="海关代码" sqref="H7" xr:uid="{00000000-0002-0000-0100-000005000000}">
      <formula1>9</formula1>
      <formula2>10</formula2>
    </dataValidation>
    <dataValidation type="textLength" operator="lessThan" allowBlank="1" showErrorMessage="1" errorTitle="错误" error="经营单位海关代码不能超过20位" sqref="I7 I10" xr:uid="{00000000-0002-0000-0100-000006000000}">
      <formula1>20</formula1>
    </dataValidation>
    <dataValidation type="textLength" operator="lessThan" allowBlank="1" showInputMessage="1" showErrorMessage="1" errorTitle="错误" error="经营单位海关代码不能超过20位" prompt="信用代码为18位社会信用代码" sqref="J7" xr:uid="{00000000-0002-0000-0100-000007000000}">
      <formula1>20</formula1>
    </dataValidation>
    <dataValidation allowBlank="1" showInputMessage="1" showErrorMessage="1" prompt="填报境外收发货人的编码。 对于AEO互认国家（地区）企业的，编码填报AEO编码，填报样式按照海关总署发布的相关公告要求填报（如新加坡AEO企业填报样式为：SG123456789，韩国AEO企业填报样式为KR1234567，具体见相关公告要求）；非互认国家（地区）AEO企业等其他情形，编码免于填报。特殊情况下无境外收发货人的，编码填报“NO”。_x000a_" sqref="D8:E8" xr:uid="{00000000-0002-0000-0100-000008000000}"/>
    <dataValidation allowBlank="1" showInputMessage="1" showErrorMessage="1" prompt="填报境外收发货人的名称。名称一般填报英文名称，检验检疫要求填报其他外文名称的，在英文名称后填报，以半角括号分隔；_x000a_特殊情况下无境外收发货人的，名称填报“NO”。" sqref="G8:J8" xr:uid="{00000000-0002-0000-0100-000009000000}"/>
    <dataValidation type="textLength" allowBlank="1" showInputMessage="1" showErrorMessage="1" errorTitle="错误" error="经营单位海关代码必须为9或10位" prompt="9或10位长度的海关编码" sqref="H10" xr:uid="{00000000-0002-0000-0100-00000A000000}">
      <formula1>9</formula1>
      <formula2>10</formula2>
    </dataValidation>
    <dataValidation allowBlank="1" showInputMessage="1" showErrorMessage="1" prompt="信用代码为18位社会信用代码" sqref="J10" xr:uid="{00000000-0002-0000-0100-00000B000000}"/>
    <dataValidation type="list" errorStyle="information" allowBlank="1" showInputMessage="1" showErrorMessage="1" sqref="D11" xr:uid="{00000000-0002-0000-0100-00000C000000}">
      <formula1>"梅沙海关, 大鹏海关, 笋岗海关, 文锦渡关, 皇岗海关, 蛇口海关,机场海关"</formula1>
    </dataValidation>
    <dataValidation type="list" allowBlank="1" showInputMessage="1" showErrorMessage="1" sqref="F11" xr:uid="{00000000-0002-0000-0100-00000D000000}">
      <formula1>"来料加工,进料加工,一般征税,中外合资,中外合作,外资企业,空"</formula1>
    </dataValidation>
    <dataValidation type="textLength" operator="lessThan" allowBlank="1" showErrorMessage="1" errorTitle="错误" error="合同协议号不能超过45位" sqref="H11:J11" xr:uid="{00000000-0002-0000-0100-00000E000000}">
      <formula1>45</formula1>
    </dataValidation>
    <dataValidation type="list" allowBlank="1" showInputMessage="1" showErrorMessage="1" sqref="F12" xr:uid="{00000000-0002-0000-0100-00000F000000}">
      <formula1>"一般贸易,来料加工,进料对口,保税仓库货物, 保税间货物, 补偿贸易,进料非对口,修理物品,展览品,其他,保税工厂,进料成品退换,料件进出区,区内加工货物,进料料件复出,成品进出区"</formula1>
    </dataValidation>
    <dataValidation type="date" operator="greaterThan" allowBlank="1" showInputMessage="1" showErrorMessage="1" errorTitle="错误" error="日期格式必须为yyyy-MM-dd,例如2017-01-01" promptTitle="请注意" prompt="日期格式为yyyy-MM-dd,例如2017-01-01" sqref="H12:J12" xr:uid="{00000000-0002-0000-0100-000010000000}">
      <formula1>36526</formula1>
    </dataValidation>
    <dataValidation type="textLength" operator="lessThan" allowBlank="1" showErrorMessage="1" errorTitle="错误" error="备案号超长,不能超过20位" sqref="D13" xr:uid="{00000000-0002-0000-0100-000011000000}">
      <formula1>20</formula1>
    </dataValidation>
    <dataValidation type="list" allowBlank="1" showInputMessage="1" showErrorMessage="1" sqref="F13" xr:uid="{00000000-0002-0000-0100-000012000000}">
      <formula1>"FOB,CIF,C&amp;F,EXW,C&amp;I"</formula1>
    </dataValidation>
    <dataValidation type="list" allowBlank="1" showInputMessage="1" showErrorMessage="1" sqref="D14" xr:uid="{00000000-0002-0000-0100-000013000000}">
      <formula1>$BA$27:$BA$290</formula1>
    </dataValidation>
    <dataValidation type="list" allowBlank="1" showInputMessage="1" showErrorMessage="1" sqref="F14" xr:uid="{00000000-0002-0000-0100-000014000000}">
      <formula1>"照章征税, 折半征税, 全免,    ,"</formula1>
    </dataValidation>
    <dataValidation allowBlank="1" showInputMessage="1" showErrorMessage="1" promptTitle="请注意" prompt="如有EDI清单编号,请在此处录入" sqref="D15" xr:uid="{00000000-0002-0000-0100-000015000000}"/>
    <dataValidation type="list" allowBlank="1" showInputMessage="1" showErrorMessage="1" sqref="F15 V26:V996" xr:uid="{00000000-0002-0000-0100-000016000000}">
      <formula1>"HKD,USD,CNY,EUR,AUD,CAD,GBP,CHF, ,"</formula1>
    </dataValidation>
    <dataValidation type="textLength" operator="lessThan" allowBlank="1" showErrorMessage="1" errorTitle="错误" error="发票号长度不能超过45位" sqref="H15:J15" xr:uid="{00000000-0002-0000-0100-000017000000}">
      <formula1>45</formula1>
    </dataValidation>
    <dataValidation type="list" allowBlank="1" showInputMessage="1" showErrorMessage="1" promptTitle="请注意" prompt="此项信息必须填写,如果货物中有板货，请选&quot;是&quot;。反之，选&quot;否&quot;" sqref="D16" xr:uid="{00000000-0002-0000-0100-000018000000}">
      <formula1>"是,否, ,"</formula1>
    </dataValidation>
    <dataValidation type="list" allowBlank="1" showInputMessage="1" showErrorMessage="1" sqref="H16 J22" xr:uid="{00000000-0002-0000-0100-000019000000}">
      <formula1>"否,是"</formula1>
    </dataValidation>
    <dataValidation type="list" allowBlank="1" showInputMessage="1" showErrorMessage="1" sqref="J16" xr:uid="{00000000-0002-0000-0100-00001A000000}">
      <formula1>"3480,3481,3090,3091"</formula1>
    </dataValidation>
    <dataValidation type="list" allowBlank="1" showInputMessage="1" showErrorMessage="1" prompt="散装: 散装_x000a_裸装: 裸装_x000a_纸制或纤维板制盒/箱: 纸箱_x000a_木制或竹藤等植物性材料制盒/箱: 木制箱_x000a_纸制或纤维板制桶: 纤维圆桶_x000a_包/袋: 包/袋类_x000a_再生木托: 再生木托_x000a_天然木托: 天然木托_x000a_其他包装: 其他" sqref="F17 H17" xr:uid="{00000000-0002-0000-0100-00001B000000}">
      <formula1>"散装,裸装,纸制或纤维板制盒/箱,木制或竹藤等植物性材料制盒/箱,其他材料制盒/箱,纸制或纤维板制桶,木制或竹藤等植物性材料制桶,其他材料制桶,球状罐类,包/袋,再生木托,天然木托,其他包装"</formula1>
    </dataValidation>
    <dataValidation type="list" allowBlank="1" showInputMessage="1" showErrorMessage="1" sqref="D18" xr:uid="{00000000-0002-0000-0100-00001C000000}">
      <formula1>"汽车, 江海, 监管仓库, 航空, 其他,   ,"</formula1>
    </dataValidation>
    <dataValidation allowBlank="1" showInputMessage="1" showErrorMessage="1" errorTitle="错误" promptTitle="通关单号码" prompt="如有通关单,请填写18位通关单号码" sqref="F18" xr:uid="{00000000-0002-0000-0100-00001D000000}"/>
    <dataValidation type="list" allowBlank="1" showInputMessage="1" showErrorMessage="1" sqref="J18" xr:uid="{00000000-0002-0000-0100-00001E000000}">
      <formula1>"重点"</formula1>
    </dataValidation>
    <dataValidation type="list" showInputMessage="1" showErrorMessage="1" sqref="D22" xr:uid="{00000000-0002-0000-0100-00001F000000}">
      <formula1>"否,是,空"</formula1>
    </dataValidation>
    <dataValidation type="list" allowBlank="1" showInputMessage="1" showErrorMessage="1" sqref="F22 H22" xr:uid="{00000000-0002-0000-0100-000020000000}">
      <formula1>"否,是,空"</formula1>
    </dataValidation>
    <dataValidation type="list" showInputMessage="1" showErrorMessage="1" sqref="AB26 AM26" xr:uid="{00000000-0002-0000-0100-000021000000}">
      <formula1>$BA$27:$BA$289</formula1>
    </dataValidation>
    <dataValidation allowBlank="1" showInputMessage="1" showErrorMessage="1" error="单耗版本号必须为数字" sqref="AR26" xr:uid="{00000000-0002-0000-0100-000022000000}"/>
    <dataValidation allowBlank="1" showInputMessage="1" showErrorMessage="1" promptTitle="成交方式为CIF时必须填写" prompt="填写格式为 3/3212.32/USD_x000a_说明：_x000a_1.率;2.单价;3.总价_x000a_3212.32表示金额_x000a_USD表示币制" sqref="D19:D20" xr:uid="{00000000-0002-0000-0100-000023000000}"/>
    <dataValidation type="textLength" operator="lessThan" allowBlank="1" showErrorMessage="1" errorTitle="错误" error="备注超长,请录入到标记唛码录入相关信息" sqref="F19:F21" xr:uid="{00000000-0002-0000-0100-000024000000}">
      <formula1>200</formula1>
    </dataValidation>
    <dataValidation type="decimal" allowBlank="1" showInputMessage="1" showErrorMessage="1" errorTitle="数据有误" error="数量必须为数字" promptTitle="请注意" prompt="数量 对应落货纸上的PCS数,必须为数字" sqref="I79:I996" xr:uid="{00000000-0002-0000-0100-000025000000}">
      <formula1>0</formula1>
      <formula2>999999999999</formula2>
    </dataValidation>
    <dataValidation type="whole" allowBlank="1" showInputMessage="1" showErrorMessage="1" errorTitle="错误" error="每箱数量必须为数字" promptTitle="请注意" prompt="每箱数量必须为数字 且必须为整数" sqref="K79:K996" xr:uid="{00000000-0002-0000-0100-000026000000}">
      <formula1>0</formula1>
      <formula2>999999999</formula2>
    </dataValidation>
    <dataValidation type="decimal" showInputMessage="1" showErrorMessage="1" errorTitle="错误" error="箱数必须为数字" promptTitle="请注意" prompt="箱数必须为数字格式" sqref="L79:L996" xr:uid="{00000000-0002-0000-0100-000027000000}">
      <formula1>0</formula1>
      <formula2>9999999999</formula2>
    </dataValidation>
    <dataValidation type="decimal" allowBlank="1" showInputMessage="1" showErrorMessage="1" errorTitle="错误" error="总毛重必须为数字" promptTitle="请注意" prompt="总毛重必须为数字" sqref="M79:M996" xr:uid="{00000000-0002-0000-0100-000028000000}">
      <formula1>0</formula1>
      <formula2>99999999999</formula2>
    </dataValidation>
    <dataValidation type="decimal" allowBlank="1" showInputMessage="1" showErrorMessage="1" errorTitle="错误" error="总净重必须为数字" promptTitle="请注意" prompt="总净重必须为数字" sqref="N79:N996" xr:uid="{00000000-0002-0000-0100-000029000000}">
      <formula1>0</formula1>
      <formula2>9999999999999</formula2>
    </dataValidation>
    <dataValidation type="decimal" allowBlank="1" showInputMessage="1" showErrorMessage="1" errorTitle="错误" error="申报数量必须为数字" promptTitle="请注意" prompt="申报数量必须为数字" sqref="R79:R996" xr:uid="{00000000-0002-0000-0100-00002A000000}">
      <formula1>0</formula1>
      <formula2>999999999999</formula2>
    </dataValidation>
    <dataValidation type="decimal" allowBlank="1" showInputMessage="1" showErrorMessage="1" errorTitle="错误" error="申报单价必须为数字" promptTitle="请注意" prompt="申报单价必须为数字" sqref="T79:T996" xr:uid="{00000000-0002-0000-0100-00002B000000}">
      <formula1>0</formula1>
      <formula2>9999999999</formula2>
    </dataValidation>
    <dataValidation type="decimal" allowBlank="1" showInputMessage="1" showErrorMessage="1" errorTitle="错误" error="申报价值必须为数字" promptTitle="请注意" prompt="申报价值必须为数字" sqref="U26:U996" xr:uid="{00000000-0002-0000-0100-00002C000000}">
      <formula1>0</formula1>
      <formula2>9999999999999</formula2>
    </dataValidation>
    <dataValidation type="decimal" allowBlank="1" showInputMessage="1" showErrorMessage="1" errorTitle="错误" error="法定数量必须为数字" promptTitle="请注意" prompt="法定数量必须为数字" sqref="W79:W996" xr:uid="{00000000-0002-0000-0100-00002D000000}">
      <formula1>0</formula1>
      <formula2>999999999999</formula2>
    </dataValidation>
    <dataValidation type="decimal" allowBlank="1" showInputMessage="1" showErrorMessage="1" errorTitle="错误" error="第二数量必须为数字" sqref="Y79:Y996" xr:uid="{00000000-0002-0000-0100-00002E000000}">
      <formula1>0</formula1>
      <formula2>9999999999</formula2>
    </dataValidation>
    <dataValidation type="textLength" operator="lessThan" allowBlank="1" showInputMessage="1" showErrorMessage="1" errorTitle="错误" error="混装编号数&quot;混装&quot;+数字,如:混装1  _x000a_同一种混装对应的混装编号必须相同" promptTitle="请注意" prompt="混装编号数&quot;混装&quot;+数字,如:混装1  _x000a_同一种混装对应的混装编号必须相同" sqref="AC26:AC996" xr:uid="{00000000-0002-0000-0100-00002F000000}">
      <formula1>6</formula1>
    </dataValidation>
    <dataValidation type="whole" operator="greaterThan" allowBlank="1" showInputMessage="1" showErrorMessage="1" errorTitle="错误" error="板数必须为数字" sqref="AD26:AD996" xr:uid="{00000000-0002-0000-0100-000030000000}">
      <formula1>0</formula1>
    </dataValidation>
    <dataValidation type="decimal" operator="greaterThan" allowBlank="1" showErrorMessage="1" errorTitle="错误" error="箱/板 必须录入数字" sqref="AE26:AE996" xr:uid="{00000000-0002-0000-0100-000031000000}">
      <formula1>0</formula1>
    </dataValidation>
    <dataValidation type="list" allowBlank="1" showInputMessage="1" showErrorMessage="1" promptTitle="注意" prompt="如果是板货交仓请选择PLT,如果是纸箱请选择CTN" sqref="AI26:AI996" xr:uid="{00000000-0002-0000-0100-000032000000}">
      <formula1>"PLT,CTN, ,"</formula1>
    </dataValidation>
    <dataValidation type="decimal" allowBlank="1" showInputMessage="1" showErrorMessage="1" errorTitle="错误" error="体积必须为数字" promptTitle="请注意" prompt="体积必须为数字" sqref="AJ26:AJ996" xr:uid="{00000000-0002-0000-0100-000033000000}">
      <formula1>0</formula1>
      <formula2>999999999999</formula2>
    </dataValidation>
    <dataValidation type="textLength" operator="lessThan" allowBlank="1" showInputMessage="1" showErrorMessage="1" errorTitle="错误" error="车牌录入长度超长,只允许一个车牌" sqref="AL26:AL996" xr:uid="{00000000-0002-0000-0100-000034000000}">
      <formula1>9</formula1>
    </dataValidation>
    <dataValidation type="list" allowBlank="1" showInputMessage="1" showErrorMessage="1" sqref="AM27:AM410" xr:uid="{00000000-0002-0000-0100-000035000000}">
      <formula1>$BA$27:$BA$289</formula1>
    </dataValidation>
    <dataValidation type="textLength" operator="lessThan" allowBlank="1" showInputMessage="1" showErrorMessage="1" errorTitle="错误" error="重量单位默认为KG" promptTitle="请注意" prompt="重量单位默认为KG" sqref="AN26:AN996" xr:uid="{00000000-0002-0000-0100-000036000000}">
      <formula1>5</formula1>
    </dataValidation>
    <dataValidation type="textLength" allowBlank="1" showInputMessage="1" showErrorMessage="1" errorTitle="错误" error="体积单位默认为'CBM',请不要在此录入数字" promptTitle="请注意" prompt="体积单位默认为'CBM'" sqref="AO26:AO996" xr:uid="{00000000-0002-0000-0100-000037000000}">
      <formula1>1</formula1>
      <formula2>4</formula2>
    </dataValidation>
    <dataValidation type="textLength" operator="lessThan" allowBlank="1" showErrorMessage="1" errorTitle="错误" error="手册备案序号长度不能超过5位" sqref="AP79:AP955" xr:uid="{00000000-0002-0000-0100-000038000000}">
      <formula1>6</formula1>
    </dataValidation>
    <dataValidation type="textLength" operator="lessThan" allowBlank="1" showErrorMessage="1" errorTitle="错误" error="手册备案序号长度不能超过5位" sqref="AP956:AP996" xr:uid="{00000000-0002-0000-0100-000039000000}">
      <formula1>5</formula1>
    </dataValidation>
    <dataValidation type="whole" allowBlank="1" showInputMessage="1" showErrorMessage="1" error="单耗版本号必须为数字" sqref="AR27:AR75" xr:uid="{00000000-0002-0000-0100-00003A000000}">
      <formula1>0</formula1>
      <formula2>9999999999999</formula2>
    </dataValidation>
    <dataValidation type="whole" allowBlank="1" showInputMessage="1" showErrorMessage="1" error="单耗版本号必须为数字" sqref="AR76:AR996" xr:uid="{00000000-0002-0000-0100-00003B000000}">
      <formula1>0</formula1>
      <formula2>99999999999999</formula2>
    </dataValidation>
    <dataValidation type="list" allowBlank="1" showInputMessage="1" showErrorMessage="1" sqref="AS26:AS78" xr:uid="{00000000-0002-0000-0100-00003C000000}">
      <formula1>$AY$27:$AY$988</formula1>
    </dataValidation>
    <dataValidation type="list" allowBlank="1" showInputMessage="1" showErrorMessage="1" sqref="AT26:AT78" xr:uid="{00000000-0002-0000-0100-00003D000000}">
      <formula1>$AX$27:$AX$3245</formula1>
    </dataValidation>
    <dataValidation type="list" allowBlank="1" showInputMessage="1" showErrorMessage="1" sqref="AU26:AU996" xr:uid="{00000000-0002-0000-0100-00003E000000}">
      <formula1>"1,2,3,4"</formula1>
    </dataValidation>
    <dataValidation type="list" allowBlank="1" showInputMessage="1" showErrorMessage="1" sqref="AS79:AT996" xr:uid="{00000000-0002-0000-0100-00003F000000}">
      <formula1>#REF!</formula1>
    </dataValidation>
  </dataValidations>
  <pageMargins left="0.70866141732283505" right="0.70866141732283505" top="0.74803149606299202" bottom="0.74803149606299202" header="0.31496062992126" footer="0.31496062992126"/>
  <pageSetup paperSize="9" scale="24" orientation="landscape"/>
  <rowBreaks count="1" manualBreakCount="1">
    <brk id="23" max="16383" man="1"/>
  </rowBreaks>
  <colBreaks count="1" manualBreakCount="1">
    <brk id="43" max="46" man="1"/>
  </colBreaks>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14"/>
  </sheetPr>
  <dimension ref="A1:AG161"/>
  <sheetViews>
    <sheetView showGridLines="0" showZeros="0" showOutlineSymbols="0" topLeftCell="A8" workbookViewId="0">
      <selection activeCell="S33" sqref="S33:Y37"/>
    </sheetView>
  </sheetViews>
  <sheetFormatPr defaultColWidth="3.625" defaultRowHeight="8.1" customHeight="1"/>
  <cols>
    <col min="1" max="1" width="4" customWidth="1"/>
    <col min="2" max="2" width="3.625" customWidth="1"/>
    <col min="3" max="3" width="4.375" customWidth="1"/>
    <col min="4" max="4" width="5.25" customWidth="1"/>
    <col min="5" max="8" width="3.625" customWidth="1"/>
    <col min="9" max="9" width="1.875" customWidth="1"/>
    <col min="10" max="11" width="3.625" customWidth="1"/>
    <col min="12" max="12" width="3.125" customWidth="1"/>
    <col min="13" max="13" width="1.625" hidden="1" customWidth="1"/>
    <col min="14" max="14" width="8.25" customWidth="1"/>
    <col min="15" max="15" width="0.5" customWidth="1"/>
    <col min="16" max="16" width="6.125" customWidth="1"/>
    <col min="17" max="17" width="8.75" customWidth="1"/>
    <col min="18" max="18" width="3.625" customWidth="1"/>
    <col min="19" max="19" width="8.125" customWidth="1"/>
    <col min="20" max="20" width="5.125" customWidth="1"/>
    <col min="21" max="21" width="3.25" customWidth="1"/>
    <col min="22" max="22" width="4" customWidth="1"/>
    <col min="23" max="23" width="3.625" customWidth="1"/>
    <col min="24" max="24" width="3.75" customWidth="1"/>
    <col min="25" max="25" width="8.125" customWidth="1"/>
    <col min="26" max="26" width="4.75" customWidth="1"/>
    <col min="31" max="31" width="7.5" customWidth="1"/>
    <col min="32" max="32" width="4.75" customWidth="1"/>
    <col min="33" max="33" width="4.875" customWidth="1"/>
  </cols>
  <sheetData>
    <row r="1" spans="1:32" ht="8.1" customHeight="1">
      <c r="A1" s="483" t="s">
        <v>4446</v>
      </c>
      <c r="B1" s="484"/>
      <c r="C1" s="484"/>
      <c r="D1" s="484"/>
      <c r="E1" s="484"/>
      <c r="F1" s="484"/>
      <c r="G1" s="484"/>
      <c r="H1" s="484"/>
      <c r="I1" s="484"/>
      <c r="J1" s="484"/>
      <c r="K1" s="484"/>
      <c r="L1" s="484"/>
      <c r="M1" s="484"/>
      <c r="N1" s="484"/>
      <c r="O1" s="484"/>
      <c r="P1" s="484"/>
      <c r="Q1" s="484"/>
      <c r="R1" s="484"/>
      <c r="S1" s="484"/>
      <c r="T1" s="484"/>
      <c r="U1" s="484"/>
      <c r="V1" s="484"/>
      <c r="W1" s="484"/>
      <c r="X1" s="484"/>
      <c r="Y1" s="485"/>
      <c r="Z1" s="221"/>
      <c r="AA1" s="222"/>
      <c r="AB1" s="222"/>
      <c r="AC1" s="222"/>
      <c r="AD1" s="222"/>
      <c r="AE1" s="222"/>
      <c r="AF1" s="223"/>
    </row>
    <row r="2" spans="1:32" ht="15" customHeight="1">
      <c r="A2" s="486"/>
      <c r="B2" s="487"/>
      <c r="C2" s="487"/>
      <c r="D2" s="487"/>
      <c r="E2" s="487"/>
      <c r="F2" s="487"/>
      <c r="G2" s="487"/>
      <c r="H2" s="487"/>
      <c r="I2" s="487"/>
      <c r="J2" s="487"/>
      <c r="K2" s="487"/>
      <c r="L2" s="487"/>
      <c r="M2" s="487"/>
      <c r="N2" s="487"/>
      <c r="O2" s="487"/>
      <c r="P2" s="487"/>
      <c r="Q2" s="487"/>
      <c r="R2" s="487"/>
      <c r="S2" s="487"/>
      <c r="T2" s="487"/>
      <c r="U2" s="487"/>
      <c r="V2" s="487"/>
      <c r="W2" s="487"/>
      <c r="X2" s="487"/>
      <c r="Y2" s="488"/>
      <c r="Z2" s="224"/>
      <c r="AA2" s="225"/>
      <c r="AB2" s="225"/>
      <c r="AC2" s="225"/>
      <c r="AD2" s="225"/>
      <c r="AE2" s="225"/>
      <c r="AF2" s="226"/>
    </row>
    <row r="3" spans="1:32" ht="18.75" customHeight="1">
      <c r="A3" s="486"/>
      <c r="B3" s="487"/>
      <c r="C3" s="487"/>
      <c r="D3" s="487"/>
      <c r="E3" s="487"/>
      <c r="F3" s="487"/>
      <c r="G3" s="487"/>
      <c r="H3" s="487"/>
      <c r="I3" s="487"/>
      <c r="J3" s="487"/>
      <c r="K3" s="487"/>
      <c r="L3" s="487"/>
      <c r="M3" s="487"/>
      <c r="N3" s="487"/>
      <c r="O3" s="487"/>
      <c r="P3" s="487"/>
      <c r="Q3" s="487"/>
      <c r="R3" s="487"/>
      <c r="S3" s="487"/>
      <c r="T3" s="487"/>
      <c r="U3" s="487"/>
      <c r="V3" s="487"/>
      <c r="W3" s="487"/>
      <c r="X3" s="487"/>
      <c r="Y3" s="488"/>
      <c r="Z3" s="224"/>
      <c r="AA3" s="225"/>
      <c r="AB3" s="225"/>
      <c r="AC3" s="225"/>
      <c r="AD3" s="225"/>
      <c r="AE3" s="225"/>
      <c r="AF3" s="226"/>
    </row>
    <row r="4" spans="1:32" ht="11.25" customHeight="1">
      <c r="A4" s="486"/>
      <c r="B4" s="487"/>
      <c r="C4" s="487"/>
      <c r="D4" s="487"/>
      <c r="E4" s="487"/>
      <c r="F4" s="487"/>
      <c r="G4" s="487"/>
      <c r="H4" s="487"/>
      <c r="I4" s="487"/>
      <c r="J4" s="487"/>
      <c r="K4" s="487"/>
      <c r="L4" s="487"/>
      <c r="M4" s="487"/>
      <c r="N4" s="487"/>
      <c r="O4" s="487"/>
      <c r="P4" s="487"/>
      <c r="Q4" s="487"/>
      <c r="R4" s="487"/>
      <c r="S4" s="487"/>
      <c r="T4" s="487"/>
      <c r="U4" s="487"/>
      <c r="V4" s="487"/>
      <c r="W4" s="487"/>
      <c r="X4" s="487"/>
      <c r="Y4" s="488"/>
      <c r="Z4" s="462"/>
      <c r="AA4" s="463"/>
      <c r="AB4" s="463"/>
      <c r="AC4" s="463"/>
      <c r="AD4" s="463"/>
      <c r="AE4" s="463"/>
      <c r="AF4" s="464"/>
    </row>
    <row r="5" spans="1:32" ht="37.5" customHeight="1">
      <c r="A5" s="373" t="s">
        <v>4447</v>
      </c>
      <c r="B5" s="374"/>
      <c r="C5" s="374"/>
      <c r="D5" s="374"/>
      <c r="E5" s="374"/>
      <c r="F5" s="374"/>
      <c r="G5" s="374"/>
      <c r="H5" s="374"/>
      <c r="I5" s="374"/>
      <c r="J5" s="374"/>
      <c r="K5" s="374"/>
      <c r="L5" s="374"/>
      <c r="M5" s="374"/>
      <c r="N5" s="374"/>
      <c r="O5" s="374"/>
      <c r="P5" s="374"/>
      <c r="Q5" s="374"/>
      <c r="R5" s="374"/>
      <c r="S5" s="374"/>
      <c r="T5" s="374"/>
      <c r="U5" s="374"/>
      <c r="V5" s="374"/>
      <c r="W5" s="374"/>
      <c r="X5" s="374"/>
      <c r="Y5" s="375"/>
      <c r="Z5" s="462"/>
      <c r="AA5" s="463"/>
      <c r="AB5" s="463"/>
      <c r="AC5" s="463"/>
      <c r="AD5" s="463"/>
      <c r="AE5" s="463"/>
      <c r="AF5" s="464"/>
    </row>
    <row r="6" spans="1:32" ht="18" customHeight="1">
      <c r="A6" s="510" t="s">
        <v>43</v>
      </c>
      <c r="B6" s="511"/>
      <c r="C6" s="376" t="s">
        <v>44</v>
      </c>
      <c r="D6" s="377"/>
      <c r="E6" s="378">
        <f>报关资料与ASN!D5</f>
        <v>46287</v>
      </c>
      <c r="F6" s="379"/>
      <c r="G6" s="379"/>
      <c r="H6" s="379"/>
      <c r="I6" s="379"/>
      <c r="J6" s="380" t="s">
        <v>45</v>
      </c>
      <c r="K6" s="380"/>
      <c r="L6" s="380"/>
      <c r="M6" s="381" t="str">
        <f>报关资料与ASN!F5</f>
        <v>邱小姐</v>
      </c>
      <c r="N6" s="381"/>
      <c r="O6" s="381"/>
      <c r="P6" s="381"/>
      <c r="Q6" s="380" t="s">
        <v>46</v>
      </c>
      <c r="R6" s="380"/>
      <c r="S6" s="380"/>
      <c r="T6" s="381" t="str">
        <f>报关资料与ASN!H5</f>
        <v>13631550886</v>
      </c>
      <c r="U6" s="381"/>
      <c r="V6" s="381"/>
      <c r="W6" s="381"/>
      <c r="X6" s="381"/>
      <c r="Y6" s="382"/>
      <c r="Z6" s="462"/>
      <c r="AA6" s="463"/>
      <c r="AB6" s="463"/>
      <c r="AC6" s="463"/>
      <c r="AD6" s="463"/>
      <c r="AE6" s="463"/>
      <c r="AF6" s="464"/>
    </row>
    <row r="7" spans="1:32" ht="8.1" customHeight="1">
      <c r="A7" s="512"/>
      <c r="B7" s="513"/>
      <c r="C7" s="489" t="s">
        <v>4448</v>
      </c>
      <c r="D7" s="489"/>
      <c r="E7" s="508" t="str">
        <f>报关资料与ASN!D6</f>
        <v>四川可图雅实业股份有限公司</v>
      </c>
      <c r="F7" s="508"/>
      <c r="G7" s="508"/>
      <c r="H7" s="508"/>
      <c r="I7" s="508"/>
      <c r="J7" s="508"/>
      <c r="K7" s="508"/>
      <c r="L7" s="508"/>
      <c r="M7" s="507" t="s">
        <v>48</v>
      </c>
      <c r="N7" s="507"/>
      <c r="O7" s="508" t="str">
        <f>报关资料与ASN!G6</f>
        <v>四川省达州市渠县合力镇工业园区创业街西部国际服饰产业城二期二批次第4、6栋</v>
      </c>
      <c r="P7" s="508"/>
      <c r="Q7" s="508"/>
      <c r="R7" s="508"/>
      <c r="S7" s="508"/>
      <c r="T7" s="508"/>
      <c r="U7" s="508"/>
      <c r="V7" s="508"/>
      <c r="W7" s="508"/>
      <c r="X7" s="508"/>
      <c r="Y7" s="509"/>
      <c r="Z7" s="462"/>
      <c r="AA7" s="463"/>
      <c r="AB7" s="463"/>
      <c r="AC7" s="463"/>
      <c r="AD7" s="463"/>
      <c r="AE7" s="463"/>
      <c r="AF7" s="464"/>
    </row>
    <row r="8" spans="1:32" ht="8.1" customHeight="1">
      <c r="A8" s="512"/>
      <c r="B8" s="513"/>
      <c r="C8" s="489"/>
      <c r="D8" s="489"/>
      <c r="E8" s="508"/>
      <c r="F8" s="508"/>
      <c r="G8" s="508"/>
      <c r="H8" s="508"/>
      <c r="I8" s="508"/>
      <c r="J8" s="508"/>
      <c r="K8" s="508"/>
      <c r="L8" s="508"/>
      <c r="M8" s="507"/>
      <c r="N8" s="507"/>
      <c r="O8" s="508"/>
      <c r="P8" s="508"/>
      <c r="Q8" s="508"/>
      <c r="R8" s="508"/>
      <c r="S8" s="508"/>
      <c r="T8" s="508"/>
      <c r="U8" s="508"/>
      <c r="V8" s="508"/>
      <c r="W8" s="508"/>
      <c r="X8" s="508"/>
      <c r="Y8" s="509"/>
      <c r="Z8" s="462"/>
      <c r="AA8" s="463"/>
      <c r="AB8" s="463"/>
      <c r="AC8" s="463"/>
      <c r="AD8" s="463"/>
      <c r="AE8" s="463"/>
      <c r="AF8" s="464"/>
    </row>
    <row r="9" spans="1:32" ht="8.1" customHeight="1">
      <c r="A9" s="512"/>
      <c r="B9" s="513"/>
      <c r="C9" s="489" t="s">
        <v>46</v>
      </c>
      <c r="D9" s="489"/>
      <c r="E9" s="508" t="str">
        <f>报关资料与ASN!D7</f>
        <v>0818-7218888</v>
      </c>
      <c r="F9" s="508"/>
      <c r="G9" s="508"/>
      <c r="H9" s="508"/>
      <c r="I9" s="508"/>
      <c r="J9" s="508"/>
      <c r="K9" s="508"/>
      <c r="L9" s="508"/>
      <c r="M9" s="507" t="s">
        <v>49</v>
      </c>
      <c r="N9" s="507"/>
      <c r="O9" s="508" t="str">
        <f>报关资料与ASN!F7</f>
        <v>0818-7218888</v>
      </c>
      <c r="P9" s="508"/>
      <c r="Q9" s="508"/>
      <c r="R9" s="508"/>
      <c r="S9" s="508"/>
      <c r="T9" s="508"/>
      <c r="U9" s="508"/>
      <c r="V9" s="508"/>
      <c r="W9" s="508"/>
      <c r="X9" s="508"/>
      <c r="Y9" s="509"/>
      <c r="Z9" s="462"/>
      <c r="AA9" s="463"/>
      <c r="AB9" s="463"/>
      <c r="AC9" s="463"/>
      <c r="AD9" s="463"/>
      <c r="AE9" s="463"/>
      <c r="AF9" s="464"/>
    </row>
    <row r="10" spans="1:32" ht="8.1" customHeight="1">
      <c r="A10" s="512"/>
      <c r="B10" s="513"/>
      <c r="C10" s="489"/>
      <c r="D10" s="489"/>
      <c r="E10" s="508"/>
      <c r="F10" s="508"/>
      <c r="G10" s="508"/>
      <c r="H10" s="508"/>
      <c r="I10" s="508"/>
      <c r="J10" s="508"/>
      <c r="K10" s="508"/>
      <c r="L10" s="508"/>
      <c r="M10" s="507"/>
      <c r="N10" s="507"/>
      <c r="O10" s="508"/>
      <c r="P10" s="508"/>
      <c r="Q10" s="508"/>
      <c r="R10" s="508"/>
      <c r="S10" s="508"/>
      <c r="T10" s="508"/>
      <c r="U10" s="508"/>
      <c r="V10" s="508"/>
      <c r="W10" s="508"/>
      <c r="X10" s="508"/>
      <c r="Y10" s="509"/>
      <c r="Z10" s="462"/>
      <c r="AA10" s="463"/>
      <c r="AB10" s="463"/>
      <c r="AC10" s="463"/>
      <c r="AD10" s="463"/>
      <c r="AE10" s="463"/>
      <c r="AF10" s="464"/>
    </row>
    <row r="11" spans="1:32" ht="8.1" customHeight="1">
      <c r="A11" s="512"/>
      <c r="B11" s="513"/>
      <c r="C11" s="489" t="s">
        <v>4449</v>
      </c>
      <c r="D11" s="489"/>
      <c r="E11" s="508" t="str">
        <f>报关资料与ASN!D8</f>
        <v>710415188</v>
      </c>
      <c r="F11" s="508"/>
      <c r="G11" s="508"/>
      <c r="H11" s="508"/>
      <c r="I11" s="508"/>
      <c r="J11" s="508"/>
      <c r="K11" s="508"/>
      <c r="L11" s="508"/>
      <c r="M11" s="507" t="s">
        <v>48</v>
      </c>
      <c r="N11" s="507"/>
      <c r="O11" s="508" t="str">
        <f>报关资料与ASN!G8</f>
        <v>WALMART INC.</v>
      </c>
      <c r="P11" s="508"/>
      <c r="Q11" s="508"/>
      <c r="R11" s="508"/>
      <c r="S11" s="508"/>
      <c r="T11" s="508"/>
      <c r="U11" s="508"/>
      <c r="V11" s="508"/>
      <c r="W11" s="508"/>
      <c r="X11" s="508"/>
      <c r="Y11" s="509"/>
      <c r="Z11" s="462"/>
      <c r="AA11" s="463"/>
      <c r="AB11" s="463"/>
      <c r="AC11" s="463"/>
      <c r="AD11" s="463"/>
      <c r="AE11" s="463"/>
      <c r="AF11" s="464"/>
    </row>
    <row r="12" spans="1:32" ht="8.1" customHeight="1">
      <c r="A12" s="512"/>
      <c r="B12" s="513"/>
      <c r="C12" s="489"/>
      <c r="D12" s="489"/>
      <c r="E12" s="508"/>
      <c r="F12" s="508"/>
      <c r="G12" s="508"/>
      <c r="H12" s="508"/>
      <c r="I12" s="508"/>
      <c r="J12" s="508"/>
      <c r="K12" s="508"/>
      <c r="L12" s="508"/>
      <c r="M12" s="507"/>
      <c r="N12" s="507"/>
      <c r="O12" s="508"/>
      <c r="P12" s="508"/>
      <c r="Q12" s="508"/>
      <c r="R12" s="508"/>
      <c r="S12" s="508"/>
      <c r="T12" s="508"/>
      <c r="U12" s="508"/>
      <c r="V12" s="508"/>
      <c r="W12" s="508"/>
      <c r="X12" s="508"/>
      <c r="Y12" s="509"/>
      <c r="Z12" s="462"/>
      <c r="AA12" s="463"/>
      <c r="AB12" s="463"/>
      <c r="AC12" s="463"/>
      <c r="AD12" s="463"/>
      <c r="AE12" s="463"/>
      <c r="AF12" s="464"/>
    </row>
    <row r="13" spans="1:32" ht="8.1" customHeight="1">
      <c r="A13" s="512"/>
      <c r="B13" s="513"/>
      <c r="C13" s="489" t="s">
        <v>46</v>
      </c>
      <c r="D13" s="489"/>
      <c r="E13" s="508" t="str">
        <f>报关资料与ASN!D9</f>
        <v>479-273-4000</v>
      </c>
      <c r="F13" s="508"/>
      <c r="G13" s="508"/>
      <c r="H13" s="508"/>
      <c r="I13" s="508"/>
      <c r="J13" s="508"/>
      <c r="K13" s="508"/>
      <c r="L13" s="508"/>
      <c r="M13" s="507" t="s">
        <v>49</v>
      </c>
      <c r="N13" s="507"/>
      <c r="O13" s="508">
        <f>报关资料与ASN!G9</f>
        <v>0</v>
      </c>
      <c r="P13" s="508"/>
      <c r="Q13" s="508"/>
      <c r="R13" s="508"/>
      <c r="S13" s="508"/>
      <c r="T13" s="508"/>
      <c r="U13" s="508"/>
      <c r="V13" s="508"/>
      <c r="W13" s="508"/>
      <c r="X13" s="508"/>
      <c r="Y13" s="509"/>
      <c r="Z13" s="462"/>
      <c r="AA13" s="463"/>
      <c r="AB13" s="463"/>
      <c r="AC13" s="463"/>
      <c r="AD13" s="463"/>
      <c r="AE13" s="463"/>
      <c r="AF13" s="464"/>
    </row>
    <row r="14" spans="1:32" ht="8.1" customHeight="1">
      <c r="A14" s="514"/>
      <c r="B14" s="515"/>
      <c r="C14" s="489"/>
      <c r="D14" s="489"/>
      <c r="E14" s="508"/>
      <c r="F14" s="508"/>
      <c r="G14" s="508"/>
      <c r="H14" s="508"/>
      <c r="I14" s="508"/>
      <c r="J14" s="508"/>
      <c r="K14" s="508"/>
      <c r="L14" s="508"/>
      <c r="M14" s="507"/>
      <c r="N14" s="507"/>
      <c r="O14" s="508"/>
      <c r="P14" s="508"/>
      <c r="Q14" s="508"/>
      <c r="R14" s="508"/>
      <c r="S14" s="508"/>
      <c r="T14" s="508"/>
      <c r="U14" s="508"/>
      <c r="V14" s="508"/>
      <c r="W14" s="508"/>
      <c r="X14" s="508"/>
      <c r="Y14" s="509"/>
      <c r="Z14" s="462"/>
      <c r="AA14" s="463"/>
      <c r="AB14" s="463"/>
      <c r="AC14" s="463"/>
      <c r="AD14" s="463"/>
      <c r="AE14" s="463"/>
      <c r="AF14" s="464"/>
    </row>
    <row r="15" spans="1:32" ht="8.1" customHeight="1">
      <c r="A15" s="585" t="s">
        <v>57</v>
      </c>
      <c r="B15" s="586"/>
      <c r="C15" s="387" t="s">
        <v>4450</v>
      </c>
      <c r="D15" s="388"/>
      <c r="E15" s="445">
        <f>报关资料与ASN!D12</f>
        <v>5352</v>
      </c>
      <c r="F15" s="446"/>
      <c r="G15" s="446"/>
      <c r="H15" s="446"/>
      <c r="I15" s="450"/>
      <c r="J15" s="387" t="s">
        <v>58</v>
      </c>
      <c r="K15" s="397"/>
      <c r="L15" s="388"/>
      <c r="M15" s="399" t="str">
        <f>报关资料与ASN!D11</f>
        <v>梅沙海关</v>
      </c>
      <c r="N15" s="400"/>
      <c r="O15" s="400"/>
      <c r="P15" s="401"/>
      <c r="Q15" s="387" t="s">
        <v>61</v>
      </c>
      <c r="R15" s="397"/>
      <c r="S15" s="397"/>
      <c r="T15" s="388"/>
      <c r="U15" s="556" t="str">
        <f>报关资料与ASN!H11</f>
        <v>SCKTY260989</v>
      </c>
      <c r="V15" s="557"/>
      <c r="W15" s="557"/>
      <c r="X15" s="557"/>
      <c r="Y15" s="558"/>
      <c r="Z15" s="462"/>
      <c r="AA15" s="463"/>
      <c r="AB15" s="463"/>
      <c r="AC15" s="463"/>
      <c r="AD15" s="463"/>
      <c r="AE15" s="463"/>
      <c r="AF15" s="464"/>
    </row>
    <row r="16" spans="1:32" ht="8.1" customHeight="1">
      <c r="A16" s="587"/>
      <c r="B16" s="588"/>
      <c r="C16" s="389"/>
      <c r="D16" s="390"/>
      <c r="E16" s="382"/>
      <c r="F16" s="448"/>
      <c r="G16" s="448"/>
      <c r="H16" s="448"/>
      <c r="I16" s="451"/>
      <c r="J16" s="389"/>
      <c r="K16" s="398"/>
      <c r="L16" s="390"/>
      <c r="M16" s="402"/>
      <c r="N16" s="403"/>
      <c r="O16" s="403"/>
      <c r="P16" s="404"/>
      <c r="Q16" s="389"/>
      <c r="R16" s="398"/>
      <c r="S16" s="398"/>
      <c r="T16" s="390"/>
      <c r="U16" s="559"/>
      <c r="V16" s="560"/>
      <c r="W16" s="560"/>
      <c r="X16" s="560"/>
      <c r="Y16" s="561"/>
      <c r="Z16" s="462"/>
      <c r="AA16" s="463"/>
      <c r="AB16" s="463"/>
      <c r="AC16" s="463"/>
      <c r="AD16" s="463"/>
      <c r="AE16" s="463"/>
      <c r="AF16" s="464"/>
    </row>
    <row r="17" spans="1:32" ht="8.1" customHeight="1">
      <c r="A17" s="587"/>
      <c r="B17" s="588"/>
      <c r="C17" s="387" t="s">
        <v>65</v>
      </c>
      <c r="D17" s="388"/>
      <c r="E17" s="445">
        <f>报关资料与ASN!D13</f>
        <v>0</v>
      </c>
      <c r="F17" s="446"/>
      <c r="G17" s="446"/>
      <c r="H17" s="446"/>
      <c r="I17" s="450"/>
      <c r="J17" s="387" t="s">
        <v>60</v>
      </c>
      <c r="K17" s="397"/>
      <c r="L17" s="388"/>
      <c r="M17" s="445" t="str">
        <f>报关资料与ASN!F11</f>
        <v>一般征税</v>
      </c>
      <c r="N17" s="446"/>
      <c r="O17" s="446"/>
      <c r="P17" s="450"/>
      <c r="Q17" s="387" t="s">
        <v>64</v>
      </c>
      <c r="R17" s="397"/>
      <c r="S17" s="397"/>
      <c r="T17" s="388"/>
      <c r="U17" s="543">
        <f>报关资料与ASN!H12</f>
        <v>46193</v>
      </c>
      <c r="V17" s="544"/>
      <c r="W17" s="544"/>
      <c r="X17" s="544"/>
      <c r="Y17" s="545"/>
      <c r="Z17" s="462"/>
      <c r="AA17" s="463"/>
      <c r="AB17" s="463"/>
      <c r="AC17" s="463"/>
      <c r="AD17" s="463"/>
      <c r="AE17" s="463"/>
      <c r="AF17" s="464"/>
    </row>
    <row r="18" spans="1:32" ht="8.1" customHeight="1">
      <c r="A18" s="587"/>
      <c r="B18" s="588"/>
      <c r="C18" s="389"/>
      <c r="D18" s="390"/>
      <c r="E18" s="382"/>
      <c r="F18" s="448"/>
      <c r="G18" s="448"/>
      <c r="H18" s="448"/>
      <c r="I18" s="451"/>
      <c r="J18" s="389"/>
      <c r="K18" s="398"/>
      <c r="L18" s="390"/>
      <c r="M18" s="382"/>
      <c r="N18" s="448"/>
      <c r="O18" s="448"/>
      <c r="P18" s="451"/>
      <c r="Q18" s="389"/>
      <c r="R18" s="398"/>
      <c r="S18" s="398"/>
      <c r="T18" s="390"/>
      <c r="U18" s="546"/>
      <c r="V18" s="547"/>
      <c r="W18" s="547"/>
      <c r="X18" s="547"/>
      <c r="Y18" s="548"/>
      <c r="Z18" s="462"/>
      <c r="AA18" s="463"/>
      <c r="AB18" s="463"/>
      <c r="AC18" s="463"/>
      <c r="AD18" s="463"/>
      <c r="AE18" s="463"/>
      <c r="AF18" s="464"/>
    </row>
    <row r="19" spans="1:32" ht="8.1" customHeight="1">
      <c r="A19" s="587"/>
      <c r="B19" s="588"/>
      <c r="C19" s="387" t="s">
        <v>4451</v>
      </c>
      <c r="D19" s="388"/>
      <c r="E19" s="445" t="str">
        <f>报关资料与ASN!D14</f>
        <v>美国</v>
      </c>
      <c r="F19" s="446"/>
      <c r="G19" s="446"/>
      <c r="H19" s="446"/>
      <c r="I19" s="450"/>
      <c r="J19" s="387" t="s">
        <v>63</v>
      </c>
      <c r="K19" s="397"/>
      <c r="L19" s="388"/>
      <c r="M19" s="399" t="str">
        <f>报关资料与ASN!F12</f>
        <v>一般贸易</v>
      </c>
      <c r="N19" s="400"/>
      <c r="O19" s="400"/>
      <c r="P19" s="401"/>
      <c r="Q19" s="387" t="s">
        <v>67</v>
      </c>
      <c r="R19" s="397"/>
      <c r="S19" s="397"/>
      <c r="T19" s="388"/>
      <c r="U19" s="477" t="str">
        <f>报关资料与ASN!H13</f>
        <v>四川达州</v>
      </c>
      <c r="V19" s="478"/>
      <c r="W19" s="478"/>
      <c r="X19" s="478"/>
      <c r="Y19" s="479"/>
      <c r="Z19" s="462"/>
      <c r="AA19" s="463"/>
      <c r="AB19" s="463"/>
      <c r="AC19" s="463"/>
      <c r="AD19" s="463"/>
      <c r="AE19" s="463"/>
      <c r="AF19" s="464"/>
    </row>
    <row r="20" spans="1:32" ht="8.1" customHeight="1">
      <c r="A20" s="587"/>
      <c r="B20" s="588"/>
      <c r="C20" s="389"/>
      <c r="D20" s="390"/>
      <c r="E20" s="382"/>
      <c r="F20" s="448"/>
      <c r="G20" s="448"/>
      <c r="H20" s="448"/>
      <c r="I20" s="451"/>
      <c r="J20" s="389"/>
      <c r="K20" s="398"/>
      <c r="L20" s="390"/>
      <c r="M20" s="402"/>
      <c r="N20" s="403"/>
      <c r="O20" s="403"/>
      <c r="P20" s="404"/>
      <c r="Q20" s="389"/>
      <c r="R20" s="398"/>
      <c r="S20" s="398"/>
      <c r="T20" s="390"/>
      <c r="U20" s="480"/>
      <c r="V20" s="481"/>
      <c r="W20" s="481"/>
      <c r="X20" s="481"/>
      <c r="Y20" s="482"/>
      <c r="Z20" s="462"/>
      <c r="AA20" s="463"/>
      <c r="AB20" s="463"/>
      <c r="AC20" s="463"/>
      <c r="AD20" s="463"/>
      <c r="AE20" s="463"/>
      <c r="AF20" s="464"/>
    </row>
    <row r="21" spans="1:32" ht="8.1" customHeight="1">
      <c r="A21" s="587"/>
      <c r="B21" s="588"/>
      <c r="C21" s="387" t="s">
        <v>4452</v>
      </c>
      <c r="D21" s="388"/>
      <c r="E21" s="399">
        <f>报关资料与ASN!D15</f>
        <v>0</v>
      </c>
      <c r="F21" s="400"/>
      <c r="G21" s="400"/>
      <c r="H21" s="400"/>
      <c r="I21" s="401"/>
      <c r="J21" s="387" t="s">
        <v>66</v>
      </c>
      <c r="K21" s="397"/>
      <c r="L21" s="388"/>
      <c r="M21" s="445" t="str">
        <f>报关资料与ASN!F13</f>
        <v>FOB</v>
      </c>
      <c r="N21" s="446"/>
      <c r="O21" s="446"/>
      <c r="P21" s="450"/>
      <c r="Q21" s="387" t="s">
        <v>4453</v>
      </c>
      <c r="R21" s="397"/>
      <c r="S21" s="397"/>
      <c r="T21" s="388"/>
      <c r="U21" s="543">
        <f>报关资料与ASN!H14</f>
        <v>46289</v>
      </c>
      <c r="V21" s="544"/>
      <c r="W21" s="562"/>
      <c r="X21" s="458" t="s">
        <v>4454</v>
      </c>
      <c r="Y21" s="459"/>
      <c r="Z21" s="462"/>
      <c r="AA21" s="463"/>
      <c r="AB21" s="463"/>
      <c r="AC21" s="463"/>
      <c r="AD21" s="463"/>
      <c r="AE21" s="463"/>
      <c r="AF21" s="464"/>
    </row>
    <row r="22" spans="1:32" ht="8.1" customHeight="1">
      <c r="A22" s="587"/>
      <c r="B22" s="588"/>
      <c r="C22" s="389"/>
      <c r="D22" s="390"/>
      <c r="E22" s="402"/>
      <c r="F22" s="403"/>
      <c r="G22" s="403"/>
      <c r="H22" s="403"/>
      <c r="I22" s="404"/>
      <c r="J22" s="395"/>
      <c r="K22" s="549"/>
      <c r="L22" s="396"/>
      <c r="M22" s="550"/>
      <c r="N22" s="551"/>
      <c r="O22" s="551"/>
      <c r="P22" s="552"/>
      <c r="Q22" s="389"/>
      <c r="R22" s="398"/>
      <c r="S22" s="398"/>
      <c r="T22" s="390"/>
      <c r="U22" s="546"/>
      <c r="V22" s="547"/>
      <c r="W22" s="563"/>
      <c r="X22" s="460"/>
      <c r="Y22" s="461"/>
      <c r="Z22" s="462"/>
      <c r="AA22" s="463"/>
      <c r="AB22" s="463"/>
      <c r="AC22" s="463"/>
      <c r="AD22" s="463"/>
      <c r="AE22" s="463"/>
      <c r="AF22" s="464"/>
    </row>
    <row r="23" spans="1:32" ht="8.1" customHeight="1">
      <c r="A23" s="587"/>
      <c r="B23" s="588"/>
      <c r="C23" s="387" t="s">
        <v>4455</v>
      </c>
      <c r="D23" s="388"/>
      <c r="E23" s="399" t="str">
        <f>报关资料与ASN!D16</f>
        <v>否</v>
      </c>
      <c r="F23" s="400"/>
      <c r="G23" s="400"/>
      <c r="H23" s="400"/>
      <c r="I23" s="401"/>
      <c r="J23" s="395"/>
      <c r="K23" s="549"/>
      <c r="L23" s="396"/>
      <c r="M23" s="550"/>
      <c r="N23" s="551"/>
      <c r="O23" s="551"/>
      <c r="P23" s="552"/>
      <c r="Q23" s="387" t="s">
        <v>73</v>
      </c>
      <c r="R23" s="397"/>
      <c r="S23" s="397"/>
      <c r="T23" s="388"/>
      <c r="U23" s="452">
        <f>报关资料与ASN!H15</f>
        <v>0</v>
      </c>
      <c r="V23" s="453"/>
      <c r="W23" s="453"/>
      <c r="X23" s="453"/>
      <c r="Y23" s="454"/>
      <c r="Z23" s="462"/>
      <c r="AA23" s="463"/>
      <c r="AB23" s="463"/>
      <c r="AC23" s="463"/>
      <c r="AD23" s="463"/>
      <c r="AE23" s="463"/>
      <c r="AF23" s="464"/>
    </row>
    <row r="24" spans="1:32" ht="8.1" customHeight="1">
      <c r="A24" s="587"/>
      <c r="B24" s="588"/>
      <c r="C24" s="389"/>
      <c r="D24" s="390"/>
      <c r="E24" s="402"/>
      <c r="F24" s="403"/>
      <c r="G24" s="403"/>
      <c r="H24" s="403"/>
      <c r="I24" s="404"/>
      <c r="J24" s="389"/>
      <c r="K24" s="398"/>
      <c r="L24" s="390"/>
      <c r="M24" s="553"/>
      <c r="N24" s="554"/>
      <c r="O24" s="554"/>
      <c r="P24" s="555"/>
      <c r="Q24" s="389"/>
      <c r="R24" s="398"/>
      <c r="S24" s="398"/>
      <c r="T24" s="390"/>
      <c r="U24" s="455"/>
      <c r="V24" s="456"/>
      <c r="W24" s="456"/>
      <c r="X24" s="456"/>
      <c r="Y24" s="457"/>
      <c r="Z24" s="462"/>
      <c r="AA24" s="463"/>
      <c r="AB24" s="463"/>
      <c r="AC24" s="463"/>
      <c r="AD24" s="463"/>
      <c r="AE24" s="463"/>
      <c r="AF24" s="464"/>
    </row>
    <row r="25" spans="1:32" ht="8.1" customHeight="1">
      <c r="A25" s="587"/>
      <c r="B25" s="588"/>
      <c r="C25" s="387" t="s">
        <v>79</v>
      </c>
      <c r="D25" s="388"/>
      <c r="E25" s="589" t="str">
        <f>报关资料与ASN!D17</f>
        <v>中国境内</v>
      </c>
      <c r="F25" s="590"/>
      <c r="G25" s="590"/>
      <c r="H25" s="590"/>
      <c r="I25" s="591"/>
      <c r="J25" s="387" t="s">
        <v>69</v>
      </c>
      <c r="K25" s="397"/>
      <c r="L25" s="388"/>
      <c r="M25" s="564" t="str">
        <f>报关资料与ASN!F14</f>
        <v>照章征税</v>
      </c>
      <c r="N25" s="565"/>
      <c r="O25" s="565"/>
      <c r="P25" s="566"/>
      <c r="Q25" s="387" t="s">
        <v>4456</v>
      </c>
      <c r="R25" s="397"/>
      <c r="S25" s="397"/>
      <c r="T25" s="388"/>
      <c r="U25" s="445" t="str">
        <f>报关资料与ASN!H16</f>
        <v>否</v>
      </c>
      <c r="V25" s="446"/>
      <c r="W25" s="446"/>
      <c r="X25" s="446"/>
      <c r="Y25" s="447"/>
      <c r="Z25" s="462"/>
      <c r="AA25" s="463"/>
      <c r="AB25" s="463"/>
      <c r="AC25" s="463"/>
      <c r="AD25" s="463"/>
      <c r="AE25" s="463"/>
      <c r="AF25" s="464"/>
    </row>
    <row r="26" spans="1:32" ht="8.1" customHeight="1">
      <c r="A26" s="587"/>
      <c r="B26" s="588"/>
      <c r="C26" s="395"/>
      <c r="D26" s="396"/>
      <c r="E26" s="592"/>
      <c r="F26" s="593"/>
      <c r="G26" s="593"/>
      <c r="H26" s="593"/>
      <c r="I26" s="594"/>
      <c r="J26" s="389"/>
      <c r="K26" s="398"/>
      <c r="L26" s="390"/>
      <c r="M26" s="382"/>
      <c r="N26" s="448"/>
      <c r="O26" s="448"/>
      <c r="P26" s="451"/>
      <c r="Q26" s="389"/>
      <c r="R26" s="398"/>
      <c r="S26" s="398"/>
      <c r="T26" s="390"/>
      <c r="U26" s="382"/>
      <c r="V26" s="448"/>
      <c r="W26" s="448"/>
      <c r="X26" s="448"/>
      <c r="Y26" s="449"/>
      <c r="Z26" s="462"/>
      <c r="AA26" s="463"/>
      <c r="AB26" s="463"/>
      <c r="AC26" s="463"/>
      <c r="AD26" s="463"/>
      <c r="AE26" s="463"/>
      <c r="AF26" s="464"/>
    </row>
    <row r="27" spans="1:32" ht="8.1" customHeight="1">
      <c r="A27" s="587"/>
      <c r="B27" s="588"/>
      <c r="C27" s="395"/>
      <c r="D27" s="396"/>
      <c r="E27" s="592"/>
      <c r="F27" s="593"/>
      <c r="G27" s="593"/>
      <c r="H27" s="593"/>
      <c r="I27" s="594"/>
      <c r="J27" s="387" t="s">
        <v>72</v>
      </c>
      <c r="K27" s="397"/>
      <c r="L27" s="388"/>
      <c r="M27" s="445" t="str">
        <f>报关资料与ASN!F15</f>
        <v>USD</v>
      </c>
      <c r="N27" s="446"/>
      <c r="O27" s="446"/>
      <c r="P27" s="450"/>
      <c r="Q27" s="387" t="s">
        <v>84</v>
      </c>
      <c r="R27" s="397"/>
      <c r="S27" s="397"/>
      <c r="T27" s="388"/>
      <c r="U27" s="445">
        <f>报关资料与ASN!H17</f>
        <v>0</v>
      </c>
      <c r="V27" s="446"/>
      <c r="W27" s="446"/>
      <c r="X27" s="446"/>
      <c r="Y27" s="447"/>
      <c r="Z27" s="462"/>
      <c r="AA27" s="463"/>
      <c r="AB27" s="463"/>
      <c r="AC27" s="463"/>
      <c r="AD27" s="463"/>
      <c r="AE27" s="463"/>
      <c r="AF27" s="464"/>
    </row>
    <row r="28" spans="1:32" ht="8.1" customHeight="1">
      <c r="A28" s="587"/>
      <c r="B28" s="588"/>
      <c r="C28" s="389"/>
      <c r="D28" s="390"/>
      <c r="E28" s="595"/>
      <c r="F28" s="596"/>
      <c r="G28" s="596"/>
      <c r="H28" s="596"/>
      <c r="I28" s="597"/>
      <c r="J28" s="389"/>
      <c r="K28" s="398"/>
      <c r="L28" s="390"/>
      <c r="M28" s="382"/>
      <c r="N28" s="448"/>
      <c r="O28" s="448"/>
      <c r="P28" s="451"/>
      <c r="Q28" s="389"/>
      <c r="R28" s="398"/>
      <c r="S28" s="398"/>
      <c r="T28" s="390"/>
      <c r="U28" s="382"/>
      <c r="V28" s="448"/>
      <c r="W28" s="448"/>
      <c r="X28" s="448"/>
      <c r="Y28" s="449"/>
      <c r="Z28" s="462"/>
      <c r="AA28" s="463"/>
      <c r="AB28" s="463"/>
      <c r="AC28" s="463"/>
      <c r="AD28" s="463"/>
      <c r="AE28" s="463"/>
      <c r="AF28" s="464"/>
    </row>
    <row r="29" spans="1:32" ht="8.1" customHeight="1">
      <c r="A29" s="587"/>
      <c r="B29" s="588"/>
      <c r="C29" s="387" t="s">
        <v>85</v>
      </c>
      <c r="D29" s="388"/>
      <c r="E29" s="445" t="str">
        <f>报关资料与ASN!D18</f>
        <v>监管仓库</v>
      </c>
      <c r="F29" s="446"/>
      <c r="G29" s="446"/>
      <c r="H29" s="446"/>
      <c r="I29" s="450"/>
      <c r="J29" s="387" t="s">
        <v>76</v>
      </c>
      <c r="K29" s="397"/>
      <c r="L29" s="388"/>
      <c r="M29" s="445" t="str">
        <f>报关资料与ASN!F16</f>
        <v>汽车</v>
      </c>
      <c r="N29" s="446"/>
      <c r="O29" s="446"/>
      <c r="P29" s="450"/>
      <c r="Q29" s="387" t="s">
        <v>143</v>
      </c>
      <c r="R29" s="397"/>
      <c r="S29" s="397"/>
      <c r="T29" s="388"/>
      <c r="U29" s="445">
        <f>报关资料与ASN!F18</f>
        <v>0</v>
      </c>
      <c r="V29" s="446"/>
      <c r="W29" s="446"/>
      <c r="X29" s="446"/>
      <c r="Y29" s="447"/>
      <c r="Z29" s="462"/>
      <c r="AA29" s="463"/>
      <c r="AB29" s="463"/>
      <c r="AC29" s="463"/>
      <c r="AD29" s="463"/>
      <c r="AE29" s="463"/>
      <c r="AF29" s="464"/>
    </row>
    <row r="30" spans="1:32" ht="8.1" customHeight="1">
      <c r="A30" s="587"/>
      <c r="B30" s="588"/>
      <c r="C30" s="389"/>
      <c r="D30" s="390"/>
      <c r="E30" s="382"/>
      <c r="F30" s="448"/>
      <c r="G30" s="448"/>
      <c r="H30" s="448"/>
      <c r="I30" s="451"/>
      <c r="J30" s="389"/>
      <c r="K30" s="398"/>
      <c r="L30" s="390"/>
      <c r="M30" s="382"/>
      <c r="N30" s="448"/>
      <c r="O30" s="448"/>
      <c r="P30" s="451"/>
      <c r="Q30" s="389"/>
      <c r="R30" s="398"/>
      <c r="S30" s="398"/>
      <c r="T30" s="390"/>
      <c r="U30" s="382"/>
      <c r="V30" s="448"/>
      <c r="W30" s="448"/>
      <c r="X30" s="448"/>
      <c r="Y30" s="449"/>
      <c r="Z30" s="462"/>
      <c r="AA30" s="463"/>
      <c r="AB30" s="463"/>
      <c r="AC30" s="463"/>
      <c r="AD30" s="463"/>
      <c r="AE30" s="463"/>
      <c r="AF30" s="464"/>
    </row>
    <row r="31" spans="1:32" ht="8.1" customHeight="1">
      <c r="A31" s="587"/>
      <c r="B31" s="588"/>
      <c r="C31" s="387" t="s">
        <v>90</v>
      </c>
      <c r="D31" s="388"/>
      <c r="E31" s="452">
        <f>报关资料与ASN!D19</f>
        <v>0</v>
      </c>
      <c r="F31" s="453"/>
      <c r="G31" s="453"/>
      <c r="H31" s="453"/>
      <c r="I31" s="525"/>
      <c r="J31" s="387" t="s">
        <v>81</v>
      </c>
      <c r="K31" s="397"/>
      <c r="L31" s="388"/>
      <c r="M31" s="445" t="str">
        <f>报关资料与ASN!F17</f>
        <v>纸制或纤维板制盒/箱</v>
      </c>
      <c r="N31" s="446"/>
      <c r="O31" s="446"/>
      <c r="P31" s="450"/>
      <c r="Q31" s="387" t="s">
        <v>88</v>
      </c>
      <c r="R31" s="397"/>
      <c r="S31" s="397"/>
      <c r="T31" s="388"/>
      <c r="U31" s="452">
        <f>报关资料与ASN!H18</f>
        <v>0</v>
      </c>
      <c r="V31" s="453"/>
      <c r="W31" s="453"/>
      <c r="X31" s="453"/>
      <c r="Y31" s="454"/>
      <c r="Z31" s="462"/>
      <c r="AA31" s="463"/>
      <c r="AB31" s="463"/>
      <c r="AC31" s="463"/>
      <c r="AD31" s="463"/>
      <c r="AE31" s="463"/>
      <c r="AF31" s="464"/>
    </row>
    <row r="32" spans="1:32" ht="8.1" customHeight="1">
      <c r="A32" s="391" t="s">
        <v>4457</v>
      </c>
      <c r="B32" s="392"/>
      <c r="C32" s="389"/>
      <c r="D32" s="390"/>
      <c r="E32" s="455"/>
      <c r="F32" s="456"/>
      <c r="G32" s="456"/>
      <c r="H32" s="456"/>
      <c r="I32" s="529"/>
      <c r="J32" s="389"/>
      <c r="K32" s="398"/>
      <c r="L32" s="390"/>
      <c r="M32" s="382"/>
      <c r="N32" s="448"/>
      <c r="O32" s="448"/>
      <c r="P32" s="451"/>
      <c r="Q32" s="389"/>
      <c r="R32" s="398"/>
      <c r="S32" s="398"/>
      <c r="T32" s="390"/>
      <c r="U32" s="455"/>
      <c r="V32" s="456"/>
      <c r="W32" s="456"/>
      <c r="X32" s="456"/>
      <c r="Y32" s="457"/>
      <c r="Z32" s="462"/>
      <c r="AA32" s="463"/>
      <c r="AB32" s="463"/>
      <c r="AC32" s="463"/>
      <c r="AD32" s="463"/>
      <c r="AE32" s="463"/>
      <c r="AF32" s="464"/>
    </row>
    <row r="33" spans="1:33" ht="8.1" customHeight="1">
      <c r="A33" s="391"/>
      <c r="B33" s="392"/>
      <c r="C33" s="530" t="s">
        <v>93</v>
      </c>
      <c r="D33" s="531"/>
      <c r="E33" s="452">
        <f>报关资料与ASN!D20</f>
        <v>0</v>
      </c>
      <c r="F33" s="453"/>
      <c r="G33" s="453"/>
      <c r="H33" s="453"/>
      <c r="I33" s="525"/>
      <c r="J33" s="610" t="s">
        <v>91</v>
      </c>
      <c r="K33" s="611"/>
      <c r="L33" s="567" t="str">
        <f>报关资料与ASN!F19</f>
        <v>退税</v>
      </c>
      <c r="M33" s="568"/>
      <c r="N33" s="568"/>
      <c r="O33" s="568"/>
      <c r="P33" s="569"/>
      <c r="Q33" s="598" t="s">
        <v>92</v>
      </c>
      <c r="R33" s="599"/>
      <c r="S33" s="490">
        <f>报关资料与ASN!H19</f>
        <v>0</v>
      </c>
      <c r="T33" s="491"/>
      <c r="U33" s="491"/>
      <c r="V33" s="491"/>
      <c r="W33" s="491"/>
      <c r="X33" s="491"/>
      <c r="Y33" s="492"/>
      <c r="Z33" s="462"/>
      <c r="AA33" s="463"/>
      <c r="AB33" s="463"/>
      <c r="AC33" s="463"/>
      <c r="AD33" s="463"/>
      <c r="AE33" s="463"/>
      <c r="AF33" s="464"/>
    </row>
    <row r="34" spans="1:33" ht="12.75" customHeight="1">
      <c r="A34" s="393" t="s">
        <v>4458</v>
      </c>
      <c r="B34" s="394"/>
      <c r="C34" s="532"/>
      <c r="D34" s="533"/>
      <c r="E34" s="455"/>
      <c r="F34" s="456"/>
      <c r="G34" s="456"/>
      <c r="H34" s="456"/>
      <c r="I34" s="529"/>
      <c r="J34" s="612"/>
      <c r="K34" s="613"/>
      <c r="L34" s="570"/>
      <c r="M34" s="571"/>
      <c r="N34" s="571"/>
      <c r="O34" s="571"/>
      <c r="P34" s="572"/>
      <c r="Q34" s="600"/>
      <c r="R34" s="601"/>
      <c r="S34" s="493"/>
      <c r="T34" s="494"/>
      <c r="U34" s="494"/>
      <c r="V34" s="494"/>
      <c r="W34" s="494"/>
      <c r="X34" s="494"/>
      <c r="Y34" s="495"/>
      <c r="Z34" s="462"/>
      <c r="AA34" s="463"/>
      <c r="AB34" s="463"/>
      <c r="AC34" s="463"/>
      <c r="AD34" s="463"/>
      <c r="AE34" s="463"/>
      <c r="AF34" s="464"/>
    </row>
    <row r="35" spans="1:33" ht="8.1" customHeight="1">
      <c r="A35" s="393"/>
      <c r="B35" s="394"/>
      <c r="C35" s="387" t="s">
        <v>94</v>
      </c>
      <c r="D35" s="388"/>
      <c r="E35" s="452">
        <f>报关资料与ASN!D21</f>
        <v>0</v>
      </c>
      <c r="F35" s="453"/>
      <c r="G35" s="453"/>
      <c r="H35" s="453"/>
      <c r="I35" s="525"/>
      <c r="J35" s="612"/>
      <c r="K35" s="613"/>
      <c r="L35" s="570"/>
      <c r="M35" s="571"/>
      <c r="N35" s="571"/>
      <c r="O35" s="571"/>
      <c r="P35" s="572"/>
      <c r="Q35" s="600"/>
      <c r="R35" s="601"/>
      <c r="S35" s="493"/>
      <c r="T35" s="494"/>
      <c r="U35" s="494"/>
      <c r="V35" s="494"/>
      <c r="W35" s="494"/>
      <c r="X35" s="494"/>
      <c r="Y35" s="495"/>
      <c r="Z35" s="462"/>
      <c r="AA35" s="463"/>
      <c r="AB35" s="463"/>
      <c r="AC35" s="463"/>
      <c r="AD35" s="463"/>
      <c r="AE35" s="463"/>
      <c r="AF35" s="464"/>
    </row>
    <row r="36" spans="1:33" ht="8.1" customHeight="1">
      <c r="A36" s="219"/>
      <c r="B36" s="220"/>
      <c r="C36" s="395"/>
      <c r="D36" s="396"/>
      <c r="E36" s="526"/>
      <c r="F36" s="527"/>
      <c r="G36" s="527"/>
      <c r="H36" s="527"/>
      <c r="I36" s="528"/>
      <c r="J36" s="612"/>
      <c r="K36" s="613"/>
      <c r="L36" s="570"/>
      <c r="M36" s="571"/>
      <c r="N36" s="571"/>
      <c r="O36" s="571"/>
      <c r="P36" s="572"/>
      <c r="Q36" s="600"/>
      <c r="R36" s="601"/>
      <c r="S36" s="493"/>
      <c r="T36" s="494"/>
      <c r="U36" s="494"/>
      <c r="V36" s="494"/>
      <c r="W36" s="494"/>
      <c r="X36" s="494"/>
      <c r="Y36" s="495"/>
      <c r="Z36" s="462"/>
      <c r="AA36" s="463"/>
      <c r="AB36" s="463"/>
      <c r="AC36" s="463"/>
      <c r="AD36" s="463"/>
      <c r="AE36" s="463"/>
      <c r="AF36" s="464"/>
    </row>
    <row r="37" spans="1:33" ht="5.25" customHeight="1">
      <c r="A37" s="383"/>
      <c r="B37" s="384"/>
      <c r="C37" s="389"/>
      <c r="D37" s="390"/>
      <c r="E37" s="455"/>
      <c r="F37" s="456"/>
      <c r="G37" s="456"/>
      <c r="H37" s="456"/>
      <c r="I37" s="529"/>
      <c r="J37" s="614"/>
      <c r="K37" s="615"/>
      <c r="L37" s="573"/>
      <c r="M37" s="574"/>
      <c r="N37" s="574"/>
      <c r="O37" s="574"/>
      <c r="P37" s="575"/>
      <c r="Q37" s="602"/>
      <c r="R37" s="603"/>
      <c r="S37" s="496"/>
      <c r="T37" s="497"/>
      <c r="U37" s="497"/>
      <c r="V37" s="497"/>
      <c r="W37" s="497"/>
      <c r="X37" s="497"/>
      <c r="Y37" s="498"/>
      <c r="Z37" s="462"/>
      <c r="AA37" s="463"/>
      <c r="AB37" s="463"/>
      <c r="AC37" s="463"/>
      <c r="AD37" s="463"/>
      <c r="AE37" s="463"/>
      <c r="AF37" s="464"/>
    </row>
    <row r="38" spans="1:33" ht="15" customHeight="1">
      <c r="A38" s="576" t="s">
        <v>4459</v>
      </c>
      <c r="B38" s="577"/>
      <c r="C38" s="577"/>
      <c r="D38" s="577"/>
      <c r="E38" s="577"/>
      <c r="F38" s="577"/>
      <c r="G38" s="577"/>
      <c r="H38" s="578"/>
      <c r="I38" s="516" t="s">
        <v>4460</v>
      </c>
      <c r="J38" s="517"/>
      <c r="K38" s="517"/>
      <c r="L38" s="517"/>
      <c r="M38" s="517"/>
      <c r="N38" s="517"/>
      <c r="O38" s="517"/>
      <c r="P38" s="517"/>
      <c r="Q38" s="517"/>
      <c r="R38" s="518"/>
      <c r="S38" s="604" t="s">
        <v>4461</v>
      </c>
      <c r="T38" s="577"/>
      <c r="U38" s="577"/>
      <c r="V38" s="577"/>
      <c r="W38" s="577"/>
      <c r="X38" s="577"/>
      <c r="Y38" s="605"/>
      <c r="Z38" s="462"/>
      <c r="AA38" s="463"/>
      <c r="AB38" s="463"/>
      <c r="AC38" s="463"/>
      <c r="AD38" s="463"/>
      <c r="AE38" s="463"/>
      <c r="AF38" s="464"/>
    </row>
    <row r="39" spans="1:33" ht="8.1" customHeight="1">
      <c r="A39" s="579"/>
      <c r="B39" s="580"/>
      <c r="C39" s="580"/>
      <c r="D39" s="580"/>
      <c r="E39" s="580"/>
      <c r="F39" s="580"/>
      <c r="G39" s="580"/>
      <c r="H39" s="581"/>
      <c r="I39" s="519"/>
      <c r="J39" s="520"/>
      <c r="K39" s="520"/>
      <c r="L39" s="520"/>
      <c r="M39" s="520"/>
      <c r="N39" s="520"/>
      <c r="O39" s="520"/>
      <c r="P39" s="520"/>
      <c r="Q39" s="520"/>
      <c r="R39" s="521"/>
      <c r="S39" s="606"/>
      <c r="T39" s="580"/>
      <c r="U39" s="580"/>
      <c r="V39" s="580"/>
      <c r="W39" s="580"/>
      <c r="X39" s="580"/>
      <c r="Y39" s="607"/>
      <c r="Z39" s="462"/>
      <c r="AA39" s="463"/>
      <c r="AB39" s="463"/>
      <c r="AC39" s="463"/>
      <c r="AD39" s="463"/>
      <c r="AE39" s="463"/>
      <c r="AF39" s="464"/>
    </row>
    <row r="40" spans="1:33" ht="8.1" customHeight="1">
      <c r="A40" s="579"/>
      <c r="B40" s="580"/>
      <c r="C40" s="580"/>
      <c r="D40" s="580"/>
      <c r="E40" s="580"/>
      <c r="F40" s="580"/>
      <c r="G40" s="580"/>
      <c r="H40" s="581"/>
      <c r="I40" s="519"/>
      <c r="J40" s="520"/>
      <c r="K40" s="520"/>
      <c r="L40" s="520"/>
      <c r="M40" s="520"/>
      <c r="N40" s="520"/>
      <c r="O40" s="520"/>
      <c r="P40" s="520"/>
      <c r="Q40" s="520"/>
      <c r="R40" s="521"/>
      <c r="S40" s="606"/>
      <c r="T40" s="580"/>
      <c r="U40" s="580"/>
      <c r="V40" s="580"/>
      <c r="W40" s="580"/>
      <c r="X40" s="580"/>
      <c r="Y40" s="607"/>
      <c r="Z40" s="462"/>
      <c r="AA40" s="463"/>
      <c r="AB40" s="463"/>
      <c r="AC40" s="463"/>
      <c r="AD40" s="463"/>
      <c r="AE40" s="463"/>
      <c r="AF40" s="464"/>
    </row>
    <row r="41" spans="1:33" ht="18" customHeight="1">
      <c r="A41" s="582"/>
      <c r="B41" s="583"/>
      <c r="C41" s="583"/>
      <c r="D41" s="583"/>
      <c r="E41" s="583"/>
      <c r="F41" s="583"/>
      <c r="G41" s="583"/>
      <c r="H41" s="584"/>
      <c r="I41" s="522"/>
      <c r="J41" s="523"/>
      <c r="K41" s="523"/>
      <c r="L41" s="523"/>
      <c r="M41" s="523"/>
      <c r="N41" s="523"/>
      <c r="O41" s="523"/>
      <c r="P41" s="523"/>
      <c r="Q41" s="523"/>
      <c r="R41" s="524"/>
      <c r="S41" s="608"/>
      <c r="T41" s="583"/>
      <c r="U41" s="583"/>
      <c r="V41" s="583"/>
      <c r="W41" s="583"/>
      <c r="X41" s="583"/>
      <c r="Y41" s="609"/>
      <c r="Z41" s="465"/>
      <c r="AA41" s="466"/>
      <c r="AB41" s="466"/>
      <c r="AC41" s="466"/>
      <c r="AD41" s="466"/>
      <c r="AE41" s="466"/>
      <c r="AF41" s="467"/>
    </row>
    <row r="42" spans="1:33" ht="17.25" customHeight="1">
      <c r="A42" s="199" t="s">
        <v>4462</v>
      </c>
      <c r="B42" s="385" t="s">
        <v>4463</v>
      </c>
      <c r="C42" s="385"/>
      <c r="D42" s="385"/>
      <c r="E42" s="385" t="s">
        <v>4464</v>
      </c>
      <c r="F42" s="385"/>
      <c r="G42" s="385"/>
      <c r="H42" s="385"/>
      <c r="I42" s="385"/>
      <c r="J42" s="385"/>
      <c r="K42" s="385"/>
      <c r="L42" s="385"/>
      <c r="M42" s="385"/>
      <c r="N42" s="385" t="s">
        <v>4465</v>
      </c>
      <c r="O42" s="385"/>
      <c r="P42" s="385" t="s">
        <v>4466</v>
      </c>
      <c r="Q42" s="385"/>
      <c r="R42" s="385" t="s">
        <v>4467</v>
      </c>
      <c r="S42" s="385"/>
      <c r="T42" s="385" t="s">
        <v>4468</v>
      </c>
      <c r="U42" s="385"/>
      <c r="V42" s="385"/>
      <c r="W42" s="385" t="s">
        <v>120</v>
      </c>
      <c r="X42" s="385"/>
      <c r="Y42" s="386"/>
      <c r="Z42" s="405" t="s">
        <v>4469</v>
      </c>
      <c r="AA42" s="406"/>
      <c r="AB42" s="407" t="s">
        <v>4470</v>
      </c>
      <c r="AC42" s="408"/>
      <c r="AD42" s="215" t="s">
        <v>109</v>
      </c>
      <c r="AE42" s="215" t="s">
        <v>4471</v>
      </c>
      <c r="AF42" s="215" t="s">
        <v>109</v>
      </c>
    </row>
    <row r="43" spans="1:33" ht="16.5" customHeight="1">
      <c r="A43" s="200">
        <f>IFERROR(VLOOKUP(1,报关资料与ASN!A26:A10212,1,0),"")</f>
        <v>1</v>
      </c>
      <c r="B43" s="409">
        <f>IFERROR(VLOOKUP(A43,报关资料与ASN!A26:AQ10212,15,0),"")</f>
        <v>9503008390</v>
      </c>
      <c r="C43" s="409"/>
      <c r="D43" s="409"/>
      <c r="E43" s="410" t="str">
        <f>IFERROR(VLOOKUP(A43,报关资料与ASN!A26:AQ10212,16,0),"")</f>
        <v>玩具振动球</v>
      </c>
      <c r="F43" s="410"/>
      <c r="G43" s="410"/>
      <c r="H43" s="410"/>
      <c r="I43" s="410"/>
      <c r="J43" s="410"/>
      <c r="K43" s="410"/>
      <c r="L43" s="410"/>
      <c r="M43" s="410"/>
      <c r="N43" s="420">
        <f>SUMIF(报关资料与ASN!A26:A10212,1,报关资料与ASN!L26:L10212)</f>
        <v>1800</v>
      </c>
      <c r="O43" s="420"/>
      <c r="P43" s="421">
        <f>SUMIF(报关资料与ASN!A26:A10212,1,报关资料与ASN!M26:M10212)</f>
        <v>1288.8</v>
      </c>
      <c r="Q43" s="421"/>
      <c r="R43" s="422">
        <f>SUMIF(报关资料与ASN!A26:A10212,1,报关资料与ASN!N26:N10212)</f>
        <v>1000.8000000000001</v>
      </c>
      <c r="S43" s="421"/>
      <c r="T43" s="411">
        <f>SUMIF(报关资料与ASN!A26:A10212,1,报关资料与ASN!W26:W10212)</f>
        <v>1800</v>
      </c>
      <c r="U43" s="412"/>
      <c r="V43" s="212" t="str">
        <f>IFERROR(VLOOKUP(A43,报关资料与ASN!A26:AQ10212,24,0),"")</f>
        <v>套</v>
      </c>
      <c r="W43" s="428">
        <f>SUMIF(报关资料与ASN!A26:A10212,1,报关资料与ASN!U26:U10212)</f>
        <v>4446</v>
      </c>
      <c r="X43" s="428"/>
      <c r="Y43" s="429"/>
      <c r="Z43" s="423" t="str">
        <f>IFERROR(VLOOKUP(A43,报关资料与ASN!A26:AQ10212,28,0),"")</f>
        <v>美国</v>
      </c>
      <c r="AA43" s="424"/>
      <c r="AB43" s="427">
        <f>T43</f>
        <v>1800</v>
      </c>
      <c r="AC43" s="427"/>
      <c r="AD43" s="442" t="str">
        <f>V43</f>
        <v>套</v>
      </c>
      <c r="AE43" s="442">
        <f>SUMIF(报关资料与ASN!A26:A10212,1,报关资料与ASN!R26:R10212)</f>
        <v>1800</v>
      </c>
      <c r="AF43" s="442" t="str">
        <f>IFERROR(VLOOKUP(A43,报关资料与ASN!A26:AQ10212,19,0),"")</f>
        <v>套</v>
      </c>
      <c r="AG43" t="str">
        <f>IFERROR(VLOOKUP(A43,报关资料与ASN!A26:AT10212,45,0),"")</f>
        <v>达县</v>
      </c>
    </row>
    <row r="44" spans="1:33" ht="16.5" customHeight="1">
      <c r="A44" s="201">
        <f>IFERROR(VLOOKUP(A43,报关资料与ASN!A26:AQ10212,42,0),"")</f>
        <v>0</v>
      </c>
      <c r="B44" s="201">
        <f>IFERROR(VLOOKUP(A43,报关资料与ASN!A26:AT10212,44,0),"")</f>
        <v>0</v>
      </c>
      <c r="C44" s="202"/>
      <c r="D44" s="203" t="s">
        <v>4472</v>
      </c>
      <c r="E44" s="413" t="str">
        <f>IFERROR(VLOOKUP(A43,报关资料与ASN!A26:AQ10212,17,0),"")</f>
        <v>3|0|玩具|带有动力装置|Playskool牌/Hasbro牌/JUST PLAY牌</v>
      </c>
      <c r="F44" s="414"/>
      <c r="G44" s="414"/>
      <c r="H44" s="414"/>
      <c r="I44" s="414"/>
      <c r="J44" s="414"/>
      <c r="K44" s="414"/>
      <c r="L44" s="414"/>
      <c r="M44" s="414"/>
      <c r="N44" s="420"/>
      <c r="O44" s="420"/>
      <c r="P44" s="421"/>
      <c r="Q44" s="421"/>
      <c r="R44" s="421"/>
      <c r="S44" s="421"/>
      <c r="T44" s="415">
        <f>SUMIF(报关资料与ASN!A26:A10212,1,报关资料与ASN!Y26:Y10212)</f>
        <v>1000.8000000000001</v>
      </c>
      <c r="U44" s="416"/>
      <c r="V44" s="212" t="str">
        <f>IFERROR(VLOOKUP(A43,报关资料与ASN!A26:AQ10212,26,0),"")</f>
        <v>千克</v>
      </c>
      <c r="W44" s="428"/>
      <c r="X44" s="428"/>
      <c r="Y44" s="429"/>
      <c r="Z44" s="425"/>
      <c r="AA44" s="426"/>
      <c r="AB44" s="427"/>
      <c r="AC44" s="427"/>
      <c r="AD44" s="443"/>
      <c r="AE44" s="443"/>
      <c r="AF44" s="443"/>
      <c r="AG44">
        <f>IFERROR(VLOOKUP(A43,报关资料与ASN!A26:AT10212,39,0),"")</f>
        <v>0</v>
      </c>
    </row>
    <row r="45" spans="1:33" ht="16.5" customHeight="1">
      <c r="A45" s="200">
        <f>IFERROR(VLOOKUP(2,报关资料与ASN!A26:A10212,1,0),"")</f>
        <v>2</v>
      </c>
      <c r="B45" s="409">
        <f>IFERROR(VLOOKUP(A45,报关资料与ASN!A26:AQ10212,15,0),"")</f>
        <v>9503008900</v>
      </c>
      <c r="C45" s="409"/>
      <c r="D45" s="409"/>
      <c r="E45" s="417" t="str">
        <f>IFERROR(VLOOKUP(A45,报关资料与ASN!A26:AQ10212,16,0),"")</f>
        <v>玩具骰子</v>
      </c>
      <c r="F45" s="418"/>
      <c r="G45" s="418"/>
      <c r="H45" s="418"/>
      <c r="I45" s="418"/>
      <c r="J45" s="418"/>
      <c r="K45" s="418"/>
      <c r="L45" s="418"/>
      <c r="M45" s="419"/>
      <c r="N45" s="420">
        <f>SUMIF(报关资料与ASN!A26:A10212,2,报关资料与ASN!L26:L10212)</f>
        <v>480</v>
      </c>
      <c r="O45" s="420"/>
      <c r="P45" s="421">
        <f>SUMIF(报关资料与ASN!A26:A10212,2,报关资料与ASN!M26:M10212)</f>
        <v>1184.1600000000001</v>
      </c>
      <c r="Q45" s="421"/>
      <c r="R45" s="421">
        <f>SUMIF(报关资料与ASN!A26:A10212,2,报关资料与ASN!N26:N10212)</f>
        <v>1092.48</v>
      </c>
      <c r="S45" s="421"/>
      <c r="T45" s="411">
        <f>SUMIF(报关资料与ASN!A26:A10212,2,报关资料与ASN!W26:W10212)</f>
        <v>23040</v>
      </c>
      <c r="U45" s="412"/>
      <c r="V45" s="212" t="str">
        <f>IFERROR(VLOOKUP(A45,报关资料与ASN!A26:AQ10212,24,0),"")</f>
        <v>个</v>
      </c>
      <c r="W45" s="468">
        <f>SUMIF(报关资料与ASN!A26:A10212,2,报关资料与ASN!U26:U10212)</f>
        <v>4492.8</v>
      </c>
      <c r="X45" s="469"/>
      <c r="Y45" s="470"/>
      <c r="Z45" s="423" t="str">
        <f>IFERROR(VLOOKUP(A45,报关资料与ASN!A26:AQ10212,28,0),"")</f>
        <v>美国</v>
      </c>
      <c r="AA45" s="424"/>
      <c r="AB45" s="427">
        <f>T45</f>
        <v>23040</v>
      </c>
      <c r="AC45" s="427"/>
      <c r="AD45" s="442" t="str">
        <f>V45</f>
        <v>个</v>
      </c>
      <c r="AE45" s="442">
        <f>SUMIF(报关资料与ASN!A26:A10212,2,报关资料与ASN!R26:R10212)</f>
        <v>23040</v>
      </c>
      <c r="AF45" s="442" t="str">
        <f>IFERROR(VLOOKUP(A45,报关资料与ASN!A26:AQ10212,19,0),"")</f>
        <v>套</v>
      </c>
      <c r="AG45" t="str">
        <f>IFERROR(VLOOKUP(A45,报关资料与ASN!A26:AT10212,45,0),"")</f>
        <v>达县</v>
      </c>
    </row>
    <row r="46" spans="1:33" ht="16.5" customHeight="1">
      <c r="A46" s="201">
        <f>IFERROR(VLOOKUP(A45,报关资料与ASN!A26:AQ10212,42,0),"")</f>
        <v>0</v>
      </c>
      <c r="B46" s="202">
        <f>IFERROR(VLOOKUP(A45,报关资料与ASN!A26:AT10212,44,0),"")</f>
        <v>0</v>
      </c>
      <c r="C46" s="202"/>
      <c r="D46" s="203" t="s">
        <v>4472</v>
      </c>
      <c r="E46" s="430" t="str">
        <f>IFERROR(VLOOKUP(A45,报关资料与ASN!A26:AQ10212,17,0),"")</f>
        <v>3|0|套装玩具|Playskool牌/Hasbro牌/JUST PLAY牌|货号:28481|||每套12个</v>
      </c>
      <c r="F46" s="431"/>
      <c r="G46" s="431"/>
      <c r="H46" s="431"/>
      <c r="I46" s="431"/>
      <c r="J46" s="431"/>
      <c r="K46" s="431"/>
      <c r="L46" s="431"/>
      <c r="M46" s="432"/>
      <c r="N46" s="420"/>
      <c r="O46" s="420"/>
      <c r="P46" s="421"/>
      <c r="Q46" s="421"/>
      <c r="R46" s="421"/>
      <c r="S46" s="421"/>
      <c r="T46" s="415">
        <f>SUMIF(报关资料与ASN!A26:A10212,2,报关资料与ASN!Y26:Y10212)</f>
        <v>1092.48</v>
      </c>
      <c r="U46" s="416"/>
      <c r="V46" s="212" t="str">
        <f>IFERROR(VLOOKUP(A45,报关资料与ASN!A26:AQ10212,26,0),"")</f>
        <v>千克</v>
      </c>
      <c r="W46" s="471"/>
      <c r="X46" s="472"/>
      <c r="Y46" s="473"/>
      <c r="Z46" s="425"/>
      <c r="AA46" s="426"/>
      <c r="AB46" s="427"/>
      <c r="AC46" s="427"/>
      <c r="AD46" s="443"/>
      <c r="AE46" s="443"/>
      <c r="AF46" s="443"/>
      <c r="AG46">
        <f>IFERROR(VLOOKUP(A45,报关资料与ASN!A26:AT10212,39,0),"")</f>
        <v>0</v>
      </c>
    </row>
    <row r="47" spans="1:33" ht="16.5" customHeight="1">
      <c r="A47" s="200" t="str">
        <f>IFERROR(VLOOKUP(3,报关资料与ASN!A26:A10212,1,0),"")</f>
        <v/>
      </c>
      <c r="B47" s="409" t="str">
        <f>IFERROR(VLOOKUP(A47,报关资料与ASN!A26:AQ10212,15,0),"")</f>
        <v/>
      </c>
      <c r="C47" s="409"/>
      <c r="D47" s="409"/>
      <c r="E47" s="417" t="str">
        <f>IFERROR(VLOOKUP(A47,报关资料与ASN!A26:AQ10212,16,0),"")</f>
        <v/>
      </c>
      <c r="F47" s="418"/>
      <c r="G47" s="418"/>
      <c r="H47" s="418"/>
      <c r="I47" s="418"/>
      <c r="J47" s="418"/>
      <c r="K47" s="418"/>
      <c r="L47" s="418"/>
      <c r="M47" s="419"/>
      <c r="N47" s="433">
        <f>SUMIF(报关资料与ASN!A26:A10212,3,报关资料与ASN!L26:L10212)</f>
        <v>0</v>
      </c>
      <c r="O47" s="434"/>
      <c r="P47" s="421">
        <f>SUMIF(报关资料与ASN!A26:A10212,3,报关资料与ASN!M26:M10212)</f>
        <v>0</v>
      </c>
      <c r="Q47" s="421"/>
      <c r="R47" s="421">
        <f>SUMIF(报关资料与ASN!A26:A10212,3,报关资料与ASN!N26:N10212)</f>
        <v>0</v>
      </c>
      <c r="S47" s="421"/>
      <c r="T47" s="411">
        <f>SUMIF(报关资料与ASN!A26:A10212,3,报关资料与ASN!W26:W10212)</f>
        <v>0</v>
      </c>
      <c r="U47" s="412"/>
      <c r="V47" s="212" t="str">
        <f>IFERROR(VLOOKUP(A47,报关资料与ASN!A26:AQ10212,24,0),"")</f>
        <v/>
      </c>
      <c r="W47" s="468">
        <f>SUMIF(报关资料与ASN!A26:A10212,3,报关资料与ASN!U26:U10212)</f>
        <v>0</v>
      </c>
      <c r="X47" s="469"/>
      <c r="Y47" s="470"/>
      <c r="Z47" s="474" t="str">
        <f>IFERROR(VLOOKUP(A47,报关资料与ASN!A26:AQ10212,28,0),"")</f>
        <v/>
      </c>
      <c r="AA47" s="475"/>
      <c r="AB47" s="427">
        <f>T47</f>
        <v>0</v>
      </c>
      <c r="AC47" s="427"/>
      <c r="AD47" s="442" t="str">
        <f>V47</f>
        <v/>
      </c>
      <c r="AE47" s="442">
        <f>SUMIF(报关资料与ASN!A26:A10212,3,报关资料与ASN!R26:R10212)</f>
        <v>0</v>
      </c>
      <c r="AF47" s="442" t="str">
        <f>IFERROR(VLOOKUP(A47,报关资料与ASN!A26:AQ10212,19,0),"")</f>
        <v/>
      </c>
      <c r="AG47" t="str">
        <f>IFERROR(VLOOKUP(A47,报关资料与ASN!A26:AT10212,45,0),"")</f>
        <v/>
      </c>
    </row>
    <row r="48" spans="1:33" ht="16.5" customHeight="1">
      <c r="A48" s="201" t="str">
        <f>IFERROR(VLOOKUP(A47,报关资料与ASN!A26:AQ10212,42,0),"")</f>
        <v/>
      </c>
      <c r="B48" s="202" t="str">
        <f>IFERROR(VLOOKUP(A47,报关资料与ASN!A26:AT10212,44,0),"")</f>
        <v/>
      </c>
      <c r="C48" s="202"/>
      <c r="D48" s="203" t="s">
        <v>4472</v>
      </c>
      <c r="E48" s="430" t="str">
        <f>IFERROR(VLOOKUP(A47,报关资料与ASN!A26:AQ10212,17,0),"")</f>
        <v/>
      </c>
      <c r="F48" s="431"/>
      <c r="G48" s="431"/>
      <c r="H48" s="431"/>
      <c r="I48" s="431"/>
      <c r="J48" s="431"/>
      <c r="K48" s="431"/>
      <c r="L48" s="431"/>
      <c r="M48" s="432"/>
      <c r="N48" s="435"/>
      <c r="O48" s="436"/>
      <c r="P48" s="421"/>
      <c r="Q48" s="421"/>
      <c r="R48" s="421"/>
      <c r="S48" s="421"/>
      <c r="T48" s="415">
        <f>SUMIF(报关资料与ASN!A26:A10212,3,报关资料与ASN!Y26:Y10212)</f>
        <v>0</v>
      </c>
      <c r="U48" s="416"/>
      <c r="V48" s="212" t="str">
        <f>IFERROR(VLOOKUP(A47,报关资料与ASN!A26:AQ10212,26,0),"")</f>
        <v/>
      </c>
      <c r="W48" s="471"/>
      <c r="X48" s="472"/>
      <c r="Y48" s="473"/>
      <c r="Z48" s="425"/>
      <c r="AA48" s="476"/>
      <c r="AB48" s="427"/>
      <c r="AC48" s="427"/>
      <c r="AD48" s="443"/>
      <c r="AE48" s="443"/>
      <c r="AF48" s="443"/>
      <c r="AG48" t="str">
        <f>IFERROR(VLOOKUP(A47,报关资料与ASN!A26:AT10212,39,0),"")</f>
        <v/>
      </c>
    </row>
    <row r="49" spans="1:33" ht="15.75" customHeight="1">
      <c r="A49" s="200" t="str">
        <f>IFERROR(VLOOKUP(4,报关资料与ASN!A26:A10212,1,0),"")</f>
        <v/>
      </c>
      <c r="B49" s="409" t="str">
        <f>IFERROR(VLOOKUP(A49,报关资料与ASN!A26:AQ10212,15,0),"")</f>
        <v/>
      </c>
      <c r="C49" s="409"/>
      <c r="D49" s="409"/>
      <c r="E49" s="417" t="str">
        <f>IFERROR(VLOOKUP(A49,报关资料与ASN!A26:AQ10212,16,0),"")</f>
        <v/>
      </c>
      <c r="F49" s="418"/>
      <c r="G49" s="418"/>
      <c r="H49" s="418"/>
      <c r="I49" s="418"/>
      <c r="J49" s="418"/>
      <c r="K49" s="418"/>
      <c r="L49" s="418"/>
      <c r="M49" s="419"/>
      <c r="N49" s="433">
        <f>SUMIF(报关资料与ASN!A26:A10212,4,报关资料与ASN!L26:L10212)</f>
        <v>0</v>
      </c>
      <c r="O49" s="434"/>
      <c r="P49" s="421">
        <f>SUMIF(报关资料与ASN!A26:A10212,4,报关资料与ASN!M26:M10212)</f>
        <v>0</v>
      </c>
      <c r="Q49" s="421"/>
      <c r="R49" s="421">
        <f>SUMIF(报关资料与ASN!A26:A10212,4,报关资料与ASN!N26:N10212)</f>
        <v>0</v>
      </c>
      <c r="S49" s="421"/>
      <c r="T49" s="411">
        <f>SUMIF(报关资料与ASN!A26:A10212,4,报关资料与ASN!W26:W10212)</f>
        <v>0</v>
      </c>
      <c r="U49" s="412"/>
      <c r="V49" s="212" t="str">
        <f>IFERROR(VLOOKUP(A49,报关资料与ASN!A26:AQ10212,24,0),"")</f>
        <v/>
      </c>
      <c r="W49" s="468">
        <f>SUMIF(报关资料与ASN!A26:A10212,4,报关资料与ASN!U26:U10212)</f>
        <v>0</v>
      </c>
      <c r="X49" s="469"/>
      <c r="Y49" s="470"/>
      <c r="Z49" s="474" t="str">
        <f>IFERROR(VLOOKUP(A49,报关资料与ASN!A26:AQ10212,28,0),"")</f>
        <v/>
      </c>
      <c r="AA49" s="475"/>
      <c r="AB49" s="427">
        <f>T49</f>
        <v>0</v>
      </c>
      <c r="AC49" s="427"/>
      <c r="AD49" s="442" t="str">
        <f>V49</f>
        <v/>
      </c>
      <c r="AE49" s="442">
        <f>SUMIF(报关资料与ASN!A26:A10212,4,报关资料与ASN!R26:R10212)</f>
        <v>0</v>
      </c>
      <c r="AF49" s="442" t="str">
        <f>IFERROR(VLOOKUP(A49,报关资料与ASN!A26:AQ10212,19,0),"")</f>
        <v/>
      </c>
      <c r="AG49" t="str">
        <f>IFERROR(VLOOKUP(A49,报关资料与ASN!A26:AT10212,45,0),"")</f>
        <v/>
      </c>
    </row>
    <row r="50" spans="1:33" ht="16.5" customHeight="1">
      <c r="A50" s="201" t="str">
        <f>IFERROR(VLOOKUP(A49,报关资料与ASN!A26:AQ10212,42,0),"")</f>
        <v/>
      </c>
      <c r="B50" s="202" t="str">
        <f>IFERROR(VLOOKUP(A49,报关资料与ASN!A26:AT10212,44,0),"")</f>
        <v/>
      </c>
      <c r="C50" s="202"/>
      <c r="D50" s="203" t="s">
        <v>4472</v>
      </c>
      <c r="E50" s="430" t="str">
        <f>IFERROR(VLOOKUP(A49,报关资料与ASN!A26:AQ10212,17,0),"")</f>
        <v/>
      </c>
      <c r="F50" s="431"/>
      <c r="G50" s="431"/>
      <c r="H50" s="431"/>
      <c r="I50" s="431"/>
      <c r="J50" s="431"/>
      <c r="K50" s="431"/>
      <c r="L50" s="431"/>
      <c r="M50" s="432"/>
      <c r="N50" s="435"/>
      <c r="O50" s="436"/>
      <c r="P50" s="421"/>
      <c r="Q50" s="421"/>
      <c r="R50" s="421"/>
      <c r="S50" s="421"/>
      <c r="T50" s="415">
        <f>SUMIF(报关资料与ASN!A26:A10212,4,报关资料与ASN!Y26:Y10212)</f>
        <v>0</v>
      </c>
      <c r="U50" s="416"/>
      <c r="V50" s="212" t="str">
        <f>IFERROR(VLOOKUP(A49,报关资料与ASN!A26:AQ10212,26,0),"")</f>
        <v/>
      </c>
      <c r="W50" s="471"/>
      <c r="X50" s="472"/>
      <c r="Y50" s="473"/>
      <c r="Z50" s="425"/>
      <c r="AA50" s="476"/>
      <c r="AB50" s="427"/>
      <c r="AC50" s="427"/>
      <c r="AD50" s="443"/>
      <c r="AE50" s="443"/>
      <c r="AF50" s="443"/>
      <c r="AG50" t="str">
        <f>IFERROR(VLOOKUP(A49,报关资料与ASN!A26:AT10212,39,0),"")</f>
        <v/>
      </c>
    </row>
    <row r="51" spans="1:33" ht="16.5" customHeight="1">
      <c r="A51" s="200" t="str">
        <f>IFERROR(VLOOKUP(5,报关资料与ASN!A26:A10212,1,0),"")</f>
        <v/>
      </c>
      <c r="B51" s="409" t="str">
        <f>IFERROR(VLOOKUP(A51,报关资料与ASN!A26:AQ10212,15,0),"")</f>
        <v/>
      </c>
      <c r="C51" s="409"/>
      <c r="D51" s="409"/>
      <c r="E51" s="417" t="str">
        <f>IFERROR(VLOOKUP(A51,报关资料与ASN!A26:AQ10212,16,0),"")</f>
        <v/>
      </c>
      <c r="F51" s="418"/>
      <c r="G51" s="418"/>
      <c r="H51" s="418"/>
      <c r="I51" s="418"/>
      <c r="J51" s="418"/>
      <c r="K51" s="418"/>
      <c r="L51" s="418"/>
      <c r="M51" s="419"/>
      <c r="N51" s="433">
        <f>SUMIF(报关资料与ASN!A26:A10212,5,报关资料与ASN!L26:L10212)</f>
        <v>0</v>
      </c>
      <c r="O51" s="434"/>
      <c r="P51" s="421">
        <f>SUMIF(报关资料与ASN!A26:A10212,5,报关资料与ASN!M26:M10212)</f>
        <v>0</v>
      </c>
      <c r="Q51" s="421"/>
      <c r="R51" s="421">
        <f>SUMIF(报关资料与ASN!A26:A10212,5,报关资料与ASN!N26:N10212)</f>
        <v>0</v>
      </c>
      <c r="S51" s="421"/>
      <c r="T51" s="411">
        <f>SUMIF(报关资料与ASN!A26:A10212,5,报关资料与ASN!W26:W10212)</f>
        <v>0</v>
      </c>
      <c r="U51" s="412"/>
      <c r="V51" s="212" t="str">
        <f>IFERROR(VLOOKUP(A51,报关资料与ASN!A26:AQ10212,24,0),"")</f>
        <v/>
      </c>
      <c r="W51" s="468">
        <f>SUMIF(报关资料与ASN!A26:A10212,5,报关资料与ASN!U26:U10212)</f>
        <v>0</v>
      </c>
      <c r="X51" s="469"/>
      <c r="Y51" s="470"/>
      <c r="Z51" s="474" t="str">
        <f>IFERROR(VLOOKUP(A51,报关资料与ASN!A26:AQ10212,28,0),"")</f>
        <v/>
      </c>
      <c r="AA51" s="475"/>
      <c r="AB51" s="427">
        <f>T51</f>
        <v>0</v>
      </c>
      <c r="AC51" s="427"/>
      <c r="AD51" s="442" t="str">
        <f>V51</f>
        <v/>
      </c>
      <c r="AE51" s="442">
        <f>SUMIF(报关资料与ASN!A26:A10212,5,报关资料与ASN!R26:R10212)</f>
        <v>0</v>
      </c>
      <c r="AF51" s="442" t="str">
        <f>IFERROR(VLOOKUP(A51,报关资料与ASN!A26:AQ10212,19,0),"")</f>
        <v/>
      </c>
      <c r="AG51" t="str">
        <f>IFERROR(VLOOKUP(A51,报关资料与ASN!A26:AT10212,45,0),"")</f>
        <v/>
      </c>
    </row>
    <row r="52" spans="1:33" ht="16.5" customHeight="1">
      <c r="A52" s="201" t="str">
        <f>IFERROR(VLOOKUP(A51,报关资料与ASN!A26:AQ10212,42,0),"")</f>
        <v/>
      </c>
      <c r="B52" s="202" t="str">
        <f>IFERROR(VLOOKUP(A51,报关资料与ASN!A26:AT10212,44,0),"")</f>
        <v/>
      </c>
      <c r="C52" s="202"/>
      <c r="D52" s="203" t="s">
        <v>4472</v>
      </c>
      <c r="E52" s="430" t="str">
        <f>IFERROR(VLOOKUP(A51,报关资料与ASN!A26:AQ10220,17,0),"")</f>
        <v/>
      </c>
      <c r="F52" s="431"/>
      <c r="G52" s="431"/>
      <c r="H52" s="431"/>
      <c r="I52" s="431"/>
      <c r="J52" s="431"/>
      <c r="K52" s="431"/>
      <c r="L52" s="431"/>
      <c r="M52" s="432"/>
      <c r="N52" s="435"/>
      <c r="O52" s="436"/>
      <c r="P52" s="421"/>
      <c r="Q52" s="421"/>
      <c r="R52" s="421"/>
      <c r="S52" s="421"/>
      <c r="T52" s="415">
        <f>SUMIF(报关资料与ASN!A26:A10212,5,报关资料与ASN!Y26:Y10212)</f>
        <v>0</v>
      </c>
      <c r="U52" s="416"/>
      <c r="V52" s="212" t="str">
        <f>IFERROR(VLOOKUP(A51,报关资料与ASN!A26:AQ10212,26,0),"")</f>
        <v/>
      </c>
      <c r="W52" s="471"/>
      <c r="X52" s="472"/>
      <c r="Y52" s="473"/>
      <c r="Z52" s="425"/>
      <c r="AA52" s="476"/>
      <c r="AB52" s="427"/>
      <c r="AC52" s="427"/>
      <c r="AD52" s="443"/>
      <c r="AE52" s="443"/>
      <c r="AF52" s="443"/>
      <c r="AG52" t="str">
        <f>IFERROR(VLOOKUP(A51,报关资料与ASN!A26:AT10212,39,0),"")</f>
        <v/>
      </c>
    </row>
    <row r="53" spans="1:33" ht="16.5" customHeight="1">
      <c r="A53" s="200" t="str">
        <f>IFERROR(VLOOKUP(6,报关资料与ASN!A26:A10212,1,0),"")</f>
        <v/>
      </c>
      <c r="B53" s="409" t="str">
        <f>IFERROR(VLOOKUP(A53,报关资料与ASN!A26:AQ10212,15,0),"")</f>
        <v/>
      </c>
      <c r="C53" s="409"/>
      <c r="D53" s="409"/>
      <c r="E53" s="417" t="str">
        <f>IFERROR(VLOOKUP(A53,报关资料与ASN!A26:AQ10212,16,0),"")</f>
        <v/>
      </c>
      <c r="F53" s="418"/>
      <c r="G53" s="418"/>
      <c r="H53" s="418"/>
      <c r="I53" s="418"/>
      <c r="J53" s="418"/>
      <c r="K53" s="418"/>
      <c r="L53" s="418"/>
      <c r="M53" s="419"/>
      <c r="N53" s="433">
        <f>SUMIF(报关资料与ASN!A26:A10212,6,报关资料与ASN!L26:L10212)</f>
        <v>0</v>
      </c>
      <c r="O53" s="434"/>
      <c r="P53" s="503">
        <f>SUMIF(报关资料与ASN!A26:A10212,6,报关资料与ASN!M26:M10212)</f>
        <v>0</v>
      </c>
      <c r="Q53" s="504"/>
      <c r="R53" s="421">
        <f>SUMIF(报关资料与ASN!A26:A10212,6,报关资料与ASN!N26:N10212)</f>
        <v>0</v>
      </c>
      <c r="S53" s="421"/>
      <c r="T53" s="411">
        <f>SUMIF(报关资料与ASN!A26:A10212,6,报关资料与ASN!W26:W10212)</f>
        <v>0</v>
      </c>
      <c r="U53" s="412"/>
      <c r="V53" s="212" t="str">
        <f>IFERROR(VLOOKUP(A53,报关资料与ASN!A26:AQ10212,24,0),"")</f>
        <v/>
      </c>
      <c r="W53" s="468">
        <f>SUMIF(报关资料与ASN!A26:A10212,6,报关资料与ASN!U26:U10212)</f>
        <v>0</v>
      </c>
      <c r="X53" s="469"/>
      <c r="Y53" s="470"/>
      <c r="Z53" s="474" t="str">
        <f>IFERROR(VLOOKUP(A53,报关资料与ASN!A26:AQ10212,28,0),"")</f>
        <v/>
      </c>
      <c r="AA53" s="475"/>
      <c r="AB53" s="427">
        <f>T53</f>
        <v>0</v>
      </c>
      <c r="AC53" s="427"/>
      <c r="AD53" s="442" t="str">
        <f>V53</f>
        <v/>
      </c>
      <c r="AE53" s="442">
        <f>SUMIF(报关资料与ASN!A26:A10212,6,报关资料与ASN!R26:R10212)</f>
        <v>0</v>
      </c>
      <c r="AF53" s="442" t="str">
        <f>IFERROR(VLOOKUP(A53,报关资料与ASN!A26:AQ10212,19,0),"")</f>
        <v/>
      </c>
      <c r="AG53" t="str">
        <f>IFERROR(VLOOKUP(A53,报关资料与ASN!A26:AT10212,45,0),"")</f>
        <v/>
      </c>
    </row>
    <row r="54" spans="1:33" ht="16.5" customHeight="1">
      <c r="A54" s="201" t="str">
        <f>IFERROR(VLOOKUP(A53,报关资料与ASN!A26:AQ10212,42,0),"")</f>
        <v/>
      </c>
      <c r="B54" s="202" t="str">
        <f>IFERROR(VLOOKUP(A53,报关资料与ASN!A26:AT10212,44,0),"")</f>
        <v/>
      </c>
      <c r="C54" s="202"/>
      <c r="D54" s="203" t="s">
        <v>4472</v>
      </c>
      <c r="E54" s="430" t="str">
        <f>IFERROR(VLOOKUP(A53,报关资料与ASN!A26:AQ10212,17,0),"")</f>
        <v/>
      </c>
      <c r="F54" s="431"/>
      <c r="G54" s="431"/>
      <c r="H54" s="431"/>
      <c r="I54" s="431"/>
      <c r="J54" s="431"/>
      <c r="K54" s="431"/>
      <c r="L54" s="431"/>
      <c r="M54" s="432"/>
      <c r="N54" s="435"/>
      <c r="O54" s="436"/>
      <c r="P54" s="505"/>
      <c r="Q54" s="506"/>
      <c r="R54" s="421"/>
      <c r="S54" s="421"/>
      <c r="T54" s="415">
        <f>SUMIF(报关资料与ASN!A26:A10212,6,报关资料与ASN!Y26:Y10212)</f>
        <v>0</v>
      </c>
      <c r="U54" s="416"/>
      <c r="V54" s="212" t="str">
        <f>IFERROR(VLOOKUP(A53,报关资料与ASN!A26:AQ10212,26,0),"")</f>
        <v/>
      </c>
      <c r="W54" s="471"/>
      <c r="X54" s="472"/>
      <c r="Y54" s="473"/>
      <c r="Z54" s="425"/>
      <c r="AA54" s="476"/>
      <c r="AB54" s="427"/>
      <c r="AC54" s="427"/>
      <c r="AD54" s="443"/>
      <c r="AE54" s="443"/>
      <c r="AF54" s="443"/>
      <c r="AG54" t="str">
        <f>IFERROR(VLOOKUP(A53,报关资料与ASN!A26:AT10212,39,0),"")</f>
        <v/>
      </c>
    </row>
    <row r="55" spans="1:33" ht="15.75" customHeight="1">
      <c r="A55" s="200" t="str">
        <f>IFERROR(VLOOKUP(7,报关资料与ASN!A26:A10212,1,0),"")</f>
        <v/>
      </c>
      <c r="B55" s="409" t="str">
        <f>IFERROR(VLOOKUP(A55,报关资料与ASN!A26:AQ10212,15,0),"")</f>
        <v/>
      </c>
      <c r="C55" s="409"/>
      <c r="D55" s="409"/>
      <c r="E55" s="417" t="str">
        <f>IFERROR(VLOOKUP(A55,报关资料与ASN!A26:AQ10212,16,0),"")</f>
        <v/>
      </c>
      <c r="F55" s="418"/>
      <c r="G55" s="418"/>
      <c r="H55" s="418"/>
      <c r="I55" s="418"/>
      <c r="J55" s="418"/>
      <c r="K55" s="418"/>
      <c r="L55" s="418"/>
      <c r="M55" s="419"/>
      <c r="N55" s="433">
        <f>SUMIF(报关资料与ASN!A26:A10212,7,报关资料与ASN!L26:L10212)</f>
        <v>0</v>
      </c>
      <c r="O55" s="434"/>
      <c r="P55" s="503">
        <f>SUMIF(报关资料与ASN!A26:A10212,7,报关资料与ASN!M26:M10212)</f>
        <v>0</v>
      </c>
      <c r="Q55" s="504"/>
      <c r="R55" s="421">
        <f>SUMIF(报关资料与ASN!A26:A10212,7,报关资料与ASN!N26:N10212)</f>
        <v>0</v>
      </c>
      <c r="S55" s="421"/>
      <c r="T55" s="411">
        <f>SUMIF(报关资料与ASN!A26:A10212,7,报关资料与ASN!W26:W10212)</f>
        <v>0</v>
      </c>
      <c r="U55" s="412"/>
      <c r="V55" s="212" t="str">
        <f>IFERROR(VLOOKUP(A55,报关资料与ASN!A26:AQ10212,24,0),"")</f>
        <v/>
      </c>
      <c r="W55" s="468">
        <f>SUMIF(报关资料与ASN!A26:A10212,7,报关资料与ASN!U26:U10212)</f>
        <v>0</v>
      </c>
      <c r="X55" s="469"/>
      <c r="Y55" s="470"/>
      <c r="Z55" s="474" t="str">
        <f>IFERROR(VLOOKUP(A55,报关资料与ASN!A26:AQ10212,28,0),"")</f>
        <v/>
      </c>
      <c r="AA55" s="475"/>
      <c r="AB55" s="427">
        <f>T55</f>
        <v>0</v>
      </c>
      <c r="AC55" s="427"/>
      <c r="AD55" s="442" t="str">
        <f>V55</f>
        <v/>
      </c>
      <c r="AE55" s="442">
        <f>SUMIF(报关资料与ASN!A26:A10212,7,报关资料与ASN!R26:R10212)</f>
        <v>0</v>
      </c>
      <c r="AF55" s="442" t="str">
        <f>IFERROR(VLOOKUP(A55,报关资料与ASN!A26:AQ10212,19,0),"")</f>
        <v/>
      </c>
      <c r="AG55" t="str">
        <f>IFERROR(VLOOKUP(A55,报关资料与ASN!A26:AT10212,45,0),"")</f>
        <v/>
      </c>
    </row>
    <row r="56" spans="1:33" ht="16.5" customHeight="1">
      <c r="A56" s="201" t="str">
        <f>IFERROR(VLOOKUP(A55,报关资料与ASN!A26:AQ10212,42,0),"")</f>
        <v/>
      </c>
      <c r="B56" s="202" t="str">
        <f>IFERROR(VLOOKUP(A55,报关资料与ASN!A26:AT10212,44,0),"")</f>
        <v/>
      </c>
      <c r="C56" s="202"/>
      <c r="D56" s="203" t="s">
        <v>4472</v>
      </c>
      <c r="E56" s="430" t="str">
        <f>IFERROR(VLOOKUP(A55,报关资料与ASN!A26:AQ10212,17,0),"")</f>
        <v/>
      </c>
      <c r="F56" s="431"/>
      <c r="G56" s="431"/>
      <c r="H56" s="431"/>
      <c r="I56" s="431"/>
      <c r="J56" s="431"/>
      <c r="K56" s="431"/>
      <c r="L56" s="431"/>
      <c r="M56" s="432"/>
      <c r="N56" s="435"/>
      <c r="O56" s="436"/>
      <c r="P56" s="505"/>
      <c r="Q56" s="506"/>
      <c r="R56" s="421"/>
      <c r="S56" s="421"/>
      <c r="T56" s="415">
        <f>SUMIF(报关资料与ASN!A26:A10212,7,报关资料与ASN!Y26:Y10212)</f>
        <v>0</v>
      </c>
      <c r="U56" s="416"/>
      <c r="V56" s="212" t="str">
        <f>IFERROR(VLOOKUP(A55,报关资料与ASN!A26:AQ10212,26,0),"")</f>
        <v/>
      </c>
      <c r="W56" s="471"/>
      <c r="X56" s="472"/>
      <c r="Y56" s="473"/>
      <c r="Z56" s="425"/>
      <c r="AA56" s="476"/>
      <c r="AB56" s="427"/>
      <c r="AC56" s="427"/>
      <c r="AD56" s="443"/>
      <c r="AE56" s="443"/>
      <c r="AF56" s="443"/>
      <c r="AG56" t="str">
        <f>IFERROR(VLOOKUP(A55,报关资料与ASN!A26:AT10212,39,0),"")</f>
        <v/>
      </c>
    </row>
    <row r="57" spans="1:33" ht="16.5" customHeight="1">
      <c r="A57" s="200" t="str">
        <f>IFERROR(VLOOKUP(8,报关资料与ASN!A26:A10212,1,0),"")</f>
        <v/>
      </c>
      <c r="B57" s="409" t="str">
        <f>IFERROR(VLOOKUP(A57,报关资料与ASN!A26:AQ10212,15,0),"")</f>
        <v/>
      </c>
      <c r="C57" s="409"/>
      <c r="D57" s="409"/>
      <c r="E57" s="417" t="str">
        <f>IFERROR(VLOOKUP(A57,报关资料与ASN!A26:AQ10212,16,0),"")</f>
        <v/>
      </c>
      <c r="F57" s="418"/>
      <c r="G57" s="418"/>
      <c r="H57" s="418"/>
      <c r="I57" s="418"/>
      <c r="J57" s="418"/>
      <c r="K57" s="418"/>
      <c r="L57" s="418"/>
      <c r="M57" s="419"/>
      <c r="N57" s="433">
        <f>SUMIF(报关资料与ASN!A26:A10212,8,报关资料与ASN!L26:L10212)</f>
        <v>0</v>
      </c>
      <c r="O57" s="434"/>
      <c r="P57" s="503">
        <f>SUMIF(报关资料与ASN!A26:A10212,8,报关资料与ASN!M26:M10212)</f>
        <v>0</v>
      </c>
      <c r="Q57" s="504"/>
      <c r="R57" s="421">
        <f>SUMIF(报关资料与ASN!A26:A10212,8,报关资料与ASN!N26:N10212)</f>
        <v>0</v>
      </c>
      <c r="S57" s="421"/>
      <c r="T57" s="411">
        <f>SUMIF(报关资料与ASN!A26:A10212,8,报关资料与ASN!W26:W10212)</f>
        <v>0</v>
      </c>
      <c r="U57" s="412"/>
      <c r="V57" s="212" t="str">
        <f>IFERROR(VLOOKUP(A57,报关资料与ASN!A26:AQ10212,24,0),"")</f>
        <v/>
      </c>
      <c r="W57" s="468">
        <f>SUMIF(报关资料与ASN!A26:A10212,8,报关资料与ASN!U26:U10212)</f>
        <v>0</v>
      </c>
      <c r="X57" s="469"/>
      <c r="Y57" s="470"/>
      <c r="Z57" s="474" t="str">
        <f>IFERROR(VLOOKUP(A57,报关资料与ASN!A28:AQ10214,28,0),"")</f>
        <v/>
      </c>
      <c r="AA57" s="475"/>
      <c r="AB57" s="427">
        <f>T57</f>
        <v>0</v>
      </c>
      <c r="AC57" s="427"/>
      <c r="AD57" s="442" t="str">
        <f>V57</f>
        <v/>
      </c>
      <c r="AE57" s="442">
        <f>SUMIF(报关资料与ASN!A26:A10212,8,报关资料与ASN!R26:R10212)</f>
        <v>0</v>
      </c>
      <c r="AF57" s="442" t="str">
        <f>IFERROR(VLOOKUP(A57,报关资料与ASN!A26:AQ10212,19,0),"")</f>
        <v/>
      </c>
      <c r="AG57" t="str">
        <f>IFERROR(VLOOKUP(A57,报关资料与ASN!A26:AT10212,45,0),"")</f>
        <v/>
      </c>
    </row>
    <row r="58" spans="1:33" ht="16.5" customHeight="1">
      <c r="A58" s="201" t="str">
        <f>IFERROR(VLOOKUP(A57,报关资料与ASN!A26:AQ10212,42,0),"")</f>
        <v/>
      </c>
      <c r="B58" s="202" t="str">
        <f>IFERROR(VLOOKUP(A57,报关资料与ASN!A26:AT10212,44,0),"")</f>
        <v/>
      </c>
      <c r="C58" s="202"/>
      <c r="D58" s="203" t="s">
        <v>4472</v>
      </c>
      <c r="E58" s="430" t="str">
        <f>IFERROR(VLOOKUP(A57,报关资料与ASN!A26:AQ10212,17,0),"")</f>
        <v/>
      </c>
      <c r="F58" s="431"/>
      <c r="G58" s="431"/>
      <c r="H58" s="431"/>
      <c r="I58" s="431"/>
      <c r="J58" s="431"/>
      <c r="K58" s="431"/>
      <c r="L58" s="431"/>
      <c r="M58" s="432"/>
      <c r="N58" s="435"/>
      <c r="O58" s="436"/>
      <c r="P58" s="505"/>
      <c r="Q58" s="506"/>
      <c r="R58" s="421"/>
      <c r="S58" s="421"/>
      <c r="T58" s="415">
        <f>SUMIF(报关资料与ASN!A26:A10212,8,报关资料与ASN!Y26:Y10212)</f>
        <v>0</v>
      </c>
      <c r="U58" s="416"/>
      <c r="V58" s="212" t="str">
        <f>IFERROR(VLOOKUP(A57,报关资料与ASN!A26:AQ10212,26,0),"")</f>
        <v/>
      </c>
      <c r="W58" s="471"/>
      <c r="X58" s="472"/>
      <c r="Y58" s="473"/>
      <c r="Z58" s="425"/>
      <c r="AA58" s="476"/>
      <c r="AB58" s="427"/>
      <c r="AC58" s="427"/>
      <c r="AD58" s="443"/>
      <c r="AE58" s="443"/>
      <c r="AF58" s="443"/>
      <c r="AG58" t="str">
        <f>IFERROR(VLOOKUP(A57,报关资料与ASN!A26:AT10212,39,0),"")</f>
        <v/>
      </c>
    </row>
    <row r="59" spans="1:33" ht="16.5" customHeight="1">
      <c r="A59" s="200" t="str">
        <f>IFERROR(VLOOKUP(9,报关资料与ASN!A26:A10212,1,0),"")</f>
        <v/>
      </c>
      <c r="B59" s="409" t="str">
        <f>IFERROR(VLOOKUP(A59,报关资料与ASN!A26:AQ10212,15,0),"")</f>
        <v/>
      </c>
      <c r="C59" s="409"/>
      <c r="D59" s="409"/>
      <c r="E59" s="417" t="str">
        <f>IFERROR(VLOOKUP(A59,报关资料与ASN!A26:AQ10212,16,0),"")</f>
        <v/>
      </c>
      <c r="F59" s="418"/>
      <c r="G59" s="418"/>
      <c r="H59" s="418"/>
      <c r="I59" s="418"/>
      <c r="J59" s="418"/>
      <c r="K59" s="418"/>
      <c r="L59" s="418"/>
      <c r="M59" s="419"/>
      <c r="N59" s="433">
        <f>SUMIF(报关资料与ASN!A26:A10212,9,报关资料与ASN!L26:L10212)</f>
        <v>0</v>
      </c>
      <c r="O59" s="434"/>
      <c r="P59" s="503">
        <f>SUMIF(报关资料与ASN!A26:A10212,9,报关资料与ASN!M26:M10212)</f>
        <v>0</v>
      </c>
      <c r="Q59" s="504"/>
      <c r="R59" s="421">
        <f>SUMIF(报关资料与ASN!A26:A10212,9,报关资料与ASN!N26:N10212)</f>
        <v>0</v>
      </c>
      <c r="S59" s="421"/>
      <c r="T59" s="411">
        <f>SUMIF(报关资料与ASN!A26:A10212,9,报关资料与ASN!W26:W10212)</f>
        <v>0</v>
      </c>
      <c r="U59" s="412"/>
      <c r="V59" s="212" t="str">
        <f>IFERROR(VLOOKUP(A59,报关资料与ASN!A26:AQ10212,24,0),"")</f>
        <v/>
      </c>
      <c r="W59" s="468">
        <f>SUMIF(报关资料与ASN!A26:A10212,9,报关资料与ASN!U26:U10212)</f>
        <v>0</v>
      </c>
      <c r="X59" s="469"/>
      <c r="Y59" s="470"/>
      <c r="Z59" s="474" t="str">
        <f>IFERROR(VLOOKUP(A59,报关资料与ASN!A26:AQ10212,28,0),"")</f>
        <v/>
      </c>
      <c r="AA59" s="475"/>
      <c r="AB59" s="427">
        <f>T59</f>
        <v>0</v>
      </c>
      <c r="AC59" s="427"/>
      <c r="AD59" s="442" t="str">
        <f>V59</f>
        <v/>
      </c>
      <c r="AE59" s="442">
        <f>SUMIF(报关资料与ASN!A26:A10212,9,报关资料与ASN!R26:R10212)</f>
        <v>0</v>
      </c>
      <c r="AF59" s="442" t="str">
        <f>IFERROR(VLOOKUP(A59,报关资料与ASN!A26:AQ10212,19,0),"")</f>
        <v/>
      </c>
      <c r="AG59" t="str">
        <f>IFERROR(VLOOKUP(A59,报关资料与ASN!A26:AT10212,45,0),"")</f>
        <v/>
      </c>
    </row>
    <row r="60" spans="1:33" ht="16.5" customHeight="1">
      <c r="A60" s="201" t="str">
        <f>IFERROR(VLOOKUP(A59,报关资料与ASN!A26:AQ10212,42,0),"")</f>
        <v/>
      </c>
      <c r="B60" s="202" t="str">
        <f>IFERROR(VLOOKUP(A59,报关资料与ASN!A26:AT10212,44,0),"")</f>
        <v/>
      </c>
      <c r="C60" s="202"/>
      <c r="D60" s="203" t="s">
        <v>4472</v>
      </c>
      <c r="E60" s="430" t="str">
        <f>IFERROR(VLOOKUP(A59,报关资料与ASN!A26:AQ10212,17,0),"")</f>
        <v/>
      </c>
      <c r="F60" s="431"/>
      <c r="G60" s="431"/>
      <c r="H60" s="431"/>
      <c r="I60" s="431"/>
      <c r="J60" s="431"/>
      <c r="K60" s="431"/>
      <c r="L60" s="431"/>
      <c r="M60" s="432"/>
      <c r="N60" s="435"/>
      <c r="O60" s="436"/>
      <c r="P60" s="505"/>
      <c r="Q60" s="506"/>
      <c r="R60" s="421"/>
      <c r="S60" s="421"/>
      <c r="T60" s="415">
        <f>SUMIF(报关资料与ASN!A26:A10212,9,报关资料与ASN!Y26:Y10212)</f>
        <v>0</v>
      </c>
      <c r="U60" s="416"/>
      <c r="V60" s="212" t="str">
        <f>IFERROR(VLOOKUP(A59,报关资料与ASN!A26:AQ10212,26,0),"")</f>
        <v/>
      </c>
      <c r="W60" s="471"/>
      <c r="X60" s="472"/>
      <c r="Y60" s="473"/>
      <c r="Z60" s="425"/>
      <c r="AA60" s="476"/>
      <c r="AB60" s="427"/>
      <c r="AC60" s="427"/>
      <c r="AD60" s="443"/>
      <c r="AE60" s="443"/>
      <c r="AF60" s="443"/>
      <c r="AG60" t="str">
        <f>IFERROR(VLOOKUP(A59,报关资料与ASN!A26:AT10212,39,0),"")</f>
        <v/>
      </c>
    </row>
    <row r="61" spans="1:33" ht="15.75" customHeight="1">
      <c r="A61" s="200" t="str">
        <f>IFERROR(VLOOKUP(10,报关资料与ASN!A26:A10212,1,0),"")</f>
        <v/>
      </c>
      <c r="B61" s="409" t="str">
        <f>IFERROR(VLOOKUP(A61,报关资料与ASN!A26:AQ10212,15,0),"")</f>
        <v/>
      </c>
      <c r="C61" s="409"/>
      <c r="D61" s="409"/>
      <c r="E61" s="417" t="str">
        <f>IFERROR(VLOOKUP(A61,报关资料与ASN!A26:AQ10212,16,0),"")</f>
        <v/>
      </c>
      <c r="F61" s="418"/>
      <c r="G61" s="418"/>
      <c r="H61" s="418"/>
      <c r="I61" s="418"/>
      <c r="J61" s="418"/>
      <c r="K61" s="418"/>
      <c r="L61" s="418"/>
      <c r="M61" s="419"/>
      <c r="N61" s="433">
        <f>SUMIF(报关资料与ASN!A26:A10212,10,报关资料与ASN!L26:L10212)</f>
        <v>0</v>
      </c>
      <c r="O61" s="434"/>
      <c r="P61" s="503">
        <f>SUMIF(报关资料与ASN!A26:A10212,10,报关资料与ASN!M26:M10212)</f>
        <v>0</v>
      </c>
      <c r="Q61" s="504"/>
      <c r="R61" s="421">
        <f>SUMIF(报关资料与ASN!A26:A10212,10,报关资料与ASN!N26:N10212)</f>
        <v>0</v>
      </c>
      <c r="S61" s="421"/>
      <c r="T61" s="411">
        <f>SUMIF(报关资料与ASN!A26:A10212,10,报关资料与ASN!W26:W10212)</f>
        <v>0</v>
      </c>
      <c r="U61" s="412"/>
      <c r="V61" s="212" t="str">
        <f>IFERROR(VLOOKUP(A61,报关资料与ASN!A26:AQ10212,24,0),"")</f>
        <v/>
      </c>
      <c r="W61" s="468">
        <f>SUMIF(报关资料与ASN!A26:A10212,10,报关资料与ASN!U26:U10212)</f>
        <v>0</v>
      </c>
      <c r="X61" s="469"/>
      <c r="Y61" s="470"/>
      <c r="Z61" s="499" t="str">
        <f>IFERROR(VLOOKUP(A61,报关资料与ASN!A26:AQ10212,28,0),"")</f>
        <v/>
      </c>
      <c r="AA61" s="500"/>
      <c r="AB61" s="427">
        <f>T61</f>
        <v>0</v>
      </c>
      <c r="AC61" s="427"/>
      <c r="AD61" s="442" t="str">
        <f>V61</f>
        <v/>
      </c>
      <c r="AE61" s="442">
        <f>SUMIF(报关资料与ASN!A26:A10212,10,报关资料与ASN!R26:R10212)</f>
        <v>0</v>
      </c>
      <c r="AF61" s="442" t="str">
        <f>IFERROR(VLOOKUP(A61,报关资料与ASN!A26:AQ10212,19,0),"")</f>
        <v/>
      </c>
      <c r="AG61" t="str">
        <f>IFERROR(VLOOKUP(A61,报关资料与ASN!A26:AT10212,45,0),"")</f>
        <v/>
      </c>
    </row>
    <row r="62" spans="1:33" ht="16.5" customHeight="1">
      <c r="A62" s="201" t="str">
        <f>IFERROR(VLOOKUP(A61,报关资料与ASN!A26:AQ10212,42,0),"")</f>
        <v/>
      </c>
      <c r="B62" s="202" t="str">
        <f>IFERROR(VLOOKUP(A61,报关资料与ASN!A26:AT10212,44,0),"")</f>
        <v/>
      </c>
      <c r="C62" s="202"/>
      <c r="D62" s="203" t="s">
        <v>4472</v>
      </c>
      <c r="E62" s="430" t="str">
        <f>IFERROR(VLOOKUP(A61,报关资料与ASN!A26:AQ10212,17,0),"")</f>
        <v/>
      </c>
      <c r="F62" s="431"/>
      <c r="G62" s="431"/>
      <c r="H62" s="431"/>
      <c r="I62" s="431"/>
      <c r="J62" s="431"/>
      <c r="K62" s="431"/>
      <c r="L62" s="431"/>
      <c r="M62" s="432"/>
      <c r="N62" s="435"/>
      <c r="O62" s="436"/>
      <c r="P62" s="505"/>
      <c r="Q62" s="506"/>
      <c r="R62" s="421"/>
      <c r="S62" s="421"/>
      <c r="T62" s="415">
        <f>SUMIF(报关资料与ASN!A26:A10212,10,报关资料与ASN!Y26:Y10212)</f>
        <v>0</v>
      </c>
      <c r="U62" s="416"/>
      <c r="V62" s="212" t="str">
        <f>IFERROR(VLOOKUP(A61,报关资料与ASN!A26:AQ10212,26,0),"")</f>
        <v/>
      </c>
      <c r="W62" s="471"/>
      <c r="X62" s="472"/>
      <c r="Y62" s="473"/>
      <c r="Z62" s="501"/>
      <c r="AA62" s="502"/>
      <c r="AB62" s="427"/>
      <c r="AC62" s="427"/>
      <c r="AD62" s="443"/>
      <c r="AE62" s="443"/>
      <c r="AF62" s="443"/>
      <c r="AG62" t="str">
        <f>IFERROR(VLOOKUP(A61,报关资料与ASN!A26:AT10212,39,0),"")</f>
        <v/>
      </c>
    </row>
    <row r="63" spans="1:33" ht="16.5" customHeight="1">
      <c r="A63" s="200" t="str">
        <f>IFERROR(VLOOKUP(11,报关资料与ASN!A26:A10212,1,0),"")</f>
        <v/>
      </c>
      <c r="B63" s="409" t="str">
        <f>IFERROR(VLOOKUP(A63,报关资料与ASN!A26:AQ10212,15,0),"")</f>
        <v/>
      </c>
      <c r="C63" s="409"/>
      <c r="D63" s="409"/>
      <c r="E63" s="417" t="str">
        <f>IFERROR(VLOOKUP(A63,报关资料与ASN!A26:AQ10212,16,0),"")</f>
        <v/>
      </c>
      <c r="F63" s="418"/>
      <c r="G63" s="418"/>
      <c r="H63" s="418"/>
      <c r="I63" s="418"/>
      <c r="J63" s="418"/>
      <c r="K63" s="418"/>
      <c r="L63" s="418"/>
      <c r="M63" s="419"/>
      <c r="N63" s="433">
        <f>SUMIF(报关资料与ASN!A26:A10212,11,报关资料与ASN!L26:L10212)</f>
        <v>0</v>
      </c>
      <c r="O63" s="434"/>
      <c r="P63" s="421">
        <f>SUMIF(报关资料与ASN!A26:A10212,11,报关资料与ASN!M26:M10212)</f>
        <v>0</v>
      </c>
      <c r="Q63" s="421"/>
      <c r="R63" s="421">
        <f>SUMIF(报关资料与ASN!A26:A10212,11,报关资料与ASN!N26:N10212)</f>
        <v>0</v>
      </c>
      <c r="S63" s="421"/>
      <c r="T63" s="411">
        <f>SUMIF(报关资料与ASN!A26:A10212,11,报关资料与ASN!W26:W10212)</f>
        <v>0</v>
      </c>
      <c r="U63" s="412"/>
      <c r="V63" s="212" t="str">
        <f>IFERROR(VLOOKUP(A63,报关资料与ASN!A26:AQ10212,24,0),"")</f>
        <v/>
      </c>
      <c r="W63" s="468">
        <f>SUMIF(报关资料与ASN!A26:A10212,11,报关资料与ASN!U26:U10212)</f>
        <v>0</v>
      </c>
      <c r="X63" s="469"/>
      <c r="Y63" s="470"/>
      <c r="Z63" s="474" t="str">
        <f>IFERROR(VLOOKUP(A63,报关资料与ASN!A26:AQ10212,28,0),"")</f>
        <v/>
      </c>
      <c r="AA63" s="475"/>
      <c r="AB63" s="427">
        <f>T63</f>
        <v>0</v>
      </c>
      <c r="AC63" s="427"/>
      <c r="AD63" s="442" t="str">
        <f>V63</f>
        <v/>
      </c>
      <c r="AE63" s="442">
        <f>SUMIF(报关资料与ASN!A26:A10212,11,报关资料与ASN!R26:R10212)</f>
        <v>0</v>
      </c>
      <c r="AF63" s="442" t="str">
        <f>IFERROR(VLOOKUP(A63,报关资料与ASN!A26:AQ10212,19,0),"")</f>
        <v/>
      </c>
      <c r="AG63" t="str">
        <f>IFERROR(VLOOKUP(A63,报关资料与ASN!A26:AT10212,45,0),"")</f>
        <v/>
      </c>
    </row>
    <row r="64" spans="1:33" ht="16.5" customHeight="1">
      <c r="A64" s="201" t="str">
        <f>IFERROR(VLOOKUP(A63,报关资料与ASN!A26:AQ10212,42,0),"")</f>
        <v/>
      </c>
      <c r="B64" s="202" t="str">
        <f>IFERROR(VLOOKUP(A63,报关资料与ASN!A26:AT10212,44,0),"")</f>
        <v/>
      </c>
      <c r="C64" s="202"/>
      <c r="D64" s="203" t="s">
        <v>4472</v>
      </c>
      <c r="E64" s="430" t="str">
        <f>IFERROR(VLOOKUP(A63,报关资料与ASN!A26:AQ10212,17,0),"")</f>
        <v/>
      </c>
      <c r="F64" s="431"/>
      <c r="G64" s="431"/>
      <c r="H64" s="431"/>
      <c r="I64" s="431"/>
      <c r="J64" s="431"/>
      <c r="K64" s="431"/>
      <c r="L64" s="431"/>
      <c r="M64" s="432"/>
      <c r="N64" s="435"/>
      <c r="O64" s="436"/>
      <c r="P64" s="421"/>
      <c r="Q64" s="421"/>
      <c r="R64" s="421"/>
      <c r="S64" s="421"/>
      <c r="T64" s="415">
        <f>SUMIF(报关资料与ASN!A26:A10212,11,报关资料与ASN!Y26:Y10212)</f>
        <v>0</v>
      </c>
      <c r="U64" s="416"/>
      <c r="V64" s="212" t="str">
        <f>IFERROR(VLOOKUP(A63,报关资料与ASN!A26:AQ10212,26,0),"")</f>
        <v/>
      </c>
      <c r="W64" s="471"/>
      <c r="X64" s="472"/>
      <c r="Y64" s="473"/>
      <c r="Z64" s="425"/>
      <c r="AA64" s="476"/>
      <c r="AB64" s="427"/>
      <c r="AC64" s="427"/>
      <c r="AD64" s="443"/>
      <c r="AE64" s="443"/>
      <c r="AF64" s="443"/>
      <c r="AG64" t="str">
        <f>IFERROR(VLOOKUP(A63,报关资料与ASN!A26:AT10212,39,0),"")</f>
        <v/>
      </c>
    </row>
    <row r="65" spans="1:33" ht="16.5" customHeight="1">
      <c r="A65" s="200" t="str">
        <f>IFERROR(VLOOKUP(12,报关资料与ASN!A26:A10212,1,0),"")</f>
        <v/>
      </c>
      <c r="B65" s="409" t="str">
        <f>IFERROR(VLOOKUP(A65,报关资料与ASN!A26:AQ10212,15,0),"")</f>
        <v/>
      </c>
      <c r="C65" s="409"/>
      <c r="D65" s="409"/>
      <c r="E65" s="417" t="str">
        <f>IFERROR(VLOOKUP(A65,报关资料与ASN!A26:AQ10212,16,0),"")</f>
        <v/>
      </c>
      <c r="F65" s="418"/>
      <c r="G65" s="418"/>
      <c r="H65" s="418"/>
      <c r="I65" s="418"/>
      <c r="J65" s="418"/>
      <c r="K65" s="418"/>
      <c r="L65" s="418"/>
      <c r="M65" s="419"/>
      <c r="N65" s="433">
        <f>SUMIF(报关资料与ASN!A26:A10212,12,报关资料与ASN!L26:L10212)</f>
        <v>0</v>
      </c>
      <c r="O65" s="434"/>
      <c r="P65" s="421">
        <f>SUMIF(报关资料与ASN!A26:A10212,12,报关资料与ASN!M26:M10212)</f>
        <v>0</v>
      </c>
      <c r="Q65" s="421"/>
      <c r="R65" s="421">
        <f>SUMIF(报关资料与ASN!A26:A10212,12,报关资料与ASN!N26:N10212)</f>
        <v>0</v>
      </c>
      <c r="S65" s="421"/>
      <c r="T65" s="411">
        <f>SUMIF(报关资料与ASN!A26:A10212,12,报关资料与ASN!W26:W10212)</f>
        <v>0</v>
      </c>
      <c r="U65" s="412"/>
      <c r="V65" s="212" t="str">
        <f>IFERROR(VLOOKUP(A65,报关资料与ASN!A26:AQ10212,24,0),"")</f>
        <v/>
      </c>
      <c r="W65" s="468">
        <f>SUMIF(报关资料与ASN!A26:A10212,12,报关资料与ASN!U26:U10212)</f>
        <v>0</v>
      </c>
      <c r="X65" s="469"/>
      <c r="Y65" s="470"/>
      <c r="Z65" s="474" t="str">
        <f>IFERROR(VLOOKUP(A65,报关资料与ASN!A26:AQ10212,28,0),"")</f>
        <v/>
      </c>
      <c r="AA65" s="475"/>
      <c r="AB65" s="427">
        <f>T65</f>
        <v>0</v>
      </c>
      <c r="AC65" s="427"/>
      <c r="AD65" s="442" t="str">
        <f>V65</f>
        <v/>
      </c>
      <c r="AE65" s="442">
        <f>SUMIF(报关资料与ASN!A26:A10212,12,报关资料与ASN!R26:R10212)</f>
        <v>0</v>
      </c>
      <c r="AF65" s="442" t="str">
        <f>IFERROR(VLOOKUP(A65,报关资料与ASN!A26:AQ10212,19,0),"")</f>
        <v/>
      </c>
      <c r="AG65" t="str">
        <f>IFERROR(VLOOKUP(A65,报关资料与ASN!A26:AT10212,45,0),"")</f>
        <v/>
      </c>
    </row>
    <row r="66" spans="1:33" ht="16.5" customHeight="1">
      <c r="A66" s="201" t="str">
        <f>IFERROR(VLOOKUP(A65,报关资料与ASN!A26:AQ10212,42,0),"")</f>
        <v/>
      </c>
      <c r="B66" s="202" t="str">
        <f>IFERROR(VLOOKUP(A65,报关资料与ASN!A26:AT10212,44,0),"")</f>
        <v/>
      </c>
      <c r="C66" s="202"/>
      <c r="D66" s="203" t="s">
        <v>4472</v>
      </c>
      <c r="E66" s="430" t="str">
        <f>IFERROR(VLOOKUP(A65,报关资料与ASN!A26:AQ10212,17,0),"")</f>
        <v/>
      </c>
      <c r="F66" s="431"/>
      <c r="G66" s="431"/>
      <c r="H66" s="431"/>
      <c r="I66" s="431"/>
      <c r="J66" s="431"/>
      <c r="K66" s="431"/>
      <c r="L66" s="431"/>
      <c r="M66" s="432"/>
      <c r="N66" s="435"/>
      <c r="O66" s="436"/>
      <c r="P66" s="421"/>
      <c r="Q66" s="421"/>
      <c r="R66" s="421"/>
      <c r="S66" s="421"/>
      <c r="T66" s="415">
        <f>SUMIF(报关资料与ASN!A26:A10212,12,报关资料与ASN!Y26:Y10212)</f>
        <v>0</v>
      </c>
      <c r="U66" s="416"/>
      <c r="V66" s="212" t="str">
        <f>IFERROR(VLOOKUP(A65,报关资料与ASN!A26:AQ10212,26,0),"")</f>
        <v/>
      </c>
      <c r="W66" s="471"/>
      <c r="X66" s="472"/>
      <c r="Y66" s="473"/>
      <c r="Z66" s="425"/>
      <c r="AA66" s="476"/>
      <c r="AB66" s="427"/>
      <c r="AC66" s="427"/>
      <c r="AD66" s="443"/>
      <c r="AE66" s="443"/>
      <c r="AF66" s="443"/>
      <c r="AG66" t="str">
        <f>IFERROR(VLOOKUP(A65,报关资料与ASN!A26:AT10212,39,0),"")</f>
        <v/>
      </c>
    </row>
    <row r="67" spans="1:33" ht="15.75" customHeight="1">
      <c r="A67" s="200" t="str">
        <f>IFERROR(VLOOKUP(13,报关资料与ASN!A26:A10212,1,0),"")</f>
        <v/>
      </c>
      <c r="B67" s="409" t="str">
        <f>IFERROR(VLOOKUP(A67,报关资料与ASN!A26:AQ10212,15,0),"")</f>
        <v/>
      </c>
      <c r="C67" s="409"/>
      <c r="D67" s="409"/>
      <c r="E67" s="417" t="str">
        <f>IFERROR(VLOOKUP(A67,报关资料与ASN!A26:AQ10212,16,0),"")</f>
        <v/>
      </c>
      <c r="F67" s="418"/>
      <c r="G67" s="418"/>
      <c r="H67" s="418"/>
      <c r="I67" s="418"/>
      <c r="J67" s="418"/>
      <c r="K67" s="418"/>
      <c r="L67" s="418"/>
      <c r="M67" s="419"/>
      <c r="N67" s="433">
        <f>SUMIF(报关资料与ASN!A26:A10212,13,报关资料与ASN!L26:L10212)</f>
        <v>0</v>
      </c>
      <c r="O67" s="434"/>
      <c r="P67" s="421">
        <f>SUMIF(报关资料与ASN!A26:A10212,13,报关资料与ASN!M26:M10212)</f>
        <v>0</v>
      </c>
      <c r="Q67" s="421"/>
      <c r="R67" s="421">
        <f>SUMIF(报关资料与ASN!A26:A10212,13,报关资料与ASN!N26:N10212)</f>
        <v>0</v>
      </c>
      <c r="S67" s="421"/>
      <c r="T67" s="411">
        <f>SUMIF(报关资料与ASN!A26:A10212,13,报关资料与ASN!W26:W10212)</f>
        <v>0</v>
      </c>
      <c r="U67" s="412"/>
      <c r="V67" s="212" t="str">
        <f>IFERROR(VLOOKUP(A67,报关资料与ASN!A26:AQ10212,24,0),"")</f>
        <v/>
      </c>
      <c r="W67" s="468">
        <f>SUMIF(报关资料与ASN!A26:A10212,13,报关资料与ASN!U26:U10212)</f>
        <v>0</v>
      </c>
      <c r="X67" s="469"/>
      <c r="Y67" s="470"/>
      <c r="Z67" s="474" t="str">
        <f>IFERROR(VLOOKUP(A67,报关资料与ASN!A26:AQ10212,28,0),"")</f>
        <v/>
      </c>
      <c r="AA67" s="475"/>
      <c r="AB67" s="427">
        <f>T67</f>
        <v>0</v>
      </c>
      <c r="AC67" s="427"/>
      <c r="AD67" s="442" t="str">
        <f>V67</f>
        <v/>
      </c>
      <c r="AE67" s="442">
        <f>SUMIF(报关资料与ASN!A26:A10212,13,报关资料与ASN!R26:R10212)</f>
        <v>0</v>
      </c>
      <c r="AF67" s="442" t="str">
        <f>IFERROR(VLOOKUP(A67,报关资料与ASN!A26:AQ10212,19,0),"")</f>
        <v/>
      </c>
      <c r="AG67" t="str">
        <f>IFERROR(VLOOKUP(A67,报关资料与ASN!A26:AT10212,45,0),"")</f>
        <v/>
      </c>
    </row>
    <row r="68" spans="1:33" ht="16.5" customHeight="1">
      <c r="A68" s="201" t="str">
        <f>IFERROR(VLOOKUP(A67,报关资料与ASN!A26:AQ10212,42,0),"")</f>
        <v/>
      </c>
      <c r="B68" s="202" t="str">
        <f>IFERROR(VLOOKUP(A67,报关资料与ASN!A26:AT10212,44,0),"")</f>
        <v/>
      </c>
      <c r="C68" s="202"/>
      <c r="D68" s="203" t="s">
        <v>4472</v>
      </c>
      <c r="E68" s="430" t="str">
        <f>IFERROR(VLOOKUP(A67,报关资料与ASN!A26:AQ10212,17,0),"")</f>
        <v/>
      </c>
      <c r="F68" s="431"/>
      <c r="G68" s="431"/>
      <c r="H68" s="431"/>
      <c r="I68" s="431"/>
      <c r="J68" s="431"/>
      <c r="K68" s="431"/>
      <c r="L68" s="431"/>
      <c r="M68" s="432"/>
      <c r="N68" s="435"/>
      <c r="O68" s="436"/>
      <c r="P68" s="421"/>
      <c r="Q68" s="421"/>
      <c r="R68" s="421"/>
      <c r="S68" s="421"/>
      <c r="T68" s="415">
        <f>SUMIF(报关资料与ASN!A26:A10212,13,报关资料与ASN!Y26:Y10212)</f>
        <v>0</v>
      </c>
      <c r="U68" s="416"/>
      <c r="V68" s="212" t="str">
        <f>IFERROR(VLOOKUP(A67,报关资料与ASN!A26:AQ10212,26,0),"")</f>
        <v/>
      </c>
      <c r="W68" s="471"/>
      <c r="X68" s="472"/>
      <c r="Y68" s="473"/>
      <c r="Z68" s="425"/>
      <c r="AA68" s="476"/>
      <c r="AB68" s="427"/>
      <c r="AC68" s="427"/>
      <c r="AD68" s="443"/>
      <c r="AE68" s="443"/>
      <c r="AF68" s="443"/>
      <c r="AG68" t="str">
        <f>IFERROR(VLOOKUP(A67,报关资料与ASN!A26:AT10212,39,0),"")</f>
        <v/>
      </c>
    </row>
    <row r="69" spans="1:33" ht="16.5" customHeight="1">
      <c r="A69" s="200" t="str">
        <f>IFERROR(VLOOKUP(14,报关资料与ASN!A26:A10212,1,0)," ")</f>
        <v xml:space="preserve"> </v>
      </c>
      <c r="B69" s="409" t="str">
        <f>IFERROR(VLOOKUP(A69,报关资料与ASN!A26:AQ10212,15,0),"")</f>
        <v/>
      </c>
      <c r="C69" s="409"/>
      <c r="D69" s="409"/>
      <c r="E69" s="417" t="str">
        <f>IFERROR(VLOOKUP(A69,报关资料与ASN!A26:AQ10212,16,0),"")</f>
        <v/>
      </c>
      <c r="F69" s="418"/>
      <c r="G69" s="418"/>
      <c r="H69" s="418"/>
      <c r="I69" s="418"/>
      <c r="J69" s="418"/>
      <c r="K69" s="418"/>
      <c r="L69" s="418"/>
      <c r="M69" s="419"/>
      <c r="N69" s="433">
        <f>SUMIF(报关资料与ASN!A26:A10212,14,报关资料与ASN!L26:L10212)</f>
        <v>0</v>
      </c>
      <c r="O69" s="434"/>
      <c r="P69" s="421">
        <f>SUMIF(报关资料与ASN!A26:A10212,14,报关资料与ASN!M26:M10212)</f>
        <v>0</v>
      </c>
      <c r="Q69" s="421"/>
      <c r="R69" s="421">
        <f>SUMIF(报关资料与ASN!A26:A10212,14,报关资料与ASN!N26:N10212)</f>
        <v>0</v>
      </c>
      <c r="S69" s="421"/>
      <c r="T69" s="411">
        <f>SUMIF(报关资料与ASN!A26:A10212,14,报关资料与ASN!W26:W10212)</f>
        <v>0</v>
      </c>
      <c r="U69" s="412"/>
      <c r="V69" s="212" t="str">
        <f>IFERROR(VLOOKUP(A69,报关资料与ASN!A26:AQ10212,24,0),"")</f>
        <v/>
      </c>
      <c r="W69" s="468">
        <f>SUMIF(报关资料与ASN!A26:A10212,14,报关资料与ASN!U26:U10212)</f>
        <v>0</v>
      </c>
      <c r="X69" s="469"/>
      <c r="Y69" s="470"/>
      <c r="Z69" s="474" t="str">
        <f>IFERROR(VLOOKUP(A69,报关资料与ASN!A26:AQ10212,28,0),"")</f>
        <v/>
      </c>
      <c r="AA69" s="475"/>
      <c r="AB69" s="427">
        <f>T69</f>
        <v>0</v>
      </c>
      <c r="AC69" s="427"/>
      <c r="AD69" s="442" t="str">
        <f>V69</f>
        <v/>
      </c>
      <c r="AE69" s="442">
        <f>SUMIF(报关资料与ASN!A26:A10212,14,报关资料与ASN!R26:R10212)</f>
        <v>0</v>
      </c>
      <c r="AF69" s="442" t="str">
        <f>IFERROR(VLOOKUP(A69,报关资料与ASN!A26:AQ10212,19,0),"")</f>
        <v/>
      </c>
      <c r="AG69" t="str">
        <f>IFERROR(VLOOKUP(A69,报关资料与ASN!A26:AT10212,45,0),"")</f>
        <v/>
      </c>
    </row>
    <row r="70" spans="1:33" ht="16.5" customHeight="1">
      <c r="A70" s="201" t="str">
        <f>IFERROR(VLOOKUP(A69,报关资料与ASN!A26:AQ10212,42,0),"")</f>
        <v/>
      </c>
      <c r="B70" s="202" t="str">
        <f>IFERROR(VLOOKUP(A69,报关资料与ASN!A26:AT10212,44,0),"")</f>
        <v/>
      </c>
      <c r="C70" s="202"/>
      <c r="D70" s="203" t="s">
        <v>4472</v>
      </c>
      <c r="E70" s="430" t="str">
        <f>IFERROR(VLOOKUP(A69,报关资料与ASN!A26:AQ10212,17,0),"")</f>
        <v/>
      </c>
      <c r="F70" s="431"/>
      <c r="G70" s="431"/>
      <c r="H70" s="431"/>
      <c r="I70" s="431"/>
      <c r="J70" s="431"/>
      <c r="K70" s="431"/>
      <c r="L70" s="431"/>
      <c r="M70" s="432"/>
      <c r="N70" s="435"/>
      <c r="O70" s="436"/>
      <c r="P70" s="421"/>
      <c r="Q70" s="421"/>
      <c r="R70" s="421"/>
      <c r="S70" s="421"/>
      <c r="T70" s="415">
        <f>SUMIF(报关资料与ASN!A26:A10212,14,报关资料与ASN!Y26:Y10212)</f>
        <v>0</v>
      </c>
      <c r="U70" s="416"/>
      <c r="V70" s="212" t="str">
        <f>IFERROR(VLOOKUP(A69,报关资料与ASN!A26:AQ10212,26,0),"")</f>
        <v/>
      </c>
      <c r="W70" s="471"/>
      <c r="X70" s="472"/>
      <c r="Y70" s="473"/>
      <c r="Z70" s="425"/>
      <c r="AA70" s="476"/>
      <c r="AB70" s="427"/>
      <c r="AC70" s="427"/>
      <c r="AD70" s="443"/>
      <c r="AE70" s="443"/>
      <c r="AF70" s="443"/>
      <c r="AG70" t="str">
        <f>IFERROR(VLOOKUP(A69,报关资料与ASN!A26:AT10212,39,0),"")</f>
        <v/>
      </c>
    </row>
    <row r="71" spans="1:33" ht="16.5" customHeight="1">
      <c r="A71" s="200" t="str">
        <f>IFERROR(VLOOKUP(15,报关资料与ASN!A26:A10212,1,0),"")</f>
        <v/>
      </c>
      <c r="B71" s="409" t="str">
        <f>IFERROR(VLOOKUP(A71,报关资料与ASN!A26:AQ10212,15,0),"")</f>
        <v/>
      </c>
      <c r="C71" s="409"/>
      <c r="D71" s="409"/>
      <c r="E71" s="417" t="str">
        <f>IFERROR(VLOOKUP(A71,报关资料与ASN!A26:AQ10212,16,0),"")</f>
        <v/>
      </c>
      <c r="F71" s="418"/>
      <c r="G71" s="418"/>
      <c r="H71" s="418"/>
      <c r="I71" s="418"/>
      <c r="J71" s="418"/>
      <c r="K71" s="418"/>
      <c r="L71" s="418"/>
      <c r="M71" s="419"/>
      <c r="N71" s="433">
        <f>SUMIF(报关资料与ASN!A26:A10212,15,报关资料与ASN!L26:L10212)</f>
        <v>0</v>
      </c>
      <c r="O71" s="434"/>
      <c r="P71" s="421">
        <f>SUMIF(报关资料与ASN!A26:A10212,15,报关资料与ASN!M26:M10212)</f>
        <v>0</v>
      </c>
      <c r="Q71" s="421"/>
      <c r="R71" s="421">
        <f>SUMIF(报关资料与ASN!A26:A10212,15,报关资料与ASN!N26:N10212)</f>
        <v>0</v>
      </c>
      <c r="S71" s="421"/>
      <c r="T71" s="411">
        <f>SUMIF(报关资料与ASN!A26:A10212,15,报关资料与ASN!W26:W10212)</f>
        <v>0</v>
      </c>
      <c r="U71" s="412"/>
      <c r="V71" s="212" t="str">
        <f>IFERROR(VLOOKUP(A71,报关资料与ASN!A26:AQ10212,24,0),"")</f>
        <v/>
      </c>
      <c r="W71" s="468">
        <f>SUMIF(报关资料与ASN!A26:A10212,15,报关资料与ASN!U26:U10212)</f>
        <v>0</v>
      </c>
      <c r="X71" s="469"/>
      <c r="Y71" s="470"/>
      <c r="Z71" s="474" t="str">
        <f>IFERROR(VLOOKUP(A71,报关资料与ASN!A26:AQ10212,28,0),"")</f>
        <v/>
      </c>
      <c r="AA71" s="475"/>
      <c r="AB71" s="427">
        <f>T71</f>
        <v>0</v>
      </c>
      <c r="AC71" s="427"/>
      <c r="AD71" s="442" t="str">
        <f>V71</f>
        <v/>
      </c>
      <c r="AE71" s="442">
        <f>SUMIF(报关资料与ASN!A26:A10212,15,报关资料与ASN!R26:R10212)</f>
        <v>0</v>
      </c>
      <c r="AF71" s="442" t="str">
        <f>IFERROR(VLOOKUP(A71,报关资料与ASN!A26:AQ10212,19,0),"")</f>
        <v/>
      </c>
      <c r="AG71" t="str">
        <f>IFERROR(VLOOKUP(A71,报关资料与ASN!A26:AT10212,45,0),"")</f>
        <v/>
      </c>
    </row>
    <row r="72" spans="1:33" ht="16.5" customHeight="1">
      <c r="A72" s="201" t="str">
        <f>IFERROR(VLOOKUP(A71,报关资料与ASN!A26:AQ10212,42,0),"")</f>
        <v/>
      </c>
      <c r="B72" s="202" t="str">
        <f>IFERROR(VLOOKUP(A71,报关资料与ASN!A26:AT10212,44,0),"")</f>
        <v/>
      </c>
      <c r="C72" s="202"/>
      <c r="D72" s="203" t="s">
        <v>4472</v>
      </c>
      <c r="E72" s="430" t="str">
        <f>IFERROR(VLOOKUP(A71,报关资料与ASN!A26:AQ10212,17,0),"")</f>
        <v/>
      </c>
      <c r="F72" s="431"/>
      <c r="G72" s="431"/>
      <c r="H72" s="431"/>
      <c r="I72" s="431"/>
      <c r="J72" s="431"/>
      <c r="K72" s="431"/>
      <c r="L72" s="431"/>
      <c r="M72" s="432"/>
      <c r="N72" s="435"/>
      <c r="O72" s="436"/>
      <c r="P72" s="421"/>
      <c r="Q72" s="421"/>
      <c r="R72" s="421"/>
      <c r="S72" s="421"/>
      <c r="T72" s="415">
        <f>SUMIF(报关资料与ASN!A26:A10212,15,报关资料与ASN!Y26:Y10212)</f>
        <v>0</v>
      </c>
      <c r="U72" s="416"/>
      <c r="V72" s="212" t="str">
        <f>IFERROR(VLOOKUP(A71,报关资料与ASN!A26:AQ10212,26,0),"")</f>
        <v/>
      </c>
      <c r="W72" s="471"/>
      <c r="X72" s="472"/>
      <c r="Y72" s="473"/>
      <c r="Z72" s="425"/>
      <c r="AA72" s="476"/>
      <c r="AB72" s="427"/>
      <c r="AC72" s="427"/>
      <c r="AD72" s="443"/>
      <c r="AE72" s="443"/>
      <c r="AF72" s="443"/>
      <c r="AG72" t="str">
        <f>IFERROR(VLOOKUP(A71,报关资料与ASN!A26:AT10212,39,0),"")</f>
        <v/>
      </c>
    </row>
    <row r="73" spans="1:33" ht="15.75" customHeight="1">
      <c r="A73" s="200" t="str">
        <f>IFERROR(VLOOKUP(16,报关资料与ASN!A26:A10212,1,0),"")</f>
        <v/>
      </c>
      <c r="B73" s="409" t="str">
        <f>IFERROR(VLOOKUP(A73,报关资料与ASN!A26:AQ10212,15,0),"")</f>
        <v/>
      </c>
      <c r="C73" s="409"/>
      <c r="D73" s="409"/>
      <c r="E73" s="417" t="str">
        <f>IFERROR(VLOOKUP(A73,报关资料与ASN!A26:AQ10212,16,0),"")</f>
        <v/>
      </c>
      <c r="F73" s="418"/>
      <c r="G73" s="418"/>
      <c r="H73" s="418"/>
      <c r="I73" s="418"/>
      <c r="J73" s="418"/>
      <c r="K73" s="418"/>
      <c r="L73" s="418"/>
      <c r="M73" s="419"/>
      <c r="N73" s="433">
        <f>SUMIF(报关资料与ASN!A26:A10212,16,报关资料与ASN!L26:L10212)</f>
        <v>0</v>
      </c>
      <c r="O73" s="434"/>
      <c r="P73" s="421">
        <f>SUMIF(报关资料与ASN!A26:A10212,16,报关资料与ASN!M26:M10212)</f>
        <v>0</v>
      </c>
      <c r="Q73" s="421"/>
      <c r="R73" s="421">
        <f>SUMIF(报关资料与ASN!A26:A10212,16,报关资料与ASN!N26:N10212)</f>
        <v>0</v>
      </c>
      <c r="S73" s="421"/>
      <c r="T73" s="411">
        <f>SUMIF(报关资料与ASN!A26:A10212,16,报关资料与ASN!W26:W10212)</f>
        <v>0</v>
      </c>
      <c r="U73" s="412"/>
      <c r="V73" s="212" t="str">
        <f>IFERROR(VLOOKUP(A73,报关资料与ASN!A26:AQ10212,24,0),"")</f>
        <v/>
      </c>
      <c r="W73" s="468">
        <f>SUMIF(报关资料与ASN!A26:A10212,16,报关资料与ASN!U26:U10212)</f>
        <v>0</v>
      </c>
      <c r="X73" s="469"/>
      <c r="Y73" s="470"/>
      <c r="Z73" s="474" t="str">
        <f>IFERROR(VLOOKUP(A73,报关资料与ASN!A26:AQ10212,28,0),"")</f>
        <v/>
      </c>
      <c r="AA73" s="475"/>
      <c r="AB73" s="427">
        <f>T73</f>
        <v>0</v>
      </c>
      <c r="AC73" s="427"/>
      <c r="AD73" s="442" t="str">
        <f>V73</f>
        <v/>
      </c>
      <c r="AE73" s="442">
        <f>SUMIF(报关资料与ASN!A26:A10212,16,报关资料与ASN!R26:R10212)</f>
        <v>0</v>
      </c>
      <c r="AF73" s="442" t="str">
        <f>IFERROR(VLOOKUP(A73,报关资料与ASN!A26:AQ10212,19,0),"")</f>
        <v/>
      </c>
      <c r="AG73" t="str">
        <f>IFERROR(VLOOKUP(A73,报关资料与ASN!A26:AT10212,45,0),"")</f>
        <v/>
      </c>
    </row>
    <row r="74" spans="1:33" ht="16.5" customHeight="1">
      <c r="A74" s="201" t="str">
        <f>IFERROR(VLOOKUP(A73,报关资料与ASN!A26:AQ10212,42,0),"")</f>
        <v/>
      </c>
      <c r="B74" s="202" t="str">
        <f>IFERROR(VLOOKUP(A73,报关资料与ASN!A26:AT10212,44,0),"")</f>
        <v/>
      </c>
      <c r="C74" s="202"/>
      <c r="D74" s="203" t="s">
        <v>4472</v>
      </c>
      <c r="E74" s="430" t="str">
        <f>IFERROR(VLOOKUP(A73,报关资料与ASN!A26:AQ10212,17,0),"")</f>
        <v/>
      </c>
      <c r="F74" s="431"/>
      <c r="G74" s="431"/>
      <c r="H74" s="431"/>
      <c r="I74" s="431"/>
      <c r="J74" s="431"/>
      <c r="K74" s="431"/>
      <c r="L74" s="431"/>
      <c r="M74" s="432"/>
      <c r="N74" s="435"/>
      <c r="O74" s="436"/>
      <c r="P74" s="421"/>
      <c r="Q74" s="421"/>
      <c r="R74" s="421"/>
      <c r="S74" s="421"/>
      <c r="T74" s="415">
        <f>SUMIF(报关资料与ASN!A26:A10212,16,报关资料与ASN!Y26:Y10212)</f>
        <v>0</v>
      </c>
      <c r="U74" s="416"/>
      <c r="V74" s="212" t="str">
        <f>IFERROR(VLOOKUP(A73,报关资料与ASN!A26:AQ10212,26,0),"")</f>
        <v/>
      </c>
      <c r="W74" s="471"/>
      <c r="X74" s="472"/>
      <c r="Y74" s="473"/>
      <c r="Z74" s="425"/>
      <c r="AA74" s="476"/>
      <c r="AB74" s="427"/>
      <c r="AC74" s="427"/>
      <c r="AD74" s="443"/>
      <c r="AE74" s="443"/>
      <c r="AF74" s="443"/>
      <c r="AG74" t="str">
        <f>IFERROR(VLOOKUP(A73,报关资料与ASN!A26:AT10212,39,0),"")</f>
        <v/>
      </c>
    </row>
    <row r="75" spans="1:33" ht="16.5" customHeight="1">
      <c r="A75" s="200" t="str">
        <f>IFERROR(VLOOKUP(17,报关资料与ASN!A26:A10212,1,0),"")</f>
        <v/>
      </c>
      <c r="B75" s="409" t="str">
        <f>IFERROR(VLOOKUP(A75,报关资料与ASN!A26:AQ10212,15,0),"")</f>
        <v/>
      </c>
      <c r="C75" s="409"/>
      <c r="D75" s="409"/>
      <c r="E75" s="417" t="str">
        <f>IFERROR(VLOOKUP(A75,报关资料与ASN!A26:AQ10212,16,0),"")</f>
        <v/>
      </c>
      <c r="F75" s="418"/>
      <c r="G75" s="418"/>
      <c r="H75" s="418"/>
      <c r="I75" s="418"/>
      <c r="J75" s="418"/>
      <c r="K75" s="418"/>
      <c r="L75" s="418"/>
      <c r="M75" s="419"/>
      <c r="N75" s="433">
        <f>SUMIF(报关资料与ASN!A26:A10212,17,报关资料与ASN!L26:L10212)</f>
        <v>0</v>
      </c>
      <c r="O75" s="434"/>
      <c r="P75" s="421">
        <f>SUMIF(报关资料与ASN!A26:A10212,17,报关资料与ASN!M26:M10212)</f>
        <v>0</v>
      </c>
      <c r="Q75" s="421"/>
      <c r="R75" s="421">
        <f>SUMIF(报关资料与ASN!A26:A10212,17,报关资料与ASN!N26:N10212)</f>
        <v>0</v>
      </c>
      <c r="S75" s="421"/>
      <c r="T75" s="411">
        <f>SUMIF(报关资料与ASN!A26:A10212,17,报关资料与ASN!W26:W10212)</f>
        <v>0</v>
      </c>
      <c r="U75" s="412"/>
      <c r="V75" s="212" t="str">
        <f>IFERROR(VLOOKUP(A75,报关资料与ASN!A26:AQ10212,24,0),"")</f>
        <v/>
      </c>
      <c r="W75" s="468">
        <f>SUMIF(报关资料与ASN!A26:A10212,17,报关资料与ASN!U26:U10212)</f>
        <v>0</v>
      </c>
      <c r="X75" s="469"/>
      <c r="Y75" s="470"/>
      <c r="Z75" s="474" t="str">
        <f>IFERROR(VLOOKUP(A75,报关资料与ASN!A26:AQ10212,28,0),"")</f>
        <v/>
      </c>
      <c r="AA75" s="475"/>
      <c r="AB75" s="427">
        <f>T75</f>
        <v>0</v>
      </c>
      <c r="AC75" s="427"/>
      <c r="AD75" s="442" t="str">
        <f>V75</f>
        <v/>
      </c>
      <c r="AE75" s="442">
        <f>SUMIF(报关资料与ASN!A26:A10212,17,报关资料与ASN!R26:R10212)</f>
        <v>0</v>
      </c>
      <c r="AF75" s="442" t="str">
        <f>IFERROR(VLOOKUP(A75,报关资料与ASN!A26:AQ10212,19,0),"")</f>
        <v/>
      </c>
      <c r="AG75" t="str">
        <f>IFERROR(VLOOKUP(A75,报关资料与ASN!A26:AT10212,45,0),"")</f>
        <v/>
      </c>
    </row>
    <row r="76" spans="1:33" ht="16.5" customHeight="1">
      <c r="A76" s="201" t="str">
        <f>IFERROR(VLOOKUP(A75,报关资料与ASN!A26:AQ10212,42,0),"")</f>
        <v/>
      </c>
      <c r="B76" s="202" t="str">
        <f>IFERROR(VLOOKUP(A75,报关资料与ASN!A26:AT10212,44,0),"")</f>
        <v/>
      </c>
      <c r="C76" s="202"/>
      <c r="D76" s="203" t="s">
        <v>4472</v>
      </c>
      <c r="E76" s="430" t="str">
        <f>IFERROR(VLOOKUP(A75,报关资料与ASN!A26:AQ10212,17,0),"")</f>
        <v/>
      </c>
      <c r="F76" s="431"/>
      <c r="G76" s="431"/>
      <c r="H76" s="431"/>
      <c r="I76" s="431"/>
      <c r="J76" s="431"/>
      <c r="K76" s="431"/>
      <c r="L76" s="431"/>
      <c r="M76" s="432"/>
      <c r="N76" s="435"/>
      <c r="O76" s="436"/>
      <c r="P76" s="421"/>
      <c r="Q76" s="421"/>
      <c r="R76" s="421"/>
      <c r="S76" s="421"/>
      <c r="T76" s="415">
        <f>SUMIF(报关资料与ASN!A26:A10212,17,报关资料与ASN!Y26:Y10212)</f>
        <v>0</v>
      </c>
      <c r="U76" s="416"/>
      <c r="V76" s="212" t="str">
        <f>IFERROR(VLOOKUP(A75,报关资料与ASN!A26:AQ10212,26,0),"")</f>
        <v/>
      </c>
      <c r="W76" s="471"/>
      <c r="X76" s="472"/>
      <c r="Y76" s="473"/>
      <c r="Z76" s="425"/>
      <c r="AA76" s="476"/>
      <c r="AB76" s="427"/>
      <c r="AC76" s="427"/>
      <c r="AD76" s="443"/>
      <c r="AE76" s="443"/>
      <c r="AF76" s="443"/>
      <c r="AG76" t="str">
        <f>IFERROR(VLOOKUP(A75,报关资料与ASN!A26:AT10212,39,0),"")</f>
        <v/>
      </c>
    </row>
    <row r="77" spans="1:33" ht="16.5" customHeight="1">
      <c r="A77" s="200" t="str">
        <f>IFERROR(VLOOKUP(18,报关资料与ASN!A26:A10212,1,0),"")</f>
        <v/>
      </c>
      <c r="B77" s="409" t="str">
        <f>IFERROR(VLOOKUP(A77,报关资料与ASN!A26:AQ10212,15,0),"")</f>
        <v/>
      </c>
      <c r="C77" s="409"/>
      <c r="D77" s="409"/>
      <c r="E77" s="417" t="str">
        <f>IFERROR(VLOOKUP(A77,报关资料与ASN!A26:AQ10212,16,0),"")</f>
        <v/>
      </c>
      <c r="F77" s="418"/>
      <c r="G77" s="418"/>
      <c r="H77" s="418"/>
      <c r="I77" s="418"/>
      <c r="J77" s="418"/>
      <c r="K77" s="418"/>
      <c r="L77" s="418"/>
      <c r="M77" s="419"/>
      <c r="N77" s="433">
        <f>SUMIF(报关资料与ASN!A26:A10212,18,报关资料与ASN!L26:L10212)</f>
        <v>0</v>
      </c>
      <c r="O77" s="434"/>
      <c r="P77" s="421">
        <f>SUMIF(报关资料与ASN!A26:A10212,18,报关资料与ASN!M26:M10212)</f>
        <v>0</v>
      </c>
      <c r="Q77" s="421"/>
      <c r="R77" s="421">
        <f>SUMIF(报关资料与ASN!A26:A10212,18,报关资料与ASN!N26:N10212)</f>
        <v>0</v>
      </c>
      <c r="S77" s="421"/>
      <c r="T77" s="411">
        <f>SUMIF(报关资料与ASN!A26:A10212,18,报关资料与ASN!W26:W10212)</f>
        <v>0</v>
      </c>
      <c r="U77" s="412"/>
      <c r="V77" s="212" t="str">
        <f>IFERROR(VLOOKUP(A77,报关资料与ASN!A26:AQ10212,24,0),"")</f>
        <v/>
      </c>
      <c r="W77" s="468">
        <f>SUMIF(报关资料与ASN!A26:A10212,18,报关资料与ASN!U26:U10212)</f>
        <v>0</v>
      </c>
      <c r="X77" s="469"/>
      <c r="Y77" s="470"/>
      <c r="Z77" s="474" t="str">
        <f>IFERROR(VLOOKUP(A77,报关资料与ASN!A26:AQ10212,28,0),"")</f>
        <v/>
      </c>
      <c r="AA77" s="475"/>
      <c r="AB77" s="427">
        <f>T77</f>
        <v>0</v>
      </c>
      <c r="AC77" s="427"/>
      <c r="AD77" s="442" t="str">
        <f>V77</f>
        <v/>
      </c>
      <c r="AE77" s="442">
        <f>SUMIF(报关资料与ASN!A26:A10212,18,报关资料与ASN!R26:R10212)</f>
        <v>0</v>
      </c>
      <c r="AF77" s="442" t="str">
        <f>IFERROR(VLOOKUP(A77,报关资料与ASN!A26:AQ10212,19,0),"")</f>
        <v/>
      </c>
      <c r="AG77" t="str">
        <f>IFERROR(VLOOKUP(A77,报关资料与ASN!A26:AT10212,45,0),"")</f>
        <v/>
      </c>
    </row>
    <row r="78" spans="1:33" ht="16.5" customHeight="1">
      <c r="A78" s="201" t="str">
        <f>IFERROR(VLOOKUP(A77,报关资料与ASN!A26:AQ10212,42,0),"")</f>
        <v/>
      </c>
      <c r="B78" s="202" t="str">
        <f>IFERROR(VLOOKUP(A77,报关资料与ASN!A26:AT10212,44,0),"")</f>
        <v/>
      </c>
      <c r="C78" s="202"/>
      <c r="D78" s="203" t="s">
        <v>4472</v>
      </c>
      <c r="E78" s="430" t="str">
        <f>IFERROR(VLOOKUP(A77,报关资料与ASN!A26:AQ10212,17,0),"")</f>
        <v/>
      </c>
      <c r="F78" s="431"/>
      <c r="G78" s="431"/>
      <c r="H78" s="431"/>
      <c r="I78" s="431"/>
      <c r="J78" s="431"/>
      <c r="K78" s="431"/>
      <c r="L78" s="431"/>
      <c r="M78" s="432"/>
      <c r="N78" s="435"/>
      <c r="O78" s="436"/>
      <c r="P78" s="421"/>
      <c r="Q78" s="421"/>
      <c r="R78" s="421"/>
      <c r="S78" s="421"/>
      <c r="T78" s="415">
        <f>SUMIF(报关资料与ASN!A26:A10212,18,报关资料与ASN!Y26:Y10212)</f>
        <v>0</v>
      </c>
      <c r="U78" s="416"/>
      <c r="V78" s="212" t="str">
        <f>IFERROR(VLOOKUP(A77,报关资料与ASN!A26:AQ10212,26,0),"")</f>
        <v/>
      </c>
      <c r="W78" s="471"/>
      <c r="X78" s="472"/>
      <c r="Y78" s="473"/>
      <c r="Z78" s="425"/>
      <c r="AA78" s="476"/>
      <c r="AB78" s="427"/>
      <c r="AC78" s="427"/>
      <c r="AD78" s="443"/>
      <c r="AE78" s="443"/>
      <c r="AF78" s="443"/>
      <c r="AG78" t="str">
        <f>IFERROR(VLOOKUP(A77,报关资料与ASN!A26:AT10212,39,0),"")</f>
        <v/>
      </c>
    </row>
    <row r="79" spans="1:33" ht="15.75" customHeight="1">
      <c r="A79" s="200" t="str">
        <f>IFERROR(VLOOKUP(19,报关资料与ASN!A26:A10212,1,0),"")</f>
        <v/>
      </c>
      <c r="B79" s="409" t="str">
        <f>IFERROR(VLOOKUP(A79,报关资料与ASN!A26:AQ10212,15,0),"")</f>
        <v/>
      </c>
      <c r="C79" s="409"/>
      <c r="D79" s="409"/>
      <c r="E79" s="417" t="str">
        <f>IFERROR(VLOOKUP(A79,报关资料与ASN!A26:AQ10212,16,0),"")</f>
        <v/>
      </c>
      <c r="F79" s="418"/>
      <c r="G79" s="418"/>
      <c r="H79" s="418"/>
      <c r="I79" s="418"/>
      <c r="J79" s="418"/>
      <c r="K79" s="418"/>
      <c r="L79" s="418"/>
      <c r="M79" s="419"/>
      <c r="N79" s="433">
        <f>SUMIF(报关资料与ASN!A26:A10212,19,报关资料与ASN!L26:L10212)</f>
        <v>0</v>
      </c>
      <c r="O79" s="434"/>
      <c r="P79" s="421">
        <f>SUMIF(报关资料与ASN!A26:A10212,19,报关资料与ASN!M26:M10212)</f>
        <v>0</v>
      </c>
      <c r="Q79" s="421"/>
      <c r="R79" s="421">
        <f>SUMIF(报关资料与ASN!A26:A10212,19,报关资料与ASN!N26:N10212)</f>
        <v>0</v>
      </c>
      <c r="S79" s="421"/>
      <c r="T79" s="411">
        <f>SUMIF(报关资料与ASN!A26:A10212,19,报关资料与ASN!W26:W10212)</f>
        <v>0</v>
      </c>
      <c r="U79" s="412"/>
      <c r="V79" s="212" t="str">
        <f>IFERROR(VLOOKUP(A79,报关资料与ASN!A26:AQ10212,24,0),"")</f>
        <v/>
      </c>
      <c r="W79" s="468">
        <f>SUMIF(报关资料与ASN!A26:A10212,19,报关资料与ASN!U26:U10212)</f>
        <v>0</v>
      </c>
      <c r="X79" s="469"/>
      <c r="Y79" s="470"/>
      <c r="Z79" s="474" t="str">
        <f>IFERROR(VLOOKUP(A79,报关资料与ASN!A26:AQ10212,28,0),"")</f>
        <v/>
      </c>
      <c r="AA79" s="475"/>
      <c r="AB79" s="427">
        <f>T79</f>
        <v>0</v>
      </c>
      <c r="AC79" s="427"/>
      <c r="AD79" s="442" t="str">
        <f>V79</f>
        <v/>
      </c>
      <c r="AE79" s="442">
        <f>SUMIF(报关资料与ASN!A26:A10212,19,报关资料与ASN!R26:R10212)</f>
        <v>0</v>
      </c>
      <c r="AF79" s="442" t="str">
        <f>IFERROR(VLOOKUP(A79,报关资料与ASN!A26:AQ10212,19,0),"")</f>
        <v/>
      </c>
      <c r="AG79" t="str">
        <f>IFERROR(VLOOKUP(A79,报关资料与ASN!A26:AT10212,45,0),"")</f>
        <v/>
      </c>
    </row>
    <row r="80" spans="1:33" ht="16.5" customHeight="1">
      <c r="A80" s="201" t="str">
        <f>IFERROR(VLOOKUP(A79,报关资料与ASN!A26:AQ10212,42,0),"")</f>
        <v/>
      </c>
      <c r="B80" s="202" t="str">
        <f>IFERROR(VLOOKUP(A79,报关资料与ASN!A26:AT10212,44,0),"")</f>
        <v/>
      </c>
      <c r="C80" s="202"/>
      <c r="D80" s="203" t="s">
        <v>4472</v>
      </c>
      <c r="E80" s="430" t="str">
        <f>IFERROR(VLOOKUP(A79,报关资料与ASN!A26:AQ10212,17,0),"")</f>
        <v/>
      </c>
      <c r="F80" s="431"/>
      <c r="G80" s="431"/>
      <c r="H80" s="431"/>
      <c r="I80" s="431"/>
      <c r="J80" s="431"/>
      <c r="K80" s="431"/>
      <c r="L80" s="431"/>
      <c r="M80" s="432"/>
      <c r="N80" s="435"/>
      <c r="O80" s="436"/>
      <c r="P80" s="421"/>
      <c r="Q80" s="421"/>
      <c r="R80" s="421"/>
      <c r="S80" s="421"/>
      <c r="T80" s="415">
        <f>SUMIF(报关资料与ASN!A26:A10212,19,报关资料与ASN!Y26:Y10212)</f>
        <v>0</v>
      </c>
      <c r="U80" s="416"/>
      <c r="V80" s="212" t="str">
        <f>IFERROR(VLOOKUP(A79,报关资料与ASN!A26:AQ10212,26,0),"")</f>
        <v/>
      </c>
      <c r="W80" s="471"/>
      <c r="X80" s="472"/>
      <c r="Y80" s="473"/>
      <c r="Z80" s="425"/>
      <c r="AA80" s="476"/>
      <c r="AB80" s="427"/>
      <c r="AC80" s="427"/>
      <c r="AD80" s="443"/>
      <c r="AE80" s="443"/>
      <c r="AF80" s="443"/>
      <c r="AG80" t="str">
        <f>IFERROR(VLOOKUP(A79,报关资料与ASN!A26:AT10212,39,0),"")</f>
        <v/>
      </c>
    </row>
    <row r="81" spans="1:33" ht="15.75" customHeight="1">
      <c r="A81" s="200" t="str">
        <f>IFERROR(VLOOKUP(20,报关资料与ASN!A26:A10212,1,0),"")</f>
        <v/>
      </c>
      <c r="B81" s="409" t="str">
        <f>IFERROR(VLOOKUP(A81,报关资料与ASN!A26:AQ10212,15,0),"")</f>
        <v/>
      </c>
      <c r="C81" s="409"/>
      <c r="D81" s="409"/>
      <c r="E81" s="417" t="str">
        <f>IFERROR(VLOOKUP(A81,报关资料与ASN!A26:AQ10212,16,0),"")</f>
        <v/>
      </c>
      <c r="F81" s="418"/>
      <c r="G81" s="418"/>
      <c r="H81" s="418"/>
      <c r="I81" s="418"/>
      <c r="J81" s="418"/>
      <c r="K81" s="418"/>
      <c r="L81" s="418"/>
      <c r="M81" s="419"/>
      <c r="N81" s="433">
        <f>SUMIF(报关资料与ASN!A26:A10212,20,报关资料与ASN!L26:L10212)</f>
        <v>0</v>
      </c>
      <c r="O81" s="434"/>
      <c r="P81" s="421">
        <f>SUMIF(报关资料与ASN!A26:A10212,20,报关资料与ASN!M26:M10212)</f>
        <v>0</v>
      </c>
      <c r="Q81" s="421"/>
      <c r="R81" s="421">
        <f>SUMIF(报关资料与ASN!A26:A10212,20,报关资料与ASN!N26:N10212)</f>
        <v>0</v>
      </c>
      <c r="S81" s="421"/>
      <c r="T81" s="411">
        <f>SUMIF(报关资料与ASN!A26:A10212,20,报关资料与ASN!W26:W10212)</f>
        <v>0</v>
      </c>
      <c r="U81" s="412"/>
      <c r="V81" s="212" t="str">
        <f>IFERROR(VLOOKUP(A81,报关资料与ASN!A26:AQ10212,24,0),"")</f>
        <v/>
      </c>
      <c r="W81" s="468">
        <f>SUMIF(报关资料与ASN!A26:A10212,20,报关资料与ASN!U26:U10212)</f>
        <v>0</v>
      </c>
      <c r="X81" s="469"/>
      <c r="Y81" s="470"/>
      <c r="Z81" s="474" t="str">
        <f>IFERROR(VLOOKUP(A81,报关资料与ASN!A26:AQ10212,28,0),"")</f>
        <v/>
      </c>
      <c r="AA81" s="475"/>
      <c r="AB81" s="427">
        <f>T81</f>
        <v>0</v>
      </c>
      <c r="AC81" s="427"/>
      <c r="AD81" s="442" t="str">
        <f>V81</f>
        <v/>
      </c>
      <c r="AE81" s="442">
        <f>SUMIF(报关资料与ASN!A26:A10212,20,报关资料与ASN!R26:R10212)</f>
        <v>0</v>
      </c>
      <c r="AF81" s="442" t="str">
        <f>IFERROR(VLOOKUP(A81,报关资料与ASN!A26:AQ10212,19,0),"")</f>
        <v/>
      </c>
      <c r="AG81" t="str">
        <f>IFERROR(VLOOKUP(A81,报关资料与ASN!A26:AT10212,45,0),"")</f>
        <v/>
      </c>
    </row>
    <row r="82" spans="1:33" ht="16.5" customHeight="1">
      <c r="A82" s="204" t="str">
        <f>IFERROR(VLOOKUP(A81,报关资料与ASN!A26:AQ10212,42,0),"")</f>
        <v/>
      </c>
      <c r="B82" s="205" t="str">
        <f>IFERROR(VLOOKUP(A81,报关资料与ASN!A26:AT10212,44,0),"")</f>
        <v/>
      </c>
      <c r="C82" s="205"/>
      <c r="D82" s="206" t="s">
        <v>4472</v>
      </c>
      <c r="E82" s="437" t="str">
        <f>IFERROR(VLOOKUP(A81,报关资料与ASN!A26:AQ10212,17,0),"")</f>
        <v/>
      </c>
      <c r="F82" s="438"/>
      <c r="G82" s="438"/>
      <c r="H82" s="438"/>
      <c r="I82" s="438"/>
      <c r="J82" s="438"/>
      <c r="K82" s="438"/>
      <c r="L82" s="438"/>
      <c r="M82" s="439"/>
      <c r="N82" s="537"/>
      <c r="O82" s="538"/>
      <c r="P82" s="539"/>
      <c r="Q82" s="539"/>
      <c r="R82" s="539"/>
      <c r="S82" s="539"/>
      <c r="T82" s="440">
        <f>SUMIF(报关资料与ASN!A26:A10212,20,报关资料与ASN!Y26:Y10212)</f>
        <v>0</v>
      </c>
      <c r="U82" s="441"/>
      <c r="V82" s="213" t="str">
        <f>IFERROR(VLOOKUP(A81,报关资料与ASN!A26:AQ10212,26,0),"")</f>
        <v/>
      </c>
      <c r="W82" s="534"/>
      <c r="X82" s="535"/>
      <c r="Y82" s="536"/>
      <c r="Z82" s="540"/>
      <c r="AA82" s="541"/>
      <c r="AB82" s="542"/>
      <c r="AC82" s="542"/>
      <c r="AD82" s="444"/>
      <c r="AE82" s="444"/>
      <c r="AF82" s="444"/>
      <c r="AG82" t="str">
        <f>IFERROR(VLOOKUP(A81,报关资料与ASN!A26:AT10212,39,0),"")</f>
        <v/>
      </c>
    </row>
    <row r="83" spans="1:33" ht="15" customHeight="1">
      <c r="A83" s="207"/>
      <c r="B83" s="208"/>
      <c r="C83" s="208"/>
      <c r="D83" s="208"/>
      <c r="E83" s="208"/>
      <c r="F83" s="208"/>
      <c r="G83" s="208"/>
      <c r="H83" s="208"/>
      <c r="I83" s="208"/>
      <c r="J83" s="208"/>
      <c r="K83" s="208"/>
      <c r="L83" s="208"/>
      <c r="M83" s="208"/>
      <c r="N83" s="208"/>
      <c r="O83" s="208"/>
      <c r="P83" s="208"/>
      <c r="Q83" s="208"/>
      <c r="R83" s="208"/>
      <c r="S83" s="208"/>
      <c r="T83" s="214"/>
      <c r="U83" s="214"/>
      <c r="V83" s="214"/>
      <c r="W83" s="214"/>
      <c r="X83" s="214"/>
      <c r="Y83" s="214"/>
      <c r="Z83" s="214"/>
      <c r="AA83" s="214"/>
      <c r="AB83" s="214"/>
      <c r="AC83" s="214"/>
      <c r="AD83" s="214"/>
      <c r="AE83" s="214"/>
      <c r="AF83" s="216"/>
    </row>
    <row r="84" spans="1:33" ht="8.1" customHeight="1">
      <c r="A84" s="207"/>
      <c r="B84" s="208"/>
      <c r="C84" s="208"/>
      <c r="D84" s="208"/>
      <c r="E84" s="208"/>
      <c r="F84" s="208"/>
      <c r="G84" s="208"/>
      <c r="H84" s="208"/>
      <c r="I84" s="208"/>
      <c r="J84" s="208"/>
      <c r="K84" s="208"/>
      <c r="L84" s="208"/>
      <c r="M84" s="208"/>
      <c r="N84" s="208"/>
      <c r="O84" s="208"/>
      <c r="P84" s="208"/>
      <c r="Q84" s="208"/>
      <c r="R84" s="208"/>
      <c r="S84" s="208"/>
      <c r="T84" s="208"/>
      <c r="U84" s="208"/>
      <c r="V84" s="208"/>
      <c r="W84" s="208"/>
      <c r="X84" s="208"/>
      <c r="Y84" s="208"/>
      <c r="Z84" s="208"/>
      <c r="AA84" s="208"/>
      <c r="AB84" s="208"/>
      <c r="AC84" s="208"/>
      <c r="AD84" s="208"/>
      <c r="AE84" s="208"/>
      <c r="AF84" s="217"/>
    </row>
    <row r="85" spans="1:33" ht="8.1" customHeight="1">
      <c r="A85" s="207"/>
      <c r="B85" s="208"/>
      <c r="C85" s="208"/>
      <c r="D85" s="208"/>
      <c r="E85" s="208"/>
      <c r="F85" s="208"/>
      <c r="G85" s="208"/>
      <c r="H85" s="208"/>
      <c r="I85" s="208"/>
      <c r="J85" s="208"/>
      <c r="K85" s="208"/>
      <c r="L85" s="208"/>
      <c r="M85" s="208"/>
      <c r="N85" s="208"/>
      <c r="O85" s="208"/>
      <c r="P85" s="208"/>
      <c r="Q85" s="208"/>
      <c r="R85" s="208"/>
      <c r="S85" s="208"/>
      <c r="T85" s="208"/>
      <c r="U85" s="208"/>
      <c r="V85" s="208"/>
      <c r="W85" s="208"/>
      <c r="X85" s="208"/>
      <c r="Y85" s="208"/>
      <c r="Z85" s="208"/>
      <c r="AA85" s="208"/>
      <c r="AB85" s="208"/>
      <c r="AC85" s="208"/>
      <c r="AD85" s="208"/>
      <c r="AE85" s="208"/>
      <c r="AF85" s="217"/>
    </row>
    <row r="86" spans="1:33" ht="8.1" customHeight="1">
      <c r="A86" s="207"/>
      <c r="B86" s="208"/>
      <c r="C86" s="208"/>
      <c r="D86" s="208"/>
      <c r="E86" s="208"/>
      <c r="F86" s="208"/>
      <c r="G86" s="208"/>
      <c r="H86" s="208"/>
      <c r="I86" s="208"/>
      <c r="J86" s="208"/>
      <c r="K86" s="208"/>
      <c r="L86" s="208"/>
      <c r="M86" s="208"/>
      <c r="N86" s="208"/>
      <c r="O86" s="208"/>
      <c r="P86" s="208"/>
      <c r="Q86" s="208"/>
      <c r="R86" s="208"/>
      <c r="S86" s="208"/>
      <c r="T86" s="208"/>
      <c r="U86" s="208"/>
      <c r="V86" s="208"/>
      <c r="W86" s="208"/>
      <c r="X86" s="208"/>
      <c r="Y86" s="208"/>
      <c r="Z86" s="208"/>
      <c r="AA86" s="208"/>
      <c r="AB86" s="208"/>
      <c r="AC86" s="208"/>
      <c r="AD86" s="208"/>
      <c r="AE86" s="208"/>
      <c r="AF86" s="217"/>
    </row>
    <row r="87" spans="1:33" ht="8.1" customHeight="1">
      <c r="A87" s="207"/>
      <c r="B87" s="208"/>
      <c r="C87" s="208"/>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208"/>
      <c r="AC87" s="208"/>
      <c r="AD87" s="208"/>
      <c r="AE87" s="208"/>
      <c r="AF87" s="217"/>
    </row>
    <row r="88" spans="1:33" ht="8.1" customHeight="1">
      <c r="A88" s="209"/>
      <c r="B88" s="210"/>
      <c r="C88" s="210"/>
      <c r="D88" s="210"/>
      <c r="E88" s="210"/>
      <c r="F88" s="210"/>
      <c r="G88" s="210"/>
      <c r="H88" s="210"/>
      <c r="I88" s="210"/>
      <c r="J88" s="210"/>
      <c r="K88" s="210"/>
      <c r="L88" s="210"/>
      <c r="M88" s="210"/>
      <c r="N88" s="210"/>
      <c r="O88" s="210"/>
      <c r="P88" s="210"/>
      <c r="Q88" s="210"/>
      <c r="R88" s="210"/>
      <c r="S88" s="210"/>
      <c r="T88" s="210"/>
      <c r="U88" s="210"/>
      <c r="V88" s="210"/>
      <c r="W88" s="210"/>
      <c r="X88" s="210"/>
      <c r="Y88" s="210"/>
      <c r="Z88" s="210"/>
      <c r="AA88" s="210"/>
      <c r="AB88" s="210"/>
      <c r="AC88" s="210"/>
      <c r="AD88" s="210"/>
      <c r="AE88" s="210"/>
      <c r="AF88" s="218"/>
    </row>
    <row r="89" spans="1:33" ht="8.1" customHeight="1">
      <c r="A89" s="211"/>
      <c r="B89" s="211"/>
      <c r="C89" s="211"/>
      <c r="D89" s="211"/>
      <c r="E89" s="211"/>
      <c r="F89" s="211"/>
      <c r="G89" s="211"/>
      <c r="H89" s="211"/>
      <c r="I89" s="211"/>
      <c r="J89" s="211"/>
      <c r="K89" s="211"/>
      <c r="L89" s="211"/>
      <c r="M89" s="211"/>
      <c r="N89" s="211"/>
      <c r="O89" s="211"/>
      <c r="P89" s="211"/>
      <c r="Q89" s="211"/>
      <c r="R89" s="211"/>
      <c r="S89" s="211"/>
      <c r="T89" s="211"/>
      <c r="U89" s="211"/>
      <c r="V89" s="211"/>
      <c r="W89" s="211"/>
      <c r="X89" s="211"/>
      <c r="Y89" s="211"/>
    </row>
    <row r="90" spans="1:33" ht="8.1" customHeight="1">
      <c r="A90" s="211"/>
      <c r="B90" s="211"/>
      <c r="C90" s="211"/>
      <c r="D90" s="211"/>
      <c r="E90" s="211"/>
      <c r="F90" s="211"/>
      <c r="G90" s="211"/>
      <c r="H90" s="211"/>
      <c r="I90" s="211"/>
      <c r="J90" s="211"/>
      <c r="K90" s="211"/>
      <c r="L90" s="211"/>
      <c r="M90" s="211"/>
      <c r="N90" s="211"/>
      <c r="O90" s="211"/>
      <c r="P90" s="211"/>
      <c r="Q90" s="211"/>
      <c r="R90" s="211"/>
      <c r="S90" s="211"/>
      <c r="T90" s="211"/>
      <c r="U90" s="211"/>
      <c r="V90" s="211"/>
      <c r="W90" s="211"/>
      <c r="X90" s="211"/>
      <c r="Y90" s="211"/>
    </row>
    <row r="91" spans="1:33" ht="8.1" customHeight="1">
      <c r="A91" s="211"/>
      <c r="B91" s="211"/>
      <c r="C91" s="211"/>
      <c r="D91" s="211"/>
      <c r="E91" s="211"/>
      <c r="F91" s="211"/>
      <c r="G91" s="211"/>
      <c r="H91" s="211"/>
      <c r="I91" s="211"/>
      <c r="J91" s="211"/>
      <c r="K91" s="211"/>
      <c r="L91" s="211"/>
      <c r="M91" s="211"/>
      <c r="N91" s="211"/>
      <c r="O91" s="211"/>
      <c r="P91" s="211"/>
      <c r="Q91" s="211"/>
      <c r="R91" s="211"/>
      <c r="S91" s="211"/>
      <c r="T91" s="211"/>
      <c r="U91" s="211"/>
      <c r="V91" s="211"/>
      <c r="W91" s="211"/>
      <c r="X91" s="211"/>
    </row>
    <row r="92" spans="1:33" ht="8.1" customHeight="1">
      <c r="A92" s="211"/>
      <c r="B92" s="211"/>
      <c r="C92" s="211"/>
      <c r="D92" s="211"/>
      <c r="E92" s="211"/>
      <c r="F92" s="211"/>
      <c r="G92" s="211"/>
      <c r="H92" s="211"/>
      <c r="I92" s="211"/>
      <c r="J92" s="211"/>
      <c r="K92" s="211"/>
      <c r="L92" s="211"/>
      <c r="M92" s="211"/>
      <c r="N92" s="211"/>
      <c r="O92" s="211"/>
      <c r="P92" s="211"/>
      <c r="Q92" s="211"/>
      <c r="R92" s="211"/>
      <c r="S92" s="211"/>
      <c r="T92" s="211"/>
      <c r="U92" s="211"/>
      <c r="V92" s="211"/>
      <c r="W92" s="211"/>
      <c r="X92" s="211"/>
    </row>
    <row r="93" spans="1:33" ht="8.1" customHeight="1">
      <c r="A93" s="211"/>
      <c r="B93" s="211"/>
      <c r="C93" s="211"/>
      <c r="D93" s="211"/>
      <c r="E93" s="211"/>
      <c r="F93" s="211"/>
      <c r="G93" s="211"/>
      <c r="H93" s="211"/>
      <c r="I93" s="211"/>
      <c r="J93" s="211"/>
      <c r="K93" s="211"/>
      <c r="L93" s="211"/>
      <c r="M93" s="211"/>
      <c r="N93" s="211"/>
      <c r="O93" s="211"/>
      <c r="P93" s="211"/>
      <c r="Q93" s="211"/>
      <c r="R93" s="211"/>
      <c r="S93" s="211"/>
      <c r="T93" s="211"/>
      <c r="U93" s="211"/>
      <c r="V93" s="211"/>
      <c r="W93" s="211"/>
      <c r="X93" s="211"/>
    </row>
    <row r="94" spans="1:33" ht="8.1" customHeight="1">
      <c r="A94" s="211"/>
      <c r="B94" s="211"/>
      <c r="C94" s="211"/>
      <c r="D94" s="211"/>
      <c r="E94" s="211"/>
      <c r="F94" s="211"/>
      <c r="G94" s="211"/>
      <c r="H94" s="211"/>
      <c r="I94" s="211"/>
      <c r="J94" s="211"/>
      <c r="K94" s="211"/>
      <c r="L94" s="211"/>
      <c r="M94" s="211"/>
      <c r="N94" s="211"/>
      <c r="O94" s="211"/>
      <c r="P94" s="211"/>
      <c r="Q94" s="211"/>
      <c r="R94" s="211"/>
      <c r="S94" s="211"/>
      <c r="T94" s="211"/>
      <c r="U94" s="211"/>
      <c r="V94" s="211"/>
      <c r="W94" s="211"/>
      <c r="X94" s="211"/>
    </row>
    <row r="95" spans="1:33" ht="8.1" customHeight="1">
      <c r="A95" s="211"/>
      <c r="B95" s="211"/>
      <c r="C95" s="211"/>
      <c r="D95" s="211"/>
      <c r="E95" s="211"/>
      <c r="F95" s="211"/>
      <c r="G95" s="211"/>
      <c r="H95" s="211"/>
      <c r="I95" s="211"/>
      <c r="J95" s="211"/>
      <c r="K95" s="211"/>
      <c r="L95" s="211"/>
      <c r="M95" s="211"/>
      <c r="N95" s="211"/>
      <c r="O95" s="211"/>
      <c r="P95" s="211"/>
      <c r="Q95" s="211"/>
      <c r="R95" s="211"/>
      <c r="S95" s="211"/>
      <c r="T95" s="211"/>
      <c r="U95" s="211"/>
      <c r="V95" s="211"/>
      <c r="W95" s="211"/>
      <c r="X95" s="211"/>
    </row>
    <row r="96" spans="1:33" ht="8.1" customHeight="1">
      <c r="A96" s="211"/>
      <c r="B96" s="211"/>
      <c r="C96" s="211"/>
      <c r="D96" s="211"/>
      <c r="E96" s="211"/>
      <c r="F96" s="211"/>
      <c r="G96" s="211"/>
      <c r="H96" s="211"/>
      <c r="I96" s="211"/>
      <c r="J96" s="211"/>
      <c r="K96" s="211"/>
      <c r="L96" s="211"/>
      <c r="M96" s="211"/>
      <c r="N96" s="211"/>
      <c r="O96" s="211"/>
      <c r="P96" s="211"/>
      <c r="Q96" s="211"/>
      <c r="R96" s="211"/>
      <c r="S96" s="211"/>
      <c r="T96" s="211"/>
      <c r="U96" s="211"/>
      <c r="V96" s="211"/>
      <c r="W96" s="211"/>
      <c r="X96" s="211"/>
    </row>
    <row r="97" spans="1:24" ht="8.1" customHeight="1">
      <c r="A97" s="211"/>
      <c r="B97" s="211"/>
      <c r="C97" s="211"/>
      <c r="D97" s="211"/>
      <c r="E97" s="211"/>
      <c r="F97" s="211"/>
      <c r="G97" s="211"/>
      <c r="H97" s="211"/>
      <c r="I97" s="211"/>
      <c r="J97" s="211"/>
      <c r="K97" s="211"/>
      <c r="L97" s="211"/>
      <c r="M97" s="211"/>
      <c r="N97" s="211"/>
      <c r="O97" s="211"/>
      <c r="P97" s="211"/>
      <c r="Q97" s="211"/>
      <c r="R97" s="211"/>
      <c r="S97" s="211"/>
      <c r="T97" s="211"/>
      <c r="U97" s="211"/>
      <c r="V97" s="211"/>
      <c r="W97" s="211"/>
      <c r="X97" s="211"/>
    </row>
    <row r="98" spans="1:24" ht="8.1" customHeight="1">
      <c r="A98" s="211"/>
      <c r="B98" s="211"/>
      <c r="C98" s="211"/>
      <c r="D98" s="211"/>
      <c r="E98" s="211"/>
      <c r="F98" s="211"/>
      <c r="G98" s="211"/>
      <c r="H98" s="211"/>
      <c r="I98" s="211"/>
      <c r="J98" s="211"/>
      <c r="K98" s="211"/>
      <c r="L98" s="211"/>
      <c r="M98" s="211"/>
      <c r="N98" s="211"/>
      <c r="O98" s="211"/>
      <c r="P98" s="211"/>
      <c r="Q98" s="211"/>
      <c r="R98" s="211"/>
      <c r="S98" s="211"/>
      <c r="T98" s="211"/>
      <c r="U98" s="211"/>
      <c r="V98" s="211"/>
      <c r="W98" s="211"/>
      <c r="X98" s="211"/>
    </row>
    <row r="99" spans="1:24" ht="8.1" customHeight="1">
      <c r="A99" s="211"/>
      <c r="B99" s="211"/>
      <c r="C99" s="211"/>
      <c r="D99" s="211"/>
      <c r="E99" s="211"/>
      <c r="F99" s="211"/>
      <c r="G99" s="211"/>
      <c r="H99" s="211"/>
      <c r="I99" s="211"/>
      <c r="J99" s="211"/>
      <c r="K99" s="211"/>
      <c r="L99" s="211"/>
      <c r="M99" s="211"/>
      <c r="N99" s="211"/>
      <c r="O99" s="211"/>
      <c r="P99" s="211"/>
      <c r="Q99" s="211"/>
      <c r="R99" s="211"/>
      <c r="S99" s="211"/>
      <c r="T99" s="211"/>
      <c r="U99" s="211"/>
      <c r="V99" s="211"/>
      <c r="W99" s="211"/>
      <c r="X99" s="211"/>
    </row>
    <row r="100" spans="1:24" ht="8.1" customHeight="1">
      <c r="A100" s="211"/>
      <c r="B100" s="211"/>
      <c r="C100" s="211"/>
      <c r="D100" s="211"/>
      <c r="E100" s="211"/>
      <c r="F100" s="211"/>
      <c r="G100" s="211"/>
      <c r="H100" s="211"/>
      <c r="I100" s="211"/>
      <c r="J100" s="211"/>
      <c r="K100" s="211"/>
      <c r="L100" s="211"/>
      <c r="M100" s="211"/>
      <c r="N100" s="211"/>
      <c r="O100" s="211"/>
      <c r="P100" s="211"/>
      <c r="Q100" s="211"/>
      <c r="R100" s="211"/>
      <c r="S100" s="211"/>
      <c r="T100" s="211"/>
      <c r="U100" s="211"/>
      <c r="V100" s="211"/>
      <c r="W100" s="211"/>
      <c r="X100" s="211"/>
    </row>
    <row r="101" spans="1:24" ht="8.1" customHeight="1">
      <c r="A101" s="211"/>
      <c r="B101" s="211"/>
      <c r="C101" s="211"/>
      <c r="D101" s="211"/>
      <c r="E101" s="211"/>
      <c r="F101" s="211"/>
      <c r="G101" s="211"/>
      <c r="H101" s="211"/>
      <c r="I101" s="211"/>
      <c r="J101" s="211"/>
      <c r="K101" s="211"/>
      <c r="L101" s="211"/>
      <c r="M101" s="211"/>
      <c r="N101" s="211"/>
      <c r="O101" s="211"/>
      <c r="P101" s="211"/>
      <c r="Q101" s="211"/>
      <c r="R101" s="211"/>
      <c r="S101" s="211"/>
      <c r="T101" s="211"/>
      <c r="U101" s="211"/>
      <c r="V101" s="211"/>
      <c r="W101" s="211"/>
      <c r="X101" s="211"/>
    </row>
    <row r="102" spans="1:24" ht="8.1" customHeight="1">
      <c r="A102" s="211"/>
      <c r="B102" s="211"/>
      <c r="C102" s="211"/>
      <c r="D102" s="211"/>
      <c r="E102" s="211"/>
      <c r="F102" s="211"/>
      <c r="G102" s="211"/>
      <c r="H102" s="211"/>
      <c r="I102" s="211"/>
      <c r="J102" s="211"/>
      <c r="K102" s="211"/>
      <c r="L102" s="211"/>
      <c r="M102" s="211"/>
      <c r="N102" s="211"/>
      <c r="O102" s="211"/>
      <c r="P102" s="211"/>
      <c r="Q102" s="211"/>
      <c r="R102" s="211"/>
      <c r="S102" s="211"/>
      <c r="T102" s="211"/>
      <c r="U102" s="211"/>
      <c r="V102" s="211"/>
      <c r="W102" s="211"/>
      <c r="X102" s="211"/>
    </row>
    <row r="103" spans="1:24" ht="8.1" customHeight="1">
      <c r="A103" s="211"/>
      <c r="B103" s="211"/>
      <c r="C103" s="211"/>
      <c r="D103" s="211"/>
      <c r="E103" s="211"/>
      <c r="F103" s="211"/>
      <c r="G103" s="211"/>
      <c r="H103" s="211"/>
      <c r="I103" s="211"/>
      <c r="J103" s="211"/>
      <c r="K103" s="211"/>
      <c r="L103" s="211"/>
      <c r="M103" s="211"/>
      <c r="N103" s="211"/>
      <c r="O103" s="211"/>
      <c r="P103" s="211"/>
      <c r="Q103" s="211"/>
      <c r="R103" s="211"/>
      <c r="S103" s="211"/>
      <c r="T103" s="211"/>
      <c r="U103" s="211"/>
      <c r="V103" s="211"/>
      <c r="W103" s="211"/>
      <c r="X103" s="211"/>
    </row>
    <row r="104" spans="1:24" ht="8.1" customHeight="1">
      <c r="A104" s="211"/>
      <c r="B104" s="211"/>
      <c r="C104" s="211"/>
      <c r="D104" s="211"/>
      <c r="E104" s="211"/>
      <c r="F104" s="211"/>
      <c r="G104" s="211"/>
      <c r="H104" s="211"/>
      <c r="I104" s="211"/>
      <c r="J104" s="211"/>
      <c r="K104" s="211"/>
      <c r="L104" s="211"/>
      <c r="M104" s="211"/>
      <c r="N104" s="211"/>
      <c r="O104" s="211"/>
      <c r="P104" s="211"/>
      <c r="Q104" s="211"/>
      <c r="R104" s="211"/>
      <c r="S104" s="211"/>
      <c r="T104" s="211"/>
      <c r="U104" s="211"/>
      <c r="V104" s="211"/>
      <c r="W104" s="211"/>
      <c r="X104" s="211"/>
    </row>
    <row r="105" spans="1:24" ht="8.1" customHeight="1">
      <c r="A105" s="211"/>
      <c r="B105" s="211"/>
      <c r="C105" s="211"/>
      <c r="D105" s="211"/>
      <c r="E105" s="211"/>
      <c r="F105" s="211"/>
      <c r="G105" s="211"/>
      <c r="H105" s="211"/>
      <c r="I105" s="211"/>
      <c r="J105" s="211"/>
      <c r="K105" s="211"/>
      <c r="L105" s="211"/>
      <c r="M105" s="211"/>
      <c r="N105" s="211"/>
      <c r="O105" s="211"/>
      <c r="P105" s="211"/>
      <c r="Q105" s="211"/>
      <c r="R105" s="211"/>
      <c r="S105" s="211"/>
      <c r="T105" s="211"/>
      <c r="U105" s="211"/>
      <c r="V105" s="211"/>
      <c r="W105" s="211"/>
      <c r="X105" s="211"/>
    </row>
    <row r="106" spans="1:24" ht="8.1" customHeight="1">
      <c r="A106" s="211"/>
      <c r="B106" s="211"/>
      <c r="C106" s="211"/>
      <c r="D106" s="211"/>
      <c r="E106" s="211"/>
      <c r="F106" s="211"/>
      <c r="G106" s="211"/>
      <c r="H106" s="211"/>
      <c r="I106" s="211"/>
      <c r="J106" s="211"/>
      <c r="K106" s="211"/>
      <c r="L106" s="211"/>
      <c r="M106" s="211"/>
      <c r="N106" s="211"/>
      <c r="O106" s="211"/>
      <c r="P106" s="211"/>
      <c r="Q106" s="211"/>
      <c r="R106" s="211"/>
      <c r="S106" s="211"/>
      <c r="T106" s="211"/>
      <c r="U106" s="211"/>
      <c r="V106" s="211"/>
      <c r="W106" s="211"/>
      <c r="X106" s="211"/>
    </row>
    <row r="107" spans="1:24" ht="8.1" customHeight="1">
      <c r="A107" s="211"/>
      <c r="B107" s="211"/>
      <c r="C107" s="211"/>
      <c r="D107" s="211"/>
      <c r="E107" s="211"/>
      <c r="F107" s="211"/>
      <c r="G107" s="211"/>
      <c r="H107" s="211"/>
      <c r="I107" s="211"/>
      <c r="J107" s="211"/>
      <c r="K107" s="211"/>
      <c r="L107" s="211"/>
      <c r="M107" s="211"/>
      <c r="N107" s="211"/>
      <c r="O107" s="211"/>
      <c r="P107" s="211"/>
      <c r="Q107" s="211"/>
      <c r="R107" s="211"/>
      <c r="S107" s="211"/>
      <c r="T107" s="211"/>
      <c r="U107" s="211"/>
      <c r="V107" s="211"/>
      <c r="W107" s="211"/>
      <c r="X107" s="211"/>
    </row>
    <row r="108" spans="1:24" ht="8.1" customHeight="1">
      <c r="A108" s="211"/>
      <c r="B108" s="211"/>
      <c r="C108" s="211"/>
      <c r="D108" s="211"/>
      <c r="E108" s="211"/>
      <c r="F108" s="211"/>
      <c r="G108" s="211"/>
      <c r="H108" s="211"/>
      <c r="I108" s="211"/>
      <c r="J108" s="211"/>
      <c r="K108" s="211"/>
      <c r="L108" s="211"/>
      <c r="M108" s="211"/>
      <c r="N108" s="211"/>
      <c r="O108" s="211"/>
      <c r="P108" s="211"/>
      <c r="Q108" s="211"/>
      <c r="R108" s="211"/>
      <c r="S108" s="211"/>
      <c r="T108" s="211"/>
      <c r="U108" s="211"/>
      <c r="V108" s="211"/>
      <c r="W108" s="211"/>
      <c r="X108" s="211"/>
    </row>
    <row r="109" spans="1:24" ht="8.1" customHeight="1">
      <c r="A109" s="211"/>
      <c r="B109" s="211"/>
      <c r="C109" s="211"/>
      <c r="D109" s="211"/>
      <c r="E109" s="211"/>
      <c r="F109" s="211"/>
      <c r="G109" s="211"/>
      <c r="H109" s="211"/>
      <c r="I109" s="211"/>
      <c r="J109" s="211"/>
      <c r="K109" s="211"/>
      <c r="L109" s="211"/>
      <c r="M109" s="211"/>
      <c r="N109" s="211"/>
      <c r="O109" s="211"/>
      <c r="P109" s="211"/>
      <c r="Q109" s="211"/>
      <c r="R109" s="211"/>
      <c r="S109" s="211"/>
      <c r="T109" s="211"/>
      <c r="U109" s="211"/>
      <c r="V109" s="211"/>
      <c r="W109" s="211"/>
      <c r="X109" s="211"/>
    </row>
    <row r="110" spans="1:24" ht="8.1" customHeight="1">
      <c r="A110" s="211"/>
      <c r="B110" s="211"/>
      <c r="C110" s="211"/>
      <c r="D110" s="211"/>
      <c r="E110" s="211"/>
      <c r="F110" s="211"/>
      <c r="G110" s="211"/>
      <c r="H110" s="211"/>
      <c r="I110" s="211"/>
      <c r="J110" s="211"/>
      <c r="K110" s="211"/>
      <c r="L110" s="211"/>
      <c r="M110" s="211"/>
      <c r="N110" s="211"/>
      <c r="O110" s="211"/>
      <c r="P110" s="211"/>
      <c r="Q110" s="211"/>
      <c r="R110" s="211"/>
      <c r="S110" s="211"/>
      <c r="T110" s="211"/>
      <c r="U110" s="211"/>
      <c r="V110" s="211"/>
      <c r="W110" s="211"/>
      <c r="X110" s="211"/>
    </row>
    <row r="111" spans="1:24" ht="8.1" customHeight="1">
      <c r="A111" s="211"/>
      <c r="B111" s="211"/>
      <c r="C111" s="211"/>
      <c r="D111" s="211"/>
      <c r="E111" s="211"/>
      <c r="F111" s="211"/>
      <c r="G111" s="211"/>
      <c r="H111" s="211"/>
      <c r="I111" s="211"/>
      <c r="J111" s="211"/>
      <c r="K111" s="211"/>
      <c r="L111" s="211"/>
      <c r="M111" s="211"/>
      <c r="N111" s="211"/>
      <c r="O111" s="211"/>
      <c r="P111" s="211"/>
      <c r="Q111" s="211"/>
      <c r="R111" s="211"/>
      <c r="S111" s="211"/>
      <c r="T111" s="211"/>
      <c r="U111" s="211"/>
      <c r="V111" s="211"/>
      <c r="W111" s="211"/>
      <c r="X111" s="211"/>
    </row>
    <row r="112" spans="1:24" ht="8.1" customHeight="1">
      <c r="A112" s="211"/>
      <c r="B112" s="211"/>
      <c r="C112" s="211"/>
      <c r="D112" s="211"/>
      <c r="E112" s="211"/>
      <c r="F112" s="211"/>
      <c r="G112" s="211"/>
      <c r="H112" s="211"/>
      <c r="I112" s="211"/>
      <c r="J112" s="211"/>
      <c r="K112" s="211"/>
      <c r="L112" s="211"/>
      <c r="M112" s="211"/>
      <c r="N112" s="211"/>
      <c r="O112" s="211"/>
      <c r="P112" s="211"/>
      <c r="Q112" s="211"/>
      <c r="R112" s="211"/>
      <c r="S112" s="211"/>
      <c r="T112" s="211"/>
      <c r="U112" s="211"/>
      <c r="V112" s="211"/>
      <c r="W112" s="211"/>
      <c r="X112" s="211"/>
    </row>
    <row r="113" spans="1:24" ht="8.1" customHeight="1">
      <c r="A113" s="211"/>
      <c r="B113" s="211"/>
      <c r="C113" s="211"/>
      <c r="D113" s="211"/>
      <c r="E113" s="211"/>
      <c r="F113" s="211"/>
      <c r="G113" s="211"/>
      <c r="H113" s="211"/>
      <c r="I113" s="211"/>
      <c r="J113" s="211"/>
      <c r="K113" s="211"/>
      <c r="L113" s="211"/>
      <c r="M113" s="211"/>
      <c r="N113" s="211"/>
      <c r="O113" s="211"/>
      <c r="P113" s="211"/>
      <c r="Q113" s="211"/>
      <c r="R113" s="211"/>
      <c r="S113" s="211"/>
      <c r="T113" s="211"/>
      <c r="U113" s="211"/>
      <c r="V113" s="211"/>
      <c r="W113" s="211"/>
      <c r="X113" s="211"/>
    </row>
    <row r="114" spans="1:24" ht="8.1" customHeight="1">
      <c r="A114" s="211"/>
      <c r="B114" s="211"/>
      <c r="C114" s="211"/>
      <c r="D114" s="211"/>
      <c r="E114" s="211"/>
      <c r="F114" s="211"/>
      <c r="G114" s="211"/>
      <c r="H114" s="211"/>
      <c r="I114" s="211"/>
      <c r="J114" s="211"/>
      <c r="K114" s="211"/>
      <c r="L114" s="211"/>
      <c r="M114" s="211"/>
      <c r="N114" s="211"/>
      <c r="O114" s="211"/>
      <c r="P114" s="211"/>
      <c r="Q114" s="211"/>
      <c r="R114" s="211"/>
      <c r="S114" s="211"/>
      <c r="T114" s="211"/>
      <c r="U114" s="211"/>
      <c r="V114" s="211"/>
      <c r="W114" s="211"/>
      <c r="X114" s="211"/>
    </row>
    <row r="115" spans="1:24" ht="8.1" customHeight="1">
      <c r="A115" s="211"/>
      <c r="B115" s="211"/>
      <c r="C115" s="211"/>
      <c r="D115" s="211"/>
      <c r="E115" s="211"/>
      <c r="F115" s="211"/>
      <c r="G115" s="211"/>
      <c r="H115" s="211"/>
      <c r="I115" s="211"/>
      <c r="J115" s="211"/>
      <c r="K115" s="211"/>
      <c r="L115" s="211"/>
      <c r="M115" s="211"/>
      <c r="N115" s="211"/>
      <c r="O115" s="211"/>
      <c r="P115" s="211"/>
      <c r="Q115" s="211"/>
      <c r="R115" s="211"/>
      <c r="S115" s="211"/>
      <c r="T115" s="211"/>
      <c r="U115" s="211"/>
      <c r="V115" s="211"/>
      <c r="W115" s="211"/>
      <c r="X115" s="211"/>
    </row>
    <row r="116" spans="1:24" ht="8.1" customHeight="1">
      <c r="A116" s="211"/>
      <c r="B116" s="211"/>
      <c r="C116" s="211"/>
      <c r="D116" s="211"/>
      <c r="E116" s="211"/>
      <c r="F116" s="211"/>
      <c r="G116" s="211"/>
      <c r="H116" s="211"/>
      <c r="I116" s="211"/>
      <c r="J116" s="211"/>
      <c r="K116" s="211"/>
      <c r="L116" s="211"/>
      <c r="M116" s="211"/>
      <c r="N116" s="211"/>
      <c r="O116" s="211"/>
      <c r="P116" s="211"/>
      <c r="Q116" s="211"/>
      <c r="R116" s="211"/>
      <c r="S116" s="211"/>
      <c r="T116" s="211"/>
      <c r="U116" s="211"/>
      <c r="V116" s="211"/>
      <c r="W116" s="211"/>
      <c r="X116" s="211"/>
    </row>
    <row r="117" spans="1:24" ht="8.1" customHeight="1">
      <c r="A117" s="211"/>
      <c r="B117" s="211"/>
      <c r="C117" s="211"/>
      <c r="D117" s="211"/>
      <c r="E117" s="211"/>
      <c r="F117" s="211"/>
      <c r="G117" s="211"/>
      <c r="H117" s="211"/>
      <c r="I117" s="211"/>
      <c r="J117" s="211"/>
      <c r="K117" s="211"/>
      <c r="L117" s="211"/>
      <c r="M117" s="211"/>
      <c r="N117" s="211"/>
      <c r="O117" s="211"/>
      <c r="P117" s="211"/>
      <c r="Q117" s="211"/>
      <c r="R117" s="211"/>
      <c r="S117" s="211"/>
      <c r="T117" s="211"/>
      <c r="U117" s="211"/>
      <c r="V117" s="211"/>
      <c r="W117" s="211"/>
      <c r="X117" s="211"/>
    </row>
    <row r="118" spans="1:24" ht="8.1" customHeight="1">
      <c r="A118" s="211"/>
      <c r="B118" s="211"/>
      <c r="C118" s="211"/>
      <c r="D118" s="211"/>
      <c r="E118" s="211"/>
      <c r="F118" s="211"/>
      <c r="G118" s="211"/>
      <c r="H118" s="211"/>
      <c r="I118" s="211"/>
      <c r="J118" s="211"/>
      <c r="K118" s="211"/>
      <c r="L118" s="211"/>
      <c r="M118" s="211"/>
      <c r="N118" s="211"/>
      <c r="O118" s="211"/>
      <c r="P118" s="211"/>
      <c r="Q118" s="211"/>
      <c r="R118" s="211"/>
      <c r="S118" s="211"/>
      <c r="T118" s="211"/>
      <c r="U118" s="211"/>
      <c r="V118" s="211"/>
      <c r="W118" s="211"/>
      <c r="X118" s="211"/>
    </row>
    <row r="119" spans="1:24" ht="8.1" customHeight="1">
      <c r="A119" s="211"/>
      <c r="B119" s="211"/>
      <c r="C119" s="211"/>
      <c r="D119" s="211"/>
      <c r="E119" s="211"/>
      <c r="F119" s="211"/>
      <c r="G119" s="211"/>
      <c r="H119" s="211"/>
      <c r="I119" s="211"/>
      <c r="J119" s="211"/>
      <c r="K119" s="211"/>
      <c r="L119" s="211"/>
      <c r="M119" s="211"/>
      <c r="N119" s="211"/>
      <c r="O119" s="211"/>
      <c r="P119" s="211"/>
      <c r="Q119" s="211"/>
      <c r="R119" s="211"/>
      <c r="S119" s="211"/>
      <c r="T119" s="211"/>
      <c r="U119" s="211"/>
      <c r="V119" s="211"/>
      <c r="W119" s="211"/>
      <c r="X119" s="211"/>
    </row>
    <row r="120" spans="1:24" ht="8.1" customHeight="1">
      <c r="A120" s="211"/>
      <c r="B120" s="211"/>
      <c r="C120" s="211"/>
      <c r="D120" s="211"/>
      <c r="E120" s="211"/>
      <c r="F120" s="211"/>
      <c r="G120" s="211"/>
      <c r="H120" s="211"/>
      <c r="I120" s="211"/>
      <c r="J120" s="211"/>
      <c r="K120" s="211"/>
      <c r="L120" s="211"/>
      <c r="M120" s="211"/>
      <c r="N120" s="211"/>
      <c r="O120" s="211"/>
      <c r="P120" s="211"/>
      <c r="Q120" s="211"/>
      <c r="R120" s="211"/>
      <c r="S120" s="211"/>
      <c r="T120" s="211"/>
      <c r="U120" s="211"/>
      <c r="V120" s="211"/>
      <c r="W120" s="211"/>
      <c r="X120" s="211"/>
    </row>
    <row r="121" spans="1:24" ht="8.1" customHeight="1">
      <c r="A121" s="211"/>
      <c r="B121" s="211"/>
      <c r="C121" s="211"/>
      <c r="D121" s="211"/>
      <c r="E121" s="211"/>
      <c r="F121" s="211"/>
      <c r="G121" s="211"/>
      <c r="H121" s="211"/>
      <c r="I121" s="211"/>
      <c r="J121" s="211"/>
      <c r="K121" s="211"/>
      <c r="L121" s="211"/>
      <c r="M121" s="211"/>
      <c r="N121" s="211"/>
      <c r="O121" s="211"/>
      <c r="P121" s="211"/>
      <c r="Q121" s="211"/>
      <c r="R121" s="211"/>
      <c r="S121" s="211"/>
      <c r="T121" s="211"/>
      <c r="U121" s="211"/>
      <c r="V121" s="211"/>
      <c r="W121" s="211"/>
      <c r="X121" s="211"/>
    </row>
    <row r="122" spans="1:24" ht="8.1" customHeight="1">
      <c r="A122" s="211"/>
      <c r="B122" s="211"/>
      <c r="C122" s="211"/>
      <c r="D122" s="211"/>
      <c r="E122" s="211"/>
      <c r="F122" s="211"/>
      <c r="G122" s="211"/>
      <c r="H122" s="211"/>
      <c r="I122" s="211"/>
      <c r="J122" s="211"/>
      <c r="K122" s="211"/>
      <c r="L122" s="211"/>
      <c r="M122" s="211"/>
      <c r="N122" s="211"/>
      <c r="O122" s="211"/>
      <c r="P122" s="211"/>
      <c r="Q122" s="211"/>
      <c r="R122" s="211"/>
      <c r="S122" s="211"/>
      <c r="T122" s="211"/>
      <c r="U122" s="211"/>
      <c r="V122" s="211"/>
      <c r="W122" s="211"/>
      <c r="X122" s="211"/>
    </row>
    <row r="123" spans="1:24" ht="8.1" customHeight="1">
      <c r="A123" s="211"/>
      <c r="B123" s="211"/>
      <c r="C123" s="211"/>
      <c r="D123" s="211"/>
      <c r="E123" s="211"/>
      <c r="F123" s="211"/>
      <c r="G123" s="211"/>
      <c r="H123" s="211"/>
      <c r="I123" s="211"/>
      <c r="J123" s="211"/>
      <c r="K123" s="211"/>
      <c r="L123" s="211"/>
      <c r="M123" s="211"/>
      <c r="N123" s="211"/>
      <c r="O123" s="211"/>
      <c r="P123" s="211"/>
      <c r="Q123" s="211"/>
      <c r="R123" s="211"/>
      <c r="S123" s="211"/>
      <c r="T123" s="211"/>
      <c r="U123" s="211"/>
      <c r="V123" s="211"/>
      <c r="W123" s="211"/>
      <c r="X123" s="211"/>
    </row>
    <row r="124" spans="1:24" ht="8.1" customHeight="1">
      <c r="A124" s="211"/>
      <c r="B124" s="211"/>
      <c r="C124" s="211"/>
      <c r="D124" s="211"/>
      <c r="E124" s="211"/>
      <c r="F124" s="211"/>
      <c r="G124" s="211"/>
      <c r="H124" s="211"/>
      <c r="I124" s="211"/>
      <c r="J124" s="211"/>
      <c r="K124" s="211"/>
      <c r="L124" s="211"/>
      <c r="M124" s="211"/>
      <c r="N124" s="211"/>
      <c r="O124" s="211"/>
      <c r="P124" s="211"/>
      <c r="Q124" s="211"/>
      <c r="R124" s="211"/>
      <c r="S124" s="211"/>
      <c r="T124" s="211"/>
      <c r="U124" s="211"/>
      <c r="V124" s="211"/>
      <c r="W124" s="211"/>
      <c r="X124" s="211"/>
    </row>
    <row r="125" spans="1:24" ht="8.1" customHeight="1">
      <c r="A125" s="211"/>
      <c r="B125" s="211"/>
      <c r="C125" s="211"/>
      <c r="D125" s="211"/>
      <c r="E125" s="211"/>
      <c r="F125" s="211"/>
      <c r="G125" s="211"/>
      <c r="H125" s="211"/>
      <c r="I125" s="211"/>
      <c r="J125" s="211"/>
      <c r="K125" s="211"/>
      <c r="L125" s="211"/>
      <c r="M125" s="211"/>
      <c r="N125" s="211"/>
      <c r="O125" s="211"/>
      <c r="P125" s="211"/>
      <c r="Q125" s="211"/>
      <c r="R125" s="211"/>
      <c r="S125" s="211"/>
      <c r="T125" s="211"/>
      <c r="U125" s="211"/>
      <c r="V125" s="211"/>
      <c r="W125" s="211"/>
      <c r="X125" s="211"/>
    </row>
    <row r="126" spans="1:24" ht="8.1" customHeight="1">
      <c r="A126" s="211"/>
      <c r="B126" s="211"/>
      <c r="C126" s="211"/>
      <c r="D126" s="211"/>
      <c r="E126" s="211"/>
      <c r="F126" s="211"/>
      <c r="G126" s="211"/>
      <c r="H126" s="211"/>
      <c r="I126" s="211"/>
      <c r="J126" s="211"/>
      <c r="K126" s="211"/>
      <c r="L126" s="211"/>
      <c r="M126" s="211"/>
      <c r="N126" s="211"/>
      <c r="O126" s="211"/>
      <c r="P126" s="211"/>
      <c r="Q126" s="211"/>
      <c r="R126" s="211"/>
      <c r="S126" s="211"/>
      <c r="T126" s="211"/>
      <c r="U126" s="211"/>
      <c r="V126" s="211"/>
      <c r="W126" s="211"/>
      <c r="X126" s="211"/>
    </row>
    <row r="127" spans="1:24" ht="8.1" customHeight="1">
      <c r="A127" s="211"/>
      <c r="B127" s="211"/>
      <c r="C127" s="211"/>
      <c r="D127" s="211"/>
      <c r="E127" s="211"/>
      <c r="F127" s="211"/>
      <c r="G127" s="211"/>
      <c r="H127" s="211"/>
      <c r="I127" s="211"/>
      <c r="J127" s="211"/>
      <c r="K127" s="211"/>
      <c r="L127" s="211"/>
      <c r="M127" s="211"/>
      <c r="N127" s="211"/>
      <c r="O127" s="211"/>
      <c r="P127" s="211"/>
      <c r="Q127" s="211"/>
      <c r="R127" s="211"/>
      <c r="S127" s="211"/>
      <c r="T127" s="211"/>
      <c r="U127" s="211"/>
      <c r="V127" s="211"/>
      <c r="W127" s="211"/>
      <c r="X127" s="211"/>
    </row>
    <row r="128" spans="1:24" ht="8.1" customHeight="1">
      <c r="A128" s="211"/>
      <c r="B128" s="211"/>
      <c r="C128" s="211"/>
      <c r="D128" s="211"/>
      <c r="E128" s="211"/>
      <c r="F128" s="211"/>
      <c r="G128" s="211"/>
      <c r="H128" s="211"/>
      <c r="I128" s="211"/>
      <c r="J128" s="211"/>
      <c r="K128" s="211"/>
      <c r="L128" s="211"/>
      <c r="M128" s="211"/>
      <c r="N128" s="211"/>
      <c r="O128" s="211"/>
      <c r="P128" s="211"/>
      <c r="Q128" s="211"/>
      <c r="R128" s="211"/>
      <c r="S128" s="211"/>
      <c r="T128" s="211"/>
      <c r="U128" s="211"/>
      <c r="V128" s="211"/>
      <c r="W128" s="211"/>
      <c r="X128" s="211"/>
    </row>
    <row r="129" spans="1:24" ht="8.1" customHeight="1">
      <c r="A129" s="211"/>
      <c r="B129" s="211"/>
      <c r="C129" s="211"/>
      <c r="D129" s="211"/>
      <c r="E129" s="211"/>
      <c r="F129" s="211"/>
      <c r="G129" s="211"/>
      <c r="H129" s="211"/>
      <c r="I129" s="211"/>
      <c r="J129" s="211"/>
      <c r="K129" s="211"/>
      <c r="L129" s="211"/>
      <c r="M129" s="211"/>
      <c r="N129" s="211"/>
      <c r="O129" s="211"/>
      <c r="P129" s="211"/>
      <c r="Q129" s="211"/>
      <c r="R129" s="211"/>
      <c r="S129" s="211"/>
      <c r="T129" s="211"/>
      <c r="U129" s="211"/>
      <c r="V129" s="211"/>
      <c r="W129" s="211"/>
      <c r="X129" s="211"/>
    </row>
    <row r="130" spans="1:24" ht="8.1" customHeight="1">
      <c r="A130" s="211"/>
      <c r="B130" s="211"/>
      <c r="C130" s="211"/>
      <c r="D130" s="211"/>
      <c r="E130" s="211"/>
      <c r="F130" s="211"/>
      <c r="G130" s="211"/>
      <c r="H130" s="211"/>
      <c r="I130" s="211"/>
      <c r="J130" s="211"/>
      <c r="K130" s="211"/>
      <c r="L130" s="211"/>
      <c r="M130" s="211"/>
      <c r="N130" s="211"/>
      <c r="O130" s="211"/>
      <c r="P130" s="211"/>
      <c r="Q130" s="211"/>
      <c r="R130" s="211"/>
      <c r="S130" s="211"/>
      <c r="T130" s="211"/>
      <c r="U130" s="211"/>
      <c r="V130" s="211"/>
      <c r="W130" s="211"/>
      <c r="X130" s="211"/>
    </row>
    <row r="131" spans="1:24" ht="8.1" customHeight="1">
      <c r="A131" s="211"/>
      <c r="B131" s="211"/>
      <c r="C131" s="211"/>
      <c r="D131" s="211"/>
      <c r="E131" s="211"/>
      <c r="F131" s="211"/>
      <c r="G131" s="211"/>
      <c r="H131" s="211"/>
      <c r="I131" s="211"/>
      <c r="J131" s="211"/>
      <c r="K131" s="211"/>
      <c r="L131" s="211"/>
      <c r="M131" s="211"/>
      <c r="N131" s="211"/>
      <c r="O131" s="211"/>
      <c r="P131" s="211"/>
      <c r="Q131" s="211"/>
      <c r="R131" s="211"/>
      <c r="S131" s="211"/>
      <c r="T131" s="211"/>
      <c r="U131" s="211"/>
      <c r="V131" s="211"/>
      <c r="W131" s="211"/>
      <c r="X131" s="211"/>
    </row>
    <row r="132" spans="1:24" ht="8.1" customHeight="1">
      <c r="A132" s="211"/>
      <c r="B132" s="211"/>
      <c r="C132" s="211"/>
      <c r="D132" s="211"/>
      <c r="E132" s="211"/>
      <c r="F132" s="211"/>
      <c r="G132" s="211"/>
      <c r="H132" s="211"/>
      <c r="I132" s="211"/>
      <c r="J132" s="211"/>
      <c r="K132" s="211"/>
      <c r="L132" s="211"/>
      <c r="M132" s="211"/>
      <c r="N132" s="211"/>
      <c r="O132" s="211"/>
      <c r="P132" s="211"/>
      <c r="Q132" s="211"/>
      <c r="R132" s="211"/>
      <c r="S132" s="211"/>
      <c r="T132" s="211"/>
      <c r="U132" s="211"/>
      <c r="V132" s="211"/>
      <c r="W132" s="211"/>
      <c r="X132" s="211"/>
    </row>
    <row r="133" spans="1:24" ht="8.1" customHeight="1">
      <c r="A133" s="211"/>
      <c r="B133" s="211"/>
      <c r="C133" s="211"/>
      <c r="D133" s="211"/>
      <c r="E133" s="211"/>
      <c r="F133" s="211"/>
      <c r="G133" s="211"/>
      <c r="H133" s="211"/>
      <c r="I133" s="211"/>
      <c r="J133" s="211"/>
      <c r="K133" s="211"/>
      <c r="L133" s="211"/>
      <c r="M133" s="211"/>
      <c r="N133" s="211"/>
      <c r="O133" s="211"/>
      <c r="P133" s="211"/>
      <c r="Q133" s="211"/>
      <c r="R133" s="211"/>
      <c r="S133" s="211"/>
      <c r="T133" s="211"/>
      <c r="U133" s="211"/>
      <c r="V133" s="211"/>
      <c r="W133" s="211"/>
      <c r="X133" s="211"/>
    </row>
    <row r="134" spans="1:24" ht="8.1" customHeight="1">
      <c r="A134" s="211"/>
      <c r="B134" s="211"/>
      <c r="C134" s="211"/>
      <c r="D134" s="211"/>
      <c r="E134" s="211"/>
      <c r="F134" s="211"/>
      <c r="G134" s="211"/>
      <c r="H134" s="211"/>
      <c r="I134" s="211"/>
      <c r="J134" s="211"/>
      <c r="K134" s="211"/>
      <c r="L134" s="211"/>
      <c r="M134" s="211"/>
      <c r="N134" s="211"/>
      <c r="O134" s="211"/>
      <c r="P134" s="211"/>
      <c r="Q134" s="211"/>
      <c r="R134" s="211"/>
      <c r="S134" s="211"/>
      <c r="T134" s="211"/>
      <c r="U134" s="211"/>
      <c r="V134" s="211"/>
      <c r="W134" s="211"/>
      <c r="X134" s="211"/>
    </row>
    <row r="135" spans="1:24" ht="8.1" customHeight="1">
      <c r="A135" s="211"/>
      <c r="B135" s="211"/>
      <c r="C135" s="211"/>
      <c r="D135" s="211"/>
      <c r="E135" s="211"/>
      <c r="F135" s="211"/>
      <c r="G135" s="211"/>
      <c r="H135" s="211"/>
      <c r="I135" s="211"/>
      <c r="J135" s="211"/>
      <c r="K135" s="211"/>
      <c r="L135" s="211"/>
      <c r="M135" s="211"/>
      <c r="N135" s="211"/>
      <c r="O135" s="211"/>
      <c r="P135" s="211"/>
      <c r="Q135" s="211"/>
      <c r="R135" s="211"/>
      <c r="S135" s="211"/>
      <c r="T135" s="211"/>
      <c r="U135" s="211"/>
      <c r="V135" s="211"/>
      <c r="W135" s="211"/>
      <c r="X135" s="211"/>
    </row>
    <row r="136" spans="1:24" ht="8.1" customHeight="1">
      <c r="A136" s="211"/>
      <c r="B136" s="211"/>
      <c r="C136" s="211"/>
      <c r="D136" s="211"/>
      <c r="E136" s="211"/>
      <c r="F136" s="211"/>
      <c r="G136" s="211"/>
      <c r="H136" s="211"/>
      <c r="I136" s="211"/>
      <c r="J136" s="211"/>
      <c r="K136" s="211"/>
      <c r="L136" s="211"/>
      <c r="M136" s="211"/>
      <c r="N136" s="211"/>
      <c r="O136" s="211"/>
      <c r="P136" s="211"/>
      <c r="Q136" s="211"/>
      <c r="R136" s="211"/>
      <c r="S136" s="211"/>
      <c r="T136" s="211"/>
      <c r="U136" s="211"/>
      <c r="V136" s="211"/>
      <c r="W136" s="211"/>
      <c r="X136" s="211"/>
    </row>
    <row r="137" spans="1:24" ht="8.1" customHeight="1">
      <c r="A137" s="211"/>
      <c r="B137" s="211"/>
      <c r="C137" s="211"/>
      <c r="D137" s="211"/>
      <c r="E137" s="211"/>
      <c r="F137" s="211"/>
      <c r="G137" s="211"/>
      <c r="H137" s="211"/>
      <c r="I137" s="211"/>
      <c r="J137" s="211"/>
      <c r="K137" s="211"/>
      <c r="L137" s="211"/>
      <c r="M137" s="211"/>
      <c r="N137" s="211"/>
      <c r="O137" s="211"/>
      <c r="P137" s="211"/>
      <c r="Q137" s="211"/>
      <c r="R137" s="211"/>
      <c r="S137" s="211"/>
      <c r="T137" s="211"/>
      <c r="U137" s="211"/>
      <c r="V137" s="211"/>
      <c r="W137" s="211"/>
      <c r="X137" s="211"/>
    </row>
    <row r="138" spans="1:24" ht="8.1" customHeight="1">
      <c r="A138" s="211"/>
      <c r="B138" s="211"/>
      <c r="C138" s="211"/>
      <c r="D138" s="211"/>
      <c r="E138" s="211"/>
      <c r="F138" s="211"/>
      <c r="G138" s="211"/>
      <c r="H138" s="211"/>
      <c r="I138" s="211"/>
      <c r="J138" s="211"/>
      <c r="K138" s="211"/>
      <c r="L138" s="211"/>
      <c r="M138" s="211"/>
      <c r="N138" s="211"/>
      <c r="O138" s="211"/>
      <c r="P138" s="211"/>
      <c r="Q138" s="211"/>
      <c r="R138" s="211"/>
      <c r="S138" s="211"/>
      <c r="T138" s="211"/>
      <c r="U138" s="211"/>
      <c r="V138" s="211"/>
      <c r="W138" s="211"/>
      <c r="X138" s="211"/>
    </row>
    <row r="139" spans="1:24" ht="8.1" customHeight="1">
      <c r="A139" s="211"/>
      <c r="B139" s="211"/>
      <c r="C139" s="211"/>
      <c r="D139" s="211"/>
      <c r="E139" s="211"/>
      <c r="F139" s="211"/>
      <c r="G139" s="211"/>
      <c r="H139" s="211"/>
      <c r="I139" s="211"/>
      <c r="J139" s="211"/>
      <c r="K139" s="211"/>
      <c r="L139" s="211"/>
      <c r="M139" s="211"/>
      <c r="N139" s="211"/>
      <c r="O139" s="211"/>
      <c r="P139" s="211"/>
      <c r="Q139" s="211"/>
      <c r="R139" s="211"/>
      <c r="S139" s="211"/>
      <c r="T139" s="211"/>
      <c r="U139" s="211"/>
      <c r="V139" s="211"/>
      <c r="W139" s="211"/>
      <c r="X139" s="211"/>
    </row>
    <row r="140" spans="1:24" ht="8.1" customHeight="1">
      <c r="A140" s="211"/>
      <c r="B140" s="211"/>
      <c r="C140" s="211"/>
      <c r="D140" s="211"/>
      <c r="E140" s="211"/>
      <c r="F140" s="211"/>
      <c r="G140" s="211"/>
      <c r="H140" s="211"/>
      <c r="I140" s="211"/>
      <c r="J140" s="211"/>
      <c r="K140" s="211"/>
      <c r="L140" s="211"/>
      <c r="M140" s="211"/>
      <c r="N140" s="211"/>
      <c r="O140" s="211"/>
      <c r="P140" s="211"/>
      <c r="Q140" s="211"/>
      <c r="R140" s="211"/>
      <c r="S140" s="211"/>
      <c r="T140" s="211"/>
      <c r="U140" s="211"/>
      <c r="V140" s="211"/>
      <c r="W140" s="211"/>
      <c r="X140" s="211"/>
    </row>
    <row r="141" spans="1:24" ht="8.1" customHeight="1">
      <c r="A141" s="211"/>
      <c r="B141" s="211"/>
      <c r="C141" s="211"/>
      <c r="D141" s="211"/>
      <c r="E141" s="211"/>
      <c r="F141" s="211"/>
      <c r="G141" s="211"/>
      <c r="H141" s="211"/>
      <c r="I141" s="211"/>
      <c r="J141" s="211"/>
      <c r="K141" s="211"/>
      <c r="L141" s="211"/>
      <c r="M141" s="211"/>
      <c r="N141" s="211"/>
      <c r="O141" s="211"/>
      <c r="P141" s="211"/>
      <c r="Q141" s="211"/>
      <c r="R141" s="211"/>
      <c r="S141" s="211"/>
      <c r="T141" s="211"/>
      <c r="U141" s="211"/>
      <c r="V141" s="211"/>
      <c r="W141" s="211"/>
      <c r="X141" s="211"/>
    </row>
    <row r="142" spans="1:24" ht="8.1" customHeight="1">
      <c r="A142" s="211"/>
      <c r="B142" s="211"/>
      <c r="C142" s="211"/>
      <c r="D142" s="211"/>
      <c r="E142" s="211"/>
      <c r="F142" s="211"/>
      <c r="G142" s="211"/>
      <c r="H142" s="211"/>
      <c r="I142" s="211"/>
      <c r="J142" s="211"/>
      <c r="K142" s="211"/>
      <c r="L142" s="211"/>
      <c r="M142" s="211"/>
      <c r="N142" s="211"/>
      <c r="O142" s="211"/>
      <c r="P142" s="211"/>
      <c r="Q142" s="211"/>
      <c r="R142" s="211"/>
      <c r="S142" s="211"/>
      <c r="T142" s="211"/>
      <c r="U142" s="211"/>
      <c r="V142" s="211"/>
      <c r="W142" s="211"/>
      <c r="X142" s="211"/>
    </row>
    <row r="143" spans="1:24" ht="8.1" customHeight="1">
      <c r="A143" s="211"/>
      <c r="B143" s="211"/>
      <c r="C143" s="211"/>
      <c r="D143" s="211"/>
      <c r="E143" s="211"/>
      <c r="F143" s="211"/>
      <c r="G143" s="211"/>
      <c r="H143" s="211"/>
      <c r="I143" s="211"/>
      <c r="J143" s="211"/>
      <c r="K143" s="211"/>
      <c r="L143" s="211"/>
      <c r="M143" s="211"/>
      <c r="N143" s="211"/>
      <c r="O143" s="211"/>
      <c r="P143" s="211"/>
      <c r="Q143" s="211"/>
      <c r="R143" s="211"/>
      <c r="S143" s="211"/>
      <c r="T143" s="211"/>
      <c r="U143" s="211"/>
      <c r="V143" s="211"/>
      <c r="W143" s="211"/>
      <c r="X143" s="211"/>
    </row>
    <row r="144" spans="1:24" ht="8.1" customHeight="1">
      <c r="A144" s="211"/>
      <c r="B144" s="211"/>
      <c r="C144" s="211"/>
      <c r="D144" s="211"/>
      <c r="E144" s="211"/>
      <c r="F144" s="211"/>
      <c r="G144" s="211"/>
      <c r="H144" s="211"/>
      <c r="I144" s="211"/>
      <c r="J144" s="211"/>
      <c r="K144" s="211"/>
      <c r="L144" s="211"/>
      <c r="M144" s="211"/>
      <c r="N144" s="211"/>
      <c r="O144" s="211"/>
      <c r="P144" s="211"/>
      <c r="Q144" s="211"/>
      <c r="R144" s="211"/>
      <c r="S144" s="211"/>
      <c r="T144" s="211"/>
      <c r="U144" s="211"/>
      <c r="V144" s="211"/>
      <c r="W144" s="211"/>
      <c r="X144" s="211"/>
    </row>
    <row r="145" spans="1:24" ht="8.1" customHeight="1">
      <c r="A145" s="211"/>
      <c r="B145" s="211"/>
      <c r="C145" s="211"/>
      <c r="D145" s="211"/>
      <c r="E145" s="211"/>
      <c r="F145" s="211"/>
      <c r="G145" s="211"/>
      <c r="H145" s="211"/>
      <c r="I145" s="211"/>
      <c r="J145" s="211"/>
      <c r="K145" s="211"/>
      <c r="L145" s="211"/>
      <c r="M145" s="211"/>
      <c r="N145" s="211"/>
      <c r="O145" s="211"/>
      <c r="P145" s="211"/>
      <c r="Q145" s="211"/>
      <c r="R145" s="211"/>
      <c r="S145" s="211"/>
      <c r="T145" s="211"/>
      <c r="U145" s="211"/>
      <c r="V145" s="211"/>
      <c r="W145" s="211"/>
      <c r="X145" s="211"/>
    </row>
    <row r="146" spans="1:24" ht="8.1" customHeight="1">
      <c r="A146" s="211"/>
      <c r="B146" s="211"/>
      <c r="C146" s="211"/>
      <c r="D146" s="211"/>
      <c r="E146" s="211"/>
      <c r="F146" s="211"/>
      <c r="G146" s="211"/>
      <c r="H146" s="211"/>
      <c r="I146" s="211"/>
      <c r="J146" s="211"/>
      <c r="K146" s="211"/>
      <c r="L146" s="211"/>
      <c r="M146" s="211"/>
      <c r="N146" s="211"/>
      <c r="O146" s="211"/>
      <c r="P146" s="211"/>
      <c r="Q146" s="211"/>
      <c r="R146" s="211"/>
      <c r="S146" s="211"/>
      <c r="T146" s="211"/>
      <c r="U146" s="211"/>
      <c r="V146" s="211"/>
      <c r="W146" s="211"/>
      <c r="X146" s="211"/>
    </row>
    <row r="147" spans="1:24" ht="8.1" customHeight="1">
      <c r="A147" s="211"/>
      <c r="B147" s="211"/>
      <c r="C147" s="211"/>
      <c r="D147" s="211"/>
      <c r="E147" s="211"/>
      <c r="F147" s="211"/>
      <c r="G147" s="211"/>
      <c r="H147" s="211"/>
      <c r="I147" s="211"/>
      <c r="J147" s="211"/>
      <c r="K147" s="211"/>
      <c r="L147" s="211"/>
      <c r="M147" s="211"/>
      <c r="N147" s="211"/>
      <c r="O147" s="211"/>
      <c r="P147" s="211"/>
      <c r="Q147" s="211"/>
      <c r="R147" s="211"/>
      <c r="S147" s="211"/>
      <c r="T147" s="211"/>
      <c r="U147" s="211"/>
      <c r="V147" s="211"/>
      <c r="W147" s="211"/>
      <c r="X147" s="211"/>
    </row>
    <row r="148" spans="1:24" ht="8.1" customHeight="1">
      <c r="A148" s="211"/>
      <c r="B148" s="211"/>
      <c r="C148" s="211"/>
      <c r="D148" s="211"/>
      <c r="E148" s="211"/>
      <c r="F148" s="211"/>
      <c r="G148" s="211"/>
      <c r="H148" s="211"/>
      <c r="I148" s="211"/>
      <c r="J148" s="211"/>
      <c r="K148" s="211"/>
      <c r="L148" s="211"/>
      <c r="M148" s="211"/>
      <c r="N148" s="211"/>
      <c r="O148" s="211"/>
      <c r="P148" s="211"/>
      <c r="Q148" s="211"/>
      <c r="R148" s="211"/>
      <c r="S148" s="211"/>
      <c r="T148" s="211"/>
      <c r="U148" s="211"/>
      <c r="V148" s="211"/>
      <c r="W148" s="211"/>
      <c r="X148" s="211"/>
    </row>
    <row r="149" spans="1:24" ht="8.1" customHeight="1">
      <c r="A149" s="211"/>
      <c r="B149" s="211"/>
      <c r="C149" s="211"/>
      <c r="D149" s="211"/>
      <c r="E149" s="211"/>
      <c r="F149" s="211"/>
      <c r="G149" s="211"/>
      <c r="H149" s="211"/>
      <c r="I149" s="211"/>
      <c r="J149" s="211"/>
      <c r="K149" s="211"/>
      <c r="L149" s="211"/>
      <c r="M149" s="211"/>
      <c r="N149" s="211"/>
      <c r="O149" s="211"/>
      <c r="P149" s="211"/>
      <c r="Q149" s="211"/>
      <c r="R149" s="211"/>
      <c r="S149" s="211"/>
      <c r="T149" s="211"/>
      <c r="U149" s="211"/>
      <c r="V149" s="211"/>
      <c r="W149" s="211"/>
      <c r="X149" s="211"/>
    </row>
    <row r="150" spans="1:24" ht="8.1" customHeight="1">
      <c r="A150" s="211"/>
      <c r="B150" s="211"/>
      <c r="C150" s="211"/>
      <c r="D150" s="211"/>
      <c r="E150" s="211"/>
      <c r="F150" s="211"/>
      <c r="G150" s="211"/>
      <c r="H150" s="211"/>
      <c r="I150" s="211"/>
      <c r="J150" s="211"/>
      <c r="K150" s="211"/>
      <c r="L150" s="211"/>
      <c r="M150" s="211"/>
      <c r="N150" s="211"/>
      <c r="O150" s="211"/>
      <c r="P150" s="211"/>
      <c r="Q150" s="211"/>
      <c r="R150" s="211"/>
      <c r="S150" s="211"/>
      <c r="T150" s="211"/>
      <c r="U150" s="211"/>
      <c r="V150" s="211"/>
      <c r="W150" s="211"/>
      <c r="X150" s="211"/>
    </row>
    <row r="151" spans="1:24" ht="8.1" customHeight="1">
      <c r="A151" s="211"/>
      <c r="B151" s="211"/>
      <c r="C151" s="211"/>
      <c r="D151" s="211"/>
      <c r="E151" s="211"/>
      <c r="F151" s="211"/>
      <c r="G151" s="211"/>
      <c r="H151" s="211"/>
      <c r="I151" s="211"/>
      <c r="J151" s="211"/>
      <c r="K151" s="211"/>
      <c r="L151" s="211"/>
      <c r="M151" s="211"/>
      <c r="N151" s="211"/>
      <c r="O151" s="211"/>
      <c r="P151" s="211"/>
      <c r="Q151" s="211"/>
      <c r="R151" s="211"/>
      <c r="S151" s="211"/>
      <c r="T151" s="211"/>
      <c r="U151" s="211"/>
      <c r="V151" s="211"/>
      <c r="W151" s="211"/>
      <c r="X151" s="211"/>
    </row>
    <row r="152" spans="1:24" ht="8.1" customHeight="1">
      <c r="A152" s="211"/>
      <c r="B152" s="211"/>
      <c r="C152" s="211"/>
      <c r="D152" s="211"/>
      <c r="E152" s="211"/>
      <c r="F152" s="211"/>
      <c r="G152" s="211"/>
      <c r="H152" s="211"/>
      <c r="I152" s="211"/>
      <c r="J152" s="211"/>
      <c r="K152" s="211"/>
      <c r="L152" s="211"/>
      <c r="M152" s="211"/>
      <c r="N152" s="211"/>
      <c r="O152" s="211"/>
      <c r="P152" s="211"/>
      <c r="Q152" s="211"/>
      <c r="R152" s="211"/>
      <c r="S152" s="211"/>
      <c r="T152" s="211"/>
      <c r="U152" s="211"/>
      <c r="V152" s="211"/>
      <c r="W152" s="211"/>
      <c r="X152" s="211"/>
    </row>
    <row r="153" spans="1:24" ht="8.1" customHeight="1">
      <c r="A153" s="211"/>
      <c r="B153" s="211"/>
      <c r="C153" s="211"/>
      <c r="D153" s="211"/>
      <c r="E153" s="211"/>
      <c r="F153" s="211"/>
      <c r="G153" s="211"/>
      <c r="H153" s="211"/>
      <c r="I153" s="211"/>
      <c r="J153" s="211"/>
      <c r="K153" s="211"/>
      <c r="L153" s="211"/>
      <c r="M153" s="211"/>
      <c r="N153" s="211"/>
      <c r="O153" s="211"/>
      <c r="P153" s="211"/>
      <c r="Q153" s="211"/>
      <c r="R153" s="211"/>
      <c r="S153" s="211"/>
      <c r="T153" s="211"/>
      <c r="U153" s="211"/>
      <c r="V153" s="211"/>
      <c r="W153" s="211"/>
      <c r="X153" s="211"/>
    </row>
    <row r="154" spans="1:24" ht="8.1" customHeight="1">
      <c r="A154" s="211"/>
      <c r="B154" s="211"/>
      <c r="C154" s="211"/>
      <c r="D154" s="211"/>
      <c r="E154" s="211"/>
      <c r="F154" s="211"/>
      <c r="G154" s="211"/>
      <c r="H154" s="211"/>
      <c r="I154" s="211"/>
      <c r="J154" s="211"/>
      <c r="K154" s="211"/>
      <c r="L154" s="211"/>
      <c r="M154" s="211"/>
      <c r="N154" s="211"/>
      <c r="O154" s="211"/>
      <c r="P154" s="211"/>
      <c r="Q154" s="211"/>
      <c r="R154" s="211"/>
      <c r="S154" s="211"/>
      <c r="T154" s="211"/>
      <c r="U154" s="211"/>
      <c r="V154" s="211"/>
      <c r="W154" s="211"/>
      <c r="X154" s="211"/>
    </row>
    <row r="155" spans="1:24" ht="8.1" customHeight="1">
      <c r="A155" s="211"/>
      <c r="B155" s="211"/>
      <c r="C155" s="211"/>
      <c r="D155" s="211"/>
      <c r="E155" s="211"/>
      <c r="F155" s="211"/>
      <c r="G155" s="211"/>
      <c r="H155" s="211"/>
      <c r="I155" s="211"/>
      <c r="J155" s="211"/>
      <c r="K155" s="211"/>
      <c r="L155" s="211"/>
      <c r="M155" s="211"/>
      <c r="N155" s="211"/>
      <c r="O155" s="211"/>
      <c r="P155" s="211"/>
      <c r="Q155" s="211"/>
      <c r="R155" s="211"/>
      <c r="S155" s="211"/>
      <c r="T155" s="211"/>
      <c r="U155" s="211"/>
      <c r="V155" s="211"/>
      <c r="W155" s="211"/>
      <c r="X155" s="211"/>
    </row>
    <row r="156" spans="1:24" ht="8.1" customHeight="1">
      <c r="A156" s="211"/>
      <c r="B156" s="211"/>
      <c r="C156" s="211"/>
      <c r="D156" s="211"/>
      <c r="E156" s="211"/>
      <c r="F156" s="211"/>
      <c r="G156" s="211"/>
      <c r="H156" s="211"/>
      <c r="I156" s="211"/>
      <c r="J156" s="211"/>
      <c r="K156" s="211"/>
      <c r="L156" s="211"/>
      <c r="M156" s="211"/>
      <c r="N156" s="211"/>
      <c r="O156" s="211"/>
      <c r="P156" s="211"/>
      <c r="Q156" s="211"/>
      <c r="R156" s="211"/>
      <c r="S156" s="211"/>
      <c r="T156" s="211"/>
      <c r="U156" s="211"/>
      <c r="V156" s="211"/>
      <c r="W156" s="211"/>
      <c r="X156" s="211"/>
    </row>
    <row r="157" spans="1:24" ht="8.1" customHeight="1">
      <c r="A157" s="211"/>
      <c r="B157" s="211"/>
      <c r="C157" s="211"/>
      <c r="D157" s="211"/>
      <c r="E157" s="211"/>
      <c r="F157" s="211"/>
      <c r="G157" s="211"/>
      <c r="H157" s="211"/>
      <c r="I157" s="211"/>
      <c r="J157" s="211"/>
      <c r="K157" s="211"/>
      <c r="L157" s="211"/>
      <c r="M157" s="211"/>
      <c r="N157" s="211"/>
      <c r="O157" s="211"/>
      <c r="P157" s="211"/>
      <c r="Q157" s="211"/>
      <c r="R157" s="211"/>
      <c r="S157" s="211"/>
      <c r="T157" s="211"/>
      <c r="U157" s="211"/>
      <c r="V157" s="211"/>
      <c r="W157" s="211"/>
      <c r="X157" s="211"/>
    </row>
    <row r="158" spans="1:24" ht="8.1" customHeight="1">
      <c r="A158" s="211"/>
      <c r="B158" s="211"/>
      <c r="C158" s="211"/>
      <c r="D158" s="211"/>
      <c r="E158" s="211"/>
      <c r="F158" s="211"/>
      <c r="G158" s="211"/>
      <c r="H158" s="211"/>
      <c r="I158" s="211"/>
      <c r="J158" s="211"/>
      <c r="K158" s="211"/>
      <c r="L158" s="211"/>
      <c r="M158" s="211"/>
      <c r="N158" s="211"/>
      <c r="O158" s="211"/>
      <c r="P158" s="211"/>
      <c r="Q158" s="211"/>
      <c r="R158" s="211"/>
      <c r="S158" s="211"/>
      <c r="T158" s="211"/>
      <c r="U158" s="211"/>
      <c r="V158" s="211"/>
      <c r="W158" s="211"/>
      <c r="X158" s="211"/>
    </row>
    <row r="159" spans="1:24" ht="8.1" customHeight="1">
      <c r="A159" s="211"/>
      <c r="B159" s="211"/>
      <c r="C159" s="211"/>
      <c r="D159" s="211"/>
      <c r="E159" s="211"/>
      <c r="F159" s="211"/>
      <c r="G159" s="211"/>
      <c r="H159" s="211"/>
      <c r="I159" s="211"/>
      <c r="J159" s="211"/>
      <c r="K159" s="211"/>
      <c r="L159" s="211"/>
      <c r="M159" s="211"/>
      <c r="N159" s="211">
        <f>报关资料录入2!N72</f>
        <v>0</v>
      </c>
      <c r="O159" s="211"/>
      <c r="P159" s="211"/>
      <c r="Q159" s="211"/>
      <c r="R159" s="211"/>
      <c r="S159" s="211"/>
      <c r="T159" s="211"/>
      <c r="U159" s="211"/>
      <c r="V159" s="211"/>
      <c r="W159" s="211"/>
      <c r="X159" s="211"/>
    </row>
    <row r="160" spans="1:24" ht="8.1" customHeight="1">
      <c r="C160" s="211"/>
      <c r="D160" s="211"/>
      <c r="E160" s="211"/>
      <c r="F160" s="211"/>
      <c r="G160" s="211"/>
      <c r="H160" s="211"/>
      <c r="I160" s="211"/>
      <c r="J160" s="211"/>
      <c r="K160" s="211"/>
      <c r="L160" s="211"/>
      <c r="M160" s="211"/>
      <c r="N160" s="211">
        <f>报关资料录入2!N73</f>
        <v>0</v>
      </c>
      <c r="O160" s="211"/>
      <c r="P160" s="211"/>
      <c r="Q160" s="211"/>
      <c r="R160" s="211"/>
      <c r="S160" s="211"/>
      <c r="T160" s="211"/>
      <c r="U160" s="211"/>
      <c r="V160" s="211"/>
      <c r="W160" s="211"/>
      <c r="X160" s="211"/>
    </row>
    <row r="161" spans="3:24" ht="8.1" customHeight="1">
      <c r="C161" s="211"/>
      <c r="D161" s="211"/>
      <c r="E161" s="211"/>
      <c r="F161" s="211"/>
      <c r="G161" s="211"/>
      <c r="H161" s="211"/>
      <c r="I161" s="211"/>
      <c r="J161" s="211"/>
      <c r="K161" s="211"/>
      <c r="L161" s="211"/>
      <c r="M161" s="211"/>
      <c r="N161" s="211"/>
      <c r="O161" s="211"/>
      <c r="P161" s="211"/>
      <c r="Q161" s="211"/>
      <c r="R161" s="211"/>
      <c r="S161" s="211"/>
      <c r="T161" s="211"/>
      <c r="U161" s="211"/>
      <c r="V161" s="211"/>
      <c r="W161" s="211"/>
      <c r="X161" s="211"/>
    </row>
  </sheetData>
  <sheetProtection password="AED3" sheet="1" objects="1"/>
  <mergeCells count="381">
    <mergeCell ref="L33:P37"/>
    <mergeCell ref="A38:H41"/>
    <mergeCell ref="C17:D18"/>
    <mergeCell ref="C31:D32"/>
    <mergeCell ref="E31:I32"/>
    <mergeCell ref="A15:B31"/>
    <mergeCell ref="Z67:AA68"/>
    <mergeCell ref="Q25:T26"/>
    <mergeCell ref="E25:I28"/>
    <mergeCell ref="M31:P32"/>
    <mergeCell ref="Q31:T32"/>
    <mergeCell ref="Q33:R37"/>
    <mergeCell ref="S38:Y41"/>
    <mergeCell ref="J33:K37"/>
    <mergeCell ref="J27:L28"/>
    <mergeCell ref="W67:Y68"/>
    <mergeCell ref="N55:O56"/>
    <mergeCell ref="P55:Q56"/>
    <mergeCell ref="R55:S56"/>
    <mergeCell ref="Z55:AA56"/>
    <mergeCell ref="Z51:AA52"/>
    <mergeCell ref="E66:M66"/>
    <mergeCell ref="Z65:AA66"/>
    <mergeCell ref="R61:S62"/>
    <mergeCell ref="AB67:AC68"/>
    <mergeCell ref="C15:D16"/>
    <mergeCell ref="U17:Y18"/>
    <mergeCell ref="M17:P18"/>
    <mergeCell ref="Q17:T18"/>
    <mergeCell ref="J21:L24"/>
    <mergeCell ref="M21:P24"/>
    <mergeCell ref="E15:I16"/>
    <mergeCell ref="J15:L16"/>
    <mergeCell ref="J17:L18"/>
    <mergeCell ref="E17:I18"/>
    <mergeCell ref="Q23:T24"/>
    <mergeCell ref="E23:I24"/>
    <mergeCell ref="M15:P16"/>
    <mergeCell ref="Q15:T16"/>
    <mergeCell ref="J19:L20"/>
    <mergeCell ref="W55:Y56"/>
    <mergeCell ref="W51:Y52"/>
    <mergeCell ref="W53:Y54"/>
    <mergeCell ref="C19:D20"/>
    <mergeCell ref="E29:I30"/>
    <mergeCell ref="U15:Y16"/>
    <mergeCell ref="U21:W22"/>
    <mergeCell ref="M25:P26"/>
    <mergeCell ref="AB77:AC78"/>
    <mergeCell ref="W77:Y78"/>
    <mergeCell ref="W73:Y74"/>
    <mergeCell ref="N69:O70"/>
    <mergeCell ref="P69:Q70"/>
    <mergeCell ref="R69:S70"/>
    <mergeCell ref="Z69:AA70"/>
    <mergeCell ref="AB69:AC70"/>
    <mergeCell ref="N71:O72"/>
    <mergeCell ref="P71:Q72"/>
    <mergeCell ref="R71:S72"/>
    <mergeCell ref="Z71:AA72"/>
    <mergeCell ref="AB71:AC72"/>
    <mergeCell ref="W71:Y72"/>
    <mergeCell ref="W69:Y70"/>
    <mergeCell ref="Z73:AA74"/>
    <mergeCell ref="AB73:AC74"/>
    <mergeCell ref="N75:O76"/>
    <mergeCell ref="P75:Q76"/>
    <mergeCell ref="R75:S76"/>
    <mergeCell ref="Z75:AA76"/>
    <mergeCell ref="AB75:AC76"/>
    <mergeCell ref="W75:Y76"/>
    <mergeCell ref="N77:O78"/>
    <mergeCell ref="W81:Y82"/>
    <mergeCell ref="N81:O82"/>
    <mergeCell ref="P81:Q82"/>
    <mergeCell ref="R81:S82"/>
    <mergeCell ref="Z81:AA82"/>
    <mergeCell ref="AB81:AC82"/>
    <mergeCell ref="N79:O80"/>
    <mergeCell ref="P79:Q80"/>
    <mergeCell ref="R79:S80"/>
    <mergeCell ref="Z79:AA80"/>
    <mergeCell ref="AB79:AC80"/>
    <mergeCell ref="W79:Y80"/>
    <mergeCell ref="Z77:AA78"/>
    <mergeCell ref="M11:N12"/>
    <mergeCell ref="O7:Y8"/>
    <mergeCell ref="O9:Y10"/>
    <mergeCell ref="C7:D8"/>
    <mergeCell ref="M7:N8"/>
    <mergeCell ref="A6:B14"/>
    <mergeCell ref="E9:L10"/>
    <mergeCell ref="C9:D10"/>
    <mergeCell ref="M9:N10"/>
    <mergeCell ref="E11:L12"/>
    <mergeCell ref="O11:Y12"/>
    <mergeCell ref="C13:D14"/>
    <mergeCell ref="M13:N14"/>
    <mergeCell ref="O13:Y14"/>
    <mergeCell ref="E13:L14"/>
    <mergeCell ref="E7:L8"/>
    <mergeCell ref="E19:I20"/>
    <mergeCell ref="I38:R41"/>
    <mergeCell ref="E35:I37"/>
    <mergeCell ref="J31:L32"/>
    <mergeCell ref="E33:I34"/>
    <mergeCell ref="C33:D34"/>
    <mergeCell ref="C35:D37"/>
    <mergeCell ref="AB65:AC66"/>
    <mergeCell ref="N57:O58"/>
    <mergeCell ref="P57:Q58"/>
    <mergeCell ref="R57:S58"/>
    <mergeCell ref="Z57:AA58"/>
    <mergeCell ref="AB57:AC58"/>
    <mergeCell ref="W65:Y66"/>
    <mergeCell ref="T66:U66"/>
    <mergeCell ref="AB55:AC56"/>
    <mergeCell ref="N63:O64"/>
    <mergeCell ref="P63:Q64"/>
    <mergeCell ref="R63:S64"/>
    <mergeCell ref="Z63:AA64"/>
    <mergeCell ref="AB63:AC64"/>
    <mergeCell ref="W63:Y64"/>
    <mergeCell ref="W61:Y62"/>
    <mergeCell ref="N59:O60"/>
    <mergeCell ref="P59:Q60"/>
    <mergeCell ref="R59:S60"/>
    <mergeCell ref="Z59:AA60"/>
    <mergeCell ref="AB59:AC60"/>
    <mergeCell ref="W59:Y60"/>
    <mergeCell ref="N61:O62"/>
    <mergeCell ref="P61:Q62"/>
    <mergeCell ref="Z61:AA62"/>
    <mergeCell ref="AB61:AC62"/>
    <mergeCell ref="AB51:AC52"/>
    <mergeCell ref="N53:O54"/>
    <mergeCell ref="P53:Q54"/>
    <mergeCell ref="R53:S54"/>
    <mergeCell ref="Z53:AA54"/>
    <mergeCell ref="AB53:AC54"/>
    <mergeCell ref="W57:Y58"/>
    <mergeCell ref="Z4:AF41"/>
    <mergeCell ref="W49:Y50"/>
    <mergeCell ref="N45:O46"/>
    <mergeCell ref="P45:Q46"/>
    <mergeCell ref="R45:S46"/>
    <mergeCell ref="Z45:AA46"/>
    <mergeCell ref="AB45:AC46"/>
    <mergeCell ref="N47:O48"/>
    <mergeCell ref="P47:Q48"/>
    <mergeCell ref="R47:S48"/>
    <mergeCell ref="Z47:AA48"/>
    <mergeCell ref="AB47:AC48"/>
    <mergeCell ref="U19:Y20"/>
    <mergeCell ref="W47:Y48"/>
    <mergeCell ref="A1:Y4"/>
    <mergeCell ref="C11:D12"/>
    <mergeCell ref="Z49:AA50"/>
    <mergeCell ref="AB49:AC50"/>
    <mergeCell ref="W45:Y46"/>
    <mergeCell ref="M29:P30"/>
    <mergeCell ref="Q29:T30"/>
    <mergeCell ref="S33:Y37"/>
    <mergeCell ref="U23:Y24"/>
    <mergeCell ref="M19:P20"/>
    <mergeCell ref="Q19:T20"/>
    <mergeCell ref="U29:Y30"/>
    <mergeCell ref="U25:Y26"/>
    <mergeCell ref="Q21:T22"/>
    <mergeCell ref="M27:P28"/>
    <mergeCell ref="Q27:T28"/>
    <mergeCell ref="U31:Y32"/>
    <mergeCell ref="U27:Y28"/>
    <mergeCell ref="X21:Y22"/>
    <mergeCell ref="AE79:AE80"/>
    <mergeCell ref="AE67:AE68"/>
    <mergeCell ref="AE69:AE70"/>
    <mergeCell ref="AE71:AE72"/>
    <mergeCell ref="AE73:AE74"/>
    <mergeCell ref="AE75:AE76"/>
    <mergeCell ref="AE77:AE78"/>
    <mergeCell ref="AE43:AE44"/>
    <mergeCell ref="AE45:AE46"/>
    <mergeCell ref="AE47:AE48"/>
    <mergeCell ref="AE49:AE50"/>
    <mergeCell ref="AE51:AE52"/>
    <mergeCell ref="AE53:AE54"/>
    <mergeCell ref="AE55:AE56"/>
    <mergeCell ref="AE57:AE58"/>
    <mergeCell ref="AE59:AE60"/>
    <mergeCell ref="AE81:AE82"/>
    <mergeCell ref="AF43:AF44"/>
    <mergeCell ref="AF45:AF46"/>
    <mergeCell ref="AF47:AF48"/>
    <mergeCell ref="AF49:AF50"/>
    <mergeCell ref="AF51:AF52"/>
    <mergeCell ref="AF53:AF54"/>
    <mergeCell ref="AF55:AF56"/>
    <mergeCell ref="AF57:AF58"/>
    <mergeCell ref="AF59:AF60"/>
    <mergeCell ref="AF61:AF62"/>
    <mergeCell ref="AF63:AF64"/>
    <mergeCell ref="AF65:AF66"/>
    <mergeCell ref="AF67:AF68"/>
    <mergeCell ref="AF69:AF70"/>
    <mergeCell ref="AF71:AF72"/>
    <mergeCell ref="AF73:AF74"/>
    <mergeCell ref="AF75:AF76"/>
    <mergeCell ref="AF77:AF78"/>
    <mergeCell ref="AF79:AF80"/>
    <mergeCell ref="AF81:AF82"/>
    <mergeCell ref="AE61:AE62"/>
    <mergeCell ref="AE63:AE64"/>
    <mergeCell ref="AE65:AE66"/>
    <mergeCell ref="E82:M82"/>
    <mergeCell ref="T82:U82"/>
    <mergeCell ref="AD43:AD44"/>
    <mergeCell ref="AD45:AD46"/>
    <mergeCell ref="AD47:AD48"/>
    <mergeCell ref="AD49:AD50"/>
    <mergeCell ref="AD51:AD52"/>
    <mergeCell ref="AD53:AD54"/>
    <mergeCell ref="AD55:AD56"/>
    <mergeCell ref="AD57:AD58"/>
    <mergeCell ref="AD59:AD60"/>
    <mergeCell ref="AD61:AD62"/>
    <mergeCell ref="AD63:AD64"/>
    <mergeCell ref="AD65:AD66"/>
    <mergeCell ref="AD67:AD68"/>
    <mergeCell ref="AD69:AD70"/>
    <mergeCell ref="AD71:AD72"/>
    <mergeCell ref="AD73:AD74"/>
    <mergeCell ref="AD75:AD76"/>
    <mergeCell ref="AD77:AD78"/>
    <mergeCell ref="AD79:AD80"/>
    <mergeCell ref="AD81:AD82"/>
    <mergeCell ref="N49:O50"/>
    <mergeCell ref="P49:Q50"/>
    <mergeCell ref="E78:M78"/>
    <mergeCell ref="T78:U78"/>
    <mergeCell ref="B79:D79"/>
    <mergeCell ref="E79:M79"/>
    <mergeCell ref="T79:U79"/>
    <mergeCell ref="E80:M80"/>
    <mergeCell ref="T80:U80"/>
    <mergeCell ref="B81:D81"/>
    <mergeCell ref="E81:M81"/>
    <mergeCell ref="T81:U81"/>
    <mergeCell ref="P77:Q78"/>
    <mergeCell ref="R77:S78"/>
    <mergeCell ref="E74:M74"/>
    <mergeCell ref="T74:U74"/>
    <mergeCell ref="B75:D75"/>
    <mergeCell ref="E75:M75"/>
    <mergeCell ref="T75:U75"/>
    <mergeCell ref="E76:M76"/>
    <mergeCell ref="T76:U76"/>
    <mergeCell ref="B77:D77"/>
    <mergeCell ref="E77:M77"/>
    <mergeCell ref="T77:U77"/>
    <mergeCell ref="N73:O74"/>
    <mergeCell ref="P73:Q74"/>
    <mergeCell ref="R73:S74"/>
    <mergeCell ref="E70:M70"/>
    <mergeCell ref="T70:U70"/>
    <mergeCell ref="B71:D71"/>
    <mergeCell ref="E71:M71"/>
    <mergeCell ref="T71:U71"/>
    <mergeCell ref="E72:M72"/>
    <mergeCell ref="T72:U72"/>
    <mergeCell ref="B73:D73"/>
    <mergeCell ref="E73:M73"/>
    <mergeCell ref="T73:U73"/>
    <mergeCell ref="B67:D67"/>
    <mergeCell ref="E67:M67"/>
    <mergeCell ref="T67:U67"/>
    <mergeCell ref="E68:M68"/>
    <mergeCell ref="T68:U68"/>
    <mergeCell ref="B69:D69"/>
    <mergeCell ref="E69:M69"/>
    <mergeCell ref="T69:U69"/>
    <mergeCell ref="N67:O68"/>
    <mergeCell ref="P67:Q68"/>
    <mergeCell ref="R67:S68"/>
    <mergeCell ref="E62:M62"/>
    <mergeCell ref="T62:U62"/>
    <mergeCell ref="B63:D63"/>
    <mergeCell ref="E63:M63"/>
    <mergeCell ref="T63:U63"/>
    <mergeCell ref="E64:M64"/>
    <mergeCell ref="T64:U64"/>
    <mergeCell ref="B65:D65"/>
    <mergeCell ref="E65:M65"/>
    <mergeCell ref="T65:U65"/>
    <mergeCell ref="N65:O66"/>
    <mergeCell ref="P65:Q66"/>
    <mergeCell ref="R65:S66"/>
    <mergeCell ref="E58:M58"/>
    <mergeCell ref="T58:U58"/>
    <mergeCell ref="B59:D59"/>
    <mergeCell ref="E59:M59"/>
    <mergeCell ref="T59:U59"/>
    <mergeCell ref="E60:M60"/>
    <mergeCell ref="T60:U60"/>
    <mergeCell ref="B61:D61"/>
    <mergeCell ref="E61:M61"/>
    <mergeCell ref="T61:U61"/>
    <mergeCell ref="E54:M54"/>
    <mergeCell ref="T54:U54"/>
    <mergeCell ref="B55:D55"/>
    <mergeCell ref="E55:M55"/>
    <mergeCell ref="T55:U55"/>
    <mergeCell ref="E56:M56"/>
    <mergeCell ref="T56:U56"/>
    <mergeCell ref="B57:D57"/>
    <mergeCell ref="E57:M57"/>
    <mergeCell ref="T57:U57"/>
    <mergeCell ref="B51:D51"/>
    <mergeCell ref="E51:M51"/>
    <mergeCell ref="T51:U51"/>
    <mergeCell ref="E52:M52"/>
    <mergeCell ref="T52:U52"/>
    <mergeCell ref="B53:D53"/>
    <mergeCell ref="E53:M53"/>
    <mergeCell ref="T53:U53"/>
    <mergeCell ref="R49:S50"/>
    <mergeCell ref="N51:O52"/>
    <mergeCell ref="P51:Q52"/>
    <mergeCell ref="R51:S52"/>
    <mergeCell ref="E50:M50"/>
    <mergeCell ref="T50:U50"/>
    <mergeCell ref="E46:M46"/>
    <mergeCell ref="T46:U46"/>
    <mergeCell ref="B47:D47"/>
    <mergeCell ref="E47:M47"/>
    <mergeCell ref="T47:U47"/>
    <mergeCell ref="E48:M48"/>
    <mergeCell ref="T48:U48"/>
    <mergeCell ref="B49:D49"/>
    <mergeCell ref="E49:M49"/>
    <mergeCell ref="T49:U49"/>
    <mergeCell ref="Z42:AA42"/>
    <mergeCell ref="AB42:AC42"/>
    <mergeCell ref="B43:D43"/>
    <mergeCell ref="E43:M43"/>
    <mergeCell ref="T43:U43"/>
    <mergeCell ref="E44:M44"/>
    <mergeCell ref="T44:U44"/>
    <mergeCell ref="B45:D45"/>
    <mergeCell ref="E45:M45"/>
    <mergeCell ref="T45:U45"/>
    <mergeCell ref="N43:O44"/>
    <mergeCell ref="P43:Q44"/>
    <mergeCell ref="R43:S44"/>
    <mergeCell ref="Z43:AA44"/>
    <mergeCell ref="AB43:AC44"/>
    <mergeCell ref="W43:Y44"/>
    <mergeCell ref="A5:Y5"/>
    <mergeCell ref="C6:D6"/>
    <mergeCell ref="E6:I6"/>
    <mergeCell ref="J6:L6"/>
    <mergeCell ref="M6:P6"/>
    <mergeCell ref="Q6:S6"/>
    <mergeCell ref="T6:Y6"/>
    <mergeCell ref="A37:B37"/>
    <mergeCell ref="B42:D42"/>
    <mergeCell ref="E42:M42"/>
    <mergeCell ref="N42:O42"/>
    <mergeCell ref="P42:Q42"/>
    <mergeCell ref="R42:S42"/>
    <mergeCell ref="T42:V42"/>
    <mergeCell ref="W42:Y42"/>
    <mergeCell ref="C29:D30"/>
    <mergeCell ref="A32:B33"/>
    <mergeCell ref="A34:B35"/>
    <mergeCell ref="C25:D28"/>
    <mergeCell ref="J29:L30"/>
    <mergeCell ref="C23:D24"/>
    <mergeCell ref="C21:D22"/>
    <mergeCell ref="E21:I22"/>
    <mergeCell ref="J25:L26"/>
  </mergeCells>
  <phoneticPr fontId="148" type="noConversion"/>
  <dataValidations count="8">
    <dataValidation type="list" errorStyle="information" allowBlank="1" showInputMessage="1" showErrorMessage="1" sqref="M21" xr:uid="{00000000-0002-0000-0200-000000000000}">
      <formula1>"FOB, CIF, C&amp;F,其他"</formula1>
    </dataValidation>
    <dataValidation type="list" errorStyle="information" allowBlank="1" showInputMessage="1" showErrorMessage="1" sqref="M25" xr:uid="{00000000-0002-0000-0200-000001000000}">
      <formula1>"照章征税, 折半征税, 全免,    ,"</formula1>
    </dataValidation>
    <dataValidation type="list" errorStyle="information" allowBlank="1" showInputMessage="1" showErrorMessage="1" sqref="M27" xr:uid="{00000000-0002-0000-0200-000002000000}">
      <formula1>"HKD, USD,  ,"</formula1>
    </dataValidation>
    <dataValidation type="list" errorStyle="information" allowBlank="1" showInputMessage="1" showErrorMessage="1" sqref="M31" xr:uid="{00000000-0002-0000-0200-000003000000}">
      <formula1>"纸箱, 其他包装"</formula1>
    </dataValidation>
    <dataValidation type="list" errorStyle="information" allowBlank="1" showInputMessage="1" showErrorMessage="1" sqref="V43 V47 V49 V51 V53 V55 V57 V59 V61 V63 V65 V67 V69 V71 V73 V75 V77 V79 V81" xr:uid="{00000000-0002-0000-0200-000004000000}">
      <formula1>"个, 千克,只, 件, 把,台, 箱, 套, 支, 副, 米,  盒, 升, 包,条  , "</formula1>
    </dataValidation>
    <dataValidation type="list" errorStyle="information" allowBlank="1" showInputMessage="1" showErrorMessage="1" sqref="V44 V46 V48 V50 V52 V54 V56 V58 V60 V62 V64 V66 V68 V70 V72 V74 V76 V78 V80 V82" xr:uid="{00000000-0002-0000-0200-000005000000}">
      <formula1>"个, 只, 件, 台, 箱, 套, 支, 副, 米, 千克, 盒, 升, 包,  , "</formula1>
    </dataValidation>
    <dataValidation type="list" errorStyle="information" allowBlank="1" showInputMessage="1" showErrorMessage="1" sqref="V45" xr:uid="{00000000-0002-0000-0200-000006000000}">
      <formula1>"个, 千克,只, 件, 把,台, 箱, 套, 支, 副, 米,  盒, 升, 包,  , "</formula1>
    </dataValidation>
    <dataValidation type="list" errorStyle="information" allowBlank="1" showInputMessage="1" showErrorMessage="1" sqref="M15:P16" xr:uid="{00000000-0002-0000-0200-000007000000}">
      <formula1>"大鹏海关, 笋岗海关, 文锦渡关, 皇岗海关, 蛇口海关,机场海关"</formula1>
    </dataValidation>
  </dataValidations>
  <pageMargins left="0.23" right="0.24" top="0.49" bottom="0.17" header="0.5" footer="0.17"/>
  <pageSetup paperSize="9"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14"/>
  </sheetPr>
  <dimension ref="A1:AG120"/>
  <sheetViews>
    <sheetView showGridLines="0" showZeros="0" showOutlineSymbols="0" topLeftCell="A31" workbookViewId="0">
      <selection activeCell="AG32" sqref="AG32"/>
    </sheetView>
  </sheetViews>
  <sheetFormatPr defaultColWidth="3.625" defaultRowHeight="8.1" customHeight="1"/>
  <cols>
    <col min="1" max="1" width="4" customWidth="1"/>
    <col min="2" max="2" width="3.625" customWidth="1"/>
    <col min="3" max="3" width="4.375" customWidth="1"/>
    <col min="4" max="4" width="5.25" customWidth="1"/>
    <col min="5" max="8" width="3.625" customWidth="1"/>
    <col min="9" max="9" width="1.875" customWidth="1"/>
    <col min="10" max="11" width="3.625" customWidth="1"/>
    <col min="12" max="12" width="3.125" customWidth="1"/>
    <col min="13" max="13" width="1.625" hidden="1" customWidth="1"/>
    <col min="14" max="14" width="8.25" customWidth="1"/>
    <col min="15" max="15" width="0.5" customWidth="1"/>
    <col min="16" max="16" width="8.375" customWidth="1"/>
    <col min="17" max="17" width="5.25" customWidth="1"/>
    <col min="18" max="18" width="3.625" customWidth="1"/>
    <col min="19" max="19" width="9.25" customWidth="1"/>
    <col min="20" max="20" width="5.125" customWidth="1"/>
    <col min="21" max="21" width="3.25" customWidth="1"/>
    <col min="22" max="22" width="4" customWidth="1"/>
    <col min="23" max="23" width="3.625" customWidth="1"/>
    <col min="24" max="24" width="3.75" customWidth="1"/>
    <col min="25" max="25" width="8.125" customWidth="1"/>
    <col min="26" max="26" width="4.75" customWidth="1"/>
    <col min="31" max="31" width="7.5" customWidth="1"/>
    <col min="32" max="32" width="4.75" customWidth="1"/>
    <col min="33" max="33" width="4.125" customWidth="1"/>
  </cols>
  <sheetData>
    <row r="1" spans="1:33" ht="17.25" customHeight="1">
      <c r="A1" s="199" t="s">
        <v>4462</v>
      </c>
      <c r="B1" s="385" t="s">
        <v>4463</v>
      </c>
      <c r="C1" s="385"/>
      <c r="D1" s="385"/>
      <c r="E1" s="385" t="s">
        <v>4464</v>
      </c>
      <c r="F1" s="385"/>
      <c r="G1" s="385"/>
      <c r="H1" s="385"/>
      <c r="I1" s="385"/>
      <c r="J1" s="385"/>
      <c r="K1" s="385"/>
      <c r="L1" s="385"/>
      <c r="M1" s="385"/>
      <c r="N1" s="385" t="s">
        <v>4465</v>
      </c>
      <c r="O1" s="385"/>
      <c r="P1" s="385" t="s">
        <v>4466</v>
      </c>
      <c r="Q1" s="385"/>
      <c r="R1" s="385" t="s">
        <v>4467</v>
      </c>
      <c r="S1" s="385"/>
      <c r="T1" s="385" t="s">
        <v>4468</v>
      </c>
      <c r="U1" s="385"/>
      <c r="V1" s="385"/>
      <c r="W1" s="385" t="s">
        <v>120</v>
      </c>
      <c r="X1" s="385"/>
      <c r="Y1" s="386"/>
      <c r="Z1" s="405" t="s">
        <v>4469</v>
      </c>
      <c r="AA1" s="406"/>
      <c r="AB1" s="407" t="s">
        <v>4470</v>
      </c>
      <c r="AC1" s="408"/>
      <c r="AD1" s="215" t="s">
        <v>109</v>
      </c>
      <c r="AE1" s="215" t="s">
        <v>4471</v>
      </c>
      <c r="AF1" s="215" t="s">
        <v>109</v>
      </c>
    </row>
    <row r="2" spans="1:33" ht="16.5" customHeight="1">
      <c r="A2" s="200" t="str">
        <f>IFERROR(VLOOKUP(21,报关资料与ASN!A26:A10212,1,0),"")</f>
        <v/>
      </c>
      <c r="B2" s="409" t="str">
        <f>IFERROR(VLOOKUP(A2,报关资料与ASN!A26:AQ10212,15,0),"")</f>
        <v/>
      </c>
      <c r="C2" s="409"/>
      <c r="D2" s="409"/>
      <c r="E2" s="410" t="str">
        <f>IFERROR(VLOOKUP(A2,报关资料与ASN!A26:AQ10212,16,0),"")</f>
        <v/>
      </c>
      <c r="F2" s="410"/>
      <c r="G2" s="410"/>
      <c r="H2" s="410"/>
      <c r="I2" s="410"/>
      <c r="J2" s="410"/>
      <c r="K2" s="410"/>
      <c r="L2" s="410"/>
      <c r="M2" s="410"/>
      <c r="N2" s="420">
        <f>SUMIF(报关资料与ASN!A26:A10212,21,报关资料与ASN!L26:L10212)</f>
        <v>0</v>
      </c>
      <c r="O2" s="420"/>
      <c r="P2" s="620">
        <f>SUMIF(报关资料与ASN!A26:A10212,21,报关资料与ASN!M26:M10212)</f>
        <v>0</v>
      </c>
      <c r="Q2" s="620"/>
      <c r="R2" s="621">
        <f>SUMIF(报关资料与ASN!A26:A10212,21,报关资料与ASN!N26:N10212)</f>
        <v>0</v>
      </c>
      <c r="S2" s="620"/>
      <c r="T2" s="411">
        <f>SUMIF(报关资料与ASN!A26:A10212,21,报关资料与ASN!W26:W10212)</f>
        <v>0</v>
      </c>
      <c r="U2" s="412"/>
      <c r="V2" s="212" t="str">
        <f>IFERROR(VLOOKUP(A2,报关资料与ASN!A26:AQ10212,24,0),"")</f>
        <v/>
      </c>
      <c r="W2" s="428">
        <f>SUMIF(报关资料与ASN!A26:A10212,21,报关资料与ASN!U26:U10212)</f>
        <v>0</v>
      </c>
      <c r="X2" s="428"/>
      <c r="Y2" s="429"/>
      <c r="Z2" s="423" t="str">
        <f>IFERROR(VLOOKUP(A2,报关资料与ASN!A26:AQ10212,28,0),"")</f>
        <v/>
      </c>
      <c r="AA2" s="424"/>
      <c r="AB2" s="427">
        <f>T2</f>
        <v>0</v>
      </c>
      <c r="AC2" s="427"/>
      <c r="AD2" s="442" t="str">
        <f>V2</f>
        <v/>
      </c>
      <c r="AE2" s="442">
        <f>SUMIF(报关资料与ASN!A26:A10212,21,报关资料与ASN!R26:R10212)</f>
        <v>0</v>
      </c>
      <c r="AF2" s="442" t="str">
        <f>IFERROR(VLOOKUP(A2,报关资料与ASN!A26:AQ10212,19,0),"")</f>
        <v/>
      </c>
      <c r="AG2" t="str">
        <f>IFERROR(VLOOKUP(A2,报关资料与ASN!A26:AT10212,45,0),"")</f>
        <v/>
      </c>
    </row>
    <row r="3" spans="1:33" ht="16.5" customHeight="1">
      <c r="A3" s="201" t="str">
        <f>IFERROR(VLOOKUP(A2,报关资料与ASN!A26:AQ10212,42,0),"")</f>
        <v/>
      </c>
      <c r="B3" s="201" t="str">
        <f>IFERROR(VLOOKUP(A2,报关资料与ASN!A26:AT10212,44,0),"")</f>
        <v/>
      </c>
      <c r="C3" s="202"/>
      <c r="D3" s="203" t="s">
        <v>4472</v>
      </c>
      <c r="E3" s="413" t="str">
        <f>IFERROR(VLOOKUP(A2,报关资料与ASN!A26:AQ10212,17,0),"")</f>
        <v/>
      </c>
      <c r="F3" s="414"/>
      <c r="G3" s="414"/>
      <c r="H3" s="414"/>
      <c r="I3" s="414"/>
      <c r="J3" s="414"/>
      <c r="K3" s="414"/>
      <c r="L3" s="414"/>
      <c r="M3" s="414"/>
      <c r="N3" s="420"/>
      <c r="O3" s="420"/>
      <c r="P3" s="620"/>
      <c r="Q3" s="620"/>
      <c r="R3" s="620"/>
      <c r="S3" s="620"/>
      <c r="T3" s="415">
        <f>SUMIF(报关资料与ASN!A26:A10212,21,报关资料与ASN!Y26:Y10212)</f>
        <v>0</v>
      </c>
      <c r="U3" s="416"/>
      <c r="V3" s="212" t="str">
        <f>IFERROR(VLOOKUP(A2,报关资料与ASN!A26:AQ10212,26,0),"")</f>
        <v/>
      </c>
      <c r="W3" s="428"/>
      <c r="X3" s="428"/>
      <c r="Y3" s="429"/>
      <c r="Z3" s="425"/>
      <c r="AA3" s="426"/>
      <c r="AB3" s="427"/>
      <c r="AC3" s="427"/>
      <c r="AD3" s="443"/>
      <c r="AE3" s="443"/>
      <c r="AF3" s="443"/>
      <c r="AG3" t="str">
        <f>IFERROR(VLOOKUP(A2,报关资料与ASN!A26:AT10212,39,0),"")</f>
        <v/>
      </c>
    </row>
    <row r="4" spans="1:33" ht="16.5" customHeight="1">
      <c r="A4" s="200" t="str">
        <f>IFERROR(VLOOKUP(22,报关资料与ASN!A26:A10212,1,0),"")</f>
        <v/>
      </c>
      <c r="B4" s="409" t="str">
        <f>IFERROR(VLOOKUP(A4,报关资料与ASN!A26:AQ10212,15,0),"")</f>
        <v/>
      </c>
      <c r="C4" s="409"/>
      <c r="D4" s="409"/>
      <c r="E4" s="417" t="str">
        <f>IFERROR(VLOOKUP(A4,报关资料与ASN!A26:AQ10212,16,0),"")</f>
        <v/>
      </c>
      <c r="F4" s="418"/>
      <c r="G4" s="418"/>
      <c r="H4" s="418"/>
      <c r="I4" s="418"/>
      <c r="J4" s="418"/>
      <c r="K4" s="418"/>
      <c r="L4" s="418"/>
      <c r="M4" s="419"/>
      <c r="N4" s="420">
        <f>SUMIF(报关资料与ASN!A26:A10212,22,报关资料与ASN!L26:L10212)</f>
        <v>0</v>
      </c>
      <c r="O4" s="420"/>
      <c r="P4" s="620">
        <f>SUMIF(报关资料与ASN!A26:A10212,22,报关资料与ASN!M26:M10212)</f>
        <v>0</v>
      </c>
      <c r="Q4" s="620"/>
      <c r="R4" s="620">
        <f>SUMIF(报关资料与ASN!A26:A10212,22,报关资料与ASN!N26:N10212)</f>
        <v>0</v>
      </c>
      <c r="S4" s="620"/>
      <c r="T4" s="411">
        <f>SUMIF(报关资料与ASN!A26:A10212,22,报关资料与ASN!W26:W10212)</f>
        <v>0</v>
      </c>
      <c r="U4" s="412"/>
      <c r="V4" s="212" t="str">
        <f>IFERROR(VLOOKUP(A4,报关资料与ASN!A26:AQ10212,24,0),"")</f>
        <v/>
      </c>
      <c r="W4" s="428">
        <f>SUMIF(报关资料与ASN!A26:A10212,22,报关资料与ASN!U26:U10212)</f>
        <v>0</v>
      </c>
      <c r="X4" s="428"/>
      <c r="Y4" s="429"/>
      <c r="Z4" s="423" t="str">
        <f>IFERROR(VLOOKUP(A4,报关资料与ASN!A26:AQ10212,28,0),"")</f>
        <v/>
      </c>
      <c r="AA4" s="424"/>
      <c r="AB4" s="427">
        <f>T4</f>
        <v>0</v>
      </c>
      <c r="AC4" s="427"/>
      <c r="AD4" s="442" t="str">
        <f>V4</f>
        <v/>
      </c>
      <c r="AE4" s="442">
        <f>SUMIF(报关资料与ASN!A26:A10212,22,报关资料与ASN!R26:R10212)</f>
        <v>0</v>
      </c>
      <c r="AF4" s="442" t="str">
        <f>IFERROR(VLOOKUP(A4,报关资料与ASN!A26:AQ10212,19,0),"")</f>
        <v/>
      </c>
      <c r="AG4" t="str">
        <f>IFERROR(VLOOKUP(A4,报关资料与ASN!A26:AT10212,45,0),"")</f>
        <v/>
      </c>
    </row>
    <row r="5" spans="1:33" ht="16.5" customHeight="1">
      <c r="A5" s="201" t="str">
        <f>IFERROR(VLOOKUP(A4,报关资料与ASN!A26:AQ10212,42,0),"")</f>
        <v/>
      </c>
      <c r="B5" s="202" t="str">
        <f>IFERROR(VLOOKUP(A4,报关资料与ASN!A26:AT10212,44,0),"")</f>
        <v/>
      </c>
      <c r="C5" s="202"/>
      <c r="D5" s="203" t="s">
        <v>4472</v>
      </c>
      <c r="E5" s="430" t="str">
        <f>IFERROR(VLOOKUP(A4,报关资料与ASN!A26:AQ10212,17,0),"")</f>
        <v/>
      </c>
      <c r="F5" s="431"/>
      <c r="G5" s="431"/>
      <c r="H5" s="431"/>
      <c r="I5" s="431"/>
      <c r="J5" s="431"/>
      <c r="K5" s="431"/>
      <c r="L5" s="431"/>
      <c r="M5" s="432"/>
      <c r="N5" s="420"/>
      <c r="O5" s="420"/>
      <c r="P5" s="620"/>
      <c r="Q5" s="620"/>
      <c r="R5" s="620"/>
      <c r="S5" s="620"/>
      <c r="T5" s="415">
        <f>SUMIF(报关资料与ASN!A26:A10212,22,报关资料与ASN!Y26:Y10212)</f>
        <v>0</v>
      </c>
      <c r="U5" s="416"/>
      <c r="V5" s="212" t="str">
        <f>IFERROR(VLOOKUP(A4,报关资料与ASN!A26:AQ10212,26,0),"")</f>
        <v/>
      </c>
      <c r="W5" s="428"/>
      <c r="X5" s="428"/>
      <c r="Y5" s="429"/>
      <c r="Z5" s="425"/>
      <c r="AA5" s="426"/>
      <c r="AB5" s="427"/>
      <c r="AC5" s="427"/>
      <c r="AD5" s="443"/>
      <c r="AE5" s="443"/>
      <c r="AF5" s="443"/>
      <c r="AG5" t="str">
        <f>IFERROR(VLOOKUP(A4,报关资料与ASN!A26:AT10212,39,0),"")</f>
        <v/>
      </c>
    </row>
    <row r="6" spans="1:33" ht="16.5" customHeight="1">
      <c r="A6" s="200" t="str">
        <f>IFERROR(VLOOKUP(23,报关资料与ASN!A26:A10212,1,0),"")</f>
        <v/>
      </c>
      <c r="B6" s="409" t="str">
        <f>IFERROR(VLOOKUP(A6,报关资料与ASN!A26:AQ10212,15,0),"")</f>
        <v/>
      </c>
      <c r="C6" s="409"/>
      <c r="D6" s="409"/>
      <c r="E6" s="417" t="str">
        <f>IFERROR(VLOOKUP(A6,报关资料与ASN!A26:AQ10212,16,0),"")</f>
        <v/>
      </c>
      <c r="F6" s="418"/>
      <c r="G6" s="418"/>
      <c r="H6" s="418"/>
      <c r="I6" s="418"/>
      <c r="J6" s="418"/>
      <c r="K6" s="418"/>
      <c r="L6" s="418"/>
      <c r="M6" s="419"/>
      <c r="N6" s="433">
        <f>SUMIF(报关资料与ASN!A26:A10212,23,报关资料与ASN!L26:L10212)</f>
        <v>0</v>
      </c>
      <c r="O6" s="434"/>
      <c r="P6" s="620">
        <f>SUMIF(报关资料与ASN!A26:A10212,23,报关资料与ASN!M26:M10212)</f>
        <v>0</v>
      </c>
      <c r="Q6" s="620"/>
      <c r="R6" s="620">
        <f>SUMIF(报关资料与ASN!A26:A10212,23,报关资料与ASN!N26:N10212)</f>
        <v>0</v>
      </c>
      <c r="S6" s="620"/>
      <c r="T6" s="411">
        <f>SUMIF(报关资料与ASN!A26:A10212,23,报关资料与ASN!W26:W10212)</f>
        <v>0</v>
      </c>
      <c r="U6" s="412"/>
      <c r="V6" s="212" t="str">
        <f>IFERROR(VLOOKUP(A6,报关资料与ASN!A26:AQ10212,24,0),"")</f>
        <v/>
      </c>
      <c r="W6" s="468">
        <f>SUMIF(报关资料与ASN!A26:A10212,23,报关资料与ASN!U26:U10212)</f>
        <v>0</v>
      </c>
      <c r="X6" s="469"/>
      <c r="Y6" s="470"/>
      <c r="Z6" s="474" t="str">
        <f>IFERROR(VLOOKUP(A6,报关资料与ASN!A26:AQ10212,28,0),"")</f>
        <v/>
      </c>
      <c r="AA6" s="475"/>
      <c r="AB6" s="427">
        <f>T6</f>
        <v>0</v>
      </c>
      <c r="AC6" s="427"/>
      <c r="AD6" s="442" t="str">
        <f>V6</f>
        <v/>
      </c>
      <c r="AE6" s="442">
        <f>SUMIF(报关资料与ASN!A26:A10212,23,报关资料与ASN!R26:R10212)</f>
        <v>0</v>
      </c>
      <c r="AF6" s="442" t="str">
        <f>IFERROR(VLOOKUP(A6,报关资料与ASN!A26:AQ10212,19,0),"")</f>
        <v/>
      </c>
      <c r="AG6" t="str">
        <f>IFERROR(VLOOKUP(A6,报关资料与ASN!A26:AT10212,45,0),"")</f>
        <v/>
      </c>
    </row>
    <row r="7" spans="1:33" ht="16.5" customHeight="1">
      <c r="A7" s="201" t="str">
        <f>IFERROR(VLOOKUP(A6,报关资料与ASN!A26:AQ10212,42,0),"")</f>
        <v/>
      </c>
      <c r="B7" s="202" t="str">
        <f>IFERROR(VLOOKUP(A6,报关资料与ASN!A26:AT10212,44,0),"")</f>
        <v/>
      </c>
      <c r="C7" s="202"/>
      <c r="D7" s="203" t="s">
        <v>4472</v>
      </c>
      <c r="E7" s="430" t="str">
        <f>IFERROR(VLOOKUP(A6,报关资料与ASN!A26:AQ10212,17,0),"")</f>
        <v/>
      </c>
      <c r="F7" s="431"/>
      <c r="G7" s="431"/>
      <c r="H7" s="431"/>
      <c r="I7" s="431"/>
      <c r="J7" s="431"/>
      <c r="K7" s="431"/>
      <c r="L7" s="431"/>
      <c r="M7" s="432"/>
      <c r="N7" s="435"/>
      <c r="O7" s="436"/>
      <c r="P7" s="620"/>
      <c r="Q7" s="620"/>
      <c r="R7" s="620"/>
      <c r="S7" s="620"/>
      <c r="T7" s="415">
        <f>SUMIF(报关资料与ASN!A26:A10212,23,报关资料与ASN!Y26:Y10212)</f>
        <v>0</v>
      </c>
      <c r="U7" s="416"/>
      <c r="V7" s="212" t="str">
        <f>IFERROR(VLOOKUP(A6,报关资料与ASN!A26:AQ10212,26,0),"")</f>
        <v/>
      </c>
      <c r="W7" s="471"/>
      <c r="X7" s="472"/>
      <c r="Y7" s="473"/>
      <c r="Z7" s="425"/>
      <c r="AA7" s="476"/>
      <c r="AB7" s="427"/>
      <c r="AC7" s="427"/>
      <c r="AD7" s="443"/>
      <c r="AE7" s="443"/>
      <c r="AF7" s="443"/>
      <c r="AG7" t="str">
        <f>IFERROR(VLOOKUP(A6,报关资料与ASN!A26:AT10212,39,0),"")</f>
        <v/>
      </c>
    </row>
    <row r="8" spans="1:33" ht="15.75" customHeight="1">
      <c r="A8" s="200" t="str">
        <f>IFERROR(VLOOKUP(24,报关资料与ASN!A26:A10212,1,0),"")</f>
        <v/>
      </c>
      <c r="B8" s="409" t="str">
        <f>IFERROR(VLOOKUP(A8,报关资料与ASN!A26:AQ10212,15,0),"")</f>
        <v/>
      </c>
      <c r="C8" s="409"/>
      <c r="D8" s="409"/>
      <c r="E8" s="417" t="str">
        <f>IFERROR(VLOOKUP(A8,报关资料与ASN!A26:AQ10212,16,0),"")</f>
        <v/>
      </c>
      <c r="F8" s="418"/>
      <c r="G8" s="418"/>
      <c r="H8" s="418"/>
      <c r="I8" s="418"/>
      <c r="J8" s="418"/>
      <c r="K8" s="418"/>
      <c r="L8" s="418"/>
      <c r="M8" s="419"/>
      <c r="N8" s="433">
        <f>SUMIF(报关资料与ASN!A26:A10212,24,报关资料与ASN!L26:L10212)</f>
        <v>0</v>
      </c>
      <c r="O8" s="434"/>
      <c r="P8" s="620">
        <f>SUMIF(报关资料与ASN!A26:A10212,24,报关资料与ASN!M26:M10212)</f>
        <v>0</v>
      </c>
      <c r="Q8" s="620"/>
      <c r="R8" s="620">
        <f>SUMIF(报关资料与ASN!A26:A10212,24,报关资料与ASN!N26:N10212)</f>
        <v>0</v>
      </c>
      <c r="S8" s="620"/>
      <c r="T8" s="411">
        <f>SUMIF(报关资料与ASN!A26:A10212,24,报关资料与ASN!W26:W10212)</f>
        <v>0</v>
      </c>
      <c r="U8" s="412"/>
      <c r="V8" s="212" t="str">
        <f>IFERROR(VLOOKUP(A8,报关资料与ASN!A26:AQ10212,24,0),"")</f>
        <v/>
      </c>
      <c r="W8" s="468">
        <f>SUMIF(报关资料与ASN!A26:A10212,24,报关资料与ASN!U26:U10212)</f>
        <v>0</v>
      </c>
      <c r="X8" s="469"/>
      <c r="Y8" s="470"/>
      <c r="Z8" s="474" t="str">
        <f>IFERROR(VLOOKUP(A8,报关资料与ASN!A26:AQ10212,28,0),"")</f>
        <v/>
      </c>
      <c r="AA8" s="475"/>
      <c r="AB8" s="427">
        <f>T8</f>
        <v>0</v>
      </c>
      <c r="AC8" s="427"/>
      <c r="AD8" s="442" t="str">
        <f>V8</f>
        <v/>
      </c>
      <c r="AE8" s="442">
        <f>SUMIF(报关资料与ASN!A26:A10212,24,报关资料与ASN!R26:R10212)</f>
        <v>0</v>
      </c>
      <c r="AF8" s="442" t="str">
        <f>IFERROR(VLOOKUP(A8,报关资料与ASN!A26:AQ10212,19,0),"")</f>
        <v/>
      </c>
      <c r="AG8" t="str">
        <f>IFERROR(VLOOKUP(A8,报关资料与ASN!A26:AT10212,45,0),"")</f>
        <v/>
      </c>
    </row>
    <row r="9" spans="1:33" ht="16.5" customHeight="1">
      <c r="A9" s="201" t="str">
        <f>IFERROR(VLOOKUP(A8,报关资料与ASN!A26:AQ10212,42,0),"")</f>
        <v/>
      </c>
      <c r="B9" s="202" t="str">
        <f>IFERROR(VLOOKUP(A8,报关资料与ASN!A26:AT10212,44,0),"")</f>
        <v/>
      </c>
      <c r="C9" s="202"/>
      <c r="D9" s="203" t="s">
        <v>4472</v>
      </c>
      <c r="E9" s="430" t="str">
        <f>IFERROR(VLOOKUP(A8,报关资料与ASN!A26:AQ10212,17,0),"")</f>
        <v/>
      </c>
      <c r="F9" s="431"/>
      <c r="G9" s="431"/>
      <c r="H9" s="431"/>
      <c r="I9" s="431"/>
      <c r="J9" s="431"/>
      <c r="K9" s="431"/>
      <c r="L9" s="431"/>
      <c r="M9" s="432"/>
      <c r="N9" s="435"/>
      <c r="O9" s="436"/>
      <c r="P9" s="620"/>
      <c r="Q9" s="620"/>
      <c r="R9" s="620"/>
      <c r="S9" s="620"/>
      <c r="T9" s="415">
        <f>SUMIF(报关资料与ASN!A26:A10212,24,报关资料与ASN!Y26:Y10212)</f>
        <v>0</v>
      </c>
      <c r="U9" s="416"/>
      <c r="V9" s="212" t="str">
        <f>IFERROR(VLOOKUP(A8,报关资料与ASN!A26:AQ10212,26,0),"")</f>
        <v/>
      </c>
      <c r="W9" s="471"/>
      <c r="X9" s="472"/>
      <c r="Y9" s="473"/>
      <c r="Z9" s="425"/>
      <c r="AA9" s="476"/>
      <c r="AB9" s="427"/>
      <c r="AC9" s="427"/>
      <c r="AD9" s="443"/>
      <c r="AE9" s="443"/>
      <c r="AF9" s="443"/>
      <c r="AG9" t="str">
        <f>IFERROR(VLOOKUP(A8,报关资料与ASN!A26:AT10212,39,0),"")</f>
        <v/>
      </c>
    </row>
    <row r="10" spans="1:33" ht="16.5" customHeight="1">
      <c r="A10" s="200" t="str">
        <f>IFERROR(VLOOKUP(25,报关资料与ASN!A26:A10212,1,0),"")</f>
        <v/>
      </c>
      <c r="B10" s="409" t="str">
        <f>IFERROR(VLOOKUP(A10,报关资料与ASN!A26:AQ10212,15,0),"")</f>
        <v/>
      </c>
      <c r="C10" s="409"/>
      <c r="D10" s="409"/>
      <c r="E10" s="417" t="str">
        <f>IFERROR(VLOOKUP(A10,报关资料与ASN!A26:AQ10212,16,0),"")</f>
        <v/>
      </c>
      <c r="F10" s="418"/>
      <c r="G10" s="418"/>
      <c r="H10" s="418"/>
      <c r="I10" s="418"/>
      <c r="J10" s="418"/>
      <c r="K10" s="418"/>
      <c r="L10" s="418"/>
      <c r="M10" s="419"/>
      <c r="N10" s="433">
        <f>SUMIF(报关资料与ASN!A26:A10212,25,报关资料与ASN!L26:L10212)</f>
        <v>0</v>
      </c>
      <c r="O10" s="434"/>
      <c r="P10" s="620">
        <f>SUMIF(报关资料与ASN!A26:A10212,25,报关资料与ASN!M26:M10212)</f>
        <v>0</v>
      </c>
      <c r="Q10" s="620"/>
      <c r="R10" s="620">
        <f>SUMIF(报关资料与ASN!A26:A10212,25,报关资料与ASN!N26:N10212)</f>
        <v>0</v>
      </c>
      <c r="S10" s="620"/>
      <c r="T10" s="411">
        <f>SUMIF(报关资料与ASN!A26:A10212,25,报关资料与ASN!W26:W10212)</f>
        <v>0</v>
      </c>
      <c r="U10" s="412"/>
      <c r="V10" s="212" t="str">
        <f>IFERROR(VLOOKUP(A10,报关资料与ASN!A26:AQ10212,24,0),"")</f>
        <v/>
      </c>
      <c r="W10" s="468">
        <f>SUMIF(报关资料与ASN!A26:A10212,25,报关资料与ASN!U26:U10212)</f>
        <v>0</v>
      </c>
      <c r="X10" s="469"/>
      <c r="Y10" s="470"/>
      <c r="Z10" s="474" t="str">
        <f>IFERROR(VLOOKUP(A10,报关资料与ASN!A26:AQ10212,28,0),"")</f>
        <v/>
      </c>
      <c r="AA10" s="475"/>
      <c r="AB10" s="427">
        <f>T10</f>
        <v>0</v>
      </c>
      <c r="AC10" s="427"/>
      <c r="AD10" s="442" t="str">
        <f>V10</f>
        <v/>
      </c>
      <c r="AE10" s="442">
        <f>SUMIF(报关资料与ASN!A26:A10212,25,报关资料与ASN!R26:R10212)</f>
        <v>0</v>
      </c>
      <c r="AF10" s="442" t="str">
        <f>IFERROR(VLOOKUP(A10,报关资料与ASN!A26:AQ10212,19,0),"")</f>
        <v/>
      </c>
      <c r="AG10" t="str">
        <f>IFERROR(VLOOKUP(A10,报关资料与ASN!A26:AT10212,45,0),"")</f>
        <v/>
      </c>
    </row>
    <row r="11" spans="1:33" ht="16.5" customHeight="1">
      <c r="A11" s="201" t="str">
        <f>IFERROR(VLOOKUP(A10,报关资料与ASN!A26:AQ10212,42,0),"")</f>
        <v/>
      </c>
      <c r="B11" s="202" t="str">
        <f>IFERROR(VLOOKUP(A10,报关资料与ASN!A26:AT10212,44,0),"")</f>
        <v/>
      </c>
      <c r="C11" s="202"/>
      <c r="D11" s="203" t="s">
        <v>4472</v>
      </c>
      <c r="E11" s="430" t="str">
        <f>IFERROR(VLOOKUP(A10,报关资料与ASN!A26:AQ10220,17,0),"")</f>
        <v/>
      </c>
      <c r="F11" s="431"/>
      <c r="G11" s="431"/>
      <c r="H11" s="431"/>
      <c r="I11" s="431"/>
      <c r="J11" s="431"/>
      <c r="K11" s="431"/>
      <c r="L11" s="431"/>
      <c r="M11" s="432"/>
      <c r="N11" s="435"/>
      <c r="O11" s="436"/>
      <c r="P11" s="620"/>
      <c r="Q11" s="620"/>
      <c r="R11" s="620"/>
      <c r="S11" s="620"/>
      <c r="T11" s="415">
        <f>SUMIF(报关资料与ASN!A26:A10212,25,报关资料与ASN!Y26:Y10212)</f>
        <v>0</v>
      </c>
      <c r="U11" s="416"/>
      <c r="V11" s="212" t="str">
        <f>IFERROR(VLOOKUP(A10,报关资料与ASN!A26:AQ10212,26,0),"")</f>
        <v/>
      </c>
      <c r="W11" s="471"/>
      <c r="X11" s="472"/>
      <c r="Y11" s="473"/>
      <c r="Z11" s="425"/>
      <c r="AA11" s="476"/>
      <c r="AB11" s="427"/>
      <c r="AC11" s="427"/>
      <c r="AD11" s="443"/>
      <c r="AE11" s="443"/>
      <c r="AF11" s="443"/>
      <c r="AG11" t="str">
        <f>IFERROR(VLOOKUP(A10,报关资料与ASN!A26:AT10212,39,0),"")</f>
        <v/>
      </c>
    </row>
    <row r="12" spans="1:33" ht="16.5" customHeight="1">
      <c r="A12" s="200" t="str">
        <f>IFERROR(VLOOKUP(26,报关资料与ASN!A26:A10212,1,0),"")</f>
        <v/>
      </c>
      <c r="B12" s="409" t="str">
        <f>IFERROR(VLOOKUP(A12,报关资料与ASN!A26:AQ10212,15,0),"")</f>
        <v/>
      </c>
      <c r="C12" s="409"/>
      <c r="D12" s="409"/>
      <c r="E12" s="417" t="str">
        <f>IFERROR(VLOOKUP(A12,报关资料与ASN!A26:AQ10212,16,0),"")</f>
        <v/>
      </c>
      <c r="F12" s="418"/>
      <c r="G12" s="418"/>
      <c r="H12" s="418"/>
      <c r="I12" s="418"/>
      <c r="J12" s="418"/>
      <c r="K12" s="418"/>
      <c r="L12" s="418"/>
      <c r="M12" s="419"/>
      <c r="N12" s="433">
        <f>SUMIF(报关资料与ASN!A26:A10212,26,报关资料与ASN!L26:L10212)</f>
        <v>0</v>
      </c>
      <c r="O12" s="434"/>
      <c r="P12" s="616">
        <f>SUMIF(报关资料与ASN!A26:A10212,26,报关资料与ASN!M26:M10212)</f>
        <v>0</v>
      </c>
      <c r="Q12" s="617"/>
      <c r="R12" s="620">
        <f>SUMIF(报关资料与ASN!A26:A10212,26,报关资料与ASN!N26:N10212)</f>
        <v>0</v>
      </c>
      <c r="S12" s="620"/>
      <c r="T12" s="411">
        <f>SUMIF(报关资料与ASN!A26:A10212,26,报关资料与ASN!W26:W10212)</f>
        <v>0</v>
      </c>
      <c r="U12" s="412"/>
      <c r="V12" s="212" t="str">
        <f>IFERROR(VLOOKUP(A12,报关资料与ASN!A26:AQ10212,24,0),"")</f>
        <v/>
      </c>
      <c r="W12" s="468">
        <f>SUMIF(报关资料与ASN!A26:A10212,26,报关资料与ASN!U26:U10212)</f>
        <v>0</v>
      </c>
      <c r="X12" s="469"/>
      <c r="Y12" s="470"/>
      <c r="Z12" s="474" t="str">
        <f>IFERROR(VLOOKUP(A12,报关资料与ASN!A26:AQ10212,28,0),"")</f>
        <v/>
      </c>
      <c r="AA12" s="475"/>
      <c r="AB12" s="427">
        <f>T12</f>
        <v>0</v>
      </c>
      <c r="AC12" s="427"/>
      <c r="AD12" s="442" t="str">
        <f>V12</f>
        <v/>
      </c>
      <c r="AE12" s="442">
        <f>SUMIF(报关资料与ASN!A26:A10212,26,报关资料与ASN!R26:R10212)</f>
        <v>0</v>
      </c>
      <c r="AF12" s="442" t="str">
        <f>IFERROR(VLOOKUP(A12,报关资料与ASN!A26:AQ10212,19,0),"")</f>
        <v/>
      </c>
      <c r="AG12" t="str">
        <f>IFERROR(VLOOKUP(A12,报关资料与ASN!A26:AT10212,45,0),"")</f>
        <v/>
      </c>
    </row>
    <row r="13" spans="1:33" ht="16.5" customHeight="1">
      <c r="A13" s="201" t="str">
        <f>IFERROR(VLOOKUP(A12,报关资料与ASN!A26:AQ10212,42,0),"")</f>
        <v/>
      </c>
      <c r="B13" s="202" t="str">
        <f>IFERROR(VLOOKUP(A12,报关资料与ASN!A26:AT10212,44,0),"")</f>
        <v/>
      </c>
      <c r="C13" s="202"/>
      <c r="D13" s="203" t="s">
        <v>4472</v>
      </c>
      <c r="E13" s="430" t="str">
        <f>IFERROR(VLOOKUP(A12,报关资料与ASN!A26:AQ10212,17,0),"")</f>
        <v/>
      </c>
      <c r="F13" s="431"/>
      <c r="G13" s="431"/>
      <c r="H13" s="431"/>
      <c r="I13" s="431"/>
      <c r="J13" s="431"/>
      <c r="K13" s="431"/>
      <c r="L13" s="431"/>
      <c r="M13" s="432"/>
      <c r="N13" s="435"/>
      <c r="O13" s="436"/>
      <c r="P13" s="618"/>
      <c r="Q13" s="619"/>
      <c r="R13" s="620"/>
      <c r="S13" s="620"/>
      <c r="T13" s="415">
        <f>SUMIF(报关资料与ASN!A26:A10212,26,报关资料与ASN!Y26:Y10212)</f>
        <v>0</v>
      </c>
      <c r="U13" s="416"/>
      <c r="V13" s="212" t="str">
        <f>IFERROR(VLOOKUP(A12,报关资料与ASN!A26:AQ10212,26,0),"")</f>
        <v/>
      </c>
      <c r="W13" s="471"/>
      <c r="X13" s="472"/>
      <c r="Y13" s="473"/>
      <c r="Z13" s="425"/>
      <c r="AA13" s="476"/>
      <c r="AB13" s="427"/>
      <c r="AC13" s="427"/>
      <c r="AD13" s="443"/>
      <c r="AE13" s="443"/>
      <c r="AF13" s="443"/>
      <c r="AG13" t="str">
        <f>IFERROR(VLOOKUP(A12,报关资料与ASN!A26:AT10212,39,0),"")</f>
        <v/>
      </c>
    </row>
    <row r="14" spans="1:33" ht="15.75" customHeight="1">
      <c r="A14" s="200" t="str">
        <f>IFERROR(VLOOKUP(27,报关资料与ASN!A26:A10212,1,0),"")</f>
        <v/>
      </c>
      <c r="B14" s="409" t="str">
        <f>IFERROR(VLOOKUP(A14,报关资料与ASN!A26:AQ10212,15,0),"")</f>
        <v/>
      </c>
      <c r="C14" s="409"/>
      <c r="D14" s="409"/>
      <c r="E14" s="417" t="str">
        <f>IFERROR(VLOOKUP(A14,报关资料与ASN!A26:AQ10212,16,0),"")</f>
        <v/>
      </c>
      <c r="F14" s="418"/>
      <c r="G14" s="418"/>
      <c r="H14" s="418"/>
      <c r="I14" s="418"/>
      <c r="J14" s="418"/>
      <c r="K14" s="418"/>
      <c r="L14" s="418"/>
      <c r="M14" s="419"/>
      <c r="N14" s="433">
        <f>SUMIF(报关资料与ASN!A26:A10212,27,报关资料与ASN!L26:L10212)</f>
        <v>0</v>
      </c>
      <c r="O14" s="434"/>
      <c r="P14" s="616">
        <f>SUMIF(报关资料与ASN!A26:A10212,27,报关资料与ASN!M26:M10212)</f>
        <v>0</v>
      </c>
      <c r="Q14" s="617"/>
      <c r="R14" s="620">
        <f>SUMIF(报关资料与ASN!A26:A10212,27,报关资料与ASN!N26:N10212)</f>
        <v>0</v>
      </c>
      <c r="S14" s="620"/>
      <c r="T14" s="411">
        <f>SUMIF(报关资料与ASN!A26:A10212,27,报关资料与ASN!W26:W10212)</f>
        <v>0</v>
      </c>
      <c r="U14" s="412"/>
      <c r="V14" s="212" t="str">
        <f>IFERROR(VLOOKUP(A14,报关资料与ASN!A26:AQ10212,24,0),"")</f>
        <v/>
      </c>
      <c r="W14" s="468">
        <f>SUMIF(报关资料与ASN!A26:A10212,27,报关资料与ASN!U26:U10212)</f>
        <v>0</v>
      </c>
      <c r="X14" s="469"/>
      <c r="Y14" s="470"/>
      <c r="Z14" s="474" t="str">
        <f>IFERROR(VLOOKUP(A14,报关资料与ASN!A26:AQ10212,28,0),"")</f>
        <v/>
      </c>
      <c r="AA14" s="475"/>
      <c r="AB14" s="427">
        <f>T14</f>
        <v>0</v>
      </c>
      <c r="AC14" s="427"/>
      <c r="AD14" s="442" t="str">
        <f>V14</f>
        <v/>
      </c>
      <c r="AE14" s="442">
        <f>SUMIF(报关资料与ASN!A26:A10212,27,报关资料与ASN!R26:R10212)</f>
        <v>0</v>
      </c>
      <c r="AF14" s="442" t="str">
        <f>IFERROR(VLOOKUP(A14,报关资料与ASN!A26:AQ10212,19,0),"")</f>
        <v/>
      </c>
      <c r="AG14" t="str">
        <f>IFERROR(VLOOKUP(A14,报关资料与ASN!A26:AT10212,45,0),"")</f>
        <v/>
      </c>
    </row>
    <row r="15" spans="1:33" ht="16.5" customHeight="1">
      <c r="A15" s="201" t="str">
        <f>IFERROR(VLOOKUP(A14,报关资料与ASN!A26:AQ10212,42,0),"")</f>
        <v/>
      </c>
      <c r="B15" s="202" t="str">
        <f>IFERROR(VLOOKUP(A14,报关资料与ASN!A26:AT10212,44,0),"")</f>
        <v/>
      </c>
      <c r="C15" s="202"/>
      <c r="D15" s="203" t="s">
        <v>4472</v>
      </c>
      <c r="E15" s="430" t="str">
        <f>IFERROR(VLOOKUP(A14,报关资料与ASN!A26:AQ10212,17,0),"")</f>
        <v/>
      </c>
      <c r="F15" s="431"/>
      <c r="G15" s="431"/>
      <c r="H15" s="431"/>
      <c r="I15" s="431"/>
      <c r="J15" s="431"/>
      <c r="K15" s="431"/>
      <c r="L15" s="431"/>
      <c r="M15" s="432"/>
      <c r="N15" s="435"/>
      <c r="O15" s="436"/>
      <c r="P15" s="618"/>
      <c r="Q15" s="619"/>
      <c r="R15" s="620"/>
      <c r="S15" s="620"/>
      <c r="T15" s="415">
        <f>SUMIF(报关资料与ASN!A26:A10212,27,报关资料与ASN!Y26:Y10212)</f>
        <v>0</v>
      </c>
      <c r="U15" s="416"/>
      <c r="V15" s="212" t="str">
        <f>IFERROR(VLOOKUP(A14,报关资料与ASN!A26:AQ10212,26,0),"")</f>
        <v/>
      </c>
      <c r="W15" s="471"/>
      <c r="X15" s="472"/>
      <c r="Y15" s="473"/>
      <c r="Z15" s="425"/>
      <c r="AA15" s="476"/>
      <c r="AB15" s="427"/>
      <c r="AC15" s="427"/>
      <c r="AD15" s="443"/>
      <c r="AE15" s="443"/>
      <c r="AF15" s="443"/>
      <c r="AG15" t="str">
        <f>IFERROR(VLOOKUP(A14,报关资料与ASN!A26:AT10212,39,0),"")</f>
        <v/>
      </c>
    </row>
    <row r="16" spans="1:33" ht="16.5" customHeight="1">
      <c r="A16" s="200" t="str">
        <f>IFERROR(VLOOKUP(28,报关资料与ASN!A26:A10212,1,0),"")</f>
        <v/>
      </c>
      <c r="B16" s="409" t="str">
        <f>IFERROR(VLOOKUP(A16,报关资料与ASN!A26:AQ10212,15,0),"")</f>
        <v/>
      </c>
      <c r="C16" s="409"/>
      <c r="D16" s="409"/>
      <c r="E16" s="417" t="str">
        <f>IFERROR(VLOOKUP(A16,报关资料与ASN!A26:AQ10212,16,0),"")</f>
        <v/>
      </c>
      <c r="F16" s="418"/>
      <c r="G16" s="418"/>
      <c r="H16" s="418"/>
      <c r="I16" s="418"/>
      <c r="J16" s="418"/>
      <c r="K16" s="418"/>
      <c r="L16" s="418"/>
      <c r="M16" s="419"/>
      <c r="N16" s="433">
        <f>SUMIF(报关资料与ASN!A26:A10212,28,报关资料与ASN!L26:L10212)</f>
        <v>0</v>
      </c>
      <c r="O16" s="434"/>
      <c r="P16" s="616">
        <f>SUMIF(报关资料与ASN!A26:A10212,28,报关资料与ASN!M26:M10212)</f>
        <v>0</v>
      </c>
      <c r="Q16" s="617"/>
      <c r="R16" s="620">
        <f>SUMIF(报关资料与ASN!A26:A10212,28,报关资料与ASN!N26:N10212)</f>
        <v>0</v>
      </c>
      <c r="S16" s="620"/>
      <c r="T16" s="411">
        <f>SUMIF(报关资料与ASN!A26:A10212,28,报关资料与ASN!W26:W10212)</f>
        <v>0</v>
      </c>
      <c r="U16" s="412"/>
      <c r="V16" s="212" t="str">
        <f>IFERROR(VLOOKUP(A16,报关资料与ASN!A26:AQ10212,24,0),"")</f>
        <v/>
      </c>
      <c r="W16" s="468">
        <f>SUMIF(报关资料与ASN!A26:A10212,28,报关资料与ASN!U26:U10212)</f>
        <v>0</v>
      </c>
      <c r="X16" s="469"/>
      <c r="Y16" s="470"/>
      <c r="Z16" s="474" t="str">
        <f>IFERROR(VLOOKUP(A16,报关资料与ASN!A28:AQ10214,28,0),"")</f>
        <v/>
      </c>
      <c r="AA16" s="475"/>
      <c r="AB16" s="427">
        <f>T16</f>
        <v>0</v>
      </c>
      <c r="AC16" s="427"/>
      <c r="AD16" s="442" t="str">
        <f>V16</f>
        <v/>
      </c>
      <c r="AE16" s="442">
        <f>SUMIF(报关资料与ASN!A26:A10212,28,报关资料与ASN!R26:R10212)</f>
        <v>0</v>
      </c>
      <c r="AF16" s="442" t="str">
        <f>IFERROR(VLOOKUP(A16,报关资料与ASN!A26:AQ10212,19,0),"")</f>
        <v/>
      </c>
      <c r="AG16" t="str">
        <f>IFERROR(VLOOKUP(A16,报关资料与ASN!A26:AT10212,45,0),"")</f>
        <v/>
      </c>
    </row>
    <row r="17" spans="1:33" ht="16.5" customHeight="1">
      <c r="A17" s="201" t="str">
        <f>IFERROR(VLOOKUP(A16,报关资料与ASN!A26:AQ10212,42,0),"")</f>
        <v/>
      </c>
      <c r="B17" s="202" t="str">
        <f>IFERROR(VLOOKUP(A16,报关资料与ASN!A26:AT10212,44,0),"")</f>
        <v/>
      </c>
      <c r="C17" s="202"/>
      <c r="D17" s="203" t="s">
        <v>4472</v>
      </c>
      <c r="E17" s="430" t="str">
        <f>IFERROR(VLOOKUP(A16,报关资料与ASN!A26:AQ10212,17,0),"")</f>
        <v/>
      </c>
      <c r="F17" s="431"/>
      <c r="G17" s="431"/>
      <c r="H17" s="431"/>
      <c r="I17" s="431"/>
      <c r="J17" s="431"/>
      <c r="K17" s="431"/>
      <c r="L17" s="431"/>
      <c r="M17" s="432"/>
      <c r="N17" s="435"/>
      <c r="O17" s="436"/>
      <c r="P17" s="618"/>
      <c r="Q17" s="619"/>
      <c r="R17" s="620"/>
      <c r="S17" s="620"/>
      <c r="T17" s="415">
        <f>SUMIF(报关资料与ASN!A26:A10212,28,报关资料与ASN!Y26:Y10212)</f>
        <v>0</v>
      </c>
      <c r="U17" s="416"/>
      <c r="V17" s="212" t="str">
        <f>IFERROR(VLOOKUP(A16,报关资料与ASN!A26:AQ10212,26,0),"")</f>
        <v/>
      </c>
      <c r="W17" s="471"/>
      <c r="X17" s="472"/>
      <c r="Y17" s="473"/>
      <c r="Z17" s="425"/>
      <c r="AA17" s="476"/>
      <c r="AB17" s="427"/>
      <c r="AC17" s="427"/>
      <c r="AD17" s="443"/>
      <c r="AE17" s="443"/>
      <c r="AF17" s="443"/>
      <c r="AG17" t="str">
        <f>IFERROR(VLOOKUP(A16,报关资料与ASN!A26:AT10212,39,0),"")</f>
        <v/>
      </c>
    </row>
    <row r="18" spans="1:33" ht="16.5" customHeight="1">
      <c r="A18" s="200" t="str">
        <f>IFERROR(VLOOKUP(29,报关资料与ASN!A26:A10212,1,0),"")</f>
        <v/>
      </c>
      <c r="B18" s="409" t="str">
        <f>IFERROR(VLOOKUP(A18,报关资料与ASN!A26:AQ10212,15,0),"")</f>
        <v/>
      </c>
      <c r="C18" s="409"/>
      <c r="D18" s="409"/>
      <c r="E18" s="417" t="str">
        <f>IFERROR(VLOOKUP(A18,报关资料与ASN!A26:AQ10212,16,0),"")</f>
        <v/>
      </c>
      <c r="F18" s="418"/>
      <c r="G18" s="418"/>
      <c r="H18" s="418"/>
      <c r="I18" s="418"/>
      <c r="J18" s="418"/>
      <c r="K18" s="418"/>
      <c r="L18" s="418"/>
      <c r="M18" s="419"/>
      <c r="N18" s="433">
        <f>SUMIF(报关资料与ASN!A26:A10212,29,报关资料与ASN!L26:L10212)</f>
        <v>0</v>
      </c>
      <c r="O18" s="434"/>
      <c r="P18" s="616">
        <f>SUMIF(报关资料与ASN!A26:A10212,29,报关资料与ASN!M26:M10212)</f>
        <v>0</v>
      </c>
      <c r="Q18" s="617"/>
      <c r="R18" s="620">
        <f>SUMIF(报关资料与ASN!A26:A10212,29,报关资料与ASN!N26:N10212)</f>
        <v>0</v>
      </c>
      <c r="S18" s="620"/>
      <c r="T18" s="411">
        <f>SUMIF(报关资料与ASN!A26:A10212,29,报关资料与ASN!W26:W10212)</f>
        <v>0</v>
      </c>
      <c r="U18" s="412"/>
      <c r="V18" s="212" t="str">
        <f>IFERROR(VLOOKUP(A18,报关资料与ASN!A26:AQ10212,24,0),"")</f>
        <v/>
      </c>
      <c r="W18" s="468">
        <f>SUMIF(报关资料与ASN!A26:A10212,29,报关资料与ASN!U26:U10212)</f>
        <v>0</v>
      </c>
      <c r="X18" s="469"/>
      <c r="Y18" s="470"/>
      <c r="Z18" s="474" t="str">
        <f>IFERROR(VLOOKUP(A18,报关资料与ASN!A26:AQ10212,28,0),"")</f>
        <v/>
      </c>
      <c r="AA18" s="475"/>
      <c r="AB18" s="427">
        <f>T18</f>
        <v>0</v>
      </c>
      <c r="AC18" s="427"/>
      <c r="AD18" s="442" t="str">
        <f>V18</f>
        <v/>
      </c>
      <c r="AE18" s="442">
        <f>SUMIF(报关资料与ASN!A26:A10212,29,报关资料与ASN!R26:R10212)</f>
        <v>0</v>
      </c>
      <c r="AF18" s="442" t="str">
        <f>IFERROR(VLOOKUP(A18,报关资料与ASN!A26:AQ10212,19,0),"")</f>
        <v/>
      </c>
      <c r="AG18" t="str">
        <f>IFERROR(VLOOKUP(A18,报关资料与ASN!A26:AT10212,45,0),"")</f>
        <v/>
      </c>
    </row>
    <row r="19" spans="1:33" ht="16.5" customHeight="1">
      <c r="A19" s="201" t="str">
        <f>IFERROR(VLOOKUP(A18,报关资料与ASN!A26:AQ10212,42,0),"")</f>
        <v/>
      </c>
      <c r="B19" s="202" t="str">
        <f>IFERROR(VLOOKUP(A18,报关资料与ASN!A26:AT10212,44,0),"")</f>
        <v/>
      </c>
      <c r="C19" s="202"/>
      <c r="D19" s="203" t="s">
        <v>4472</v>
      </c>
      <c r="E19" s="430" t="str">
        <f>IFERROR(VLOOKUP(A18,报关资料与ASN!A26:AQ10212,17,0),"")</f>
        <v/>
      </c>
      <c r="F19" s="431"/>
      <c r="G19" s="431"/>
      <c r="H19" s="431"/>
      <c r="I19" s="431"/>
      <c r="J19" s="431"/>
      <c r="K19" s="431"/>
      <c r="L19" s="431"/>
      <c r="M19" s="432"/>
      <c r="N19" s="435"/>
      <c r="O19" s="436"/>
      <c r="P19" s="618"/>
      <c r="Q19" s="619"/>
      <c r="R19" s="620"/>
      <c r="S19" s="620"/>
      <c r="T19" s="415">
        <f>SUMIF(报关资料与ASN!A26:A10212,29,报关资料与ASN!Y26:Y10212)</f>
        <v>0</v>
      </c>
      <c r="U19" s="416"/>
      <c r="V19" s="212" t="str">
        <f>IFERROR(VLOOKUP(A18,报关资料与ASN!A26:AQ10212,26,0),"")</f>
        <v/>
      </c>
      <c r="W19" s="471"/>
      <c r="X19" s="472"/>
      <c r="Y19" s="473"/>
      <c r="Z19" s="425"/>
      <c r="AA19" s="476"/>
      <c r="AB19" s="427"/>
      <c r="AC19" s="427"/>
      <c r="AD19" s="443"/>
      <c r="AE19" s="443"/>
      <c r="AF19" s="443"/>
      <c r="AG19" t="str">
        <f>IFERROR(VLOOKUP(A18,报关资料与ASN!A26:AT10212,39,0),"")</f>
        <v/>
      </c>
    </row>
    <row r="20" spans="1:33" ht="15.75" customHeight="1">
      <c r="A20" s="200" t="str">
        <f>IFERROR(VLOOKUP(30,报关资料与ASN!A26:A10212,1,0),"")</f>
        <v/>
      </c>
      <c r="B20" s="409" t="str">
        <f>IFERROR(VLOOKUP(A20,报关资料与ASN!A26:AQ10212,15,0),"")</f>
        <v/>
      </c>
      <c r="C20" s="409"/>
      <c r="D20" s="409"/>
      <c r="E20" s="417" t="str">
        <f>IFERROR(VLOOKUP(A20,报关资料与ASN!A26:AQ10212,16,0),"")</f>
        <v/>
      </c>
      <c r="F20" s="418"/>
      <c r="G20" s="418"/>
      <c r="H20" s="418"/>
      <c r="I20" s="418"/>
      <c r="J20" s="418"/>
      <c r="K20" s="418"/>
      <c r="L20" s="418"/>
      <c r="M20" s="419"/>
      <c r="N20" s="433">
        <f>SUMIF(报关资料与ASN!A26:A10212,30,报关资料与ASN!L26:L10212)</f>
        <v>0</v>
      </c>
      <c r="O20" s="434"/>
      <c r="P20" s="616">
        <f>SUMIF(报关资料与ASN!A26:A10212,30,报关资料与ASN!M26:M10212)</f>
        <v>0</v>
      </c>
      <c r="Q20" s="617"/>
      <c r="R20" s="620">
        <f>SUMIF(报关资料与ASN!A26:A10212,30,报关资料与ASN!N26:N10212)</f>
        <v>0</v>
      </c>
      <c r="S20" s="620"/>
      <c r="T20" s="411">
        <f>SUMIF(报关资料与ASN!A26:A10212,30,报关资料与ASN!W26:W10212)</f>
        <v>0</v>
      </c>
      <c r="U20" s="412"/>
      <c r="V20" s="212" t="str">
        <f>IFERROR(VLOOKUP(A20,报关资料与ASN!A26:AQ10212,24,0),"")</f>
        <v/>
      </c>
      <c r="W20" s="468">
        <f>SUMIF(报关资料与ASN!A26:A10212,30,报关资料与ASN!U26:U10212)</f>
        <v>0</v>
      </c>
      <c r="X20" s="469"/>
      <c r="Y20" s="470"/>
      <c r="Z20" s="499" t="str">
        <f>IFERROR(VLOOKUP(A20,报关资料与ASN!A26:AQ10212,28,0),"")</f>
        <v/>
      </c>
      <c r="AA20" s="500"/>
      <c r="AB20" s="427">
        <f>T20</f>
        <v>0</v>
      </c>
      <c r="AC20" s="427"/>
      <c r="AD20" s="442" t="str">
        <f>V20</f>
        <v/>
      </c>
      <c r="AE20" s="442">
        <f>SUMIF(报关资料与ASN!A26:A10212,30,报关资料与ASN!R26:R10212)</f>
        <v>0</v>
      </c>
      <c r="AF20" s="442" t="str">
        <f>IFERROR(VLOOKUP(A20,报关资料与ASN!A26:AQ10212,19,0),"")</f>
        <v/>
      </c>
      <c r="AG20" t="str">
        <f>IFERROR(VLOOKUP(A20,报关资料与ASN!A26:AT10212,45,0),"")</f>
        <v/>
      </c>
    </row>
    <row r="21" spans="1:33" ht="16.5" customHeight="1">
      <c r="A21" s="201" t="str">
        <f>IFERROR(VLOOKUP(A20,报关资料与ASN!A26:AQ10212,42,0),"")</f>
        <v/>
      </c>
      <c r="B21" s="202" t="str">
        <f>IFERROR(VLOOKUP(A20,报关资料与ASN!A26:AT10212,44,0),"")</f>
        <v/>
      </c>
      <c r="C21" s="202"/>
      <c r="D21" s="203" t="s">
        <v>4472</v>
      </c>
      <c r="E21" s="430" t="str">
        <f>IFERROR(VLOOKUP(A20,报关资料与ASN!A26:AQ10212,17,0),"")</f>
        <v/>
      </c>
      <c r="F21" s="431"/>
      <c r="G21" s="431"/>
      <c r="H21" s="431"/>
      <c r="I21" s="431"/>
      <c r="J21" s="431"/>
      <c r="K21" s="431"/>
      <c r="L21" s="431"/>
      <c r="M21" s="432"/>
      <c r="N21" s="435"/>
      <c r="O21" s="436"/>
      <c r="P21" s="618"/>
      <c r="Q21" s="619"/>
      <c r="R21" s="620"/>
      <c r="S21" s="620"/>
      <c r="T21" s="415">
        <f>SUMIF(报关资料与ASN!A26:A10212,30,报关资料与ASN!Y26:Y10212)</f>
        <v>0</v>
      </c>
      <c r="U21" s="416"/>
      <c r="V21" s="212" t="str">
        <f>IFERROR(VLOOKUP(A20,报关资料与ASN!A26:AQ10212,26,0),"")</f>
        <v/>
      </c>
      <c r="W21" s="471"/>
      <c r="X21" s="472"/>
      <c r="Y21" s="473"/>
      <c r="Z21" s="501"/>
      <c r="AA21" s="502"/>
      <c r="AB21" s="427"/>
      <c r="AC21" s="427"/>
      <c r="AD21" s="443"/>
      <c r="AE21" s="443"/>
      <c r="AF21" s="443"/>
      <c r="AG21" t="str">
        <f>IFERROR(VLOOKUP(A20,报关资料与ASN!A26:AT10212,39,0),"")</f>
        <v/>
      </c>
    </row>
    <row r="22" spans="1:33" ht="16.5" customHeight="1">
      <c r="A22" s="200" t="str">
        <f>IFERROR(VLOOKUP(31,报关资料与ASN!A26:A10212,1,0),"")</f>
        <v/>
      </c>
      <c r="B22" s="409" t="str">
        <f>IFERROR(VLOOKUP(A22,报关资料与ASN!A26:AQ10212,15,0),"")</f>
        <v/>
      </c>
      <c r="C22" s="409"/>
      <c r="D22" s="409"/>
      <c r="E22" s="417" t="str">
        <f>IFERROR(VLOOKUP(A22,报关资料与ASN!A26:AQ10212,16,0),"")</f>
        <v/>
      </c>
      <c r="F22" s="418"/>
      <c r="G22" s="418"/>
      <c r="H22" s="418"/>
      <c r="I22" s="418"/>
      <c r="J22" s="418"/>
      <c r="K22" s="418"/>
      <c r="L22" s="418"/>
      <c r="M22" s="419"/>
      <c r="N22" s="433">
        <f>SUMIF(报关资料与ASN!A26:A10212,31,报关资料与ASN!L26:L10212)</f>
        <v>0</v>
      </c>
      <c r="O22" s="434"/>
      <c r="P22" s="620">
        <f>SUMIF(报关资料与ASN!A26:A10212,31,报关资料与ASN!M26:M10212)</f>
        <v>0</v>
      </c>
      <c r="Q22" s="620"/>
      <c r="R22" s="620">
        <f>SUMIF(报关资料与ASN!A26:A10212,31,报关资料与ASN!N26:N10212)</f>
        <v>0</v>
      </c>
      <c r="S22" s="620"/>
      <c r="T22" s="411">
        <f>SUMIF(报关资料与ASN!A26:A10212,31,报关资料与ASN!W26:W10212)</f>
        <v>0</v>
      </c>
      <c r="U22" s="412"/>
      <c r="V22" s="212" t="str">
        <f>IFERROR(VLOOKUP(A22,报关资料与ASN!A26:AQ10212,24,0),"")</f>
        <v/>
      </c>
      <c r="W22" s="468">
        <f>SUMIF(报关资料与ASN!A26:A10212,31,报关资料与ASN!U26:U10212)</f>
        <v>0</v>
      </c>
      <c r="X22" s="469"/>
      <c r="Y22" s="470"/>
      <c r="Z22" s="474" t="str">
        <f>IFERROR(VLOOKUP(A22,报关资料与ASN!A26:AQ10212,28,0),"")</f>
        <v/>
      </c>
      <c r="AA22" s="475"/>
      <c r="AB22" s="427">
        <f>T22</f>
        <v>0</v>
      </c>
      <c r="AC22" s="427"/>
      <c r="AD22" s="442" t="str">
        <f>V22</f>
        <v/>
      </c>
      <c r="AE22" s="442">
        <f>SUMIF(报关资料与ASN!A26:A10212,31,报关资料与ASN!R26:R10212)</f>
        <v>0</v>
      </c>
      <c r="AF22" s="442" t="str">
        <f>IFERROR(VLOOKUP(A22,报关资料与ASN!A26:AQ10212,19,0),"")</f>
        <v/>
      </c>
      <c r="AG22" t="str">
        <f>IFERROR(VLOOKUP(A22,报关资料与ASN!A26:AT10212,45,0),"")</f>
        <v/>
      </c>
    </row>
    <row r="23" spans="1:33" ht="16.5" customHeight="1">
      <c r="A23" s="201" t="str">
        <f>IFERROR(VLOOKUP(A22,报关资料与ASN!A26:AQ10212,42,0),"")</f>
        <v/>
      </c>
      <c r="B23" s="202" t="str">
        <f>IFERROR(VLOOKUP(A22,报关资料与ASN!A26:AT10212,44,0),"")</f>
        <v/>
      </c>
      <c r="C23" s="202"/>
      <c r="D23" s="203" t="s">
        <v>4472</v>
      </c>
      <c r="E23" s="430" t="str">
        <f>IFERROR(VLOOKUP(A22,报关资料与ASN!A26:AQ10212,17,0),"")</f>
        <v/>
      </c>
      <c r="F23" s="431"/>
      <c r="G23" s="431"/>
      <c r="H23" s="431"/>
      <c r="I23" s="431"/>
      <c r="J23" s="431"/>
      <c r="K23" s="431"/>
      <c r="L23" s="431"/>
      <c r="M23" s="432"/>
      <c r="N23" s="435"/>
      <c r="O23" s="436"/>
      <c r="P23" s="620"/>
      <c r="Q23" s="620"/>
      <c r="R23" s="620"/>
      <c r="S23" s="620"/>
      <c r="T23" s="415">
        <f>SUMIF(报关资料与ASN!A26:A10212,31,报关资料与ASN!Y26:Y10212)</f>
        <v>0</v>
      </c>
      <c r="U23" s="416"/>
      <c r="V23" s="212" t="str">
        <f>IFERROR(VLOOKUP(A22,报关资料与ASN!A26:AQ10212,26,0),"")</f>
        <v/>
      </c>
      <c r="W23" s="471"/>
      <c r="X23" s="472"/>
      <c r="Y23" s="473"/>
      <c r="Z23" s="425"/>
      <c r="AA23" s="476"/>
      <c r="AB23" s="427"/>
      <c r="AC23" s="427"/>
      <c r="AD23" s="443"/>
      <c r="AE23" s="443"/>
      <c r="AF23" s="443"/>
      <c r="AG23" t="str">
        <f>IFERROR(VLOOKUP(A22,报关资料与ASN!A26:AT10212,39,0),"")</f>
        <v/>
      </c>
    </row>
    <row r="24" spans="1:33" ht="16.5" customHeight="1">
      <c r="A24" s="200" t="str">
        <f>IFERROR(VLOOKUP(32,报关资料与ASN!A26:A10212,1,0),"")</f>
        <v/>
      </c>
      <c r="B24" s="409" t="str">
        <f>IFERROR(VLOOKUP(A24,报关资料与ASN!A26:AQ10212,15,0),"")</f>
        <v/>
      </c>
      <c r="C24" s="409"/>
      <c r="D24" s="409"/>
      <c r="E24" s="417" t="str">
        <f>IFERROR(VLOOKUP(A24,报关资料与ASN!A26:AQ10212,16,0),"")</f>
        <v/>
      </c>
      <c r="F24" s="418"/>
      <c r="G24" s="418"/>
      <c r="H24" s="418"/>
      <c r="I24" s="418"/>
      <c r="J24" s="418"/>
      <c r="K24" s="418"/>
      <c r="L24" s="418"/>
      <c r="M24" s="419"/>
      <c r="N24" s="433">
        <f>SUMIF(报关资料与ASN!A26:A10212,32,报关资料与ASN!L26:L10212)</f>
        <v>0</v>
      </c>
      <c r="O24" s="434"/>
      <c r="P24" s="620">
        <f>SUMIF(报关资料与ASN!A26:A10212,32,报关资料与ASN!M26:M10212)</f>
        <v>0</v>
      </c>
      <c r="Q24" s="620"/>
      <c r="R24" s="620">
        <f>SUMIF(报关资料与ASN!A26:A10212,32,报关资料与ASN!N26:N10212)</f>
        <v>0</v>
      </c>
      <c r="S24" s="620"/>
      <c r="T24" s="411">
        <f>SUMIF(报关资料与ASN!A26:A10212,32,报关资料与ASN!W26:W10212)</f>
        <v>0</v>
      </c>
      <c r="U24" s="412"/>
      <c r="V24" s="212" t="str">
        <f>IFERROR(VLOOKUP(A24,报关资料与ASN!A26:AQ10212,24,0),"")</f>
        <v/>
      </c>
      <c r="W24" s="468">
        <f>SUMIF(报关资料与ASN!A26:A10212,32,报关资料与ASN!U26:U10212)</f>
        <v>0</v>
      </c>
      <c r="X24" s="469"/>
      <c r="Y24" s="470"/>
      <c r="Z24" s="474" t="str">
        <f>IFERROR(VLOOKUP(A24,报关资料与ASN!A26:AQ10212,28,0),"")</f>
        <v/>
      </c>
      <c r="AA24" s="475"/>
      <c r="AB24" s="427">
        <f>T24</f>
        <v>0</v>
      </c>
      <c r="AC24" s="427"/>
      <c r="AD24" s="442" t="str">
        <f>V24</f>
        <v/>
      </c>
      <c r="AE24" s="442">
        <f>SUMIF(报关资料与ASN!A26:A10212,32,报关资料与ASN!R26:R10212)</f>
        <v>0</v>
      </c>
      <c r="AF24" s="442" t="str">
        <f>IFERROR(VLOOKUP(A24,报关资料与ASN!A26:AQ10212,19,0),"")</f>
        <v/>
      </c>
      <c r="AG24" t="str">
        <f>IFERROR(VLOOKUP(A24,报关资料与ASN!A26:AT10212,45,0),"")</f>
        <v/>
      </c>
    </row>
    <row r="25" spans="1:33" ht="16.5" customHeight="1">
      <c r="A25" s="201" t="str">
        <f>IFERROR(VLOOKUP(A24,报关资料与ASN!A26:AQ10212,42,0),"")</f>
        <v/>
      </c>
      <c r="B25" s="202" t="str">
        <f>IFERROR(VLOOKUP(A24,报关资料与ASN!A26:AT10212,44,0),"")</f>
        <v/>
      </c>
      <c r="C25" s="202"/>
      <c r="D25" s="203" t="s">
        <v>4472</v>
      </c>
      <c r="E25" s="430" t="str">
        <f>IFERROR(VLOOKUP(A24,报关资料与ASN!A26:AQ10212,17,0),"")</f>
        <v/>
      </c>
      <c r="F25" s="431"/>
      <c r="G25" s="431"/>
      <c r="H25" s="431"/>
      <c r="I25" s="431"/>
      <c r="J25" s="431"/>
      <c r="K25" s="431"/>
      <c r="L25" s="431"/>
      <c r="M25" s="432"/>
      <c r="N25" s="435"/>
      <c r="O25" s="436"/>
      <c r="P25" s="620"/>
      <c r="Q25" s="620"/>
      <c r="R25" s="620"/>
      <c r="S25" s="620"/>
      <c r="T25" s="415">
        <f>SUMIF(报关资料与ASN!A26:A10212,32,报关资料与ASN!Y26:Y10212)</f>
        <v>0</v>
      </c>
      <c r="U25" s="416"/>
      <c r="V25" s="212" t="str">
        <f>IFERROR(VLOOKUP(A24,报关资料与ASN!A26:AQ10212,26,0),"")</f>
        <v/>
      </c>
      <c r="W25" s="471"/>
      <c r="X25" s="472"/>
      <c r="Y25" s="473"/>
      <c r="Z25" s="425"/>
      <c r="AA25" s="476"/>
      <c r="AB25" s="427"/>
      <c r="AC25" s="427"/>
      <c r="AD25" s="443"/>
      <c r="AE25" s="443"/>
      <c r="AF25" s="443"/>
      <c r="AG25" t="str">
        <f>IFERROR(VLOOKUP(A24,报关资料与ASN!A26:AT10212,39,0),"")</f>
        <v/>
      </c>
    </row>
    <row r="26" spans="1:33" ht="15.75" customHeight="1">
      <c r="A26" s="200" t="str">
        <f>IFERROR(VLOOKUP(33,报关资料与ASN!A26:A10212,1,0),"")</f>
        <v/>
      </c>
      <c r="B26" s="409" t="str">
        <f>IFERROR(VLOOKUP(A26,报关资料与ASN!A26:AQ10212,15,0),"")</f>
        <v/>
      </c>
      <c r="C26" s="409"/>
      <c r="D26" s="409"/>
      <c r="E26" s="417" t="str">
        <f>IFERROR(VLOOKUP(A26,报关资料与ASN!A26:AQ10212,16,0),"")</f>
        <v/>
      </c>
      <c r="F26" s="418"/>
      <c r="G26" s="418"/>
      <c r="H26" s="418"/>
      <c r="I26" s="418"/>
      <c r="J26" s="418"/>
      <c r="K26" s="418"/>
      <c r="L26" s="418"/>
      <c r="M26" s="419"/>
      <c r="N26" s="433">
        <f>SUMIF(报关资料与ASN!A26:A10212,33,报关资料与ASN!L26:L10212)</f>
        <v>0</v>
      </c>
      <c r="O26" s="434"/>
      <c r="P26" s="620">
        <f>SUMIF(报关资料与ASN!A26:A10212,33,报关资料与ASN!M26:M10212)</f>
        <v>0</v>
      </c>
      <c r="Q26" s="620"/>
      <c r="R26" s="620">
        <f>SUMIF(报关资料与ASN!A26:A10212,33,报关资料与ASN!N26:N10212)</f>
        <v>0</v>
      </c>
      <c r="S26" s="620"/>
      <c r="T26" s="411">
        <f>SUMIF(报关资料与ASN!A26:A10212,33,报关资料与ASN!W26:W10212)</f>
        <v>0</v>
      </c>
      <c r="U26" s="412"/>
      <c r="V26" s="212" t="str">
        <f>IFERROR(VLOOKUP(A26,报关资料与ASN!A26:AQ10212,24,0),"")</f>
        <v/>
      </c>
      <c r="W26" s="468">
        <f>SUMIF(报关资料与ASN!A26:A10212,33,报关资料与ASN!U26:U10212)</f>
        <v>0</v>
      </c>
      <c r="X26" s="469"/>
      <c r="Y26" s="470"/>
      <c r="Z26" s="474" t="str">
        <f>IFERROR(VLOOKUP(A26,报关资料与ASN!A26:AQ10212,28,0),"")</f>
        <v/>
      </c>
      <c r="AA26" s="475"/>
      <c r="AB26" s="427">
        <f>T26</f>
        <v>0</v>
      </c>
      <c r="AC26" s="427"/>
      <c r="AD26" s="442" t="str">
        <f>V26</f>
        <v/>
      </c>
      <c r="AE26" s="442">
        <f>SUMIF(报关资料与ASN!A26:A10212,33,报关资料与ASN!R26:R10212)</f>
        <v>0</v>
      </c>
      <c r="AF26" s="442" t="str">
        <f>IFERROR(VLOOKUP(A26,报关资料与ASN!A26:AQ10212,19,0),"")</f>
        <v/>
      </c>
      <c r="AG26" t="str">
        <f>IFERROR(VLOOKUP(A26,报关资料与ASN!A26:AT10212,45,0),"")</f>
        <v/>
      </c>
    </row>
    <row r="27" spans="1:33" ht="16.5" customHeight="1">
      <c r="A27" s="201" t="str">
        <f>IFERROR(VLOOKUP(A26,报关资料与ASN!A26:AQ10212,42,0),"")</f>
        <v/>
      </c>
      <c r="B27" s="202" t="str">
        <f>IFERROR(VLOOKUP(A26,报关资料与ASN!A26:AT10212,44,0),"")</f>
        <v/>
      </c>
      <c r="C27" s="202"/>
      <c r="D27" s="203" t="s">
        <v>4472</v>
      </c>
      <c r="E27" s="430" t="str">
        <f>IFERROR(VLOOKUP(A26,报关资料与ASN!A26:AQ10212,17,0),"")</f>
        <v/>
      </c>
      <c r="F27" s="431"/>
      <c r="G27" s="431"/>
      <c r="H27" s="431"/>
      <c r="I27" s="431"/>
      <c r="J27" s="431"/>
      <c r="K27" s="431"/>
      <c r="L27" s="431"/>
      <c r="M27" s="432"/>
      <c r="N27" s="435"/>
      <c r="O27" s="436"/>
      <c r="P27" s="620"/>
      <c r="Q27" s="620"/>
      <c r="R27" s="620"/>
      <c r="S27" s="620"/>
      <c r="T27" s="415">
        <f>SUMIF(报关资料与ASN!A26:A10212,33,报关资料与ASN!Y26:Y10212)</f>
        <v>0</v>
      </c>
      <c r="U27" s="416"/>
      <c r="V27" s="212" t="str">
        <f>IFERROR(VLOOKUP(A26,报关资料与ASN!A26:AQ10212,26,0),"")</f>
        <v/>
      </c>
      <c r="W27" s="471"/>
      <c r="X27" s="472"/>
      <c r="Y27" s="473"/>
      <c r="Z27" s="425"/>
      <c r="AA27" s="476"/>
      <c r="AB27" s="427"/>
      <c r="AC27" s="427"/>
      <c r="AD27" s="443"/>
      <c r="AE27" s="443"/>
      <c r="AF27" s="443"/>
      <c r="AG27" t="str">
        <f>IFERROR(VLOOKUP(A26,报关资料与ASN!A26:AT10212,39,0),"")</f>
        <v/>
      </c>
    </row>
    <row r="28" spans="1:33" ht="16.5" customHeight="1">
      <c r="A28" s="200" t="str">
        <f>IFERROR(VLOOKUP(34,报关资料与ASN!A26:A10212,1,0)," ")</f>
        <v xml:space="preserve"> </v>
      </c>
      <c r="B28" s="409" t="str">
        <f>IFERROR(VLOOKUP(A28,报关资料与ASN!A26:AQ10212,15,0),"")</f>
        <v/>
      </c>
      <c r="C28" s="409"/>
      <c r="D28" s="409"/>
      <c r="E28" s="417" t="str">
        <f>IFERROR(VLOOKUP(A28,报关资料与ASN!A26:AQ10212,16,0),"")</f>
        <v/>
      </c>
      <c r="F28" s="418"/>
      <c r="G28" s="418"/>
      <c r="H28" s="418"/>
      <c r="I28" s="418"/>
      <c r="J28" s="418"/>
      <c r="K28" s="418"/>
      <c r="L28" s="418"/>
      <c r="M28" s="419"/>
      <c r="N28" s="433">
        <f>SUMIF(报关资料与ASN!A26:A10212,34,报关资料与ASN!L26:L10212)</f>
        <v>0</v>
      </c>
      <c r="O28" s="434"/>
      <c r="P28" s="620">
        <f>SUMIF(报关资料与ASN!A26:A10212,34,报关资料与ASN!M26:M10212)</f>
        <v>0</v>
      </c>
      <c r="Q28" s="620"/>
      <c r="R28" s="620">
        <f>SUMIF(报关资料与ASN!A26:A10212,34,报关资料与ASN!N26:N10212)</f>
        <v>0</v>
      </c>
      <c r="S28" s="620"/>
      <c r="T28" s="411">
        <f>SUMIF(报关资料与ASN!A26:A10212,34,报关资料与ASN!W26:W10212)</f>
        <v>0</v>
      </c>
      <c r="U28" s="412"/>
      <c r="V28" s="212" t="str">
        <f>IFERROR(VLOOKUP(A28,报关资料与ASN!A26:AQ10212,24,0),"")</f>
        <v/>
      </c>
      <c r="W28" s="468">
        <f>SUMIF(报关资料与ASN!A26:A10212,34,报关资料与ASN!U26:U10212)</f>
        <v>0</v>
      </c>
      <c r="X28" s="469"/>
      <c r="Y28" s="470"/>
      <c r="Z28" s="474" t="str">
        <f>IFERROR(VLOOKUP(A28,报关资料与ASN!A26:AQ10212,28,0),"")</f>
        <v/>
      </c>
      <c r="AA28" s="475"/>
      <c r="AB28" s="427">
        <f>T28</f>
        <v>0</v>
      </c>
      <c r="AC28" s="427"/>
      <c r="AD28" s="442" t="str">
        <f>V28</f>
        <v/>
      </c>
      <c r="AE28" s="442">
        <f>SUMIF(报关资料与ASN!A26:A10212,34,报关资料与ASN!R26:R10212)</f>
        <v>0</v>
      </c>
      <c r="AF28" s="442" t="str">
        <f>IFERROR(VLOOKUP(A28,报关资料与ASN!A26:AQ10212,19,0),"")</f>
        <v/>
      </c>
      <c r="AG28" t="str">
        <f>IFERROR(VLOOKUP(A28,报关资料与ASN!A26:AT10212,45,0),"")</f>
        <v/>
      </c>
    </row>
    <row r="29" spans="1:33" ht="16.5" customHeight="1">
      <c r="A29" s="201" t="str">
        <f>IFERROR(VLOOKUP(A28,报关资料与ASN!A26:AQ10212,42,0),"")</f>
        <v/>
      </c>
      <c r="B29" s="202" t="str">
        <f>IFERROR(VLOOKUP(A28,报关资料与ASN!A26:AT10212,44,0),"")</f>
        <v/>
      </c>
      <c r="C29" s="202"/>
      <c r="D29" s="203" t="s">
        <v>4472</v>
      </c>
      <c r="E29" s="430" t="str">
        <f>IFERROR(VLOOKUP(A28,报关资料与ASN!A26:AQ10212,17,0),"")</f>
        <v/>
      </c>
      <c r="F29" s="431"/>
      <c r="G29" s="431"/>
      <c r="H29" s="431"/>
      <c r="I29" s="431"/>
      <c r="J29" s="431"/>
      <c r="K29" s="431"/>
      <c r="L29" s="431"/>
      <c r="M29" s="432"/>
      <c r="N29" s="435"/>
      <c r="O29" s="436"/>
      <c r="P29" s="620"/>
      <c r="Q29" s="620"/>
      <c r="R29" s="620"/>
      <c r="S29" s="620"/>
      <c r="T29" s="415">
        <f>SUMIF(报关资料与ASN!A26:A10212,34,报关资料与ASN!Y26:Y10212)</f>
        <v>0</v>
      </c>
      <c r="U29" s="416"/>
      <c r="V29" s="212" t="str">
        <f>IFERROR(VLOOKUP(A28,报关资料与ASN!A26:AQ10212,26,0),"")</f>
        <v/>
      </c>
      <c r="W29" s="471"/>
      <c r="X29" s="472"/>
      <c r="Y29" s="473"/>
      <c r="Z29" s="425"/>
      <c r="AA29" s="476"/>
      <c r="AB29" s="427"/>
      <c r="AC29" s="427"/>
      <c r="AD29" s="443"/>
      <c r="AE29" s="443"/>
      <c r="AF29" s="443"/>
      <c r="AG29" t="str">
        <f>IFERROR(VLOOKUP(A28,报关资料与ASN!A26:AT10212,39,0),"")</f>
        <v/>
      </c>
    </row>
    <row r="30" spans="1:33" ht="16.5" customHeight="1">
      <c r="A30" s="200" t="str">
        <f>IFERROR(VLOOKUP(35,报关资料与ASN!A26:A10212,1,0),"")</f>
        <v/>
      </c>
      <c r="B30" s="409" t="str">
        <f>IFERROR(VLOOKUP(A30,报关资料与ASN!A26:AQ10212,15,0),"")</f>
        <v/>
      </c>
      <c r="C30" s="409"/>
      <c r="D30" s="409"/>
      <c r="E30" s="417" t="str">
        <f>IFERROR(VLOOKUP(A30,报关资料与ASN!A26:AQ10212,16,0),"")</f>
        <v/>
      </c>
      <c r="F30" s="418"/>
      <c r="G30" s="418"/>
      <c r="H30" s="418"/>
      <c r="I30" s="418"/>
      <c r="J30" s="418"/>
      <c r="K30" s="418"/>
      <c r="L30" s="418"/>
      <c r="M30" s="419"/>
      <c r="N30" s="433">
        <f>SUMIF(报关资料与ASN!A26:A10212,35,报关资料与ASN!L26:L10212)</f>
        <v>0</v>
      </c>
      <c r="O30" s="434"/>
      <c r="P30" s="620">
        <f>SUMIF(报关资料与ASN!A26:A10212,35,报关资料与ASN!M26:M10212)</f>
        <v>0</v>
      </c>
      <c r="Q30" s="620"/>
      <c r="R30" s="620">
        <f>SUMIF(报关资料与ASN!A26:A10212,35,报关资料与ASN!N26:N10212)</f>
        <v>0</v>
      </c>
      <c r="S30" s="620"/>
      <c r="T30" s="411">
        <f>SUMIF(报关资料与ASN!A26:A10212,35,报关资料与ASN!W26:W10212)</f>
        <v>0</v>
      </c>
      <c r="U30" s="412"/>
      <c r="V30" s="212" t="str">
        <f>IFERROR(VLOOKUP(A30,报关资料与ASN!A26:AQ10212,24,0),"")</f>
        <v/>
      </c>
      <c r="W30" s="468">
        <f>SUMIF(报关资料与ASN!A26:A10212,35,报关资料与ASN!U26:U10212)</f>
        <v>0</v>
      </c>
      <c r="X30" s="469"/>
      <c r="Y30" s="470"/>
      <c r="Z30" s="474" t="str">
        <f>IFERROR(VLOOKUP(A30,报关资料与ASN!A26:AQ10212,28,0),"")</f>
        <v/>
      </c>
      <c r="AA30" s="475"/>
      <c r="AB30" s="427">
        <f>T30</f>
        <v>0</v>
      </c>
      <c r="AC30" s="427"/>
      <c r="AD30" s="442" t="str">
        <f>V30</f>
        <v/>
      </c>
      <c r="AE30" s="442">
        <f>SUMIF(报关资料与ASN!A26:A10212,35,报关资料与ASN!R26:R10212)</f>
        <v>0</v>
      </c>
      <c r="AF30" s="442" t="str">
        <f>IFERROR(VLOOKUP(A30,报关资料与ASN!A26:AQ10212,19,0),"")</f>
        <v/>
      </c>
      <c r="AG30" t="str">
        <f>IFERROR(VLOOKUP(A30,报关资料与ASN!A26:AT10212,45,0),"")</f>
        <v/>
      </c>
    </row>
    <row r="31" spans="1:33" ht="16.5" customHeight="1">
      <c r="A31" s="201" t="str">
        <f>IFERROR(VLOOKUP(A30,报关资料与ASN!A26:AQ10212,42,0),"")</f>
        <v/>
      </c>
      <c r="B31" s="202" t="str">
        <f>IFERROR(VLOOKUP(A30,报关资料与ASN!A26:AT10212,44,0),"")</f>
        <v/>
      </c>
      <c r="C31" s="202"/>
      <c r="D31" s="203" t="s">
        <v>4472</v>
      </c>
      <c r="E31" s="430" t="str">
        <f>IFERROR(VLOOKUP(A30,报关资料与ASN!A26:AQ10212,17,0),"")</f>
        <v/>
      </c>
      <c r="F31" s="431"/>
      <c r="G31" s="431"/>
      <c r="H31" s="431"/>
      <c r="I31" s="431"/>
      <c r="J31" s="431"/>
      <c r="K31" s="431"/>
      <c r="L31" s="431"/>
      <c r="M31" s="432"/>
      <c r="N31" s="435"/>
      <c r="O31" s="436"/>
      <c r="P31" s="620"/>
      <c r="Q31" s="620"/>
      <c r="R31" s="620"/>
      <c r="S31" s="620"/>
      <c r="T31" s="415">
        <f>SUMIF(报关资料与ASN!A26:A10212,35,报关资料与ASN!Y26:Y10212)</f>
        <v>0</v>
      </c>
      <c r="U31" s="416"/>
      <c r="V31" s="212" t="str">
        <f>IFERROR(VLOOKUP(A30,报关资料与ASN!A26:AQ10212,26,0),"")</f>
        <v/>
      </c>
      <c r="W31" s="471"/>
      <c r="X31" s="472"/>
      <c r="Y31" s="473"/>
      <c r="Z31" s="425"/>
      <c r="AA31" s="476"/>
      <c r="AB31" s="427"/>
      <c r="AC31" s="427"/>
      <c r="AD31" s="443"/>
      <c r="AE31" s="443"/>
      <c r="AF31" s="443"/>
      <c r="AG31" t="str">
        <f>IFERROR(VLOOKUP(A30,报关资料与ASN!A26:AT10212,39,0),"")</f>
        <v/>
      </c>
    </row>
    <row r="32" spans="1:33" ht="15.75" customHeight="1">
      <c r="A32" s="200" t="str">
        <f>IFERROR(VLOOKUP(36,报关资料与ASN!A26:A10212,1,0),"")</f>
        <v/>
      </c>
      <c r="B32" s="409" t="str">
        <f>IFERROR(VLOOKUP(A32,报关资料与ASN!A26:AQ10212,15,0),"")</f>
        <v/>
      </c>
      <c r="C32" s="409"/>
      <c r="D32" s="409"/>
      <c r="E32" s="417" t="str">
        <f>IFERROR(VLOOKUP(A32,报关资料与ASN!A26:AQ10212,16,0),"")</f>
        <v/>
      </c>
      <c r="F32" s="418"/>
      <c r="G32" s="418"/>
      <c r="H32" s="418"/>
      <c r="I32" s="418"/>
      <c r="J32" s="418"/>
      <c r="K32" s="418"/>
      <c r="L32" s="418"/>
      <c r="M32" s="419"/>
      <c r="N32" s="433">
        <f>SUMIF(报关资料与ASN!A26:A10212,36,报关资料与ASN!L26:L10212)</f>
        <v>0</v>
      </c>
      <c r="O32" s="434"/>
      <c r="P32" s="620">
        <f>SUMIF(报关资料与ASN!A26:A10212,36,报关资料与ASN!M26:M10212)</f>
        <v>0</v>
      </c>
      <c r="Q32" s="620"/>
      <c r="R32" s="620">
        <f>SUMIF(报关资料与ASN!A26:A10212,36,报关资料与ASN!N26:N10212)</f>
        <v>0</v>
      </c>
      <c r="S32" s="620"/>
      <c r="T32" s="411">
        <f>SUMIF(报关资料与ASN!A26:A10212,36,报关资料与ASN!W26:W10212)</f>
        <v>0</v>
      </c>
      <c r="U32" s="412"/>
      <c r="V32" s="212" t="str">
        <f>IFERROR(VLOOKUP(A32,报关资料与ASN!A26:AQ10212,24,0),"")</f>
        <v/>
      </c>
      <c r="W32" s="468">
        <f>SUMIF(报关资料与ASN!A26:A10212,36,报关资料与ASN!U26:U10212)</f>
        <v>0</v>
      </c>
      <c r="X32" s="469"/>
      <c r="Y32" s="470"/>
      <c r="Z32" s="474" t="str">
        <f>IFERROR(VLOOKUP(A32,报关资料与ASN!A26:AQ10212,28,0),"")</f>
        <v/>
      </c>
      <c r="AA32" s="475"/>
      <c r="AB32" s="427">
        <f>T32</f>
        <v>0</v>
      </c>
      <c r="AC32" s="427"/>
      <c r="AD32" s="442" t="str">
        <f>V32</f>
        <v/>
      </c>
      <c r="AE32" s="442">
        <f>SUMIF(报关资料与ASN!A26:A10212,36,报关资料与ASN!R26:R10212)</f>
        <v>0</v>
      </c>
      <c r="AF32" s="442" t="str">
        <f>IFERROR(VLOOKUP(A32,报关资料与ASN!A26:AQ10212,19,0),"")</f>
        <v/>
      </c>
      <c r="AG32" t="str">
        <f>IFERROR(VLOOKUP(A32,报关资料与ASN!A26:AT10212,45,0),"")</f>
        <v/>
      </c>
    </row>
    <row r="33" spans="1:33" ht="16.5" customHeight="1">
      <c r="A33" s="201" t="str">
        <f>IFERROR(VLOOKUP(A32,报关资料与ASN!A26:AQ10212,42,0),"")</f>
        <v/>
      </c>
      <c r="B33" s="202" t="str">
        <f>IFERROR(VLOOKUP(A32,报关资料与ASN!A26:AT10212,44,0),"")</f>
        <v/>
      </c>
      <c r="C33" s="202"/>
      <c r="D33" s="203" t="s">
        <v>4472</v>
      </c>
      <c r="E33" s="430" t="str">
        <f>IFERROR(VLOOKUP(A32,报关资料与ASN!A26:AQ10212,17,0),"")</f>
        <v/>
      </c>
      <c r="F33" s="431"/>
      <c r="G33" s="431"/>
      <c r="H33" s="431"/>
      <c r="I33" s="431"/>
      <c r="J33" s="431"/>
      <c r="K33" s="431"/>
      <c r="L33" s="431"/>
      <c r="M33" s="432"/>
      <c r="N33" s="435"/>
      <c r="O33" s="436"/>
      <c r="P33" s="620"/>
      <c r="Q33" s="620"/>
      <c r="R33" s="620"/>
      <c r="S33" s="620"/>
      <c r="T33" s="415">
        <f>SUMIF(报关资料与ASN!A26:A10212,36,报关资料与ASN!Y26:Y10212)</f>
        <v>0</v>
      </c>
      <c r="U33" s="416"/>
      <c r="V33" s="212" t="str">
        <f>IFERROR(VLOOKUP(A32,报关资料与ASN!A26:AQ10212,26,0),"")</f>
        <v/>
      </c>
      <c r="W33" s="471"/>
      <c r="X33" s="472"/>
      <c r="Y33" s="473"/>
      <c r="Z33" s="425"/>
      <c r="AA33" s="476"/>
      <c r="AB33" s="427"/>
      <c r="AC33" s="427"/>
      <c r="AD33" s="443"/>
      <c r="AE33" s="443"/>
      <c r="AF33" s="443"/>
      <c r="AG33" t="str">
        <f>IFERROR(VLOOKUP(A32,报关资料与ASN!A26:AT10212,39,0),"")</f>
        <v/>
      </c>
    </row>
    <row r="34" spans="1:33" ht="16.5" customHeight="1">
      <c r="A34" s="200" t="str">
        <f>IFERROR(VLOOKUP(37,报关资料与ASN!A26:A10212,1,0),"")</f>
        <v/>
      </c>
      <c r="B34" s="409" t="str">
        <f>IFERROR(VLOOKUP(A34,报关资料与ASN!A26:AQ10212,15,0),"")</f>
        <v/>
      </c>
      <c r="C34" s="409"/>
      <c r="D34" s="409"/>
      <c r="E34" s="417" t="str">
        <f>IFERROR(VLOOKUP(A34,报关资料与ASN!A26:AQ10212,16,0),"")</f>
        <v/>
      </c>
      <c r="F34" s="418"/>
      <c r="G34" s="418"/>
      <c r="H34" s="418"/>
      <c r="I34" s="418"/>
      <c r="J34" s="418"/>
      <c r="K34" s="418"/>
      <c r="L34" s="418"/>
      <c r="M34" s="419"/>
      <c r="N34" s="433">
        <f>SUMIF(报关资料与ASN!A26:A10212,37,报关资料与ASN!L26:L10212)</f>
        <v>0</v>
      </c>
      <c r="O34" s="434"/>
      <c r="P34" s="620">
        <f>SUMIF(报关资料与ASN!A26:A10212,37,报关资料与ASN!M26:M10212)</f>
        <v>0</v>
      </c>
      <c r="Q34" s="620"/>
      <c r="R34" s="620">
        <f>SUMIF(报关资料与ASN!A26:A10212,37,报关资料与ASN!N26:N10212)</f>
        <v>0</v>
      </c>
      <c r="S34" s="620"/>
      <c r="T34" s="411">
        <f>SUMIF(报关资料与ASN!A26:A10212,37,报关资料与ASN!W26:W10212)</f>
        <v>0</v>
      </c>
      <c r="U34" s="412"/>
      <c r="V34" s="212" t="str">
        <f>IFERROR(VLOOKUP(A34,报关资料与ASN!A26:AQ10212,24,0),"")</f>
        <v/>
      </c>
      <c r="W34" s="468">
        <f>SUMIF(报关资料与ASN!A26:A10212,37,报关资料与ASN!U26:U10212)</f>
        <v>0</v>
      </c>
      <c r="X34" s="469"/>
      <c r="Y34" s="470"/>
      <c r="Z34" s="474" t="str">
        <f>IFERROR(VLOOKUP(A34,报关资料与ASN!A26:AQ10212,28,0),"")</f>
        <v/>
      </c>
      <c r="AA34" s="475"/>
      <c r="AB34" s="427">
        <f>T34</f>
        <v>0</v>
      </c>
      <c r="AC34" s="427"/>
      <c r="AD34" s="442" t="str">
        <f>V34</f>
        <v/>
      </c>
      <c r="AE34" s="442">
        <f>SUMIF(报关资料与ASN!A26:A10212,37,报关资料与ASN!R26:R10212)</f>
        <v>0</v>
      </c>
      <c r="AF34" s="442" t="str">
        <f>IFERROR(VLOOKUP(A34,报关资料与ASN!A26:AQ10212,19,0),"")</f>
        <v/>
      </c>
      <c r="AG34" t="str">
        <f>IFERROR(VLOOKUP(A34,报关资料与ASN!A26:AT10212,45,0),"")</f>
        <v/>
      </c>
    </row>
    <row r="35" spans="1:33" ht="16.5" customHeight="1">
      <c r="A35" s="201" t="str">
        <f>IFERROR(VLOOKUP(A34,报关资料与ASN!A26:AQ10212,42,0),"")</f>
        <v/>
      </c>
      <c r="B35" s="202" t="str">
        <f>IFERROR(VLOOKUP(A34,报关资料与ASN!A26:AT10212,44,0),"")</f>
        <v/>
      </c>
      <c r="C35" s="202"/>
      <c r="D35" s="203" t="s">
        <v>4472</v>
      </c>
      <c r="E35" s="430" t="str">
        <f>IFERROR(VLOOKUP(A34,报关资料与ASN!A26:AQ10212,17,0),"")</f>
        <v/>
      </c>
      <c r="F35" s="431"/>
      <c r="G35" s="431"/>
      <c r="H35" s="431"/>
      <c r="I35" s="431"/>
      <c r="J35" s="431"/>
      <c r="K35" s="431"/>
      <c r="L35" s="431"/>
      <c r="M35" s="432"/>
      <c r="N35" s="435"/>
      <c r="O35" s="436"/>
      <c r="P35" s="620"/>
      <c r="Q35" s="620"/>
      <c r="R35" s="620"/>
      <c r="S35" s="620"/>
      <c r="T35" s="415">
        <f>SUMIF(报关资料与ASN!A26:A10212,37,报关资料与ASN!Y26:Y10212)</f>
        <v>0</v>
      </c>
      <c r="U35" s="416"/>
      <c r="V35" s="212" t="str">
        <f>IFERROR(VLOOKUP(A34,报关资料与ASN!A26:AQ10212,26,0),"")</f>
        <v/>
      </c>
      <c r="W35" s="471"/>
      <c r="X35" s="472"/>
      <c r="Y35" s="473"/>
      <c r="Z35" s="425"/>
      <c r="AA35" s="476"/>
      <c r="AB35" s="427"/>
      <c r="AC35" s="427"/>
      <c r="AD35" s="443"/>
      <c r="AE35" s="443"/>
      <c r="AF35" s="443"/>
      <c r="AG35" t="str">
        <f>IFERROR(VLOOKUP(A34,报关资料与ASN!A26:AT10212,39,0),"")</f>
        <v/>
      </c>
    </row>
    <row r="36" spans="1:33" ht="16.5" customHeight="1">
      <c r="A36" s="200" t="str">
        <f>IFERROR(VLOOKUP(38,报关资料与ASN!A26:A10212,1,0),"")</f>
        <v/>
      </c>
      <c r="B36" s="409" t="str">
        <f>IFERROR(VLOOKUP(A36,报关资料与ASN!A26:AQ10212,15,0),"")</f>
        <v/>
      </c>
      <c r="C36" s="409"/>
      <c r="D36" s="409"/>
      <c r="E36" s="417" t="str">
        <f>IFERROR(VLOOKUP(A36,报关资料与ASN!A26:AQ10212,16,0),"")</f>
        <v/>
      </c>
      <c r="F36" s="418"/>
      <c r="G36" s="418"/>
      <c r="H36" s="418"/>
      <c r="I36" s="418"/>
      <c r="J36" s="418"/>
      <c r="K36" s="418"/>
      <c r="L36" s="418"/>
      <c r="M36" s="419"/>
      <c r="N36" s="433">
        <f>SUMIF(报关资料与ASN!A26:A10212,38,报关资料与ASN!L26:L10212)</f>
        <v>0</v>
      </c>
      <c r="O36" s="434"/>
      <c r="P36" s="620">
        <f>SUMIF(报关资料与ASN!A26:A10212,38,报关资料与ASN!M26:M10212)</f>
        <v>0</v>
      </c>
      <c r="Q36" s="620"/>
      <c r="R36" s="620">
        <f>SUMIF(报关资料与ASN!A26:A10212,38,报关资料与ASN!N26:N10212)</f>
        <v>0</v>
      </c>
      <c r="S36" s="620"/>
      <c r="T36" s="411">
        <f>SUMIF(报关资料与ASN!A26:A10212,38,报关资料与ASN!W26:W10212)</f>
        <v>0</v>
      </c>
      <c r="U36" s="412"/>
      <c r="V36" s="212" t="str">
        <f>IFERROR(VLOOKUP(A36,报关资料与ASN!A26:AQ10212,24,0),"")</f>
        <v/>
      </c>
      <c r="W36" s="468">
        <f>SUMIF(报关资料与ASN!A26:A10212,38,报关资料与ASN!U26:U10212)</f>
        <v>0</v>
      </c>
      <c r="X36" s="469"/>
      <c r="Y36" s="470"/>
      <c r="Z36" s="474" t="str">
        <f>IFERROR(VLOOKUP(A36,报关资料与ASN!A26:AQ10212,28,0),"")</f>
        <v/>
      </c>
      <c r="AA36" s="475"/>
      <c r="AB36" s="427">
        <f>T36</f>
        <v>0</v>
      </c>
      <c r="AC36" s="427"/>
      <c r="AD36" s="442" t="str">
        <f>V36</f>
        <v/>
      </c>
      <c r="AE36" s="442">
        <f>SUMIF(报关资料与ASN!A26:A10212,38,报关资料与ASN!R26:R10212)</f>
        <v>0</v>
      </c>
      <c r="AF36" s="442" t="str">
        <f>IFERROR(VLOOKUP(A36,报关资料与ASN!A26:AQ10212,19,0),"")</f>
        <v/>
      </c>
      <c r="AG36" t="str">
        <f>IFERROR(VLOOKUP(A36,报关资料与ASN!A26:AT10212,45,0),"")</f>
        <v/>
      </c>
    </row>
    <row r="37" spans="1:33" ht="16.5" customHeight="1">
      <c r="A37" s="201" t="str">
        <f>IFERROR(VLOOKUP(A36,报关资料与ASN!A26:AQ10212,42,0),"")</f>
        <v/>
      </c>
      <c r="B37" s="202" t="str">
        <f>IFERROR(VLOOKUP(A36,报关资料与ASN!A26:AT10212,44,0),"")</f>
        <v/>
      </c>
      <c r="C37" s="202"/>
      <c r="D37" s="203" t="s">
        <v>4472</v>
      </c>
      <c r="E37" s="430" t="str">
        <f>IFERROR(VLOOKUP(A36,报关资料与ASN!A26:AQ10212,17,0),"")</f>
        <v/>
      </c>
      <c r="F37" s="431"/>
      <c r="G37" s="431"/>
      <c r="H37" s="431"/>
      <c r="I37" s="431"/>
      <c r="J37" s="431"/>
      <c r="K37" s="431"/>
      <c r="L37" s="431"/>
      <c r="M37" s="432"/>
      <c r="N37" s="435"/>
      <c r="O37" s="436"/>
      <c r="P37" s="620"/>
      <c r="Q37" s="620"/>
      <c r="R37" s="620"/>
      <c r="S37" s="620"/>
      <c r="T37" s="415">
        <f>SUMIF(报关资料与ASN!A26:A10212,38,报关资料与ASN!Y26:Y10212)</f>
        <v>0</v>
      </c>
      <c r="U37" s="416"/>
      <c r="V37" s="212" t="str">
        <f>IFERROR(VLOOKUP(A36,报关资料与ASN!A26:AQ10212,26,0),"")</f>
        <v/>
      </c>
      <c r="W37" s="471"/>
      <c r="X37" s="472"/>
      <c r="Y37" s="473"/>
      <c r="Z37" s="425"/>
      <c r="AA37" s="476"/>
      <c r="AB37" s="427"/>
      <c r="AC37" s="427"/>
      <c r="AD37" s="443"/>
      <c r="AE37" s="443"/>
      <c r="AF37" s="443"/>
      <c r="AG37" t="str">
        <f>IFERROR(VLOOKUP(A36,报关资料与ASN!A26:AT10212,39,0),"")</f>
        <v/>
      </c>
    </row>
    <row r="38" spans="1:33" ht="15.75" customHeight="1">
      <c r="A38" s="200" t="str">
        <f>IFERROR(VLOOKUP(39,报关资料与ASN!A26:A10212,1,0),"")</f>
        <v/>
      </c>
      <c r="B38" s="409" t="str">
        <f>IFERROR(VLOOKUP(A38,报关资料与ASN!A26:AQ10212,15,0),"")</f>
        <v/>
      </c>
      <c r="C38" s="409"/>
      <c r="D38" s="409"/>
      <c r="E38" s="417" t="str">
        <f>IFERROR(VLOOKUP(A38,报关资料与ASN!A26:AQ10212,16,0),"")</f>
        <v/>
      </c>
      <c r="F38" s="418"/>
      <c r="G38" s="418"/>
      <c r="H38" s="418"/>
      <c r="I38" s="418"/>
      <c r="J38" s="418"/>
      <c r="K38" s="418"/>
      <c r="L38" s="418"/>
      <c r="M38" s="419"/>
      <c r="N38" s="433">
        <f>SUMIF(报关资料与ASN!A26:A10212,39,报关资料与ASN!L26:L10212)</f>
        <v>0</v>
      </c>
      <c r="O38" s="434"/>
      <c r="P38" s="620">
        <f>SUMIF(报关资料与ASN!A26:A10212,39,报关资料与ASN!M26:M10212)</f>
        <v>0</v>
      </c>
      <c r="Q38" s="620"/>
      <c r="R38" s="620">
        <f>SUMIF(报关资料与ASN!A26:A10212,39,报关资料与ASN!N26:N10212)</f>
        <v>0</v>
      </c>
      <c r="S38" s="620"/>
      <c r="T38" s="411">
        <f>SUMIF(报关资料与ASN!A26:A10212,39,报关资料与ASN!W26:W10212)</f>
        <v>0</v>
      </c>
      <c r="U38" s="412"/>
      <c r="V38" s="212" t="str">
        <f>IFERROR(VLOOKUP(A38,报关资料与ASN!A26:AQ10212,24,0),"")</f>
        <v/>
      </c>
      <c r="W38" s="468">
        <f>SUMIF(报关资料与ASN!A26:A10212,39,报关资料与ASN!U26:U10212)</f>
        <v>0</v>
      </c>
      <c r="X38" s="469"/>
      <c r="Y38" s="470"/>
      <c r="Z38" s="474" t="str">
        <f>IFERROR(VLOOKUP(A38,报关资料与ASN!A26:AQ10212,28,0),"")</f>
        <v/>
      </c>
      <c r="AA38" s="475"/>
      <c r="AB38" s="427">
        <f>T38</f>
        <v>0</v>
      </c>
      <c r="AC38" s="427"/>
      <c r="AD38" s="442" t="str">
        <f>V38</f>
        <v/>
      </c>
      <c r="AE38" s="442">
        <f>SUMIF(报关资料与ASN!A26:A10212,39,报关资料与ASN!R26:R10212)</f>
        <v>0</v>
      </c>
      <c r="AF38" s="442" t="str">
        <f>IFERROR(VLOOKUP(A38,报关资料与ASN!A26:AQ10212,19,0),"")</f>
        <v/>
      </c>
      <c r="AG38" t="str">
        <f>IFERROR(VLOOKUP(A38,报关资料与ASN!A26:AT10212,45,0),"")</f>
        <v/>
      </c>
    </row>
    <row r="39" spans="1:33" ht="16.5" customHeight="1">
      <c r="A39" s="201" t="str">
        <f>IFERROR(VLOOKUP(A38,报关资料与ASN!A26:AQ10212,42,0),"")</f>
        <v/>
      </c>
      <c r="B39" s="202" t="str">
        <f>IFERROR(VLOOKUP(A38,报关资料与ASN!A26:AT10212,44,0),"")</f>
        <v/>
      </c>
      <c r="C39" s="202"/>
      <c r="D39" s="203" t="s">
        <v>4472</v>
      </c>
      <c r="E39" s="430" t="str">
        <f>IFERROR(VLOOKUP(A38,报关资料与ASN!A26:AQ10212,17,0),"")</f>
        <v/>
      </c>
      <c r="F39" s="431"/>
      <c r="G39" s="431"/>
      <c r="H39" s="431"/>
      <c r="I39" s="431"/>
      <c r="J39" s="431"/>
      <c r="K39" s="431"/>
      <c r="L39" s="431"/>
      <c r="M39" s="432"/>
      <c r="N39" s="435"/>
      <c r="O39" s="436"/>
      <c r="P39" s="620"/>
      <c r="Q39" s="620"/>
      <c r="R39" s="620"/>
      <c r="S39" s="620"/>
      <c r="T39" s="415">
        <f>SUMIF(报关资料与ASN!A26:A10212,39,报关资料与ASN!Y26:Y10212)</f>
        <v>0</v>
      </c>
      <c r="U39" s="416"/>
      <c r="V39" s="212" t="str">
        <f>IFERROR(VLOOKUP(A38,报关资料与ASN!A26:AQ10212,26,0),"")</f>
        <v/>
      </c>
      <c r="W39" s="471"/>
      <c r="X39" s="472"/>
      <c r="Y39" s="473"/>
      <c r="Z39" s="425"/>
      <c r="AA39" s="476"/>
      <c r="AB39" s="427"/>
      <c r="AC39" s="427"/>
      <c r="AD39" s="443"/>
      <c r="AE39" s="443"/>
      <c r="AF39" s="443"/>
      <c r="AG39" t="str">
        <f>IFERROR(VLOOKUP(A38,报关资料与ASN!A26:AT10212,39,0),"")</f>
        <v/>
      </c>
    </row>
    <row r="40" spans="1:33" ht="15.75" customHeight="1">
      <c r="A40" s="200" t="str">
        <f>IFERROR(VLOOKUP(40,报关资料与ASN!A26:A10212,1,0),"")</f>
        <v/>
      </c>
      <c r="B40" s="409" t="str">
        <f>IFERROR(VLOOKUP(A40,报关资料与ASN!A26:AQ10212,15,0),"")</f>
        <v/>
      </c>
      <c r="C40" s="409"/>
      <c r="D40" s="409"/>
      <c r="E40" s="417" t="str">
        <f>IFERROR(VLOOKUP(A40,报关资料与ASN!A26:AQ10212,16,0),"")</f>
        <v/>
      </c>
      <c r="F40" s="418"/>
      <c r="G40" s="418"/>
      <c r="H40" s="418"/>
      <c r="I40" s="418"/>
      <c r="J40" s="418"/>
      <c r="K40" s="418"/>
      <c r="L40" s="418"/>
      <c r="M40" s="419"/>
      <c r="N40" s="433">
        <f>SUMIF(报关资料与ASN!A26:A10212,40,报关资料与ASN!L26:L10212)</f>
        <v>0</v>
      </c>
      <c r="O40" s="434"/>
      <c r="P40" s="620">
        <f>SUMIF(报关资料与ASN!A26:A10212,40,报关资料与ASN!M26:M10212)</f>
        <v>0</v>
      </c>
      <c r="Q40" s="620"/>
      <c r="R40" s="620">
        <f>SUMIF(报关资料与ASN!A26:A10212,40,报关资料与ASN!N26:N10212)</f>
        <v>0</v>
      </c>
      <c r="S40" s="620"/>
      <c r="T40" s="411">
        <f>SUMIF(报关资料与ASN!A26:A10212,40,报关资料与ASN!W26:W10212)</f>
        <v>0</v>
      </c>
      <c r="U40" s="412"/>
      <c r="V40" s="212" t="str">
        <f>IFERROR(VLOOKUP(A40,报关资料与ASN!A26:AQ10212,24,0),"")</f>
        <v/>
      </c>
      <c r="W40" s="468">
        <f>SUMIF(报关资料与ASN!A26:A10212,40,报关资料与ASN!U26:U10212)</f>
        <v>0</v>
      </c>
      <c r="X40" s="469"/>
      <c r="Y40" s="470"/>
      <c r="Z40" s="474" t="str">
        <f>IFERROR(VLOOKUP(A40,报关资料与ASN!A26:AQ10212,28,0),"")</f>
        <v/>
      </c>
      <c r="AA40" s="475"/>
      <c r="AB40" s="427">
        <f>T40</f>
        <v>0</v>
      </c>
      <c r="AC40" s="427"/>
      <c r="AD40" s="442" t="str">
        <f>V40</f>
        <v/>
      </c>
      <c r="AE40" s="442">
        <f>SUMIF(报关资料与ASN!A26:A10212,40,报关资料与ASN!R26:R10212)</f>
        <v>0</v>
      </c>
      <c r="AF40" s="442" t="str">
        <f>IFERROR(VLOOKUP(A40,报关资料与ASN!A26:AQ10212,19,0),"")</f>
        <v/>
      </c>
      <c r="AG40" t="str">
        <f>IFERROR(VLOOKUP(A40,报关资料与ASN!A26:AT10212,45,0),"")</f>
        <v/>
      </c>
    </row>
    <row r="41" spans="1:33" ht="16.5" customHeight="1">
      <c r="A41" s="204" t="str">
        <f>IFERROR(VLOOKUP(A40,报关资料与ASN!A26:AQ10212,42,0),"")</f>
        <v/>
      </c>
      <c r="B41" s="205" t="str">
        <f>IFERROR(VLOOKUP(A40,报关资料与ASN!A26:AT10212,44,0),"")</f>
        <v/>
      </c>
      <c r="C41" s="205"/>
      <c r="D41" s="206" t="s">
        <v>4472</v>
      </c>
      <c r="E41" s="437" t="str">
        <f>IFERROR(VLOOKUP(A40,报关资料与ASN!A26:AQ10212,17,0),"")</f>
        <v/>
      </c>
      <c r="F41" s="438"/>
      <c r="G41" s="438"/>
      <c r="H41" s="438"/>
      <c r="I41" s="438"/>
      <c r="J41" s="438"/>
      <c r="K41" s="438"/>
      <c r="L41" s="438"/>
      <c r="M41" s="439"/>
      <c r="N41" s="537"/>
      <c r="O41" s="538"/>
      <c r="P41" s="622"/>
      <c r="Q41" s="622"/>
      <c r="R41" s="622"/>
      <c r="S41" s="622"/>
      <c r="T41" s="440">
        <f>SUMIF(报关资料与ASN!A26:A10212,40,报关资料与ASN!Y26:Y10212)</f>
        <v>0</v>
      </c>
      <c r="U41" s="441"/>
      <c r="V41" s="213" t="str">
        <f>IFERROR(VLOOKUP(A40,报关资料与ASN!A26:AQ10212,26,0),"")</f>
        <v/>
      </c>
      <c r="W41" s="534"/>
      <c r="X41" s="535"/>
      <c r="Y41" s="536"/>
      <c r="Z41" s="540"/>
      <c r="AA41" s="541"/>
      <c r="AB41" s="542"/>
      <c r="AC41" s="542"/>
      <c r="AD41" s="444"/>
      <c r="AE41" s="444"/>
      <c r="AF41" s="444"/>
      <c r="AG41" t="str">
        <f>IFERROR(VLOOKUP(A40,报关资料与ASN!A26:AT10212,39,0),"")</f>
        <v/>
      </c>
    </row>
    <row r="42" spans="1:33" ht="17.25" customHeight="1">
      <c r="A42" s="207"/>
      <c r="B42" s="208"/>
      <c r="C42" s="208"/>
      <c r="D42" s="208"/>
      <c r="E42" s="208"/>
      <c r="F42" s="208"/>
      <c r="G42" s="208"/>
      <c r="H42" s="208"/>
      <c r="I42" s="208"/>
      <c r="J42" s="208"/>
      <c r="K42" s="208"/>
      <c r="L42" s="208"/>
      <c r="M42" s="208"/>
      <c r="N42" s="208"/>
      <c r="O42" s="208"/>
      <c r="P42" s="208"/>
      <c r="Q42" s="208"/>
      <c r="R42" s="208"/>
      <c r="S42" s="208"/>
      <c r="T42" s="214"/>
      <c r="U42" s="214"/>
      <c r="V42" s="214"/>
      <c r="W42" s="214"/>
      <c r="X42" s="214"/>
      <c r="Y42" s="214"/>
      <c r="Z42" s="214"/>
      <c r="AA42" s="214"/>
      <c r="AB42" s="214"/>
      <c r="AC42" s="214"/>
      <c r="AD42" s="214"/>
      <c r="AE42" s="214"/>
      <c r="AF42" s="216"/>
    </row>
    <row r="43" spans="1:33" ht="17.25" customHeight="1">
      <c r="A43" s="207"/>
      <c r="B43" s="208"/>
      <c r="C43" s="208"/>
      <c r="D43" s="208"/>
      <c r="E43" s="208"/>
      <c r="F43" s="208"/>
      <c r="G43" s="208"/>
      <c r="H43" s="208"/>
      <c r="I43" s="208"/>
      <c r="J43" s="208"/>
      <c r="K43" s="208"/>
      <c r="L43" s="208"/>
      <c r="M43" s="208"/>
      <c r="N43" s="208"/>
      <c r="O43" s="208"/>
      <c r="P43" s="208"/>
      <c r="Q43" s="208"/>
      <c r="R43" s="208"/>
      <c r="S43" s="208"/>
      <c r="T43" s="208"/>
      <c r="U43" s="208"/>
      <c r="V43" s="208"/>
      <c r="W43" s="208"/>
      <c r="X43" s="208"/>
      <c r="Y43" s="208"/>
      <c r="Z43" s="208"/>
      <c r="AA43" s="208"/>
      <c r="AB43" s="208"/>
      <c r="AC43" s="208"/>
      <c r="AD43" s="208"/>
      <c r="AE43" s="208"/>
      <c r="AF43" s="217"/>
    </row>
    <row r="44" spans="1:33" ht="17.25" customHeight="1">
      <c r="A44" s="207"/>
      <c r="B44" s="208"/>
      <c r="C44" s="208"/>
      <c r="D44" s="208"/>
      <c r="E44" s="208"/>
      <c r="F44" s="208"/>
      <c r="G44" s="208"/>
      <c r="H44" s="208"/>
      <c r="I44" s="208"/>
      <c r="J44" s="208"/>
      <c r="K44" s="208"/>
      <c r="L44" s="208"/>
      <c r="M44" s="208"/>
      <c r="N44" s="208"/>
      <c r="O44" s="208"/>
      <c r="P44" s="208"/>
      <c r="Q44" s="208"/>
      <c r="R44" s="208"/>
      <c r="S44" s="208"/>
      <c r="T44" s="208"/>
      <c r="U44" s="208"/>
      <c r="V44" s="208"/>
      <c r="W44" s="208"/>
      <c r="X44" s="208"/>
      <c r="Y44" s="208"/>
      <c r="Z44" s="208"/>
      <c r="AA44" s="208"/>
      <c r="AB44" s="208"/>
      <c r="AC44" s="208"/>
      <c r="AD44" s="208"/>
      <c r="AE44" s="208"/>
      <c r="AF44" s="217"/>
    </row>
    <row r="45" spans="1:33" ht="17.25" customHeight="1">
      <c r="A45" s="207"/>
      <c r="B45" s="208"/>
      <c r="C45" s="208"/>
      <c r="D45" s="208"/>
      <c r="E45" s="208"/>
      <c r="F45" s="208"/>
      <c r="G45" s="208"/>
      <c r="H45" s="208"/>
      <c r="I45" s="208"/>
      <c r="J45" s="208"/>
      <c r="K45" s="208"/>
      <c r="L45" s="208"/>
      <c r="M45" s="208"/>
      <c r="N45" s="208"/>
      <c r="O45" s="208"/>
      <c r="P45" s="208"/>
      <c r="Q45" s="208"/>
      <c r="R45" s="208"/>
      <c r="S45" s="208"/>
      <c r="T45" s="208"/>
      <c r="U45" s="208"/>
      <c r="V45" s="208"/>
      <c r="W45" s="208"/>
      <c r="X45" s="208"/>
      <c r="Y45" s="208"/>
      <c r="Z45" s="208"/>
      <c r="AA45" s="208"/>
      <c r="AB45" s="208"/>
      <c r="AC45" s="208"/>
      <c r="AD45" s="208"/>
      <c r="AE45" s="208"/>
      <c r="AF45" s="217"/>
    </row>
    <row r="46" spans="1:33" ht="17.25" customHeight="1">
      <c r="A46" s="207"/>
      <c r="B46" s="208"/>
      <c r="C46" s="208"/>
      <c r="D46" s="208"/>
      <c r="E46" s="208"/>
      <c r="F46" s="208"/>
      <c r="G46" s="208"/>
      <c r="H46" s="208"/>
      <c r="I46" s="208"/>
      <c r="J46" s="208"/>
      <c r="K46" s="208"/>
      <c r="L46" s="208"/>
      <c r="M46" s="208"/>
      <c r="N46" s="208"/>
      <c r="O46" s="208"/>
      <c r="P46" s="208"/>
      <c r="Q46" s="208"/>
      <c r="R46" s="208"/>
      <c r="S46" s="208"/>
      <c r="T46" s="208"/>
      <c r="U46" s="208"/>
      <c r="V46" s="208"/>
      <c r="W46" s="208"/>
      <c r="X46" s="208"/>
      <c r="Y46" s="208"/>
      <c r="Z46" s="208"/>
      <c r="AA46" s="208"/>
      <c r="AB46" s="208"/>
      <c r="AC46" s="208"/>
      <c r="AD46" s="208"/>
      <c r="AE46" s="208"/>
      <c r="AF46" s="217"/>
    </row>
    <row r="47" spans="1:33" ht="17.25" customHeight="1">
      <c r="A47" s="209"/>
      <c r="B47" s="210"/>
      <c r="C47" s="210"/>
      <c r="D47" s="210"/>
      <c r="E47" s="210"/>
      <c r="F47" s="210"/>
      <c r="G47" s="210"/>
      <c r="H47" s="210"/>
      <c r="I47" s="210"/>
      <c r="J47" s="210"/>
      <c r="K47" s="210"/>
      <c r="L47" s="210"/>
      <c r="M47" s="210"/>
      <c r="N47" s="210"/>
      <c r="O47" s="210"/>
      <c r="P47" s="210"/>
      <c r="Q47" s="210"/>
      <c r="R47" s="210"/>
      <c r="S47" s="210"/>
      <c r="T47" s="210"/>
      <c r="U47" s="210"/>
      <c r="V47" s="210"/>
      <c r="W47" s="210"/>
      <c r="X47" s="210"/>
      <c r="Y47" s="210"/>
      <c r="Z47" s="210"/>
      <c r="AA47" s="210"/>
      <c r="AB47" s="210"/>
      <c r="AC47" s="210"/>
      <c r="AD47" s="210"/>
      <c r="AE47" s="210"/>
      <c r="AF47" s="218"/>
    </row>
    <row r="48" spans="1:33" ht="17.25" customHeight="1">
      <c r="A48" s="211"/>
      <c r="B48" s="211"/>
      <c r="C48" s="211"/>
      <c r="D48" s="211"/>
      <c r="E48" s="211"/>
      <c r="F48" s="211"/>
      <c r="G48" s="211"/>
      <c r="H48" s="211"/>
      <c r="I48" s="211"/>
      <c r="J48" s="211"/>
      <c r="K48" s="211"/>
      <c r="L48" s="211"/>
      <c r="M48" s="211"/>
      <c r="N48" s="211"/>
      <c r="O48" s="211"/>
      <c r="P48" s="211"/>
      <c r="Q48" s="211"/>
      <c r="R48" s="211"/>
      <c r="S48" s="211"/>
      <c r="T48" s="211"/>
      <c r="U48" s="211"/>
      <c r="V48" s="211"/>
      <c r="W48" s="211"/>
      <c r="X48" s="211"/>
      <c r="Y48" s="211"/>
    </row>
    <row r="49" spans="1:25" ht="17.25" customHeight="1">
      <c r="A49" s="211"/>
      <c r="B49" s="211"/>
      <c r="C49" s="211"/>
      <c r="D49" s="211"/>
      <c r="E49" s="211"/>
      <c r="F49" s="211"/>
      <c r="G49" s="211"/>
      <c r="H49" s="211"/>
      <c r="I49" s="211"/>
      <c r="J49" s="211"/>
      <c r="K49" s="211"/>
      <c r="L49" s="211"/>
      <c r="M49" s="211"/>
      <c r="N49" s="211"/>
      <c r="O49" s="211"/>
      <c r="P49" s="211"/>
      <c r="Q49" s="211"/>
      <c r="R49" s="211"/>
      <c r="S49" s="211"/>
      <c r="T49" s="211"/>
      <c r="U49" s="211"/>
      <c r="V49" s="211"/>
      <c r="W49" s="211"/>
      <c r="X49" s="211"/>
      <c r="Y49" s="211"/>
    </row>
    <row r="50" spans="1:25" ht="17.25" customHeight="1">
      <c r="A50" s="211"/>
      <c r="B50" s="211"/>
      <c r="C50" s="211"/>
      <c r="D50" s="211"/>
      <c r="E50" s="211"/>
      <c r="F50" s="211"/>
      <c r="G50" s="211"/>
      <c r="H50" s="211"/>
      <c r="I50" s="211"/>
      <c r="J50" s="211"/>
      <c r="K50" s="211"/>
      <c r="L50" s="211"/>
      <c r="M50" s="211"/>
      <c r="N50" s="211"/>
      <c r="O50" s="211"/>
      <c r="P50" s="211"/>
      <c r="Q50" s="211"/>
      <c r="R50" s="211"/>
      <c r="S50" s="211"/>
      <c r="T50" s="211"/>
      <c r="U50" s="211"/>
      <c r="V50" s="211"/>
      <c r="W50" s="211"/>
      <c r="X50" s="211"/>
    </row>
    <row r="51" spans="1:25" ht="17.25" customHeight="1">
      <c r="A51" s="211"/>
      <c r="B51" s="211"/>
      <c r="C51" s="211"/>
      <c r="D51" s="211"/>
      <c r="E51" s="211"/>
      <c r="F51" s="211"/>
      <c r="G51" s="211"/>
      <c r="H51" s="211"/>
      <c r="I51" s="211"/>
      <c r="J51" s="211"/>
      <c r="K51" s="211"/>
      <c r="L51" s="211"/>
      <c r="M51" s="211"/>
      <c r="N51" s="211"/>
      <c r="O51" s="211"/>
      <c r="P51" s="211"/>
      <c r="Q51" s="211"/>
      <c r="R51" s="211"/>
      <c r="S51" s="211"/>
      <c r="T51" s="211"/>
      <c r="U51" s="211"/>
      <c r="V51" s="211"/>
      <c r="W51" s="211"/>
      <c r="X51" s="211"/>
    </row>
    <row r="52" spans="1:25" ht="17.25" customHeight="1">
      <c r="A52" s="211"/>
      <c r="B52" s="211"/>
      <c r="C52" s="211"/>
      <c r="D52" s="211"/>
      <c r="E52" s="211"/>
      <c r="F52" s="211"/>
      <c r="G52" s="211"/>
      <c r="H52" s="211"/>
      <c r="I52" s="211"/>
      <c r="J52" s="211"/>
      <c r="K52" s="211"/>
      <c r="L52" s="211"/>
      <c r="M52" s="211"/>
      <c r="N52" s="211"/>
      <c r="O52" s="211"/>
      <c r="P52" s="211"/>
      <c r="Q52" s="211"/>
      <c r="R52" s="211"/>
      <c r="S52" s="211"/>
      <c r="T52" s="211"/>
      <c r="U52" s="211"/>
      <c r="V52" s="211"/>
      <c r="W52" s="211"/>
      <c r="X52" s="211"/>
    </row>
    <row r="53" spans="1:25" ht="17.25" customHeight="1">
      <c r="A53" s="211"/>
      <c r="B53" s="211"/>
      <c r="C53" s="211"/>
      <c r="D53" s="211"/>
      <c r="E53" s="211"/>
      <c r="F53" s="211"/>
      <c r="G53" s="211"/>
      <c r="H53" s="211"/>
      <c r="I53" s="211"/>
      <c r="J53" s="211"/>
      <c r="K53" s="211"/>
      <c r="L53" s="211"/>
      <c r="M53" s="211"/>
      <c r="N53" s="211"/>
      <c r="O53" s="211"/>
      <c r="P53" s="211"/>
      <c r="Q53" s="211"/>
      <c r="R53" s="211"/>
      <c r="S53" s="211"/>
      <c r="T53" s="211"/>
      <c r="U53" s="211"/>
      <c r="V53" s="211"/>
      <c r="W53" s="211"/>
      <c r="X53" s="211"/>
    </row>
    <row r="54" spans="1:25" ht="17.25" customHeight="1">
      <c r="A54" s="211"/>
      <c r="B54" s="211"/>
      <c r="C54" s="211"/>
      <c r="D54" s="211"/>
      <c r="E54" s="211"/>
      <c r="F54" s="211"/>
      <c r="G54" s="211"/>
      <c r="H54" s="211"/>
      <c r="I54" s="211"/>
      <c r="J54" s="211"/>
      <c r="K54" s="211"/>
      <c r="L54" s="211"/>
      <c r="M54" s="211"/>
      <c r="N54" s="211"/>
      <c r="O54" s="211"/>
      <c r="P54" s="211"/>
      <c r="Q54" s="211"/>
      <c r="R54" s="211"/>
      <c r="S54" s="211"/>
      <c r="T54" s="211"/>
      <c r="U54" s="211"/>
      <c r="V54" s="211"/>
      <c r="W54" s="211"/>
      <c r="X54" s="211"/>
    </row>
    <row r="55" spans="1:25" ht="17.25" customHeight="1">
      <c r="A55" s="211"/>
      <c r="B55" s="211"/>
      <c r="C55" s="211"/>
      <c r="D55" s="211"/>
      <c r="E55" s="211"/>
      <c r="F55" s="211"/>
      <c r="G55" s="211"/>
      <c r="H55" s="211"/>
      <c r="I55" s="211"/>
      <c r="J55" s="211"/>
      <c r="K55" s="211"/>
      <c r="L55" s="211"/>
      <c r="M55" s="211"/>
      <c r="N55" s="211"/>
      <c r="O55" s="211"/>
      <c r="P55" s="211"/>
      <c r="Q55" s="211"/>
      <c r="R55" s="211"/>
      <c r="S55" s="211"/>
      <c r="T55" s="211"/>
      <c r="U55" s="211"/>
      <c r="V55" s="211"/>
      <c r="W55" s="211"/>
      <c r="X55" s="211"/>
    </row>
    <row r="56" spans="1:25" ht="17.25" customHeight="1">
      <c r="A56" s="211"/>
      <c r="B56" s="211"/>
      <c r="C56" s="211"/>
      <c r="D56" s="211"/>
      <c r="E56" s="211"/>
      <c r="F56" s="211"/>
      <c r="G56" s="211"/>
      <c r="H56" s="211"/>
      <c r="I56" s="211"/>
      <c r="J56" s="211"/>
      <c r="K56" s="211"/>
      <c r="L56" s="211"/>
      <c r="M56" s="211"/>
      <c r="N56" s="211"/>
      <c r="O56" s="211"/>
      <c r="P56" s="211"/>
      <c r="Q56" s="211"/>
      <c r="R56" s="211"/>
      <c r="S56" s="211"/>
      <c r="T56" s="211"/>
      <c r="U56" s="211"/>
      <c r="V56" s="211"/>
      <c r="W56" s="211"/>
      <c r="X56" s="211"/>
    </row>
    <row r="57" spans="1:25" ht="17.25" customHeight="1">
      <c r="A57" s="211"/>
      <c r="B57" s="211"/>
      <c r="C57" s="211"/>
      <c r="D57" s="211"/>
      <c r="E57" s="211"/>
      <c r="F57" s="211"/>
      <c r="G57" s="211"/>
      <c r="H57" s="211"/>
      <c r="I57" s="211"/>
      <c r="J57" s="211"/>
      <c r="K57" s="211"/>
      <c r="L57" s="211"/>
      <c r="M57" s="211"/>
      <c r="N57" s="211"/>
      <c r="O57" s="211"/>
      <c r="P57" s="211"/>
      <c r="Q57" s="211"/>
      <c r="R57" s="211"/>
      <c r="S57" s="211"/>
      <c r="T57" s="211"/>
      <c r="U57" s="211"/>
      <c r="V57" s="211"/>
      <c r="W57" s="211"/>
      <c r="X57" s="211"/>
    </row>
    <row r="58" spans="1:25" ht="17.25" customHeight="1">
      <c r="A58" s="211"/>
      <c r="B58" s="211"/>
      <c r="C58" s="211"/>
      <c r="D58" s="211"/>
      <c r="E58" s="211"/>
      <c r="F58" s="211"/>
      <c r="G58" s="211"/>
      <c r="H58" s="211"/>
      <c r="I58" s="211"/>
      <c r="J58" s="211"/>
      <c r="K58" s="211"/>
      <c r="L58" s="211"/>
      <c r="M58" s="211"/>
      <c r="N58" s="211"/>
      <c r="O58" s="211"/>
      <c r="P58" s="211"/>
      <c r="Q58" s="211"/>
      <c r="R58" s="211"/>
      <c r="S58" s="211"/>
      <c r="T58" s="211"/>
      <c r="U58" s="211"/>
      <c r="V58" s="211"/>
      <c r="W58" s="211"/>
      <c r="X58" s="211"/>
    </row>
    <row r="59" spans="1:25" ht="17.25" customHeight="1">
      <c r="A59" s="211"/>
      <c r="B59" s="211"/>
      <c r="C59" s="211"/>
      <c r="D59" s="211"/>
      <c r="E59" s="211"/>
      <c r="F59" s="211"/>
      <c r="G59" s="211"/>
      <c r="H59" s="211"/>
      <c r="I59" s="211"/>
      <c r="J59" s="211"/>
      <c r="K59" s="211"/>
      <c r="L59" s="211"/>
      <c r="M59" s="211"/>
      <c r="N59" s="211"/>
      <c r="O59" s="211"/>
      <c r="P59" s="211"/>
      <c r="Q59" s="211"/>
      <c r="R59" s="211"/>
      <c r="S59" s="211"/>
      <c r="T59" s="211"/>
      <c r="U59" s="211"/>
      <c r="V59" s="211"/>
      <c r="W59" s="211"/>
      <c r="X59" s="211"/>
    </row>
    <row r="60" spans="1:25" ht="17.25" customHeight="1">
      <c r="A60" s="211"/>
      <c r="B60" s="211"/>
      <c r="C60" s="211"/>
      <c r="D60" s="211"/>
      <c r="E60" s="211"/>
      <c r="F60" s="211"/>
      <c r="G60" s="211"/>
      <c r="H60" s="211"/>
      <c r="I60" s="211"/>
      <c r="J60" s="211"/>
      <c r="K60" s="211"/>
      <c r="L60" s="211"/>
      <c r="M60" s="211"/>
      <c r="N60" s="211"/>
      <c r="O60" s="211"/>
      <c r="P60" s="211"/>
      <c r="Q60" s="211"/>
      <c r="R60" s="211"/>
      <c r="S60" s="211"/>
      <c r="T60" s="211"/>
      <c r="U60" s="211"/>
      <c r="V60" s="211"/>
      <c r="W60" s="211"/>
      <c r="X60" s="211"/>
    </row>
    <row r="61" spans="1:25" ht="17.25" customHeight="1">
      <c r="A61" s="211"/>
      <c r="B61" s="211"/>
      <c r="C61" s="211"/>
      <c r="D61" s="211"/>
      <c r="E61" s="211"/>
      <c r="F61" s="211"/>
      <c r="G61" s="211"/>
      <c r="H61" s="211"/>
      <c r="I61" s="211"/>
      <c r="J61" s="211"/>
      <c r="K61" s="211"/>
      <c r="L61" s="211"/>
      <c r="M61" s="211"/>
      <c r="N61" s="211"/>
      <c r="O61" s="211"/>
      <c r="P61" s="211"/>
      <c r="Q61" s="211"/>
      <c r="R61" s="211"/>
      <c r="S61" s="211"/>
      <c r="T61" s="211"/>
      <c r="U61" s="211"/>
      <c r="V61" s="211"/>
      <c r="W61" s="211"/>
      <c r="X61" s="211"/>
    </row>
    <row r="62" spans="1:25" ht="17.25" customHeight="1">
      <c r="A62" s="211"/>
      <c r="B62" s="211"/>
      <c r="C62" s="211"/>
      <c r="D62" s="211"/>
      <c r="E62" s="211"/>
      <c r="F62" s="211"/>
      <c r="G62" s="211"/>
      <c r="H62" s="211"/>
      <c r="I62" s="211"/>
      <c r="J62" s="211"/>
      <c r="K62" s="211"/>
      <c r="L62" s="211"/>
      <c r="M62" s="211"/>
      <c r="N62" s="211"/>
      <c r="O62" s="211"/>
      <c r="P62" s="211"/>
      <c r="Q62" s="211"/>
      <c r="R62" s="211"/>
      <c r="S62" s="211"/>
      <c r="T62" s="211"/>
      <c r="U62" s="211"/>
      <c r="V62" s="211"/>
      <c r="W62" s="211"/>
      <c r="X62" s="211"/>
    </row>
    <row r="63" spans="1:25" ht="17.25" customHeight="1">
      <c r="A63" s="211"/>
      <c r="B63" s="211"/>
      <c r="C63" s="211"/>
      <c r="D63" s="211"/>
      <c r="E63" s="211"/>
      <c r="F63" s="211"/>
      <c r="G63" s="211"/>
      <c r="H63" s="211"/>
      <c r="I63" s="211"/>
      <c r="J63" s="211"/>
      <c r="K63" s="211"/>
      <c r="L63" s="211"/>
      <c r="M63" s="211"/>
      <c r="N63" s="211"/>
      <c r="O63" s="211"/>
      <c r="P63" s="211"/>
      <c r="Q63" s="211"/>
      <c r="R63" s="211"/>
      <c r="S63" s="211"/>
      <c r="T63" s="211"/>
      <c r="U63" s="211"/>
      <c r="V63" s="211"/>
      <c r="W63" s="211"/>
      <c r="X63" s="211"/>
    </row>
    <row r="64" spans="1:25" ht="17.25" customHeight="1">
      <c r="A64" s="211"/>
      <c r="B64" s="211"/>
      <c r="C64" s="211"/>
      <c r="D64" s="211"/>
      <c r="E64" s="211"/>
      <c r="F64" s="211"/>
      <c r="G64" s="211"/>
      <c r="H64" s="211"/>
      <c r="I64" s="211"/>
      <c r="J64" s="211"/>
      <c r="K64" s="211"/>
      <c r="L64" s="211"/>
      <c r="M64" s="211"/>
      <c r="N64" s="211"/>
      <c r="O64" s="211"/>
      <c r="P64" s="211"/>
      <c r="Q64" s="211"/>
      <c r="R64" s="211"/>
      <c r="S64" s="211"/>
      <c r="T64" s="211"/>
      <c r="U64" s="211"/>
      <c r="V64" s="211"/>
      <c r="W64" s="211"/>
      <c r="X64" s="211"/>
    </row>
    <row r="65" spans="1:24" ht="17.25" customHeight="1">
      <c r="A65" s="211"/>
      <c r="B65" s="211"/>
      <c r="C65" s="211"/>
      <c r="D65" s="211"/>
      <c r="E65" s="211"/>
      <c r="F65" s="211"/>
      <c r="G65" s="211"/>
      <c r="H65" s="211"/>
      <c r="I65" s="211"/>
      <c r="J65" s="211"/>
      <c r="K65" s="211"/>
      <c r="L65" s="211"/>
      <c r="M65" s="211"/>
      <c r="N65" s="211"/>
      <c r="O65" s="211"/>
      <c r="P65" s="211"/>
      <c r="Q65" s="211"/>
      <c r="R65" s="211"/>
      <c r="S65" s="211"/>
      <c r="T65" s="211"/>
      <c r="U65" s="211"/>
      <c r="V65" s="211"/>
      <c r="W65" s="211"/>
      <c r="X65" s="211"/>
    </row>
    <row r="66" spans="1:24" ht="17.25" customHeight="1">
      <c r="A66" s="211"/>
      <c r="B66" s="211"/>
      <c r="C66" s="211"/>
      <c r="D66" s="211"/>
      <c r="E66" s="211"/>
      <c r="F66" s="211"/>
      <c r="G66" s="211"/>
      <c r="H66" s="211"/>
      <c r="I66" s="211"/>
      <c r="J66" s="211"/>
      <c r="K66" s="211"/>
      <c r="L66" s="211"/>
      <c r="M66" s="211"/>
      <c r="N66" s="211"/>
      <c r="O66" s="211"/>
      <c r="P66" s="211"/>
      <c r="Q66" s="211"/>
      <c r="R66" s="211"/>
      <c r="S66" s="211"/>
      <c r="T66" s="211"/>
      <c r="U66" s="211"/>
      <c r="V66" s="211"/>
      <c r="W66" s="211"/>
      <c r="X66" s="211"/>
    </row>
    <row r="67" spans="1:24" ht="17.25" customHeight="1">
      <c r="A67" s="211"/>
      <c r="B67" s="211"/>
      <c r="C67" s="211"/>
      <c r="D67" s="211"/>
      <c r="E67" s="211"/>
      <c r="F67" s="211"/>
      <c r="G67" s="211"/>
      <c r="H67" s="211"/>
      <c r="I67" s="211"/>
      <c r="J67" s="211"/>
      <c r="K67" s="211"/>
      <c r="L67" s="211"/>
      <c r="M67" s="211"/>
      <c r="N67" s="211"/>
      <c r="O67" s="211"/>
      <c r="P67" s="211"/>
      <c r="Q67" s="211"/>
      <c r="R67" s="211"/>
      <c r="S67" s="211"/>
      <c r="T67" s="211"/>
      <c r="U67" s="211"/>
      <c r="V67" s="211"/>
      <c r="W67" s="211"/>
      <c r="X67" s="211"/>
    </row>
    <row r="68" spans="1:24" ht="17.25"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row>
    <row r="69" spans="1:24" ht="17.25" customHeight="1">
      <c r="A69" s="211"/>
      <c r="B69" s="211"/>
      <c r="C69" s="211"/>
      <c r="D69" s="211"/>
      <c r="E69" s="211"/>
      <c r="F69" s="211"/>
      <c r="G69" s="211"/>
      <c r="H69" s="211"/>
      <c r="I69" s="211"/>
      <c r="J69" s="211"/>
      <c r="K69" s="211"/>
      <c r="L69" s="211"/>
      <c r="M69" s="211"/>
      <c r="N69" s="211"/>
      <c r="O69" s="211"/>
      <c r="P69" s="211"/>
      <c r="Q69" s="211"/>
      <c r="R69" s="211"/>
      <c r="S69" s="211"/>
      <c r="T69" s="211"/>
      <c r="U69" s="211"/>
      <c r="V69" s="211"/>
      <c r="W69" s="211"/>
      <c r="X69" s="211"/>
    </row>
    <row r="70" spans="1:24" ht="17.25" customHeight="1">
      <c r="A70" s="211"/>
      <c r="B70" s="211"/>
      <c r="C70" s="211"/>
      <c r="D70" s="211"/>
      <c r="E70" s="211"/>
      <c r="F70" s="211"/>
      <c r="G70" s="211"/>
      <c r="H70" s="211"/>
      <c r="I70" s="211"/>
      <c r="J70" s="211"/>
      <c r="K70" s="211"/>
      <c r="L70" s="211"/>
      <c r="M70" s="211"/>
      <c r="N70" s="211"/>
      <c r="O70" s="211"/>
      <c r="P70" s="211"/>
      <c r="Q70" s="211"/>
      <c r="R70" s="211"/>
      <c r="S70" s="211"/>
      <c r="T70" s="211"/>
      <c r="U70" s="211"/>
      <c r="V70" s="211"/>
      <c r="W70" s="211"/>
      <c r="X70" s="211"/>
    </row>
    <row r="71" spans="1:24" ht="17.25" customHeight="1">
      <c r="A71" s="211"/>
      <c r="B71" s="211"/>
      <c r="C71" s="211"/>
      <c r="D71" s="211"/>
      <c r="E71" s="211"/>
      <c r="F71" s="211"/>
      <c r="G71" s="211"/>
      <c r="H71" s="211"/>
      <c r="I71" s="211"/>
      <c r="J71" s="211"/>
      <c r="K71" s="211"/>
      <c r="L71" s="211"/>
      <c r="M71" s="211"/>
      <c r="N71" s="211"/>
      <c r="O71" s="211"/>
      <c r="P71" s="211"/>
      <c r="Q71" s="211"/>
      <c r="R71" s="211"/>
      <c r="S71" s="211"/>
      <c r="T71" s="211"/>
      <c r="U71" s="211"/>
      <c r="V71" s="211"/>
      <c r="W71" s="211"/>
      <c r="X71" s="211"/>
    </row>
    <row r="72" spans="1:24" ht="17.25" customHeight="1">
      <c r="A72" s="211"/>
      <c r="B72" s="211"/>
      <c r="C72" s="211"/>
      <c r="D72" s="211"/>
      <c r="E72" s="211"/>
      <c r="F72" s="211"/>
      <c r="G72" s="211"/>
      <c r="H72" s="211"/>
      <c r="I72" s="211"/>
      <c r="J72" s="211"/>
      <c r="K72" s="211"/>
      <c r="L72" s="211"/>
      <c r="M72" s="211"/>
      <c r="N72" s="211"/>
      <c r="O72" s="211"/>
      <c r="P72" s="211"/>
      <c r="Q72" s="211"/>
      <c r="R72" s="211"/>
      <c r="S72" s="211"/>
      <c r="T72" s="211"/>
      <c r="U72" s="211"/>
      <c r="V72" s="211"/>
      <c r="W72" s="211"/>
      <c r="X72" s="211"/>
    </row>
    <row r="73" spans="1:24" ht="17.25" customHeight="1">
      <c r="A73" s="211"/>
      <c r="B73" s="211"/>
      <c r="C73" s="211"/>
      <c r="D73" s="211"/>
      <c r="E73" s="211"/>
      <c r="F73" s="211"/>
      <c r="G73" s="211"/>
      <c r="H73" s="211"/>
      <c r="I73" s="211"/>
      <c r="J73" s="211"/>
      <c r="K73" s="211"/>
      <c r="L73" s="211"/>
      <c r="M73" s="211"/>
      <c r="N73" s="211"/>
      <c r="O73" s="211"/>
      <c r="P73" s="211"/>
      <c r="Q73" s="211"/>
      <c r="R73" s="211"/>
      <c r="S73" s="211"/>
      <c r="T73" s="211"/>
      <c r="U73" s="211"/>
      <c r="V73" s="211"/>
      <c r="W73" s="211"/>
      <c r="X73" s="211"/>
    </row>
    <row r="74" spans="1:24" ht="17.25" customHeight="1">
      <c r="A74" s="211"/>
      <c r="B74" s="211"/>
      <c r="C74" s="211"/>
      <c r="D74" s="211"/>
      <c r="E74" s="211"/>
      <c r="F74" s="211"/>
      <c r="G74" s="211"/>
      <c r="H74" s="211"/>
      <c r="I74" s="211"/>
      <c r="J74" s="211"/>
      <c r="K74" s="211"/>
      <c r="L74" s="211"/>
      <c r="M74" s="211"/>
      <c r="N74" s="211"/>
      <c r="O74" s="211"/>
      <c r="P74" s="211"/>
      <c r="Q74" s="211"/>
      <c r="R74" s="211"/>
      <c r="S74" s="211"/>
      <c r="T74" s="211"/>
      <c r="U74" s="211"/>
      <c r="V74" s="211"/>
      <c r="W74" s="211"/>
      <c r="X74" s="211"/>
    </row>
    <row r="75" spans="1:24" ht="17.25" customHeight="1">
      <c r="A75" s="211"/>
      <c r="B75" s="211"/>
      <c r="C75" s="211"/>
      <c r="D75" s="211"/>
      <c r="E75" s="211"/>
      <c r="F75" s="211"/>
      <c r="G75" s="211"/>
      <c r="H75" s="211"/>
      <c r="I75" s="211"/>
      <c r="J75" s="211"/>
      <c r="K75" s="211"/>
      <c r="L75" s="211"/>
      <c r="M75" s="211"/>
      <c r="N75" s="211"/>
      <c r="O75" s="211"/>
      <c r="P75" s="211"/>
      <c r="Q75" s="211"/>
      <c r="R75" s="211"/>
      <c r="S75" s="211"/>
      <c r="T75" s="211"/>
      <c r="U75" s="211"/>
      <c r="V75" s="211"/>
      <c r="W75" s="211"/>
      <c r="X75" s="211"/>
    </row>
    <row r="76" spans="1:24" ht="17.25" customHeight="1">
      <c r="A76" s="211"/>
      <c r="B76" s="211"/>
      <c r="C76" s="211"/>
      <c r="D76" s="211"/>
      <c r="E76" s="211"/>
      <c r="F76" s="211"/>
      <c r="G76" s="211"/>
      <c r="H76" s="211"/>
      <c r="I76" s="211"/>
      <c r="J76" s="211"/>
      <c r="K76" s="211"/>
      <c r="L76" s="211"/>
      <c r="M76" s="211"/>
      <c r="N76" s="211"/>
      <c r="O76" s="211"/>
      <c r="P76" s="211"/>
      <c r="Q76" s="211"/>
      <c r="R76" s="211"/>
      <c r="S76" s="211"/>
      <c r="T76" s="211"/>
      <c r="U76" s="211"/>
      <c r="V76" s="211"/>
      <c r="W76" s="211"/>
      <c r="X76" s="211"/>
    </row>
    <row r="77" spans="1:24" ht="17.25" customHeight="1">
      <c r="A77" s="211"/>
      <c r="B77" s="211"/>
      <c r="C77" s="211"/>
      <c r="D77" s="211"/>
      <c r="E77" s="211"/>
      <c r="F77" s="211"/>
      <c r="G77" s="211"/>
      <c r="H77" s="211"/>
      <c r="I77" s="211"/>
      <c r="J77" s="211"/>
      <c r="K77" s="211"/>
      <c r="L77" s="211"/>
      <c r="M77" s="211"/>
      <c r="N77" s="211"/>
      <c r="O77" s="211"/>
      <c r="P77" s="211"/>
      <c r="Q77" s="211"/>
      <c r="R77" s="211"/>
      <c r="S77" s="211"/>
      <c r="T77" s="211"/>
      <c r="U77" s="211"/>
      <c r="V77" s="211"/>
      <c r="W77" s="211"/>
      <c r="X77" s="211"/>
    </row>
    <row r="78" spans="1:24" ht="17.25" customHeight="1">
      <c r="A78" s="211"/>
      <c r="B78" s="211"/>
      <c r="C78" s="211"/>
      <c r="D78" s="211"/>
      <c r="E78" s="211"/>
      <c r="F78" s="211"/>
      <c r="G78" s="211"/>
      <c r="H78" s="211"/>
      <c r="I78" s="211"/>
      <c r="J78" s="211"/>
      <c r="K78" s="211"/>
      <c r="L78" s="211"/>
      <c r="M78" s="211"/>
      <c r="N78" s="211"/>
      <c r="O78" s="211"/>
      <c r="P78" s="211"/>
      <c r="Q78" s="211"/>
      <c r="R78" s="211"/>
      <c r="S78" s="211"/>
      <c r="T78" s="211"/>
      <c r="U78" s="211"/>
      <c r="V78" s="211"/>
      <c r="W78" s="211"/>
      <c r="X78" s="211"/>
    </row>
    <row r="79" spans="1:24" ht="17.25" customHeight="1">
      <c r="A79" s="211"/>
      <c r="B79" s="211"/>
      <c r="C79" s="211"/>
      <c r="D79" s="211"/>
      <c r="E79" s="211"/>
      <c r="F79" s="211"/>
      <c r="G79" s="211"/>
      <c r="H79" s="211"/>
      <c r="I79" s="211"/>
      <c r="J79" s="211"/>
      <c r="K79" s="211"/>
      <c r="L79" s="211"/>
      <c r="M79" s="211"/>
      <c r="N79" s="211"/>
      <c r="O79" s="211"/>
      <c r="P79" s="211"/>
      <c r="Q79" s="211"/>
      <c r="R79" s="211"/>
      <c r="S79" s="211"/>
      <c r="T79" s="211"/>
      <c r="U79" s="211"/>
      <c r="V79" s="211"/>
      <c r="W79" s="211"/>
      <c r="X79" s="211"/>
    </row>
    <row r="80" spans="1:24" ht="17.25" customHeight="1">
      <c r="A80" s="211"/>
      <c r="B80" s="211"/>
      <c r="C80" s="211"/>
      <c r="D80" s="211"/>
      <c r="E80" s="211"/>
      <c r="F80" s="211"/>
      <c r="G80" s="211"/>
      <c r="H80" s="211"/>
      <c r="I80" s="211"/>
      <c r="J80" s="211"/>
      <c r="K80" s="211"/>
      <c r="L80" s="211"/>
      <c r="M80" s="211"/>
      <c r="N80" s="211"/>
      <c r="O80" s="211"/>
      <c r="P80" s="211"/>
      <c r="Q80" s="211"/>
      <c r="R80" s="211"/>
      <c r="S80" s="211"/>
      <c r="T80" s="211"/>
      <c r="U80" s="211"/>
      <c r="V80" s="211"/>
      <c r="W80" s="211"/>
      <c r="X80" s="211"/>
    </row>
    <row r="81" spans="1:24" ht="17.25" customHeight="1">
      <c r="A81" s="211"/>
      <c r="B81" s="211"/>
      <c r="C81" s="211"/>
      <c r="D81" s="211"/>
      <c r="E81" s="211"/>
      <c r="F81" s="211"/>
      <c r="G81" s="211"/>
      <c r="H81" s="211"/>
      <c r="I81" s="211"/>
      <c r="J81" s="211"/>
      <c r="K81" s="211"/>
      <c r="L81" s="211"/>
      <c r="M81" s="211"/>
      <c r="N81" s="211"/>
      <c r="O81" s="211"/>
      <c r="P81" s="211"/>
      <c r="Q81" s="211"/>
      <c r="R81" s="211"/>
      <c r="S81" s="211"/>
      <c r="T81" s="211"/>
      <c r="U81" s="211"/>
      <c r="V81" s="211"/>
      <c r="W81" s="211"/>
      <c r="X81" s="211"/>
    </row>
    <row r="82" spans="1:24" ht="17.25" customHeight="1">
      <c r="A82" s="211"/>
      <c r="B82" s="211"/>
      <c r="C82" s="211"/>
      <c r="D82" s="211"/>
      <c r="E82" s="211"/>
      <c r="F82" s="211"/>
      <c r="G82" s="211"/>
      <c r="H82" s="211"/>
      <c r="I82" s="211"/>
      <c r="J82" s="211"/>
      <c r="K82" s="211"/>
      <c r="L82" s="211"/>
      <c r="M82" s="211"/>
      <c r="N82" s="211"/>
      <c r="O82" s="211"/>
      <c r="P82" s="211"/>
      <c r="Q82" s="211"/>
      <c r="R82" s="211"/>
      <c r="S82" s="211"/>
      <c r="T82" s="211"/>
      <c r="U82" s="211"/>
      <c r="V82" s="211"/>
      <c r="W82" s="211"/>
      <c r="X82" s="211"/>
    </row>
    <row r="83" spans="1:24" ht="17.25" customHeight="1">
      <c r="A83" s="211"/>
      <c r="B83" s="211"/>
      <c r="C83" s="211"/>
      <c r="D83" s="211"/>
      <c r="E83" s="211"/>
      <c r="F83" s="211"/>
      <c r="G83" s="211"/>
      <c r="H83" s="211"/>
      <c r="I83" s="211"/>
      <c r="J83" s="211"/>
      <c r="K83" s="211"/>
      <c r="L83" s="211"/>
      <c r="M83" s="211"/>
      <c r="N83" s="211"/>
      <c r="O83" s="211"/>
      <c r="P83" s="211"/>
      <c r="Q83" s="211"/>
      <c r="R83" s="211"/>
      <c r="S83" s="211"/>
      <c r="T83" s="211"/>
      <c r="U83" s="211"/>
      <c r="V83" s="211"/>
      <c r="W83" s="211"/>
      <c r="X83" s="211"/>
    </row>
    <row r="84" spans="1:24" ht="17.25" customHeight="1">
      <c r="A84" s="211"/>
      <c r="B84" s="211"/>
      <c r="C84" s="211"/>
      <c r="D84" s="211"/>
      <c r="E84" s="211"/>
      <c r="F84" s="211"/>
      <c r="G84" s="211"/>
      <c r="H84" s="211"/>
      <c r="I84" s="211"/>
      <c r="J84" s="211"/>
      <c r="K84" s="211"/>
      <c r="L84" s="211"/>
      <c r="M84" s="211"/>
      <c r="N84" s="211"/>
      <c r="O84" s="211"/>
      <c r="P84" s="211"/>
      <c r="Q84" s="211"/>
      <c r="R84" s="211"/>
      <c r="S84" s="211"/>
      <c r="T84" s="211"/>
      <c r="U84" s="211"/>
      <c r="V84" s="211"/>
      <c r="W84" s="211"/>
      <c r="X84" s="211"/>
    </row>
    <row r="85" spans="1:24" ht="17.25" customHeight="1">
      <c r="A85" s="211"/>
      <c r="B85" s="211"/>
      <c r="C85" s="211"/>
      <c r="D85" s="211"/>
      <c r="E85" s="211"/>
      <c r="F85" s="211"/>
      <c r="G85" s="211"/>
      <c r="H85" s="211"/>
      <c r="I85" s="211"/>
      <c r="J85" s="211"/>
      <c r="K85" s="211"/>
      <c r="L85" s="211"/>
      <c r="M85" s="211"/>
      <c r="N85" s="211"/>
      <c r="O85" s="211"/>
      <c r="P85" s="211"/>
      <c r="Q85" s="211"/>
      <c r="R85" s="211"/>
      <c r="S85" s="211"/>
      <c r="T85" s="211"/>
      <c r="U85" s="211"/>
      <c r="V85" s="211"/>
      <c r="W85" s="211"/>
      <c r="X85" s="211"/>
    </row>
    <row r="86" spans="1:24" ht="17.25" customHeight="1">
      <c r="A86" s="211"/>
      <c r="B86" s="211"/>
      <c r="C86" s="211"/>
      <c r="D86" s="211"/>
      <c r="E86" s="211"/>
      <c r="F86" s="211"/>
      <c r="G86" s="211"/>
      <c r="H86" s="211"/>
      <c r="I86" s="211"/>
      <c r="J86" s="211"/>
      <c r="K86" s="211"/>
      <c r="L86" s="211"/>
      <c r="M86" s="211"/>
      <c r="N86" s="211"/>
      <c r="O86" s="211"/>
      <c r="P86" s="211"/>
      <c r="Q86" s="211"/>
      <c r="R86" s="211"/>
      <c r="S86" s="211"/>
      <c r="T86" s="211"/>
      <c r="U86" s="211"/>
      <c r="V86" s="211"/>
      <c r="W86" s="211"/>
      <c r="X86" s="211"/>
    </row>
    <row r="87" spans="1:24" ht="17.25" customHeight="1">
      <c r="A87" s="211"/>
      <c r="B87" s="211"/>
      <c r="C87" s="211"/>
      <c r="D87" s="211"/>
      <c r="E87" s="211"/>
      <c r="F87" s="211"/>
      <c r="G87" s="211"/>
      <c r="H87" s="211"/>
      <c r="I87" s="211"/>
      <c r="J87" s="211"/>
      <c r="K87" s="211"/>
      <c r="L87" s="211"/>
      <c r="M87" s="211"/>
      <c r="N87" s="211"/>
      <c r="O87" s="211"/>
      <c r="P87" s="211"/>
      <c r="Q87" s="211"/>
      <c r="R87" s="211"/>
      <c r="S87" s="211"/>
      <c r="T87" s="211"/>
      <c r="U87" s="211"/>
      <c r="V87" s="211"/>
      <c r="W87" s="211"/>
      <c r="X87" s="211"/>
    </row>
    <row r="88" spans="1:24" ht="17.25" customHeight="1">
      <c r="A88" s="211"/>
      <c r="B88" s="211"/>
      <c r="C88" s="211"/>
      <c r="D88" s="211"/>
      <c r="E88" s="211"/>
      <c r="F88" s="211"/>
      <c r="G88" s="211"/>
      <c r="H88" s="211"/>
      <c r="I88" s="211"/>
      <c r="J88" s="211"/>
      <c r="K88" s="211"/>
      <c r="L88" s="211"/>
      <c r="M88" s="211"/>
      <c r="N88" s="211"/>
      <c r="O88" s="211"/>
      <c r="P88" s="211"/>
      <c r="Q88" s="211"/>
      <c r="R88" s="211"/>
      <c r="S88" s="211"/>
      <c r="T88" s="211"/>
      <c r="U88" s="211"/>
      <c r="V88" s="211"/>
      <c r="W88" s="211"/>
      <c r="X88" s="211"/>
    </row>
    <row r="89" spans="1:24" ht="17.25" customHeight="1">
      <c r="A89" s="211"/>
      <c r="B89" s="211"/>
      <c r="C89" s="211"/>
      <c r="D89" s="211"/>
      <c r="E89" s="211"/>
      <c r="F89" s="211"/>
      <c r="G89" s="211"/>
      <c r="H89" s="211"/>
      <c r="I89" s="211"/>
      <c r="J89" s="211"/>
      <c r="K89" s="211"/>
      <c r="L89" s="211"/>
      <c r="M89" s="211"/>
      <c r="N89" s="211"/>
      <c r="O89" s="211"/>
      <c r="P89" s="211"/>
      <c r="Q89" s="211"/>
      <c r="R89" s="211"/>
      <c r="S89" s="211"/>
      <c r="T89" s="211"/>
      <c r="U89" s="211"/>
      <c r="V89" s="211"/>
      <c r="W89" s="211"/>
      <c r="X89" s="211"/>
    </row>
    <row r="90" spans="1:24" ht="17.25" customHeight="1">
      <c r="A90" s="211"/>
      <c r="B90" s="211"/>
      <c r="C90" s="211"/>
      <c r="D90" s="211"/>
      <c r="E90" s="211"/>
      <c r="F90" s="211"/>
      <c r="G90" s="211"/>
      <c r="H90" s="211"/>
      <c r="I90" s="211"/>
      <c r="J90" s="211"/>
      <c r="K90" s="211"/>
      <c r="L90" s="211"/>
      <c r="M90" s="211"/>
      <c r="N90" s="211"/>
      <c r="O90" s="211"/>
      <c r="P90" s="211"/>
      <c r="Q90" s="211"/>
      <c r="R90" s="211"/>
      <c r="S90" s="211"/>
      <c r="T90" s="211"/>
      <c r="U90" s="211"/>
      <c r="V90" s="211"/>
      <c r="W90" s="211"/>
      <c r="X90" s="211"/>
    </row>
    <row r="91" spans="1:24" ht="17.25" customHeight="1">
      <c r="A91" s="211"/>
      <c r="B91" s="211"/>
      <c r="C91" s="211"/>
      <c r="D91" s="211"/>
      <c r="E91" s="211"/>
      <c r="F91" s="211"/>
      <c r="G91" s="211"/>
      <c r="H91" s="211"/>
      <c r="I91" s="211"/>
      <c r="J91" s="211"/>
      <c r="K91" s="211"/>
      <c r="L91" s="211"/>
      <c r="M91" s="211"/>
      <c r="N91" s="211"/>
      <c r="O91" s="211"/>
      <c r="P91" s="211"/>
      <c r="Q91" s="211"/>
      <c r="R91" s="211"/>
      <c r="S91" s="211"/>
      <c r="T91" s="211"/>
      <c r="U91" s="211"/>
      <c r="V91" s="211"/>
      <c r="W91" s="211"/>
      <c r="X91" s="211"/>
    </row>
    <row r="92" spans="1:24" ht="17.25" customHeight="1">
      <c r="A92" s="211"/>
      <c r="B92" s="211"/>
      <c r="C92" s="211"/>
      <c r="D92" s="211"/>
      <c r="E92" s="211"/>
      <c r="F92" s="211"/>
      <c r="G92" s="211"/>
      <c r="H92" s="211"/>
      <c r="I92" s="211"/>
      <c r="J92" s="211"/>
      <c r="K92" s="211"/>
      <c r="L92" s="211"/>
      <c r="M92" s="211"/>
      <c r="N92" s="211"/>
      <c r="O92" s="211"/>
      <c r="P92" s="211"/>
      <c r="Q92" s="211"/>
      <c r="R92" s="211"/>
      <c r="S92" s="211"/>
      <c r="T92" s="211"/>
      <c r="U92" s="211"/>
      <c r="V92" s="211"/>
      <c r="W92" s="211"/>
      <c r="X92" s="211"/>
    </row>
    <row r="93" spans="1:24" ht="17.25" customHeight="1">
      <c r="A93" s="211"/>
      <c r="B93" s="211"/>
      <c r="C93" s="211"/>
      <c r="D93" s="211"/>
      <c r="E93" s="211"/>
      <c r="F93" s="211"/>
      <c r="G93" s="211"/>
      <c r="H93" s="211"/>
      <c r="I93" s="211"/>
      <c r="J93" s="211"/>
      <c r="K93" s="211"/>
      <c r="L93" s="211"/>
      <c r="M93" s="211"/>
      <c r="N93" s="211"/>
      <c r="O93" s="211"/>
      <c r="P93" s="211"/>
      <c r="Q93" s="211"/>
      <c r="R93" s="211"/>
      <c r="S93" s="211"/>
      <c r="T93" s="211"/>
      <c r="U93" s="211"/>
      <c r="V93" s="211"/>
      <c r="W93" s="211"/>
      <c r="X93" s="211"/>
    </row>
    <row r="94" spans="1:24" ht="17.25" customHeight="1">
      <c r="A94" s="211"/>
      <c r="B94" s="211"/>
      <c r="C94" s="211"/>
      <c r="D94" s="211"/>
      <c r="E94" s="211"/>
      <c r="F94" s="211"/>
      <c r="G94" s="211"/>
      <c r="H94" s="211"/>
      <c r="I94" s="211"/>
      <c r="J94" s="211"/>
      <c r="K94" s="211"/>
      <c r="L94" s="211"/>
      <c r="M94" s="211"/>
      <c r="N94" s="211"/>
      <c r="O94" s="211"/>
      <c r="P94" s="211"/>
      <c r="Q94" s="211"/>
      <c r="R94" s="211"/>
      <c r="S94" s="211"/>
      <c r="T94" s="211"/>
      <c r="U94" s="211"/>
      <c r="V94" s="211"/>
      <c r="W94" s="211"/>
      <c r="X94" s="211"/>
    </row>
    <row r="95" spans="1:24" ht="17.25" customHeight="1">
      <c r="A95" s="211"/>
      <c r="B95" s="211"/>
      <c r="C95" s="211"/>
      <c r="D95" s="211"/>
      <c r="E95" s="211"/>
      <c r="F95" s="211"/>
      <c r="G95" s="211"/>
      <c r="H95" s="211"/>
      <c r="I95" s="211"/>
      <c r="J95" s="211"/>
      <c r="K95" s="211"/>
      <c r="L95" s="211"/>
      <c r="M95" s="211"/>
      <c r="N95" s="211"/>
      <c r="O95" s="211"/>
      <c r="P95" s="211"/>
      <c r="Q95" s="211"/>
      <c r="R95" s="211"/>
      <c r="S95" s="211"/>
      <c r="T95" s="211"/>
      <c r="U95" s="211"/>
      <c r="V95" s="211"/>
      <c r="W95" s="211"/>
      <c r="X95" s="211"/>
    </row>
    <row r="96" spans="1:24" ht="17.25" customHeight="1">
      <c r="A96" s="211"/>
      <c r="B96" s="211"/>
      <c r="C96" s="211"/>
      <c r="D96" s="211"/>
      <c r="E96" s="211"/>
      <c r="F96" s="211"/>
      <c r="G96" s="211"/>
      <c r="H96" s="211"/>
      <c r="I96" s="211"/>
      <c r="J96" s="211"/>
      <c r="K96" s="211"/>
      <c r="L96" s="211"/>
      <c r="M96" s="211"/>
      <c r="N96" s="211"/>
      <c r="O96" s="211"/>
      <c r="P96" s="211"/>
      <c r="Q96" s="211"/>
      <c r="R96" s="211"/>
      <c r="S96" s="211"/>
      <c r="T96" s="211"/>
      <c r="U96" s="211"/>
      <c r="V96" s="211"/>
      <c r="W96" s="211"/>
      <c r="X96" s="211"/>
    </row>
    <row r="97" spans="1:24" ht="17.25" customHeight="1">
      <c r="A97" s="211"/>
      <c r="B97" s="211"/>
      <c r="C97" s="211"/>
      <c r="D97" s="211"/>
      <c r="E97" s="211"/>
      <c r="F97" s="211"/>
      <c r="G97" s="211"/>
      <c r="H97" s="211"/>
      <c r="I97" s="211"/>
      <c r="J97" s="211"/>
      <c r="K97" s="211"/>
      <c r="L97" s="211"/>
      <c r="M97" s="211"/>
      <c r="N97" s="211"/>
      <c r="O97" s="211"/>
      <c r="P97" s="211"/>
      <c r="Q97" s="211"/>
      <c r="R97" s="211"/>
      <c r="S97" s="211"/>
      <c r="T97" s="211"/>
      <c r="U97" s="211"/>
      <c r="V97" s="211"/>
      <c r="W97" s="211"/>
      <c r="X97" s="211"/>
    </row>
    <row r="98" spans="1:24" ht="17.25" customHeight="1">
      <c r="A98" s="211"/>
      <c r="B98" s="211"/>
      <c r="C98" s="211"/>
      <c r="D98" s="211"/>
      <c r="E98" s="211"/>
      <c r="F98" s="211"/>
      <c r="G98" s="211"/>
      <c r="H98" s="211"/>
      <c r="I98" s="211"/>
      <c r="J98" s="211"/>
      <c r="K98" s="211"/>
      <c r="L98" s="211"/>
      <c r="M98" s="211"/>
      <c r="N98" s="211"/>
      <c r="O98" s="211"/>
      <c r="P98" s="211"/>
      <c r="Q98" s="211"/>
      <c r="R98" s="211"/>
      <c r="S98" s="211"/>
      <c r="T98" s="211"/>
      <c r="U98" s="211"/>
      <c r="V98" s="211"/>
      <c r="W98" s="211"/>
      <c r="X98" s="211"/>
    </row>
    <row r="99" spans="1:24" ht="17.25" customHeight="1">
      <c r="A99" s="211"/>
      <c r="B99" s="211"/>
      <c r="C99" s="211"/>
      <c r="D99" s="211"/>
      <c r="E99" s="211"/>
      <c r="F99" s="211"/>
      <c r="G99" s="211"/>
      <c r="H99" s="211"/>
      <c r="I99" s="211"/>
      <c r="J99" s="211"/>
      <c r="K99" s="211"/>
      <c r="L99" s="211"/>
      <c r="M99" s="211"/>
      <c r="N99" s="211"/>
      <c r="O99" s="211"/>
      <c r="P99" s="211"/>
      <c r="Q99" s="211"/>
      <c r="R99" s="211"/>
      <c r="S99" s="211"/>
      <c r="T99" s="211"/>
      <c r="U99" s="211"/>
      <c r="V99" s="211"/>
      <c r="W99" s="211"/>
      <c r="X99" s="211"/>
    </row>
    <row r="100" spans="1:24" ht="17.25" customHeight="1">
      <c r="A100" s="211"/>
      <c r="B100" s="211"/>
      <c r="C100" s="211"/>
      <c r="D100" s="211"/>
      <c r="E100" s="211"/>
      <c r="F100" s="211"/>
      <c r="G100" s="211"/>
      <c r="H100" s="211"/>
      <c r="I100" s="211"/>
      <c r="J100" s="211"/>
      <c r="K100" s="211"/>
      <c r="L100" s="211"/>
      <c r="M100" s="211"/>
      <c r="N100" s="211"/>
      <c r="O100" s="211"/>
      <c r="P100" s="211"/>
      <c r="Q100" s="211"/>
      <c r="R100" s="211"/>
      <c r="S100" s="211"/>
      <c r="T100" s="211"/>
      <c r="U100" s="211"/>
      <c r="V100" s="211"/>
      <c r="W100" s="211"/>
      <c r="X100" s="211"/>
    </row>
    <row r="101" spans="1:24" ht="17.25" customHeight="1">
      <c r="A101" s="211"/>
      <c r="B101" s="211"/>
      <c r="C101" s="211"/>
      <c r="D101" s="211"/>
      <c r="E101" s="211"/>
      <c r="F101" s="211"/>
      <c r="G101" s="211"/>
      <c r="H101" s="211"/>
      <c r="I101" s="211"/>
      <c r="J101" s="211"/>
      <c r="K101" s="211"/>
      <c r="L101" s="211"/>
      <c r="M101" s="211"/>
      <c r="N101" s="211"/>
      <c r="O101" s="211"/>
      <c r="P101" s="211"/>
      <c r="Q101" s="211"/>
      <c r="R101" s="211"/>
      <c r="S101" s="211"/>
      <c r="T101" s="211"/>
      <c r="U101" s="211"/>
      <c r="V101" s="211"/>
      <c r="W101" s="211"/>
      <c r="X101" s="211"/>
    </row>
    <row r="102" spans="1:24" ht="17.25" customHeight="1">
      <c r="A102" s="211"/>
      <c r="B102" s="211"/>
      <c r="C102" s="211"/>
      <c r="D102" s="211"/>
      <c r="E102" s="211"/>
      <c r="F102" s="211"/>
      <c r="G102" s="211"/>
      <c r="H102" s="211"/>
      <c r="I102" s="211"/>
      <c r="J102" s="211"/>
      <c r="K102" s="211"/>
      <c r="L102" s="211"/>
      <c r="M102" s="211"/>
      <c r="N102" s="211"/>
      <c r="O102" s="211"/>
      <c r="P102" s="211"/>
      <c r="Q102" s="211"/>
      <c r="R102" s="211"/>
      <c r="S102" s="211"/>
      <c r="T102" s="211"/>
      <c r="U102" s="211"/>
      <c r="V102" s="211"/>
      <c r="W102" s="211"/>
      <c r="X102" s="211"/>
    </row>
    <row r="103" spans="1:24" ht="17.25" customHeight="1">
      <c r="A103" s="211"/>
      <c r="B103" s="211"/>
      <c r="C103" s="211"/>
      <c r="D103" s="211"/>
      <c r="E103" s="211"/>
      <c r="F103" s="211"/>
      <c r="G103" s="211"/>
      <c r="H103" s="211"/>
      <c r="I103" s="211"/>
      <c r="J103" s="211"/>
      <c r="K103" s="211"/>
      <c r="L103" s="211"/>
      <c r="M103" s="211"/>
      <c r="N103" s="211"/>
      <c r="O103" s="211"/>
      <c r="P103" s="211"/>
      <c r="Q103" s="211"/>
      <c r="R103" s="211"/>
      <c r="S103" s="211"/>
      <c r="T103" s="211"/>
      <c r="U103" s="211"/>
      <c r="V103" s="211"/>
      <c r="W103" s="211"/>
      <c r="X103" s="211"/>
    </row>
    <row r="104" spans="1:24" ht="17.25" customHeight="1">
      <c r="A104" s="211"/>
      <c r="B104" s="211"/>
      <c r="C104" s="211"/>
      <c r="D104" s="211"/>
      <c r="E104" s="211"/>
      <c r="F104" s="211"/>
      <c r="G104" s="211"/>
      <c r="H104" s="211"/>
      <c r="I104" s="211"/>
      <c r="J104" s="211"/>
      <c r="K104" s="211"/>
      <c r="L104" s="211"/>
      <c r="M104" s="211"/>
      <c r="N104" s="211"/>
      <c r="O104" s="211"/>
      <c r="P104" s="211"/>
      <c r="Q104" s="211"/>
      <c r="R104" s="211"/>
      <c r="S104" s="211"/>
      <c r="T104" s="211"/>
      <c r="U104" s="211"/>
      <c r="V104" s="211"/>
      <c r="W104" s="211"/>
      <c r="X104" s="211"/>
    </row>
    <row r="105" spans="1:24" ht="17.25" customHeight="1">
      <c r="A105" s="211"/>
      <c r="B105" s="211"/>
      <c r="C105" s="211"/>
      <c r="D105" s="211"/>
      <c r="E105" s="211"/>
      <c r="F105" s="211"/>
      <c r="G105" s="211"/>
      <c r="H105" s="211"/>
      <c r="I105" s="211"/>
      <c r="J105" s="211"/>
      <c r="K105" s="211"/>
      <c r="L105" s="211"/>
      <c r="M105" s="211"/>
      <c r="N105" s="211"/>
      <c r="O105" s="211"/>
      <c r="P105" s="211"/>
      <c r="Q105" s="211"/>
      <c r="R105" s="211"/>
      <c r="S105" s="211"/>
      <c r="T105" s="211"/>
      <c r="U105" s="211"/>
      <c r="V105" s="211"/>
      <c r="W105" s="211"/>
      <c r="X105" s="211"/>
    </row>
    <row r="106" spans="1:24" ht="17.25" customHeight="1">
      <c r="A106" s="211"/>
      <c r="B106" s="211"/>
      <c r="C106" s="211"/>
      <c r="D106" s="211"/>
      <c r="E106" s="211"/>
      <c r="F106" s="211"/>
      <c r="G106" s="211"/>
      <c r="H106" s="211"/>
      <c r="I106" s="211"/>
      <c r="J106" s="211"/>
      <c r="K106" s="211"/>
      <c r="L106" s="211"/>
      <c r="M106" s="211"/>
      <c r="N106" s="211"/>
      <c r="O106" s="211"/>
      <c r="P106" s="211"/>
      <c r="Q106" s="211"/>
      <c r="R106" s="211"/>
      <c r="S106" s="211"/>
      <c r="T106" s="211"/>
      <c r="U106" s="211"/>
      <c r="V106" s="211"/>
      <c r="W106" s="211"/>
      <c r="X106" s="211"/>
    </row>
    <row r="107" spans="1:24" ht="17.25" customHeight="1">
      <c r="A107" s="211"/>
      <c r="B107" s="211"/>
      <c r="C107" s="211"/>
      <c r="D107" s="211"/>
      <c r="E107" s="211"/>
      <c r="F107" s="211"/>
      <c r="G107" s="211"/>
      <c r="H107" s="211"/>
      <c r="I107" s="211"/>
      <c r="J107" s="211"/>
      <c r="K107" s="211"/>
      <c r="L107" s="211"/>
      <c r="M107" s="211"/>
      <c r="N107" s="211"/>
      <c r="O107" s="211"/>
      <c r="P107" s="211"/>
      <c r="Q107" s="211"/>
      <c r="R107" s="211"/>
      <c r="S107" s="211"/>
      <c r="T107" s="211"/>
      <c r="U107" s="211"/>
      <c r="V107" s="211"/>
      <c r="W107" s="211"/>
      <c r="X107" s="211"/>
    </row>
    <row r="108" spans="1:24" ht="17.25" customHeight="1">
      <c r="A108" s="211"/>
      <c r="B108" s="211"/>
      <c r="C108" s="211"/>
      <c r="D108" s="211"/>
      <c r="E108" s="211"/>
      <c r="F108" s="211"/>
      <c r="G108" s="211"/>
      <c r="H108" s="211"/>
      <c r="I108" s="211"/>
      <c r="J108" s="211"/>
      <c r="K108" s="211"/>
      <c r="L108" s="211"/>
      <c r="M108" s="211"/>
      <c r="N108" s="211"/>
      <c r="O108" s="211"/>
      <c r="P108" s="211"/>
      <c r="Q108" s="211"/>
      <c r="R108" s="211"/>
      <c r="S108" s="211"/>
      <c r="T108" s="211"/>
      <c r="U108" s="211"/>
      <c r="V108" s="211"/>
      <c r="W108" s="211"/>
      <c r="X108" s="211"/>
    </row>
    <row r="109" spans="1:24" ht="17.25" customHeight="1">
      <c r="A109" s="211"/>
      <c r="B109" s="211"/>
      <c r="C109" s="211"/>
      <c r="D109" s="211"/>
      <c r="E109" s="211"/>
      <c r="F109" s="211"/>
      <c r="G109" s="211"/>
      <c r="H109" s="211"/>
      <c r="I109" s="211"/>
      <c r="J109" s="211"/>
      <c r="K109" s="211"/>
      <c r="L109" s="211"/>
      <c r="M109" s="211"/>
      <c r="N109" s="211"/>
      <c r="O109" s="211"/>
      <c r="P109" s="211"/>
      <c r="Q109" s="211"/>
      <c r="R109" s="211"/>
      <c r="S109" s="211"/>
      <c r="T109" s="211"/>
      <c r="U109" s="211"/>
      <c r="V109" s="211"/>
      <c r="W109" s="211"/>
      <c r="X109" s="211"/>
    </row>
    <row r="110" spans="1:24" ht="17.25" customHeight="1">
      <c r="A110" s="211"/>
      <c r="B110" s="211"/>
      <c r="C110" s="211"/>
      <c r="D110" s="211"/>
      <c r="E110" s="211"/>
      <c r="F110" s="211"/>
      <c r="G110" s="211"/>
      <c r="H110" s="211"/>
      <c r="I110" s="211"/>
      <c r="J110" s="211"/>
      <c r="K110" s="211"/>
      <c r="L110" s="211"/>
      <c r="M110" s="211"/>
      <c r="N110" s="211"/>
      <c r="O110" s="211"/>
      <c r="P110" s="211"/>
      <c r="Q110" s="211"/>
      <c r="R110" s="211"/>
      <c r="S110" s="211"/>
      <c r="T110" s="211"/>
      <c r="U110" s="211"/>
      <c r="V110" s="211"/>
      <c r="W110" s="211"/>
      <c r="X110" s="211"/>
    </row>
    <row r="111" spans="1:24" ht="17.25" customHeight="1">
      <c r="A111" s="211"/>
      <c r="B111" s="211"/>
      <c r="C111" s="211"/>
      <c r="D111" s="211"/>
      <c r="E111" s="211"/>
      <c r="F111" s="211"/>
      <c r="G111" s="211"/>
      <c r="H111" s="211"/>
      <c r="I111" s="211"/>
      <c r="J111" s="211"/>
      <c r="K111" s="211"/>
      <c r="L111" s="211"/>
      <c r="M111" s="211"/>
      <c r="N111" s="211"/>
      <c r="O111" s="211"/>
      <c r="P111" s="211"/>
      <c r="Q111" s="211"/>
      <c r="R111" s="211"/>
      <c r="S111" s="211"/>
      <c r="T111" s="211"/>
      <c r="U111" s="211"/>
      <c r="V111" s="211"/>
      <c r="W111" s="211"/>
      <c r="X111" s="211"/>
    </row>
    <row r="112" spans="1:24" ht="17.25" customHeight="1">
      <c r="A112" s="211"/>
      <c r="B112" s="211"/>
      <c r="C112" s="211"/>
      <c r="D112" s="211"/>
      <c r="E112" s="211"/>
      <c r="F112" s="211"/>
      <c r="G112" s="211"/>
      <c r="H112" s="211"/>
      <c r="I112" s="211"/>
      <c r="J112" s="211"/>
      <c r="K112" s="211"/>
      <c r="L112" s="211"/>
      <c r="M112" s="211"/>
      <c r="N112" s="211"/>
      <c r="O112" s="211"/>
      <c r="P112" s="211"/>
      <c r="Q112" s="211"/>
      <c r="R112" s="211"/>
      <c r="S112" s="211"/>
      <c r="T112" s="211"/>
      <c r="U112" s="211"/>
      <c r="V112" s="211"/>
      <c r="W112" s="211"/>
      <c r="X112" s="211"/>
    </row>
    <row r="113" spans="1:24" ht="8.1" customHeight="1">
      <c r="A113" s="211"/>
      <c r="B113" s="211"/>
      <c r="C113" s="211"/>
      <c r="D113" s="211"/>
      <c r="E113" s="211"/>
      <c r="F113" s="211"/>
      <c r="G113" s="211"/>
      <c r="H113" s="211"/>
      <c r="I113" s="211"/>
      <c r="J113" s="211"/>
      <c r="K113" s="211"/>
      <c r="L113" s="211"/>
      <c r="M113" s="211"/>
      <c r="N113" s="211"/>
      <c r="O113" s="211"/>
      <c r="P113" s="211"/>
      <c r="Q113" s="211"/>
      <c r="R113" s="211"/>
      <c r="S113" s="211"/>
      <c r="T113" s="211"/>
      <c r="U113" s="211"/>
      <c r="V113" s="211"/>
      <c r="W113" s="211"/>
      <c r="X113" s="211"/>
    </row>
    <row r="114" spans="1:24" ht="8.1" customHeight="1">
      <c r="A114" s="211"/>
      <c r="B114" s="211"/>
      <c r="C114" s="211"/>
      <c r="D114" s="211"/>
      <c r="E114" s="211"/>
      <c r="F114" s="211"/>
      <c r="G114" s="211"/>
      <c r="H114" s="211"/>
      <c r="I114" s="211"/>
      <c r="J114" s="211"/>
      <c r="K114" s="211"/>
      <c r="L114" s="211"/>
      <c r="M114" s="211"/>
      <c r="N114" s="211"/>
      <c r="O114" s="211"/>
      <c r="P114" s="211"/>
      <c r="Q114" s="211"/>
      <c r="R114" s="211"/>
      <c r="S114" s="211"/>
      <c r="T114" s="211"/>
      <c r="U114" s="211"/>
      <c r="V114" s="211"/>
      <c r="W114" s="211"/>
      <c r="X114" s="211"/>
    </row>
    <row r="115" spans="1:24" ht="8.1" customHeight="1">
      <c r="A115" s="211"/>
      <c r="B115" s="211"/>
      <c r="C115" s="211"/>
      <c r="D115" s="211"/>
      <c r="E115" s="211"/>
      <c r="F115" s="211"/>
      <c r="G115" s="211"/>
      <c r="H115" s="211"/>
      <c r="I115" s="211"/>
      <c r="J115" s="211"/>
      <c r="K115" s="211"/>
      <c r="L115" s="211"/>
      <c r="M115" s="211"/>
      <c r="N115" s="211"/>
      <c r="O115" s="211"/>
      <c r="P115" s="211"/>
      <c r="Q115" s="211"/>
      <c r="R115" s="211"/>
      <c r="S115" s="211"/>
      <c r="T115" s="211"/>
      <c r="U115" s="211"/>
      <c r="V115" s="211"/>
      <c r="W115" s="211"/>
      <c r="X115" s="211"/>
    </row>
    <row r="116" spans="1:24" ht="8.1" customHeight="1">
      <c r="A116" s="211"/>
      <c r="B116" s="211"/>
      <c r="C116" s="211"/>
      <c r="D116" s="211"/>
      <c r="E116" s="211"/>
      <c r="F116" s="211"/>
      <c r="G116" s="211"/>
      <c r="H116" s="211"/>
      <c r="I116" s="211"/>
      <c r="J116" s="211"/>
      <c r="K116" s="211"/>
      <c r="L116" s="211"/>
      <c r="M116" s="211"/>
      <c r="N116" s="211"/>
      <c r="O116" s="211"/>
      <c r="P116" s="211"/>
      <c r="Q116" s="211"/>
      <c r="R116" s="211"/>
      <c r="S116" s="211"/>
      <c r="T116" s="211"/>
      <c r="U116" s="211"/>
      <c r="V116" s="211"/>
      <c r="W116" s="211"/>
      <c r="X116" s="211"/>
    </row>
    <row r="117" spans="1:24" ht="8.1" customHeight="1">
      <c r="A117" s="211"/>
      <c r="B117" s="211"/>
      <c r="C117" s="211"/>
      <c r="D117" s="211"/>
      <c r="E117" s="211"/>
      <c r="F117" s="211"/>
      <c r="G117" s="211"/>
      <c r="H117" s="211"/>
      <c r="I117" s="211"/>
      <c r="J117" s="211"/>
      <c r="K117" s="211"/>
      <c r="L117" s="211"/>
      <c r="M117" s="211"/>
      <c r="N117" s="211"/>
      <c r="O117" s="211"/>
      <c r="P117" s="211"/>
      <c r="Q117" s="211"/>
      <c r="R117" s="211"/>
      <c r="S117" s="211"/>
      <c r="T117" s="211"/>
      <c r="U117" s="211"/>
      <c r="V117" s="211"/>
      <c r="W117" s="211"/>
      <c r="X117" s="211"/>
    </row>
    <row r="118" spans="1:24" ht="8.1" customHeight="1">
      <c r="A118" s="211"/>
      <c r="B118" s="211"/>
      <c r="C118" s="211"/>
      <c r="D118" s="211"/>
      <c r="E118" s="211"/>
      <c r="F118" s="211"/>
      <c r="G118" s="211"/>
      <c r="H118" s="211"/>
      <c r="I118" s="211"/>
      <c r="J118" s="211"/>
      <c r="K118" s="211"/>
      <c r="L118" s="211"/>
      <c r="M118" s="211"/>
      <c r="N118" s="211"/>
      <c r="O118" s="211"/>
      <c r="P118" s="211"/>
      <c r="Q118" s="211"/>
      <c r="R118" s="211"/>
      <c r="S118" s="211"/>
      <c r="T118" s="211"/>
      <c r="U118" s="211"/>
      <c r="V118" s="211"/>
      <c r="W118" s="211"/>
      <c r="X118" s="211"/>
    </row>
    <row r="119" spans="1:24" ht="8.1" customHeight="1">
      <c r="C119" s="211"/>
      <c r="D119" s="211"/>
      <c r="E119" s="211"/>
      <c r="F119" s="211"/>
      <c r="G119" s="211"/>
      <c r="H119" s="211"/>
      <c r="I119" s="211"/>
      <c r="J119" s="211"/>
      <c r="K119" s="211"/>
      <c r="L119" s="211"/>
      <c r="M119" s="211"/>
      <c r="N119" s="211"/>
      <c r="O119" s="211"/>
      <c r="P119" s="211"/>
      <c r="Q119" s="211"/>
      <c r="R119" s="211"/>
      <c r="S119" s="211"/>
      <c r="T119" s="211"/>
      <c r="U119" s="211"/>
      <c r="V119" s="211"/>
      <c r="W119" s="211"/>
      <c r="X119" s="211"/>
    </row>
    <row r="120" spans="1:24" ht="8.1" customHeight="1">
      <c r="C120" s="211"/>
      <c r="D120" s="211"/>
      <c r="E120" s="211"/>
      <c r="F120" s="211"/>
      <c r="G120" s="211"/>
      <c r="H120" s="211"/>
      <c r="I120" s="211"/>
      <c r="J120" s="211"/>
      <c r="K120" s="211"/>
      <c r="L120" s="211"/>
      <c r="M120" s="211"/>
      <c r="N120" s="211"/>
      <c r="O120" s="211"/>
      <c r="P120" s="211"/>
      <c r="Q120" s="211"/>
      <c r="R120" s="211"/>
      <c r="S120" s="211"/>
      <c r="T120" s="211"/>
      <c r="U120" s="211"/>
      <c r="V120" s="211"/>
      <c r="W120" s="211"/>
      <c r="X120" s="211"/>
    </row>
  </sheetData>
  <sheetProtection password="AED3" sheet="1" objects="1" scenarios="1" selectLockedCells="1" selectUnlockedCells="1"/>
  <mergeCells count="289">
    <mergeCell ref="Z12:AA13"/>
    <mergeCell ref="AB12:AC13"/>
    <mergeCell ref="W38:Y39"/>
    <mergeCell ref="N38:O39"/>
    <mergeCell ref="P38:Q39"/>
    <mergeCell ref="R38:S39"/>
    <mergeCell ref="Z38:AA39"/>
    <mergeCell ref="AB38:AC39"/>
    <mergeCell ref="W40:Y41"/>
    <mergeCell ref="N40:O41"/>
    <mergeCell ref="P40:Q41"/>
    <mergeCell ref="R40:S41"/>
    <mergeCell ref="Z40:AA41"/>
    <mergeCell ref="AB40:AC41"/>
    <mergeCell ref="W34:Y35"/>
    <mergeCell ref="N34:O35"/>
    <mergeCell ref="P34:Q35"/>
    <mergeCell ref="R34:S35"/>
    <mergeCell ref="Z34:AA35"/>
    <mergeCell ref="AB34:AC35"/>
    <mergeCell ref="W36:Y37"/>
    <mergeCell ref="N36:O37"/>
    <mergeCell ref="P36:Q37"/>
    <mergeCell ref="R36:S37"/>
    <mergeCell ref="Z36:AA37"/>
    <mergeCell ref="AB36:AC37"/>
    <mergeCell ref="W30:Y31"/>
    <mergeCell ref="N30:O31"/>
    <mergeCell ref="P30:Q31"/>
    <mergeCell ref="R30:S31"/>
    <mergeCell ref="Z30:AA31"/>
    <mergeCell ref="AB30:AC31"/>
    <mergeCell ref="W32:Y33"/>
    <mergeCell ref="N32:O33"/>
    <mergeCell ref="P32:Q33"/>
    <mergeCell ref="R32:S33"/>
    <mergeCell ref="Z32:AA33"/>
    <mergeCell ref="AB32:AC33"/>
    <mergeCell ref="W26:Y27"/>
    <mergeCell ref="N26:O27"/>
    <mergeCell ref="P26:Q27"/>
    <mergeCell ref="R26:S27"/>
    <mergeCell ref="Z26:AA27"/>
    <mergeCell ref="AB26:AC27"/>
    <mergeCell ref="W28:Y29"/>
    <mergeCell ref="N28:O29"/>
    <mergeCell ref="P28:Q29"/>
    <mergeCell ref="R28:S29"/>
    <mergeCell ref="Z28:AA29"/>
    <mergeCell ref="AB28:AC29"/>
    <mergeCell ref="W22:Y23"/>
    <mergeCell ref="N22:O23"/>
    <mergeCell ref="P22:Q23"/>
    <mergeCell ref="R22:S23"/>
    <mergeCell ref="Z22:AA23"/>
    <mergeCell ref="AB22:AC23"/>
    <mergeCell ref="W24:Y25"/>
    <mergeCell ref="N24:O25"/>
    <mergeCell ref="P24:Q25"/>
    <mergeCell ref="R24:S25"/>
    <mergeCell ref="Z24:AA25"/>
    <mergeCell ref="AB24:AC25"/>
    <mergeCell ref="Z16:AA17"/>
    <mergeCell ref="AB16:AC17"/>
    <mergeCell ref="W18:Y19"/>
    <mergeCell ref="N18:O19"/>
    <mergeCell ref="P18:Q19"/>
    <mergeCell ref="R18:S19"/>
    <mergeCell ref="Z18:AA19"/>
    <mergeCell ref="AB18:AC19"/>
    <mergeCell ref="W20:Y21"/>
    <mergeCell ref="N20:O21"/>
    <mergeCell ref="P20:Q21"/>
    <mergeCell ref="R20:S21"/>
    <mergeCell ref="Z20:AA21"/>
    <mergeCell ref="AB20:AC21"/>
    <mergeCell ref="W2:Y3"/>
    <mergeCell ref="W4:Y5"/>
    <mergeCell ref="N4:O5"/>
    <mergeCell ref="P4:Q5"/>
    <mergeCell ref="R4:S5"/>
    <mergeCell ref="Z4:AA5"/>
    <mergeCell ref="AB4:AC5"/>
    <mergeCell ref="W10:Y11"/>
    <mergeCell ref="N10:O11"/>
    <mergeCell ref="P10:Q11"/>
    <mergeCell ref="R10:S11"/>
    <mergeCell ref="Z10:AA11"/>
    <mergeCell ref="AB10:AC11"/>
    <mergeCell ref="N2:O3"/>
    <mergeCell ref="P2:Q3"/>
    <mergeCell ref="R2:S3"/>
    <mergeCell ref="Z2:AA3"/>
    <mergeCell ref="AB2:AC3"/>
    <mergeCell ref="AF38:AF39"/>
    <mergeCell ref="AF40:AF41"/>
    <mergeCell ref="W12:Y13"/>
    <mergeCell ref="W6:Y7"/>
    <mergeCell ref="N6:O7"/>
    <mergeCell ref="P6:Q7"/>
    <mergeCell ref="R6:S7"/>
    <mergeCell ref="Z6:AA7"/>
    <mergeCell ref="AB6:AC7"/>
    <mergeCell ref="W8:Y9"/>
    <mergeCell ref="N8:O9"/>
    <mergeCell ref="P8:Q9"/>
    <mergeCell ref="R8:S9"/>
    <mergeCell ref="Z8:AA9"/>
    <mergeCell ref="AB8:AC9"/>
    <mergeCell ref="W14:Y15"/>
    <mergeCell ref="N14:O15"/>
    <mergeCell ref="P14:Q15"/>
    <mergeCell ref="R14:S15"/>
    <mergeCell ref="Z14:AA15"/>
    <mergeCell ref="AB14:AC15"/>
    <mergeCell ref="W16:Y17"/>
    <mergeCell ref="N16:O17"/>
    <mergeCell ref="P16:Q17"/>
    <mergeCell ref="AF20:AF21"/>
    <mergeCell ref="AF22:AF23"/>
    <mergeCell ref="AF24:AF25"/>
    <mergeCell ref="AF26:AF27"/>
    <mergeCell ref="AF28:AF29"/>
    <mergeCell ref="AF30:AF31"/>
    <mergeCell ref="AF32:AF33"/>
    <mergeCell ref="AF34:AF35"/>
    <mergeCell ref="AF36:AF37"/>
    <mergeCell ref="AF2:AF3"/>
    <mergeCell ref="AF4:AF5"/>
    <mergeCell ref="AF6:AF7"/>
    <mergeCell ref="AF8:AF9"/>
    <mergeCell ref="AF10:AF11"/>
    <mergeCell ref="AF12:AF13"/>
    <mergeCell ref="AF14:AF15"/>
    <mergeCell ref="AF16:AF17"/>
    <mergeCell ref="AF18:AF19"/>
    <mergeCell ref="AD38:AD39"/>
    <mergeCell ref="AD40:AD41"/>
    <mergeCell ref="AE2:AE3"/>
    <mergeCell ref="AE4:AE5"/>
    <mergeCell ref="AE6:AE7"/>
    <mergeCell ref="AE8:AE9"/>
    <mergeCell ref="AE10:AE11"/>
    <mergeCell ref="AE12:AE13"/>
    <mergeCell ref="AE14:AE15"/>
    <mergeCell ref="AE16:AE17"/>
    <mergeCell ref="AE18:AE19"/>
    <mergeCell ref="AE20:AE21"/>
    <mergeCell ref="AE22:AE23"/>
    <mergeCell ref="AE24:AE25"/>
    <mergeCell ref="AE26:AE27"/>
    <mergeCell ref="AE28:AE29"/>
    <mergeCell ref="AE30:AE31"/>
    <mergeCell ref="AE32:AE33"/>
    <mergeCell ref="AE34:AE35"/>
    <mergeCell ref="AE36:AE37"/>
    <mergeCell ref="AE38:AE39"/>
    <mergeCell ref="AE40:AE41"/>
    <mergeCell ref="AD20:AD21"/>
    <mergeCell ref="AD22:AD23"/>
    <mergeCell ref="AD24:AD25"/>
    <mergeCell ref="AD26:AD27"/>
    <mergeCell ref="AD28:AD29"/>
    <mergeCell ref="AD30:AD31"/>
    <mergeCell ref="AD32:AD33"/>
    <mergeCell ref="AD34:AD35"/>
    <mergeCell ref="AD36:AD37"/>
    <mergeCell ref="AD2:AD3"/>
    <mergeCell ref="AD4:AD5"/>
    <mergeCell ref="AD6:AD7"/>
    <mergeCell ref="AD8:AD9"/>
    <mergeCell ref="AD10:AD11"/>
    <mergeCell ref="AD12:AD13"/>
    <mergeCell ref="AD14:AD15"/>
    <mergeCell ref="AD16:AD17"/>
    <mergeCell ref="AD18:AD19"/>
    <mergeCell ref="B38:D38"/>
    <mergeCell ref="E38:M38"/>
    <mergeCell ref="T38:U38"/>
    <mergeCell ref="E39:M39"/>
    <mergeCell ref="T39:U39"/>
    <mergeCell ref="B40:D40"/>
    <mergeCell ref="E40:M40"/>
    <mergeCell ref="T40:U40"/>
    <mergeCell ref="E41:M41"/>
    <mergeCell ref="T41:U41"/>
    <mergeCell ref="B34:D34"/>
    <mergeCell ref="E34:M34"/>
    <mergeCell ref="T34:U34"/>
    <mergeCell ref="E35:M35"/>
    <mergeCell ref="T35:U35"/>
    <mergeCell ref="B36:D36"/>
    <mergeCell ref="E36:M36"/>
    <mergeCell ref="T36:U36"/>
    <mergeCell ref="E37:M37"/>
    <mergeCell ref="T37:U37"/>
    <mergeCell ref="B30:D30"/>
    <mergeCell ref="E30:M30"/>
    <mergeCell ref="T30:U30"/>
    <mergeCell ref="E31:M31"/>
    <mergeCell ref="T31:U31"/>
    <mergeCell ref="B32:D32"/>
    <mergeCell ref="E32:M32"/>
    <mergeCell ref="T32:U32"/>
    <mergeCell ref="E33:M33"/>
    <mergeCell ref="T33:U33"/>
    <mergeCell ref="B26:D26"/>
    <mergeCell ref="E26:M26"/>
    <mergeCell ref="T26:U26"/>
    <mergeCell ref="E27:M27"/>
    <mergeCell ref="T27:U27"/>
    <mergeCell ref="B28:D28"/>
    <mergeCell ref="E28:M28"/>
    <mergeCell ref="T28:U28"/>
    <mergeCell ref="E29:M29"/>
    <mergeCell ref="T29:U29"/>
    <mergeCell ref="B22:D22"/>
    <mergeCell ref="E22:M22"/>
    <mergeCell ref="T22:U22"/>
    <mergeCell ref="E23:M23"/>
    <mergeCell ref="T23:U23"/>
    <mergeCell ref="B24:D24"/>
    <mergeCell ref="E24:M24"/>
    <mergeCell ref="T24:U24"/>
    <mergeCell ref="E25:M25"/>
    <mergeCell ref="T25:U25"/>
    <mergeCell ref="B18:D18"/>
    <mergeCell ref="E18:M18"/>
    <mergeCell ref="T18:U18"/>
    <mergeCell ref="E19:M19"/>
    <mergeCell ref="T19:U19"/>
    <mergeCell ref="B20:D20"/>
    <mergeCell ref="E20:M20"/>
    <mergeCell ref="T20:U20"/>
    <mergeCell ref="E21:M21"/>
    <mergeCell ref="T21:U21"/>
    <mergeCell ref="B14:D14"/>
    <mergeCell ref="E14:M14"/>
    <mergeCell ref="T14:U14"/>
    <mergeCell ref="E15:M15"/>
    <mergeCell ref="T15:U15"/>
    <mergeCell ref="B16:D16"/>
    <mergeCell ref="E16:M16"/>
    <mergeCell ref="T16:U16"/>
    <mergeCell ref="E17:M17"/>
    <mergeCell ref="T17:U17"/>
    <mergeCell ref="R16:S17"/>
    <mergeCell ref="B10:D10"/>
    <mergeCell ref="E10:M10"/>
    <mergeCell ref="T10:U10"/>
    <mergeCell ref="E11:M11"/>
    <mergeCell ref="T11:U11"/>
    <mergeCell ref="B12:D12"/>
    <mergeCell ref="E12:M12"/>
    <mergeCell ref="T12:U12"/>
    <mergeCell ref="E13:M13"/>
    <mergeCell ref="T13:U13"/>
    <mergeCell ref="N12:O13"/>
    <mergeCell ref="P12:Q13"/>
    <mergeCell ref="R12:S13"/>
    <mergeCell ref="B6:D6"/>
    <mergeCell ref="E6:M6"/>
    <mergeCell ref="T6:U6"/>
    <mergeCell ref="E7:M7"/>
    <mergeCell ref="T7:U7"/>
    <mergeCell ref="B8:D8"/>
    <mergeCell ref="E8:M8"/>
    <mergeCell ref="T8:U8"/>
    <mergeCell ref="E9:M9"/>
    <mergeCell ref="T9:U9"/>
    <mergeCell ref="B2:D2"/>
    <mergeCell ref="E2:M2"/>
    <mergeCell ref="T2:U2"/>
    <mergeCell ref="E3:M3"/>
    <mergeCell ref="T3:U3"/>
    <mergeCell ref="B4:D4"/>
    <mergeCell ref="E4:M4"/>
    <mergeCell ref="T4:U4"/>
    <mergeCell ref="E5:M5"/>
    <mergeCell ref="T5:U5"/>
    <mergeCell ref="B1:D1"/>
    <mergeCell ref="E1:M1"/>
    <mergeCell ref="N1:O1"/>
    <mergeCell ref="P1:Q1"/>
    <mergeCell ref="R1:S1"/>
    <mergeCell ref="T1:V1"/>
    <mergeCell ref="W1:Y1"/>
    <mergeCell ref="Z1:AA1"/>
    <mergeCell ref="AB1:AC1"/>
  </mergeCells>
  <phoneticPr fontId="148" type="noConversion"/>
  <dataValidations count="3">
    <dataValidation type="list" errorStyle="information" allowBlank="1" showInputMessage="1" showErrorMessage="1" sqref="V2 V6 V8 V10 V12 V14 V16 V18 V20 V22 V24 V26 V28 V30 V32 V34 V36 V38 V40" xr:uid="{00000000-0002-0000-0300-000000000000}">
      <formula1>"个, 千克,只, 件, 把,台, 箱, 套, 支, 副, 米,  盒, 升, 包,条  , "</formula1>
    </dataValidation>
    <dataValidation type="list" errorStyle="information" allowBlank="1" showInputMessage="1" showErrorMessage="1" sqref="V3 V5 V7 V9 V11 V13 V15 V17 V19 V21 V23 V25 V27 V29 V31 V33 V35 V37 V39 V41" xr:uid="{00000000-0002-0000-0300-000001000000}">
      <formula1>"个, 只, 件, 台, 箱, 套, 支, 副, 米, 千克, 盒, 升, 包,  , "</formula1>
    </dataValidation>
    <dataValidation type="list" errorStyle="information" allowBlank="1" showInputMessage="1" showErrorMessage="1" sqref="V4" xr:uid="{00000000-0002-0000-0300-000002000000}">
      <formula1>"个, 千克,只, 件, 把,台, 箱, 套, 支, 副, 米,  盒, 升, 包,  , "</formula1>
    </dataValidation>
  </dataValidations>
  <pageMargins left="0.23" right="0.24" top="0.49" bottom="0.17" header="0.5" footer="0.17"/>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14"/>
  </sheetPr>
  <dimension ref="A1:AG120"/>
  <sheetViews>
    <sheetView showGridLines="0" showZeros="0" showOutlineSymbols="0" topLeftCell="A16" workbookViewId="0">
      <selection activeCell="AG21" sqref="AG21"/>
    </sheetView>
  </sheetViews>
  <sheetFormatPr defaultColWidth="3.625" defaultRowHeight="8.1" customHeight="1"/>
  <cols>
    <col min="1" max="1" width="4" customWidth="1"/>
    <col min="2" max="2" width="3.625" customWidth="1"/>
    <col min="3" max="3" width="4.375" customWidth="1"/>
    <col min="4" max="4" width="5.25" customWidth="1"/>
    <col min="5" max="8" width="3.625" customWidth="1"/>
    <col min="9" max="9" width="1.875" customWidth="1"/>
    <col min="10" max="11" width="3.625" customWidth="1"/>
    <col min="12" max="12" width="3.125" customWidth="1"/>
    <col min="13" max="13" width="1.625" hidden="1" customWidth="1"/>
    <col min="14" max="14" width="8.25" customWidth="1"/>
    <col min="15" max="15" width="0.5" customWidth="1"/>
    <col min="16" max="16" width="3.625" customWidth="1"/>
    <col min="17" max="17" width="10" customWidth="1"/>
    <col min="18" max="18" width="3.625" customWidth="1"/>
    <col min="19" max="19" width="8.625" customWidth="1"/>
    <col min="20" max="20" width="5.125" customWidth="1"/>
    <col min="21" max="21" width="3.25" customWidth="1"/>
    <col min="22" max="22" width="5.125" customWidth="1"/>
    <col min="23" max="23" width="3.625" customWidth="1"/>
    <col min="24" max="24" width="3.75" customWidth="1"/>
    <col min="25" max="25" width="8.125" customWidth="1"/>
    <col min="26" max="26" width="4.75" customWidth="1"/>
    <col min="31" max="31" width="7.5" customWidth="1"/>
    <col min="32" max="32" width="4.75" customWidth="1"/>
    <col min="33" max="33" width="4.125" customWidth="1"/>
  </cols>
  <sheetData>
    <row r="1" spans="1:33" ht="17.25" customHeight="1">
      <c r="A1" s="199" t="s">
        <v>4462</v>
      </c>
      <c r="B1" s="385" t="s">
        <v>4463</v>
      </c>
      <c r="C1" s="385"/>
      <c r="D1" s="385"/>
      <c r="E1" s="385" t="s">
        <v>4464</v>
      </c>
      <c r="F1" s="385"/>
      <c r="G1" s="385"/>
      <c r="H1" s="385"/>
      <c r="I1" s="385"/>
      <c r="J1" s="385"/>
      <c r="K1" s="385"/>
      <c r="L1" s="385"/>
      <c r="M1" s="385"/>
      <c r="N1" s="385" t="s">
        <v>4465</v>
      </c>
      <c r="O1" s="385"/>
      <c r="P1" s="385" t="s">
        <v>4466</v>
      </c>
      <c r="Q1" s="385"/>
      <c r="R1" s="385" t="s">
        <v>4467</v>
      </c>
      <c r="S1" s="385"/>
      <c r="T1" s="385" t="s">
        <v>4468</v>
      </c>
      <c r="U1" s="385"/>
      <c r="V1" s="385"/>
      <c r="W1" s="385" t="s">
        <v>120</v>
      </c>
      <c r="X1" s="385"/>
      <c r="Y1" s="386"/>
      <c r="Z1" s="405" t="s">
        <v>4469</v>
      </c>
      <c r="AA1" s="406"/>
      <c r="AB1" s="407" t="s">
        <v>4470</v>
      </c>
      <c r="AC1" s="408"/>
      <c r="AD1" s="215" t="s">
        <v>109</v>
      </c>
      <c r="AE1" s="215" t="s">
        <v>4471</v>
      </c>
      <c r="AF1" s="215" t="s">
        <v>109</v>
      </c>
    </row>
    <row r="2" spans="1:33" ht="16.5" customHeight="1">
      <c r="A2" s="200" t="str">
        <f>IFERROR(VLOOKUP(41,报关资料与ASN!A26:A10212,1,0),"")</f>
        <v/>
      </c>
      <c r="B2" s="409" t="str">
        <f>IFERROR(VLOOKUP(A2,报关资料与ASN!A26:AQ10212,15,0),"")</f>
        <v/>
      </c>
      <c r="C2" s="409"/>
      <c r="D2" s="409"/>
      <c r="E2" s="410" t="str">
        <f>IFERROR(VLOOKUP(A2,报关资料与ASN!A26:AQ10212,16,0),"")</f>
        <v/>
      </c>
      <c r="F2" s="410"/>
      <c r="G2" s="410"/>
      <c r="H2" s="410"/>
      <c r="I2" s="410"/>
      <c r="J2" s="410"/>
      <c r="K2" s="410"/>
      <c r="L2" s="410"/>
      <c r="M2" s="410"/>
      <c r="N2" s="420">
        <f>SUMIF(报关资料与ASN!A26:A10212,41,报关资料与ASN!L26:L10212)</f>
        <v>0</v>
      </c>
      <c r="O2" s="420"/>
      <c r="P2" s="620">
        <f>SUMIF(报关资料与ASN!A26:A10212,41,报关资料与ASN!M26:M10212)</f>
        <v>0</v>
      </c>
      <c r="Q2" s="620"/>
      <c r="R2" s="621">
        <f>SUMIF(报关资料与ASN!A26:A10212,41,报关资料与ASN!N26:N10212)</f>
        <v>0</v>
      </c>
      <c r="S2" s="620"/>
      <c r="T2" s="411">
        <f>SUMIF(报关资料与ASN!A26:A10212,41,报关资料与ASN!W26:W10212)</f>
        <v>0</v>
      </c>
      <c r="U2" s="412"/>
      <c r="V2" s="212" t="str">
        <f>IFERROR(VLOOKUP(A2,报关资料与ASN!A26:AQ10212,24,0),"")</f>
        <v/>
      </c>
      <c r="W2" s="428">
        <f>SUMIF(报关资料与ASN!A26:A10212,41,报关资料与ASN!U26:U10212)</f>
        <v>0</v>
      </c>
      <c r="X2" s="428"/>
      <c r="Y2" s="429"/>
      <c r="Z2" s="423" t="str">
        <f>IFERROR(VLOOKUP(A2,报关资料与ASN!A26:AQ10212,28,0),"")</f>
        <v/>
      </c>
      <c r="AA2" s="424"/>
      <c r="AB2" s="427">
        <f>T2</f>
        <v>0</v>
      </c>
      <c r="AC2" s="427"/>
      <c r="AD2" s="442" t="str">
        <f>V2</f>
        <v/>
      </c>
      <c r="AE2" s="442">
        <f>SUMIF(报关资料与ASN!A26:A10212,41,报关资料与ASN!R26:R10212)</f>
        <v>0</v>
      </c>
      <c r="AF2" s="442" t="str">
        <f>IFERROR(VLOOKUP(A2,报关资料与ASN!A26:AQ10212,19,0),"")</f>
        <v/>
      </c>
      <c r="AG2" t="str">
        <f>IFERROR(VLOOKUP(A2,报关资料与ASN!A26:AT10212,45,0),"")</f>
        <v/>
      </c>
    </row>
    <row r="3" spans="1:33" ht="16.5" customHeight="1">
      <c r="A3" s="201" t="str">
        <f>IFERROR(VLOOKUP(A2,报关资料与ASN!A26:AQ10212,42,0),"")</f>
        <v/>
      </c>
      <c r="B3" s="201" t="str">
        <f>IFERROR(VLOOKUP(A2,报关资料与ASN!A26:AT10212,44,0),"")</f>
        <v/>
      </c>
      <c r="C3" s="202"/>
      <c r="D3" s="203" t="s">
        <v>4472</v>
      </c>
      <c r="E3" s="413" t="str">
        <f>IFERROR(VLOOKUP(A2,报关资料与ASN!A26:AQ10212,17,0),"")</f>
        <v/>
      </c>
      <c r="F3" s="414"/>
      <c r="G3" s="414"/>
      <c r="H3" s="414"/>
      <c r="I3" s="414"/>
      <c r="J3" s="414"/>
      <c r="K3" s="414"/>
      <c r="L3" s="414"/>
      <c r="M3" s="414"/>
      <c r="N3" s="420"/>
      <c r="O3" s="420"/>
      <c r="P3" s="620"/>
      <c r="Q3" s="620"/>
      <c r="R3" s="620"/>
      <c r="S3" s="620"/>
      <c r="T3" s="415">
        <f>SUMIF(报关资料与ASN!A26:A10212,41,报关资料与ASN!Y26:Y10212)</f>
        <v>0</v>
      </c>
      <c r="U3" s="416"/>
      <c r="V3" s="212" t="str">
        <f>IFERROR(VLOOKUP(A2,报关资料与ASN!A26:AQ10212,26,0),"")</f>
        <v/>
      </c>
      <c r="W3" s="428"/>
      <c r="X3" s="428"/>
      <c r="Y3" s="429"/>
      <c r="Z3" s="425"/>
      <c r="AA3" s="426"/>
      <c r="AB3" s="427"/>
      <c r="AC3" s="427"/>
      <c r="AD3" s="443"/>
      <c r="AE3" s="443"/>
      <c r="AF3" s="443"/>
      <c r="AG3" t="str">
        <f>IFERROR(VLOOKUP(A2,报关资料与ASN!A26:AT10212,39,0),"")</f>
        <v/>
      </c>
    </row>
    <row r="4" spans="1:33" ht="16.5" customHeight="1">
      <c r="A4" s="200" t="str">
        <f>IFERROR(VLOOKUP(42,报关资料与ASN!A26:A10212,1,0),"")</f>
        <v/>
      </c>
      <c r="B4" s="409" t="str">
        <f>IFERROR(VLOOKUP(A4,报关资料与ASN!A26:AQ10212,15,0),"")</f>
        <v/>
      </c>
      <c r="C4" s="409"/>
      <c r="D4" s="409"/>
      <c r="E4" s="417" t="str">
        <f>IFERROR(VLOOKUP(A4,报关资料与ASN!A26:AQ10212,16,0),"")</f>
        <v/>
      </c>
      <c r="F4" s="418"/>
      <c r="G4" s="418"/>
      <c r="H4" s="418"/>
      <c r="I4" s="418"/>
      <c r="J4" s="418"/>
      <c r="K4" s="418"/>
      <c r="L4" s="418"/>
      <c r="M4" s="419"/>
      <c r="N4" s="420">
        <f>SUMIF(报关资料与ASN!A26:A10212,42,报关资料与ASN!L26:L10212)</f>
        <v>0</v>
      </c>
      <c r="O4" s="420"/>
      <c r="P4" s="620">
        <f>SUMIF(报关资料与ASN!A26:A10212,42,报关资料与ASN!M26:M10212)</f>
        <v>0</v>
      </c>
      <c r="Q4" s="620"/>
      <c r="R4" s="620">
        <f>SUMIF(报关资料与ASN!A26:A10212,42,报关资料与ASN!N26:N10212)</f>
        <v>0</v>
      </c>
      <c r="S4" s="620"/>
      <c r="T4" s="411">
        <f>SUMIF(报关资料与ASN!A26:A10212,42,报关资料与ASN!W26:W10212)</f>
        <v>0</v>
      </c>
      <c r="U4" s="412"/>
      <c r="V4" s="212" t="str">
        <f>IFERROR(VLOOKUP(A4,报关资料与ASN!A26:AQ10212,24,0),"")</f>
        <v/>
      </c>
      <c r="W4" s="428">
        <f>SUMIF(报关资料与ASN!A26:A10212,42,报关资料与ASN!U26:U10212)</f>
        <v>0</v>
      </c>
      <c r="X4" s="428"/>
      <c r="Y4" s="429"/>
      <c r="Z4" s="423" t="str">
        <f>IFERROR(VLOOKUP(A4,报关资料与ASN!A26:AQ10212,28,0),"")</f>
        <v/>
      </c>
      <c r="AA4" s="424"/>
      <c r="AB4" s="427">
        <f>T4</f>
        <v>0</v>
      </c>
      <c r="AC4" s="427"/>
      <c r="AD4" s="442" t="str">
        <f>V4</f>
        <v/>
      </c>
      <c r="AE4" s="442">
        <f>SUMIF(报关资料与ASN!A26:A10212,42,报关资料与ASN!R26:R10212)</f>
        <v>0</v>
      </c>
      <c r="AF4" s="442" t="str">
        <f>IFERROR(VLOOKUP(A4,报关资料与ASN!A26:AQ10212,19,0),"")</f>
        <v/>
      </c>
      <c r="AG4" t="str">
        <f>IFERROR(VLOOKUP(A4,报关资料与ASN!A26:AT10212,45,0),"")</f>
        <v/>
      </c>
    </row>
    <row r="5" spans="1:33" ht="16.5" customHeight="1">
      <c r="A5" s="201" t="str">
        <f>IFERROR(VLOOKUP(A4,报关资料与ASN!A26:AQ10212,42,0),"")</f>
        <v/>
      </c>
      <c r="B5" s="202" t="str">
        <f>IFERROR(VLOOKUP(A4,报关资料与ASN!A26:AT10212,44,0),"")</f>
        <v/>
      </c>
      <c r="C5" s="202"/>
      <c r="D5" s="203" t="s">
        <v>4472</v>
      </c>
      <c r="E5" s="430" t="str">
        <f>IFERROR(VLOOKUP(A4,报关资料与ASN!A26:AQ10212,17,0),"")</f>
        <v/>
      </c>
      <c r="F5" s="431"/>
      <c r="G5" s="431"/>
      <c r="H5" s="431"/>
      <c r="I5" s="431"/>
      <c r="J5" s="431"/>
      <c r="K5" s="431"/>
      <c r="L5" s="431"/>
      <c r="M5" s="432"/>
      <c r="N5" s="420"/>
      <c r="O5" s="420"/>
      <c r="P5" s="620"/>
      <c r="Q5" s="620"/>
      <c r="R5" s="620"/>
      <c r="S5" s="620"/>
      <c r="T5" s="415">
        <f>SUMIF(报关资料与ASN!A26:A10212,42,报关资料与ASN!Y26:Y10212)</f>
        <v>0</v>
      </c>
      <c r="U5" s="416"/>
      <c r="V5" s="212" t="str">
        <f>IFERROR(VLOOKUP(A4,报关资料与ASN!A26:AQ10212,26,0),"")</f>
        <v/>
      </c>
      <c r="W5" s="428"/>
      <c r="X5" s="428"/>
      <c r="Y5" s="429"/>
      <c r="Z5" s="425"/>
      <c r="AA5" s="426"/>
      <c r="AB5" s="427"/>
      <c r="AC5" s="427"/>
      <c r="AD5" s="443"/>
      <c r="AE5" s="443"/>
      <c r="AF5" s="443"/>
      <c r="AG5" t="str">
        <f>IFERROR(VLOOKUP(A4,报关资料与ASN!A26:AT10212,39,0),"")</f>
        <v/>
      </c>
    </row>
    <row r="6" spans="1:33" ht="16.5" customHeight="1">
      <c r="A6" s="200" t="str">
        <f>IFERROR(VLOOKUP(43,报关资料与ASN!A26:A10212,1,0),"")</f>
        <v/>
      </c>
      <c r="B6" s="409" t="str">
        <f>IFERROR(VLOOKUP(A6,报关资料与ASN!A26:AQ10212,15,0),"")</f>
        <v/>
      </c>
      <c r="C6" s="409"/>
      <c r="D6" s="409"/>
      <c r="E6" s="417" t="str">
        <f>IFERROR(VLOOKUP(A6,报关资料与ASN!A26:AQ10212,16,0),"")</f>
        <v/>
      </c>
      <c r="F6" s="418"/>
      <c r="G6" s="418"/>
      <c r="H6" s="418"/>
      <c r="I6" s="418"/>
      <c r="J6" s="418"/>
      <c r="K6" s="418"/>
      <c r="L6" s="418"/>
      <c r="M6" s="419"/>
      <c r="N6" s="433">
        <f>SUMIF(报关资料与ASN!A26:A10212,43,报关资料与ASN!L26:L10212)</f>
        <v>0</v>
      </c>
      <c r="O6" s="434"/>
      <c r="P6" s="620">
        <f>SUMIF(报关资料与ASN!A26:A10212,43,报关资料与ASN!M26:M10212)</f>
        <v>0</v>
      </c>
      <c r="Q6" s="620"/>
      <c r="R6" s="620">
        <f>SUMIF(报关资料与ASN!A26:A10212,43,报关资料与ASN!N26:N10212)</f>
        <v>0</v>
      </c>
      <c r="S6" s="620"/>
      <c r="T6" s="411">
        <f>SUMIF(报关资料与ASN!A26:A10212,43,报关资料与ASN!W26:W10212)</f>
        <v>0</v>
      </c>
      <c r="U6" s="412"/>
      <c r="V6" s="212" t="str">
        <f>IFERROR(VLOOKUP(A6,报关资料与ASN!A26:AQ10212,24,0),"")</f>
        <v/>
      </c>
      <c r="W6" s="468">
        <f>SUMIF(报关资料与ASN!A26:A10212,43,报关资料与ASN!U26:U10212)</f>
        <v>0</v>
      </c>
      <c r="X6" s="469"/>
      <c r="Y6" s="470"/>
      <c r="Z6" s="474" t="str">
        <f>IFERROR(VLOOKUP(A6,报关资料与ASN!A26:AQ10212,28,0),"")</f>
        <v/>
      </c>
      <c r="AA6" s="475"/>
      <c r="AB6" s="427">
        <f>T6</f>
        <v>0</v>
      </c>
      <c r="AC6" s="427"/>
      <c r="AD6" s="442" t="str">
        <f>V6</f>
        <v/>
      </c>
      <c r="AE6" s="442">
        <f>SUMIF(报关资料与ASN!A26:A10212,43,报关资料与ASN!R26:R10212)</f>
        <v>0</v>
      </c>
      <c r="AF6" s="442" t="str">
        <f>IFERROR(VLOOKUP(A6,报关资料与ASN!A26:AQ10212,19,0),"")</f>
        <v/>
      </c>
      <c r="AG6" t="str">
        <f>IFERROR(VLOOKUP(A6,报关资料与ASN!A26:AT10212,45,0),"")</f>
        <v/>
      </c>
    </row>
    <row r="7" spans="1:33" ht="16.5" customHeight="1">
      <c r="A7" s="201" t="str">
        <f>IFERROR(VLOOKUP(A6,报关资料与ASN!A26:AQ10212,42,0),"")</f>
        <v/>
      </c>
      <c r="B7" s="202" t="str">
        <f>IFERROR(VLOOKUP(A6,报关资料与ASN!A26:AT10212,44,0),"")</f>
        <v/>
      </c>
      <c r="C7" s="202"/>
      <c r="D7" s="203" t="s">
        <v>4472</v>
      </c>
      <c r="E7" s="430" t="str">
        <f>IFERROR(VLOOKUP(A6,报关资料与ASN!A26:AQ10212,17,0),"")</f>
        <v/>
      </c>
      <c r="F7" s="431"/>
      <c r="G7" s="431"/>
      <c r="H7" s="431"/>
      <c r="I7" s="431"/>
      <c r="J7" s="431"/>
      <c r="K7" s="431"/>
      <c r="L7" s="431"/>
      <c r="M7" s="432"/>
      <c r="N7" s="435"/>
      <c r="O7" s="436"/>
      <c r="P7" s="620"/>
      <c r="Q7" s="620"/>
      <c r="R7" s="620"/>
      <c r="S7" s="620"/>
      <c r="T7" s="415">
        <f>SUMIF(报关资料与ASN!A26:A10212,43,报关资料与ASN!Y26:Y10212)</f>
        <v>0</v>
      </c>
      <c r="U7" s="416"/>
      <c r="V7" s="212" t="str">
        <f>IFERROR(VLOOKUP(A6,报关资料与ASN!A26:AQ10212,26,0),"")</f>
        <v/>
      </c>
      <c r="W7" s="471"/>
      <c r="X7" s="472"/>
      <c r="Y7" s="473"/>
      <c r="Z7" s="425"/>
      <c r="AA7" s="476"/>
      <c r="AB7" s="427"/>
      <c r="AC7" s="427"/>
      <c r="AD7" s="443"/>
      <c r="AE7" s="443"/>
      <c r="AF7" s="443"/>
      <c r="AG7" t="str">
        <f>IFERROR(VLOOKUP(A6,报关资料与ASN!A26:AT10212,39,0),"")</f>
        <v/>
      </c>
    </row>
    <row r="8" spans="1:33" ht="15.75" customHeight="1">
      <c r="A8" s="200" t="str">
        <f>IFERROR(VLOOKUP(44,报关资料与ASN!A26:A10212,1,0),"")</f>
        <v/>
      </c>
      <c r="B8" s="409" t="str">
        <f>IFERROR(VLOOKUP(A8,报关资料与ASN!A26:AQ10212,15,0),"")</f>
        <v/>
      </c>
      <c r="C8" s="409"/>
      <c r="D8" s="409"/>
      <c r="E8" s="417" t="str">
        <f>IFERROR(VLOOKUP(A8,报关资料与ASN!A26:AQ10212,16,0),"")</f>
        <v/>
      </c>
      <c r="F8" s="418"/>
      <c r="G8" s="418"/>
      <c r="H8" s="418"/>
      <c r="I8" s="418"/>
      <c r="J8" s="418"/>
      <c r="K8" s="418"/>
      <c r="L8" s="418"/>
      <c r="M8" s="419"/>
      <c r="N8" s="433">
        <f>SUMIF(报关资料与ASN!A26:A10212,44,报关资料与ASN!L26:L10212)</f>
        <v>0</v>
      </c>
      <c r="O8" s="434"/>
      <c r="P8" s="620">
        <f>SUMIF(报关资料与ASN!A26:A10212,44,报关资料与ASN!M26:M10212)</f>
        <v>0</v>
      </c>
      <c r="Q8" s="620"/>
      <c r="R8" s="620">
        <f>SUMIF(报关资料与ASN!A26:A10212,44,报关资料与ASN!N26:N10212)</f>
        <v>0</v>
      </c>
      <c r="S8" s="620"/>
      <c r="T8" s="411">
        <f>SUMIF(报关资料与ASN!A26:A10212,44,报关资料与ASN!W26:W10212)</f>
        <v>0</v>
      </c>
      <c r="U8" s="412"/>
      <c r="V8" s="212" t="str">
        <f>IFERROR(VLOOKUP(A8,报关资料与ASN!A26:AQ10212,24,0),"")</f>
        <v/>
      </c>
      <c r="W8" s="468">
        <f>SUMIF(报关资料与ASN!A26:A10212,44,报关资料与ASN!U26:U10212)</f>
        <v>0</v>
      </c>
      <c r="X8" s="469"/>
      <c r="Y8" s="470"/>
      <c r="Z8" s="474" t="str">
        <f>IFERROR(VLOOKUP(A8,报关资料与ASN!A26:AQ10212,28,0),"")</f>
        <v/>
      </c>
      <c r="AA8" s="475"/>
      <c r="AB8" s="427">
        <f>T8</f>
        <v>0</v>
      </c>
      <c r="AC8" s="427"/>
      <c r="AD8" s="442" t="str">
        <f>V8</f>
        <v/>
      </c>
      <c r="AE8" s="442">
        <f>SUMIF(报关资料与ASN!A26:A10212,44,报关资料与ASN!R26:R10212)</f>
        <v>0</v>
      </c>
      <c r="AF8" s="442" t="str">
        <f>IFERROR(VLOOKUP(A8,报关资料与ASN!A26:AQ10212,19,0),"")</f>
        <v/>
      </c>
      <c r="AG8" t="str">
        <f>IFERROR(VLOOKUP(A8,报关资料与ASN!A26:AT10212,45,0),"")</f>
        <v/>
      </c>
    </row>
    <row r="9" spans="1:33" ht="16.5" customHeight="1">
      <c r="A9" s="201" t="str">
        <f>IFERROR(VLOOKUP(A8,报关资料与ASN!A26:AQ10212,42,0),"")</f>
        <v/>
      </c>
      <c r="B9" s="202" t="str">
        <f>IFERROR(VLOOKUP(A8,报关资料与ASN!A26:AT10212,44,0),"")</f>
        <v/>
      </c>
      <c r="C9" s="202"/>
      <c r="D9" s="203" t="s">
        <v>4472</v>
      </c>
      <c r="E9" s="430" t="str">
        <f>IFERROR(VLOOKUP(A8,报关资料与ASN!A26:AQ10212,17,0),"")</f>
        <v/>
      </c>
      <c r="F9" s="431"/>
      <c r="G9" s="431"/>
      <c r="H9" s="431"/>
      <c r="I9" s="431"/>
      <c r="J9" s="431"/>
      <c r="K9" s="431"/>
      <c r="L9" s="431"/>
      <c r="M9" s="432"/>
      <c r="N9" s="435"/>
      <c r="O9" s="436"/>
      <c r="P9" s="620"/>
      <c r="Q9" s="620"/>
      <c r="R9" s="620"/>
      <c r="S9" s="620"/>
      <c r="T9" s="415">
        <f>SUMIF(报关资料与ASN!A26:A10212,44,报关资料与ASN!Y26:Y10212)</f>
        <v>0</v>
      </c>
      <c r="U9" s="416"/>
      <c r="V9" s="212" t="str">
        <f>IFERROR(VLOOKUP(A8,报关资料与ASN!A26:AQ10212,26,0),"")</f>
        <v/>
      </c>
      <c r="W9" s="471"/>
      <c r="X9" s="472"/>
      <c r="Y9" s="473"/>
      <c r="Z9" s="425"/>
      <c r="AA9" s="476"/>
      <c r="AB9" s="427"/>
      <c r="AC9" s="427"/>
      <c r="AD9" s="443"/>
      <c r="AE9" s="443"/>
      <c r="AF9" s="443"/>
      <c r="AG9" t="str">
        <f>IFERROR(VLOOKUP(A8,报关资料与ASN!A26:AT10212,39,0),"")</f>
        <v/>
      </c>
    </row>
    <row r="10" spans="1:33" ht="16.5" customHeight="1">
      <c r="A10" s="200" t="str">
        <f>IFERROR(VLOOKUP(45,报关资料与ASN!A26:A10212,1,0),"")</f>
        <v/>
      </c>
      <c r="B10" s="409" t="str">
        <f>IFERROR(VLOOKUP(A10,报关资料与ASN!A26:AQ10212,15,0),"")</f>
        <v/>
      </c>
      <c r="C10" s="409"/>
      <c r="D10" s="409"/>
      <c r="E10" s="417" t="str">
        <f>IFERROR(VLOOKUP(A10,报关资料与ASN!A26:AQ10212,16,0),"")</f>
        <v/>
      </c>
      <c r="F10" s="418"/>
      <c r="G10" s="418"/>
      <c r="H10" s="418"/>
      <c r="I10" s="418"/>
      <c r="J10" s="418"/>
      <c r="K10" s="418"/>
      <c r="L10" s="418"/>
      <c r="M10" s="419"/>
      <c r="N10" s="433">
        <f>SUMIF(报关资料与ASN!A26:A10212,45,报关资料与ASN!L26:L10212)</f>
        <v>0</v>
      </c>
      <c r="O10" s="434"/>
      <c r="P10" s="620">
        <f>SUMIF(报关资料与ASN!A26:A10212,45,报关资料与ASN!M26:M10212)</f>
        <v>0</v>
      </c>
      <c r="Q10" s="620"/>
      <c r="R10" s="620">
        <f>SUMIF(报关资料与ASN!A26:A10212,45,报关资料与ASN!N26:N10212)</f>
        <v>0</v>
      </c>
      <c r="S10" s="620"/>
      <c r="T10" s="411">
        <f>SUMIF(报关资料与ASN!A26:A10212,45,报关资料与ASN!W26:W10212)</f>
        <v>0</v>
      </c>
      <c r="U10" s="412"/>
      <c r="V10" s="212" t="str">
        <f>IFERROR(VLOOKUP(A10,报关资料与ASN!A26:AQ10212,24,0),"")</f>
        <v/>
      </c>
      <c r="W10" s="468">
        <f>SUMIF(报关资料与ASN!A26:A10212,45,报关资料与ASN!U26:U10212)</f>
        <v>0</v>
      </c>
      <c r="X10" s="469"/>
      <c r="Y10" s="470"/>
      <c r="Z10" s="474" t="str">
        <f>IFERROR(VLOOKUP(A10,报关资料与ASN!A26:AQ10212,28,0),"")</f>
        <v/>
      </c>
      <c r="AA10" s="475"/>
      <c r="AB10" s="427">
        <f>T10</f>
        <v>0</v>
      </c>
      <c r="AC10" s="427"/>
      <c r="AD10" s="442" t="str">
        <f>V10</f>
        <v/>
      </c>
      <c r="AE10" s="442">
        <f>SUMIF(报关资料与ASN!A26:A10212,45,报关资料与ASN!R26:R10212)</f>
        <v>0</v>
      </c>
      <c r="AF10" s="442" t="str">
        <f>IFERROR(VLOOKUP(A10,报关资料与ASN!A26:AQ10212,19,0),"")</f>
        <v/>
      </c>
      <c r="AG10" t="str">
        <f>IFERROR(VLOOKUP(A10,报关资料与ASN!A26:AT10212,45,0),"")</f>
        <v/>
      </c>
    </row>
    <row r="11" spans="1:33" ht="16.5" customHeight="1">
      <c r="A11" s="201" t="str">
        <f>IFERROR(VLOOKUP(A10,报关资料与ASN!A26:AQ10212,42,0),"")</f>
        <v/>
      </c>
      <c r="B11" s="202" t="str">
        <f>IFERROR(VLOOKUP(A10,报关资料与ASN!A26:AT10212,44,0),"")</f>
        <v/>
      </c>
      <c r="C11" s="202"/>
      <c r="D11" s="203" t="s">
        <v>4472</v>
      </c>
      <c r="E11" s="430" t="str">
        <f>IFERROR(VLOOKUP(A10,报关资料与ASN!A26:AQ10220,17,0),"")</f>
        <v/>
      </c>
      <c r="F11" s="431"/>
      <c r="G11" s="431"/>
      <c r="H11" s="431"/>
      <c r="I11" s="431"/>
      <c r="J11" s="431"/>
      <c r="K11" s="431"/>
      <c r="L11" s="431"/>
      <c r="M11" s="432"/>
      <c r="N11" s="435"/>
      <c r="O11" s="436"/>
      <c r="P11" s="620"/>
      <c r="Q11" s="620"/>
      <c r="R11" s="620"/>
      <c r="S11" s="620"/>
      <c r="T11" s="415">
        <f>SUMIF(报关资料与ASN!A26:A10212,45,报关资料与ASN!Y26:Y10212)</f>
        <v>0</v>
      </c>
      <c r="U11" s="416"/>
      <c r="V11" s="212" t="str">
        <f>IFERROR(VLOOKUP(A10,报关资料与ASN!A26:AQ10212,26,0),"")</f>
        <v/>
      </c>
      <c r="W11" s="471"/>
      <c r="X11" s="472"/>
      <c r="Y11" s="473"/>
      <c r="Z11" s="425"/>
      <c r="AA11" s="476"/>
      <c r="AB11" s="427"/>
      <c r="AC11" s="427"/>
      <c r="AD11" s="443"/>
      <c r="AE11" s="443"/>
      <c r="AF11" s="443"/>
      <c r="AG11" t="str">
        <f>IFERROR(VLOOKUP(A10,报关资料与ASN!A26:AT10212,39,0),"")</f>
        <v/>
      </c>
    </row>
    <row r="12" spans="1:33" ht="16.5" customHeight="1">
      <c r="A12" s="200" t="str">
        <f>IFERROR(VLOOKUP(46,报关资料与ASN!A26:A10212,1,0),"")</f>
        <v/>
      </c>
      <c r="B12" s="409" t="str">
        <f>IFERROR(VLOOKUP(A12,报关资料与ASN!A26:AQ10212,15,0),"")</f>
        <v/>
      </c>
      <c r="C12" s="409"/>
      <c r="D12" s="409"/>
      <c r="E12" s="417" t="str">
        <f>IFERROR(VLOOKUP(A12,报关资料与ASN!A26:AQ10212,16,0),"")</f>
        <v/>
      </c>
      <c r="F12" s="418"/>
      <c r="G12" s="418"/>
      <c r="H12" s="418"/>
      <c r="I12" s="418"/>
      <c r="J12" s="418"/>
      <c r="K12" s="418"/>
      <c r="L12" s="418"/>
      <c r="M12" s="419"/>
      <c r="N12" s="433">
        <f>SUMIF(报关资料与ASN!A26:A10212,46,报关资料与ASN!L26:L10212)</f>
        <v>0</v>
      </c>
      <c r="O12" s="434"/>
      <c r="P12" s="616">
        <f>SUMIF(报关资料与ASN!A26:A10212,46,报关资料与ASN!M26:M10212)</f>
        <v>0</v>
      </c>
      <c r="Q12" s="617"/>
      <c r="R12" s="620">
        <f>SUMIF(报关资料与ASN!A26:A10212,46,报关资料与ASN!N26:N10212)</f>
        <v>0</v>
      </c>
      <c r="S12" s="620"/>
      <c r="T12" s="411">
        <f>SUMIF(报关资料与ASN!A26:A10212,46,报关资料与ASN!W26:W10212)</f>
        <v>0</v>
      </c>
      <c r="U12" s="412"/>
      <c r="V12" s="212" t="str">
        <f>IFERROR(VLOOKUP(A12,报关资料与ASN!A26:AQ10212,24,0),"")</f>
        <v/>
      </c>
      <c r="W12" s="468">
        <f>SUMIF(报关资料与ASN!A26:A10212,46,报关资料与ASN!U26:U10212)</f>
        <v>0</v>
      </c>
      <c r="X12" s="469"/>
      <c r="Y12" s="470"/>
      <c r="Z12" s="474" t="str">
        <f>IFERROR(VLOOKUP(A12,报关资料与ASN!A26:AQ10212,28,0),"")</f>
        <v/>
      </c>
      <c r="AA12" s="475"/>
      <c r="AB12" s="427">
        <f>T12</f>
        <v>0</v>
      </c>
      <c r="AC12" s="427"/>
      <c r="AD12" s="442" t="str">
        <f>V12</f>
        <v/>
      </c>
      <c r="AE12" s="442">
        <f>SUMIF(报关资料与ASN!A26:A10212,46,报关资料与ASN!R26:R10212)</f>
        <v>0</v>
      </c>
      <c r="AF12" s="442" t="str">
        <f>IFERROR(VLOOKUP(A12,报关资料与ASN!A26:AQ10212,19,0),"")</f>
        <v/>
      </c>
      <c r="AG12" t="str">
        <f>IFERROR(VLOOKUP(A12,报关资料与ASN!A26:AT10212,45,0),"")</f>
        <v/>
      </c>
    </row>
    <row r="13" spans="1:33" ht="16.5" customHeight="1">
      <c r="A13" s="201" t="str">
        <f>IFERROR(VLOOKUP(A12,报关资料与ASN!A26:AQ10212,42,0),"")</f>
        <v/>
      </c>
      <c r="B13" s="202" t="str">
        <f>IFERROR(VLOOKUP(A12,报关资料与ASN!A26:AT10212,44,0),"")</f>
        <v/>
      </c>
      <c r="C13" s="202"/>
      <c r="D13" s="203" t="s">
        <v>4472</v>
      </c>
      <c r="E13" s="430" t="str">
        <f>IFERROR(VLOOKUP(A12,报关资料与ASN!A26:AQ10212,17,0),"")</f>
        <v/>
      </c>
      <c r="F13" s="431"/>
      <c r="G13" s="431"/>
      <c r="H13" s="431"/>
      <c r="I13" s="431"/>
      <c r="J13" s="431"/>
      <c r="K13" s="431"/>
      <c r="L13" s="431"/>
      <c r="M13" s="432"/>
      <c r="N13" s="435"/>
      <c r="O13" s="436"/>
      <c r="P13" s="618"/>
      <c r="Q13" s="619"/>
      <c r="R13" s="620"/>
      <c r="S13" s="620"/>
      <c r="T13" s="415">
        <f>SUMIF(报关资料与ASN!A26:A10212,46,报关资料与ASN!Y26:Y10212)</f>
        <v>0</v>
      </c>
      <c r="U13" s="416"/>
      <c r="V13" s="212" t="str">
        <f>IFERROR(VLOOKUP(A12,报关资料与ASN!A26:AQ10212,26,0),"")</f>
        <v/>
      </c>
      <c r="W13" s="471"/>
      <c r="X13" s="472"/>
      <c r="Y13" s="473"/>
      <c r="Z13" s="425"/>
      <c r="AA13" s="476"/>
      <c r="AB13" s="427"/>
      <c r="AC13" s="427"/>
      <c r="AD13" s="443"/>
      <c r="AE13" s="443"/>
      <c r="AF13" s="443"/>
      <c r="AG13" t="str">
        <f>IFERROR(VLOOKUP(A12,报关资料与ASN!A26:AT10212,39,0),"")</f>
        <v/>
      </c>
    </row>
    <row r="14" spans="1:33" ht="15.75" customHeight="1">
      <c r="A14" s="200" t="str">
        <f>IFERROR(VLOOKUP(47,报关资料与ASN!A26:A10212,1,0),"")</f>
        <v/>
      </c>
      <c r="B14" s="409" t="str">
        <f>IFERROR(VLOOKUP(A14,报关资料与ASN!A26:AQ10212,15,0),"")</f>
        <v/>
      </c>
      <c r="C14" s="409"/>
      <c r="D14" s="409"/>
      <c r="E14" s="417" t="str">
        <f>IFERROR(VLOOKUP(A14,报关资料与ASN!A26:AQ10212,16,0),"")</f>
        <v/>
      </c>
      <c r="F14" s="418"/>
      <c r="G14" s="418"/>
      <c r="H14" s="418"/>
      <c r="I14" s="418"/>
      <c r="J14" s="418"/>
      <c r="K14" s="418"/>
      <c r="L14" s="418"/>
      <c r="M14" s="419"/>
      <c r="N14" s="433">
        <f>SUMIF(报关资料与ASN!A26:A10212,47,报关资料与ASN!L26:L10212)</f>
        <v>0</v>
      </c>
      <c r="O14" s="434"/>
      <c r="P14" s="616">
        <f>SUMIF(报关资料与ASN!A26:A10212,47,报关资料与ASN!M26:M10212)</f>
        <v>0</v>
      </c>
      <c r="Q14" s="617"/>
      <c r="R14" s="620">
        <f>SUMIF(报关资料与ASN!A26:A10212,47,报关资料与ASN!N26:N10212)</f>
        <v>0</v>
      </c>
      <c r="S14" s="620"/>
      <c r="T14" s="411">
        <f>SUMIF(报关资料与ASN!A26:A10212,47,报关资料与ASN!W26:W10212)</f>
        <v>0</v>
      </c>
      <c r="U14" s="412"/>
      <c r="V14" s="212" t="str">
        <f>IFERROR(VLOOKUP(A14,报关资料与ASN!A26:AQ10212,24,0),"")</f>
        <v/>
      </c>
      <c r="W14" s="468">
        <f>SUMIF(报关资料与ASN!A26:A10212,47,报关资料与ASN!U26:U10212)</f>
        <v>0</v>
      </c>
      <c r="X14" s="469"/>
      <c r="Y14" s="470"/>
      <c r="Z14" s="474" t="str">
        <f>IFERROR(VLOOKUP(A14,报关资料与ASN!A26:AQ10212,28,0),"")</f>
        <v/>
      </c>
      <c r="AA14" s="475"/>
      <c r="AB14" s="427">
        <f>T14</f>
        <v>0</v>
      </c>
      <c r="AC14" s="427"/>
      <c r="AD14" s="442" t="str">
        <f>V14</f>
        <v/>
      </c>
      <c r="AE14" s="442">
        <f>SUMIF(报关资料与ASN!A26:A10212,47,报关资料与ASN!R26:R10212)</f>
        <v>0</v>
      </c>
      <c r="AF14" s="442" t="str">
        <f>IFERROR(VLOOKUP(A14,报关资料与ASN!A26:AQ10212,19,0),"")</f>
        <v/>
      </c>
      <c r="AG14" t="str">
        <f>IFERROR(VLOOKUP(A14,报关资料与ASN!A26:AT10212,45,0),"")</f>
        <v/>
      </c>
    </row>
    <row r="15" spans="1:33" ht="16.5" customHeight="1">
      <c r="A15" s="201" t="str">
        <f>IFERROR(VLOOKUP(A14,报关资料与ASN!A26:AQ10212,42,0),"")</f>
        <v/>
      </c>
      <c r="B15" s="202" t="str">
        <f>IFERROR(VLOOKUP(A14,报关资料与ASN!A26:AT10212,44,0),"")</f>
        <v/>
      </c>
      <c r="C15" s="202"/>
      <c r="D15" s="203" t="s">
        <v>4472</v>
      </c>
      <c r="E15" s="430" t="str">
        <f>IFERROR(VLOOKUP(A14,报关资料与ASN!A26:AQ10212,17,0),"")</f>
        <v/>
      </c>
      <c r="F15" s="431"/>
      <c r="G15" s="431"/>
      <c r="H15" s="431"/>
      <c r="I15" s="431"/>
      <c r="J15" s="431"/>
      <c r="K15" s="431"/>
      <c r="L15" s="431"/>
      <c r="M15" s="432"/>
      <c r="N15" s="435"/>
      <c r="O15" s="436"/>
      <c r="P15" s="618"/>
      <c r="Q15" s="619"/>
      <c r="R15" s="620"/>
      <c r="S15" s="620"/>
      <c r="T15" s="415">
        <f>SUMIF(报关资料与ASN!A26:A10212,47,报关资料与ASN!Y26:Y10212)</f>
        <v>0</v>
      </c>
      <c r="U15" s="416"/>
      <c r="V15" s="212" t="str">
        <f>IFERROR(VLOOKUP(A14,报关资料与ASN!A26:AQ10212,26,0),"")</f>
        <v/>
      </c>
      <c r="W15" s="471"/>
      <c r="X15" s="472"/>
      <c r="Y15" s="473"/>
      <c r="Z15" s="425"/>
      <c r="AA15" s="476"/>
      <c r="AB15" s="427"/>
      <c r="AC15" s="427"/>
      <c r="AD15" s="443"/>
      <c r="AE15" s="443"/>
      <c r="AF15" s="443"/>
      <c r="AG15" t="str">
        <f>IFERROR(VLOOKUP(A14,报关资料与ASN!A26:AT10212,39,0),"")</f>
        <v/>
      </c>
    </row>
    <row r="16" spans="1:33" ht="16.5" customHeight="1">
      <c r="A16" s="200" t="str">
        <f>IFERROR(VLOOKUP(48,报关资料与ASN!A26:A10212,1,0),"")</f>
        <v/>
      </c>
      <c r="B16" s="409" t="str">
        <f>IFERROR(VLOOKUP(A16,报关资料与ASN!A26:AQ10212,15,0),"")</f>
        <v/>
      </c>
      <c r="C16" s="409"/>
      <c r="D16" s="409"/>
      <c r="E16" s="417" t="str">
        <f>IFERROR(VLOOKUP(A16,报关资料与ASN!A26:AQ10212,16,0),"")</f>
        <v/>
      </c>
      <c r="F16" s="418"/>
      <c r="G16" s="418"/>
      <c r="H16" s="418"/>
      <c r="I16" s="418"/>
      <c r="J16" s="418"/>
      <c r="K16" s="418"/>
      <c r="L16" s="418"/>
      <c r="M16" s="419"/>
      <c r="N16" s="433">
        <f>SUMIF(报关资料与ASN!A26:A10212,48,报关资料与ASN!L26:L10212)</f>
        <v>0</v>
      </c>
      <c r="O16" s="434"/>
      <c r="P16" s="616">
        <f>SUMIF(报关资料与ASN!A26:A10212,48,报关资料与ASN!M26:M10212)</f>
        <v>0</v>
      </c>
      <c r="Q16" s="617"/>
      <c r="R16" s="620">
        <f>SUMIF(报关资料与ASN!A26:A10212,48,报关资料与ASN!N26:N10212)</f>
        <v>0</v>
      </c>
      <c r="S16" s="620"/>
      <c r="T16" s="411">
        <f>SUMIF(报关资料与ASN!A26:A10212,48,报关资料与ASN!W26:W10212)</f>
        <v>0</v>
      </c>
      <c r="U16" s="412"/>
      <c r="V16" s="212" t="str">
        <f>IFERROR(VLOOKUP(A16,报关资料与ASN!A26:AQ10212,24,0),"")</f>
        <v/>
      </c>
      <c r="W16" s="468">
        <f>SUMIF(报关资料与ASN!A26:A10212,48,报关资料与ASN!U26:U10212)</f>
        <v>0</v>
      </c>
      <c r="X16" s="469"/>
      <c r="Y16" s="470"/>
      <c r="Z16" s="474" t="str">
        <f>IFERROR(VLOOKUP(A16,报关资料与ASN!A26:AQ10214,28,0),"")</f>
        <v/>
      </c>
      <c r="AA16" s="475"/>
      <c r="AB16" s="427">
        <f>T16</f>
        <v>0</v>
      </c>
      <c r="AC16" s="427"/>
      <c r="AD16" s="442" t="str">
        <f>V16</f>
        <v/>
      </c>
      <c r="AE16" s="442">
        <f>SUMIF(报关资料与ASN!A26:A10212,48,报关资料与ASN!R26:R10212)</f>
        <v>0</v>
      </c>
      <c r="AF16" s="442" t="str">
        <f>IFERROR(VLOOKUP(A16,报关资料与ASN!A26:AQ10212,19,0),"")</f>
        <v/>
      </c>
      <c r="AG16" t="str">
        <f>IFERROR(VLOOKUP(A16,报关资料与ASN!A26:AT10212,45,0),"")</f>
        <v/>
      </c>
    </row>
    <row r="17" spans="1:33" ht="16.5" customHeight="1">
      <c r="A17" s="201" t="str">
        <f>IFERROR(VLOOKUP(A16,报关资料与ASN!A26:AQ10212,42,0),"")</f>
        <v/>
      </c>
      <c r="B17" s="202" t="str">
        <f>IFERROR(VLOOKUP(A16,报关资料与ASN!A26:AT10212,44,0),"")</f>
        <v/>
      </c>
      <c r="C17" s="202"/>
      <c r="D17" s="203" t="s">
        <v>4472</v>
      </c>
      <c r="E17" s="430" t="str">
        <f>IFERROR(VLOOKUP(A16,报关资料与ASN!A26:AQ10212,17,0),"")</f>
        <v/>
      </c>
      <c r="F17" s="431"/>
      <c r="G17" s="431"/>
      <c r="H17" s="431"/>
      <c r="I17" s="431"/>
      <c r="J17" s="431"/>
      <c r="K17" s="431"/>
      <c r="L17" s="431"/>
      <c r="M17" s="432"/>
      <c r="N17" s="435"/>
      <c r="O17" s="436"/>
      <c r="P17" s="618"/>
      <c r="Q17" s="619"/>
      <c r="R17" s="620"/>
      <c r="S17" s="620"/>
      <c r="T17" s="415">
        <f>SUMIF(报关资料与ASN!A26:A10212,48,报关资料与ASN!Y26:Y10212)</f>
        <v>0</v>
      </c>
      <c r="U17" s="416"/>
      <c r="V17" s="212" t="str">
        <f>IFERROR(VLOOKUP(A16,报关资料与ASN!A26:AQ10212,26,0),"")</f>
        <v/>
      </c>
      <c r="W17" s="471"/>
      <c r="X17" s="472"/>
      <c r="Y17" s="473"/>
      <c r="Z17" s="425"/>
      <c r="AA17" s="476"/>
      <c r="AB17" s="427"/>
      <c r="AC17" s="427"/>
      <c r="AD17" s="443"/>
      <c r="AE17" s="443"/>
      <c r="AF17" s="443"/>
      <c r="AG17" t="str">
        <f>IFERROR(VLOOKUP(A16,报关资料与ASN!A26:AT10212,39,0),"")</f>
        <v/>
      </c>
    </row>
    <row r="18" spans="1:33" ht="16.5" customHeight="1">
      <c r="A18" s="200" t="str">
        <f>IFERROR(VLOOKUP(49,报关资料与ASN!A26:A10212,1,0),"")</f>
        <v/>
      </c>
      <c r="B18" s="409" t="str">
        <f>IFERROR(VLOOKUP(A18,报关资料与ASN!A26:AQ10212,15,0),"")</f>
        <v/>
      </c>
      <c r="C18" s="409"/>
      <c r="D18" s="409"/>
      <c r="E18" s="417" t="str">
        <f>IFERROR(VLOOKUP(A18,报关资料与ASN!A26:AQ10212,16,0),"")</f>
        <v/>
      </c>
      <c r="F18" s="418"/>
      <c r="G18" s="418"/>
      <c r="H18" s="418"/>
      <c r="I18" s="418"/>
      <c r="J18" s="418"/>
      <c r="K18" s="418"/>
      <c r="L18" s="418"/>
      <c r="M18" s="419"/>
      <c r="N18" s="433">
        <f>SUMIF(报关资料与ASN!A26:A10212,49,报关资料与ASN!L26:L10212)</f>
        <v>0</v>
      </c>
      <c r="O18" s="434"/>
      <c r="P18" s="616">
        <f>SUMIF(报关资料与ASN!A26:A10212,49,报关资料与ASN!M26:M10212)</f>
        <v>0</v>
      </c>
      <c r="Q18" s="617"/>
      <c r="R18" s="620">
        <f>SUMIF(报关资料与ASN!A26:A10212,49,报关资料与ASN!N26:N10212)</f>
        <v>0</v>
      </c>
      <c r="S18" s="620"/>
      <c r="T18" s="411">
        <f>SUMIF(报关资料与ASN!A26:A10212,49,报关资料与ASN!W26:W10212)</f>
        <v>0</v>
      </c>
      <c r="U18" s="412"/>
      <c r="V18" s="212" t="str">
        <f>IFERROR(VLOOKUP(A18,报关资料与ASN!A26:AQ10212,24,0),"")</f>
        <v/>
      </c>
      <c r="W18" s="468">
        <f>SUMIF(报关资料与ASN!A26:A10212,49,报关资料与ASN!U26:U10212)</f>
        <v>0</v>
      </c>
      <c r="X18" s="469"/>
      <c r="Y18" s="470"/>
      <c r="Z18" s="474" t="str">
        <f>IFERROR(VLOOKUP(A18,报关资料与ASN!A26:AQ10212,28,0),"")</f>
        <v/>
      </c>
      <c r="AA18" s="475"/>
      <c r="AB18" s="427">
        <f>T18</f>
        <v>0</v>
      </c>
      <c r="AC18" s="427"/>
      <c r="AD18" s="442" t="str">
        <f>V18</f>
        <v/>
      </c>
      <c r="AE18" s="442">
        <f>SUMIF(报关资料与ASN!A26:A10212,49,报关资料与ASN!R26:R10212)</f>
        <v>0</v>
      </c>
      <c r="AF18" s="442" t="str">
        <f>IFERROR(VLOOKUP(A18,报关资料与ASN!A26:AQ10212,19,0),"")</f>
        <v/>
      </c>
      <c r="AG18" t="str">
        <f>IFERROR(VLOOKUP(A18,报关资料与ASN!A26:AT10212,45,0),"")</f>
        <v/>
      </c>
    </row>
    <row r="19" spans="1:33" ht="16.5" customHeight="1">
      <c r="A19" s="201" t="str">
        <f>IFERROR(VLOOKUP(A18,报关资料与ASN!A26:AQ10212,42,0),"")</f>
        <v/>
      </c>
      <c r="B19" s="202" t="str">
        <f>IFERROR(VLOOKUP(A18,报关资料与ASN!A26:AT10212,44,0),"")</f>
        <v/>
      </c>
      <c r="C19" s="202"/>
      <c r="D19" s="203" t="s">
        <v>4472</v>
      </c>
      <c r="E19" s="430" t="str">
        <f>IFERROR(VLOOKUP(A18,报关资料与ASN!A26:AQ10212,17,0),"")</f>
        <v/>
      </c>
      <c r="F19" s="431"/>
      <c r="G19" s="431"/>
      <c r="H19" s="431"/>
      <c r="I19" s="431"/>
      <c r="J19" s="431"/>
      <c r="K19" s="431"/>
      <c r="L19" s="431"/>
      <c r="M19" s="432"/>
      <c r="N19" s="435"/>
      <c r="O19" s="436"/>
      <c r="P19" s="618"/>
      <c r="Q19" s="619"/>
      <c r="R19" s="620"/>
      <c r="S19" s="620"/>
      <c r="T19" s="415">
        <f>SUMIF(报关资料与ASN!A26:A10212,49,报关资料与ASN!Y26:Y10212)</f>
        <v>0</v>
      </c>
      <c r="U19" s="416"/>
      <c r="V19" s="212" t="str">
        <f>IFERROR(VLOOKUP(A18,报关资料与ASN!A26:AQ10212,26,0),"")</f>
        <v/>
      </c>
      <c r="W19" s="471"/>
      <c r="X19" s="472"/>
      <c r="Y19" s="473"/>
      <c r="Z19" s="425"/>
      <c r="AA19" s="476"/>
      <c r="AB19" s="427"/>
      <c r="AC19" s="427"/>
      <c r="AD19" s="443"/>
      <c r="AE19" s="443"/>
      <c r="AF19" s="443"/>
      <c r="AG19" t="str">
        <f>IFERROR(VLOOKUP(A18,报关资料与ASN!A26:AT10212,39,0),"")</f>
        <v/>
      </c>
    </row>
    <row r="20" spans="1:33" ht="15.75" customHeight="1">
      <c r="A20" s="200" t="str">
        <f>IFERROR(VLOOKUP(50,报关资料与ASN!A26:A10212,1,0),"")</f>
        <v/>
      </c>
      <c r="B20" s="409" t="str">
        <f>IFERROR(VLOOKUP(A20,报关资料与ASN!A26:AQ10212,15,0),"")</f>
        <v/>
      </c>
      <c r="C20" s="409"/>
      <c r="D20" s="409"/>
      <c r="E20" s="417" t="str">
        <f>IFERROR(VLOOKUP(A20,报关资料与ASN!A26:AQ10212,16,0),"")</f>
        <v/>
      </c>
      <c r="F20" s="418"/>
      <c r="G20" s="418"/>
      <c r="H20" s="418"/>
      <c r="I20" s="418"/>
      <c r="J20" s="418"/>
      <c r="K20" s="418"/>
      <c r="L20" s="418"/>
      <c r="M20" s="419"/>
      <c r="N20" s="433">
        <f>SUMIF(报关资料与ASN!A26:A10212,50,报关资料与ASN!L26:L10212)</f>
        <v>0</v>
      </c>
      <c r="O20" s="434"/>
      <c r="P20" s="616">
        <f>SUMIF(报关资料与ASN!A26:A10212,50,报关资料与ASN!M26:M10212)</f>
        <v>0</v>
      </c>
      <c r="Q20" s="617"/>
      <c r="R20" s="620">
        <f>SUMIF(报关资料与ASN!A26:A10212,50,报关资料与ASN!N26:N10212)</f>
        <v>0</v>
      </c>
      <c r="S20" s="620"/>
      <c r="T20" s="411">
        <f>SUMIF(报关资料与ASN!A26:A10212,50,报关资料与ASN!W26:W10212)</f>
        <v>0</v>
      </c>
      <c r="U20" s="412"/>
      <c r="V20" s="212" t="str">
        <f>IFERROR(VLOOKUP(A20,报关资料与ASN!A26:AQ10212,24,0),"")</f>
        <v/>
      </c>
      <c r="W20" s="468">
        <f>SUMIF(报关资料与ASN!A26:A10212,50,报关资料与ASN!U26:U10212)</f>
        <v>0</v>
      </c>
      <c r="X20" s="469"/>
      <c r="Y20" s="470"/>
      <c r="Z20" s="499" t="str">
        <f>IFERROR(VLOOKUP(A20,报关资料与ASN!A26:AQ10212,28,0),"")</f>
        <v/>
      </c>
      <c r="AA20" s="500"/>
      <c r="AB20" s="427">
        <f>T20</f>
        <v>0</v>
      </c>
      <c r="AC20" s="427"/>
      <c r="AD20" s="442" t="str">
        <f>V20</f>
        <v/>
      </c>
      <c r="AE20" s="442">
        <f>SUMIF(报关资料与ASN!A26:A10212,50,报关资料与ASN!R26:R10212)</f>
        <v>0</v>
      </c>
      <c r="AF20" s="442" t="str">
        <f>IFERROR(VLOOKUP(A20,报关资料与ASN!A26:AQ10212,19,0),"")</f>
        <v/>
      </c>
      <c r="AG20" t="str">
        <f>IFERROR(VLOOKUP(A20,报关资料与ASN!A26:AT10212,45,0),"")</f>
        <v/>
      </c>
    </row>
    <row r="21" spans="1:33" ht="16.5" customHeight="1">
      <c r="A21" s="201" t="str">
        <f>IFERROR(VLOOKUP(A20,报关资料与ASN!A26:AQ10212,42,0),"")</f>
        <v/>
      </c>
      <c r="B21" s="202" t="str">
        <f>IFERROR(VLOOKUP(A20,报关资料与ASN!A26:AT10212,44,0),"")</f>
        <v/>
      </c>
      <c r="C21" s="202"/>
      <c r="D21" s="203" t="s">
        <v>4472</v>
      </c>
      <c r="E21" s="430" t="str">
        <f>IFERROR(VLOOKUP(A20,报关资料与ASN!A26:AQ10212,17,0),"")</f>
        <v/>
      </c>
      <c r="F21" s="431"/>
      <c r="G21" s="431"/>
      <c r="H21" s="431"/>
      <c r="I21" s="431"/>
      <c r="J21" s="431"/>
      <c r="K21" s="431"/>
      <c r="L21" s="431"/>
      <c r="M21" s="432"/>
      <c r="N21" s="435"/>
      <c r="O21" s="436"/>
      <c r="P21" s="618"/>
      <c r="Q21" s="619"/>
      <c r="R21" s="620"/>
      <c r="S21" s="620"/>
      <c r="T21" s="415">
        <f>SUMIF(报关资料与ASN!A26:A10212,50,报关资料与ASN!Y26:Y10212)</f>
        <v>0</v>
      </c>
      <c r="U21" s="416"/>
      <c r="V21" s="212" t="str">
        <f>IFERROR(VLOOKUP(A20,报关资料与ASN!A26:AQ10212,26,0),"")</f>
        <v/>
      </c>
      <c r="W21" s="471"/>
      <c r="X21" s="472"/>
      <c r="Y21" s="473"/>
      <c r="Z21" s="501"/>
      <c r="AA21" s="502"/>
      <c r="AB21" s="427"/>
      <c r="AC21" s="427"/>
      <c r="AD21" s="443"/>
      <c r="AE21" s="443"/>
      <c r="AF21" s="443"/>
      <c r="AG21" t="str">
        <f>IFERROR(VLOOKUP(A20,报关资料与ASN!A26:AT10212,39,0),"")</f>
        <v/>
      </c>
    </row>
    <row r="22" spans="1:33" ht="16.5" customHeight="1">
      <c r="A22" s="200"/>
      <c r="B22" s="409"/>
      <c r="C22" s="409"/>
      <c r="D22" s="409"/>
      <c r="E22" s="417"/>
      <c r="F22" s="418"/>
      <c r="G22" s="418"/>
      <c r="H22" s="418"/>
      <c r="I22" s="418"/>
      <c r="J22" s="418"/>
      <c r="K22" s="418"/>
      <c r="L22" s="418"/>
      <c r="M22" s="419"/>
      <c r="N22" s="433"/>
      <c r="O22" s="434"/>
      <c r="P22" s="620"/>
      <c r="Q22" s="620"/>
      <c r="R22" s="620"/>
      <c r="S22" s="620"/>
      <c r="T22" s="411"/>
      <c r="U22" s="412"/>
      <c r="V22" s="212"/>
      <c r="W22" s="623"/>
      <c r="X22" s="624"/>
      <c r="Y22" s="625"/>
      <c r="Z22" s="474"/>
      <c r="AA22" s="475"/>
      <c r="AB22" s="427"/>
      <c r="AC22" s="427"/>
      <c r="AD22" s="442"/>
      <c r="AE22" s="442"/>
      <c r="AF22" s="442"/>
    </row>
    <row r="23" spans="1:33" ht="16.5" customHeight="1">
      <c r="A23" s="201"/>
      <c r="B23" s="202"/>
      <c r="C23" s="202"/>
      <c r="D23" s="203"/>
      <c r="E23" s="430"/>
      <c r="F23" s="431"/>
      <c r="G23" s="431"/>
      <c r="H23" s="431"/>
      <c r="I23" s="431"/>
      <c r="J23" s="431"/>
      <c r="K23" s="431"/>
      <c r="L23" s="431"/>
      <c r="M23" s="432"/>
      <c r="N23" s="435"/>
      <c r="O23" s="436"/>
      <c r="P23" s="620"/>
      <c r="Q23" s="620"/>
      <c r="R23" s="620"/>
      <c r="S23" s="620"/>
      <c r="T23" s="415"/>
      <c r="U23" s="416"/>
      <c r="V23" s="212"/>
      <c r="W23" s="626"/>
      <c r="X23" s="627"/>
      <c r="Y23" s="628"/>
      <c r="Z23" s="425"/>
      <c r="AA23" s="476"/>
      <c r="AB23" s="427"/>
      <c r="AC23" s="427"/>
      <c r="AD23" s="443"/>
      <c r="AE23" s="443"/>
      <c r="AF23" s="443"/>
    </row>
    <row r="24" spans="1:33" ht="16.5" customHeight="1">
      <c r="A24" s="200"/>
      <c r="B24" s="409"/>
      <c r="C24" s="409"/>
      <c r="D24" s="409"/>
      <c r="E24" s="417"/>
      <c r="F24" s="418"/>
      <c r="G24" s="418"/>
      <c r="H24" s="418"/>
      <c r="I24" s="418"/>
      <c r="J24" s="418"/>
      <c r="K24" s="418"/>
      <c r="L24" s="418"/>
      <c r="M24" s="419"/>
      <c r="N24" s="433"/>
      <c r="O24" s="434"/>
      <c r="P24" s="620"/>
      <c r="Q24" s="620"/>
      <c r="R24" s="620"/>
      <c r="S24" s="620"/>
      <c r="T24" s="411"/>
      <c r="U24" s="412"/>
      <c r="V24" s="212"/>
      <c r="W24" s="623"/>
      <c r="X24" s="624"/>
      <c r="Y24" s="625"/>
      <c r="Z24" s="474"/>
      <c r="AA24" s="475"/>
      <c r="AB24" s="427"/>
      <c r="AC24" s="427"/>
      <c r="AD24" s="442"/>
      <c r="AE24" s="442"/>
      <c r="AF24" s="442"/>
    </row>
    <row r="25" spans="1:33" ht="16.5" customHeight="1">
      <c r="A25" s="201"/>
      <c r="B25" s="202"/>
      <c r="C25" s="202"/>
      <c r="D25" s="203"/>
      <c r="E25" s="430"/>
      <c r="F25" s="431"/>
      <c r="G25" s="431"/>
      <c r="H25" s="431"/>
      <c r="I25" s="431"/>
      <c r="J25" s="431"/>
      <c r="K25" s="431"/>
      <c r="L25" s="431"/>
      <c r="M25" s="432"/>
      <c r="N25" s="435"/>
      <c r="O25" s="436"/>
      <c r="P25" s="620"/>
      <c r="Q25" s="620"/>
      <c r="R25" s="620"/>
      <c r="S25" s="620"/>
      <c r="T25" s="415"/>
      <c r="U25" s="416"/>
      <c r="V25" s="212"/>
      <c r="W25" s="626"/>
      <c r="X25" s="627"/>
      <c r="Y25" s="628"/>
      <c r="Z25" s="425"/>
      <c r="AA25" s="476"/>
      <c r="AB25" s="427"/>
      <c r="AC25" s="427"/>
      <c r="AD25" s="443"/>
      <c r="AE25" s="443"/>
      <c r="AF25" s="443"/>
    </row>
    <row r="26" spans="1:33" ht="15.75" customHeight="1">
      <c r="A26" s="200"/>
      <c r="B26" s="409"/>
      <c r="C26" s="409"/>
      <c r="D26" s="409"/>
      <c r="E26" s="417"/>
      <c r="F26" s="418"/>
      <c r="G26" s="418"/>
      <c r="H26" s="418"/>
      <c r="I26" s="418"/>
      <c r="J26" s="418"/>
      <c r="K26" s="418"/>
      <c r="L26" s="418"/>
      <c r="M26" s="419"/>
      <c r="N26" s="433"/>
      <c r="O26" s="434"/>
      <c r="P26" s="620"/>
      <c r="Q26" s="620"/>
      <c r="R26" s="620"/>
      <c r="S26" s="620"/>
      <c r="T26" s="411"/>
      <c r="U26" s="412"/>
      <c r="V26" s="212"/>
      <c r="W26" s="623"/>
      <c r="X26" s="624"/>
      <c r="Y26" s="625"/>
      <c r="Z26" s="474"/>
      <c r="AA26" s="475"/>
      <c r="AB26" s="427"/>
      <c r="AC26" s="427"/>
      <c r="AD26" s="442"/>
      <c r="AE26" s="442"/>
      <c r="AF26" s="442"/>
    </row>
    <row r="27" spans="1:33" ht="16.5" customHeight="1">
      <c r="A27" s="201"/>
      <c r="B27" s="202"/>
      <c r="C27" s="202"/>
      <c r="D27" s="203"/>
      <c r="E27" s="430"/>
      <c r="F27" s="431"/>
      <c r="G27" s="431"/>
      <c r="H27" s="431"/>
      <c r="I27" s="431"/>
      <c r="J27" s="431"/>
      <c r="K27" s="431"/>
      <c r="L27" s="431"/>
      <c r="M27" s="432"/>
      <c r="N27" s="435"/>
      <c r="O27" s="436"/>
      <c r="P27" s="620"/>
      <c r="Q27" s="620"/>
      <c r="R27" s="620"/>
      <c r="S27" s="620"/>
      <c r="T27" s="415"/>
      <c r="U27" s="416"/>
      <c r="V27" s="212"/>
      <c r="W27" s="626"/>
      <c r="X27" s="627"/>
      <c r="Y27" s="628"/>
      <c r="Z27" s="425"/>
      <c r="AA27" s="476"/>
      <c r="AB27" s="427"/>
      <c r="AC27" s="427"/>
      <c r="AD27" s="443"/>
      <c r="AE27" s="443"/>
      <c r="AF27" s="443"/>
    </row>
    <row r="28" spans="1:33" ht="16.5" customHeight="1">
      <c r="A28" s="200"/>
      <c r="B28" s="409"/>
      <c r="C28" s="409"/>
      <c r="D28" s="409"/>
      <c r="E28" s="417"/>
      <c r="F28" s="418"/>
      <c r="G28" s="418"/>
      <c r="H28" s="418"/>
      <c r="I28" s="418"/>
      <c r="J28" s="418"/>
      <c r="K28" s="418"/>
      <c r="L28" s="418"/>
      <c r="M28" s="419"/>
      <c r="N28" s="433"/>
      <c r="O28" s="434"/>
      <c r="P28" s="620"/>
      <c r="Q28" s="620"/>
      <c r="R28" s="620"/>
      <c r="S28" s="620"/>
      <c r="T28" s="411"/>
      <c r="U28" s="412"/>
      <c r="V28" s="212"/>
      <c r="W28" s="623"/>
      <c r="X28" s="624"/>
      <c r="Y28" s="625"/>
      <c r="Z28" s="474"/>
      <c r="AA28" s="475"/>
      <c r="AB28" s="427"/>
      <c r="AC28" s="427"/>
      <c r="AD28" s="442"/>
      <c r="AE28" s="442"/>
      <c r="AF28" s="442"/>
    </row>
    <row r="29" spans="1:33" ht="16.5" customHeight="1">
      <c r="A29" s="201"/>
      <c r="B29" s="202"/>
      <c r="C29" s="202"/>
      <c r="D29" s="203"/>
      <c r="E29" s="430"/>
      <c r="F29" s="431"/>
      <c r="G29" s="431"/>
      <c r="H29" s="431"/>
      <c r="I29" s="431"/>
      <c r="J29" s="431"/>
      <c r="K29" s="431"/>
      <c r="L29" s="431"/>
      <c r="M29" s="432"/>
      <c r="N29" s="435"/>
      <c r="O29" s="436"/>
      <c r="P29" s="620"/>
      <c r="Q29" s="620"/>
      <c r="R29" s="620"/>
      <c r="S29" s="620"/>
      <c r="T29" s="415"/>
      <c r="U29" s="416"/>
      <c r="V29" s="212"/>
      <c r="W29" s="626"/>
      <c r="X29" s="627"/>
      <c r="Y29" s="628"/>
      <c r="Z29" s="425"/>
      <c r="AA29" s="476"/>
      <c r="AB29" s="427"/>
      <c r="AC29" s="427"/>
      <c r="AD29" s="443"/>
      <c r="AE29" s="443"/>
      <c r="AF29" s="443"/>
    </row>
    <row r="30" spans="1:33" ht="16.5" customHeight="1">
      <c r="A30" s="200"/>
      <c r="B30" s="409"/>
      <c r="C30" s="409"/>
      <c r="D30" s="409"/>
      <c r="E30" s="417"/>
      <c r="F30" s="418"/>
      <c r="G30" s="418"/>
      <c r="H30" s="418"/>
      <c r="I30" s="418"/>
      <c r="J30" s="418"/>
      <c r="K30" s="418"/>
      <c r="L30" s="418"/>
      <c r="M30" s="419"/>
      <c r="N30" s="433"/>
      <c r="O30" s="434"/>
      <c r="P30" s="620"/>
      <c r="Q30" s="620"/>
      <c r="R30" s="620"/>
      <c r="S30" s="620"/>
      <c r="T30" s="411"/>
      <c r="U30" s="412"/>
      <c r="V30" s="212"/>
      <c r="W30" s="623"/>
      <c r="X30" s="624"/>
      <c r="Y30" s="625"/>
      <c r="Z30" s="474"/>
      <c r="AA30" s="475"/>
      <c r="AB30" s="427"/>
      <c r="AC30" s="427"/>
      <c r="AD30" s="442"/>
      <c r="AE30" s="442"/>
      <c r="AF30" s="442"/>
    </row>
    <row r="31" spans="1:33" ht="16.5" customHeight="1">
      <c r="A31" s="201"/>
      <c r="B31" s="202"/>
      <c r="C31" s="202"/>
      <c r="D31" s="203"/>
      <c r="E31" s="430"/>
      <c r="F31" s="431"/>
      <c r="G31" s="431"/>
      <c r="H31" s="431"/>
      <c r="I31" s="431"/>
      <c r="J31" s="431"/>
      <c r="K31" s="431"/>
      <c r="L31" s="431"/>
      <c r="M31" s="432"/>
      <c r="N31" s="435"/>
      <c r="O31" s="436"/>
      <c r="P31" s="620"/>
      <c r="Q31" s="620"/>
      <c r="R31" s="620"/>
      <c r="S31" s="620"/>
      <c r="T31" s="415"/>
      <c r="U31" s="416"/>
      <c r="V31" s="212"/>
      <c r="W31" s="626"/>
      <c r="X31" s="627"/>
      <c r="Y31" s="628"/>
      <c r="Z31" s="425"/>
      <c r="AA31" s="476"/>
      <c r="AB31" s="427"/>
      <c r="AC31" s="427"/>
      <c r="AD31" s="443"/>
      <c r="AE31" s="443"/>
      <c r="AF31" s="443"/>
    </row>
    <row r="32" spans="1:33" ht="15.75" customHeight="1">
      <c r="A32" s="200"/>
      <c r="B32" s="409"/>
      <c r="C32" s="409"/>
      <c r="D32" s="409"/>
      <c r="E32" s="417"/>
      <c r="F32" s="418"/>
      <c r="G32" s="418"/>
      <c r="H32" s="418"/>
      <c r="I32" s="418"/>
      <c r="J32" s="418"/>
      <c r="K32" s="418"/>
      <c r="L32" s="418"/>
      <c r="M32" s="419"/>
      <c r="N32" s="433"/>
      <c r="O32" s="434"/>
      <c r="P32" s="620"/>
      <c r="Q32" s="620"/>
      <c r="R32" s="620"/>
      <c r="S32" s="620"/>
      <c r="T32" s="411"/>
      <c r="U32" s="412"/>
      <c r="V32" s="212"/>
      <c r="W32" s="623"/>
      <c r="X32" s="624"/>
      <c r="Y32" s="625"/>
      <c r="Z32" s="474"/>
      <c r="AA32" s="475"/>
      <c r="AB32" s="427"/>
      <c r="AC32" s="427"/>
      <c r="AD32" s="442"/>
      <c r="AE32" s="442"/>
      <c r="AF32" s="442"/>
    </row>
    <row r="33" spans="1:32" ht="16.5" customHeight="1">
      <c r="A33" s="201"/>
      <c r="B33" s="202"/>
      <c r="C33" s="202"/>
      <c r="D33" s="203"/>
      <c r="E33" s="430"/>
      <c r="F33" s="431"/>
      <c r="G33" s="431"/>
      <c r="H33" s="431"/>
      <c r="I33" s="431"/>
      <c r="J33" s="431"/>
      <c r="K33" s="431"/>
      <c r="L33" s="431"/>
      <c r="M33" s="432"/>
      <c r="N33" s="435"/>
      <c r="O33" s="436"/>
      <c r="P33" s="620"/>
      <c r="Q33" s="620"/>
      <c r="R33" s="620"/>
      <c r="S33" s="620"/>
      <c r="T33" s="415"/>
      <c r="U33" s="416"/>
      <c r="V33" s="212"/>
      <c r="W33" s="626"/>
      <c r="X33" s="627"/>
      <c r="Y33" s="628"/>
      <c r="Z33" s="425"/>
      <c r="AA33" s="476"/>
      <c r="AB33" s="427"/>
      <c r="AC33" s="427"/>
      <c r="AD33" s="443"/>
      <c r="AE33" s="443"/>
      <c r="AF33" s="443"/>
    </row>
    <row r="34" spans="1:32" ht="16.5" customHeight="1">
      <c r="A34" s="200"/>
      <c r="B34" s="409"/>
      <c r="C34" s="409"/>
      <c r="D34" s="409"/>
      <c r="E34" s="417"/>
      <c r="F34" s="418"/>
      <c r="G34" s="418"/>
      <c r="H34" s="418"/>
      <c r="I34" s="418"/>
      <c r="J34" s="418"/>
      <c r="K34" s="418"/>
      <c r="L34" s="418"/>
      <c r="M34" s="419"/>
      <c r="N34" s="433"/>
      <c r="O34" s="434"/>
      <c r="P34" s="620"/>
      <c r="Q34" s="620"/>
      <c r="R34" s="620"/>
      <c r="S34" s="620"/>
      <c r="T34" s="411"/>
      <c r="U34" s="412"/>
      <c r="V34" s="212"/>
      <c r="W34" s="623"/>
      <c r="X34" s="624"/>
      <c r="Y34" s="625"/>
      <c r="Z34" s="474"/>
      <c r="AA34" s="475"/>
      <c r="AB34" s="427"/>
      <c r="AC34" s="427"/>
      <c r="AD34" s="442"/>
      <c r="AE34" s="442"/>
      <c r="AF34" s="442"/>
    </row>
    <row r="35" spans="1:32" ht="16.5" customHeight="1">
      <c r="A35" s="201"/>
      <c r="B35" s="202"/>
      <c r="C35" s="202"/>
      <c r="D35" s="203"/>
      <c r="E35" s="430"/>
      <c r="F35" s="431"/>
      <c r="G35" s="431"/>
      <c r="H35" s="431"/>
      <c r="I35" s="431"/>
      <c r="J35" s="431"/>
      <c r="K35" s="431"/>
      <c r="L35" s="431"/>
      <c r="M35" s="432"/>
      <c r="N35" s="435"/>
      <c r="O35" s="436"/>
      <c r="P35" s="620"/>
      <c r="Q35" s="620"/>
      <c r="R35" s="620"/>
      <c r="S35" s="620"/>
      <c r="T35" s="415"/>
      <c r="U35" s="416"/>
      <c r="V35" s="212"/>
      <c r="W35" s="626"/>
      <c r="X35" s="627"/>
      <c r="Y35" s="628"/>
      <c r="Z35" s="425"/>
      <c r="AA35" s="476"/>
      <c r="AB35" s="427"/>
      <c r="AC35" s="427"/>
      <c r="AD35" s="443"/>
      <c r="AE35" s="443"/>
      <c r="AF35" s="443"/>
    </row>
    <row r="36" spans="1:32" ht="16.5" customHeight="1">
      <c r="A36" s="200"/>
      <c r="B36" s="409"/>
      <c r="C36" s="409"/>
      <c r="D36" s="409"/>
      <c r="E36" s="417"/>
      <c r="F36" s="418"/>
      <c r="G36" s="418"/>
      <c r="H36" s="418"/>
      <c r="I36" s="418"/>
      <c r="J36" s="418"/>
      <c r="K36" s="418"/>
      <c r="L36" s="418"/>
      <c r="M36" s="419"/>
      <c r="N36" s="433"/>
      <c r="O36" s="434"/>
      <c r="P36" s="620"/>
      <c r="Q36" s="620"/>
      <c r="R36" s="620"/>
      <c r="S36" s="620"/>
      <c r="T36" s="411"/>
      <c r="U36" s="412"/>
      <c r="V36" s="212"/>
      <c r="W36" s="623"/>
      <c r="X36" s="624"/>
      <c r="Y36" s="625"/>
      <c r="Z36" s="474"/>
      <c r="AA36" s="475"/>
      <c r="AB36" s="427"/>
      <c r="AC36" s="427"/>
      <c r="AD36" s="442"/>
      <c r="AE36" s="442"/>
      <c r="AF36" s="442"/>
    </row>
    <row r="37" spans="1:32" ht="16.5" customHeight="1">
      <c r="A37" s="201"/>
      <c r="B37" s="202"/>
      <c r="C37" s="202"/>
      <c r="D37" s="203"/>
      <c r="E37" s="430"/>
      <c r="F37" s="431"/>
      <c r="G37" s="431"/>
      <c r="H37" s="431"/>
      <c r="I37" s="431"/>
      <c r="J37" s="431"/>
      <c r="K37" s="431"/>
      <c r="L37" s="431"/>
      <c r="M37" s="432"/>
      <c r="N37" s="435"/>
      <c r="O37" s="436"/>
      <c r="P37" s="620"/>
      <c r="Q37" s="620"/>
      <c r="R37" s="620"/>
      <c r="S37" s="620"/>
      <c r="T37" s="415"/>
      <c r="U37" s="416"/>
      <c r="V37" s="212"/>
      <c r="W37" s="626"/>
      <c r="X37" s="627"/>
      <c r="Y37" s="628"/>
      <c r="Z37" s="425"/>
      <c r="AA37" s="476"/>
      <c r="AB37" s="427"/>
      <c r="AC37" s="427"/>
      <c r="AD37" s="443"/>
      <c r="AE37" s="443"/>
      <c r="AF37" s="443"/>
    </row>
    <row r="38" spans="1:32" ht="15.75" customHeight="1">
      <c r="A38" s="200"/>
      <c r="B38" s="409"/>
      <c r="C38" s="409"/>
      <c r="D38" s="409"/>
      <c r="E38" s="417"/>
      <c r="F38" s="418"/>
      <c r="G38" s="418"/>
      <c r="H38" s="418"/>
      <c r="I38" s="418"/>
      <c r="J38" s="418"/>
      <c r="K38" s="418"/>
      <c r="L38" s="418"/>
      <c r="M38" s="419"/>
      <c r="N38" s="433"/>
      <c r="O38" s="434"/>
      <c r="P38" s="620"/>
      <c r="Q38" s="620"/>
      <c r="R38" s="620"/>
      <c r="S38" s="620"/>
      <c r="T38" s="411"/>
      <c r="U38" s="412"/>
      <c r="V38" s="212"/>
      <c r="W38" s="623"/>
      <c r="X38" s="624"/>
      <c r="Y38" s="625"/>
      <c r="Z38" s="474"/>
      <c r="AA38" s="475"/>
      <c r="AB38" s="427"/>
      <c r="AC38" s="427"/>
      <c r="AD38" s="442"/>
      <c r="AE38" s="442"/>
      <c r="AF38" s="442"/>
    </row>
    <row r="39" spans="1:32" ht="16.5" customHeight="1">
      <c r="A39" s="201"/>
      <c r="B39" s="202"/>
      <c r="C39" s="202"/>
      <c r="D39" s="203"/>
      <c r="E39" s="430"/>
      <c r="F39" s="431"/>
      <c r="G39" s="431"/>
      <c r="H39" s="431"/>
      <c r="I39" s="431"/>
      <c r="J39" s="431"/>
      <c r="K39" s="431"/>
      <c r="L39" s="431"/>
      <c r="M39" s="432"/>
      <c r="N39" s="435"/>
      <c r="O39" s="436"/>
      <c r="P39" s="620"/>
      <c r="Q39" s="620"/>
      <c r="R39" s="620"/>
      <c r="S39" s="620"/>
      <c r="T39" s="415"/>
      <c r="U39" s="416"/>
      <c r="V39" s="212"/>
      <c r="W39" s="626"/>
      <c r="X39" s="627"/>
      <c r="Y39" s="628"/>
      <c r="Z39" s="425"/>
      <c r="AA39" s="476"/>
      <c r="AB39" s="427"/>
      <c r="AC39" s="427"/>
      <c r="AD39" s="443"/>
      <c r="AE39" s="443"/>
      <c r="AF39" s="443"/>
    </row>
    <row r="40" spans="1:32" ht="15.75" customHeight="1">
      <c r="A40" s="200"/>
      <c r="B40" s="409"/>
      <c r="C40" s="409"/>
      <c r="D40" s="409"/>
      <c r="E40" s="417"/>
      <c r="F40" s="418"/>
      <c r="G40" s="418"/>
      <c r="H40" s="418"/>
      <c r="I40" s="418"/>
      <c r="J40" s="418"/>
      <c r="K40" s="418"/>
      <c r="L40" s="418"/>
      <c r="M40" s="419"/>
      <c r="N40" s="433"/>
      <c r="O40" s="434"/>
      <c r="P40" s="620"/>
      <c r="Q40" s="620"/>
      <c r="R40" s="620"/>
      <c r="S40" s="620"/>
      <c r="T40" s="411"/>
      <c r="U40" s="412"/>
      <c r="V40" s="212"/>
      <c r="W40" s="623"/>
      <c r="X40" s="624"/>
      <c r="Y40" s="625"/>
      <c r="Z40" s="474"/>
      <c r="AA40" s="475"/>
      <c r="AB40" s="427"/>
      <c r="AC40" s="427"/>
      <c r="AD40" s="442"/>
      <c r="AE40" s="442"/>
      <c r="AF40" s="442"/>
    </row>
    <row r="41" spans="1:32" ht="16.5" customHeight="1">
      <c r="A41" s="204"/>
      <c r="B41" s="205"/>
      <c r="C41" s="205"/>
      <c r="D41" s="206"/>
      <c r="E41" s="437"/>
      <c r="F41" s="438"/>
      <c r="G41" s="438"/>
      <c r="H41" s="438"/>
      <c r="I41" s="438"/>
      <c r="J41" s="438"/>
      <c r="K41" s="438"/>
      <c r="L41" s="438"/>
      <c r="M41" s="439"/>
      <c r="N41" s="537"/>
      <c r="O41" s="538"/>
      <c r="P41" s="622"/>
      <c r="Q41" s="622"/>
      <c r="R41" s="622"/>
      <c r="S41" s="622"/>
      <c r="T41" s="440"/>
      <c r="U41" s="441"/>
      <c r="V41" s="213"/>
      <c r="W41" s="629"/>
      <c r="X41" s="630"/>
      <c r="Y41" s="631"/>
      <c r="Z41" s="540"/>
      <c r="AA41" s="541"/>
      <c r="AB41" s="542"/>
      <c r="AC41" s="542"/>
      <c r="AD41" s="444"/>
      <c r="AE41" s="444"/>
      <c r="AF41" s="444"/>
    </row>
    <row r="42" spans="1:32" ht="17.25" customHeight="1">
      <c r="A42" s="207"/>
      <c r="B42" s="208"/>
      <c r="C42" s="208"/>
      <c r="D42" s="208"/>
      <c r="E42" s="208"/>
      <c r="F42" s="208"/>
      <c r="G42" s="208"/>
      <c r="H42" s="208"/>
      <c r="I42" s="208"/>
      <c r="J42" s="208"/>
      <c r="K42" s="208"/>
      <c r="L42" s="208"/>
      <c r="M42" s="208"/>
      <c r="N42" s="208"/>
      <c r="O42" s="208"/>
      <c r="P42" s="208"/>
      <c r="Q42" s="208"/>
      <c r="R42" s="208"/>
      <c r="S42" s="208"/>
      <c r="T42" s="214"/>
      <c r="U42" s="214"/>
      <c r="V42" s="214"/>
      <c r="W42" s="214"/>
      <c r="X42" s="214"/>
      <c r="Y42" s="214"/>
      <c r="Z42" s="214"/>
      <c r="AA42" s="214"/>
      <c r="AB42" s="214"/>
      <c r="AC42" s="214"/>
      <c r="AD42" s="214"/>
      <c r="AE42" s="214"/>
      <c r="AF42" s="216"/>
    </row>
    <row r="43" spans="1:32" ht="17.25" customHeight="1">
      <c r="A43" s="207"/>
      <c r="B43" s="208"/>
      <c r="C43" s="208"/>
      <c r="D43" s="208"/>
      <c r="E43" s="208"/>
      <c r="F43" s="208"/>
      <c r="G43" s="208"/>
      <c r="H43" s="208"/>
      <c r="I43" s="208"/>
      <c r="J43" s="208"/>
      <c r="K43" s="208"/>
      <c r="L43" s="208"/>
      <c r="M43" s="208"/>
      <c r="N43" s="208"/>
      <c r="O43" s="208"/>
      <c r="P43" s="208"/>
      <c r="Q43" s="208"/>
      <c r="R43" s="208"/>
      <c r="S43" s="208"/>
      <c r="T43" s="208"/>
      <c r="U43" s="208"/>
      <c r="V43" s="208"/>
      <c r="W43" s="208"/>
      <c r="X43" s="208"/>
      <c r="Y43" s="208"/>
      <c r="Z43" s="208"/>
      <c r="AA43" s="208"/>
      <c r="AB43" s="208"/>
      <c r="AC43" s="208"/>
      <c r="AD43" s="208"/>
      <c r="AE43" s="208"/>
      <c r="AF43" s="217"/>
    </row>
    <row r="44" spans="1:32" ht="17.25" customHeight="1">
      <c r="A44" s="207"/>
      <c r="B44" s="208"/>
      <c r="C44" s="208"/>
      <c r="D44" s="208"/>
      <c r="E44" s="208"/>
      <c r="F44" s="208"/>
      <c r="G44" s="208"/>
      <c r="H44" s="208"/>
      <c r="I44" s="208"/>
      <c r="J44" s="208"/>
      <c r="K44" s="208"/>
      <c r="L44" s="208"/>
      <c r="M44" s="208"/>
      <c r="N44" s="208"/>
      <c r="O44" s="208"/>
      <c r="P44" s="208"/>
      <c r="Q44" s="208"/>
      <c r="R44" s="208"/>
      <c r="S44" s="208"/>
      <c r="T44" s="208"/>
      <c r="U44" s="208"/>
      <c r="V44" s="208"/>
      <c r="W44" s="208"/>
      <c r="X44" s="208"/>
      <c r="Y44" s="208"/>
      <c r="Z44" s="208"/>
      <c r="AA44" s="208"/>
      <c r="AB44" s="208"/>
      <c r="AC44" s="208"/>
      <c r="AD44" s="208"/>
      <c r="AE44" s="208"/>
      <c r="AF44" s="217"/>
    </row>
    <row r="45" spans="1:32" ht="17.25" customHeight="1">
      <c r="A45" s="207"/>
      <c r="B45" s="208"/>
      <c r="C45" s="208"/>
      <c r="D45" s="208"/>
      <c r="E45" s="208"/>
      <c r="F45" s="208"/>
      <c r="G45" s="208"/>
      <c r="H45" s="208"/>
      <c r="I45" s="208"/>
      <c r="J45" s="208"/>
      <c r="K45" s="208"/>
      <c r="L45" s="208"/>
      <c r="M45" s="208"/>
      <c r="N45" s="208"/>
      <c r="O45" s="208"/>
      <c r="P45" s="208"/>
      <c r="Q45" s="208"/>
      <c r="R45" s="208"/>
      <c r="S45" s="208"/>
      <c r="T45" s="208"/>
      <c r="U45" s="208"/>
      <c r="V45" s="208"/>
      <c r="W45" s="208"/>
      <c r="X45" s="208"/>
      <c r="Y45" s="208"/>
      <c r="Z45" s="208"/>
      <c r="AA45" s="208"/>
      <c r="AB45" s="208"/>
      <c r="AC45" s="208"/>
      <c r="AD45" s="208"/>
      <c r="AE45" s="208"/>
      <c r="AF45" s="217"/>
    </row>
    <row r="46" spans="1:32" ht="17.25" customHeight="1">
      <c r="A46" s="207"/>
      <c r="B46" s="208"/>
      <c r="C46" s="208"/>
      <c r="D46" s="208"/>
      <c r="E46" s="208"/>
      <c r="F46" s="208"/>
      <c r="G46" s="208"/>
      <c r="H46" s="208"/>
      <c r="I46" s="208"/>
      <c r="J46" s="208"/>
      <c r="K46" s="208"/>
      <c r="L46" s="208"/>
      <c r="M46" s="208"/>
      <c r="N46" s="208"/>
      <c r="O46" s="208"/>
      <c r="P46" s="208"/>
      <c r="Q46" s="208"/>
      <c r="R46" s="208"/>
      <c r="S46" s="208"/>
      <c r="T46" s="208"/>
      <c r="U46" s="208"/>
      <c r="V46" s="208"/>
      <c r="W46" s="208"/>
      <c r="X46" s="208"/>
      <c r="Y46" s="208"/>
      <c r="Z46" s="208"/>
      <c r="AA46" s="208"/>
      <c r="AB46" s="208"/>
      <c r="AC46" s="208"/>
      <c r="AD46" s="208"/>
      <c r="AE46" s="208"/>
      <c r="AF46" s="217"/>
    </row>
    <row r="47" spans="1:32" ht="17.25" customHeight="1">
      <c r="A47" s="209"/>
      <c r="B47" s="210"/>
      <c r="C47" s="210"/>
      <c r="D47" s="210"/>
      <c r="E47" s="210"/>
      <c r="F47" s="210"/>
      <c r="G47" s="210"/>
      <c r="H47" s="210"/>
      <c r="I47" s="210"/>
      <c r="J47" s="210"/>
      <c r="K47" s="210"/>
      <c r="L47" s="210"/>
      <c r="M47" s="210"/>
      <c r="N47" s="210"/>
      <c r="O47" s="210"/>
      <c r="P47" s="210"/>
      <c r="Q47" s="210"/>
      <c r="R47" s="210"/>
      <c r="S47" s="210"/>
      <c r="T47" s="210"/>
      <c r="U47" s="210"/>
      <c r="V47" s="210"/>
      <c r="W47" s="210"/>
      <c r="X47" s="210"/>
      <c r="Y47" s="210"/>
      <c r="Z47" s="210"/>
      <c r="AA47" s="210"/>
      <c r="AB47" s="210"/>
      <c r="AC47" s="210"/>
      <c r="AD47" s="210"/>
      <c r="AE47" s="210"/>
      <c r="AF47" s="218"/>
    </row>
    <row r="48" spans="1:32" ht="17.25" customHeight="1">
      <c r="A48" s="211"/>
      <c r="B48" s="211"/>
      <c r="C48" s="211"/>
      <c r="D48" s="211"/>
      <c r="E48" s="211"/>
      <c r="F48" s="211"/>
      <c r="G48" s="211"/>
      <c r="H48" s="211"/>
      <c r="I48" s="211"/>
      <c r="J48" s="211"/>
      <c r="K48" s="211"/>
      <c r="L48" s="211"/>
      <c r="M48" s="211"/>
      <c r="N48" s="211"/>
      <c r="O48" s="211"/>
      <c r="P48" s="211"/>
      <c r="Q48" s="211"/>
      <c r="R48" s="211"/>
      <c r="S48" s="211"/>
      <c r="T48" s="211"/>
      <c r="U48" s="211"/>
      <c r="V48" s="211"/>
      <c r="W48" s="211"/>
      <c r="X48" s="211"/>
      <c r="Y48" s="211"/>
    </row>
    <row r="49" spans="1:25" ht="17.25" customHeight="1">
      <c r="A49" s="211"/>
      <c r="B49" s="211"/>
      <c r="C49" s="211"/>
      <c r="D49" s="211"/>
      <c r="E49" s="211"/>
      <c r="F49" s="211"/>
      <c r="G49" s="211"/>
      <c r="H49" s="211"/>
      <c r="I49" s="211"/>
      <c r="J49" s="211"/>
      <c r="K49" s="211"/>
      <c r="L49" s="211"/>
      <c r="M49" s="211"/>
      <c r="N49" s="211"/>
      <c r="O49" s="211"/>
      <c r="P49" s="211"/>
      <c r="Q49" s="211"/>
      <c r="R49" s="211"/>
      <c r="S49" s="211"/>
      <c r="T49" s="211"/>
      <c r="U49" s="211"/>
      <c r="V49" s="211"/>
      <c r="W49" s="211"/>
      <c r="X49" s="211"/>
      <c r="Y49" s="211"/>
    </row>
    <row r="50" spans="1:25" ht="17.25" customHeight="1">
      <c r="A50" s="211"/>
      <c r="B50" s="211"/>
      <c r="C50" s="211"/>
      <c r="D50" s="211"/>
      <c r="E50" s="211"/>
      <c r="F50" s="211"/>
      <c r="G50" s="211"/>
      <c r="H50" s="211"/>
      <c r="I50" s="211"/>
      <c r="J50" s="211"/>
      <c r="K50" s="211"/>
      <c r="L50" s="211"/>
      <c r="M50" s="211"/>
      <c r="N50" s="211"/>
      <c r="O50" s="211"/>
      <c r="P50" s="211"/>
      <c r="Q50" s="211"/>
      <c r="R50" s="211"/>
      <c r="S50" s="211"/>
      <c r="T50" s="211"/>
      <c r="U50" s="211"/>
      <c r="V50" s="211"/>
      <c r="W50" s="211"/>
      <c r="X50" s="211"/>
    </row>
    <row r="51" spans="1:25" ht="17.25" customHeight="1">
      <c r="A51" s="211"/>
      <c r="B51" s="211"/>
      <c r="C51" s="211"/>
      <c r="D51" s="211"/>
      <c r="E51" s="211"/>
      <c r="F51" s="211"/>
      <c r="G51" s="211"/>
      <c r="H51" s="211"/>
      <c r="I51" s="211"/>
      <c r="J51" s="211"/>
      <c r="K51" s="211"/>
      <c r="L51" s="211"/>
      <c r="M51" s="211"/>
      <c r="N51" s="211"/>
      <c r="O51" s="211"/>
      <c r="P51" s="211"/>
      <c r="Q51" s="211"/>
      <c r="R51" s="211"/>
      <c r="S51" s="211"/>
      <c r="T51" s="211"/>
      <c r="U51" s="211"/>
      <c r="V51" s="211"/>
      <c r="W51" s="211"/>
      <c r="X51" s="211"/>
    </row>
    <row r="52" spans="1:25" ht="17.25" customHeight="1">
      <c r="A52" s="211"/>
      <c r="B52" s="211"/>
      <c r="C52" s="211"/>
      <c r="D52" s="211"/>
      <c r="E52" s="211"/>
      <c r="F52" s="211"/>
      <c r="G52" s="211"/>
      <c r="H52" s="211"/>
      <c r="I52" s="211"/>
      <c r="J52" s="211"/>
      <c r="K52" s="211"/>
      <c r="L52" s="211"/>
      <c r="M52" s="211"/>
      <c r="N52" s="211"/>
      <c r="O52" s="211"/>
      <c r="P52" s="211"/>
      <c r="Q52" s="211"/>
      <c r="R52" s="211"/>
      <c r="S52" s="211"/>
      <c r="T52" s="211"/>
      <c r="U52" s="211"/>
      <c r="V52" s="211"/>
      <c r="W52" s="211"/>
      <c r="X52" s="211"/>
    </row>
    <row r="53" spans="1:25" ht="17.25" customHeight="1">
      <c r="A53" s="211"/>
      <c r="B53" s="211"/>
      <c r="C53" s="211"/>
      <c r="D53" s="211"/>
      <c r="E53" s="211"/>
      <c r="F53" s="211"/>
      <c r="G53" s="211"/>
      <c r="H53" s="211"/>
      <c r="I53" s="211"/>
      <c r="J53" s="211"/>
      <c r="K53" s="211"/>
      <c r="L53" s="211"/>
      <c r="M53" s="211"/>
      <c r="N53" s="211"/>
      <c r="O53" s="211"/>
      <c r="P53" s="211"/>
      <c r="Q53" s="211"/>
      <c r="R53" s="211"/>
      <c r="S53" s="211"/>
      <c r="T53" s="211"/>
      <c r="U53" s="211"/>
      <c r="V53" s="211"/>
      <c r="W53" s="211"/>
      <c r="X53" s="211"/>
    </row>
    <row r="54" spans="1:25" ht="17.25" customHeight="1">
      <c r="A54" s="211"/>
      <c r="B54" s="211"/>
      <c r="C54" s="211"/>
      <c r="D54" s="211"/>
      <c r="E54" s="211"/>
      <c r="F54" s="211"/>
      <c r="G54" s="211"/>
      <c r="H54" s="211"/>
      <c r="I54" s="211"/>
      <c r="J54" s="211"/>
      <c r="K54" s="211"/>
      <c r="L54" s="211"/>
      <c r="M54" s="211"/>
      <c r="N54" s="211"/>
      <c r="O54" s="211"/>
      <c r="P54" s="211"/>
      <c r="Q54" s="211"/>
      <c r="R54" s="211"/>
      <c r="S54" s="211"/>
      <c r="T54" s="211"/>
      <c r="U54" s="211"/>
      <c r="V54" s="211"/>
      <c r="W54" s="211"/>
      <c r="X54" s="211"/>
    </row>
    <row r="55" spans="1:25" ht="17.25" customHeight="1">
      <c r="A55" s="211"/>
      <c r="B55" s="211"/>
      <c r="C55" s="211"/>
      <c r="D55" s="211"/>
      <c r="E55" s="211"/>
      <c r="F55" s="211"/>
      <c r="G55" s="211"/>
      <c r="H55" s="211"/>
      <c r="I55" s="211"/>
      <c r="J55" s="211"/>
      <c r="K55" s="211"/>
      <c r="L55" s="211"/>
      <c r="M55" s="211"/>
      <c r="N55" s="211"/>
      <c r="O55" s="211"/>
      <c r="P55" s="211"/>
      <c r="Q55" s="211"/>
      <c r="R55" s="211"/>
      <c r="S55" s="211"/>
      <c r="T55" s="211"/>
      <c r="U55" s="211"/>
      <c r="V55" s="211"/>
      <c r="W55" s="211"/>
      <c r="X55" s="211"/>
    </row>
    <row r="56" spans="1:25" ht="17.25" customHeight="1">
      <c r="A56" s="211"/>
      <c r="B56" s="211"/>
      <c r="C56" s="211"/>
      <c r="D56" s="211"/>
      <c r="E56" s="211"/>
      <c r="F56" s="211"/>
      <c r="G56" s="211"/>
      <c r="H56" s="211"/>
      <c r="I56" s="211"/>
      <c r="J56" s="211"/>
      <c r="K56" s="211"/>
      <c r="L56" s="211"/>
      <c r="M56" s="211"/>
      <c r="N56" s="211"/>
      <c r="O56" s="211"/>
      <c r="P56" s="211"/>
      <c r="Q56" s="211"/>
      <c r="R56" s="211"/>
      <c r="S56" s="211"/>
      <c r="T56" s="211"/>
      <c r="U56" s="211"/>
      <c r="V56" s="211"/>
      <c r="W56" s="211"/>
      <c r="X56" s="211"/>
    </row>
    <row r="57" spans="1:25" ht="17.25" customHeight="1">
      <c r="A57" s="211"/>
      <c r="B57" s="211"/>
      <c r="C57" s="211"/>
      <c r="D57" s="211"/>
      <c r="E57" s="211"/>
      <c r="F57" s="211"/>
      <c r="G57" s="211"/>
      <c r="H57" s="211"/>
      <c r="I57" s="211"/>
      <c r="J57" s="211"/>
      <c r="K57" s="211"/>
      <c r="L57" s="211"/>
      <c r="M57" s="211"/>
      <c r="N57" s="211"/>
      <c r="O57" s="211"/>
      <c r="P57" s="211"/>
      <c r="Q57" s="211"/>
      <c r="R57" s="211"/>
      <c r="S57" s="211"/>
      <c r="T57" s="211"/>
      <c r="U57" s="211"/>
      <c r="V57" s="211"/>
      <c r="W57" s="211"/>
      <c r="X57" s="211"/>
    </row>
    <row r="58" spans="1:25" ht="17.25" customHeight="1">
      <c r="A58" s="211"/>
      <c r="B58" s="211"/>
      <c r="C58" s="211"/>
      <c r="D58" s="211"/>
      <c r="E58" s="211"/>
      <c r="F58" s="211"/>
      <c r="G58" s="211"/>
      <c r="H58" s="211"/>
      <c r="I58" s="211"/>
      <c r="J58" s="211"/>
      <c r="K58" s="211"/>
      <c r="L58" s="211"/>
      <c r="M58" s="211"/>
      <c r="N58" s="211"/>
      <c r="O58" s="211"/>
      <c r="P58" s="211"/>
      <c r="Q58" s="211"/>
      <c r="R58" s="211"/>
      <c r="S58" s="211"/>
      <c r="T58" s="211"/>
      <c r="U58" s="211"/>
      <c r="V58" s="211"/>
      <c r="W58" s="211"/>
      <c r="X58" s="211"/>
    </row>
    <row r="59" spans="1:25" ht="17.25" customHeight="1">
      <c r="A59" s="211"/>
      <c r="B59" s="211"/>
      <c r="C59" s="211"/>
      <c r="D59" s="211"/>
      <c r="E59" s="211"/>
      <c r="F59" s="211"/>
      <c r="G59" s="211"/>
      <c r="H59" s="211"/>
      <c r="I59" s="211"/>
      <c r="J59" s="211"/>
      <c r="K59" s="211"/>
      <c r="L59" s="211"/>
      <c r="M59" s="211"/>
      <c r="N59" s="211"/>
      <c r="O59" s="211"/>
      <c r="P59" s="211"/>
      <c r="Q59" s="211"/>
      <c r="R59" s="211"/>
      <c r="S59" s="211"/>
      <c r="T59" s="211"/>
      <c r="U59" s="211"/>
      <c r="V59" s="211"/>
      <c r="W59" s="211"/>
      <c r="X59" s="211"/>
    </row>
    <row r="60" spans="1:25" ht="17.25" customHeight="1">
      <c r="A60" s="211"/>
      <c r="B60" s="211"/>
      <c r="C60" s="211"/>
      <c r="D60" s="211"/>
      <c r="E60" s="211"/>
      <c r="F60" s="211"/>
      <c r="G60" s="211"/>
      <c r="H60" s="211"/>
      <c r="I60" s="211"/>
      <c r="J60" s="211"/>
      <c r="K60" s="211"/>
      <c r="L60" s="211"/>
      <c r="M60" s="211"/>
      <c r="N60" s="211"/>
      <c r="O60" s="211"/>
      <c r="P60" s="211"/>
      <c r="Q60" s="211"/>
      <c r="R60" s="211"/>
      <c r="S60" s="211"/>
      <c r="T60" s="211"/>
      <c r="U60" s="211"/>
      <c r="V60" s="211"/>
      <c r="W60" s="211"/>
      <c r="X60" s="211"/>
    </row>
    <row r="61" spans="1:25" ht="17.25" customHeight="1">
      <c r="A61" s="211"/>
      <c r="B61" s="211"/>
      <c r="C61" s="211"/>
      <c r="D61" s="211"/>
      <c r="E61" s="211"/>
      <c r="F61" s="211"/>
      <c r="G61" s="211"/>
      <c r="H61" s="211"/>
      <c r="I61" s="211"/>
      <c r="J61" s="211"/>
      <c r="K61" s="211"/>
      <c r="L61" s="211"/>
      <c r="M61" s="211"/>
      <c r="N61" s="211"/>
      <c r="O61" s="211"/>
      <c r="P61" s="211"/>
      <c r="Q61" s="211"/>
      <c r="R61" s="211"/>
      <c r="S61" s="211"/>
      <c r="T61" s="211"/>
      <c r="U61" s="211"/>
      <c r="V61" s="211"/>
      <c r="W61" s="211"/>
      <c r="X61" s="211"/>
    </row>
    <row r="62" spans="1:25" ht="17.25" customHeight="1">
      <c r="A62" s="211"/>
      <c r="B62" s="211"/>
      <c r="C62" s="211"/>
      <c r="D62" s="211"/>
      <c r="E62" s="211"/>
      <c r="F62" s="211"/>
      <c r="G62" s="211"/>
      <c r="H62" s="211"/>
      <c r="I62" s="211"/>
      <c r="J62" s="211"/>
      <c r="K62" s="211"/>
      <c r="L62" s="211"/>
      <c r="M62" s="211"/>
      <c r="N62" s="211"/>
      <c r="O62" s="211"/>
      <c r="P62" s="211"/>
      <c r="Q62" s="211"/>
      <c r="R62" s="211"/>
      <c r="S62" s="211"/>
      <c r="T62" s="211"/>
      <c r="U62" s="211"/>
      <c r="V62" s="211"/>
      <c r="W62" s="211"/>
      <c r="X62" s="211"/>
    </row>
    <row r="63" spans="1:25" ht="17.25" customHeight="1">
      <c r="A63" s="211"/>
      <c r="B63" s="211"/>
      <c r="C63" s="211"/>
      <c r="D63" s="211"/>
      <c r="E63" s="211"/>
      <c r="F63" s="211"/>
      <c r="G63" s="211"/>
      <c r="H63" s="211"/>
      <c r="I63" s="211"/>
      <c r="J63" s="211"/>
      <c r="K63" s="211"/>
      <c r="L63" s="211"/>
      <c r="M63" s="211"/>
      <c r="N63" s="211"/>
      <c r="O63" s="211"/>
      <c r="P63" s="211"/>
      <c r="Q63" s="211"/>
      <c r="R63" s="211"/>
      <c r="S63" s="211"/>
      <c r="T63" s="211"/>
      <c r="U63" s="211"/>
      <c r="V63" s="211"/>
      <c r="W63" s="211"/>
      <c r="X63" s="211"/>
    </row>
    <row r="64" spans="1:25" ht="17.25" customHeight="1">
      <c r="A64" s="211"/>
      <c r="B64" s="211"/>
      <c r="C64" s="211"/>
      <c r="D64" s="211"/>
      <c r="E64" s="211"/>
      <c r="F64" s="211"/>
      <c r="G64" s="211"/>
      <c r="H64" s="211"/>
      <c r="I64" s="211"/>
      <c r="J64" s="211"/>
      <c r="K64" s="211"/>
      <c r="L64" s="211"/>
      <c r="M64" s="211"/>
      <c r="N64" s="211"/>
      <c r="O64" s="211"/>
      <c r="P64" s="211"/>
      <c r="Q64" s="211"/>
      <c r="R64" s="211"/>
      <c r="S64" s="211"/>
      <c r="T64" s="211"/>
      <c r="U64" s="211"/>
      <c r="V64" s="211"/>
      <c r="W64" s="211"/>
      <c r="X64" s="211"/>
    </row>
    <row r="65" spans="1:24" ht="17.25" customHeight="1">
      <c r="A65" s="211"/>
      <c r="B65" s="211"/>
      <c r="C65" s="211"/>
      <c r="D65" s="211"/>
      <c r="E65" s="211"/>
      <c r="F65" s="211"/>
      <c r="G65" s="211"/>
      <c r="H65" s="211"/>
      <c r="I65" s="211"/>
      <c r="J65" s="211"/>
      <c r="K65" s="211"/>
      <c r="L65" s="211"/>
      <c r="M65" s="211"/>
      <c r="N65" s="211"/>
      <c r="O65" s="211"/>
      <c r="P65" s="211"/>
      <c r="Q65" s="211"/>
      <c r="R65" s="211"/>
      <c r="S65" s="211"/>
      <c r="T65" s="211"/>
      <c r="U65" s="211"/>
      <c r="V65" s="211"/>
      <c r="W65" s="211"/>
      <c r="X65" s="211"/>
    </row>
    <row r="66" spans="1:24" ht="17.25" customHeight="1">
      <c r="A66" s="211"/>
      <c r="B66" s="211"/>
      <c r="C66" s="211"/>
      <c r="D66" s="211"/>
      <c r="E66" s="211"/>
      <c r="F66" s="211"/>
      <c r="G66" s="211"/>
      <c r="H66" s="211"/>
      <c r="I66" s="211"/>
      <c r="J66" s="211"/>
      <c r="K66" s="211"/>
      <c r="L66" s="211"/>
      <c r="M66" s="211"/>
      <c r="N66" s="211"/>
      <c r="O66" s="211"/>
      <c r="P66" s="211"/>
      <c r="Q66" s="211"/>
      <c r="R66" s="211"/>
      <c r="S66" s="211"/>
      <c r="T66" s="211"/>
      <c r="U66" s="211"/>
      <c r="V66" s="211"/>
      <c r="W66" s="211"/>
      <c r="X66" s="211"/>
    </row>
    <row r="67" spans="1:24" ht="17.25" customHeight="1">
      <c r="A67" s="211"/>
      <c r="B67" s="211"/>
      <c r="C67" s="211"/>
      <c r="D67" s="211"/>
      <c r="E67" s="211"/>
      <c r="F67" s="211"/>
      <c r="G67" s="211"/>
      <c r="H67" s="211"/>
      <c r="I67" s="211"/>
      <c r="J67" s="211"/>
      <c r="K67" s="211"/>
      <c r="L67" s="211"/>
      <c r="M67" s="211"/>
      <c r="N67" s="211"/>
      <c r="O67" s="211"/>
      <c r="P67" s="211"/>
      <c r="Q67" s="211"/>
      <c r="R67" s="211"/>
      <c r="S67" s="211"/>
      <c r="T67" s="211"/>
      <c r="U67" s="211"/>
      <c r="V67" s="211"/>
      <c r="W67" s="211"/>
      <c r="X67" s="211"/>
    </row>
    <row r="68" spans="1:24" ht="17.25"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row>
    <row r="69" spans="1:24" ht="17.25" customHeight="1">
      <c r="A69" s="211"/>
      <c r="B69" s="211"/>
      <c r="C69" s="211"/>
      <c r="D69" s="211"/>
      <c r="E69" s="211"/>
      <c r="F69" s="211"/>
      <c r="G69" s="211"/>
      <c r="H69" s="211"/>
      <c r="I69" s="211"/>
      <c r="J69" s="211"/>
      <c r="K69" s="211"/>
      <c r="L69" s="211"/>
      <c r="M69" s="211"/>
      <c r="N69" s="211"/>
      <c r="O69" s="211"/>
      <c r="P69" s="211"/>
      <c r="Q69" s="211"/>
      <c r="R69" s="211"/>
      <c r="S69" s="211"/>
      <c r="T69" s="211"/>
      <c r="U69" s="211"/>
      <c r="V69" s="211"/>
      <c r="W69" s="211"/>
      <c r="X69" s="211"/>
    </row>
    <row r="70" spans="1:24" ht="17.25" customHeight="1">
      <c r="A70" s="211"/>
      <c r="B70" s="211"/>
      <c r="C70" s="211"/>
      <c r="D70" s="211"/>
      <c r="E70" s="211"/>
      <c r="F70" s="211"/>
      <c r="G70" s="211"/>
      <c r="H70" s="211"/>
      <c r="I70" s="211"/>
      <c r="J70" s="211"/>
      <c r="K70" s="211"/>
      <c r="L70" s="211"/>
      <c r="M70" s="211"/>
      <c r="N70" s="211"/>
      <c r="O70" s="211"/>
      <c r="P70" s="211"/>
      <c r="Q70" s="211"/>
      <c r="R70" s="211"/>
      <c r="S70" s="211"/>
      <c r="T70" s="211"/>
      <c r="U70" s="211"/>
      <c r="V70" s="211"/>
      <c r="W70" s="211"/>
      <c r="X70" s="211"/>
    </row>
    <row r="71" spans="1:24" ht="17.25" customHeight="1">
      <c r="A71" s="211"/>
      <c r="B71" s="211"/>
      <c r="C71" s="211"/>
      <c r="D71" s="211"/>
      <c r="E71" s="211"/>
      <c r="F71" s="211"/>
      <c r="G71" s="211"/>
      <c r="H71" s="211"/>
      <c r="I71" s="211"/>
      <c r="J71" s="211"/>
      <c r="K71" s="211"/>
      <c r="L71" s="211"/>
      <c r="M71" s="211"/>
      <c r="N71" s="211"/>
      <c r="O71" s="211"/>
      <c r="P71" s="211"/>
      <c r="Q71" s="211"/>
      <c r="R71" s="211"/>
      <c r="S71" s="211"/>
      <c r="T71" s="211"/>
      <c r="U71" s="211"/>
      <c r="V71" s="211"/>
      <c r="W71" s="211"/>
      <c r="X71" s="211"/>
    </row>
    <row r="72" spans="1:24" ht="17.25" customHeight="1">
      <c r="A72" s="211"/>
      <c r="B72" s="211"/>
      <c r="C72" s="211"/>
      <c r="D72" s="211"/>
      <c r="E72" s="211"/>
      <c r="F72" s="211"/>
      <c r="G72" s="211"/>
      <c r="H72" s="211"/>
      <c r="I72" s="211"/>
      <c r="J72" s="211"/>
      <c r="K72" s="211"/>
      <c r="L72" s="211"/>
      <c r="M72" s="211"/>
      <c r="N72" s="211"/>
      <c r="O72" s="211"/>
      <c r="P72" s="211"/>
      <c r="Q72" s="211"/>
      <c r="R72" s="211"/>
      <c r="S72" s="211"/>
      <c r="T72" s="211"/>
      <c r="U72" s="211"/>
      <c r="V72" s="211"/>
      <c r="W72" s="211"/>
      <c r="X72" s="211"/>
    </row>
    <row r="73" spans="1:24" ht="17.25" customHeight="1">
      <c r="A73" s="211"/>
      <c r="B73" s="211"/>
      <c r="C73" s="211"/>
      <c r="D73" s="211"/>
      <c r="E73" s="211"/>
      <c r="F73" s="211"/>
      <c r="G73" s="211"/>
      <c r="H73" s="211"/>
      <c r="I73" s="211"/>
      <c r="J73" s="211"/>
      <c r="K73" s="211"/>
      <c r="L73" s="211"/>
      <c r="M73" s="211"/>
      <c r="N73" s="211"/>
      <c r="O73" s="211"/>
      <c r="P73" s="211"/>
      <c r="Q73" s="211"/>
      <c r="R73" s="211"/>
      <c r="S73" s="211"/>
      <c r="T73" s="211"/>
      <c r="U73" s="211"/>
      <c r="V73" s="211"/>
      <c r="W73" s="211"/>
      <c r="X73" s="211"/>
    </row>
    <row r="74" spans="1:24" ht="17.25" customHeight="1">
      <c r="A74" s="211"/>
      <c r="B74" s="211"/>
      <c r="C74" s="211"/>
      <c r="D74" s="211"/>
      <c r="E74" s="211"/>
      <c r="F74" s="211"/>
      <c r="G74" s="211"/>
      <c r="H74" s="211"/>
      <c r="I74" s="211"/>
      <c r="J74" s="211"/>
      <c r="K74" s="211"/>
      <c r="L74" s="211"/>
      <c r="M74" s="211"/>
      <c r="N74" s="211"/>
      <c r="O74" s="211"/>
      <c r="P74" s="211"/>
      <c r="Q74" s="211"/>
      <c r="R74" s="211"/>
      <c r="S74" s="211"/>
      <c r="T74" s="211"/>
      <c r="U74" s="211"/>
      <c r="V74" s="211"/>
      <c r="W74" s="211"/>
      <c r="X74" s="211"/>
    </row>
    <row r="75" spans="1:24" ht="17.25" customHeight="1">
      <c r="A75" s="211"/>
      <c r="B75" s="211"/>
      <c r="C75" s="211"/>
      <c r="D75" s="211"/>
      <c r="E75" s="211"/>
      <c r="F75" s="211"/>
      <c r="G75" s="211"/>
      <c r="H75" s="211"/>
      <c r="I75" s="211"/>
      <c r="J75" s="211"/>
      <c r="K75" s="211"/>
      <c r="L75" s="211"/>
      <c r="M75" s="211"/>
      <c r="N75" s="211"/>
      <c r="O75" s="211"/>
      <c r="P75" s="211"/>
      <c r="Q75" s="211"/>
      <c r="R75" s="211"/>
      <c r="S75" s="211"/>
      <c r="T75" s="211"/>
      <c r="U75" s="211"/>
      <c r="V75" s="211"/>
      <c r="W75" s="211"/>
      <c r="X75" s="211"/>
    </row>
    <row r="76" spans="1:24" ht="17.25" customHeight="1">
      <c r="A76" s="211"/>
      <c r="B76" s="211"/>
      <c r="C76" s="211"/>
      <c r="D76" s="211"/>
      <c r="E76" s="211"/>
      <c r="F76" s="211"/>
      <c r="G76" s="211"/>
      <c r="H76" s="211"/>
      <c r="I76" s="211"/>
      <c r="J76" s="211"/>
      <c r="K76" s="211"/>
      <c r="L76" s="211"/>
      <c r="M76" s="211"/>
      <c r="N76" s="211"/>
      <c r="O76" s="211"/>
      <c r="P76" s="211"/>
      <c r="Q76" s="211"/>
      <c r="R76" s="211"/>
      <c r="S76" s="211"/>
      <c r="T76" s="211"/>
      <c r="U76" s="211"/>
      <c r="V76" s="211"/>
      <c r="W76" s="211"/>
      <c r="X76" s="211"/>
    </row>
    <row r="77" spans="1:24" ht="17.25" customHeight="1">
      <c r="A77" s="211"/>
      <c r="B77" s="211"/>
      <c r="C77" s="211"/>
      <c r="D77" s="211"/>
      <c r="E77" s="211"/>
      <c r="F77" s="211"/>
      <c r="G77" s="211"/>
      <c r="H77" s="211"/>
      <c r="I77" s="211"/>
      <c r="J77" s="211"/>
      <c r="K77" s="211"/>
      <c r="L77" s="211"/>
      <c r="M77" s="211"/>
      <c r="N77" s="211"/>
      <c r="O77" s="211"/>
      <c r="P77" s="211"/>
      <c r="Q77" s="211"/>
      <c r="R77" s="211"/>
      <c r="S77" s="211"/>
      <c r="T77" s="211"/>
      <c r="U77" s="211"/>
      <c r="V77" s="211"/>
      <c r="W77" s="211"/>
      <c r="X77" s="211"/>
    </row>
    <row r="78" spans="1:24" ht="17.25" customHeight="1">
      <c r="A78" s="211"/>
      <c r="B78" s="211"/>
      <c r="C78" s="211"/>
      <c r="D78" s="211"/>
      <c r="E78" s="211"/>
      <c r="F78" s="211"/>
      <c r="G78" s="211"/>
      <c r="H78" s="211"/>
      <c r="I78" s="211"/>
      <c r="J78" s="211"/>
      <c r="K78" s="211"/>
      <c r="L78" s="211"/>
      <c r="M78" s="211"/>
      <c r="N78" s="211"/>
      <c r="O78" s="211"/>
      <c r="P78" s="211"/>
      <c r="Q78" s="211"/>
      <c r="R78" s="211"/>
      <c r="S78" s="211"/>
      <c r="T78" s="211"/>
      <c r="U78" s="211"/>
      <c r="V78" s="211"/>
      <c r="W78" s="211"/>
      <c r="X78" s="211"/>
    </row>
    <row r="79" spans="1:24" ht="17.25" customHeight="1">
      <c r="A79" s="211"/>
      <c r="B79" s="211"/>
      <c r="C79" s="211"/>
      <c r="D79" s="211"/>
      <c r="E79" s="211"/>
      <c r="F79" s="211"/>
      <c r="G79" s="211"/>
      <c r="H79" s="211"/>
      <c r="I79" s="211"/>
      <c r="J79" s="211"/>
      <c r="K79" s="211"/>
      <c r="L79" s="211"/>
      <c r="M79" s="211"/>
      <c r="N79" s="211"/>
      <c r="O79" s="211"/>
      <c r="P79" s="211"/>
      <c r="Q79" s="211"/>
      <c r="R79" s="211"/>
      <c r="S79" s="211"/>
      <c r="T79" s="211"/>
      <c r="U79" s="211"/>
      <c r="V79" s="211"/>
      <c r="W79" s="211"/>
      <c r="X79" s="211"/>
    </row>
    <row r="80" spans="1:24" ht="17.25" customHeight="1">
      <c r="A80" s="211"/>
      <c r="B80" s="211"/>
      <c r="C80" s="211"/>
      <c r="D80" s="211"/>
      <c r="E80" s="211"/>
      <c r="F80" s="211"/>
      <c r="G80" s="211"/>
      <c r="H80" s="211"/>
      <c r="I80" s="211"/>
      <c r="J80" s="211"/>
      <c r="K80" s="211"/>
      <c r="L80" s="211"/>
      <c r="M80" s="211"/>
      <c r="N80" s="211"/>
      <c r="O80" s="211"/>
      <c r="P80" s="211"/>
      <c r="Q80" s="211"/>
      <c r="R80" s="211"/>
      <c r="S80" s="211"/>
      <c r="T80" s="211"/>
      <c r="U80" s="211"/>
      <c r="V80" s="211"/>
      <c r="W80" s="211"/>
      <c r="X80" s="211"/>
    </row>
    <row r="81" spans="1:24" ht="17.25" customHeight="1">
      <c r="A81" s="211"/>
      <c r="B81" s="211"/>
      <c r="C81" s="211"/>
      <c r="D81" s="211"/>
      <c r="E81" s="211"/>
      <c r="F81" s="211"/>
      <c r="G81" s="211"/>
      <c r="H81" s="211"/>
      <c r="I81" s="211"/>
      <c r="J81" s="211"/>
      <c r="K81" s="211"/>
      <c r="L81" s="211"/>
      <c r="M81" s="211"/>
      <c r="N81" s="211"/>
      <c r="O81" s="211"/>
      <c r="P81" s="211"/>
      <c r="Q81" s="211"/>
      <c r="R81" s="211"/>
      <c r="S81" s="211"/>
      <c r="T81" s="211"/>
      <c r="U81" s="211"/>
      <c r="V81" s="211"/>
      <c r="W81" s="211"/>
      <c r="X81" s="211"/>
    </row>
    <row r="82" spans="1:24" ht="17.25" customHeight="1">
      <c r="A82" s="211"/>
      <c r="B82" s="211"/>
      <c r="C82" s="211"/>
      <c r="D82" s="211"/>
      <c r="E82" s="211"/>
      <c r="F82" s="211"/>
      <c r="G82" s="211"/>
      <c r="H82" s="211"/>
      <c r="I82" s="211"/>
      <c r="J82" s="211"/>
      <c r="K82" s="211"/>
      <c r="L82" s="211"/>
      <c r="M82" s="211"/>
      <c r="N82" s="211"/>
      <c r="O82" s="211"/>
      <c r="P82" s="211"/>
      <c r="Q82" s="211"/>
      <c r="R82" s="211"/>
      <c r="S82" s="211"/>
      <c r="T82" s="211"/>
      <c r="U82" s="211"/>
      <c r="V82" s="211"/>
      <c r="W82" s="211"/>
      <c r="X82" s="211"/>
    </row>
    <row r="83" spans="1:24" ht="17.25" customHeight="1">
      <c r="A83" s="211"/>
      <c r="B83" s="211"/>
      <c r="C83" s="211"/>
      <c r="D83" s="211"/>
      <c r="E83" s="211"/>
      <c r="F83" s="211"/>
      <c r="G83" s="211"/>
      <c r="H83" s="211"/>
      <c r="I83" s="211"/>
      <c r="J83" s="211"/>
      <c r="K83" s="211"/>
      <c r="L83" s="211"/>
      <c r="M83" s="211"/>
      <c r="N83" s="211"/>
      <c r="O83" s="211"/>
      <c r="P83" s="211"/>
      <c r="Q83" s="211"/>
      <c r="R83" s="211"/>
      <c r="S83" s="211"/>
      <c r="T83" s="211"/>
      <c r="U83" s="211"/>
      <c r="V83" s="211"/>
      <c r="W83" s="211"/>
      <c r="X83" s="211"/>
    </row>
    <row r="84" spans="1:24" ht="17.25" customHeight="1">
      <c r="A84" s="211"/>
      <c r="B84" s="211"/>
      <c r="C84" s="211"/>
      <c r="D84" s="211"/>
      <c r="E84" s="211"/>
      <c r="F84" s="211"/>
      <c r="G84" s="211"/>
      <c r="H84" s="211"/>
      <c r="I84" s="211"/>
      <c r="J84" s="211"/>
      <c r="K84" s="211"/>
      <c r="L84" s="211"/>
      <c r="M84" s="211"/>
      <c r="N84" s="211"/>
      <c r="O84" s="211"/>
      <c r="P84" s="211"/>
      <c r="Q84" s="211"/>
      <c r="R84" s="211"/>
      <c r="S84" s="211"/>
      <c r="T84" s="211"/>
      <c r="U84" s="211"/>
      <c r="V84" s="211"/>
      <c r="W84" s="211"/>
      <c r="X84" s="211"/>
    </row>
    <row r="85" spans="1:24" ht="17.25" customHeight="1">
      <c r="A85" s="211"/>
      <c r="B85" s="211"/>
      <c r="C85" s="211"/>
      <c r="D85" s="211"/>
      <c r="E85" s="211"/>
      <c r="F85" s="211"/>
      <c r="G85" s="211"/>
      <c r="H85" s="211"/>
      <c r="I85" s="211"/>
      <c r="J85" s="211"/>
      <c r="K85" s="211"/>
      <c r="L85" s="211"/>
      <c r="M85" s="211"/>
      <c r="N85" s="211"/>
      <c r="O85" s="211"/>
      <c r="P85" s="211"/>
      <c r="Q85" s="211"/>
      <c r="R85" s="211"/>
      <c r="S85" s="211"/>
      <c r="T85" s="211"/>
      <c r="U85" s="211"/>
      <c r="V85" s="211"/>
      <c r="W85" s="211"/>
      <c r="X85" s="211"/>
    </row>
    <row r="86" spans="1:24" ht="17.25" customHeight="1">
      <c r="A86" s="211"/>
      <c r="B86" s="211"/>
      <c r="C86" s="211"/>
      <c r="D86" s="211"/>
      <c r="E86" s="211"/>
      <c r="F86" s="211"/>
      <c r="G86" s="211"/>
      <c r="H86" s="211"/>
      <c r="I86" s="211"/>
      <c r="J86" s="211"/>
      <c r="K86" s="211"/>
      <c r="L86" s="211"/>
      <c r="M86" s="211"/>
      <c r="N86" s="211"/>
      <c r="O86" s="211"/>
      <c r="P86" s="211"/>
      <c r="Q86" s="211"/>
      <c r="R86" s="211"/>
      <c r="S86" s="211"/>
      <c r="T86" s="211"/>
      <c r="U86" s="211"/>
      <c r="V86" s="211"/>
      <c r="W86" s="211"/>
      <c r="X86" s="211"/>
    </row>
    <row r="87" spans="1:24" ht="17.25" customHeight="1">
      <c r="A87" s="211"/>
      <c r="B87" s="211"/>
      <c r="C87" s="211"/>
      <c r="D87" s="211"/>
      <c r="E87" s="211"/>
      <c r="F87" s="211"/>
      <c r="G87" s="211"/>
      <c r="H87" s="211"/>
      <c r="I87" s="211"/>
      <c r="J87" s="211"/>
      <c r="K87" s="211"/>
      <c r="L87" s="211"/>
      <c r="M87" s="211"/>
      <c r="N87" s="211"/>
      <c r="O87" s="211"/>
      <c r="P87" s="211"/>
      <c r="Q87" s="211"/>
      <c r="R87" s="211"/>
      <c r="S87" s="211"/>
      <c r="T87" s="211"/>
      <c r="U87" s="211"/>
      <c r="V87" s="211"/>
      <c r="W87" s="211"/>
      <c r="X87" s="211"/>
    </row>
    <row r="88" spans="1:24" ht="17.25" customHeight="1">
      <c r="A88" s="211"/>
      <c r="B88" s="211"/>
      <c r="C88" s="211"/>
      <c r="D88" s="211"/>
      <c r="E88" s="211"/>
      <c r="F88" s="211"/>
      <c r="G88" s="211"/>
      <c r="H88" s="211"/>
      <c r="I88" s="211"/>
      <c r="J88" s="211"/>
      <c r="K88" s="211"/>
      <c r="L88" s="211"/>
      <c r="M88" s="211"/>
      <c r="N88" s="211"/>
      <c r="O88" s="211"/>
      <c r="P88" s="211"/>
      <c r="Q88" s="211"/>
      <c r="R88" s="211"/>
      <c r="S88" s="211"/>
      <c r="T88" s="211"/>
      <c r="U88" s="211"/>
      <c r="V88" s="211"/>
      <c r="W88" s="211"/>
      <c r="X88" s="211"/>
    </row>
    <row r="89" spans="1:24" ht="17.25" customHeight="1">
      <c r="A89" s="211"/>
      <c r="B89" s="211"/>
      <c r="C89" s="211"/>
      <c r="D89" s="211"/>
      <c r="E89" s="211"/>
      <c r="F89" s="211"/>
      <c r="G89" s="211"/>
      <c r="H89" s="211"/>
      <c r="I89" s="211"/>
      <c r="J89" s="211"/>
      <c r="K89" s="211"/>
      <c r="L89" s="211"/>
      <c r="M89" s="211"/>
      <c r="N89" s="211"/>
      <c r="O89" s="211"/>
      <c r="P89" s="211"/>
      <c r="Q89" s="211"/>
      <c r="R89" s="211"/>
      <c r="S89" s="211"/>
      <c r="T89" s="211"/>
      <c r="U89" s="211"/>
      <c r="V89" s="211"/>
      <c r="W89" s="211"/>
      <c r="X89" s="211"/>
    </row>
    <row r="90" spans="1:24" ht="17.25" customHeight="1">
      <c r="A90" s="211"/>
      <c r="B90" s="211"/>
      <c r="C90" s="211"/>
      <c r="D90" s="211"/>
      <c r="E90" s="211"/>
      <c r="F90" s="211"/>
      <c r="G90" s="211"/>
      <c r="H90" s="211"/>
      <c r="I90" s="211"/>
      <c r="J90" s="211"/>
      <c r="K90" s="211"/>
      <c r="L90" s="211"/>
      <c r="M90" s="211"/>
      <c r="N90" s="211"/>
      <c r="O90" s="211"/>
      <c r="P90" s="211"/>
      <c r="Q90" s="211"/>
      <c r="R90" s="211"/>
      <c r="S90" s="211"/>
      <c r="T90" s="211"/>
      <c r="U90" s="211"/>
      <c r="V90" s="211"/>
      <c r="W90" s="211"/>
      <c r="X90" s="211"/>
    </row>
    <row r="91" spans="1:24" ht="17.25" customHeight="1">
      <c r="A91" s="211"/>
      <c r="B91" s="211"/>
      <c r="C91" s="211"/>
      <c r="D91" s="211"/>
      <c r="E91" s="211"/>
      <c r="F91" s="211"/>
      <c r="G91" s="211"/>
      <c r="H91" s="211"/>
      <c r="I91" s="211"/>
      <c r="J91" s="211"/>
      <c r="K91" s="211"/>
      <c r="L91" s="211"/>
      <c r="M91" s="211"/>
      <c r="N91" s="211"/>
      <c r="O91" s="211"/>
      <c r="P91" s="211"/>
      <c r="Q91" s="211"/>
      <c r="R91" s="211"/>
      <c r="S91" s="211"/>
      <c r="T91" s="211"/>
      <c r="U91" s="211"/>
      <c r="V91" s="211"/>
      <c r="W91" s="211"/>
      <c r="X91" s="211"/>
    </row>
    <row r="92" spans="1:24" ht="17.25" customHeight="1">
      <c r="A92" s="211"/>
      <c r="B92" s="211"/>
      <c r="C92" s="211"/>
      <c r="D92" s="211"/>
      <c r="E92" s="211"/>
      <c r="F92" s="211"/>
      <c r="G92" s="211"/>
      <c r="H92" s="211"/>
      <c r="I92" s="211"/>
      <c r="J92" s="211"/>
      <c r="K92" s="211"/>
      <c r="L92" s="211"/>
      <c r="M92" s="211"/>
      <c r="N92" s="211"/>
      <c r="O92" s="211"/>
      <c r="P92" s="211"/>
      <c r="Q92" s="211"/>
      <c r="R92" s="211"/>
      <c r="S92" s="211"/>
      <c r="T92" s="211"/>
      <c r="U92" s="211"/>
      <c r="V92" s="211"/>
      <c r="W92" s="211"/>
      <c r="X92" s="211"/>
    </row>
    <row r="93" spans="1:24" ht="17.25" customHeight="1">
      <c r="A93" s="211"/>
      <c r="B93" s="211"/>
      <c r="C93" s="211"/>
      <c r="D93" s="211"/>
      <c r="E93" s="211"/>
      <c r="F93" s="211"/>
      <c r="G93" s="211"/>
      <c r="H93" s="211"/>
      <c r="I93" s="211"/>
      <c r="J93" s="211"/>
      <c r="K93" s="211"/>
      <c r="L93" s="211"/>
      <c r="M93" s="211"/>
      <c r="N93" s="211"/>
      <c r="O93" s="211"/>
      <c r="P93" s="211"/>
      <c r="Q93" s="211"/>
      <c r="R93" s="211"/>
      <c r="S93" s="211"/>
      <c r="T93" s="211"/>
      <c r="U93" s="211"/>
      <c r="V93" s="211"/>
      <c r="W93" s="211"/>
      <c r="X93" s="211"/>
    </row>
    <row r="94" spans="1:24" ht="17.25" customHeight="1">
      <c r="A94" s="211"/>
      <c r="B94" s="211"/>
      <c r="C94" s="211"/>
      <c r="D94" s="211"/>
      <c r="E94" s="211"/>
      <c r="F94" s="211"/>
      <c r="G94" s="211"/>
      <c r="H94" s="211"/>
      <c r="I94" s="211"/>
      <c r="J94" s="211"/>
      <c r="K94" s="211"/>
      <c r="L94" s="211"/>
      <c r="M94" s="211"/>
      <c r="N94" s="211"/>
      <c r="O94" s="211"/>
      <c r="P94" s="211"/>
      <c r="Q94" s="211"/>
      <c r="R94" s="211"/>
      <c r="S94" s="211"/>
      <c r="T94" s="211"/>
      <c r="U94" s="211"/>
      <c r="V94" s="211"/>
      <c r="W94" s="211"/>
      <c r="X94" s="211"/>
    </row>
    <row r="95" spans="1:24" ht="17.25" customHeight="1">
      <c r="A95" s="211"/>
      <c r="B95" s="211"/>
      <c r="C95" s="211"/>
      <c r="D95" s="211"/>
      <c r="E95" s="211"/>
      <c r="F95" s="211"/>
      <c r="G95" s="211"/>
      <c r="H95" s="211"/>
      <c r="I95" s="211"/>
      <c r="J95" s="211"/>
      <c r="K95" s="211"/>
      <c r="L95" s="211"/>
      <c r="M95" s="211"/>
      <c r="N95" s="211"/>
      <c r="O95" s="211"/>
      <c r="P95" s="211"/>
      <c r="Q95" s="211"/>
      <c r="R95" s="211"/>
      <c r="S95" s="211"/>
      <c r="T95" s="211"/>
      <c r="U95" s="211"/>
      <c r="V95" s="211"/>
      <c r="W95" s="211"/>
      <c r="X95" s="211"/>
    </row>
    <row r="96" spans="1:24" ht="17.25" customHeight="1">
      <c r="A96" s="211"/>
      <c r="B96" s="211"/>
      <c r="C96" s="211"/>
      <c r="D96" s="211"/>
      <c r="E96" s="211"/>
      <c r="F96" s="211"/>
      <c r="G96" s="211"/>
      <c r="H96" s="211"/>
      <c r="I96" s="211"/>
      <c r="J96" s="211"/>
      <c r="K96" s="211"/>
      <c r="L96" s="211"/>
      <c r="M96" s="211"/>
      <c r="N96" s="211"/>
      <c r="O96" s="211"/>
      <c r="P96" s="211"/>
      <c r="Q96" s="211"/>
      <c r="R96" s="211"/>
      <c r="S96" s="211"/>
      <c r="T96" s="211"/>
      <c r="U96" s="211"/>
      <c r="V96" s="211"/>
      <c r="W96" s="211"/>
      <c r="X96" s="211"/>
    </row>
    <row r="97" spans="1:24" ht="17.25" customHeight="1">
      <c r="A97" s="211"/>
      <c r="B97" s="211"/>
      <c r="C97" s="211"/>
      <c r="D97" s="211"/>
      <c r="E97" s="211"/>
      <c r="F97" s="211"/>
      <c r="G97" s="211"/>
      <c r="H97" s="211"/>
      <c r="I97" s="211"/>
      <c r="J97" s="211"/>
      <c r="K97" s="211"/>
      <c r="L97" s="211"/>
      <c r="M97" s="211"/>
      <c r="N97" s="211"/>
      <c r="O97" s="211"/>
      <c r="P97" s="211"/>
      <c r="Q97" s="211"/>
      <c r="R97" s="211"/>
      <c r="S97" s="211"/>
      <c r="T97" s="211"/>
      <c r="U97" s="211"/>
      <c r="V97" s="211"/>
      <c r="W97" s="211"/>
      <c r="X97" s="211"/>
    </row>
    <row r="98" spans="1:24" ht="17.25" customHeight="1">
      <c r="A98" s="211"/>
      <c r="B98" s="211"/>
      <c r="C98" s="211"/>
      <c r="D98" s="211"/>
      <c r="E98" s="211"/>
      <c r="F98" s="211"/>
      <c r="G98" s="211"/>
      <c r="H98" s="211"/>
      <c r="I98" s="211"/>
      <c r="J98" s="211"/>
      <c r="K98" s="211"/>
      <c r="L98" s="211"/>
      <c r="M98" s="211"/>
      <c r="N98" s="211"/>
      <c r="O98" s="211"/>
      <c r="P98" s="211"/>
      <c r="Q98" s="211"/>
      <c r="R98" s="211"/>
      <c r="S98" s="211"/>
      <c r="T98" s="211"/>
      <c r="U98" s="211"/>
      <c r="V98" s="211"/>
      <c r="W98" s="211"/>
      <c r="X98" s="211"/>
    </row>
    <row r="99" spans="1:24" ht="17.25" customHeight="1">
      <c r="A99" s="211"/>
      <c r="B99" s="211"/>
      <c r="C99" s="211"/>
      <c r="D99" s="211"/>
      <c r="E99" s="211"/>
      <c r="F99" s="211"/>
      <c r="G99" s="211"/>
      <c r="H99" s="211"/>
      <c r="I99" s="211"/>
      <c r="J99" s="211"/>
      <c r="K99" s="211"/>
      <c r="L99" s="211"/>
      <c r="M99" s="211"/>
      <c r="N99" s="211"/>
      <c r="O99" s="211"/>
      <c r="P99" s="211"/>
      <c r="Q99" s="211"/>
      <c r="R99" s="211"/>
      <c r="S99" s="211"/>
      <c r="T99" s="211"/>
      <c r="U99" s="211"/>
      <c r="V99" s="211"/>
      <c r="W99" s="211"/>
      <c r="X99" s="211"/>
    </row>
    <row r="100" spans="1:24" ht="17.25" customHeight="1">
      <c r="A100" s="211"/>
      <c r="B100" s="211"/>
      <c r="C100" s="211"/>
      <c r="D100" s="211"/>
      <c r="E100" s="211"/>
      <c r="F100" s="211"/>
      <c r="G100" s="211"/>
      <c r="H100" s="211"/>
      <c r="I100" s="211"/>
      <c r="J100" s="211"/>
      <c r="K100" s="211"/>
      <c r="L100" s="211"/>
      <c r="M100" s="211"/>
      <c r="N100" s="211"/>
      <c r="O100" s="211"/>
      <c r="P100" s="211"/>
      <c r="Q100" s="211"/>
      <c r="R100" s="211"/>
      <c r="S100" s="211"/>
      <c r="T100" s="211"/>
      <c r="U100" s="211"/>
      <c r="V100" s="211"/>
      <c r="W100" s="211"/>
      <c r="X100" s="211"/>
    </row>
    <row r="101" spans="1:24" ht="17.25" customHeight="1">
      <c r="A101" s="211"/>
      <c r="B101" s="211"/>
      <c r="C101" s="211"/>
      <c r="D101" s="211"/>
      <c r="E101" s="211"/>
      <c r="F101" s="211"/>
      <c r="G101" s="211"/>
      <c r="H101" s="211"/>
      <c r="I101" s="211"/>
      <c r="J101" s="211"/>
      <c r="K101" s="211"/>
      <c r="L101" s="211"/>
      <c r="M101" s="211"/>
      <c r="N101" s="211"/>
      <c r="O101" s="211"/>
      <c r="P101" s="211"/>
      <c r="Q101" s="211"/>
      <c r="R101" s="211"/>
      <c r="S101" s="211"/>
      <c r="T101" s="211"/>
      <c r="U101" s="211"/>
      <c r="V101" s="211"/>
      <c r="W101" s="211"/>
      <c r="X101" s="211"/>
    </row>
    <row r="102" spans="1:24" ht="17.25" customHeight="1">
      <c r="A102" s="211"/>
      <c r="B102" s="211"/>
      <c r="C102" s="211"/>
      <c r="D102" s="211"/>
      <c r="E102" s="211"/>
      <c r="F102" s="211"/>
      <c r="G102" s="211"/>
      <c r="H102" s="211"/>
      <c r="I102" s="211"/>
      <c r="J102" s="211"/>
      <c r="K102" s="211"/>
      <c r="L102" s="211"/>
      <c r="M102" s="211"/>
      <c r="N102" s="211"/>
      <c r="O102" s="211"/>
      <c r="P102" s="211"/>
      <c r="Q102" s="211"/>
      <c r="R102" s="211"/>
      <c r="S102" s="211"/>
      <c r="T102" s="211"/>
      <c r="U102" s="211"/>
      <c r="V102" s="211"/>
      <c r="W102" s="211"/>
      <c r="X102" s="211"/>
    </row>
    <row r="103" spans="1:24" ht="17.25" customHeight="1">
      <c r="A103" s="211"/>
      <c r="B103" s="211"/>
      <c r="C103" s="211"/>
      <c r="D103" s="211"/>
      <c r="E103" s="211"/>
      <c r="F103" s="211"/>
      <c r="G103" s="211"/>
      <c r="H103" s="211"/>
      <c r="I103" s="211"/>
      <c r="J103" s="211"/>
      <c r="K103" s="211"/>
      <c r="L103" s="211"/>
      <c r="M103" s="211"/>
      <c r="N103" s="211"/>
      <c r="O103" s="211"/>
      <c r="P103" s="211"/>
      <c r="Q103" s="211"/>
      <c r="R103" s="211"/>
      <c r="S103" s="211"/>
      <c r="T103" s="211"/>
      <c r="U103" s="211"/>
      <c r="V103" s="211"/>
      <c r="W103" s="211"/>
      <c r="X103" s="211"/>
    </row>
    <row r="104" spans="1:24" ht="17.25" customHeight="1">
      <c r="A104" s="211"/>
      <c r="B104" s="211"/>
      <c r="C104" s="211"/>
      <c r="D104" s="211"/>
      <c r="E104" s="211"/>
      <c r="F104" s="211"/>
      <c r="G104" s="211"/>
      <c r="H104" s="211"/>
      <c r="I104" s="211"/>
      <c r="J104" s="211"/>
      <c r="K104" s="211"/>
      <c r="L104" s="211"/>
      <c r="M104" s="211"/>
      <c r="N104" s="211"/>
      <c r="O104" s="211"/>
      <c r="P104" s="211"/>
      <c r="Q104" s="211"/>
      <c r="R104" s="211"/>
      <c r="S104" s="211"/>
      <c r="T104" s="211"/>
      <c r="U104" s="211"/>
      <c r="V104" s="211"/>
      <c r="W104" s="211"/>
      <c r="X104" s="211"/>
    </row>
    <row r="105" spans="1:24" ht="17.25" customHeight="1">
      <c r="A105" s="211"/>
      <c r="B105" s="211"/>
      <c r="C105" s="211"/>
      <c r="D105" s="211"/>
      <c r="E105" s="211"/>
      <c r="F105" s="211"/>
      <c r="G105" s="211"/>
      <c r="H105" s="211"/>
      <c r="I105" s="211"/>
      <c r="J105" s="211"/>
      <c r="K105" s="211"/>
      <c r="L105" s="211"/>
      <c r="M105" s="211"/>
      <c r="N105" s="211"/>
      <c r="O105" s="211"/>
      <c r="P105" s="211"/>
      <c r="Q105" s="211"/>
      <c r="R105" s="211"/>
      <c r="S105" s="211"/>
      <c r="T105" s="211"/>
      <c r="U105" s="211"/>
      <c r="V105" s="211"/>
      <c r="W105" s="211"/>
      <c r="X105" s="211"/>
    </row>
    <row r="106" spans="1:24" ht="17.25" customHeight="1">
      <c r="A106" s="211"/>
      <c r="B106" s="211"/>
      <c r="C106" s="211"/>
      <c r="D106" s="211"/>
      <c r="E106" s="211"/>
      <c r="F106" s="211"/>
      <c r="G106" s="211"/>
      <c r="H106" s="211"/>
      <c r="I106" s="211"/>
      <c r="J106" s="211"/>
      <c r="K106" s="211"/>
      <c r="L106" s="211"/>
      <c r="M106" s="211"/>
      <c r="N106" s="211"/>
      <c r="O106" s="211"/>
      <c r="P106" s="211"/>
      <c r="Q106" s="211"/>
      <c r="R106" s="211"/>
      <c r="S106" s="211"/>
      <c r="T106" s="211"/>
      <c r="U106" s="211"/>
      <c r="V106" s="211"/>
      <c r="W106" s="211"/>
      <c r="X106" s="211"/>
    </row>
    <row r="107" spans="1:24" ht="17.25" customHeight="1">
      <c r="A107" s="211"/>
      <c r="B107" s="211"/>
      <c r="C107" s="211"/>
      <c r="D107" s="211"/>
      <c r="E107" s="211"/>
      <c r="F107" s="211"/>
      <c r="G107" s="211"/>
      <c r="H107" s="211"/>
      <c r="I107" s="211"/>
      <c r="J107" s="211"/>
      <c r="K107" s="211"/>
      <c r="L107" s="211"/>
      <c r="M107" s="211"/>
      <c r="N107" s="211"/>
      <c r="O107" s="211"/>
      <c r="P107" s="211"/>
      <c r="Q107" s="211"/>
      <c r="R107" s="211"/>
      <c r="S107" s="211"/>
      <c r="T107" s="211"/>
      <c r="U107" s="211"/>
      <c r="V107" s="211"/>
      <c r="W107" s="211"/>
      <c r="X107" s="211"/>
    </row>
    <row r="108" spans="1:24" ht="17.25" customHeight="1">
      <c r="A108" s="211"/>
      <c r="B108" s="211"/>
      <c r="C108" s="211"/>
      <c r="D108" s="211"/>
      <c r="E108" s="211"/>
      <c r="F108" s="211"/>
      <c r="G108" s="211"/>
      <c r="H108" s="211"/>
      <c r="I108" s="211"/>
      <c r="J108" s="211"/>
      <c r="K108" s="211"/>
      <c r="L108" s="211"/>
      <c r="M108" s="211"/>
      <c r="N108" s="211"/>
      <c r="O108" s="211"/>
      <c r="P108" s="211"/>
      <c r="Q108" s="211"/>
      <c r="R108" s="211"/>
      <c r="S108" s="211"/>
      <c r="T108" s="211"/>
      <c r="U108" s="211"/>
      <c r="V108" s="211"/>
      <c r="W108" s="211"/>
      <c r="X108" s="211"/>
    </row>
    <row r="109" spans="1:24" ht="17.25" customHeight="1">
      <c r="A109" s="211"/>
      <c r="B109" s="211"/>
      <c r="C109" s="211"/>
      <c r="D109" s="211"/>
      <c r="E109" s="211"/>
      <c r="F109" s="211"/>
      <c r="G109" s="211"/>
      <c r="H109" s="211"/>
      <c r="I109" s="211"/>
      <c r="J109" s="211"/>
      <c r="K109" s="211"/>
      <c r="L109" s="211"/>
      <c r="M109" s="211"/>
      <c r="N109" s="211"/>
      <c r="O109" s="211"/>
      <c r="P109" s="211"/>
      <c r="Q109" s="211"/>
      <c r="R109" s="211"/>
      <c r="S109" s="211"/>
      <c r="T109" s="211"/>
      <c r="U109" s="211"/>
      <c r="V109" s="211"/>
      <c r="W109" s="211"/>
      <c r="X109" s="211"/>
    </row>
    <row r="110" spans="1:24" ht="17.25" customHeight="1">
      <c r="A110" s="211"/>
      <c r="B110" s="211"/>
      <c r="C110" s="211"/>
      <c r="D110" s="211"/>
      <c r="E110" s="211"/>
      <c r="F110" s="211"/>
      <c r="G110" s="211"/>
      <c r="H110" s="211"/>
      <c r="I110" s="211"/>
      <c r="J110" s="211"/>
      <c r="K110" s="211"/>
      <c r="L110" s="211"/>
      <c r="M110" s="211"/>
      <c r="N110" s="211"/>
      <c r="O110" s="211"/>
      <c r="P110" s="211"/>
      <c r="Q110" s="211"/>
      <c r="R110" s="211"/>
      <c r="S110" s="211"/>
      <c r="T110" s="211"/>
      <c r="U110" s="211"/>
      <c r="V110" s="211"/>
      <c r="W110" s="211"/>
      <c r="X110" s="211"/>
    </row>
    <row r="111" spans="1:24" ht="17.25" customHeight="1">
      <c r="A111" s="211"/>
      <c r="B111" s="211"/>
      <c r="C111" s="211"/>
      <c r="D111" s="211"/>
      <c r="E111" s="211"/>
      <c r="F111" s="211"/>
      <c r="G111" s="211"/>
      <c r="H111" s="211"/>
      <c r="I111" s="211"/>
      <c r="J111" s="211"/>
      <c r="K111" s="211"/>
      <c r="L111" s="211"/>
      <c r="M111" s="211"/>
      <c r="N111" s="211"/>
      <c r="O111" s="211"/>
      <c r="P111" s="211"/>
      <c r="Q111" s="211"/>
      <c r="R111" s="211"/>
      <c r="S111" s="211"/>
      <c r="T111" s="211"/>
      <c r="U111" s="211"/>
      <c r="V111" s="211"/>
      <c r="W111" s="211"/>
      <c r="X111" s="211"/>
    </row>
    <row r="112" spans="1:24" ht="17.25" customHeight="1">
      <c r="A112" s="211"/>
      <c r="B112" s="211"/>
      <c r="C112" s="211"/>
      <c r="D112" s="211"/>
      <c r="E112" s="211"/>
      <c r="F112" s="211"/>
      <c r="G112" s="211"/>
      <c r="H112" s="211"/>
      <c r="I112" s="211"/>
      <c r="J112" s="211"/>
      <c r="K112" s="211"/>
      <c r="L112" s="211"/>
      <c r="M112" s="211"/>
      <c r="N112" s="211"/>
      <c r="O112" s="211"/>
      <c r="P112" s="211"/>
      <c r="Q112" s="211"/>
      <c r="R112" s="211"/>
      <c r="S112" s="211"/>
      <c r="T112" s="211"/>
      <c r="U112" s="211"/>
      <c r="V112" s="211"/>
      <c r="W112" s="211"/>
      <c r="X112" s="211"/>
    </row>
    <row r="113" spans="1:24" ht="8.1" customHeight="1">
      <c r="A113" s="211"/>
      <c r="B113" s="211"/>
      <c r="C113" s="211"/>
      <c r="D113" s="211"/>
      <c r="E113" s="211"/>
      <c r="F113" s="211"/>
      <c r="G113" s="211"/>
      <c r="H113" s="211"/>
      <c r="I113" s="211"/>
      <c r="J113" s="211"/>
      <c r="K113" s="211"/>
      <c r="L113" s="211"/>
      <c r="M113" s="211"/>
      <c r="N113" s="211"/>
      <c r="O113" s="211"/>
      <c r="P113" s="211"/>
      <c r="Q113" s="211"/>
      <c r="R113" s="211"/>
      <c r="S113" s="211"/>
      <c r="T113" s="211"/>
      <c r="U113" s="211"/>
      <c r="V113" s="211"/>
      <c r="W113" s="211"/>
      <c r="X113" s="211"/>
    </row>
    <row r="114" spans="1:24" ht="8.1" customHeight="1">
      <c r="A114" s="211"/>
      <c r="B114" s="211"/>
      <c r="C114" s="211"/>
      <c r="D114" s="211"/>
      <c r="E114" s="211"/>
      <c r="F114" s="211"/>
      <c r="G114" s="211"/>
      <c r="H114" s="211"/>
      <c r="I114" s="211"/>
      <c r="J114" s="211"/>
      <c r="K114" s="211"/>
      <c r="L114" s="211"/>
      <c r="M114" s="211"/>
      <c r="N114" s="211"/>
      <c r="O114" s="211"/>
      <c r="P114" s="211"/>
      <c r="Q114" s="211"/>
      <c r="R114" s="211"/>
      <c r="S114" s="211"/>
      <c r="T114" s="211"/>
      <c r="U114" s="211"/>
      <c r="V114" s="211"/>
      <c r="W114" s="211"/>
      <c r="X114" s="211"/>
    </row>
    <row r="115" spans="1:24" ht="8.1" customHeight="1">
      <c r="A115" s="211"/>
      <c r="B115" s="211"/>
      <c r="C115" s="211"/>
      <c r="D115" s="211"/>
      <c r="E115" s="211"/>
      <c r="F115" s="211"/>
      <c r="G115" s="211"/>
      <c r="H115" s="211"/>
      <c r="I115" s="211"/>
      <c r="J115" s="211"/>
      <c r="K115" s="211"/>
      <c r="L115" s="211"/>
      <c r="M115" s="211"/>
      <c r="N115" s="211"/>
      <c r="O115" s="211"/>
      <c r="P115" s="211"/>
      <c r="Q115" s="211"/>
      <c r="R115" s="211"/>
      <c r="S115" s="211"/>
      <c r="T115" s="211"/>
      <c r="U115" s="211"/>
      <c r="V115" s="211"/>
      <c r="W115" s="211"/>
      <c r="X115" s="211"/>
    </row>
    <row r="116" spans="1:24" ht="8.1" customHeight="1">
      <c r="A116" s="211"/>
      <c r="B116" s="211"/>
      <c r="C116" s="211"/>
      <c r="D116" s="211"/>
      <c r="E116" s="211"/>
      <c r="F116" s="211"/>
      <c r="G116" s="211"/>
      <c r="H116" s="211"/>
      <c r="I116" s="211"/>
      <c r="J116" s="211"/>
      <c r="K116" s="211"/>
      <c r="L116" s="211"/>
      <c r="M116" s="211"/>
      <c r="N116" s="211"/>
      <c r="O116" s="211"/>
      <c r="P116" s="211"/>
      <c r="Q116" s="211"/>
      <c r="R116" s="211"/>
      <c r="S116" s="211"/>
      <c r="T116" s="211"/>
      <c r="U116" s="211"/>
      <c r="V116" s="211"/>
      <c r="W116" s="211"/>
      <c r="X116" s="211"/>
    </row>
    <row r="117" spans="1:24" ht="8.1" customHeight="1">
      <c r="A117" s="211"/>
      <c r="B117" s="211"/>
      <c r="C117" s="211"/>
      <c r="D117" s="211"/>
      <c r="E117" s="211"/>
      <c r="F117" s="211"/>
      <c r="G117" s="211"/>
      <c r="H117" s="211"/>
      <c r="I117" s="211"/>
      <c r="J117" s="211"/>
      <c r="K117" s="211"/>
      <c r="L117" s="211"/>
      <c r="M117" s="211"/>
      <c r="N117" s="211"/>
      <c r="O117" s="211"/>
      <c r="P117" s="211"/>
      <c r="Q117" s="211"/>
      <c r="R117" s="211"/>
      <c r="S117" s="211"/>
      <c r="T117" s="211"/>
      <c r="U117" s="211"/>
      <c r="V117" s="211"/>
      <c r="W117" s="211"/>
      <c r="X117" s="211"/>
    </row>
    <row r="118" spans="1:24" ht="8.1" customHeight="1">
      <c r="A118" s="211"/>
      <c r="B118" s="211"/>
      <c r="C118" s="211"/>
      <c r="D118" s="211"/>
      <c r="E118" s="211"/>
      <c r="F118" s="211"/>
      <c r="G118" s="211"/>
      <c r="H118" s="211"/>
      <c r="I118" s="211"/>
      <c r="J118" s="211"/>
      <c r="K118" s="211"/>
      <c r="L118" s="211"/>
      <c r="M118" s="211"/>
      <c r="N118" s="211"/>
      <c r="O118" s="211"/>
      <c r="P118" s="211"/>
      <c r="Q118" s="211"/>
      <c r="R118" s="211"/>
      <c r="S118" s="211"/>
      <c r="T118" s="211"/>
      <c r="U118" s="211"/>
      <c r="V118" s="211"/>
      <c r="W118" s="211"/>
      <c r="X118" s="211"/>
    </row>
    <row r="119" spans="1:24" ht="8.1" customHeight="1">
      <c r="C119" s="211"/>
      <c r="D119" s="211"/>
      <c r="E119" s="211"/>
      <c r="F119" s="211"/>
      <c r="G119" s="211"/>
      <c r="H119" s="211"/>
      <c r="I119" s="211"/>
      <c r="J119" s="211"/>
      <c r="K119" s="211"/>
      <c r="L119" s="211"/>
      <c r="M119" s="211"/>
      <c r="N119" s="211"/>
      <c r="O119" s="211"/>
      <c r="P119" s="211"/>
      <c r="Q119" s="211"/>
      <c r="R119" s="211"/>
      <c r="S119" s="211"/>
      <c r="T119" s="211"/>
      <c r="U119" s="211"/>
      <c r="V119" s="211"/>
      <c r="W119" s="211"/>
      <c r="X119" s="211"/>
    </row>
    <row r="120" spans="1:24" ht="8.1" customHeight="1">
      <c r="C120" s="211"/>
      <c r="D120" s="211"/>
      <c r="E120" s="211"/>
      <c r="F120" s="211"/>
      <c r="G120" s="211"/>
      <c r="H120" s="211"/>
      <c r="I120" s="211"/>
      <c r="J120" s="211"/>
      <c r="K120" s="211"/>
      <c r="L120" s="211"/>
      <c r="M120" s="211"/>
      <c r="N120" s="211"/>
      <c r="O120" s="211"/>
      <c r="P120" s="211"/>
      <c r="Q120" s="211"/>
      <c r="R120" s="211"/>
      <c r="S120" s="211"/>
      <c r="T120" s="211"/>
      <c r="U120" s="211"/>
      <c r="V120" s="211"/>
      <c r="W120" s="211"/>
      <c r="X120" s="211"/>
    </row>
  </sheetData>
  <sheetProtection password="AED3" sheet="1" objects="1" scenarios="1" selectLockedCells="1" selectUnlockedCells="1"/>
  <mergeCells count="289">
    <mergeCell ref="Z12:AA13"/>
    <mergeCell ref="AB12:AC13"/>
    <mergeCell ref="W38:Y39"/>
    <mergeCell ref="N38:O39"/>
    <mergeCell ref="P38:Q39"/>
    <mergeCell ref="R38:S39"/>
    <mergeCell ref="Z38:AA39"/>
    <mergeCell ref="AB38:AC39"/>
    <mergeCell ref="W40:Y41"/>
    <mergeCell ref="N40:O41"/>
    <mergeCell ref="P40:Q41"/>
    <mergeCell ref="R40:S41"/>
    <mergeCell ref="Z40:AA41"/>
    <mergeCell ref="AB40:AC41"/>
    <mergeCell ref="W34:Y35"/>
    <mergeCell ref="N34:O35"/>
    <mergeCell ref="P34:Q35"/>
    <mergeCell ref="R34:S35"/>
    <mergeCell ref="Z34:AA35"/>
    <mergeCell ref="AB34:AC35"/>
    <mergeCell ref="W36:Y37"/>
    <mergeCell ref="N36:O37"/>
    <mergeCell ref="P36:Q37"/>
    <mergeCell ref="R36:S37"/>
    <mergeCell ref="Z36:AA37"/>
    <mergeCell ref="AB36:AC37"/>
    <mergeCell ref="W30:Y31"/>
    <mergeCell ref="N30:O31"/>
    <mergeCell ref="P30:Q31"/>
    <mergeCell ref="R30:S31"/>
    <mergeCell ref="Z30:AA31"/>
    <mergeCell ref="AB30:AC31"/>
    <mergeCell ref="W32:Y33"/>
    <mergeCell ref="N32:O33"/>
    <mergeCell ref="P32:Q33"/>
    <mergeCell ref="R32:S33"/>
    <mergeCell ref="Z32:AA33"/>
    <mergeCell ref="AB32:AC33"/>
    <mergeCell ref="W26:Y27"/>
    <mergeCell ref="N26:O27"/>
    <mergeCell ref="P26:Q27"/>
    <mergeCell ref="R26:S27"/>
    <mergeCell ref="Z26:AA27"/>
    <mergeCell ref="AB26:AC27"/>
    <mergeCell ref="W28:Y29"/>
    <mergeCell ref="N28:O29"/>
    <mergeCell ref="P28:Q29"/>
    <mergeCell ref="R28:S29"/>
    <mergeCell ref="Z28:AA29"/>
    <mergeCell ref="AB28:AC29"/>
    <mergeCell ref="W22:Y23"/>
    <mergeCell ref="N22:O23"/>
    <mergeCell ref="P22:Q23"/>
    <mergeCell ref="R22:S23"/>
    <mergeCell ref="Z22:AA23"/>
    <mergeCell ref="AB22:AC23"/>
    <mergeCell ref="W24:Y25"/>
    <mergeCell ref="N24:O25"/>
    <mergeCell ref="P24:Q25"/>
    <mergeCell ref="R24:S25"/>
    <mergeCell ref="Z24:AA25"/>
    <mergeCell ref="AB24:AC25"/>
    <mergeCell ref="Z16:AA17"/>
    <mergeCell ref="AB16:AC17"/>
    <mergeCell ref="W18:Y19"/>
    <mergeCell ref="N18:O19"/>
    <mergeCell ref="P18:Q19"/>
    <mergeCell ref="R18:S19"/>
    <mergeCell ref="Z18:AA19"/>
    <mergeCell ref="AB18:AC19"/>
    <mergeCell ref="W20:Y21"/>
    <mergeCell ref="N20:O21"/>
    <mergeCell ref="P20:Q21"/>
    <mergeCell ref="R20:S21"/>
    <mergeCell ref="Z20:AA21"/>
    <mergeCell ref="AB20:AC21"/>
    <mergeCell ref="W2:Y3"/>
    <mergeCell ref="W4:Y5"/>
    <mergeCell ref="N4:O5"/>
    <mergeCell ref="P4:Q5"/>
    <mergeCell ref="R4:S5"/>
    <mergeCell ref="Z4:AA5"/>
    <mergeCell ref="AB4:AC5"/>
    <mergeCell ref="W10:Y11"/>
    <mergeCell ref="N10:O11"/>
    <mergeCell ref="P10:Q11"/>
    <mergeCell ref="R10:S11"/>
    <mergeCell ref="Z10:AA11"/>
    <mergeCell ref="AB10:AC11"/>
    <mergeCell ref="N2:O3"/>
    <mergeCell ref="P2:Q3"/>
    <mergeCell ref="R2:S3"/>
    <mergeCell ref="Z2:AA3"/>
    <mergeCell ref="AB2:AC3"/>
    <mergeCell ref="AF38:AF39"/>
    <mergeCell ref="AF40:AF41"/>
    <mergeCell ref="W12:Y13"/>
    <mergeCell ref="W6:Y7"/>
    <mergeCell ref="N6:O7"/>
    <mergeCell ref="P6:Q7"/>
    <mergeCell ref="R6:S7"/>
    <mergeCell ref="Z6:AA7"/>
    <mergeCell ref="AB6:AC7"/>
    <mergeCell ref="W8:Y9"/>
    <mergeCell ref="N8:O9"/>
    <mergeCell ref="P8:Q9"/>
    <mergeCell ref="R8:S9"/>
    <mergeCell ref="Z8:AA9"/>
    <mergeCell ref="AB8:AC9"/>
    <mergeCell ref="W14:Y15"/>
    <mergeCell ref="N14:O15"/>
    <mergeCell ref="P14:Q15"/>
    <mergeCell ref="R14:S15"/>
    <mergeCell ref="Z14:AA15"/>
    <mergeCell ref="AB14:AC15"/>
    <mergeCell ref="W16:Y17"/>
    <mergeCell ref="N16:O17"/>
    <mergeCell ref="P16:Q17"/>
    <mergeCell ref="AF20:AF21"/>
    <mergeCell ref="AF22:AF23"/>
    <mergeCell ref="AF24:AF25"/>
    <mergeCell ref="AF26:AF27"/>
    <mergeCell ref="AF28:AF29"/>
    <mergeCell ref="AF30:AF31"/>
    <mergeCell ref="AF32:AF33"/>
    <mergeCell ref="AF34:AF35"/>
    <mergeCell ref="AF36:AF37"/>
    <mergeCell ref="AF2:AF3"/>
    <mergeCell ref="AF4:AF5"/>
    <mergeCell ref="AF6:AF7"/>
    <mergeCell ref="AF8:AF9"/>
    <mergeCell ref="AF10:AF11"/>
    <mergeCell ref="AF12:AF13"/>
    <mergeCell ref="AF14:AF15"/>
    <mergeCell ref="AF16:AF17"/>
    <mergeCell ref="AF18:AF19"/>
    <mergeCell ref="AD38:AD39"/>
    <mergeCell ref="AD40:AD41"/>
    <mergeCell ref="AE2:AE3"/>
    <mergeCell ref="AE4:AE5"/>
    <mergeCell ref="AE6:AE7"/>
    <mergeCell ref="AE8:AE9"/>
    <mergeCell ref="AE10:AE11"/>
    <mergeCell ref="AE12:AE13"/>
    <mergeCell ref="AE14:AE15"/>
    <mergeCell ref="AE16:AE17"/>
    <mergeCell ref="AE18:AE19"/>
    <mergeCell ref="AE20:AE21"/>
    <mergeCell ref="AE22:AE23"/>
    <mergeCell ref="AE24:AE25"/>
    <mergeCell ref="AE26:AE27"/>
    <mergeCell ref="AE28:AE29"/>
    <mergeCell ref="AE30:AE31"/>
    <mergeCell ref="AE32:AE33"/>
    <mergeCell ref="AE34:AE35"/>
    <mergeCell ref="AE36:AE37"/>
    <mergeCell ref="AE38:AE39"/>
    <mergeCell ref="AE40:AE41"/>
    <mergeCell ref="AD20:AD21"/>
    <mergeCell ref="AD22:AD23"/>
    <mergeCell ref="AD24:AD25"/>
    <mergeCell ref="AD26:AD27"/>
    <mergeCell ref="AD28:AD29"/>
    <mergeCell ref="AD30:AD31"/>
    <mergeCell ref="AD32:AD33"/>
    <mergeCell ref="AD34:AD35"/>
    <mergeCell ref="AD36:AD37"/>
    <mergeCell ref="AD2:AD3"/>
    <mergeCell ref="AD4:AD5"/>
    <mergeCell ref="AD6:AD7"/>
    <mergeCell ref="AD8:AD9"/>
    <mergeCell ref="AD10:AD11"/>
    <mergeCell ref="AD12:AD13"/>
    <mergeCell ref="AD14:AD15"/>
    <mergeCell ref="AD16:AD17"/>
    <mergeCell ref="AD18:AD19"/>
    <mergeCell ref="B38:D38"/>
    <mergeCell ref="E38:M38"/>
    <mergeCell ref="T38:U38"/>
    <mergeCell ref="E39:M39"/>
    <mergeCell ref="T39:U39"/>
    <mergeCell ref="B40:D40"/>
    <mergeCell ref="E40:M40"/>
    <mergeCell ref="T40:U40"/>
    <mergeCell ref="E41:M41"/>
    <mergeCell ref="T41:U41"/>
    <mergeCell ref="B34:D34"/>
    <mergeCell ref="E34:M34"/>
    <mergeCell ref="T34:U34"/>
    <mergeCell ref="E35:M35"/>
    <mergeCell ref="T35:U35"/>
    <mergeCell ref="B36:D36"/>
    <mergeCell ref="E36:M36"/>
    <mergeCell ref="T36:U36"/>
    <mergeCell ref="E37:M37"/>
    <mergeCell ref="T37:U37"/>
    <mergeCell ref="B30:D30"/>
    <mergeCell ref="E30:M30"/>
    <mergeCell ref="T30:U30"/>
    <mergeCell ref="E31:M31"/>
    <mergeCell ref="T31:U31"/>
    <mergeCell ref="B32:D32"/>
    <mergeCell ref="E32:M32"/>
    <mergeCell ref="T32:U32"/>
    <mergeCell ref="E33:M33"/>
    <mergeCell ref="T33:U33"/>
    <mergeCell ref="B26:D26"/>
    <mergeCell ref="E26:M26"/>
    <mergeCell ref="T26:U26"/>
    <mergeCell ref="E27:M27"/>
    <mergeCell ref="T27:U27"/>
    <mergeCell ref="B28:D28"/>
    <mergeCell ref="E28:M28"/>
    <mergeCell ref="T28:U28"/>
    <mergeCell ref="E29:M29"/>
    <mergeCell ref="T29:U29"/>
    <mergeCell ref="B22:D22"/>
    <mergeCell ref="E22:M22"/>
    <mergeCell ref="T22:U22"/>
    <mergeCell ref="E23:M23"/>
    <mergeCell ref="T23:U23"/>
    <mergeCell ref="B24:D24"/>
    <mergeCell ref="E24:M24"/>
    <mergeCell ref="T24:U24"/>
    <mergeCell ref="E25:M25"/>
    <mergeCell ref="T25:U25"/>
    <mergeCell ref="B18:D18"/>
    <mergeCell ref="E18:M18"/>
    <mergeCell ref="T18:U18"/>
    <mergeCell ref="E19:M19"/>
    <mergeCell ref="T19:U19"/>
    <mergeCell ref="B20:D20"/>
    <mergeCell ref="E20:M20"/>
    <mergeCell ref="T20:U20"/>
    <mergeCell ref="E21:M21"/>
    <mergeCell ref="T21:U21"/>
    <mergeCell ref="B14:D14"/>
    <mergeCell ref="E14:M14"/>
    <mergeCell ref="T14:U14"/>
    <mergeCell ref="E15:M15"/>
    <mergeCell ref="T15:U15"/>
    <mergeCell ref="B16:D16"/>
    <mergeCell ref="E16:M16"/>
    <mergeCell ref="T16:U16"/>
    <mergeCell ref="E17:M17"/>
    <mergeCell ref="T17:U17"/>
    <mergeCell ref="R16:S17"/>
    <mergeCell ref="B10:D10"/>
    <mergeCell ref="E10:M10"/>
    <mergeCell ref="T10:U10"/>
    <mergeCell ref="E11:M11"/>
    <mergeCell ref="T11:U11"/>
    <mergeCell ref="B12:D12"/>
    <mergeCell ref="E12:M12"/>
    <mergeCell ref="T12:U12"/>
    <mergeCell ref="E13:M13"/>
    <mergeCell ref="T13:U13"/>
    <mergeCell ref="N12:O13"/>
    <mergeCell ref="P12:Q13"/>
    <mergeCell ref="R12:S13"/>
    <mergeCell ref="B6:D6"/>
    <mergeCell ref="E6:M6"/>
    <mergeCell ref="T6:U6"/>
    <mergeCell ref="E7:M7"/>
    <mergeCell ref="T7:U7"/>
    <mergeCell ref="B8:D8"/>
    <mergeCell ref="E8:M8"/>
    <mergeCell ref="T8:U8"/>
    <mergeCell ref="E9:M9"/>
    <mergeCell ref="T9:U9"/>
    <mergeCell ref="B2:D2"/>
    <mergeCell ref="E2:M2"/>
    <mergeCell ref="T2:U2"/>
    <mergeCell ref="E3:M3"/>
    <mergeCell ref="T3:U3"/>
    <mergeCell ref="B4:D4"/>
    <mergeCell ref="E4:M4"/>
    <mergeCell ref="T4:U4"/>
    <mergeCell ref="E5:M5"/>
    <mergeCell ref="T5:U5"/>
    <mergeCell ref="B1:D1"/>
    <mergeCell ref="E1:M1"/>
    <mergeCell ref="N1:O1"/>
    <mergeCell ref="P1:Q1"/>
    <mergeCell ref="R1:S1"/>
    <mergeCell ref="T1:V1"/>
    <mergeCell ref="W1:Y1"/>
    <mergeCell ref="Z1:AA1"/>
    <mergeCell ref="AB1:AC1"/>
  </mergeCells>
  <phoneticPr fontId="148" type="noConversion"/>
  <dataValidations count="3">
    <dataValidation type="list" errorStyle="information" allowBlank="1" showInputMessage="1" showErrorMessage="1" sqref="V2 V6 V8 V10 V12 V14 V16 V18 V20 V22 V24 V26 V28 V30 V32 V34 V36 V38 V40" xr:uid="{00000000-0002-0000-0400-000000000000}">
      <formula1>"个, 千克,只, 件, 把,台, 箱, 套, 支, 副, 米,  盒, 升, 包,条  , "</formula1>
    </dataValidation>
    <dataValidation type="list" errorStyle="information" allowBlank="1" showInputMessage="1" showErrorMessage="1" sqref="V3 V5 V7 V9 V11 V13 V15 V17 V19 V21 V23 V25 V27 V29 V31 V33 V35 V37 V39 V41" xr:uid="{00000000-0002-0000-0400-000001000000}">
      <formula1>"个, 只, 件, 台, 箱, 套, 支, 副, 米, 千克, 盒, 升, 包,  , "</formula1>
    </dataValidation>
    <dataValidation type="list" errorStyle="information" allowBlank="1" showInputMessage="1" showErrorMessage="1" sqref="V4" xr:uid="{00000000-0002-0000-0400-000002000000}">
      <formula1>"个, 千克,只, 件, 把,台, 箱, 套, 支, 副, 米,  盒, 升, 包,  , "</formula1>
    </dataValidation>
  </dataValidations>
  <pageMargins left="0.23" right="0.24" top="0.49" bottom="0.17" header="0.5" footer="0.17"/>
  <pageSetup paperSize="9"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indexed="12"/>
    <pageSetUpPr fitToPage="1"/>
  </sheetPr>
  <dimension ref="A1:AQ49"/>
  <sheetViews>
    <sheetView showZeros="0" showOutlineSymbols="0" topLeftCell="A15" zoomScale="115" zoomScaleNormal="115" workbookViewId="0">
      <selection activeCell="I33" sqref="I33:O34"/>
    </sheetView>
  </sheetViews>
  <sheetFormatPr defaultColWidth="9" defaultRowHeight="14.25"/>
  <cols>
    <col min="1" max="1" width="5.75" customWidth="1"/>
    <col min="2" max="2" width="1.25" customWidth="1"/>
    <col min="3" max="3" width="1.375" customWidth="1"/>
    <col min="4" max="4" width="1.875" customWidth="1"/>
    <col min="5" max="5" width="1.75" customWidth="1"/>
    <col min="6" max="6" width="1.25" customWidth="1"/>
    <col min="7" max="7" width="1.375" customWidth="1"/>
    <col min="8" max="8" width="0.875" customWidth="1"/>
    <col min="9" max="9" width="7" customWidth="1"/>
    <col min="10" max="10" width="5.75" customWidth="1"/>
    <col min="11" max="11" width="3.625" customWidth="1"/>
    <col min="12" max="12" width="2.75" customWidth="1"/>
    <col min="13" max="13" width="1.75" customWidth="1"/>
    <col min="14" max="14" width="6.125" customWidth="1"/>
    <col min="15" max="15" width="19.875" customWidth="1"/>
    <col min="16" max="16" width="4.625" customWidth="1"/>
    <col min="17" max="17" width="3.25" customWidth="1"/>
    <col min="18" max="18" width="3.5" customWidth="1"/>
    <col min="19" max="19" width="7.125" customWidth="1"/>
    <col min="20" max="20" width="0.625" customWidth="1"/>
    <col min="21" max="21" width="9.5" hidden="1" customWidth="1"/>
    <col min="22" max="22" width="5.25" customWidth="1"/>
    <col min="23" max="23" width="1.625" customWidth="1"/>
    <col min="24" max="24" width="0.875" customWidth="1"/>
    <col min="25" max="25" width="5.375" customWidth="1"/>
    <col min="26" max="26" width="1.875" hidden="1" customWidth="1"/>
    <col min="27" max="28" width="4.375" customWidth="1"/>
    <col min="29" max="29" width="6" customWidth="1"/>
    <col min="30" max="30" width="6.25" customWidth="1"/>
    <col min="31" max="31" width="1.875" customWidth="1"/>
    <col min="32" max="32" width="1.375" customWidth="1"/>
    <col min="33" max="33" width="3.125" customWidth="1"/>
    <col min="34" max="34" width="4" customWidth="1"/>
    <col min="35" max="35" width="2.125" customWidth="1"/>
    <col min="36" max="36" width="1.75" customWidth="1"/>
    <col min="37" max="37" width="15.25" customWidth="1"/>
    <col min="38" max="38" width="7.125" customWidth="1"/>
  </cols>
  <sheetData>
    <row r="1" spans="1:38" ht="0.75" customHeight="1"/>
    <row r="2" spans="1:38" ht="0.75" customHeight="1"/>
    <row r="3" spans="1:38" ht="21" customHeight="1">
      <c r="A3" s="632" t="s">
        <v>4473</v>
      </c>
      <c r="B3" s="632"/>
      <c r="C3" s="632"/>
      <c r="D3" s="632"/>
      <c r="E3" s="632"/>
      <c r="F3" s="632"/>
      <c r="G3" s="632"/>
      <c r="H3" s="632"/>
      <c r="I3" s="632"/>
      <c r="J3" s="632"/>
      <c r="K3" s="632"/>
      <c r="L3" s="632"/>
      <c r="M3" s="632"/>
      <c r="N3" s="632"/>
      <c r="O3" s="632"/>
      <c r="P3" s="632"/>
      <c r="Q3" s="632"/>
      <c r="R3" s="632"/>
      <c r="S3" s="632"/>
      <c r="T3" s="632"/>
      <c r="U3" s="632"/>
      <c r="V3" s="632"/>
      <c r="W3" s="632"/>
      <c r="X3" s="632"/>
      <c r="Y3" s="632"/>
      <c r="Z3" s="632"/>
      <c r="AA3" s="632"/>
      <c r="AB3" s="632"/>
      <c r="AC3" s="632"/>
      <c r="AD3" s="632"/>
      <c r="AE3" s="632"/>
      <c r="AF3" s="632"/>
      <c r="AG3" s="632"/>
      <c r="AH3" s="632"/>
      <c r="AI3" s="632"/>
      <c r="AJ3" s="632"/>
      <c r="AK3" s="632"/>
      <c r="AL3" s="632"/>
    </row>
    <row r="4" spans="1:38" ht="12" customHeight="1">
      <c r="A4" s="632"/>
      <c r="B4" s="632"/>
      <c r="C4" s="632"/>
      <c r="D4" s="632"/>
      <c r="E4" s="632"/>
      <c r="F4" s="632"/>
      <c r="G4" s="632"/>
      <c r="H4" s="632"/>
      <c r="I4" s="632"/>
      <c r="J4" s="632"/>
      <c r="K4" s="632"/>
      <c r="L4" s="632"/>
      <c r="M4" s="632"/>
      <c r="N4" s="632"/>
      <c r="O4" s="632"/>
      <c r="P4" s="632"/>
      <c r="Q4" s="632"/>
      <c r="R4" s="632"/>
      <c r="S4" s="632"/>
      <c r="T4" s="632"/>
      <c r="U4" s="632"/>
      <c r="V4" s="632"/>
      <c r="W4" s="632"/>
      <c r="X4" s="632"/>
      <c r="Y4" s="632"/>
      <c r="Z4" s="632"/>
      <c r="AA4" s="632"/>
      <c r="AB4" s="632"/>
      <c r="AC4" s="632"/>
      <c r="AD4" s="632"/>
      <c r="AE4" s="632"/>
      <c r="AF4" s="632"/>
      <c r="AG4" s="632"/>
      <c r="AH4" s="632"/>
      <c r="AI4" s="632"/>
      <c r="AJ4" s="632"/>
      <c r="AK4" s="632"/>
      <c r="AL4" s="632"/>
    </row>
    <row r="5" spans="1:38" s="120" customFormat="1" ht="14.1" customHeight="1">
      <c r="F5" s="633" t="s">
        <v>4474</v>
      </c>
      <c r="G5" s="633"/>
      <c r="H5" s="633"/>
      <c r="I5" s="633"/>
      <c r="J5" s="634">
        <f>报关资料录入!E15</f>
        <v>5352</v>
      </c>
      <c r="K5" s="634"/>
      <c r="L5" s="634"/>
      <c r="M5" s="634"/>
      <c r="N5" s="634"/>
      <c r="O5" s="634"/>
      <c r="P5" s="634"/>
      <c r="Q5" s="635"/>
      <c r="R5" s="635"/>
      <c r="S5" s="635"/>
      <c r="T5" s="635"/>
      <c r="U5" s="635"/>
      <c r="V5" s="633" t="s">
        <v>4475</v>
      </c>
      <c r="W5" s="633"/>
      <c r="X5" s="633"/>
      <c r="Y5" s="633"/>
      <c r="Z5" s="636"/>
      <c r="AA5" s="636"/>
      <c r="AB5" s="636"/>
      <c r="AC5" s="636"/>
      <c r="AD5" s="636"/>
      <c r="AE5" s="636"/>
      <c r="AF5" s="636"/>
      <c r="AG5" s="636"/>
      <c r="AH5" s="636"/>
      <c r="AI5" s="636"/>
      <c r="AJ5" s="636"/>
      <c r="AK5" s="636"/>
      <c r="AL5" s="636"/>
    </row>
    <row r="6" spans="1:38" s="120" customFormat="1" ht="14.1" customHeight="1">
      <c r="A6" s="637" t="s">
        <v>4476</v>
      </c>
      <c r="B6" s="638"/>
      <c r="C6" s="638"/>
      <c r="D6" s="638"/>
      <c r="E6" s="639" t="str">
        <f>报关资料与ASN!H7</f>
        <v>5116940005</v>
      </c>
      <c r="F6" s="639"/>
      <c r="G6" s="639"/>
      <c r="H6" s="639"/>
      <c r="I6" s="639"/>
      <c r="J6" s="640" t="s">
        <v>51</v>
      </c>
      <c r="K6" s="640"/>
      <c r="L6" s="640"/>
      <c r="M6" s="640"/>
      <c r="N6" s="640"/>
      <c r="O6" s="166" t="str">
        <f>报关资料与ASN!J7</f>
        <v>91511700MAACP9B4X9</v>
      </c>
      <c r="P6" s="637" t="s">
        <v>4477</v>
      </c>
      <c r="Q6" s="638"/>
      <c r="R6" s="638"/>
      <c r="S6" s="638"/>
      <c r="T6" s="641"/>
      <c r="U6" s="151"/>
      <c r="V6" s="38" t="s">
        <v>4478</v>
      </c>
      <c r="W6" s="151"/>
      <c r="X6" s="151"/>
      <c r="Y6" s="179"/>
      <c r="Z6" s="637" t="s">
        <v>44</v>
      </c>
      <c r="AA6" s="638"/>
      <c r="AB6" s="638"/>
      <c r="AC6" s="642"/>
      <c r="AD6" s="643"/>
      <c r="AE6" s="643"/>
      <c r="AF6" s="643"/>
      <c r="AG6" s="637" t="s">
        <v>4479</v>
      </c>
      <c r="AH6" s="638"/>
      <c r="AI6" s="638"/>
      <c r="AJ6" s="642"/>
      <c r="AK6" s="642"/>
      <c r="AL6" s="644"/>
    </row>
    <row r="7" spans="1:38" s="120" customFormat="1" ht="14.1" customHeight="1">
      <c r="A7" s="645" t="str">
        <f>报关资料录入!E7</f>
        <v>四川可图雅实业股份有限公司</v>
      </c>
      <c r="B7" s="646"/>
      <c r="C7" s="646"/>
      <c r="D7" s="646"/>
      <c r="E7" s="646"/>
      <c r="F7" s="646"/>
      <c r="G7" s="646"/>
      <c r="H7" s="646"/>
      <c r="I7" s="646"/>
      <c r="J7" s="646"/>
      <c r="K7" s="646"/>
      <c r="L7" s="646"/>
      <c r="M7" s="646"/>
      <c r="N7" s="646"/>
      <c r="O7" s="647"/>
      <c r="P7" s="645" t="str">
        <f>报关资料录入!M15</f>
        <v>梅沙海关</v>
      </c>
      <c r="Q7" s="646"/>
      <c r="R7" s="646"/>
      <c r="S7" s="646"/>
      <c r="T7" s="647"/>
      <c r="U7" s="168"/>
      <c r="V7" s="648"/>
      <c r="W7" s="648"/>
      <c r="X7" s="648"/>
      <c r="Y7" s="649"/>
      <c r="Z7" s="650">
        <f>报关资料录入!E6</f>
        <v>46287</v>
      </c>
      <c r="AA7" s="646"/>
      <c r="AB7" s="646"/>
      <c r="AC7" s="646"/>
      <c r="AD7" s="646"/>
      <c r="AE7" s="646"/>
      <c r="AF7" s="647"/>
      <c r="AG7" s="645">
        <f>报关资料录入!E17</f>
        <v>0</v>
      </c>
      <c r="AH7" s="646"/>
      <c r="AI7" s="646"/>
      <c r="AJ7" s="646"/>
      <c r="AK7" s="646"/>
      <c r="AL7" s="647"/>
    </row>
    <row r="8" spans="1:38" s="120" customFormat="1" ht="14.1" customHeight="1">
      <c r="A8" s="651" t="s">
        <v>4480</v>
      </c>
      <c r="B8" s="652"/>
      <c r="C8" s="652"/>
      <c r="D8" s="652"/>
      <c r="E8" s="653" t="str">
        <f>报关资料录入!E11</f>
        <v>710415188</v>
      </c>
      <c r="F8" s="653"/>
      <c r="G8" s="653"/>
      <c r="H8" s="653"/>
      <c r="I8" s="653"/>
      <c r="J8" s="653"/>
      <c r="K8" s="653"/>
      <c r="L8" s="653"/>
      <c r="M8" s="653"/>
      <c r="N8" s="653"/>
      <c r="O8" s="654"/>
      <c r="P8" s="637" t="s">
        <v>85</v>
      </c>
      <c r="Q8" s="638"/>
      <c r="R8" s="638"/>
      <c r="S8" s="638"/>
      <c r="T8" s="641"/>
      <c r="U8" s="149"/>
      <c r="V8" s="149" t="s">
        <v>4481</v>
      </c>
      <c r="W8" s="149"/>
      <c r="X8" s="149"/>
      <c r="Y8" s="183"/>
      <c r="Z8" s="184"/>
      <c r="AA8" s="638" t="s">
        <v>4456</v>
      </c>
      <c r="AB8" s="638"/>
      <c r="AC8" s="638"/>
      <c r="AD8" s="638"/>
      <c r="AE8" s="638"/>
      <c r="AF8" s="638"/>
      <c r="AG8" s="638"/>
      <c r="AH8" s="638"/>
      <c r="AI8" s="638"/>
      <c r="AJ8" s="638"/>
      <c r="AK8" s="638"/>
      <c r="AL8" s="641"/>
    </row>
    <row r="9" spans="1:38" s="120" customFormat="1" ht="14.1" customHeight="1">
      <c r="A9" s="655" t="str">
        <f>报关资料录入!O11</f>
        <v>WALMART INC.</v>
      </c>
      <c r="B9" s="656"/>
      <c r="C9" s="656"/>
      <c r="D9" s="656"/>
      <c r="E9" s="656"/>
      <c r="F9" s="656"/>
      <c r="G9" s="656"/>
      <c r="H9" s="656"/>
      <c r="I9" s="656"/>
      <c r="J9" s="656"/>
      <c r="K9" s="656"/>
      <c r="L9" s="656"/>
      <c r="M9" s="656"/>
      <c r="N9" s="656"/>
      <c r="O9" s="657"/>
      <c r="P9" s="645" t="str">
        <f>报关资料录入!E29</f>
        <v>监管仓库</v>
      </c>
      <c r="Q9" s="646"/>
      <c r="R9" s="646"/>
      <c r="S9" s="646"/>
      <c r="T9" s="647"/>
      <c r="U9" s="168"/>
      <c r="V9" s="658" t="str">
        <f>报关资料录入!M29</f>
        <v>汽车</v>
      </c>
      <c r="W9" s="658"/>
      <c r="X9" s="658"/>
      <c r="Y9" s="659"/>
      <c r="Z9" s="185"/>
      <c r="AA9" s="658" t="str">
        <f>报关资料录入!U25</f>
        <v>否</v>
      </c>
      <c r="AB9" s="658"/>
      <c r="AC9" s="658"/>
      <c r="AD9" s="658"/>
      <c r="AE9" s="658"/>
      <c r="AF9" s="658"/>
      <c r="AG9" s="658"/>
      <c r="AH9" s="658"/>
      <c r="AI9" s="658"/>
      <c r="AJ9" s="658"/>
      <c r="AK9" s="658"/>
      <c r="AL9" s="659"/>
    </row>
    <row r="10" spans="1:38" s="120" customFormat="1" ht="14.1" customHeight="1">
      <c r="A10" s="637" t="s">
        <v>54</v>
      </c>
      <c r="B10" s="638"/>
      <c r="C10" s="638"/>
      <c r="D10" s="638"/>
      <c r="E10" s="660" t="str">
        <f>报关资料与ASN!H10</f>
        <v>5116940005</v>
      </c>
      <c r="F10" s="660"/>
      <c r="G10" s="660"/>
      <c r="H10" s="660"/>
      <c r="I10" s="660"/>
      <c r="J10" s="661" t="s">
        <v>4482</v>
      </c>
      <c r="K10" s="661"/>
      <c r="L10" s="661"/>
      <c r="M10" s="661"/>
      <c r="N10" s="661"/>
      <c r="O10" s="166" t="str">
        <f>报关资料与ASN!J10</f>
        <v>91511700MAACP9B4X9</v>
      </c>
      <c r="P10" s="122" t="s">
        <v>4483</v>
      </c>
      <c r="Q10" s="149"/>
      <c r="R10" s="149"/>
      <c r="S10" s="643"/>
      <c r="T10" s="644"/>
      <c r="U10" s="151"/>
      <c r="V10" s="662" t="s">
        <v>60</v>
      </c>
      <c r="W10" s="662"/>
      <c r="X10" s="662"/>
      <c r="Y10" s="662"/>
      <c r="Z10" s="662"/>
      <c r="AA10" s="662"/>
      <c r="AB10" s="662"/>
      <c r="AC10" s="662"/>
      <c r="AD10" s="662"/>
      <c r="AE10" s="662"/>
      <c r="AF10" s="662"/>
      <c r="AG10" s="663" t="s">
        <v>4451</v>
      </c>
      <c r="AH10" s="664"/>
      <c r="AI10" s="664"/>
      <c r="AJ10" s="665"/>
      <c r="AK10" s="665"/>
      <c r="AL10" s="666"/>
    </row>
    <row r="11" spans="1:38" s="120" customFormat="1" ht="14.1" customHeight="1">
      <c r="A11" s="645" t="str">
        <f>报关资料与ASN!D10</f>
        <v>四川可图雅实业股份有限公司</v>
      </c>
      <c r="B11" s="646"/>
      <c r="C11" s="646"/>
      <c r="D11" s="646"/>
      <c r="E11" s="646"/>
      <c r="F11" s="646"/>
      <c r="G11" s="646"/>
      <c r="H11" s="646"/>
      <c r="I11" s="646"/>
      <c r="J11" s="646"/>
      <c r="K11" s="646"/>
      <c r="L11" s="646"/>
      <c r="M11" s="646"/>
      <c r="N11" s="646"/>
      <c r="O11" s="647"/>
      <c r="P11" s="645" t="str">
        <f>报关资料录入!M19</f>
        <v>一般贸易</v>
      </c>
      <c r="Q11" s="646"/>
      <c r="R11" s="646"/>
      <c r="S11" s="646"/>
      <c r="T11" s="647"/>
      <c r="U11" s="168"/>
      <c r="V11" s="646" t="str">
        <f>报关资料录入!M17</f>
        <v>一般征税</v>
      </c>
      <c r="W11" s="646"/>
      <c r="X11" s="646"/>
      <c r="Y11" s="646"/>
      <c r="Z11" s="646"/>
      <c r="AA11" s="646"/>
      <c r="AB11" s="646"/>
      <c r="AC11" s="646"/>
      <c r="AD11" s="646"/>
      <c r="AE11" s="646"/>
      <c r="AF11" s="647"/>
      <c r="AG11" s="645"/>
      <c r="AH11" s="646"/>
      <c r="AI11" s="646"/>
      <c r="AJ11" s="646"/>
      <c r="AK11" s="646"/>
      <c r="AL11" s="647"/>
    </row>
    <row r="12" spans="1:38" s="120" customFormat="1" ht="14.1" customHeight="1">
      <c r="A12" s="122" t="s">
        <v>61</v>
      </c>
      <c r="B12" s="154"/>
      <c r="C12" s="154"/>
      <c r="D12" s="643"/>
      <c r="E12" s="643"/>
      <c r="F12" s="643"/>
      <c r="G12" s="643"/>
      <c r="H12" s="643"/>
      <c r="I12" s="643"/>
      <c r="J12" s="643"/>
      <c r="K12" s="643"/>
      <c r="L12" s="643"/>
      <c r="M12" s="643"/>
      <c r="N12" s="643"/>
      <c r="O12" s="644"/>
      <c r="P12" s="637" t="s">
        <v>68</v>
      </c>
      <c r="Q12" s="667"/>
      <c r="R12" s="667"/>
      <c r="S12" s="151"/>
      <c r="T12" s="151"/>
      <c r="U12" s="179"/>
      <c r="V12" s="637" t="s">
        <v>4484</v>
      </c>
      <c r="W12" s="638"/>
      <c r="X12" s="638"/>
      <c r="Y12" s="638"/>
      <c r="Z12" s="638"/>
      <c r="AA12" s="638"/>
      <c r="AB12" s="641"/>
      <c r="AC12" s="149" t="s">
        <v>4485</v>
      </c>
      <c r="AD12" s="183"/>
      <c r="AE12" s="122" t="s">
        <v>4486</v>
      </c>
      <c r="AF12" s="149"/>
      <c r="AG12" s="149"/>
      <c r="AH12" s="149"/>
      <c r="AI12" s="643"/>
      <c r="AJ12" s="643"/>
      <c r="AK12" s="643"/>
      <c r="AL12" s="644"/>
    </row>
    <row r="13" spans="1:38" s="120" customFormat="1" ht="14.1" customHeight="1">
      <c r="A13" s="668" t="str">
        <f>报关资料录入!U15</f>
        <v>SCKTY260989</v>
      </c>
      <c r="B13" s="669"/>
      <c r="C13" s="669"/>
      <c r="D13" s="669"/>
      <c r="E13" s="669"/>
      <c r="F13" s="669"/>
      <c r="G13" s="669"/>
      <c r="H13" s="669"/>
      <c r="I13" s="669"/>
      <c r="J13" s="669"/>
      <c r="K13" s="669"/>
      <c r="L13" s="669"/>
      <c r="M13" s="669"/>
      <c r="N13" s="669"/>
      <c r="O13" s="670"/>
      <c r="P13" s="167" t="str">
        <f>报关资料录入!E19</f>
        <v>美国</v>
      </c>
      <c r="Q13" s="168"/>
      <c r="R13" s="168"/>
      <c r="S13" s="168"/>
      <c r="T13" s="168"/>
      <c r="U13" s="180"/>
      <c r="V13" s="645" t="s">
        <v>244</v>
      </c>
      <c r="W13" s="646"/>
      <c r="X13" s="646"/>
      <c r="Y13" s="646"/>
      <c r="Z13" s="646"/>
      <c r="AA13" s="646"/>
      <c r="AB13" s="647"/>
      <c r="AC13" s="168" t="str">
        <f>报关资料录入!E25</f>
        <v>中国境内</v>
      </c>
      <c r="AD13" s="180"/>
      <c r="AE13" s="671">
        <f>报关资料录入!U29</f>
        <v>0</v>
      </c>
      <c r="AF13" s="648"/>
      <c r="AG13" s="648"/>
      <c r="AH13" s="648"/>
      <c r="AI13" s="648"/>
      <c r="AJ13" s="648"/>
      <c r="AK13" s="648"/>
      <c r="AL13" s="649"/>
    </row>
    <row r="14" spans="1:38" s="120" customFormat="1" ht="14.1" customHeight="1">
      <c r="A14" s="637" t="s">
        <v>81</v>
      </c>
      <c r="B14" s="638"/>
      <c r="C14" s="638"/>
      <c r="D14" s="638"/>
      <c r="E14" s="638"/>
      <c r="F14" s="638"/>
      <c r="G14" s="638"/>
      <c r="H14" s="638"/>
      <c r="I14" s="638"/>
      <c r="J14" s="638"/>
      <c r="K14" s="638"/>
      <c r="L14" s="638"/>
      <c r="M14" s="638"/>
      <c r="N14" s="638"/>
      <c r="O14" s="641"/>
      <c r="P14" s="637" t="s">
        <v>4487</v>
      </c>
      <c r="Q14" s="638"/>
      <c r="R14" s="672" t="s">
        <v>4488</v>
      </c>
      <c r="S14" s="643"/>
      <c r="T14" s="644"/>
      <c r="U14" s="151"/>
      <c r="V14" s="672" t="s">
        <v>4489</v>
      </c>
      <c r="W14" s="640"/>
      <c r="X14" s="640"/>
      <c r="Y14" s="640"/>
      <c r="Z14" s="38"/>
      <c r="AA14" s="186" t="s">
        <v>66</v>
      </c>
      <c r="AB14" s="179"/>
      <c r="AC14" s="643" t="s">
        <v>4490</v>
      </c>
      <c r="AD14" s="644"/>
      <c r="AE14" s="637" t="s">
        <v>4491</v>
      </c>
      <c r="AF14" s="638"/>
      <c r="AG14" s="638"/>
      <c r="AH14" s="179"/>
      <c r="AI14" s="643" t="s">
        <v>4492</v>
      </c>
      <c r="AJ14" s="643"/>
      <c r="AK14" s="35"/>
      <c r="AL14" s="179"/>
    </row>
    <row r="15" spans="1:38" s="120" customFormat="1" ht="14.1" customHeight="1">
      <c r="A15" s="645" t="str">
        <f>报关资料录入!M31</f>
        <v>纸制或纤维板制盒/箱</v>
      </c>
      <c r="B15" s="646"/>
      <c r="C15" s="646"/>
      <c r="D15" s="646"/>
      <c r="E15" s="646"/>
      <c r="F15" s="646"/>
      <c r="G15" s="646"/>
      <c r="H15" s="646"/>
      <c r="I15" s="646"/>
      <c r="J15" s="646"/>
      <c r="K15" s="646"/>
      <c r="L15" s="646"/>
      <c r="M15" s="646"/>
      <c r="N15" s="646"/>
      <c r="O15" s="647"/>
      <c r="P15" s="645">
        <f>SUM(SUM(报关资料录入!N43:O82)+SUM(报关资料录入2!N2:O41)+SUM(报关资料录入3!N2:O21))</f>
        <v>2280</v>
      </c>
      <c r="Q15" s="647"/>
      <c r="R15" s="673">
        <f>SUM(SUM(报关资料录入!P43:Q82)+SUM(报关资料录入2!P2:Q41)+SUM(报关资料录入3!P2:Q21))</f>
        <v>2472.96</v>
      </c>
      <c r="S15" s="674"/>
      <c r="T15" s="674"/>
      <c r="U15" s="181"/>
      <c r="V15" s="673">
        <f>SUM(SUM(报关资料录入!R43:S82)+SUM(报关资料录入2!R2:S41)+SUM(报关资料录入3!R2:S21))</f>
        <v>2093.2800000000002</v>
      </c>
      <c r="W15" s="674"/>
      <c r="X15" s="674"/>
      <c r="Y15" s="675"/>
      <c r="Z15" s="168"/>
      <c r="AA15" s="168" t="str">
        <f>报关资料录入!M21</f>
        <v>FOB</v>
      </c>
      <c r="AB15" s="180"/>
      <c r="AC15" s="648">
        <f>报关资料录入!E31</f>
        <v>0</v>
      </c>
      <c r="AD15" s="649"/>
      <c r="AE15" s="671">
        <f>报关资料录入!E33</f>
        <v>0</v>
      </c>
      <c r="AF15" s="648"/>
      <c r="AG15" s="648"/>
      <c r="AH15" s="649"/>
      <c r="AI15" s="648">
        <f>报关资料录入!E35</f>
        <v>0</v>
      </c>
      <c r="AJ15" s="648"/>
      <c r="AK15" s="648"/>
      <c r="AL15" s="649"/>
    </row>
    <row r="16" spans="1:38" s="120" customFormat="1" ht="14.1" customHeight="1">
      <c r="A16" s="637" t="s">
        <v>71</v>
      </c>
      <c r="B16" s="638"/>
      <c r="C16" s="638"/>
      <c r="D16" s="643"/>
      <c r="E16" s="643"/>
      <c r="F16" s="643"/>
      <c r="G16" s="643"/>
      <c r="H16" s="643"/>
      <c r="I16" s="643"/>
      <c r="J16" s="644"/>
      <c r="K16" s="651" t="s">
        <v>4493</v>
      </c>
      <c r="L16" s="652"/>
      <c r="M16" s="652"/>
      <c r="N16" s="639">
        <f>报关资料录入!U31</f>
        <v>0</v>
      </c>
      <c r="O16" s="639"/>
      <c r="P16" s="639"/>
      <c r="Q16" s="639"/>
      <c r="R16" s="639"/>
      <c r="S16" s="639"/>
      <c r="T16" s="639"/>
      <c r="U16" s="639"/>
      <c r="V16" s="639"/>
      <c r="W16" s="639"/>
      <c r="X16" s="639"/>
      <c r="Y16" s="639"/>
      <c r="Z16" s="639"/>
      <c r="AA16" s="639"/>
      <c r="AB16" s="639"/>
      <c r="AC16" s="639"/>
      <c r="AD16" s="639"/>
      <c r="AE16" s="639"/>
      <c r="AF16" s="639"/>
      <c r="AG16" s="639"/>
      <c r="AH16" s="639"/>
      <c r="AI16" s="639"/>
      <c r="AJ16" s="639"/>
      <c r="AK16" s="639"/>
      <c r="AL16" s="684"/>
    </row>
    <row r="17" spans="1:43" s="120" customFormat="1" ht="12.75" customHeight="1">
      <c r="A17" s="676">
        <f>报关资料录入!E21</f>
        <v>0</v>
      </c>
      <c r="B17" s="677"/>
      <c r="C17" s="677"/>
      <c r="D17" s="677"/>
      <c r="E17" s="677"/>
      <c r="F17" s="677"/>
      <c r="G17" s="677"/>
      <c r="H17" s="677"/>
      <c r="I17" s="677"/>
      <c r="J17" s="678"/>
      <c r="K17" s="167"/>
      <c r="L17" s="168"/>
      <c r="M17" s="168"/>
      <c r="N17" s="685"/>
      <c r="O17" s="685"/>
      <c r="P17" s="685"/>
      <c r="Q17" s="685"/>
      <c r="R17" s="685"/>
      <c r="S17" s="685"/>
      <c r="T17" s="685"/>
      <c r="U17" s="685"/>
      <c r="V17" s="685"/>
      <c r="W17" s="685"/>
      <c r="X17" s="685"/>
      <c r="Y17" s="685"/>
      <c r="Z17" s="685"/>
      <c r="AA17" s="685"/>
      <c r="AB17" s="685"/>
      <c r="AC17" s="685"/>
      <c r="AD17" s="685"/>
      <c r="AE17" s="685"/>
      <c r="AF17" s="685"/>
      <c r="AG17" s="685"/>
      <c r="AH17" s="685"/>
      <c r="AI17" s="685"/>
      <c r="AJ17" s="685"/>
      <c r="AK17" s="685"/>
      <c r="AL17" s="686"/>
    </row>
    <row r="18" spans="1:43" s="120" customFormat="1" ht="12" customHeight="1">
      <c r="A18" s="679" t="s">
        <v>4494</v>
      </c>
      <c r="B18" s="680"/>
      <c r="C18" s="680"/>
      <c r="D18" s="680"/>
      <c r="E18" s="680"/>
      <c r="F18" s="680"/>
      <c r="G18" s="687" t="str">
        <f>报关资料与ASN!F19&amp;"  "&amp;报关资料与ASN!H19</f>
        <v xml:space="preserve">退税  </v>
      </c>
      <c r="H18" s="688"/>
      <c r="I18" s="688"/>
      <c r="J18" s="688"/>
      <c r="K18" s="688"/>
      <c r="L18" s="688"/>
      <c r="M18" s="688"/>
      <c r="N18" s="688"/>
      <c r="O18" s="688"/>
      <c r="P18" s="688"/>
      <c r="Q18" s="688"/>
      <c r="R18" s="688"/>
      <c r="S18" s="688"/>
      <c r="T18" s="688"/>
      <c r="U18" s="688"/>
      <c r="V18" s="688"/>
      <c r="W18" s="688"/>
      <c r="X18" s="688"/>
      <c r="Y18" s="688"/>
      <c r="Z18" s="688"/>
      <c r="AA18" s="688"/>
      <c r="AB18" s="688"/>
      <c r="AC18" s="688"/>
      <c r="AD18" s="688"/>
      <c r="AE18" s="688"/>
      <c r="AF18" s="688"/>
      <c r="AG18" s="688"/>
      <c r="AH18" s="688"/>
      <c r="AI18" s="688"/>
      <c r="AJ18" s="688"/>
      <c r="AK18" s="688"/>
      <c r="AL18" s="689"/>
      <c r="AP18" s="198"/>
    </row>
    <row r="19" spans="1:43" s="120" customFormat="1" ht="6" customHeight="1">
      <c r="A19" s="682"/>
      <c r="B19" s="683"/>
      <c r="C19" s="683"/>
      <c r="D19" s="683"/>
      <c r="E19" s="683"/>
      <c r="F19" s="155"/>
      <c r="G19" s="690"/>
      <c r="H19" s="690"/>
      <c r="I19" s="690"/>
      <c r="J19" s="690"/>
      <c r="K19" s="690"/>
      <c r="L19" s="690"/>
      <c r="M19" s="690"/>
      <c r="N19" s="690"/>
      <c r="O19" s="690"/>
      <c r="P19" s="690"/>
      <c r="Q19" s="690"/>
      <c r="R19" s="690"/>
      <c r="S19" s="690"/>
      <c r="T19" s="690"/>
      <c r="U19" s="690"/>
      <c r="V19" s="690"/>
      <c r="W19" s="690"/>
      <c r="X19" s="690"/>
      <c r="Y19" s="690"/>
      <c r="Z19" s="690"/>
      <c r="AA19" s="690"/>
      <c r="AB19" s="690"/>
      <c r="AC19" s="690"/>
      <c r="AD19" s="690"/>
      <c r="AE19" s="690"/>
      <c r="AF19" s="690"/>
      <c r="AG19" s="690"/>
      <c r="AH19" s="690"/>
      <c r="AI19" s="690"/>
      <c r="AJ19" s="690"/>
      <c r="AK19" s="690"/>
      <c r="AL19" s="691"/>
      <c r="AP19" s="198"/>
      <c r="AQ19" s="198"/>
    </row>
    <row r="20" spans="1:43" s="120" customFormat="1" ht="10.5" customHeight="1">
      <c r="A20" s="682"/>
      <c r="B20" s="683"/>
      <c r="C20" s="683"/>
      <c r="D20" s="683"/>
      <c r="E20" s="683"/>
      <c r="F20" s="155"/>
      <c r="G20" s="690"/>
      <c r="H20" s="690"/>
      <c r="I20" s="690"/>
      <c r="J20" s="690"/>
      <c r="K20" s="690"/>
      <c r="L20" s="690"/>
      <c r="M20" s="690"/>
      <c r="N20" s="690"/>
      <c r="O20" s="690"/>
      <c r="P20" s="690"/>
      <c r="Q20" s="690"/>
      <c r="R20" s="690"/>
      <c r="S20" s="690"/>
      <c r="T20" s="690"/>
      <c r="U20" s="690"/>
      <c r="V20" s="690"/>
      <c r="W20" s="690"/>
      <c r="X20" s="690"/>
      <c r="Y20" s="690"/>
      <c r="Z20" s="690"/>
      <c r="AA20" s="690"/>
      <c r="AB20" s="690"/>
      <c r="AC20" s="690"/>
      <c r="AD20" s="690"/>
      <c r="AE20" s="690"/>
      <c r="AF20" s="690"/>
      <c r="AG20" s="690"/>
      <c r="AH20" s="690"/>
      <c r="AI20" s="690"/>
      <c r="AJ20" s="690"/>
      <c r="AK20" s="690"/>
      <c r="AL20" s="691"/>
    </row>
    <row r="21" spans="1:43" s="120" customFormat="1" ht="12" customHeight="1">
      <c r="A21" s="156"/>
      <c r="B21" s="157"/>
      <c r="C21" s="157"/>
      <c r="D21" s="157"/>
      <c r="E21" s="157"/>
      <c r="F21" s="157"/>
      <c r="G21" s="692"/>
      <c r="H21" s="692"/>
      <c r="I21" s="692"/>
      <c r="J21" s="692"/>
      <c r="K21" s="692"/>
      <c r="L21" s="692"/>
      <c r="M21" s="692"/>
      <c r="N21" s="692"/>
      <c r="O21" s="692"/>
      <c r="P21" s="692"/>
      <c r="Q21" s="692"/>
      <c r="R21" s="692"/>
      <c r="S21" s="692"/>
      <c r="T21" s="692"/>
      <c r="U21" s="692"/>
      <c r="V21" s="692"/>
      <c r="W21" s="692"/>
      <c r="X21" s="692"/>
      <c r="Y21" s="692"/>
      <c r="Z21" s="692"/>
      <c r="AA21" s="692"/>
      <c r="AB21" s="692"/>
      <c r="AC21" s="692"/>
      <c r="AD21" s="692"/>
      <c r="AE21" s="692"/>
      <c r="AF21" s="692"/>
      <c r="AG21" s="692"/>
      <c r="AH21" s="692"/>
      <c r="AI21" s="692"/>
      <c r="AJ21" s="692"/>
      <c r="AK21" s="692"/>
      <c r="AL21" s="693"/>
    </row>
    <row r="22" spans="1:43" s="120" customFormat="1" ht="13.5" customHeight="1">
      <c r="A22" s="122" t="s">
        <v>4462</v>
      </c>
      <c r="B22" s="681" t="s">
        <v>4463</v>
      </c>
      <c r="C22" s="681"/>
      <c r="D22" s="681"/>
      <c r="E22" s="681"/>
      <c r="F22" s="681"/>
      <c r="G22" s="681"/>
      <c r="H22" s="681"/>
      <c r="I22" s="681" t="s">
        <v>4495</v>
      </c>
      <c r="J22" s="681"/>
      <c r="K22" s="681"/>
      <c r="L22" s="681"/>
      <c r="M22" s="681"/>
      <c r="N22" s="681"/>
      <c r="O22" s="681"/>
      <c r="P22" s="681" t="s">
        <v>4468</v>
      </c>
      <c r="Q22" s="681"/>
      <c r="R22" s="681"/>
      <c r="S22" s="681"/>
      <c r="T22" s="652"/>
      <c r="U22" s="652"/>
      <c r="V22" s="680" t="s">
        <v>4496</v>
      </c>
      <c r="W22" s="680"/>
      <c r="X22" s="680"/>
      <c r="Y22" s="680"/>
      <c r="Z22" s="680"/>
      <c r="AA22" s="680"/>
      <c r="AB22" s="680"/>
      <c r="AC22" s="680"/>
      <c r="AD22" s="694" t="s">
        <v>4497</v>
      </c>
      <c r="AE22" s="694"/>
      <c r="AF22" s="694"/>
      <c r="AG22" s="694"/>
      <c r="AH22" s="149"/>
      <c r="AI22" s="680" t="s">
        <v>4498</v>
      </c>
      <c r="AJ22" s="680"/>
      <c r="AK22" s="130" t="s">
        <v>4499</v>
      </c>
      <c r="AL22" s="150" t="s">
        <v>4500</v>
      </c>
    </row>
    <row r="23" spans="1:43" s="121" customFormat="1" ht="13.5" customHeight="1">
      <c r="A23" s="123">
        <f>报关资料录入!A43</f>
        <v>1</v>
      </c>
      <c r="B23" s="695" t="str">
        <f>LEFT(报关资料录入!B43,10)</f>
        <v>9503008390</v>
      </c>
      <c r="C23" s="696"/>
      <c r="D23" s="696"/>
      <c r="E23" s="696"/>
      <c r="F23" s="696"/>
      <c r="G23" s="696"/>
      <c r="H23" s="696"/>
      <c r="I23" s="697" t="str">
        <f>报关资料录入!E43</f>
        <v>玩具振动球</v>
      </c>
      <c r="J23" s="697"/>
      <c r="K23" s="697"/>
      <c r="L23" s="697"/>
      <c r="M23" s="697"/>
      <c r="N23" s="697"/>
      <c r="O23" s="697"/>
      <c r="P23" s="698">
        <f>报关资料录入!AE43</f>
        <v>1800</v>
      </c>
      <c r="Q23" s="698"/>
      <c r="R23" s="698"/>
      <c r="S23" s="131" t="str">
        <f>报关资料录入!AF43</f>
        <v>套</v>
      </c>
      <c r="T23" s="699"/>
      <c r="U23" s="699"/>
      <c r="V23" s="700" t="str">
        <f>报关资料录入!Z43</f>
        <v>美国</v>
      </c>
      <c r="W23" s="701"/>
      <c r="X23" s="701"/>
      <c r="Y23" s="701"/>
      <c r="Z23" s="701"/>
      <c r="AA23" s="698">
        <f>IF(报关资料录入!A43=1,AD23/P23," ")</f>
        <v>2.4700000000000002</v>
      </c>
      <c r="AB23" s="698"/>
      <c r="AC23" s="698"/>
      <c r="AD23" s="702">
        <f>报关资料录入!W43</f>
        <v>4446</v>
      </c>
      <c r="AE23" s="702"/>
      <c r="AF23" s="702"/>
      <c r="AG23" s="702"/>
      <c r="AH23" s="702"/>
      <c r="AI23" s="701" t="str">
        <f>IF(A23=1,报关资料录入!M27,"  ")</f>
        <v>USD</v>
      </c>
      <c r="AJ23" s="701"/>
      <c r="AK23" s="755" t="str">
        <f>报关资料录入!AG43</f>
        <v>达县</v>
      </c>
      <c r="AL23" s="760" t="str">
        <f>IF(A23=1,报关资料录入!M25,"    ")</f>
        <v>照章征税</v>
      </c>
      <c r="AQ23" s="153"/>
    </row>
    <row r="24" spans="1:43" s="121" customFormat="1" ht="13.5" customHeight="1">
      <c r="A24" s="124">
        <f>报关资料录入!A44</f>
        <v>0</v>
      </c>
      <c r="B24" s="703" t="str">
        <f>IF(LEN(报关资料录入!B43)=13,RIGHT(报关资料录入!B43,3),"")</f>
        <v/>
      </c>
      <c r="C24" s="704"/>
      <c r="D24" s="704"/>
      <c r="E24" s="704"/>
      <c r="F24" s="704"/>
      <c r="G24" s="704"/>
      <c r="H24" s="704"/>
      <c r="I24" s="764" t="str">
        <f>报关资料录入!E44</f>
        <v>3|0|玩具|带有动力装置|Playskool牌/Hasbro牌/JUST PLAY牌</v>
      </c>
      <c r="J24" s="764"/>
      <c r="K24" s="764"/>
      <c r="L24" s="764"/>
      <c r="M24" s="764"/>
      <c r="N24" s="764"/>
      <c r="O24" s="764"/>
      <c r="P24" s="705">
        <f>IF(报关资料录入!V43=报关资料录入!V44,"    ",报关资料录入!T44)</f>
        <v>1000.8000000000001</v>
      </c>
      <c r="Q24" s="705"/>
      <c r="R24" s="705"/>
      <c r="S24" s="132" t="str">
        <f>IF(报关资料录入!V43=报关资料录入!V44,"    ",报关资料录入!V44)</f>
        <v>千克</v>
      </c>
      <c r="T24" s="706"/>
      <c r="U24" s="706"/>
      <c r="V24" s="17">
        <f>报关资料录入!N43</f>
        <v>1800</v>
      </c>
      <c r="W24" s="665" t="str">
        <f>IF(报关资料录入!A43=1,"箱"," ")</f>
        <v>箱</v>
      </c>
      <c r="X24" s="665"/>
      <c r="Y24" s="665"/>
      <c r="Z24" s="17"/>
      <c r="AA24" s="140" t="str">
        <f>IF(报关资料录入!A43=1,"毛重"," ")</f>
        <v>毛重</v>
      </c>
      <c r="AB24" s="707">
        <f>报关资料录入!P43</f>
        <v>1288.8</v>
      </c>
      <c r="AC24" s="707"/>
      <c r="AD24" s="140" t="str">
        <f>IF(报关资料录入!A43=1,"千克"," ")</f>
        <v>千克</v>
      </c>
      <c r="AE24" s="141"/>
      <c r="AF24" s="141"/>
      <c r="AG24" s="141"/>
      <c r="AH24" s="141"/>
      <c r="AI24" s="708" t="str">
        <f>IF(AI23="HKD"," 港币",IF(AI23="USD","美元","    "))</f>
        <v>美元</v>
      </c>
      <c r="AJ24" s="708"/>
      <c r="AK24" s="756"/>
      <c r="AL24" s="678"/>
    </row>
    <row r="25" spans="1:43" s="121" customFormat="1" ht="13.5" customHeight="1">
      <c r="A25" s="125"/>
      <c r="B25" s="709">
        <f>报关资料录入!B44</f>
        <v>0</v>
      </c>
      <c r="C25" s="709"/>
      <c r="D25" s="709"/>
      <c r="E25" s="709"/>
      <c r="F25" s="709"/>
      <c r="G25" s="709"/>
      <c r="H25" s="709"/>
      <c r="I25" s="767"/>
      <c r="J25" s="767"/>
      <c r="K25" s="767"/>
      <c r="L25" s="767"/>
      <c r="M25" s="767"/>
      <c r="N25" s="767"/>
      <c r="O25" s="767"/>
      <c r="P25" s="710">
        <f>报关资料录入!T43</f>
        <v>1800</v>
      </c>
      <c r="Q25" s="710"/>
      <c r="R25" s="710"/>
      <c r="S25" s="126" t="str">
        <f>报关资料录入!V43</f>
        <v>套</v>
      </c>
      <c r="T25" s="134"/>
      <c r="U25" s="134"/>
      <c r="V25" s="138"/>
      <c r="W25" s="135"/>
      <c r="X25" s="135"/>
      <c r="Y25" s="135"/>
      <c r="Z25" s="138"/>
      <c r="AA25" s="142" t="str">
        <f>IF(报关资料录入!A43=1,"净重"," ")</f>
        <v>净重</v>
      </c>
      <c r="AB25" s="707">
        <f>报关资料录入!R43</f>
        <v>1000.8000000000001</v>
      </c>
      <c r="AC25" s="707"/>
      <c r="AD25" s="142" t="str">
        <f>IF(报关资料录入!A43=1,"千克"," ")</f>
        <v>千克</v>
      </c>
      <c r="AE25" s="143"/>
      <c r="AF25" s="143"/>
      <c r="AG25" s="143"/>
      <c r="AH25" s="143"/>
      <c r="AI25" s="138"/>
      <c r="AJ25" s="138"/>
      <c r="AK25" s="152">
        <f>报关资料录入!AG44</f>
        <v>0</v>
      </c>
      <c r="AL25" s="761"/>
    </row>
    <row r="26" spans="1:43" s="121" customFormat="1" ht="13.5" customHeight="1">
      <c r="A26" s="127">
        <f>报关资料录入!A45</f>
        <v>2</v>
      </c>
      <c r="B26" s="711" t="str">
        <f>LEFT(报关资料录入!B45,10)</f>
        <v>9503008900</v>
      </c>
      <c r="C26" s="711"/>
      <c r="D26" s="711"/>
      <c r="E26" s="711"/>
      <c r="F26" s="711"/>
      <c r="G26" s="711"/>
      <c r="H26" s="711"/>
      <c r="I26" s="712" t="str">
        <f>报关资料录入!E45</f>
        <v>玩具骰子</v>
      </c>
      <c r="J26" s="712"/>
      <c r="K26" s="712"/>
      <c r="L26" s="712"/>
      <c r="M26" s="712"/>
      <c r="N26" s="712"/>
      <c r="O26" s="712"/>
      <c r="P26" s="713">
        <f>报关资料录入!AE45</f>
        <v>23040</v>
      </c>
      <c r="Q26" s="713"/>
      <c r="R26" s="713"/>
      <c r="S26" s="139" t="str">
        <f>报关资料录入!AF45</f>
        <v>套</v>
      </c>
      <c r="T26" s="714"/>
      <c r="U26" s="714"/>
      <c r="V26" s="715" t="str">
        <f>报关资料录入!Z45</f>
        <v>美国</v>
      </c>
      <c r="W26" s="715"/>
      <c r="X26" s="715"/>
      <c r="Y26" s="715"/>
      <c r="Z26" s="715"/>
      <c r="AA26" s="713">
        <f>IF(报关资料录入!A45=2,AD26/P26," ")</f>
        <v>0.19500000000000001</v>
      </c>
      <c r="AB26" s="713"/>
      <c r="AC26" s="713"/>
      <c r="AD26" s="716">
        <f>报关资料录入!W45</f>
        <v>4492.8</v>
      </c>
      <c r="AE26" s="716"/>
      <c r="AF26" s="716"/>
      <c r="AG26" s="716"/>
      <c r="AH26" s="716"/>
      <c r="AI26" s="715" t="str">
        <f>IF(A26=2,报关资料录入!M27,"  ")</f>
        <v>USD</v>
      </c>
      <c r="AJ26" s="715"/>
      <c r="AK26" s="757" t="str">
        <f>报关资料录入!AG45</f>
        <v>达县</v>
      </c>
      <c r="AL26" s="762" t="str">
        <f>IF(A26=2,报关资料录入!M25,"    ")</f>
        <v>照章征税</v>
      </c>
    </row>
    <row r="27" spans="1:43" s="121" customFormat="1" ht="13.5" customHeight="1">
      <c r="A27" s="128">
        <f>报关资料录入!A46</f>
        <v>0</v>
      </c>
      <c r="B27" s="703" t="str">
        <f>IF(LEN(报关资料录入!B45)=13,RIGHT(报关资料录入!B45,3),"")</f>
        <v/>
      </c>
      <c r="C27" s="703"/>
      <c r="D27" s="703"/>
      <c r="E27" s="703"/>
      <c r="F27" s="703"/>
      <c r="G27" s="703"/>
      <c r="H27" s="703"/>
      <c r="I27" s="764" t="str">
        <f>报关资料录入!E46</f>
        <v>3|0|套装玩具|Playskool牌/Hasbro牌/JUST PLAY牌|货号:28481|||每套12个</v>
      </c>
      <c r="J27" s="765"/>
      <c r="K27" s="765"/>
      <c r="L27" s="765"/>
      <c r="M27" s="765"/>
      <c r="N27" s="765"/>
      <c r="O27" s="765"/>
      <c r="P27" s="705">
        <f>IF(报关资料录入!V45=报关资料录入!V46,"    ",报关资料录入!T46)</f>
        <v>1092.48</v>
      </c>
      <c r="Q27" s="705"/>
      <c r="R27" s="705"/>
      <c r="S27" s="17" t="str">
        <f>IF(报关资料录入!V45=报关资料录入!V46,"    ",报关资料录入!V46)</f>
        <v>千克</v>
      </c>
      <c r="T27" s="706"/>
      <c r="U27" s="706"/>
      <c r="V27" s="17">
        <f>报关资料录入!N45</f>
        <v>480</v>
      </c>
      <c r="W27" s="665" t="str">
        <f>IF(报关资料录入!A45=2,"箱"," ")</f>
        <v>箱</v>
      </c>
      <c r="X27" s="665"/>
      <c r="Y27" s="665"/>
      <c r="Z27" s="17"/>
      <c r="AA27" s="140" t="str">
        <f>IF(报关资料录入!A45=2,"毛重"," ")</f>
        <v>毛重</v>
      </c>
      <c r="AB27" s="707">
        <f>报关资料录入!P45</f>
        <v>1184.1600000000001</v>
      </c>
      <c r="AC27" s="707"/>
      <c r="AD27" s="140" t="str">
        <f>IF(报关资料录入!A45=2,"千克"," ")</f>
        <v>千克</v>
      </c>
      <c r="AE27" s="144"/>
      <c r="AF27" s="144"/>
      <c r="AG27" s="144"/>
      <c r="AH27" s="144"/>
      <c r="AI27" s="708" t="str">
        <f>IF(AI26="HKD"," 港币",IF(AI26="USD","美元","  "))</f>
        <v>美元</v>
      </c>
      <c r="AJ27" s="708"/>
      <c r="AK27" s="758"/>
      <c r="AL27" s="666"/>
    </row>
    <row r="28" spans="1:43" s="121" customFormat="1" ht="13.5" customHeight="1">
      <c r="A28" s="129"/>
      <c r="B28" s="709">
        <f>报关资料录入!B46</f>
        <v>0</v>
      </c>
      <c r="C28" s="709"/>
      <c r="D28" s="709"/>
      <c r="E28" s="709"/>
      <c r="F28" s="709"/>
      <c r="G28" s="709"/>
      <c r="H28" s="709"/>
      <c r="I28" s="766"/>
      <c r="J28" s="766"/>
      <c r="K28" s="766"/>
      <c r="L28" s="766"/>
      <c r="M28" s="766"/>
      <c r="N28" s="766"/>
      <c r="O28" s="766"/>
      <c r="P28" s="710">
        <f>报关资料录入!T45</f>
        <v>23040</v>
      </c>
      <c r="Q28" s="710"/>
      <c r="R28" s="710"/>
      <c r="S28" s="138" t="str">
        <f>报关资料录入!V45</f>
        <v>个</v>
      </c>
      <c r="T28" s="134"/>
      <c r="U28" s="134"/>
      <c r="V28" s="138"/>
      <c r="W28" s="135"/>
      <c r="X28" s="135"/>
      <c r="Y28" s="135"/>
      <c r="Z28" s="138"/>
      <c r="AA28" s="142" t="str">
        <f>IF(报关资料录入!A45=2,"净重"," ")</f>
        <v>净重</v>
      </c>
      <c r="AB28" s="707">
        <f>报关资料录入!R45</f>
        <v>1092.48</v>
      </c>
      <c r="AC28" s="707"/>
      <c r="AD28" s="142" t="str">
        <f>IF(报关资料录入!A45=2,"千克"," ")</f>
        <v>千克</v>
      </c>
      <c r="AE28" s="145"/>
      <c r="AF28" s="145"/>
      <c r="AG28" s="145"/>
      <c r="AH28" s="145"/>
      <c r="AI28" s="138"/>
      <c r="AJ28" s="138"/>
      <c r="AK28" s="135">
        <f>报关资料录入!AG46</f>
        <v>0</v>
      </c>
      <c r="AL28" s="763"/>
    </row>
    <row r="29" spans="1:43" s="121" customFormat="1" ht="13.5" customHeight="1">
      <c r="A29" s="127" t="str">
        <f>报关资料录入!A47</f>
        <v/>
      </c>
      <c r="B29" s="711" t="str">
        <f>LEFT(报关资料录入!B47,10)</f>
        <v/>
      </c>
      <c r="C29" s="711"/>
      <c r="D29" s="711"/>
      <c r="E29" s="711"/>
      <c r="F29" s="711"/>
      <c r="G29" s="711"/>
      <c r="H29" s="711"/>
      <c r="I29" s="712" t="str">
        <f>报关资料录入!E47</f>
        <v/>
      </c>
      <c r="J29" s="712"/>
      <c r="K29" s="712"/>
      <c r="L29" s="712"/>
      <c r="M29" s="712"/>
      <c r="N29" s="712"/>
      <c r="O29" s="712"/>
      <c r="P29" s="713">
        <f>报关资料录入!AE47</f>
        <v>0</v>
      </c>
      <c r="Q29" s="713"/>
      <c r="R29" s="713"/>
      <c r="S29" s="139" t="str">
        <f>报关资料录入!AF47</f>
        <v/>
      </c>
      <c r="T29" s="137"/>
      <c r="U29" s="137"/>
      <c r="V29" s="717" t="str">
        <f>报关资料录入!Z47</f>
        <v/>
      </c>
      <c r="W29" s="718"/>
      <c r="X29" s="718"/>
      <c r="Y29" s="718"/>
      <c r="Z29" s="139"/>
      <c r="AA29" s="713" t="str">
        <f>IF(报关资料录入!A47=3,AD29/P29," ")</f>
        <v xml:space="preserve"> </v>
      </c>
      <c r="AB29" s="713"/>
      <c r="AC29" s="713"/>
      <c r="AD29" s="716">
        <f>报关资料录入!W47</f>
        <v>0</v>
      </c>
      <c r="AE29" s="716"/>
      <c r="AF29" s="716"/>
      <c r="AG29" s="716"/>
      <c r="AH29" s="716"/>
      <c r="AI29" s="719" t="str">
        <f>IF(A29=3,报关资料录入!M27,"  ")</f>
        <v xml:space="preserve">  </v>
      </c>
      <c r="AJ29" s="719"/>
      <c r="AK29" s="759" t="str">
        <f>报关资料录入!AG47</f>
        <v/>
      </c>
      <c r="AL29" s="762" t="str">
        <f>IF(A29=3,报关资料录入!M25,"    ")</f>
        <v xml:space="preserve">    </v>
      </c>
    </row>
    <row r="30" spans="1:43" s="121" customFormat="1" ht="13.5" customHeight="1">
      <c r="A30" s="128" t="str">
        <f>报关资料录入!A48</f>
        <v/>
      </c>
      <c r="B30" s="703" t="str">
        <f>IF(LEN(报关资料录入!B47)=13,RIGHT(报关资料录入!B47,3),"")</f>
        <v/>
      </c>
      <c r="C30" s="703"/>
      <c r="D30" s="703"/>
      <c r="E30" s="703"/>
      <c r="F30" s="703"/>
      <c r="G30" s="703"/>
      <c r="H30" s="703"/>
      <c r="I30" s="764" t="str">
        <f>报关资料录入!E48</f>
        <v/>
      </c>
      <c r="J30" s="764"/>
      <c r="K30" s="764"/>
      <c r="L30" s="764"/>
      <c r="M30" s="764"/>
      <c r="N30" s="764"/>
      <c r="O30" s="764"/>
      <c r="P30" s="705" t="str">
        <f>IF(报关资料录入!V47=报关资料录入!V48,"    ",报关资料录入!T48)</f>
        <v xml:space="preserve">    </v>
      </c>
      <c r="Q30" s="705"/>
      <c r="R30" s="705"/>
      <c r="S30" s="17" t="str">
        <f>IF(报关资料录入!V47=报关资料录入!V48,"    ",报关资料录入!V48)</f>
        <v xml:space="preserve">    </v>
      </c>
      <c r="T30" s="133"/>
      <c r="U30" s="133"/>
      <c r="V30" s="17">
        <f>报关资料录入!N47</f>
        <v>0</v>
      </c>
      <c r="W30" s="665" t="str">
        <f>IF(报关资料录入!A47=3,"箱"," ")</f>
        <v xml:space="preserve"> </v>
      </c>
      <c r="X30" s="665"/>
      <c r="Y30" s="665"/>
      <c r="Z30" s="17"/>
      <c r="AA30" s="140" t="str">
        <f>IF(报关资料录入!A47=3,"毛重"," ")</f>
        <v xml:space="preserve"> </v>
      </c>
      <c r="AB30" s="707">
        <f>报关资料录入!P47</f>
        <v>0</v>
      </c>
      <c r="AC30" s="707"/>
      <c r="AD30" s="140" t="str">
        <f>IF(报关资料录入!A47=3,"千克"," ")</f>
        <v xml:space="preserve"> </v>
      </c>
      <c r="AE30" s="144"/>
      <c r="AF30" s="144"/>
      <c r="AG30" s="144"/>
      <c r="AH30" s="144"/>
      <c r="AI30" s="665" t="str">
        <f>IF(AI29="HKD"," 港币",IF(AI29="USD","美元","  "))</f>
        <v xml:space="preserve">  </v>
      </c>
      <c r="AJ30" s="665"/>
      <c r="AK30" s="756"/>
      <c r="AL30" s="666"/>
    </row>
    <row r="31" spans="1:43" s="120" customFormat="1" ht="13.5" customHeight="1">
      <c r="A31" s="129"/>
      <c r="B31" s="709" t="str">
        <f>报关资料录入!B48</f>
        <v/>
      </c>
      <c r="C31" s="709"/>
      <c r="D31" s="709"/>
      <c r="E31" s="709"/>
      <c r="F31" s="709"/>
      <c r="G31" s="709"/>
      <c r="H31" s="709"/>
      <c r="I31" s="767"/>
      <c r="J31" s="767"/>
      <c r="K31" s="767"/>
      <c r="L31" s="767"/>
      <c r="M31" s="767"/>
      <c r="N31" s="767"/>
      <c r="O31" s="767"/>
      <c r="P31" s="710">
        <f>报关资料录入!T47</f>
        <v>0</v>
      </c>
      <c r="Q31" s="710"/>
      <c r="R31" s="710"/>
      <c r="S31" s="138" t="str">
        <f>报关资料录入!V47</f>
        <v/>
      </c>
      <c r="T31" s="134"/>
      <c r="U31" s="134"/>
      <c r="V31" s="138"/>
      <c r="W31" s="135"/>
      <c r="X31" s="135"/>
      <c r="Y31" s="135"/>
      <c r="Z31" s="138"/>
      <c r="AA31" s="142" t="str">
        <f>IF(报关资料录入!A47=3,"净重"," ")</f>
        <v xml:space="preserve"> </v>
      </c>
      <c r="AB31" s="720">
        <f>报关资料录入!R47</f>
        <v>0</v>
      </c>
      <c r="AC31" s="720"/>
      <c r="AD31" s="142" t="str">
        <f>IF(报关资料录入!A47=3,"千克"," ")</f>
        <v xml:space="preserve"> </v>
      </c>
      <c r="AE31" s="145"/>
      <c r="AF31" s="145"/>
      <c r="AG31" s="145"/>
      <c r="AH31" s="145"/>
      <c r="AI31" s="135"/>
      <c r="AJ31" s="135"/>
      <c r="AK31" s="135" t="str">
        <f>报关资料录入!AG48</f>
        <v/>
      </c>
      <c r="AL31" s="763"/>
    </row>
    <row r="32" spans="1:43" s="120" customFormat="1" ht="13.5" customHeight="1">
      <c r="A32" s="127" t="str">
        <f>报关资料录入!A49</f>
        <v/>
      </c>
      <c r="B32" s="711" t="str">
        <f>LEFT(报关资料录入!B49,10)</f>
        <v/>
      </c>
      <c r="C32" s="711"/>
      <c r="D32" s="711"/>
      <c r="E32" s="711"/>
      <c r="F32" s="711"/>
      <c r="G32" s="711"/>
      <c r="H32" s="711"/>
      <c r="I32" s="712" t="str">
        <f>报关资料录入!E49</f>
        <v/>
      </c>
      <c r="J32" s="712"/>
      <c r="K32" s="712"/>
      <c r="L32" s="712"/>
      <c r="M32" s="712"/>
      <c r="N32" s="712"/>
      <c r="O32" s="712"/>
      <c r="P32" s="713">
        <f>报关资料录入!AE49</f>
        <v>0</v>
      </c>
      <c r="Q32" s="713"/>
      <c r="R32" s="713"/>
      <c r="S32" s="139" t="str">
        <f>报关资料录入!AF49</f>
        <v/>
      </c>
      <c r="T32" s="714"/>
      <c r="U32" s="714"/>
      <c r="V32" s="721" t="str">
        <f>报关资料录入!Z49</f>
        <v/>
      </c>
      <c r="W32" s="715"/>
      <c r="X32" s="715"/>
      <c r="Y32" s="715"/>
      <c r="Z32" s="715"/>
      <c r="AA32" s="713" t="str">
        <f>IF(报关资料录入!A49=4,AD32/P32," ")</f>
        <v xml:space="preserve"> </v>
      </c>
      <c r="AB32" s="713"/>
      <c r="AC32" s="713"/>
      <c r="AD32" s="716">
        <f>报关资料录入!W49</f>
        <v>0</v>
      </c>
      <c r="AE32" s="716"/>
      <c r="AF32" s="716"/>
      <c r="AG32" s="716"/>
      <c r="AH32" s="716"/>
      <c r="AI32" s="715" t="str">
        <f>IF(A32=4,报关资料录入!M27,"  ")</f>
        <v xml:space="preserve">  </v>
      </c>
      <c r="AJ32" s="715"/>
      <c r="AK32" s="759" t="str">
        <f>报关资料录入!AG49</f>
        <v/>
      </c>
      <c r="AL32" s="762" t="str">
        <f>IF(A32=4,报关资料录入!M25,"    ")</f>
        <v xml:space="preserve">    </v>
      </c>
    </row>
    <row r="33" spans="1:38" s="120" customFormat="1" ht="13.5" customHeight="1">
      <c r="A33" s="128" t="str">
        <f>报关资料录入!A50</f>
        <v/>
      </c>
      <c r="B33" s="722" t="str">
        <f>IF(LEN(报关资料录入!B49)=13,RIGHT(报关资料录入!B49,3),"")</f>
        <v/>
      </c>
      <c r="C33" s="722"/>
      <c r="D33" s="722"/>
      <c r="E33" s="722"/>
      <c r="F33" s="722"/>
      <c r="G33" s="722"/>
      <c r="H33" s="722"/>
      <c r="I33" s="764" t="str">
        <f>报关资料录入!E50</f>
        <v/>
      </c>
      <c r="J33" s="764"/>
      <c r="K33" s="764"/>
      <c r="L33" s="764"/>
      <c r="M33" s="764"/>
      <c r="N33" s="764"/>
      <c r="O33" s="764"/>
      <c r="P33" s="705" t="str">
        <f>IF(报关资料录入!V49=报关资料录入!V50,"    ",报关资料录入!T50)</f>
        <v xml:space="preserve">    </v>
      </c>
      <c r="Q33" s="705"/>
      <c r="R33" s="705"/>
      <c r="S33" s="17" t="str">
        <f>IF(报关资料录入!V49=报关资料录入!V50,"    ",报关资料录入!V50)</f>
        <v xml:space="preserve">    </v>
      </c>
      <c r="T33" s="706"/>
      <c r="U33" s="706"/>
      <c r="V33" s="17">
        <f>报关资料录入!N49</f>
        <v>0</v>
      </c>
      <c r="W33" s="665" t="str">
        <f>IF(报关资料录入!A49=4,"箱"," ")</f>
        <v xml:space="preserve"> </v>
      </c>
      <c r="X33" s="665"/>
      <c r="Y33" s="665"/>
      <c r="Z33" s="17"/>
      <c r="AA33" s="140" t="str">
        <f>IF(报关资料录入!A49=4,"毛重"," ")</f>
        <v xml:space="preserve"> </v>
      </c>
      <c r="AB33" s="707">
        <f>报关资料录入!P49</f>
        <v>0</v>
      </c>
      <c r="AC33" s="707"/>
      <c r="AD33" s="140" t="str">
        <f>IF(报关资料录入!A49=4,"千克"," ")</f>
        <v xml:space="preserve"> </v>
      </c>
      <c r="AE33" s="17"/>
      <c r="AF33" s="17"/>
      <c r="AG33" s="17"/>
      <c r="AH33" s="17"/>
      <c r="AI33" s="708" t="str">
        <f>IF(AI32="HKD"," 港币",IF(AI32="USD","美元","  "))</f>
        <v xml:space="preserve">  </v>
      </c>
      <c r="AJ33" s="708"/>
      <c r="AK33" s="756"/>
      <c r="AL33" s="666"/>
    </row>
    <row r="34" spans="1:38" s="120" customFormat="1" ht="13.5" customHeight="1">
      <c r="A34" s="129"/>
      <c r="B34" s="723" t="str">
        <f>报关资料录入!B50</f>
        <v/>
      </c>
      <c r="C34" s="723"/>
      <c r="D34" s="723"/>
      <c r="E34" s="723"/>
      <c r="F34" s="723"/>
      <c r="G34" s="723"/>
      <c r="H34" s="723"/>
      <c r="I34" s="767"/>
      <c r="J34" s="767"/>
      <c r="K34" s="767"/>
      <c r="L34" s="767"/>
      <c r="M34" s="767"/>
      <c r="N34" s="767"/>
      <c r="O34" s="767"/>
      <c r="P34" s="710">
        <f>报关资料录入!T49</f>
        <v>0</v>
      </c>
      <c r="Q34" s="710"/>
      <c r="R34" s="710"/>
      <c r="S34" s="138" t="str">
        <f>报关资料录入!V49</f>
        <v/>
      </c>
      <c r="T34" s="134"/>
      <c r="U34" s="134"/>
      <c r="V34" s="138"/>
      <c r="W34" s="135"/>
      <c r="X34" s="135"/>
      <c r="Y34" s="135"/>
      <c r="Z34" s="138"/>
      <c r="AA34" s="142" t="str">
        <f>IF(报关资料录入!A49=4,"净重"," ")</f>
        <v xml:space="preserve"> </v>
      </c>
      <c r="AB34" s="720">
        <f>报关资料录入!R49</f>
        <v>0</v>
      </c>
      <c r="AC34" s="720"/>
      <c r="AD34" s="142" t="str">
        <f>IF(报关资料录入!A49=4,"千克"," ")</f>
        <v xml:space="preserve"> </v>
      </c>
      <c r="AE34" s="138"/>
      <c r="AF34" s="138"/>
      <c r="AG34" s="138"/>
      <c r="AH34" s="138"/>
      <c r="AI34" s="138"/>
      <c r="AJ34" s="138"/>
      <c r="AK34" s="135" t="str">
        <f>报关资料录入!AG50</f>
        <v/>
      </c>
      <c r="AL34" s="763"/>
    </row>
    <row r="35" spans="1:38" s="120" customFormat="1" ht="13.5" customHeight="1">
      <c r="A35" s="127" t="str">
        <f>报关资料录入!A51</f>
        <v/>
      </c>
      <c r="B35" s="711" t="str">
        <f>LEFT(报关资料录入!B51,10)</f>
        <v/>
      </c>
      <c r="C35" s="711"/>
      <c r="D35" s="711"/>
      <c r="E35" s="711"/>
      <c r="F35" s="711"/>
      <c r="G35" s="711"/>
      <c r="H35" s="711"/>
      <c r="I35" s="712" t="str">
        <f>报关资料录入!E51</f>
        <v/>
      </c>
      <c r="J35" s="712"/>
      <c r="K35" s="712"/>
      <c r="L35" s="712"/>
      <c r="M35" s="712"/>
      <c r="N35" s="712"/>
      <c r="O35" s="712"/>
      <c r="P35" s="713">
        <f>报关资料录入!AE51</f>
        <v>0</v>
      </c>
      <c r="Q35" s="713"/>
      <c r="R35" s="713"/>
      <c r="S35" s="139" t="str">
        <f>报关资料录入!AF51</f>
        <v/>
      </c>
      <c r="T35" s="714"/>
      <c r="U35" s="714"/>
      <c r="V35" s="721" t="str">
        <f>报关资料录入!Z51</f>
        <v/>
      </c>
      <c r="W35" s="715"/>
      <c r="X35" s="715"/>
      <c r="Y35" s="715"/>
      <c r="Z35" s="715"/>
      <c r="AA35" s="713" t="str">
        <f>IF(报关资料录入!A51=5,AD35/P35," ")</f>
        <v xml:space="preserve"> </v>
      </c>
      <c r="AB35" s="713"/>
      <c r="AC35" s="713"/>
      <c r="AD35" s="716">
        <f>报关资料录入!W51</f>
        <v>0</v>
      </c>
      <c r="AE35" s="716"/>
      <c r="AF35" s="716"/>
      <c r="AG35" s="716"/>
      <c r="AH35" s="716"/>
      <c r="AI35" s="715" t="str">
        <f>IF(A35=5,报关资料录入!M27,"  ")</f>
        <v xml:space="preserve">  </v>
      </c>
      <c r="AJ35" s="715"/>
      <c r="AK35" s="759" t="str">
        <f>报关资料录入!AG51</f>
        <v/>
      </c>
      <c r="AL35" s="762" t="str">
        <f>IF(A35=5,报关资料录入!M25,"    ")</f>
        <v xml:space="preserve">    </v>
      </c>
    </row>
    <row r="36" spans="1:38" s="120" customFormat="1" ht="13.5" customHeight="1">
      <c r="A36" s="128" t="str">
        <f>报关资料录入!A52</f>
        <v/>
      </c>
      <c r="B36" s="722" t="str">
        <f>IF(LEN(报关资料录入!B51)=13,RIGHT(报关资料录入!B51,3),"")</f>
        <v/>
      </c>
      <c r="C36" s="722"/>
      <c r="D36" s="722"/>
      <c r="E36" s="722"/>
      <c r="F36" s="722"/>
      <c r="G36" s="722"/>
      <c r="H36" s="722"/>
      <c r="I36" s="764" t="str">
        <f>报关资料录入!E52</f>
        <v/>
      </c>
      <c r="J36" s="764"/>
      <c r="K36" s="764"/>
      <c r="L36" s="764"/>
      <c r="M36" s="764"/>
      <c r="N36" s="764"/>
      <c r="O36" s="764"/>
      <c r="P36" s="705" t="str">
        <f>IF(报关资料录入!V51=报关资料录入!V52,"    ",报关资料录入!T52)</f>
        <v xml:space="preserve">    </v>
      </c>
      <c r="Q36" s="705"/>
      <c r="R36" s="705"/>
      <c r="S36" s="17" t="str">
        <f>IF(报关资料录入!V51=报关资料录入!V52,"    ",报关资料录入!V52)</f>
        <v xml:space="preserve">    </v>
      </c>
      <c r="T36" s="706"/>
      <c r="U36" s="706"/>
      <c r="V36" s="17">
        <f>报关资料录入!N51</f>
        <v>0</v>
      </c>
      <c r="W36" s="665" t="str">
        <f>IF(报关资料录入!A51=5,"箱"," ")</f>
        <v xml:space="preserve"> </v>
      </c>
      <c r="X36" s="665"/>
      <c r="Y36" s="665"/>
      <c r="Z36" s="17"/>
      <c r="AA36" s="147" t="str">
        <f>IF(报关资料录入!A51=5,"毛重"," ")</f>
        <v xml:space="preserve"> </v>
      </c>
      <c r="AB36" s="707">
        <f>报关资料录入!P51</f>
        <v>0</v>
      </c>
      <c r="AC36" s="707"/>
      <c r="AD36" s="147" t="str">
        <f>IF(报关资料录入!A51=5,"千克"," ")</f>
        <v xml:space="preserve"> </v>
      </c>
      <c r="AE36" s="147"/>
      <c r="AF36" s="147"/>
      <c r="AG36" s="147"/>
      <c r="AH36" s="147"/>
      <c r="AI36" s="708" t="str">
        <f>IF(AI35="HKD"," 港币",IF(AI35="USD","美元","  "))</f>
        <v xml:space="preserve">  </v>
      </c>
      <c r="AJ36" s="708"/>
      <c r="AK36" s="756"/>
      <c r="AL36" s="666"/>
    </row>
    <row r="37" spans="1:38" s="120" customFormat="1" ht="13.5" customHeight="1">
      <c r="A37" s="129"/>
      <c r="B37" s="709" t="str">
        <f>报关资料录入!B52</f>
        <v/>
      </c>
      <c r="C37" s="709"/>
      <c r="D37" s="709"/>
      <c r="E37" s="709"/>
      <c r="F37" s="709"/>
      <c r="G37" s="709"/>
      <c r="H37" s="709"/>
      <c r="I37" s="767"/>
      <c r="J37" s="767"/>
      <c r="K37" s="767"/>
      <c r="L37" s="767"/>
      <c r="M37" s="767"/>
      <c r="N37" s="767"/>
      <c r="O37" s="767"/>
      <c r="P37" s="710">
        <f>报关资料录入!T51</f>
        <v>0</v>
      </c>
      <c r="Q37" s="710"/>
      <c r="R37" s="710"/>
      <c r="S37" s="138" t="str">
        <f>报关资料录入!V51</f>
        <v/>
      </c>
      <c r="T37" s="134"/>
      <c r="U37" s="134"/>
      <c r="V37" s="138"/>
      <c r="W37" s="135"/>
      <c r="X37" s="135"/>
      <c r="Y37" s="135"/>
      <c r="Z37" s="138"/>
      <c r="AA37" s="148" t="str">
        <f>IF(报关资料录入!A51=5,"净重"," ")</f>
        <v xml:space="preserve"> </v>
      </c>
      <c r="AB37" s="720">
        <f>报关资料录入!R51</f>
        <v>0</v>
      </c>
      <c r="AC37" s="720"/>
      <c r="AD37" s="148" t="str">
        <f>IF(报关资料录入!A51=5,"千克"," ")</f>
        <v xml:space="preserve"> </v>
      </c>
      <c r="AE37" s="148"/>
      <c r="AF37" s="148"/>
      <c r="AG37" s="148"/>
      <c r="AH37" s="148"/>
      <c r="AI37" s="138"/>
      <c r="AJ37" s="138"/>
      <c r="AK37" s="135" t="str">
        <f>报关资料录入!AG52</f>
        <v/>
      </c>
      <c r="AL37" s="763"/>
    </row>
    <row r="38" spans="1:38" s="120" customFormat="1" ht="13.5" customHeight="1">
      <c r="A38" s="127" t="str">
        <f>报关资料录入!A53</f>
        <v/>
      </c>
      <c r="B38" s="711" t="str">
        <f>LEFT(报关资料录入!B53,10)</f>
        <v/>
      </c>
      <c r="C38" s="711"/>
      <c r="D38" s="711"/>
      <c r="E38" s="711"/>
      <c r="F38" s="711"/>
      <c r="G38" s="711"/>
      <c r="H38" s="711"/>
      <c r="I38" s="712" t="str">
        <f>报关资料录入!E53</f>
        <v/>
      </c>
      <c r="J38" s="712"/>
      <c r="K38" s="712"/>
      <c r="L38" s="712"/>
      <c r="M38" s="712"/>
      <c r="N38" s="712"/>
      <c r="O38" s="712"/>
      <c r="P38" s="713">
        <f>报关资料录入!AE53</f>
        <v>0</v>
      </c>
      <c r="Q38" s="713"/>
      <c r="R38" s="713"/>
      <c r="S38" s="139" t="str">
        <f>报关资料录入!AF53</f>
        <v/>
      </c>
      <c r="T38" s="714"/>
      <c r="U38" s="714"/>
      <c r="V38" s="721" t="str">
        <f>报关资料录入!Z53</f>
        <v/>
      </c>
      <c r="W38" s="715"/>
      <c r="X38" s="715"/>
      <c r="Y38" s="715"/>
      <c r="Z38" s="715"/>
      <c r="AA38" s="713" t="str">
        <f>IF(报关资料录入!A53=6,AD38/P38," ")</f>
        <v xml:space="preserve"> </v>
      </c>
      <c r="AB38" s="713"/>
      <c r="AC38" s="713"/>
      <c r="AD38" s="716">
        <f>报关资料录入!W53</f>
        <v>0</v>
      </c>
      <c r="AE38" s="716"/>
      <c r="AF38" s="716"/>
      <c r="AG38" s="716"/>
      <c r="AH38" s="716"/>
      <c r="AI38" s="715" t="str">
        <f>IF(A38=6,报关资料录入!M27,"  ")</f>
        <v xml:space="preserve">  </v>
      </c>
      <c r="AJ38" s="715"/>
      <c r="AK38" s="759" t="str">
        <f>报关资料录入!AG53</f>
        <v/>
      </c>
      <c r="AL38" s="762" t="str">
        <f>IF(A38=6,报关资料录入!M25,"    ")</f>
        <v xml:space="preserve">    </v>
      </c>
    </row>
    <row r="39" spans="1:38" s="120" customFormat="1" ht="13.5" customHeight="1">
      <c r="A39" s="128" t="str">
        <f>报关资料录入!A54</f>
        <v/>
      </c>
      <c r="B39" s="722" t="str">
        <f>IF(LEN(报关资料录入!B53)=13,RIGHT(报关资料录入!B53,3),"")</f>
        <v/>
      </c>
      <c r="C39" s="722"/>
      <c r="D39" s="722"/>
      <c r="E39" s="722"/>
      <c r="F39" s="722"/>
      <c r="G39" s="722"/>
      <c r="H39" s="722"/>
      <c r="I39" s="764" t="str">
        <f>报关资料录入!E54</f>
        <v/>
      </c>
      <c r="J39" s="764"/>
      <c r="K39" s="764"/>
      <c r="L39" s="764"/>
      <c r="M39" s="764"/>
      <c r="N39" s="764"/>
      <c r="O39" s="764"/>
      <c r="P39" s="705" t="str">
        <f>IF(报关资料录入!V53=报关资料录入!V54,"    ",报关资料录入!T54)</f>
        <v xml:space="preserve">    </v>
      </c>
      <c r="Q39" s="705"/>
      <c r="R39" s="705"/>
      <c r="S39" s="17" t="str">
        <f>IF(报关资料录入!V53=报关资料录入!V54,"    ",报关资料录入!V54)</f>
        <v xml:space="preserve">    </v>
      </c>
      <c r="T39" s="706"/>
      <c r="U39" s="706"/>
      <c r="V39" s="17">
        <f>报关资料录入!N53</f>
        <v>0</v>
      </c>
      <c r="W39" s="665" t="str">
        <f>IF(报关资料录入!A53=6,"箱"," ")</f>
        <v xml:space="preserve"> </v>
      </c>
      <c r="X39" s="665"/>
      <c r="Y39" s="665"/>
      <c r="Z39" s="17"/>
      <c r="AA39" s="147" t="str">
        <f>IF(报关资料录入!A53=6,"毛重"," ")</f>
        <v xml:space="preserve"> </v>
      </c>
      <c r="AB39" s="707">
        <f>报关资料录入!P53</f>
        <v>0</v>
      </c>
      <c r="AC39" s="707"/>
      <c r="AD39" s="147" t="str">
        <f>IF(报关资料录入!A53=6,"千克"," ")</f>
        <v xml:space="preserve"> </v>
      </c>
      <c r="AE39" s="147"/>
      <c r="AF39" s="147"/>
      <c r="AG39" s="147"/>
      <c r="AH39" s="147"/>
      <c r="AI39" s="708" t="str">
        <f>IF(AI38="HKD"," 港币",IF(AI38="USD","美元","  "))</f>
        <v xml:space="preserve">  </v>
      </c>
      <c r="AJ39" s="708"/>
      <c r="AK39" s="756"/>
      <c r="AL39" s="666"/>
    </row>
    <row r="40" spans="1:38" s="120" customFormat="1" ht="13.5" customHeight="1">
      <c r="A40" s="129"/>
      <c r="B40" s="709" t="str">
        <f>报关资料录入!B54</f>
        <v/>
      </c>
      <c r="C40" s="709"/>
      <c r="D40" s="709"/>
      <c r="E40" s="709"/>
      <c r="F40" s="709"/>
      <c r="G40" s="709"/>
      <c r="H40" s="709"/>
      <c r="I40" s="767"/>
      <c r="J40" s="767"/>
      <c r="K40" s="767"/>
      <c r="L40" s="767"/>
      <c r="M40" s="767"/>
      <c r="N40" s="767"/>
      <c r="O40" s="767"/>
      <c r="P40" s="710">
        <f>报关资料录入!T53</f>
        <v>0</v>
      </c>
      <c r="Q40" s="710"/>
      <c r="R40" s="710"/>
      <c r="S40" s="138" t="str">
        <f>报关资料录入!V53</f>
        <v/>
      </c>
      <c r="T40" s="134"/>
      <c r="U40" s="134"/>
      <c r="V40" s="138"/>
      <c r="W40" s="135"/>
      <c r="X40" s="135"/>
      <c r="Y40" s="135"/>
      <c r="Z40" s="138"/>
      <c r="AA40" s="148" t="str">
        <f>IF(报关资料录入!A53=6,"净重"," ")</f>
        <v xml:space="preserve"> </v>
      </c>
      <c r="AB40" s="720">
        <f>报关资料录入!R53</f>
        <v>0</v>
      </c>
      <c r="AC40" s="720"/>
      <c r="AD40" s="148" t="str">
        <f>IF(报关资料录入!A53=6,"千克"," ")</f>
        <v xml:space="preserve"> </v>
      </c>
      <c r="AE40" s="148"/>
      <c r="AF40" s="148"/>
      <c r="AG40" s="148"/>
      <c r="AH40" s="148"/>
      <c r="AI40" s="138"/>
      <c r="AJ40" s="138"/>
      <c r="AK40" s="135" t="str">
        <f>报关资料录入!AG54</f>
        <v/>
      </c>
      <c r="AL40" s="763"/>
    </row>
    <row r="41" spans="1:38" s="120" customFormat="1" ht="12" customHeight="1">
      <c r="A41" s="724" t="s">
        <v>4501</v>
      </c>
      <c r="B41" s="725"/>
      <c r="C41" s="725"/>
      <c r="D41" s="725"/>
      <c r="E41" s="725"/>
      <c r="F41" s="158"/>
      <c r="G41" s="158"/>
      <c r="H41" s="158"/>
      <c r="I41" s="158"/>
      <c r="J41" s="158"/>
      <c r="K41" s="158"/>
      <c r="L41" s="158"/>
      <c r="M41" s="158"/>
      <c r="N41" s="158"/>
      <c r="O41" s="158"/>
      <c r="P41" s="158"/>
      <c r="Q41" s="158"/>
      <c r="R41" s="158"/>
      <c r="S41" s="158"/>
      <c r="T41" s="158"/>
      <c r="U41" s="158"/>
      <c r="V41" s="694"/>
      <c r="W41" s="694"/>
      <c r="X41" s="694"/>
      <c r="Y41" s="694"/>
      <c r="Z41" s="694"/>
      <c r="AA41" s="694"/>
      <c r="AB41" s="158"/>
      <c r="AC41" s="158" t="str">
        <f>报关资料录入!M27</f>
        <v>USD</v>
      </c>
      <c r="AD41" s="726">
        <f>SUM(SUM(AD23:AH40)+SUM('报关单 附2'!AD5:AH44)+SUM('报关单 附3'!AD5:AH44)+SUM('报关单 附4'!AD5:AH44)+SUM('报关单 附5'!AD5:AH8))</f>
        <v>8938.7999999999993</v>
      </c>
      <c r="AE41" s="726"/>
      <c r="AF41" s="726"/>
      <c r="AG41" s="726"/>
      <c r="AH41" s="158"/>
      <c r="AI41" s="158"/>
      <c r="AJ41" s="158"/>
      <c r="AK41" s="158"/>
      <c r="AL41" s="189"/>
    </row>
    <row r="42" spans="1:38" s="120" customFormat="1" ht="1.5" customHeight="1">
      <c r="A42" s="159" t="s">
        <v>99</v>
      </c>
      <c r="B42" s="160"/>
      <c r="C42" s="160"/>
      <c r="D42" s="160"/>
      <c r="E42" s="160"/>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87"/>
      <c r="AD42" s="727"/>
      <c r="AE42" s="727"/>
      <c r="AF42" s="727"/>
      <c r="AG42" s="727"/>
      <c r="AH42" s="160"/>
      <c r="AI42" s="160"/>
      <c r="AJ42" s="160"/>
      <c r="AK42" s="160"/>
      <c r="AL42" s="194"/>
    </row>
    <row r="43" spans="1:38" s="120" customFormat="1" ht="3" customHeight="1">
      <c r="A43" s="161"/>
      <c r="B43" s="728"/>
      <c r="C43" s="729"/>
      <c r="D43" s="729"/>
      <c r="E43" s="729"/>
      <c r="F43" s="730"/>
      <c r="G43" s="730"/>
      <c r="H43" s="730"/>
      <c r="I43" s="730"/>
      <c r="J43" s="730"/>
      <c r="K43" s="730"/>
      <c r="L43" s="730"/>
      <c r="M43" s="169"/>
      <c r="N43" s="169"/>
      <c r="O43" s="169"/>
      <c r="P43" s="169"/>
      <c r="Q43" s="169"/>
      <c r="R43" s="169"/>
      <c r="S43" s="169"/>
      <c r="T43" s="169"/>
      <c r="U43" s="169"/>
      <c r="V43" s="169"/>
      <c r="W43" s="169"/>
      <c r="X43" s="169"/>
      <c r="Y43" s="169"/>
      <c r="Z43" s="169"/>
      <c r="AA43" s="188"/>
      <c r="AB43" s="188"/>
      <c r="AC43" s="188"/>
      <c r="AD43" s="188"/>
      <c r="AE43" s="188"/>
      <c r="AF43" s="188"/>
      <c r="AG43" s="169"/>
      <c r="AH43" s="169"/>
      <c r="AI43" s="169"/>
      <c r="AJ43" s="169"/>
      <c r="AK43" s="169"/>
      <c r="AL43" s="195"/>
    </row>
    <row r="44" spans="1:38" ht="12" customHeight="1">
      <c r="A44" s="731"/>
      <c r="B44" s="706"/>
      <c r="C44" s="706"/>
      <c r="D44" s="706"/>
      <c r="E44" s="706"/>
      <c r="F44" s="706"/>
      <c r="G44" s="706"/>
      <c r="H44" s="706"/>
      <c r="I44" s="706"/>
      <c r="J44" s="706"/>
      <c r="K44" s="706"/>
      <c r="L44" s="706"/>
      <c r="M44" s="706"/>
      <c r="N44" s="706"/>
      <c r="O44" s="706"/>
      <c r="P44" s="706"/>
      <c r="Q44" s="706"/>
      <c r="R44" s="732" t="str">
        <f>IF(AI23="HKD","合计总价港币:",IF(AI23="USD","合计总价美元:","  "))</f>
        <v>合计总价美元:</v>
      </c>
      <c r="S44" s="732"/>
      <c r="T44" s="732"/>
      <c r="U44" s="732"/>
      <c r="V44" s="732"/>
      <c r="W44" s="733">
        <f>SUM(SUM(AD23:AH40)+SUM('报关单 附2'!AD5:AH44)+SUM('报关单 附3'!AD5:AH44)+SUM('报关单 附4'!AD5:AH44)+SUM('报关单 附5'!AD5:AH8))</f>
        <v>8938.7999999999993</v>
      </c>
      <c r="X44" s="733"/>
      <c r="Y44" s="733"/>
      <c r="Z44" s="733"/>
      <c r="AA44" s="733"/>
      <c r="AB44" s="733"/>
      <c r="AC44" s="733"/>
      <c r="AD44" s="733"/>
      <c r="AE44" s="733"/>
      <c r="AF44" s="733"/>
      <c r="AG44" s="733"/>
      <c r="AH44" s="733"/>
      <c r="AI44" s="733"/>
      <c r="AJ44" s="733"/>
      <c r="AK44" s="733"/>
      <c r="AL44" s="734"/>
    </row>
    <row r="45" spans="1:38" ht="15.95" customHeight="1">
      <c r="A45" s="735" t="s">
        <v>4502</v>
      </c>
      <c r="B45" s="736"/>
      <c r="C45" s="736"/>
      <c r="D45" s="736"/>
      <c r="E45" s="736"/>
      <c r="F45" s="737" t="str">
        <f>报关资料与ASN!D22</f>
        <v>否</v>
      </c>
      <c r="G45" s="737"/>
      <c r="H45" s="163"/>
      <c r="I45" s="163"/>
      <c r="J45" s="170" t="s">
        <v>4503</v>
      </c>
      <c r="K45" s="171"/>
      <c r="L45" s="171"/>
      <c r="M45" s="171"/>
      <c r="N45" s="171" t="str">
        <f>报关资料与ASN!F22</f>
        <v>否</v>
      </c>
      <c r="O45" s="162" t="s">
        <v>4504</v>
      </c>
      <c r="P45" s="738" t="str">
        <f>报关资料与ASN!H22</f>
        <v>否</v>
      </c>
      <c r="Q45" s="738"/>
      <c r="R45" s="738"/>
      <c r="S45" s="738"/>
      <c r="T45" s="739" t="s">
        <v>98</v>
      </c>
      <c r="U45" s="739"/>
      <c r="V45" s="739"/>
      <c r="W45" s="739"/>
      <c r="X45" s="739"/>
      <c r="Y45" s="739"/>
      <c r="Z45" s="171"/>
      <c r="AA45" s="170" t="str">
        <f>报关资料与ASN!J22</f>
        <v>否</v>
      </c>
      <c r="AB45" s="170"/>
      <c r="AC45" s="170"/>
      <c r="AD45" s="170"/>
      <c r="AE45" s="170"/>
      <c r="AF45" s="170"/>
      <c r="AG45" s="170"/>
      <c r="AH45" s="739"/>
      <c r="AI45" s="739"/>
      <c r="AJ45" s="739"/>
      <c r="AK45" s="182"/>
      <c r="AL45" s="196"/>
    </row>
    <row r="46" spans="1:38" ht="12" customHeight="1">
      <c r="A46" s="740" t="s">
        <v>4505</v>
      </c>
      <c r="B46" s="741"/>
      <c r="C46" s="742"/>
      <c r="D46" s="742"/>
      <c r="E46" s="742"/>
      <c r="F46" s="742"/>
      <c r="G46" s="742"/>
      <c r="H46" s="165" t="s">
        <v>4506</v>
      </c>
      <c r="I46" s="165"/>
      <c r="J46" s="172"/>
      <c r="K46" s="173"/>
      <c r="L46" s="158" t="s">
        <v>4507</v>
      </c>
      <c r="M46" s="158"/>
      <c r="N46" s="158"/>
      <c r="O46" s="158"/>
      <c r="P46" s="158"/>
      <c r="Q46" s="158"/>
      <c r="R46" s="638" t="s">
        <v>4508</v>
      </c>
      <c r="S46" s="638"/>
      <c r="T46" s="638"/>
      <c r="U46" s="638"/>
      <c r="V46" s="638"/>
      <c r="W46" s="638"/>
      <c r="X46" s="638"/>
      <c r="Y46" s="638"/>
      <c r="Z46" s="189"/>
      <c r="AA46" s="743" t="s">
        <v>4509</v>
      </c>
      <c r="AB46" s="742"/>
      <c r="AC46" s="742"/>
      <c r="AD46" s="742"/>
      <c r="AE46" s="742"/>
      <c r="AF46" s="742"/>
      <c r="AG46" s="742"/>
      <c r="AH46" s="742"/>
      <c r="AI46" s="742"/>
      <c r="AJ46" s="742"/>
      <c r="AK46" s="164"/>
      <c r="AL46" s="172"/>
    </row>
    <row r="47" spans="1:38" ht="14.25" customHeight="1">
      <c r="A47" s="744"/>
      <c r="B47" s="745"/>
      <c r="C47" s="745"/>
      <c r="D47" s="745"/>
      <c r="E47" s="745"/>
      <c r="F47" s="745"/>
      <c r="G47" s="745"/>
      <c r="H47" s="745"/>
      <c r="I47" s="745"/>
      <c r="J47" s="746"/>
      <c r="K47" s="174"/>
      <c r="L47" s="175" t="s">
        <v>4510</v>
      </c>
      <c r="M47" s="175"/>
      <c r="N47" s="175" t="str">
        <f>报关资料录入!M6</f>
        <v>邱小姐</v>
      </c>
      <c r="O47" s="175" t="str">
        <f>报关资料录入!T6</f>
        <v>13631550886</v>
      </c>
      <c r="P47" s="175"/>
      <c r="Q47" s="175"/>
      <c r="R47" s="175"/>
      <c r="S47" s="175"/>
      <c r="T47" s="175"/>
      <c r="U47" s="175"/>
      <c r="V47" s="175"/>
      <c r="W47" s="175"/>
      <c r="X47" s="175"/>
      <c r="Y47" s="175"/>
      <c r="Z47" s="190"/>
      <c r="AA47" s="747" t="s">
        <v>4511</v>
      </c>
      <c r="AB47" s="748"/>
      <c r="AC47" s="749"/>
      <c r="AD47" s="749"/>
      <c r="AE47" s="749" t="s">
        <v>4512</v>
      </c>
      <c r="AF47" s="749"/>
      <c r="AG47" s="749"/>
      <c r="AH47" s="749"/>
      <c r="AI47" s="749"/>
      <c r="AJ47" s="749"/>
      <c r="AK47" s="749"/>
      <c r="AL47" s="750"/>
    </row>
    <row r="48" spans="1:38">
      <c r="A48" s="740" t="s">
        <v>4513</v>
      </c>
      <c r="B48" s="741"/>
      <c r="C48" s="694"/>
      <c r="D48" s="694"/>
      <c r="E48" s="694"/>
      <c r="F48" s="694"/>
      <c r="G48" s="694"/>
      <c r="H48" s="694"/>
      <c r="I48" s="694"/>
      <c r="J48" s="694"/>
      <c r="K48" s="165"/>
      <c r="L48" s="165"/>
      <c r="M48" s="165"/>
      <c r="N48" s="165"/>
      <c r="O48" s="165"/>
      <c r="P48" s="165"/>
      <c r="Q48" s="165"/>
      <c r="R48" s="741" t="s">
        <v>4514</v>
      </c>
      <c r="S48" s="741"/>
      <c r="T48" s="165"/>
      <c r="U48" s="165"/>
      <c r="V48" s="165"/>
      <c r="W48" s="165"/>
      <c r="X48" s="165"/>
      <c r="Y48" s="165"/>
      <c r="Z48" s="191"/>
      <c r="AA48" s="751" t="s">
        <v>4515</v>
      </c>
      <c r="AB48" s="752"/>
      <c r="AC48" s="192"/>
      <c r="AD48" s="192"/>
      <c r="AE48" s="681" t="s">
        <v>4516</v>
      </c>
      <c r="AF48" s="681"/>
      <c r="AG48" s="192"/>
      <c r="AH48" s="192"/>
      <c r="AI48" s="192"/>
      <c r="AJ48" s="192"/>
      <c r="AK48" s="192"/>
      <c r="AL48" s="197"/>
    </row>
    <row r="49" spans="1:38">
      <c r="A49" s="753"/>
      <c r="B49" s="749"/>
      <c r="C49" s="749"/>
      <c r="D49" s="749"/>
      <c r="E49" s="749"/>
      <c r="F49" s="749"/>
      <c r="G49" s="749"/>
      <c r="H49" s="749"/>
      <c r="I49" s="749"/>
      <c r="J49" s="749"/>
      <c r="K49" s="176"/>
      <c r="L49" s="176"/>
      <c r="M49" s="177"/>
      <c r="N49" s="177" t="s">
        <v>4517</v>
      </c>
      <c r="O49" s="178">
        <f>报关资料录入!E6</f>
        <v>46287</v>
      </c>
      <c r="P49" s="177"/>
      <c r="Q49" s="177"/>
      <c r="R49" s="748"/>
      <c r="S49" s="748"/>
      <c r="T49" s="176"/>
      <c r="U49" s="176"/>
      <c r="V49" s="176"/>
      <c r="W49" s="176"/>
      <c r="X49" s="176"/>
      <c r="Y49" s="176"/>
      <c r="Z49" s="193"/>
      <c r="AA49" s="751" t="s">
        <v>4518</v>
      </c>
      <c r="AB49" s="752"/>
      <c r="AC49" s="681"/>
      <c r="AD49" s="681"/>
      <c r="AE49" s="681" t="s">
        <v>4519</v>
      </c>
      <c r="AF49" s="681"/>
      <c r="AG49" s="681"/>
      <c r="AH49" s="681"/>
      <c r="AI49" s="681"/>
      <c r="AJ49" s="681"/>
      <c r="AK49" s="681"/>
      <c r="AL49" s="754"/>
    </row>
  </sheetData>
  <sheetProtection password="AED3" sheet="1" objects="1"/>
  <mergeCells count="228">
    <mergeCell ref="A49:J49"/>
    <mergeCell ref="R49:S49"/>
    <mergeCell ref="AA49:AB49"/>
    <mergeCell ref="AC49:AD49"/>
    <mergeCell ref="AE49:AF49"/>
    <mergeCell ref="AG49:AL49"/>
    <mergeCell ref="AK23:AK24"/>
    <mergeCell ref="AK26:AK27"/>
    <mergeCell ref="AK29:AK30"/>
    <mergeCell ref="AK32:AK33"/>
    <mergeCell ref="AK35:AK36"/>
    <mergeCell ref="AK38:AK39"/>
    <mergeCell ref="AL23:AL25"/>
    <mergeCell ref="AL26:AL28"/>
    <mergeCell ref="AL29:AL31"/>
    <mergeCell ref="AL32:AL34"/>
    <mergeCell ref="AL35:AL37"/>
    <mergeCell ref="AL38:AL40"/>
    <mergeCell ref="I27:O28"/>
    <mergeCell ref="I24:O25"/>
    <mergeCell ref="I33:O34"/>
    <mergeCell ref="I36:O37"/>
    <mergeCell ref="I30:O31"/>
    <mergeCell ref="I39:O40"/>
    <mergeCell ref="A47:C47"/>
    <mergeCell ref="D47:J47"/>
    <mergeCell ref="AA47:AB47"/>
    <mergeCell ref="AC47:AD47"/>
    <mergeCell ref="AE47:AF47"/>
    <mergeCell ref="AG47:AL47"/>
    <mergeCell ref="A48:B48"/>
    <mergeCell ref="C48:J48"/>
    <mergeCell ref="R48:S48"/>
    <mergeCell ref="AA48:AB48"/>
    <mergeCell ref="AE48:AF48"/>
    <mergeCell ref="A45:E45"/>
    <mergeCell ref="F45:G45"/>
    <mergeCell ref="P45:S45"/>
    <mergeCell ref="T45:Y45"/>
    <mergeCell ref="AH45:AJ45"/>
    <mergeCell ref="A46:B46"/>
    <mergeCell ref="C46:G46"/>
    <mergeCell ref="R46:Y46"/>
    <mergeCell ref="AA46:AJ46"/>
    <mergeCell ref="A41:E41"/>
    <mergeCell ref="V41:AA41"/>
    <mergeCell ref="AD41:AG41"/>
    <mergeCell ref="AD42:AG42"/>
    <mergeCell ref="B43:E43"/>
    <mergeCell ref="F43:L43"/>
    <mergeCell ref="A44:Q44"/>
    <mergeCell ref="R44:V44"/>
    <mergeCell ref="W44:AL44"/>
    <mergeCell ref="AD38:AH38"/>
    <mergeCell ref="AI38:AJ38"/>
    <mergeCell ref="B39:H39"/>
    <mergeCell ref="P39:R39"/>
    <mergeCell ref="T39:U39"/>
    <mergeCell ref="W39:Y39"/>
    <mergeCell ref="AB39:AC39"/>
    <mergeCell ref="AI39:AJ39"/>
    <mergeCell ref="B40:H40"/>
    <mergeCell ref="P40:R40"/>
    <mergeCell ref="AB40:AC40"/>
    <mergeCell ref="B37:H37"/>
    <mergeCell ref="P37:R37"/>
    <mergeCell ref="AB37:AC37"/>
    <mergeCell ref="B38:H38"/>
    <mergeCell ref="I38:O38"/>
    <mergeCell ref="P38:R38"/>
    <mergeCell ref="T38:U38"/>
    <mergeCell ref="V38:Z38"/>
    <mergeCell ref="AA38:AC38"/>
    <mergeCell ref="B35:H35"/>
    <mergeCell ref="I35:O35"/>
    <mergeCell ref="P35:R35"/>
    <mergeCell ref="T35:U35"/>
    <mergeCell ref="V35:Z35"/>
    <mergeCell ref="AA35:AC35"/>
    <mergeCell ref="AD35:AH35"/>
    <mergeCell ref="AI35:AJ35"/>
    <mergeCell ref="B36:H36"/>
    <mergeCell ref="P36:R36"/>
    <mergeCell ref="T36:U36"/>
    <mergeCell ref="W36:Y36"/>
    <mergeCell ref="AB36:AC36"/>
    <mergeCell ref="AI36:AJ36"/>
    <mergeCell ref="AD32:AH32"/>
    <mergeCell ref="AI32:AJ32"/>
    <mergeCell ref="B33:H33"/>
    <mergeCell ref="P33:R33"/>
    <mergeCell ref="T33:U33"/>
    <mergeCell ref="W33:Y33"/>
    <mergeCell ref="AB33:AC33"/>
    <mergeCell ref="AI33:AJ33"/>
    <mergeCell ref="B34:H34"/>
    <mergeCell ref="P34:R34"/>
    <mergeCell ref="AB34:AC34"/>
    <mergeCell ref="B31:H31"/>
    <mergeCell ref="P31:R31"/>
    <mergeCell ref="AB31:AC31"/>
    <mergeCell ref="B32:H32"/>
    <mergeCell ref="I32:O32"/>
    <mergeCell ref="P32:R32"/>
    <mergeCell ref="T32:U32"/>
    <mergeCell ref="V32:Z32"/>
    <mergeCell ref="AA32:AC32"/>
    <mergeCell ref="B29:H29"/>
    <mergeCell ref="I29:O29"/>
    <mergeCell ref="P29:R29"/>
    <mergeCell ref="V29:Y29"/>
    <mergeCell ref="AA29:AC29"/>
    <mergeCell ref="AD29:AH29"/>
    <mergeCell ref="AI29:AJ29"/>
    <mergeCell ref="B30:H30"/>
    <mergeCell ref="P30:R30"/>
    <mergeCell ref="W30:Y30"/>
    <mergeCell ref="AB30:AC30"/>
    <mergeCell ref="AI30:AJ30"/>
    <mergeCell ref="AD26:AH26"/>
    <mergeCell ref="AI26:AJ26"/>
    <mergeCell ref="B27:H27"/>
    <mergeCell ref="P27:R27"/>
    <mergeCell ref="T27:U27"/>
    <mergeCell ref="W27:Y27"/>
    <mergeCell ref="AB27:AC27"/>
    <mergeCell ref="AI27:AJ27"/>
    <mergeCell ref="B28:H28"/>
    <mergeCell ref="P28:R28"/>
    <mergeCell ref="AB28:AC28"/>
    <mergeCell ref="B25:H25"/>
    <mergeCell ref="P25:R25"/>
    <mergeCell ref="AB25:AC25"/>
    <mergeCell ref="B26:H26"/>
    <mergeCell ref="I26:O26"/>
    <mergeCell ref="P26:R26"/>
    <mergeCell ref="T26:U26"/>
    <mergeCell ref="V26:Z26"/>
    <mergeCell ref="AA26:AC26"/>
    <mergeCell ref="B23:H23"/>
    <mergeCell ref="I23:O23"/>
    <mergeCell ref="P23:R23"/>
    <mergeCell ref="T23:U23"/>
    <mergeCell ref="V23:Z23"/>
    <mergeCell ref="AA23:AC23"/>
    <mergeCell ref="AD23:AH23"/>
    <mergeCell ref="AI23:AJ23"/>
    <mergeCell ref="B24:H24"/>
    <mergeCell ref="P24:R24"/>
    <mergeCell ref="T24:U24"/>
    <mergeCell ref="W24:Y24"/>
    <mergeCell ref="AB24:AC24"/>
    <mergeCell ref="AI24:AJ24"/>
    <mergeCell ref="A16:C16"/>
    <mergeCell ref="D16:J16"/>
    <mergeCell ref="K16:M16"/>
    <mergeCell ref="A17:J17"/>
    <mergeCell ref="A18:F18"/>
    <mergeCell ref="B22:H22"/>
    <mergeCell ref="I22:O22"/>
    <mergeCell ref="P22:S22"/>
    <mergeCell ref="T22:U22"/>
    <mergeCell ref="A19:E20"/>
    <mergeCell ref="N16:AL17"/>
    <mergeCell ref="G18:AL21"/>
    <mergeCell ref="V22:AC22"/>
    <mergeCell ref="AD22:AG22"/>
    <mergeCell ref="AI22:AJ22"/>
    <mergeCell ref="A14:O14"/>
    <mergeCell ref="P14:Q14"/>
    <mergeCell ref="R14:T14"/>
    <mergeCell ref="V14:Y14"/>
    <mergeCell ref="AC14:AD14"/>
    <mergeCell ref="AE14:AG14"/>
    <mergeCell ref="AI14:AJ14"/>
    <mergeCell ref="A15:O15"/>
    <mergeCell ref="P15:Q15"/>
    <mergeCell ref="R15:T15"/>
    <mergeCell ref="V15:Y15"/>
    <mergeCell ref="AC15:AD15"/>
    <mergeCell ref="AE15:AH15"/>
    <mergeCell ref="AI15:AL15"/>
    <mergeCell ref="A11:O11"/>
    <mergeCell ref="P11:T11"/>
    <mergeCell ref="V11:AF11"/>
    <mergeCell ref="AG11:AL11"/>
    <mergeCell ref="D12:O12"/>
    <mergeCell ref="P12:R12"/>
    <mergeCell ref="V12:AB12"/>
    <mergeCell ref="AI12:AL12"/>
    <mergeCell ref="A13:O13"/>
    <mergeCell ref="V13:AB13"/>
    <mergeCell ref="AE13:AL13"/>
    <mergeCell ref="A9:O9"/>
    <mergeCell ref="P9:T9"/>
    <mergeCell ref="V9:Y9"/>
    <mergeCell ref="AA9:AL9"/>
    <mergeCell ref="A10:D10"/>
    <mergeCell ref="E10:I10"/>
    <mergeCell ref="J10:N10"/>
    <mergeCell ref="S10:T10"/>
    <mergeCell ref="V10:AF10"/>
    <mergeCell ref="AG10:AI10"/>
    <mergeCell ref="AJ10:AL10"/>
    <mergeCell ref="A7:O7"/>
    <mergeCell ref="P7:T7"/>
    <mergeCell ref="V7:Y7"/>
    <mergeCell ref="Z7:AF7"/>
    <mergeCell ref="AG7:AL7"/>
    <mergeCell ref="A8:D8"/>
    <mergeCell ref="E8:O8"/>
    <mergeCell ref="P8:T8"/>
    <mergeCell ref="AA8:AL8"/>
    <mergeCell ref="A3:AL3"/>
    <mergeCell ref="A4:AL4"/>
    <mergeCell ref="F5:I5"/>
    <mergeCell ref="J5:P5"/>
    <mergeCell ref="Q5:U5"/>
    <mergeCell ref="V5:Y5"/>
    <mergeCell ref="Z5:AL5"/>
    <mergeCell ref="A6:D6"/>
    <mergeCell ref="E6:I6"/>
    <mergeCell ref="J6:N6"/>
    <mergeCell ref="P6:T6"/>
    <mergeCell ref="Z6:AB6"/>
    <mergeCell ref="AC6:AF6"/>
    <mergeCell ref="AG6:AI6"/>
    <mergeCell ref="AJ6:AL6"/>
  </mergeCells>
  <phoneticPr fontId="148" type="noConversion"/>
  <dataValidations count="1">
    <dataValidation errorStyle="information" allowBlank="1" showInputMessage="1" showErrorMessage="1" sqref="AI12:AL12" xr:uid="{00000000-0002-0000-0500-000000000000}"/>
  </dataValidations>
  <printOptions horizontalCentered="1" verticalCentered="1"/>
  <pageMargins left="7.8740157480315001E-2" right="7.8740157480315001E-2" top="0.196850393700787" bottom="0.196850393700787" header="0.31496062992126" footer="0.31496062992126"/>
  <pageSetup paperSize="9" scale="88" orientation="landscape"/>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indexed="12"/>
    <pageSetUpPr fitToPage="1"/>
  </sheetPr>
  <dimension ref="A1:AQ46"/>
  <sheetViews>
    <sheetView showZeros="0" showOutlineSymbols="0" workbookViewId="0">
      <selection activeCell="I17" sqref="I17:O17"/>
    </sheetView>
  </sheetViews>
  <sheetFormatPr defaultColWidth="9" defaultRowHeight="14.25"/>
  <cols>
    <col min="1" max="1" width="5.75" customWidth="1"/>
    <col min="2" max="2" width="1.25" customWidth="1"/>
    <col min="3" max="3" width="1.375" customWidth="1"/>
    <col min="4" max="4" width="1.875" customWidth="1"/>
    <col min="5" max="5" width="1.75" customWidth="1"/>
    <col min="6" max="6" width="1.25" customWidth="1"/>
    <col min="7" max="7" width="1.375" customWidth="1"/>
    <col min="8" max="8" width="0.875" customWidth="1"/>
    <col min="9" max="9" width="6" customWidth="1"/>
    <col min="10" max="10" width="5.75" customWidth="1"/>
    <col min="11" max="11" width="3.625" customWidth="1"/>
    <col min="12" max="12" width="2.75" customWidth="1"/>
    <col min="13" max="13" width="1.375" customWidth="1"/>
    <col min="14" max="14" width="6.125" customWidth="1"/>
    <col min="15" max="15" width="16.125" customWidth="1"/>
    <col min="16" max="16" width="4.625" customWidth="1"/>
    <col min="17" max="17" width="3.25" customWidth="1"/>
    <col min="18" max="18" width="3.5" customWidth="1"/>
    <col min="19" max="19" width="6.125" customWidth="1"/>
    <col min="20" max="20" width="0.625" customWidth="1"/>
    <col min="21" max="21" width="9.5" hidden="1" customWidth="1"/>
    <col min="22" max="22" width="5.25" customWidth="1"/>
    <col min="23" max="23" width="1.625" customWidth="1"/>
    <col min="24" max="24" width="0.875" customWidth="1"/>
    <col min="25" max="25" width="5.375" customWidth="1"/>
    <col min="26" max="26" width="1.875" hidden="1" customWidth="1"/>
    <col min="27" max="27" width="4.375" customWidth="1"/>
    <col min="28" max="28" width="3.5" customWidth="1"/>
    <col min="29" max="29" width="8.375" customWidth="1"/>
    <col min="30" max="30" width="6.25" customWidth="1"/>
    <col min="31" max="31" width="1.875" customWidth="1"/>
    <col min="32" max="32" width="1.375" customWidth="1"/>
    <col min="33" max="33" width="3.125" customWidth="1"/>
    <col min="34" max="34" width="4" customWidth="1"/>
    <col min="35" max="35" width="2.125" customWidth="1"/>
    <col min="36" max="36" width="1.75" customWidth="1"/>
    <col min="37" max="37" width="15.25" customWidth="1"/>
    <col min="38" max="38" width="7.125" customWidth="1"/>
  </cols>
  <sheetData>
    <row r="1" spans="1:43" ht="0.75" customHeight="1">
      <c r="AC1">
        <f>报关资料录入!R65</f>
        <v>0</v>
      </c>
    </row>
    <row r="2" spans="1:43" ht="0.75" customHeight="1"/>
    <row r="3" spans="1:43" ht="21" customHeight="1">
      <c r="A3" s="632" t="s">
        <v>4520</v>
      </c>
      <c r="B3" s="632"/>
      <c r="C3" s="632"/>
      <c r="D3" s="632"/>
      <c r="E3" s="632"/>
      <c r="F3" s="632"/>
      <c r="G3" s="632"/>
      <c r="H3" s="632"/>
      <c r="I3" s="632"/>
      <c r="J3" s="632"/>
      <c r="K3" s="632"/>
      <c r="L3" s="632"/>
      <c r="M3" s="632"/>
      <c r="N3" s="632"/>
      <c r="O3" s="632"/>
      <c r="P3" s="632"/>
      <c r="Q3" s="632"/>
      <c r="R3" s="632"/>
      <c r="S3" s="632"/>
      <c r="T3" s="632"/>
      <c r="U3" s="632"/>
      <c r="V3" s="632"/>
      <c r="W3" s="632"/>
      <c r="X3" s="632"/>
      <c r="Y3" s="632"/>
      <c r="Z3" s="632"/>
      <c r="AA3" s="632"/>
      <c r="AB3" s="632"/>
      <c r="AC3" s="632"/>
      <c r="AD3" s="632"/>
      <c r="AE3" s="632"/>
      <c r="AF3" s="632"/>
      <c r="AG3" s="632"/>
      <c r="AH3" s="632"/>
      <c r="AI3" s="632"/>
      <c r="AJ3" s="632"/>
      <c r="AK3" s="632"/>
      <c r="AL3" s="632"/>
    </row>
    <row r="4" spans="1:43" s="120" customFormat="1" ht="13.5" customHeight="1">
      <c r="A4" s="122" t="s">
        <v>4462</v>
      </c>
      <c r="B4" s="681" t="s">
        <v>4463</v>
      </c>
      <c r="C4" s="681"/>
      <c r="D4" s="681"/>
      <c r="E4" s="681"/>
      <c r="F4" s="681"/>
      <c r="G4" s="681"/>
      <c r="H4" s="681"/>
      <c r="I4" s="681" t="s">
        <v>4495</v>
      </c>
      <c r="J4" s="681"/>
      <c r="K4" s="681"/>
      <c r="L4" s="681"/>
      <c r="M4" s="681"/>
      <c r="N4" s="681"/>
      <c r="O4" s="681"/>
      <c r="P4" s="681" t="s">
        <v>4468</v>
      </c>
      <c r="Q4" s="681"/>
      <c r="R4" s="681"/>
      <c r="S4" s="681"/>
      <c r="T4" s="652"/>
      <c r="U4" s="652"/>
      <c r="V4" s="680" t="s">
        <v>4496</v>
      </c>
      <c r="W4" s="680"/>
      <c r="X4" s="680"/>
      <c r="Y4" s="680"/>
      <c r="Z4" s="680"/>
      <c r="AA4" s="680"/>
      <c r="AB4" s="680"/>
      <c r="AC4" s="680"/>
      <c r="AD4" s="694" t="s">
        <v>4497</v>
      </c>
      <c r="AE4" s="694"/>
      <c r="AF4" s="694"/>
      <c r="AG4" s="694"/>
      <c r="AH4" s="149"/>
      <c r="AI4" s="680" t="s">
        <v>4498</v>
      </c>
      <c r="AJ4" s="680"/>
      <c r="AK4" s="130" t="s">
        <v>4499</v>
      </c>
      <c r="AL4" s="150" t="s">
        <v>4500</v>
      </c>
    </row>
    <row r="5" spans="1:43" s="121" customFormat="1" ht="13.5" customHeight="1">
      <c r="A5" s="123" t="str">
        <f>报关资料录入!A55</f>
        <v/>
      </c>
      <c r="B5" s="695" t="str">
        <f>LEFT(报关资料录入!B55,10)</f>
        <v/>
      </c>
      <c r="C5" s="696"/>
      <c r="D5" s="696"/>
      <c r="E5" s="696"/>
      <c r="F5" s="696"/>
      <c r="G5" s="696"/>
      <c r="H5" s="696"/>
      <c r="I5" s="697" t="str">
        <f>报关资料录入!E55</f>
        <v/>
      </c>
      <c r="J5" s="697"/>
      <c r="K5" s="697"/>
      <c r="L5" s="697"/>
      <c r="M5" s="697"/>
      <c r="N5" s="697"/>
      <c r="O5" s="697"/>
      <c r="P5" s="698">
        <f>报关资料录入!AE55</f>
        <v>0</v>
      </c>
      <c r="Q5" s="698"/>
      <c r="R5" s="698"/>
      <c r="S5" s="131" t="str">
        <f>报关资料录入!AF55</f>
        <v/>
      </c>
      <c r="T5" s="699"/>
      <c r="U5" s="699"/>
      <c r="V5" s="768" t="str">
        <f>报关资料录入!Z55</f>
        <v/>
      </c>
      <c r="W5" s="639"/>
      <c r="X5" s="639"/>
      <c r="Y5" s="639"/>
      <c r="Z5" s="639"/>
      <c r="AA5" s="698" t="str">
        <f>IF(报关资料录入!A55=7,AD5/P5," ")</f>
        <v xml:space="preserve"> </v>
      </c>
      <c r="AB5" s="698"/>
      <c r="AC5" s="698"/>
      <c r="AD5" s="702">
        <f>报关资料录入!W55</f>
        <v>0</v>
      </c>
      <c r="AE5" s="702"/>
      <c r="AF5" s="702"/>
      <c r="AG5" s="702"/>
      <c r="AH5" s="702"/>
      <c r="AI5" s="701" t="str">
        <f>IF(A5=7,报关资料录入!M27,"  ")</f>
        <v xml:space="preserve">  </v>
      </c>
      <c r="AJ5" s="701"/>
      <c r="AK5" s="755" t="str">
        <f>报关资料录入!AG55</f>
        <v/>
      </c>
      <c r="AL5" s="760" t="str">
        <f>IF(A5=7,报关资料录入!M25,"    ")</f>
        <v xml:space="preserve">    </v>
      </c>
      <c r="AQ5" s="153"/>
    </row>
    <row r="6" spans="1:43" s="121" customFormat="1" ht="13.5" customHeight="1">
      <c r="A6" s="124" t="str">
        <f>报关资料录入!A56</f>
        <v/>
      </c>
      <c r="B6" s="703" t="str">
        <f>IF(LEN(报关资料录入!B55)=13,RIGHT(报关资料录入!B55,3),"")</f>
        <v/>
      </c>
      <c r="C6" s="704"/>
      <c r="D6" s="704"/>
      <c r="E6" s="704"/>
      <c r="F6" s="704"/>
      <c r="G6" s="704"/>
      <c r="H6" s="704"/>
      <c r="I6" s="764" t="str">
        <f>报关资料录入!E56</f>
        <v/>
      </c>
      <c r="J6" s="764"/>
      <c r="K6" s="764"/>
      <c r="L6" s="764"/>
      <c r="M6" s="764"/>
      <c r="N6" s="764"/>
      <c r="O6" s="764"/>
      <c r="P6" s="705" t="str">
        <f>IF(报关资料录入!V55=报关资料录入!V56,"    ",报关资料录入!T56)</f>
        <v xml:space="preserve">    </v>
      </c>
      <c r="Q6" s="705"/>
      <c r="R6" s="705"/>
      <c r="S6" s="132" t="str">
        <f>IF(报关资料录入!V55=报关资料录入!V56,"    ",报关资料录入!V56)</f>
        <v xml:space="preserve">    </v>
      </c>
      <c r="T6" s="706"/>
      <c r="U6" s="706"/>
      <c r="V6" s="18">
        <f>报关资料录入!N55</f>
        <v>0</v>
      </c>
      <c r="W6" s="665" t="str">
        <f>IF(报关资料录入!A55=7,"箱"," ")</f>
        <v xml:space="preserve"> </v>
      </c>
      <c r="X6" s="665"/>
      <c r="Y6" s="665"/>
      <c r="Z6" s="19"/>
      <c r="AA6" s="140" t="str">
        <f>IF(报关资料录入!A55=7,"毛重"," ")</f>
        <v xml:space="preserve"> </v>
      </c>
      <c r="AB6" s="707">
        <f>报关资料录入!P55</f>
        <v>0</v>
      </c>
      <c r="AC6" s="707"/>
      <c r="AD6" s="140" t="str">
        <f>IF(报关资料录入!A55=7,"千克"," ")</f>
        <v xml:space="preserve"> </v>
      </c>
      <c r="AE6" s="141"/>
      <c r="AF6" s="141"/>
      <c r="AG6" s="141"/>
      <c r="AH6" s="141"/>
      <c r="AI6" s="708" t="str">
        <f>IF(AI5="HKD"," 港币",IF(AI5="USD","美元","    "))</f>
        <v xml:space="preserve">    </v>
      </c>
      <c r="AJ6" s="708"/>
      <c r="AK6" s="756"/>
      <c r="AL6" s="678"/>
    </row>
    <row r="7" spans="1:43" s="121" customFormat="1" ht="13.5" customHeight="1">
      <c r="A7" s="125"/>
      <c r="B7" s="709" t="str">
        <f>报关资料录入!B56</f>
        <v/>
      </c>
      <c r="C7" s="709"/>
      <c r="D7" s="709"/>
      <c r="E7" s="709"/>
      <c r="F7" s="709"/>
      <c r="G7" s="709"/>
      <c r="H7" s="709"/>
      <c r="I7" s="767"/>
      <c r="J7" s="767"/>
      <c r="K7" s="767"/>
      <c r="L7" s="767"/>
      <c r="M7" s="767"/>
      <c r="N7" s="767"/>
      <c r="O7" s="767"/>
      <c r="P7" s="710">
        <f>报关资料录入!T55</f>
        <v>0</v>
      </c>
      <c r="Q7" s="710"/>
      <c r="R7" s="710"/>
      <c r="S7" s="126" t="str">
        <f>报关资料录入!V55</f>
        <v/>
      </c>
      <c r="T7" s="134"/>
      <c r="U7" s="134"/>
      <c r="V7" s="135"/>
      <c r="W7" s="135"/>
      <c r="X7" s="135"/>
      <c r="Y7" s="135"/>
      <c r="Z7" s="135"/>
      <c r="AA7" s="142" t="str">
        <f>IF(报关资料录入!A55=7,"净重"," ")</f>
        <v xml:space="preserve"> </v>
      </c>
      <c r="AB7" s="707">
        <f>报关资料录入!R55</f>
        <v>0</v>
      </c>
      <c r="AC7" s="707"/>
      <c r="AD7" s="142" t="str">
        <f>IF(报关资料录入!A55=7,"千克"," ")</f>
        <v xml:space="preserve"> </v>
      </c>
      <c r="AE7" s="143"/>
      <c r="AF7" s="143"/>
      <c r="AG7" s="143"/>
      <c r="AH7" s="143"/>
      <c r="AI7" s="138"/>
      <c r="AJ7" s="138"/>
      <c r="AK7" s="152" t="str">
        <f>报关资料录入!AG56</f>
        <v/>
      </c>
      <c r="AL7" s="761"/>
    </row>
    <row r="8" spans="1:43" s="121" customFormat="1" ht="13.5" customHeight="1">
      <c r="A8" s="127" t="str">
        <f>报关资料录入!A57</f>
        <v/>
      </c>
      <c r="B8" s="711" t="str">
        <f>LEFT(报关资料录入!B57,10)</f>
        <v/>
      </c>
      <c r="C8" s="711"/>
      <c r="D8" s="711"/>
      <c r="E8" s="711"/>
      <c r="F8" s="711"/>
      <c r="G8" s="711"/>
      <c r="H8" s="711"/>
      <c r="I8" s="712" t="str">
        <f>报关资料录入!E57</f>
        <v/>
      </c>
      <c r="J8" s="712"/>
      <c r="K8" s="712"/>
      <c r="L8" s="712"/>
      <c r="M8" s="712"/>
      <c r="N8" s="712"/>
      <c r="O8" s="712"/>
      <c r="P8" s="713">
        <f>报关资料录入!AE57</f>
        <v>0</v>
      </c>
      <c r="Q8" s="713"/>
      <c r="R8" s="713"/>
      <c r="S8" s="136" t="str">
        <f>报关资料录入!AF57</f>
        <v/>
      </c>
      <c r="T8" s="714"/>
      <c r="U8" s="714"/>
      <c r="V8" s="717" t="str">
        <f>报关资料录入!Z57</f>
        <v/>
      </c>
      <c r="W8" s="718"/>
      <c r="X8" s="718"/>
      <c r="Y8" s="718"/>
      <c r="Z8" s="718"/>
      <c r="AA8" s="713" t="str">
        <f>IF(报关资料录入!A57=8,AD8/P8," ")</f>
        <v xml:space="preserve"> </v>
      </c>
      <c r="AB8" s="713"/>
      <c r="AC8" s="713"/>
      <c r="AD8" s="716">
        <f>报关资料录入!W57</f>
        <v>0</v>
      </c>
      <c r="AE8" s="716"/>
      <c r="AF8" s="716"/>
      <c r="AG8" s="716"/>
      <c r="AH8" s="716"/>
      <c r="AI8" s="715" t="str">
        <f>IF(A8=8,报关资料录入!M27,"  ")</f>
        <v xml:space="preserve">  </v>
      </c>
      <c r="AJ8" s="715"/>
      <c r="AK8" s="759" t="str">
        <f>报关资料录入!AG57</f>
        <v/>
      </c>
      <c r="AL8" s="762" t="str">
        <f>IF(A8=8,报关资料录入!M25,"    ")</f>
        <v xml:space="preserve">    </v>
      </c>
    </row>
    <row r="9" spans="1:43" s="121" customFormat="1" ht="13.5" customHeight="1">
      <c r="A9" s="128" t="str">
        <f>报关资料录入!A58</f>
        <v/>
      </c>
      <c r="B9" s="703" t="str">
        <f>IF(LEN(报关资料录入!B57)=13,RIGHT(报关资料录入!B57,3),"")</f>
        <v/>
      </c>
      <c r="C9" s="703"/>
      <c r="D9" s="703"/>
      <c r="E9" s="703"/>
      <c r="F9" s="703"/>
      <c r="G9" s="703"/>
      <c r="H9" s="703"/>
      <c r="I9" s="764" t="str">
        <f>报关资料录入!E58</f>
        <v/>
      </c>
      <c r="J9" s="765"/>
      <c r="K9" s="765"/>
      <c r="L9" s="765"/>
      <c r="M9" s="765"/>
      <c r="N9" s="765"/>
      <c r="O9" s="765"/>
      <c r="P9" s="705" t="str">
        <f>IF(报关资料录入!V57=报关资料录入!V58,"    ",报关资料录入!T58)</f>
        <v xml:space="preserve">    </v>
      </c>
      <c r="Q9" s="705"/>
      <c r="R9" s="705"/>
      <c r="S9" s="132" t="str">
        <f>IF(报关资料录入!V57=报关资料录入!V58,"    ",报关资料录入!V58)</f>
        <v xml:space="preserve">    </v>
      </c>
      <c r="T9" s="706"/>
      <c r="U9" s="706"/>
      <c r="V9" s="18">
        <f>报关资料录入!N57</f>
        <v>0</v>
      </c>
      <c r="W9" s="665" t="str">
        <f>IF(报关资料录入!A57=8,"箱"," ")</f>
        <v xml:space="preserve"> </v>
      </c>
      <c r="X9" s="665"/>
      <c r="Y9" s="665"/>
      <c r="Z9" s="19"/>
      <c r="AA9" s="140" t="str">
        <f>IF(报关资料录入!A57=8,"毛重"," ")</f>
        <v xml:space="preserve"> </v>
      </c>
      <c r="AB9" s="707">
        <f>报关资料录入!P57</f>
        <v>0</v>
      </c>
      <c r="AC9" s="707"/>
      <c r="AD9" s="140" t="str">
        <f>IF(报关资料录入!A57=8,"千克"," ")</f>
        <v xml:space="preserve"> </v>
      </c>
      <c r="AE9" s="144"/>
      <c r="AF9" s="144"/>
      <c r="AG9" s="144"/>
      <c r="AH9" s="144"/>
      <c r="AI9" s="708" t="str">
        <f>IF(AI8="HKD"," 港币",IF(AI8="USD","美元","  "))</f>
        <v xml:space="preserve">  </v>
      </c>
      <c r="AJ9" s="708"/>
      <c r="AK9" s="756"/>
      <c r="AL9" s="666"/>
    </row>
    <row r="10" spans="1:43" s="121" customFormat="1" ht="13.5" customHeight="1">
      <c r="A10" s="129"/>
      <c r="B10" s="709" t="str">
        <f>报关资料录入!B58</f>
        <v/>
      </c>
      <c r="C10" s="709"/>
      <c r="D10" s="709"/>
      <c r="E10" s="709"/>
      <c r="F10" s="709"/>
      <c r="G10" s="709"/>
      <c r="H10" s="709"/>
      <c r="I10" s="766"/>
      <c r="J10" s="766"/>
      <c r="K10" s="766"/>
      <c r="L10" s="766"/>
      <c r="M10" s="766"/>
      <c r="N10" s="766"/>
      <c r="O10" s="766"/>
      <c r="P10" s="710">
        <f>报关资料录入!T57</f>
        <v>0</v>
      </c>
      <c r="Q10" s="710"/>
      <c r="R10" s="710"/>
      <c r="S10" s="126" t="str">
        <f>报关资料录入!V57</f>
        <v/>
      </c>
      <c r="T10" s="134"/>
      <c r="U10" s="134"/>
      <c r="V10" s="135"/>
      <c r="W10" s="135"/>
      <c r="X10" s="135"/>
      <c r="Y10" s="135"/>
      <c r="Z10" s="135"/>
      <c r="AA10" s="142" t="str">
        <f>IF(报关资料录入!A57=8,"净重"," ")</f>
        <v xml:space="preserve"> </v>
      </c>
      <c r="AB10" s="707">
        <f>报关资料录入!R57</f>
        <v>0</v>
      </c>
      <c r="AC10" s="707"/>
      <c r="AD10" s="142" t="str">
        <f>IF(报关资料录入!A57=8,"千克"," ")</f>
        <v xml:space="preserve"> </v>
      </c>
      <c r="AE10" s="145"/>
      <c r="AF10" s="145"/>
      <c r="AG10" s="145"/>
      <c r="AH10" s="145"/>
      <c r="AI10" s="138"/>
      <c r="AJ10" s="138"/>
      <c r="AK10" s="135" t="str">
        <f>报关资料录入!AG58</f>
        <v/>
      </c>
      <c r="AL10" s="763"/>
    </row>
    <row r="11" spans="1:43" s="121" customFormat="1" ht="13.5" customHeight="1">
      <c r="A11" s="127" t="str">
        <f>报关资料录入!A59</f>
        <v/>
      </c>
      <c r="B11" s="711" t="str">
        <f>LEFT(报关资料录入!B59,10)</f>
        <v/>
      </c>
      <c r="C11" s="711"/>
      <c r="D11" s="711"/>
      <c r="E11" s="711"/>
      <c r="F11" s="711"/>
      <c r="G11" s="711"/>
      <c r="H11" s="711"/>
      <c r="I11" s="712" t="str">
        <f>报关资料录入!E59</f>
        <v/>
      </c>
      <c r="J11" s="712"/>
      <c r="K11" s="712"/>
      <c r="L11" s="712"/>
      <c r="M11" s="712"/>
      <c r="N11" s="712"/>
      <c r="O11" s="712"/>
      <c r="P11" s="713">
        <f>报关资料录入!AE59</f>
        <v>0</v>
      </c>
      <c r="Q11" s="713"/>
      <c r="R11" s="713"/>
      <c r="S11" s="136" t="str">
        <f>报关资料录入!AF59</f>
        <v/>
      </c>
      <c r="T11" s="137"/>
      <c r="U11" s="137"/>
      <c r="V11" s="717" t="str">
        <f>报关资料录入!Z59</f>
        <v/>
      </c>
      <c r="W11" s="718"/>
      <c r="X11" s="718"/>
      <c r="Y11" s="718"/>
      <c r="Z11" s="146"/>
      <c r="AA11" s="713" t="str">
        <f>IF(报关资料录入!A59=9,AD11/P11," ")</f>
        <v xml:space="preserve"> </v>
      </c>
      <c r="AB11" s="713"/>
      <c r="AC11" s="713"/>
      <c r="AD11" s="716">
        <f>报关资料录入!W59</f>
        <v>0</v>
      </c>
      <c r="AE11" s="716"/>
      <c r="AF11" s="716"/>
      <c r="AG11" s="716"/>
      <c r="AH11" s="716"/>
      <c r="AI11" s="719" t="str">
        <f>IF(A11=9,报关资料录入!M27,"  ")</f>
        <v xml:space="preserve">  </v>
      </c>
      <c r="AJ11" s="719"/>
      <c r="AK11" s="759" t="str">
        <f>报关资料录入!AG59</f>
        <v/>
      </c>
      <c r="AL11" s="762" t="str">
        <f>IF(A11=9,报关资料录入!M25,"    ")</f>
        <v xml:space="preserve">    </v>
      </c>
    </row>
    <row r="12" spans="1:43" s="121" customFormat="1" ht="13.5" customHeight="1">
      <c r="A12" s="128" t="str">
        <f>报关资料录入!A60</f>
        <v/>
      </c>
      <c r="B12" s="703" t="str">
        <f>IF(LEN(报关资料录入!B59)=13,RIGHT(报关资料录入!B59,3),"")</f>
        <v/>
      </c>
      <c r="C12" s="703"/>
      <c r="D12" s="703"/>
      <c r="E12" s="703"/>
      <c r="F12" s="703"/>
      <c r="G12" s="703"/>
      <c r="H12" s="703"/>
      <c r="I12" s="764" t="str">
        <f>报关资料录入!E60</f>
        <v/>
      </c>
      <c r="J12" s="764"/>
      <c r="K12" s="764"/>
      <c r="L12" s="764"/>
      <c r="M12" s="764"/>
      <c r="N12" s="764"/>
      <c r="O12" s="764"/>
      <c r="P12" s="705" t="str">
        <f>IF(报关资料录入!V59=报关资料录入!V60,"    ",报关资料录入!T60)</f>
        <v xml:space="preserve">    </v>
      </c>
      <c r="Q12" s="705"/>
      <c r="R12" s="705"/>
      <c r="S12" s="132" t="str">
        <f>IF(报关资料录入!V59=报关资料录入!V60,"    ",报关资料录入!V60)</f>
        <v xml:space="preserve">    </v>
      </c>
      <c r="T12" s="133"/>
      <c r="U12" s="133"/>
      <c r="V12" s="18">
        <f>报关资料录入!N59</f>
        <v>0</v>
      </c>
      <c r="W12" s="665" t="str">
        <f>IF(报关资料录入!A59=9,"箱"," ")</f>
        <v xml:space="preserve"> </v>
      </c>
      <c r="X12" s="665"/>
      <c r="Y12" s="665"/>
      <c r="Z12" s="19"/>
      <c r="AA12" s="140" t="str">
        <f>IF(报关资料录入!A59=9,"毛重"," ")</f>
        <v xml:space="preserve"> </v>
      </c>
      <c r="AB12" s="707">
        <f>报关资料录入!P59</f>
        <v>0</v>
      </c>
      <c r="AC12" s="707"/>
      <c r="AD12" s="140" t="str">
        <f>IF(报关资料录入!A59=9,"千克"," ")</f>
        <v xml:space="preserve"> </v>
      </c>
      <c r="AE12" s="144"/>
      <c r="AF12" s="144"/>
      <c r="AG12" s="144"/>
      <c r="AH12" s="144"/>
      <c r="AI12" s="665" t="str">
        <f>IF(AI11="HKD"," 港币",IF(AI11="USD","美元","  "))</f>
        <v xml:space="preserve">  </v>
      </c>
      <c r="AJ12" s="665"/>
      <c r="AK12" s="756"/>
      <c r="AL12" s="666"/>
    </row>
    <row r="13" spans="1:43" s="120" customFormat="1" ht="13.5" customHeight="1">
      <c r="A13" s="129"/>
      <c r="B13" s="709" t="str">
        <f>报关资料录入!B60</f>
        <v/>
      </c>
      <c r="C13" s="709"/>
      <c r="D13" s="709"/>
      <c r="E13" s="709"/>
      <c r="F13" s="709"/>
      <c r="G13" s="709"/>
      <c r="H13" s="709"/>
      <c r="I13" s="767"/>
      <c r="J13" s="767"/>
      <c r="K13" s="767"/>
      <c r="L13" s="767"/>
      <c r="M13" s="767"/>
      <c r="N13" s="767"/>
      <c r="O13" s="767"/>
      <c r="P13" s="710">
        <f>报关资料录入!T59</f>
        <v>0</v>
      </c>
      <c r="Q13" s="710"/>
      <c r="R13" s="710"/>
      <c r="S13" s="126" t="str">
        <f>报关资料录入!V59</f>
        <v/>
      </c>
      <c r="T13" s="134"/>
      <c r="U13" s="134"/>
      <c r="V13" s="135"/>
      <c r="W13" s="135"/>
      <c r="X13" s="135"/>
      <c r="Y13" s="135"/>
      <c r="Z13" s="135"/>
      <c r="AA13" s="142" t="str">
        <f>IF(报关资料录入!A59=9,"净重"," ")</f>
        <v xml:space="preserve"> </v>
      </c>
      <c r="AB13" s="720">
        <f>报关资料录入!R59</f>
        <v>0</v>
      </c>
      <c r="AC13" s="720"/>
      <c r="AD13" s="142" t="str">
        <f>IF(报关资料录入!A59=9,"千克"," ")</f>
        <v xml:space="preserve"> </v>
      </c>
      <c r="AE13" s="145"/>
      <c r="AF13" s="145"/>
      <c r="AG13" s="145"/>
      <c r="AH13" s="145"/>
      <c r="AI13" s="135"/>
      <c r="AJ13" s="135"/>
      <c r="AK13" s="135" t="str">
        <f>报关资料录入!AG60</f>
        <v/>
      </c>
      <c r="AL13" s="763"/>
    </row>
    <row r="14" spans="1:43" s="120" customFormat="1" ht="13.5" customHeight="1">
      <c r="A14" s="127" t="str">
        <f>报关资料录入!A61</f>
        <v/>
      </c>
      <c r="B14" s="711" t="str">
        <f>LEFT(报关资料录入!B61,10)</f>
        <v/>
      </c>
      <c r="C14" s="711"/>
      <c r="D14" s="711"/>
      <c r="E14" s="711"/>
      <c r="F14" s="711"/>
      <c r="G14" s="711"/>
      <c r="H14" s="711"/>
      <c r="I14" s="712" t="str">
        <f>报关资料录入!E61</f>
        <v/>
      </c>
      <c r="J14" s="712"/>
      <c r="K14" s="712"/>
      <c r="L14" s="712"/>
      <c r="M14" s="712"/>
      <c r="N14" s="712"/>
      <c r="O14" s="712"/>
      <c r="P14" s="713">
        <f>报关资料录入!AE61</f>
        <v>0</v>
      </c>
      <c r="Q14" s="713"/>
      <c r="R14" s="713"/>
      <c r="S14" s="136" t="str">
        <f>报关资料录入!AF61</f>
        <v/>
      </c>
      <c r="T14" s="714"/>
      <c r="U14" s="714"/>
      <c r="V14" s="717" t="str">
        <f>报关资料录入!Z61</f>
        <v/>
      </c>
      <c r="W14" s="718"/>
      <c r="X14" s="718"/>
      <c r="Y14" s="718"/>
      <c r="Z14" s="718"/>
      <c r="AA14" s="713" t="str">
        <f>IF(报关资料录入!A61=10,AD14/P14," ")</f>
        <v xml:space="preserve"> </v>
      </c>
      <c r="AB14" s="713"/>
      <c r="AC14" s="713"/>
      <c r="AD14" s="716">
        <f>报关资料录入!W61</f>
        <v>0</v>
      </c>
      <c r="AE14" s="716"/>
      <c r="AF14" s="716"/>
      <c r="AG14" s="716"/>
      <c r="AH14" s="716"/>
      <c r="AI14" s="715" t="str">
        <f>IF(A14=10,报关资料录入!M27,"  ")</f>
        <v xml:space="preserve">  </v>
      </c>
      <c r="AJ14" s="715"/>
      <c r="AK14" s="759" t="str">
        <f>报关资料录入!AG61</f>
        <v/>
      </c>
      <c r="AL14" s="762" t="str">
        <f>IF(A14=10,报关资料录入!M25,"    ")</f>
        <v xml:space="preserve">    </v>
      </c>
    </row>
    <row r="15" spans="1:43" s="120" customFormat="1" ht="13.5" customHeight="1">
      <c r="A15" s="128" t="str">
        <f>报关资料录入!A62</f>
        <v/>
      </c>
      <c r="B15" s="722" t="str">
        <f>IF(LEN(报关资料录入!B61)=13,RIGHT(报关资料录入!B61,3),"")</f>
        <v/>
      </c>
      <c r="C15" s="722"/>
      <c r="D15" s="722"/>
      <c r="E15" s="722"/>
      <c r="F15" s="722"/>
      <c r="G15" s="722"/>
      <c r="H15" s="722"/>
      <c r="I15" s="764" t="str">
        <f>报关资料录入!E62</f>
        <v/>
      </c>
      <c r="J15" s="764"/>
      <c r="K15" s="764"/>
      <c r="L15" s="764"/>
      <c r="M15" s="764"/>
      <c r="N15" s="764"/>
      <c r="O15" s="764"/>
      <c r="P15" s="705" t="str">
        <f>IF(报关资料录入!V61=报关资料录入!V62,"    ",报关资料录入!T62)</f>
        <v xml:space="preserve">    </v>
      </c>
      <c r="Q15" s="705"/>
      <c r="R15" s="705"/>
      <c r="S15" s="132" t="str">
        <f>IF(报关资料录入!V61=报关资料录入!V62,"    ",报关资料录入!V62)</f>
        <v xml:space="preserve">    </v>
      </c>
      <c r="T15" s="706"/>
      <c r="U15" s="706"/>
      <c r="V15" s="18">
        <f>报关资料录入!N61</f>
        <v>0</v>
      </c>
      <c r="W15" s="665" t="str">
        <f>IF(报关资料录入!A61=10,"箱"," ")</f>
        <v xml:space="preserve"> </v>
      </c>
      <c r="X15" s="665"/>
      <c r="Y15" s="665"/>
      <c r="Z15" s="19"/>
      <c r="AA15" s="140" t="str">
        <f>IF(报关资料录入!A61=10,"毛重"," ")</f>
        <v xml:space="preserve"> </v>
      </c>
      <c r="AB15" s="707">
        <f>报关资料录入!P61</f>
        <v>0</v>
      </c>
      <c r="AC15" s="707"/>
      <c r="AD15" s="140" t="str">
        <f>IF(报关资料录入!A61=10,"千克"," ")</f>
        <v xml:space="preserve"> </v>
      </c>
      <c r="AE15" s="17"/>
      <c r="AF15" s="17"/>
      <c r="AG15" s="17"/>
      <c r="AH15" s="17"/>
      <c r="AI15" s="708" t="str">
        <f>IF(AI14="HKD"," 港币",IF(AI14="USD","美元","  "))</f>
        <v xml:space="preserve">  </v>
      </c>
      <c r="AJ15" s="708"/>
      <c r="AK15" s="756"/>
      <c r="AL15" s="666"/>
    </row>
    <row r="16" spans="1:43" s="120" customFormat="1" ht="13.5" customHeight="1">
      <c r="A16" s="129"/>
      <c r="B16" s="723" t="str">
        <f>报关资料录入!B62</f>
        <v/>
      </c>
      <c r="C16" s="723"/>
      <c r="D16" s="723"/>
      <c r="E16" s="723"/>
      <c r="F16" s="723"/>
      <c r="G16" s="723"/>
      <c r="H16" s="723"/>
      <c r="I16" s="767"/>
      <c r="J16" s="767"/>
      <c r="K16" s="767"/>
      <c r="L16" s="767"/>
      <c r="M16" s="767"/>
      <c r="N16" s="767"/>
      <c r="O16" s="767"/>
      <c r="P16" s="710">
        <f>报关资料录入!T61</f>
        <v>0</v>
      </c>
      <c r="Q16" s="710"/>
      <c r="R16" s="710"/>
      <c r="S16" s="126" t="str">
        <f>报关资料录入!V61</f>
        <v/>
      </c>
      <c r="T16" s="134"/>
      <c r="U16" s="134"/>
      <c r="V16" s="135"/>
      <c r="W16" s="135"/>
      <c r="X16" s="135"/>
      <c r="Y16" s="135"/>
      <c r="Z16" s="135"/>
      <c r="AA16" s="142" t="str">
        <f>IF(报关资料录入!A61=10,"净重"," ")</f>
        <v xml:space="preserve"> </v>
      </c>
      <c r="AB16" s="720">
        <f>报关资料录入!R61</f>
        <v>0</v>
      </c>
      <c r="AC16" s="720"/>
      <c r="AD16" s="142" t="str">
        <f>IF(报关资料录入!A61=10,"千克"," ")</f>
        <v xml:space="preserve"> </v>
      </c>
      <c r="AE16" s="138"/>
      <c r="AF16" s="138"/>
      <c r="AG16" s="138"/>
      <c r="AH16" s="138"/>
      <c r="AI16" s="138"/>
      <c r="AJ16" s="138"/>
      <c r="AK16" s="135" t="str">
        <f>报关资料录入!AG62</f>
        <v/>
      </c>
      <c r="AL16" s="763"/>
    </row>
    <row r="17" spans="1:38" s="120" customFormat="1" ht="13.5" customHeight="1">
      <c r="A17" s="127" t="str">
        <f>报关资料录入!A63</f>
        <v/>
      </c>
      <c r="B17" s="711" t="str">
        <f>LEFT(报关资料录入!B63,10)</f>
        <v/>
      </c>
      <c r="C17" s="711"/>
      <c r="D17" s="711"/>
      <c r="E17" s="711"/>
      <c r="F17" s="711"/>
      <c r="G17" s="711"/>
      <c r="H17" s="711"/>
      <c r="I17" s="712" t="str">
        <f>报关资料录入!E63</f>
        <v/>
      </c>
      <c r="J17" s="712"/>
      <c r="K17" s="712"/>
      <c r="L17" s="712"/>
      <c r="M17" s="712"/>
      <c r="N17" s="712"/>
      <c r="O17" s="712"/>
      <c r="P17" s="713">
        <f>报关资料录入!AE63</f>
        <v>0</v>
      </c>
      <c r="Q17" s="713"/>
      <c r="R17" s="713"/>
      <c r="S17" s="136" t="str">
        <f>报关资料录入!AF63</f>
        <v/>
      </c>
      <c r="T17" s="714"/>
      <c r="U17" s="714"/>
      <c r="V17" s="717" t="str">
        <f>报关资料录入!Z63</f>
        <v/>
      </c>
      <c r="W17" s="718"/>
      <c r="X17" s="718"/>
      <c r="Y17" s="718"/>
      <c r="Z17" s="718"/>
      <c r="AA17" s="713" t="str">
        <f>IF(报关资料录入!A63=11,AD17/P17," ")</f>
        <v xml:space="preserve"> </v>
      </c>
      <c r="AB17" s="713"/>
      <c r="AC17" s="713"/>
      <c r="AD17" s="716">
        <f>报关资料录入!W63</f>
        <v>0</v>
      </c>
      <c r="AE17" s="716"/>
      <c r="AF17" s="716"/>
      <c r="AG17" s="716"/>
      <c r="AH17" s="716"/>
      <c r="AI17" s="715" t="str">
        <f>IF(A17=11,报关资料录入!M27,"  ")</f>
        <v xml:space="preserve">  </v>
      </c>
      <c r="AJ17" s="715"/>
      <c r="AK17" s="759" t="str">
        <f>报关资料录入!AG63</f>
        <v/>
      </c>
      <c r="AL17" s="762" t="str">
        <f>IF(A17=11,报关资料录入!M25,"    ")</f>
        <v xml:space="preserve">    </v>
      </c>
    </row>
    <row r="18" spans="1:38" s="120" customFormat="1" ht="13.5" customHeight="1">
      <c r="A18" s="128" t="str">
        <f>报关资料录入!A64</f>
        <v/>
      </c>
      <c r="B18" s="722" t="str">
        <f>IF(LEN(报关资料录入!B63)=13,RIGHT(报关资料录入!B63,3),"")</f>
        <v/>
      </c>
      <c r="C18" s="722"/>
      <c r="D18" s="722"/>
      <c r="E18" s="722"/>
      <c r="F18" s="722"/>
      <c r="G18" s="722"/>
      <c r="H18" s="722"/>
      <c r="I18" s="764" t="str">
        <f>报关资料录入!E64</f>
        <v/>
      </c>
      <c r="J18" s="764"/>
      <c r="K18" s="764"/>
      <c r="L18" s="764"/>
      <c r="M18" s="764"/>
      <c r="N18" s="764"/>
      <c r="O18" s="764"/>
      <c r="P18" s="705" t="str">
        <f>IF(报关资料录入!V63=报关资料录入!V64,"    ",报关资料录入!T64)</f>
        <v xml:space="preserve">    </v>
      </c>
      <c r="Q18" s="705"/>
      <c r="R18" s="705"/>
      <c r="S18" s="132" t="str">
        <f>IF(报关资料录入!V63=报关资料录入!V64,"    ",报关资料录入!V64)</f>
        <v xml:space="preserve">    </v>
      </c>
      <c r="T18" s="706"/>
      <c r="U18" s="706"/>
      <c r="V18" s="18">
        <f>报关资料录入!N63</f>
        <v>0</v>
      </c>
      <c r="W18" s="665" t="str">
        <f>IF(报关资料录入!A63=11,"箱"," ")</f>
        <v xml:space="preserve"> </v>
      </c>
      <c r="X18" s="665"/>
      <c r="Y18" s="665"/>
      <c r="Z18" s="19"/>
      <c r="AA18" s="147" t="str">
        <f>IF(报关资料录入!A63=11,"毛重"," ")</f>
        <v xml:space="preserve"> </v>
      </c>
      <c r="AB18" s="707">
        <f>报关资料录入!P63</f>
        <v>0</v>
      </c>
      <c r="AC18" s="707"/>
      <c r="AD18" s="147" t="str">
        <f>IF(报关资料录入!A63=11,"千克"," ")</f>
        <v xml:space="preserve"> </v>
      </c>
      <c r="AE18" s="147"/>
      <c r="AF18" s="147"/>
      <c r="AG18" s="147"/>
      <c r="AH18" s="147"/>
      <c r="AI18" s="708" t="str">
        <f>IF(AI17="HKD"," 港币",IF(AI17="USD","美元","  "))</f>
        <v xml:space="preserve">  </v>
      </c>
      <c r="AJ18" s="708"/>
      <c r="AK18" s="756"/>
      <c r="AL18" s="666"/>
    </row>
    <row r="19" spans="1:38" s="120" customFormat="1" ht="13.5" customHeight="1">
      <c r="A19" s="129"/>
      <c r="B19" s="709" t="str">
        <f>报关资料录入!B64</f>
        <v/>
      </c>
      <c r="C19" s="709"/>
      <c r="D19" s="709"/>
      <c r="E19" s="709"/>
      <c r="F19" s="709"/>
      <c r="G19" s="709"/>
      <c r="H19" s="709"/>
      <c r="I19" s="767"/>
      <c r="J19" s="767"/>
      <c r="K19" s="767"/>
      <c r="L19" s="767"/>
      <c r="M19" s="767"/>
      <c r="N19" s="767"/>
      <c r="O19" s="767"/>
      <c r="P19" s="710">
        <f>报关资料录入!T63</f>
        <v>0</v>
      </c>
      <c r="Q19" s="710"/>
      <c r="R19" s="710"/>
      <c r="S19" s="126" t="str">
        <f>报关资料录入!V63</f>
        <v/>
      </c>
      <c r="T19" s="134"/>
      <c r="U19" s="134"/>
      <c r="V19" s="135"/>
      <c r="W19" s="135"/>
      <c r="X19" s="135"/>
      <c r="Y19" s="135"/>
      <c r="Z19" s="135"/>
      <c r="AA19" s="148" t="str">
        <f>IF(报关资料录入!A63=11,"净重"," ")</f>
        <v xml:space="preserve"> </v>
      </c>
      <c r="AB19" s="720">
        <f>报关资料录入!R63</f>
        <v>0</v>
      </c>
      <c r="AC19" s="720"/>
      <c r="AD19" s="148" t="str">
        <f>IF(报关资料录入!A63=11,"千克"," ")</f>
        <v xml:space="preserve"> </v>
      </c>
      <c r="AE19" s="148"/>
      <c r="AF19" s="148"/>
      <c r="AG19" s="148"/>
      <c r="AH19" s="148"/>
      <c r="AI19" s="138"/>
      <c r="AJ19" s="138"/>
      <c r="AK19" s="135" t="str">
        <f>报关资料录入!AG64</f>
        <v/>
      </c>
      <c r="AL19" s="763"/>
    </row>
    <row r="20" spans="1:38" s="120" customFormat="1" ht="13.5" customHeight="1">
      <c r="A20" s="127" t="str">
        <f>报关资料录入!A65</f>
        <v/>
      </c>
      <c r="B20" s="711" t="str">
        <f>LEFT(报关资料录入!B65,10)</f>
        <v/>
      </c>
      <c r="C20" s="711"/>
      <c r="D20" s="711"/>
      <c r="E20" s="711"/>
      <c r="F20" s="711"/>
      <c r="G20" s="711"/>
      <c r="H20" s="711"/>
      <c r="I20" s="712" t="str">
        <f>报关资料录入!E65</f>
        <v/>
      </c>
      <c r="J20" s="712"/>
      <c r="K20" s="712"/>
      <c r="L20" s="712"/>
      <c r="M20" s="712"/>
      <c r="N20" s="712"/>
      <c r="O20" s="712"/>
      <c r="P20" s="713">
        <f>报关资料录入!AE65</f>
        <v>0</v>
      </c>
      <c r="Q20" s="713"/>
      <c r="R20" s="713"/>
      <c r="S20" s="136" t="str">
        <f>报关资料录入!AF65</f>
        <v/>
      </c>
      <c r="T20" s="714"/>
      <c r="U20" s="714"/>
      <c r="V20" s="717" t="str">
        <f>报关资料录入!Z65</f>
        <v/>
      </c>
      <c r="W20" s="718"/>
      <c r="X20" s="718"/>
      <c r="Y20" s="718"/>
      <c r="Z20" s="718"/>
      <c r="AA20" s="713" t="str">
        <f>IF(报关资料录入!A65=12,AD20/P20," ")</f>
        <v xml:space="preserve"> </v>
      </c>
      <c r="AB20" s="713"/>
      <c r="AC20" s="713"/>
      <c r="AD20" s="716">
        <f>报关资料录入!W65</f>
        <v>0</v>
      </c>
      <c r="AE20" s="716"/>
      <c r="AF20" s="716"/>
      <c r="AG20" s="716"/>
      <c r="AH20" s="716"/>
      <c r="AI20" s="715" t="str">
        <f>IF(A20=12,报关资料录入!M27,"  ")</f>
        <v xml:space="preserve">  </v>
      </c>
      <c r="AJ20" s="715"/>
      <c r="AK20" s="759" t="str">
        <f>报关资料录入!AG65</f>
        <v/>
      </c>
      <c r="AL20" s="762" t="str">
        <f>IF(A20=12,报关资料录入!M25,"    ")</f>
        <v xml:space="preserve">    </v>
      </c>
    </row>
    <row r="21" spans="1:38" s="120" customFormat="1" ht="13.5" customHeight="1">
      <c r="A21" s="128" t="str">
        <f>报关资料录入!A66</f>
        <v/>
      </c>
      <c r="B21" s="722" t="str">
        <f>IF(LEN(报关资料录入!B65)=13,RIGHT(报关资料录入!B65,3),"")</f>
        <v/>
      </c>
      <c r="C21" s="722"/>
      <c r="D21" s="722"/>
      <c r="E21" s="722"/>
      <c r="F21" s="722"/>
      <c r="G21" s="722"/>
      <c r="H21" s="722"/>
      <c r="I21" s="764" t="str">
        <f>报关资料录入!E66</f>
        <v/>
      </c>
      <c r="J21" s="764"/>
      <c r="K21" s="764"/>
      <c r="L21" s="764"/>
      <c r="M21" s="764"/>
      <c r="N21" s="764"/>
      <c r="O21" s="764"/>
      <c r="P21" s="705" t="str">
        <f>IF(报关资料录入!V65=报关资料录入!V66,"    ",报关资料录入!T66)</f>
        <v xml:space="preserve">    </v>
      </c>
      <c r="Q21" s="705"/>
      <c r="R21" s="705"/>
      <c r="S21" s="132" t="str">
        <f>IF(报关资料录入!V65=报关资料录入!V66,"    ",报关资料录入!V66)</f>
        <v xml:space="preserve">    </v>
      </c>
      <c r="T21" s="706"/>
      <c r="U21" s="706"/>
      <c r="V21" s="18">
        <f>报关资料录入!N65</f>
        <v>0</v>
      </c>
      <c r="W21" s="665" t="str">
        <f>IF(报关资料录入!A65=12,"箱"," ")</f>
        <v xml:space="preserve"> </v>
      </c>
      <c r="X21" s="665"/>
      <c r="Y21" s="665"/>
      <c r="Z21" s="19"/>
      <c r="AA21" s="147" t="str">
        <f>IF(报关资料录入!A65=12,"毛重"," ")</f>
        <v xml:space="preserve"> </v>
      </c>
      <c r="AB21" s="707">
        <f>报关资料录入!P65</f>
        <v>0</v>
      </c>
      <c r="AC21" s="707"/>
      <c r="AD21" s="147" t="str">
        <f>IF(报关资料录入!A65=12,"千克"," ")</f>
        <v xml:space="preserve"> </v>
      </c>
      <c r="AE21" s="147"/>
      <c r="AF21" s="147"/>
      <c r="AG21" s="147"/>
      <c r="AH21" s="147"/>
      <c r="AI21" s="708" t="str">
        <f>IF(AI20="HKD"," 港币",IF(AI20="USD","美元","  "))</f>
        <v xml:space="preserve">  </v>
      </c>
      <c r="AJ21" s="708"/>
      <c r="AK21" s="756"/>
      <c r="AL21" s="666"/>
    </row>
    <row r="22" spans="1:38" s="120" customFormat="1" ht="13.5" customHeight="1">
      <c r="A22" s="129"/>
      <c r="B22" s="709" t="str">
        <f>报关资料录入!B66</f>
        <v/>
      </c>
      <c r="C22" s="709"/>
      <c r="D22" s="709"/>
      <c r="E22" s="709"/>
      <c r="F22" s="709"/>
      <c r="G22" s="709"/>
      <c r="H22" s="709"/>
      <c r="I22" s="767"/>
      <c r="J22" s="767"/>
      <c r="K22" s="767"/>
      <c r="L22" s="767"/>
      <c r="M22" s="767"/>
      <c r="N22" s="767"/>
      <c r="O22" s="767"/>
      <c r="P22" s="710">
        <f>报关资料录入!T65</f>
        <v>0</v>
      </c>
      <c r="Q22" s="710"/>
      <c r="R22" s="710"/>
      <c r="S22" s="126" t="str">
        <f>报关资料录入!V65</f>
        <v/>
      </c>
      <c r="T22" s="134"/>
      <c r="U22" s="134"/>
      <c r="V22" s="135"/>
      <c r="W22" s="135"/>
      <c r="X22" s="135"/>
      <c r="Y22" s="135"/>
      <c r="Z22" s="135"/>
      <c r="AA22" s="148" t="str">
        <f>IF(报关资料录入!A65=12,"净重"," ")</f>
        <v xml:space="preserve"> </v>
      </c>
      <c r="AB22" s="720">
        <f>报关资料录入!R65</f>
        <v>0</v>
      </c>
      <c r="AC22" s="720"/>
      <c r="AD22" s="148" t="str">
        <f>IF(报关资料录入!A65=12,"千克"," ")</f>
        <v xml:space="preserve"> </v>
      </c>
      <c r="AE22" s="148"/>
      <c r="AF22" s="148"/>
      <c r="AG22" s="148"/>
      <c r="AH22" s="148"/>
      <c r="AI22" s="138"/>
      <c r="AJ22" s="138"/>
      <c r="AK22" s="135" t="str">
        <f>报关资料录入!AG66</f>
        <v/>
      </c>
      <c r="AL22" s="763"/>
    </row>
    <row r="23" spans="1:38" s="120" customFormat="1" ht="13.5" customHeight="1">
      <c r="A23" s="127" t="str">
        <f>报关资料录入!A67</f>
        <v/>
      </c>
      <c r="B23" s="711" t="str">
        <f>LEFT(报关资料录入!B67,10)</f>
        <v/>
      </c>
      <c r="C23" s="711"/>
      <c r="D23" s="711"/>
      <c r="E23" s="711"/>
      <c r="F23" s="711"/>
      <c r="G23" s="711"/>
      <c r="H23" s="711"/>
      <c r="I23" s="712" t="str">
        <f>报关资料录入!E67</f>
        <v/>
      </c>
      <c r="J23" s="712"/>
      <c r="K23" s="712"/>
      <c r="L23" s="712"/>
      <c r="M23" s="712"/>
      <c r="N23" s="712"/>
      <c r="O23" s="712"/>
      <c r="P23" s="713">
        <f>报关资料录入!AE67</f>
        <v>0</v>
      </c>
      <c r="Q23" s="713"/>
      <c r="R23" s="713"/>
      <c r="S23" s="136" t="str">
        <f>报关资料录入!AF67</f>
        <v/>
      </c>
      <c r="T23" s="714"/>
      <c r="U23" s="714"/>
      <c r="V23" s="721" t="str">
        <f>报关资料录入!Z67</f>
        <v/>
      </c>
      <c r="W23" s="721"/>
      <c r="X23" s="721"/>
      <c r="Y23" s="721"/>
      <c r="Z23" s="721"/>
      <c r="AA23" s="713" t="str">
        <f>IF(报关资料录入!A67=13,AD23/P23," ")</f>
        <v xml:space="preserve"> </v>
      </c>
      <c r="AB23" s="713"/>
      <c r="AC23" s="713"/>
      <c r="AD23" s="716">
        <f>报关资料录入!W67</f>
        <v>0</v>
      </c>
      <c r="AE23" s="716"/>
      <c r="AF23" s="716"/>
      <c r="AG23" s="716"/>
      <c r="AH23" s="716"/>
      <c r="AI23" s="715" t="str">
        <f>IF(A23=13,报关资料录入!M27,"  ")</f>
        <v xml:space="preserve">  </v>
      </c>
      <c r="AJ23" s="715"/>
      <c r="AK23" s="759" t="str">
        <f>报关资料录入!AG67</f>
        <v/>
      </c>
      <c r="AL23" s="762" t="str">
        <f>IF(A23=13,报关资料录入!M25,"    ")</f>
        <v xml:space="preserve">    </v>
      </c>
    </row>
    <row r="24" spans="1:38" s="120" customFormat="1" ht="13.5" customHeight="1">
      <c r="A24" s="128" t="str">
        <f>报关资料录入!A68</f>
        <v/>
      </c>
      <c r="B24" s="722" t="str">
        <f>IF(LEN(报关资料录入!B67)=13,RIGHT(报关资料录入!B67,3),"")</f>
        <v/>
      </c>
      <c r="C24" s="722"/>
      <c r="D24" s="722"/>
      <c r="E24" s="722"/>
      <c r="F24" s="722"/>
      <c r="G24" s="722"/>
      <c r="H24" s="722"/>
      <c r="I24" s="764" t="str">
        <f>报关资料录入!E68</f>
        <v/>
      </c>
      <c r="J24" s="764"/>
      <c r="K24" s="764"/>
      <c r="L24" s="764"/>
      <c r="M24" s="764"/>
      <c r="N24" s="764"/>
      <c r="O24" s="764"/>
      <c r="P24" s="705" t="str">
        <f>IF(报关资料录入!V67=报关资料录入!V68,"    ",报关资料录入!T68)</f>
        <v xml:space="preserve">    </v>
      </c>
      <c r="Q24" s="705"/>
      <c r="R24" s="705"/>
      <c r="S24" s="132" t="str">
        <f>IF(报关资料录入!V67=报关资料录入!V68,"    ",报关资料录入!V68)</f>
        <v xml:space="preserve">    </v>
      </c>
      <c r="T24" s="706"/>
      <c r="U24" s="706"/>
      <c r="V24" s="17">
        <f>报关资料录入!N67</f>
        <v>0</v>
      </c>
      <c r="W24" s="665" t="str">
        <f>IF(报关资料录入!A67=13,"箱"," ")</f>
        <v xml:space="preserve"> </v>
      </c>
      <c r="X24" s="665"/>
      <c r="Y24" s="665"/>
      <c r="Z24" s="17"/>
      <c r="AA24" s="147" t="str">
        <f>IF(报关资料录入!A67=13,"毛重"," ")</f>
        <v xml:space="preserve"> </v>
      </c>
      <c r="AB24" s="707">
        <f>报关资料录入!P67</f>
        <v>0</v>
      </c>
      <c r="AC24" s="707"/>
      <c r="AD24" s="147" t="str">
        <f>IF(报关资料录入!A67=13,"千克"," ")</f>
        <v xml:space="preserve"> </v>
      </c>
      <c r="AE24" s="147"/>
      <c r="AF24" s="147"/>
      <c r="AG24" s="147"/>
      <c r="AH24" s="147"/>
      <c r="AI24" s="708" t="str">
        <f>IF(AI23="HKD"," 港币",IF(AI23="USD","美元","  "))</f>
        <v xml:space="preserve">  </v>
      </c>
      <c r="AJ24" s="708"/>
      <c r="AK24" s="756"/>
      <c r="AL24" s="666"/>
    </row>
    <row r="25" spans="1:38" s="120" customFormat="1" ht="13.5" customHeight="1">
      <c r="A25" s="129"/>
      <c r="B25" s="709" t="str">
        <f>报关资料录入!B68</f>
        <v/>
      </c>
      <c r="C25" s="709"/>
      <c r="D25" s="709"/>
      <c r="E25" s="709"/>
      <c r="F25" s="709"/>
      <c r="G25" s="709"/>
      <c r="H25" s="709"/>
      <c r="I25" s="767"/>
      <c r="J25" s="767"/>
      <c r="K25" s="767"/>
      <c r="L25" s="767"/>
      <c r="M25" s="767"/>
      <c r="N25" s="767"/>
      <c r="O25" s="767"/>
      <c r="P25" s="710">
        <f>报关资料录入!T67</f>
        <v>0</v>
      </c>
      <c r="Q25" s="710"/>
      <c r="R25" s="710"/>
      <c r="S25" s="126" t="str">
        <f>报关资料录入!V67</f>
        <v/>
      </c>
      <c r="T25" s="134"/>
      <c r="U25" s="134"/>
      <c r="V25" s="138"/>
      <c r="W25" s="135"/>
      <c r="X25" s="135"/>
      <c r="Y25" s="135"/>
      <c r="Z25" s="138"/>
      <c r="AA25" s="148" t="str">
        <f>IF(报关资料录入!A67=13,"净重"," ")</f>
        <v xml:space="preserve"> </v>
      </c>
      <c r="AB25" s="720">
        <f>报关资料录入!R67</f>
        <v>0</v>
      </c>
      <c r="AC25" s="720"/>
      <c r="AD25" s="148" t="str">
        <f>IF(报关资料录入!A67=13,"千克"," ")</f>
        <v xml:space="preserve"> </v>
      </c>
      <c r="AE25" s="148"/>
      <c r="AF25" s="148"/>
      <c r="AG25" s="148"/>
      <c r="AH25" s="148"/>
      <c r="AI25" s="138"/>
      <c r="AJ25" s="138"/>
      <c r="AK25" s="135" t="str">
        <f>报关资料录入!AG68</f>
        <v/>
      </c>
      <c r="AL25" s="763"/>
    </row>
    <row r="26" spans="1:38" s="120" customFormat="1" ht="13.5" customHeight="1">
      <c r="A26" s="127" t="str">
        <f>报关资料录入!A69</f>
        <v xml:space="preserve"> </v>
      </c>
      <c r="B26" s="711" t="str">
        <f>LEFT(报关资料录入!B69,10)</f>
        <v/>
      </c>
      <c r="C26" s="711"/>
      <c r="D26" s="711"/>
      <c r="E26" s="711"/>
      <c r="F26" s="711"/>
      <c r="G26" s="711"/>
      <c r="H26" s="711"/>
      <c r="I26" s="712" t="str">
        <f>报关资料录入!E69</f>
        <v/>
      </c>
      <c r="J26" s="712"/>
      <c r="K26" s="712"/>
      <c r="L26" s="712"/>
      <c r="M26" s="712"/>
      <c r="N26" s="712"/>
      <c r="O26" s="712"/>
      <c r="P26" s="713">
        <f>报关资料录入!AE69</f>
        <v>0</v>
      </c>
      <c r="Q26" s="713"/>
      <c r="R26" s="713"/>
      <c r="S26" s="136" t="str">
        <f>报关资料录入!AF69</f>
        <v/>
      </c>
      <c r="T26" s="714"/>
      <c r="U26" s="714"/>
      <c r="V26" s="721" t="str">
        <f>报关资料录入!Z69</f>
        <v/>
      </c>
      <c r="W26" s="715"/>
      <c r="X26" s="715"/>
      <c r="Y26" s="715"/>
      <c r="Z26" s="715"/>
      <c r="AA26" s="713" t="str">
        <f>IF(报关资料录入!A69=14,AD26/P26," ")</f>
        <v xml:space="preserve"> </v>
      </c>
      <c r="AB26" s="713"/>
      <c r="AC26" s="713"/>
      <c r="AD26" s="716">
        <f>报关资料录入!W69</f>
        <v>0</v>
      </c>
      <c r="AE26" s="716"/>
      <c r="AF26" s="716"/>
      <c r="AG26" s="716"/>
      <c r="AH26" s="716"/>
      <c r="AI26" s="715" t="str">
        <f>IF(A26=14,报关资料录入!M27,"  ")</f>
        <v xml:space="preserve">  </v>
      </c>
      <c r="AJ26" s="715"/>
      <c r="AK26" s="759" t="str">
        <f>报关资料录入!AG69</f>
        <v/>
      </c>
      <c r="AL26" s="762" t="str">
        <f>IF(A26=14,报关资料录入!M25,"    ")</f>
        <v xml:space="preserve">    </v>
      </c>
    </row>
    <row r="27" spans="1:38" s="120" customFormat="1" ht="13.5" customHeight="1">
      <c r="A27" s="128" t="str">
        <f>报关资料录入!A70</f>
        <v/>
      </c>
      <c r="B27" s="722" t="str">
        <f>IF(LEN(报关资料录入!B69)=13,RIGHT(报关资料录入!B69,3),"")</f>
        <v/>
      </c>
      <c r="C27" s="722"/>
      <c r="D27" s="722"/>
      <c r="E27" s="722"/>
      <c r="F27" s="722"/>
      <c r="G27" s="722"/>
      <c r="H27" s="722"/>
      <c r="I27" s="764" t="str">
        <f>报关资料录入!E70</f>
        <v/>
      </c>
      <c r="J27" s="764"/>
      <c r="K27" s="764"/>
      <c r="L27" s="764"/>
      <c r="M27" s="764"/>
      <c r="N27" s="764"/>
      <c r="O27" s="764"/>
      <c r="P27" s="705" t="str">
        <f>IF(报关资料录入!V69=报关资料录入!V70,"    ",报关资料录入!T70)</f>
        <v xml:space="preserve">    </v>
      </c>
      <c r="Q27" s="705"/>
      <c r="R27" s="705"/>
      <c r="S27" s="132" t="str">
        <f>IF(报关资料录入!V69=报关资料录入!V70,"    ",报关资料录入!V70)</f>
        <v xml:space="preserve">    </v>
      </c>
      <c r="T27" s="706"/>
      <c r="U27" s="706"/>
      <c r="V27" s="17">
        <f>报关资料录入!N69</f>
        <v>0</v>
      </c>
      <c r="W27" s="665" t="str">
        <f>IF(报关资料录入!A69=14,"箱"," ")</f>
        <v xml:space="preserve"> </v>
      </c>
      <c r="X27" s="665"/>
      <c r="Y27" s="665"/>
      <c r="Z27" s="17"/>
      <c r="AA27" s="147" t="str">
        <f>IF(报关资料录入!A69=14,"毛重"," ")</f>
        <v xml:space="preserve"> </v>
      </c>
      <c r="AB27" s="707">
        <f>报关资料录入!P69</f>
        <v>0</v>
      </c>
      <c r="AC27" s="707"/>
      <c r="AD27" s="147" t="str">
        <f>IF(报关资料录入!A69=14,"千克"," ")</f>
        <v xml:space="preserve"> </v>
      </c>
      <c r="AE27" s="147"/>
      <c r="AF27" s="147"/>
      <c r="AG27" s="147"/>
      <c r="AH27" s="147"/>
      <c r="AI27" s="708" t="str">
        <f>IF(AI26="HKD"," 港币",IF(AI26="USD","美元","  "))</f>
        <v xml:space="preserve">  </v>
      </c>
      <c r="AJ27" s="708"/>
      <c r="AK27" s="756"/>
      <c r="AL27" s="666"/>
    </row>
    <row r="28" spans="1:38" s="120" customFormat="1" ht="13.5" customHeight="1">
      <c r="A28" s="129"/>
      <c r="B28" s="709" t="str">
        <f>报关资料录入!B70</f>
        <v/>
      </c>
      <c r="C28" s="709"/>
      <c r="D28" s="709"/>
      <c r="E28" s="709"/>
      <c r="F28" s="709"/>
      <c r="G28" s="709"/>
      <c r="H28" s="709"/>
      <c r="I28" s="767"/>
      <c r="J28" s="767"/>
      <c r="K28" s="767"/>
      <c r="L28" s="767"/>
      <c r="M28" s="767"/>
      <c r="N28" s="767"/>
      <c r="O28" s="767"/>
      <c r="P28" s="710">
        <f>报关资料录入!T69</f>
        <v>0</v>
      </c>
      <c r="Q28" s="710"/>
      <c r="R28" s="710"/>
      <c r="S28" s="126" t="str">
        <f>报关资料录入!V69</f>
        <v/>
      </c>
      <c r="T28" s="134"/>
      <c r="U28" s="134"/>
      <c r="V28" s="138"/>
      <c r="W28" s="135"/>
      <c r="X28" s="135"/>
      <c r="Y28" s="135"/>
      <c r="Z28" s="138"/>
      <c r="AA28" s="148" t="str">
        <f>IF(报关资料录入!A69=14,"净重"," ")</f>
        <v xml:space="preserve"> </v>
      </c>
      <c r="AB28" s="720">
        <f>报关资料录入!R69</f>
        <v>0</v>
      </c>
      <c r="AC28" s="720"/>
      <c r="AD28" s="148" t="str">
        <f>IF(报关资料录入!A69=14,"千克"," ")</f>
        <v xml:space="preserve"> </v>
      </c>
      <c r="AE28" s="148"/>
      <c r="AF28" s="148"/>
      <c r="AG28" s="148"/>
      <c r="AH28" s="148"/>
      <c r="AI28" s="138"/>
      <c r="AJ28" s="138"/>
      <c r="AK28" s="135" t="str">
        <f>报关资料录入!AG70</f>
        <v/>
      </c>
      <c r="AL28" s="763"/>
    </row>
    <row r="29" spans="1:38" s="120" customFormat="1" ht="13.5" customHeight="1">
      <c r="A29" s="127" t="str">
        <f>报关资料录入!A71</f>
        <v/>
      </c>
      <c r="B29" s="711" t="str">
        <f>LEFT(报关资料录入!B71,10)</f>
        <v/>
      </c>
      <c r="C29" s="711"/>
      <c r="D29" s="711"/>
      <c r="E29" s="711"/>
      <c r="F29" s="711"/>
      <c r="G29" s="711"/>
      <c r="H29" s="711"/>
      <c r="I29" s="712" t="str">
        <f>报关资料录入!E71</f>
        <v/>
      </c>
      <c r="J29" s="712"/>
      <c r="K29" s="712"/>
      <c r="L29" s="712"/>
      <c r="M29" s="712"/>
      <c r="N29" s="712"/>
      <c r="O29" s="712"/>
      <c r="P29" s="713">
        <f>报关资料录入!AE71</f>
        <v>0</v>
      </c>
      <c r="Q29" s="713"/>
      <c r="R29" s="713"/>
      <c r="S29" s="136" t="str">
        <f>报关资料录入!AF71</f>
        <v/>
      </c>
      <c r="T29" s="714"/>
      <c r="U29" s="714"/>
      <c r="V29" s="721" t="str">
        <f>报关资料录入!Z71</f>
        <v/>
      </c>
      <c r="W29" s="715"/>
      <c r="X29" s="715"/>
      <c r="Y29" s="715"/>
      <c r="Z29" s="715"/>
      <c r="AA29" s="713" t="str">
        <f>IF(报关资料录入!A71=15,AD29/P29," ")</f>
        <v xml:space="preserve"> </v>
      </c>
      <c r="AB29" s="713"/>
      <c r="AC29" s="713"/>
      <c r="AD29" s="716">
        <f>报关资料录入!W71</f>
        <v>0</v>
      </c>
      <c r="AE29" s="716"/>
      <c r="AF29" s="716"/>
      <c r="AG29" s="716"/>
      <c r="AH29" s="716"/>
      <c r="AI29" s="715" t="str">
        <f>IF(A29=15,报关资料录入!M27,"  ")</f>
        <v xml:space="preserve">  </v>
      </c>
      <c r="AJ29" s="715"/>
      <c r="AK29" s="759" t="str">
        <f>报关资料录入!AG71</f>
        <v/>
      </c>
      <c r="AL29" s="762" t="str">
        <f>IF(A29=15,报关资料录入!M25,"    ")</f>
        <v xml:space="preserve">    </v>
      </c>
    </row>
    <row r="30" spans="1:38" s="120" customFormat="1" ht="13.5" customHeight="1">
      <c r="A30" s="128" t="str">
        <f>报关资料录入!A72</f>
        <v/>
      </c>
      <c r="B30" s="722" t="str">
        <f>IF(LEN(报关资料录入!B71)=13,RIGHT(报关资料录入!B71,3),"")</f>
        <v/>
      </c>
      <c r="C30" s="722"/>
      <c r="D30" s="722"/>
      <c r="E30" s="722"/>
      <c r="F30" s="722"/>
      <c r="G30" s="722"/>
      <c r="H30" s="722"/>
      <c r="I30" s="764" t="str">
        <f>报关资料录入!E72</f>
        <v/>
      </c>
      <c r="J30" s="764"/>
      <c r="K30" s="764"/>
      <c r="L30" s="764"/>
      <c r="M30" s="764"/>
      <c r="N30" s="764"/>
      <c r="O30" s="764"/>
      <c r="P30" s="705" t="str">
        <f>IF(报关资料录入!V71=报关资料录入!V72,"    ",报关资料录入!T72)</f>
        <v xml:space="preserve">    </v>
      </c>
      <c r="Q30" s="705"/>
      <c r="R30" s="705"/>
      <c r="S30" s="132" t="str">
        <f>IF(报关资料录入!V71=报关资料录入!V72,"    ",报关资料录入!V72)</f>
        <v xml:space="preserve">    </v>
      </c>
      <c r="T30" s="706"/>
      <c r="U30" s="706"/>
      <c r="V30" s="17">
        <f>报关资料录入!N71</f>
        <v>0</v>
      </c>
      <c r="W30" s="665" t="str">
        <f>IF(报关资料录入!A71=15,"箱"," ")</f>
        <v xml:space="preserve"> </v>
      </c>
      <c r="X30" s="665"/>
      <c r="Y30" s="665"/>
      <c r="Z30" s="17"/>
      <c r="AA30" s="147" t="str">
        <f>IF(报关资料录入!A71=15,"毛重"," ")</f>
        <v xml:space="preserve"> </v>
      </c>
      <c r="AB30" s="707">
        <f>报关资料录入!P71</f>
        <v>0</v>
      </c>
      <c r="AC30" s="707"/>
      <c r="AD30" s="147" t="str">
        <f>IF(报关资料录入!A71=15,"千克"," ")</f>
        <v xml:space="preserve"> </v>
      </c>
      <c r="AE30" s="147"/>
      <c r="AF30" s="147"/>
      <c r="AG30" s="147"/>
      <c r="AH30" s="147"/>
      <c r="AI30" s="708" t="str">
        <f>IF(AI29="HKD"," 港币",IF(AI29="USD","美元","  "))</f>
        <v xml:space="preserve">  </v>
      </c>
      <c r="AJ30" s="708"/>
      <c r="AK30" s="756"/>
      <c r="AL30" s="666"/>
    </row>
    <row r="31" spans="1:38" s="120" customFormat="1" ht="13.5" customHeight="1">
      <c r="A31" s="129"/>
      <c r="B31" s="709" t="str">
        <f>报关资料录入!B72</f>
        <v/>
      </c>
      <c r="C31" s="709"/>
      <c r="D31" s="709"/>
      <c r="E31" s="709"/>
      <c r="F31" s="709"/>
      <c r="G31" s="709"/>
      <c r="H31" s="709"/>
      <c r="I31" s="767"/>
      <c r="J31" s="767"/>
      <c r="K31" s="767"/>
      <c r="L31" s="767"/>
      <c r="M31" s="767"/>
      <c r="N31" s="767"/>
      <c r="O31" s="767"/>
      <c r="P31" s="710">
        <f>报关资料录入!T71</f>
        <v>0</v>
      </c>
      <c r="Q31" s="710"/>
      <c r="R31" s="710"/>
      <c r="S31" s="126" t="str">
        <f>报关资料录入!V71</f>
        <v/>
      </c>
      <c r="T31" s="134"/>
      <c r="U31" s="134"/>
      <c r="V31" s="138"/>
      <c r="W31" s="135"/>
      <c r="X31" s="135"/>
      <c r="Y31" s="135"/>
      <c r="Z31" s="138"/>
      <c r="AA31" s="148" t="str">
        <f>IF(报关资料录入!A71=15,"净重"," ")</f>
        <v xml:space="preserve"> </v>
      </c>
      <c r="AB31" s="720">
        <f>报关资料录入!R71</f>
        <v>0</v>
      </c>
      <c r="AC31" s="720"/>
      <c r="AD31" s="148" t="str">
        <f>IF(报关资料录入!A71=15,"千克"," ")</f>
        <v xml:space="preserve"> </v>
      </c>
      <c r="AE31" s="148"/>
      <c r="AF31" s="148"/>
      <c r="AG31" s="148"/>
      <c r="AH31" s="148"/>
      <c r="AI31" s="138"/>
      <c r="AJ31" s="138"/>
      <c r="AK31" s="135" t="str">
        <f>报关资料录入!AG72</f>
        <v/>
      </c>
      <c r="AL31" s="763"/>
    </row>
    <row r="32" spans="1:38" s="120" customFormat="1" ht="13.5" customHeight="1">
      <c r="A32" s="127" t="str">
        <f>报关资料录入!A73</f>
        <v/>
      </c>
      <c r="B32" s="711" t="str">
        <f>LEFT(报关资料录入!B73,10)</f>
        <v/>
      </c>
      <c r="C32" s="711"/>
      <c r="D32" s="711"/>
      <c r="E32" s="711"/>
      <c r="F32" s="711"/>
      <c r="G32" s="711"/>
      <c r="H32" s="711"/>
      <c r="I32" s="712" t="str">
        <f>报关资料录入!E73</f>
        <v/>
      </c>
      <c r="J32" s="712"/>
      <c r="K32" s="712"/>
      <c r="L32" s="712"/>
      <c r="M32" s="712"/>
      <c r="N32" s="712"/>
      <c r="O32" s="712"/>
      <c r="P32" s="713">
        <f>报关资料录入!AE73</f>
        <v>0</v>
      </c>
      <c r="Q32" s="713"/>
      <c r="R32" s="713"/>
      <c r="S32" s="136" t="str">
        <f>报关资料录入!AF73</f>
        <v/>
      </c>
      <c r="T32" s="714"/>
      <c r="U32" s="714"/>
      <c r="V32" s="721" t="str">
        <f>报关资料录入!Z73</f>
        <v/>
      </c>
      <c r="W32" s="715"/>
      <c r="X32" s="715"/>
      <c r="Y32" s="715"/>
      <c r="Z32" s="715"/>
      <c r="AA32" s="713" t="str">
        <f>IF(报关资料录入!A73=16,AD32/P32," ")</f>
        <v xml:space="preserve"> </v>
      </c>
      <c r="AB32" s="713"/>
      <c r="AC32" s="713"/>
      <c r="AD32" s="716">
        <f>报关资料录入!W73</f>
        <v>0</v>
      </c>
      <c r="AE32" s="716"/>
      <c r="AF32" s="716"/>
      <c r="AG32" s="716"/>
      <c r="AH32" s="716"/>
      <c r="AI32" s="715" t="str">
        <f>IF(A32=16,报关资料录入!M27,"  ")</f>
        <v xml:space="preserve">  </v>
      </c>
      <c r="AJ32" s="715"/>
      <c r="AK32" s="759" t="str">
        <f>报关资料录入!AG73</f>
        <v/>
      </c>
      <c r="AL32" s="762" t="str">
        <f>IF(A32=16,报关资料录入!M25,"    ")</f>
        <v xml:space="preserve">    </v>
      </c>
    </row>
    <row r="33" spans="1:38" s="120" customFormat="1" ht="13.5" customHeight="1">
      <c r="A33" s="128" t="str">
        <f>报关资料录入!A74</f>
        <v/>
      </c>
      <c r="B33" s="722" t="str">
        <f>IF(LEN(报关资料录入!B73)=13,RIGHT(报关资料录入!B73,3),"")</f>
        <v/>
      </c>
      <c r="C33" s="722"/>
      <c r="D33" s="722"/>
      <c r="E33" s="722"/>
      <c r="F33" s="722"/>
      <c r="G33" s="722"/>
      <c r="H33" s="722"/>
      <c r="I33" s="764" t="str">
        <f>报关资料录入!E74</f>
        <v/>
      </c>
      <c r="J33" s="764"/>
      <c r="K33" s="764"/>
      <c r="L33" s="764"/>
      <c r="M33" s="764"/>
      <c r="N33" s="764"/>
      <c r="O33" s="764"/>
      <c r="P33" s="705" t="str">
        <f>IF(报关资料录入!V73=报关资料录入!V74,"    ",报关资料录入!T74)</f>
        <v xml:space="preserve">    </v>
      </c>
      <c r="Q33" s="705"/>
      <c r="R33" s="705"/>
      <c r="S33" s="132" t="str">
        <f>IF(报关资料录入!V73=报关资料录入!V74,"    ",报关资料录入!V74)</f>
        <v xml:space="preserve">    </v>
      </c>
      <c r="T33" s="706"/>
      <c r="U33" s="706"/>
      <c r="V33" s="17">
        <f>报关资料录入!N73</f>
        <v>0</v>
      </c>
      <c r="W33" s="665" t="str">
        <f>IF(报关资料录入!A73=16,"箱"," ")</f>
        <v xml:space="preserve"> </v>
      </c>
      <c r="X33" s="665"/>
      <c r="Y33" s="665"/>
      <c r="Z33" s="17"/>
      <c r="AA33" s="147" t="str">
        <f>IF(报关资料录入!A73=16,"毛重"," ")</f>
        <v xml:space="preserve"> </v>
      </c>
      <c r="AB33" s="707">
        <f>报关资料录入!P73</f>
        <v>0</v>
      </c>
      <c r="AC33" s="707"/>
      <c r="AD33" s="147" t="str">
        <f>IF(报关资料录入!A73=16,"千克"," ")</f>
        <v xml:space="preserve"> </v>
      </c>
      <c r="AE33" s="147"/>
      <c r="AF33" s="147"/>
      <c r="AG33" s="147"/>
      <c r="AH33" s="147"/>
      <c r="AI33" s="708" t="str">
        <f>IF(AI32="HKD"," 港币",IF(AI32="USD","美元","  "))</f>
        <v xml:space="preserve">  </v>
      </c>
      <c r="AJ33" s="708"/>
      <c r="AK33" s="756"/>
      <c r="AL33" s="666"/>
    </row>
    <row r="34" spans="1:38" s="120" customFormat="1" ht="13.5" customHeight="1">
      <c r="A34" s="129"/>
      <c r="B34" s="709" t="str">
        <f>报关资料录入!B74</f>
        <v/>
      </c>
      <c r="C34" s="709"/>
      <c r="D34" s="709"/>
      <c r="E34" s="709"/>
      <c r="F34" s="709"/>
      <c r="G34" s="709"/>
      <c r="H34" s="709"/>
      <c r="I34" s="767"/>
      <c r="J34" s="767"/>
      <c r="K34" s="767"/>
      <c r="L34" s="767"/>
      <c r="M34" s="767"/>
      <c r="N34" s="767"/>
      <c r="O34" s="767"/>
      <c r="P34" s="710">
        <f>报关资料录入!T73</f>
        <v>0</v>
      </c>
      <c r="Q34" s="710"/>
      <c r="R34" s="710"/>
      <c r="S34" s="126" t="str">
        <f>报关资料录入!V73</f>
        <v/>
      </c>
      <c r="T34" s="134"/>
      <c r="U34" s="134"/>
      <c r="V34" s="138"/>
      <c r="W34" s="135"/>
      <c r="X34" s="135"/>
      <c r="Y34" s="135"/>
      <c r="Z34" s="138"/>
      <c r="AA34" s="148" t="str">
        <f>IF(报关资料录入!A73=16,"净重"," ")</f>
        <v xml:space="preserve"> </v>
      </c>
      <c r="AB34" s="720">
        <f>报关资料录入!R73</f>
        <v>0</v>
      </c>
      <c r="AC34" s="720"/>
      <c r="AD34" s="148" t="str">
        <f>IF(报关资料录入!A73=16,"千克"," ")</f>
        <v xml:space="preserve"> </v>
      </c>
      <c r="AE34" s="148"/>
      <c r="AF34" s="148"/>
      <c r="AG34" s="148"/>
      <c r="AH34" s="148"/>
      <c r="AI34" s="138"/>
      <c r="AJ34" s="138"/>
      <c r="AK34" s="135" t="str">
        <f>报关资料录入!AG74</f>
        <v/>
      </c>
      <c r="AL34" s="763"/>
    </row>
    <row r="35" spans="1:38" s="120" customFormat="1" ht="13.5" customHeight="1">
      <c r="A35" s="127" t="str">
        <f>报关资料录入!A75</f>
        <v/>
      </c>
      <c r="B35" s="711" t="str">
        <f>LEFT(报关资料录入!B75,10)</f>
        <v/>
      </c>
      <c r="C35" s="711"/>
      <c r="D35" s="711"/>
      <c r="E35" s="711"/>
      <c r="F35" s="711"/>
      <c r="G35" s="711"/>
      <c r="H35" s="711"/>
      <c r="I35" s="712" t="str">
        <f>报关资料录入!E75</f>
        <v/>
      </c>
      <c r="J35" s="712"/>
      <c r="K35" s="712"/>
      <c r="L35" s="712"/>
      <c r="M35" s="712"/>
      <c r="N35" s="712"/>
      <c r="O35" s="712"/>
      <c r="P35" s="713">
        <f>报关资料录入!AE75</f>
        <v>0</v>
      </c>
      <c r="Q35" s="713"/>
      <c r="R35" s="713"/>
      <c r="S35" s="136" t="str">
        <f>报关资料录入!AF75</f>
        <v/>
      </c>
      <c r="T35" s="714"/>
      <c r="U35" s="714"/>
      <c r="V35" s="721" t="str">
        <f>报关资料录入!Z75</f>
        <v/>
      </c>
      <c r="W35" s="715"/>
      <c r="X35" s="715"/>
      <c r="Y35" s="715"/>
      <c r="Z35" s="715"/>
      <c r="AA35" s="713" t="str">
        <f>IF(报关资料录入!A75=17,AD35/P35," ")</f>
        <v xml:space="preserve"> </v>
      </c>
      <c r="AB35" s="713"/>
      <c r="AC35" s="713"/>
      <c r="AD35" s="716">
        <f>报关资料录入!W75</f>
        <v>0</v>
      </c>
      <c r="AE35" s="716"/>
      <c r="AF35" s="716"/>
      <c r="AG35" s="716"/>
      <c r="AH35" s="716"/>
      <c r="AI35" s="715" t="str">
        <f>IF(A35=17,报关资料录入!M27,"  ")</f>
        <v xml:space="preserve">  </v>
      </c>
      <c r="AJ35" s="715"/>
      <c r="AK35" s="759" t="str">
        <f>报关资料录入!AG75</f>
        <v/>
      </c>
      <c r="AL35" s="762" t="str">
        <f>IF(A35=17,报关资料录入!M25,"    ")</f>
        <v xml:space="preserve">    </v>
      </c>
    </row>
    <row r="36" spans="1:38" s="120" customFormat="1" ht="13.5" customHeight="1">
      <c r="A36" s="128" t="str">
        <f>报关资料录入!A76</f>
        <v/>
      </c>
      <c r="B36" s="722" t="str">
        <f>IF(LEN(报关资料录入!B75)=13,RIGHT(报关资料录入!B75,3),"")</f>
        <v/>
      </c>
      <c r="C36" s="722"/>
      <c r="D36" s="722"/>
      <c r="E36" s="722"/>
      <c r="F36" s="722"/>
      <c r="G36" s="722"/>
      <c r="H36" s="722"/>
      <c r="I36" s="764" t="str">
        <f>报关资料录入!E76</f>
        <v/>
      </c>
      <c r="J36" s="764"/>
      <c r="K36" s="764"/>
      <c r="L36" s="764"/>
      <c r="M36" s="764"/>
      <c r="N36" s="764"/>
      <c r="O36" s="764"/>
      <c r="P36" s="705" t="str">
        <f>IF(报关资料录入!V75=报关资料录入!V76,"    ",报关资料录入!T76)</f>
        <v xml:space="preserve">    </v>
      </c>
      <c r="Q36" s="705"/>
      <c r="R36" s="705"/>
      <c r="S36" s="132" t="str">
        <f>IF(报关资料录入!V75=报关资料录入!V76,"    ",报关资料录入!V76)</f>
        <v xml:space="preserve">    </v>
      </c>
      <c r="T36" s="706"/>
      <c r="U36" s="706"/>
      <c r="V36" s="17">
        <f>报关资料录入!N75</f>
        <v>0</v>
      </c>
      <c r="W36" s="665" t="str">
        <f>IF(报关资料录入!A75=17,"箱"," ")</f>
        <v xml:space="preserve"> </v>
      </c>
      <c r="X36" s="665"/>
      <c r="Y36" s="665"/>
      <c r="Z36" s="17"/>
      <c r="AA36" s="147" t="str">
        <f>IF(报关资料录入!A75=17,"毛重"," ")</f>
        <v xml:space="preserve"> </v>
      </c>
      <c r="AB36" s="707">
        <f>报关资料录入!P75</f>
        <v>0</v>
      </c>
      <c r="AC36" s="707"/>
      <c r="AD36" s="147" t="str">
        <f>IF(报关资料录入!A75=17,"千克"," ")</f>
        <v xml:space="preserve"> </v>
      </c>
      <c r="AE36" s="147"/>
      <c r="AF36" s="147"/>
      <c r="AG36" s="147"/>
      <c r="AH36" s="147"/>
      <c r="AI36" s="708" t="str">
        <f>IF(AI35="HKD"," 港币",IF(AI35="USD","美元","  "))</f>
        <v xml:space="preserve">  </v>
      </c>
      <c r="AJ36" s="708"/>
      <c r="AK36" s="756"/>
      <c r="AL36" s="666"/>
    </row>
    <row r="37" spans="1:38" s="120" customFormat="1" ht="13.5" customHeight="1">
      <c r="A37" s="129"/>
      <c r="B37" s="709" t="str">
        <f>报关资料录入!B76</f>
        <v/>
      </c>
      <c r="C37" s="709"/>
      <c r="D37" s="709"/>
      <c r="E37" s="709"/>
      <c r="F37" s="709"/>
      <c r="G37" s="709"/>
      <c r="H37" s="709"/>
      <c r="I37" s="767"/>
      <c r="J37" s="767"/>
      <c r="K37" s="767"/>
      <c r="L37" s="767"/>
      <c r="M37" s="767"/>
      <c r="N37" s="767"/>
      <c r="O37" s="767"/>
      <c r="P37" s="710">
        <f>报关资料录入!T75</f>
        <v>0</v>
      </c>
      <c r="Q37" s="710"/>
      <c r="R37" s="710"/>
      <c r="S37" s="126" t="str">
        <f>报关资料录入!V75</f>
        <v/>
      </c>
      <c r="T37" s="134"/>
      <c r="U37" s="134"/>
      <c r="V37" s="138"/>
      <c r="W37" s="135"/>
      <c r="X37" s="135"/>
      <c r="Y37" s="135"/>
      <c r="Z37" s="138"/>
      <c r="AA37" s="148" t="str">
        <f>IF(报关资料录入!A75=17,"净重"," ")</f>
        <v xml:space="preserve"> </v>
      </c>
      <c r="AB37" s="720">
        <f>报关资料录入!R75</f>
        <v>0</v>
      </c>
      <c r="AC37" s="720"/>
      <c r="AD37" s="148" t="str">
        <f>IF(报关资料录入!A75=17,"千克"," ")</f>
        <v xml:space="preserve"> </v>
      </c>
      <c r="AE37" s="148"/>
      <c r="AF37" s="148"/>
      <c r="AG37" s="148"/>
      <c r="AH37" s="148"/>
      <c r="AI37" s="138"/>
      <c r="AJ37" s="138"/>
      <c r="AK37" s="135" t="str">
        <f>报关资料录入!AG76</f>
        <v/>
      </c>
      <c r="AL37" s="763"/>
    </row>
    <row r="38" spans="1:38" s="120" customFormat="1" ht="13.5" customHeight="1">
      <c r="A38" s="127" t="str">
        <f>报关资料录入!A77</f>
        <v/>
      </c>
      <c r="B38" s="711" t="str">
        <f>LEFT(报关资料录入!B77,10)</f>
        <v/>
      </c>
      <c r="C38" s="711"/>
      <c r="D38" s="711"/>
      <c r="E38" s="711"/>
      <c r="F38" s="711"/>
      <c r="G38" s="711"/>
      <c r="H38" s="711"/>
      <c r="I38" s="712" t="str">
        <f>报关资料录入!E77</f>
        <v/>
      </c>
      <c r="J38" s="712"/>
      <c r="K38" s="712"/>
      <c r="L38" s="712"/>
      <c r="M38" s="712"/>
      <c r="N38" s="712"/>
      <c r="O38" s="712"/>
      <c r="P38" s="713">
        <f>报关资料录入!AE77</f>
        <v>0</v>
      </c>
      <c r="Q38" s="713"/>
      <c r="R38" s="713"/>
      <c r="S38" s="136" t="str">
        <f>报关资料录入!AF77</f>
        <v/>
      </c>
      <c r="T38" s="714"/>
      <c r="U38" s="714"/>
      <c r="V38" s="721" t="str">
        <f>报关资料录入!Z77</f>
        <v/>
      </c>
      <c r="W38" s="715"/>
      <c r="X38" s="715"/>
      <c r="Y38" s="715"/>
      <c r="Z38" s="715"/>
      <c r="AA38" s="713" t="str">
        <f>IF(报关资料录入!A77=18,AD38/P38," ")</f>
        <v xml:space="preserve"> </v>
      </c>
      <c r="AB38" s="713"/>
      <c r="AC38" s="713"/>
      <c r="AD38" s="716">
        <f>报关资料录入!W77</f>
        <v>0</v>
      </c>
      <c r="AE38" s="716"/>
      <c r="AF38" s="716"/>
      <c r="AG38" s="716"/>
      <c r="AH38" s="716"/>
      <c r="AI38" s="715" t="str">
        <f>IF(A38=18,报关资料录入!M27,"  ")</f>
        <v xml:space="preserve">  </v>
      </c>
      <c r="AJ38" s="715"/>
      <c r="AK38" s="759" t="str">
        <f>报关资料录入!AG77</f>
        <v/>
      </c>
      <c r="AL38" s="762" t="str">
        <f>IF(A38=18,报关资料录入!M25,"    ")</f>
        <v xml:space="preserve">    </v>
      </c>
    </row>
    <row r="39" spans="1:38" s="120" customFormat="1" ht="13.5" customHeight="1">
      <c r="A39" s="128" t="str">
        <f>报关资料录入!A78</f>
        <v/>
      </c>
      <c r="B39" s="722" t="str">
        <f>IF(LEN(报关资料录入!B77)=13,RIGHT(报关资料录入!B77,3),"")</f>
        <v/>
      </c>
      <c r="C39" s="722"/>
      <c r="D39" s="722"/>
      <c r="E39" s="722"/>
      <c r="F39" s="722"/>
      <c r="G39" s="722"/>
      <c r="H39" s="722"/>
      <c r="I39" s="764" t="str">
        <f>报关资料录入!E78</f>
        <v/>
      </c>
      <c r="J39" s="764"/>
      <c r="K39" s="764"/>
      <c r="L39" s="764"/>
      <c r="M39" s="764"/>
      <c r="N39" s="764"/>
      <c r="O39" s="764"/>
      <c r="P39" s="705" t="str">
        <f>IF(报关资料录入!V77=报关资料录入!V78,"    ",报关资料录入!T78)</f>
        <v xml:space="preserve">    </v>
      </c>
      <c r="Q39" s="705"/>
      <c r="R39" s="705"/>
      <c r="S39" s="132" t="str">
        <f>IF(报关资料录入!V77=报关资料录入!V78,"    ",报关资料录入!V78)</f>
        <v xml:space="preserve">    </v>
      </c>
      <c r="T39" s="706"/>
      <c r="U39" s="706"/>
      <c r="V39" s="17">
        <f>报关资料录入!N77</f>
        <v>0</v>
      </c>
      <c r="W39" s="665" t="str">
        <f>IF(报关资料录入!A77=18,"箱"," ")</f>
        <v xml:space="preserve"> </v>
      </c>
      <c r="X39" s="665"/>
      <c r="Y39" s="665"/>
      <c r="Z39" s="17"/>
      <c r="AA39" s="147" t="str">
        <f>IF(报关资料录入!A77=18,"毛重"," ")</f>
        <v xml:space="preserve"> </v>
      </c>
      <c r="AB39" s="707">
        <f>报关资料录入!P77</f>
        <v>0</v>
      </c>
      <c r="AC39" s="707"/>
      <c r="AD39" s="147" t="str">
        <f>IF(报关资料录入!A77=18,"千克"," ")</f>
        <v xml:space="preserve"> </v>
      </c>
      <c r="AE39" s="147"/>
      <c r="AF39" s="147"/>
      <c r="AG39" s="147"/>
      <c r="AH39" s="147"/>
      <c r="AI39" s="708" t="str">
        <f>IF(AI38="HKD"," 港币",IF(AI38="USD","美元","  "))</f>
        <v xml:space="preserve">  </v>
      </c>
      <c r="AJ39" s="708"/>
      <c r="AK39" s="756"/>
      <c r="AL39" s="666"/>
    </row>
    <row r="40" spans="1:38" s="120" customFormat="1" ht="13.5" customHeight="1">
      <c r="A40" s="129"/>
      <c r="B40" s="709" t="str">
        <f>报关资料录入!B78</f>
        <v/>
      </c>
      <c r="C40" s="709"/>
      <c r="D40" s="709"/>
      <c r="E40" s="709"/>
      <c r="F40" s="709"/>
      <c r="G40" s="709"/>
      <c r="H40" s="709"/>
      <c r="I40" s="767"/>
      <c r="J40" s="767"/>
      <c r="K40" s="767"/>
      <c r="L40" s="767"/>
      <c r="M40" s="767"/>
      <c r="N40" s="767"/>
      <c r="O40" s="767"/>
      <c r="P40" s="710">
        <f>报关资料录入!T77</f>
        <v>0</v>
      </c>
      <c r="Q40" s="710"/>
      <c r="R40" s="710"/>
      <c r="S40" s="126" t="str">
        <f>报关资料录入!V77</f>
        <v/>
      </c>
      <c r="T40" s="134"/>
      <c r="U40" s="134"/>
      <c r="V40" s="138"/>
      <c r="W40" s="135"/>
      <c r="X40" s="135"/>
      <c r="Y40" s="135"/>
      <c r="Z40" s="138"/>
      <c r="AA40" s="148" t="str">
        <f>IF(报关资料录入!A77=18,"净重"," ")</f>
        <v xml:space="preserve"> </v>
      </c>
      <c r="AB40" s="720">
        <f>报关资料录入!R77</f>
        <v>0</v>
      </c>
      <c r="AC40" s="720"/>
      <c r="AD40" s="148" t="str">
        <f>IF(报关资料录入!A77=18,"千克"," ")</f>
        <v xml:space="preserve"> </v>
      </c>
      <c r="AE40" s="148"/>
      <c r="AF40" s="148"/>
      <c r="AG40" s="148"/>
      <c r="AH40" s="148"/>
      <c r="AI40" s="138"/>
      <c r="AJ40" s="138"/>
      <c r="AK40" s="135" t="str">
        <f>报关资料录入!AG78</f>
        <v/>
      </c>
      <c r="AL40" s="763"/>
    </row>
    <row r="41" spans="1:38" s="120" customFormat="1" ht="13.5" customHeight="1">
      <c r="A41" s="127" t="str">
        <f>报关资料录入!A79</f>
        <v/>
      </c>
      <c r="B41" s="711" t="str">
        <f>LEFT(报关资料录入!B79,10)</f>
        <v/>
      </c>
      <c r="C41" s="711"/>
      <c r="D41" s="711"/>
      <c r="E41" s="711"/>
      <c r="F41" s="711"/>
      <c r="G41" s="711"/>
      <c r="H41" s="711"/>
      <c r="I41" s="712" t="str">
        <f>报关资料录入!E79</f>
        <v/>
      </c>
      <c r="J41" s="712"/>
      <c r="K41" s="712"/>
      <c r="L41" s="712"/>
      <c r="M41" s="712"/>
      <c r="N41" s="712"/>
      <c r="O41" s="712"/>
      <c r="P41" s="713">
        <f>报关资料录入!AE79</f>
        <v>0</v>
      </c>
      <c r="Q41" s="713"/>
      <c r="R41" s="713"/>
      <c r="S41" s="136" t="str">
        <f>报关资料录入!AF79</f>
        <v/>
      </c>
      <c r="T41" s="714"/>
      <c r="U41" s="714"/>
      <c r="V41" s="721" t="str">
        <f>报关资料录入!Z79</f>
        <v/>
      </c>
      <c r="W41" s="715"/>
      <c r="X41" s="715"/>
      <c r="Y41" s="715"/>
      <c r="Z41" s="715"/>
      <c r="AA41" s="713" t="str">
        <f>IF(报关资料录入!A79=19,AD41/P41," ")</f>
        <v xml:space="preserve"> </v>
      </c>
      <c r="AB41" s="713"/>
      <c r="AC41" s="713"/>
      <c r="AD41" s="716">
        <f>报关资料录入!W79</f>
        <v>0</v>
      </c>
      <c r="AE41" s="716"/>
      <c r="AF41" s="716"/>
      <c r="AG41" s="716"/>
      <c r="AH41" s="716"/>
      <c r="AI41" s="715" t="str">
        <f>IF(A41=19,报关资料录入!M27,"  ")</f>
        <v xml:space="preserve">  </v>
      </c>
      <c r="AJ41" s="715"/>
      <c r="AK41" s="759" t="str">
        <f>报关资料录入!AG79</f>
        <v/>
      </c>
      <c r="AL41" s="762" t="str">
        <f>IF(A41=19,报关资料录入!M25,"    ")</f>
        <v xml:space="preserve">    </v>
      </c>
    </row>
    <row r="42" spans="1:38" s="120" customFormat="1" ht="13.5" customHeight="1">
      <c r="A42" s="128" t="str">
        <f>报关资料录入!A80</f>
        <v/>
      </c>
      <c r="B42" s="722" t="str">
        <f>IF(LEN(报关资料录入!B79)=13,RIGHT(报关资料录入!B79,3),"")</f>
        <v/>
      </c>
      <c r="C42" s="722"/>
      <c r="D42" s="722"/>
      <c r="E42" s="722"/>
      <c r="F42" s="722"/>
      <c r="G42" s="722"/>
      <c r="H42" s="722"/>
      <c r="I42" s="764" t="str">
        <f>报关资料录入!E80</f>
        <v/>
      </c>
      <c r="J42" s="764"/>
      <c r="K42" s="764"/>
      <c r="L42" s="764"/>
      <c r="M42" s="764"/>
      <c r="N42" s="764"/>
      <c r="O42" s="764"/>
      <c r="P42" s="705" t="str">
        <f>IF(报关资料录入!V79=报关资料录入!V80,"    ",报关资料录入!T80)</f>
        <v xml:space="preserve">    </v>
      </c>
      <c r="Q42" s="705"/>
      <c r="R42" s="705"/>
      <c r="S42" s="132" t="str">
        <f>IF(报关资料录入!V79=报关资料录入!V80,"    ",报关资料录入!V80)</f>
        <v xml:space="preserve">    </v>
      </c>
      <c r="T42" s="706"/>
      <c r="U42" s="706"/>
      <c r="V42" s="17">
        <f>报关资料录入!N79</f>
        <v>0</v>
      </c>
      <c r="W42" s="665" t="str">
        <f>IF(报关资料录入!A79=19,"箱"," ")</f>
        <v xml:space="preserve"> </v>
      </c>
      <c r="X42" s="665"/>
      <c r="Y42" s="665"/>
      <c r="Z42" s="17"/>
      <c r="AA42" s="147" t="str">
        <f>IF(报关资料录入!A79=19,"毛重"," ")</f>
        <v xml:space="preserve"> </v>
      </c>
      <c r="AB42" s="707">
        <f>报关资料录入!P79</f>
        <v>0</v>
      </c>
      <c r="AC42" s="707"/>
      <c r="AD42" s="147" t="str">
        <f>IF(报关资料录入!A79=19,"千克"," ")</f>
        <v xml:space="preserve"> </v>
      </c>
      <c r="AE42" s="147"/>
      <c r="AF42" s="147"/>
      <c r="AG42" s="147"/>
      <c r="AH42" s="147"/>
      <c r="AI42" s="708" t="str">
        <f>IF(AI41="HKD"," 港币",IF(AI41="USD","美元","  "))</f>
        <v xml:space="preserve">  </v>
      </c>
      <c r="AJ42" s="708"/>
      <c r="AK42" s="756"/>
      <c r="AL42" s="666"/>
    </row>
    <row r="43" spans="1:38" s="120" customFormat="1" ht="13.5" customHeight="1">
      <c r="A43" s="129"/>
      <c r="B43" s="709" t="str">
        <f>报关资料录入!B80</f>
        <v/>
      </c>
      <c r="C43" s="709"/>
      <c r="D43" s="709"/>
      <c r="E43" s="709"/>
      <c r="F43" s="709"/>
      <c r="G43" s="709"/>
      <c r="H43" s="709"/>
      <c r="I43" s="767"/>
      <c r="J43" s="767"/>
      <c r="K43" s="767"/>
      <c r="L43" s="767"/>
      <c r="M43" s="767"/>
      <c r="N43" s="767"/>
      <c r="O43" s="767"/>
      <c r="P43" s="710">
        <f>报关资料录入!T79</f>
        <v>0</v>
      </c>
      <c r="Q43" s="710"/>
      <c r="R43" s="710"/>
      <c r="S43" s="126" t="str">
        <f>报关资料录入!V79</f>
        <v/>
      </c>
      <c r="T43" s="134"/>
      <c r="U43" s="134"/>
      <c r="V43" s="138"/>
      <c r="W43" s="135"/>
      <c r="X43" s="135"/>
      <c r="Y43" s="135"/>
      <c r="Z43" s="138"/>
      <c r="AA43" s="148" t="str">
        <f>IF(报关资料录入!A79=19,"净重"," ")</f>
        <v xml:space="preserve"> </v>
      </c>
      <c r="AB43" s="720">
        <f>报关资料录入!R79</f>
        <v>0</v>
      </c>
      <c r="AC43" s="720"/>
      <c r="AD43" s="148" t="str">
        <f>IF(报关资料录入!A79=19,"千克"," ")</f>
        <v xml:space="preserve"> </v>
      </c>
      <c r="AE43" s="148"/>
      <c r="AF43" s="148"/>
      <c r="AG43" s="148"/>
      <c r="AH43" s="148"/>
      <c r="AI43" s="138"/>
      <c r="AJ43" s="138"/>
      <c r="AK43" s="135" t="str">
        <f>报关资料录入!AG80</f>
        <v/>
      </c>
      <c r="AL43" s="763"/>
    </row>
    <row r="44" spans="1:38" s="120" customFormat="1" ht="13.5" customHeight="1">
      <c r="A44" s="127" t="str">
        <f>报关资料录入!A81</f>
        <v/>
      </c>
      <c r="B44" s="711" t="str">
        <f>LEFT(报关资料录入!B81,10)</f>
        <v/>
      </c>
      <c r="C44" s="711"/>
      <c r="D44" s="711"/>
      <c r="E44" s="711"/>
      <c r="F44" s="711"/>
      <c r="G44" s="711"/>
      <c r="H44" s="711"/>
      <c r="I44" s="712" t="str">
        <f>报关资料录入!E81</f>
        <v/>
      </c>
      <c r="J44" s="712"/>
      <c r="K44" s="712"/>
      <c r="L44" s="712"/>
      <c r="M44" s="712"/>
      <c r="N44" s="712"/>
      <c r="O44" s="712"/>
      <c r="P44" s="713">
        <f>报关资料录入!AE81</f>
        <v>0</v>
      </c>
      <c r="Q44" s="713"/>
      <c r="R44" s="713"/>
      <c r="S44" s="136" t="str">
        <f>报关资料录入!AF81</f>
        <v/>
      </c>
      <c r="T44" s="714"/>
      <c r="U44" s="714"/>
      <c r="V44" s="721" t="str">
        <f>报关资料录入!Z81</f>
        <v/>
      </c>
      <c r="W44" s="715"/>
      <c r="X44" s="715"/>
      <c r="Y44" s="715"/>
      <c r="Z44" s="715"/>
      <c r="AA44" s="713" t="str">
        <f>IF(报关资料录入!A81=20,AD44/P44," ")</f>
        <v xml:space="preserve"> </v>
      </c>
      <c r="AB44" s="713"/>
      <c r="AC44" s="713"/>
      <c r="AD44" s="716">
        <f>报关资料录入!W81</f>
        <v>0</v>
      </c>
      <c r="AE44" s="716"/>
      <c r="AF44" s="716"/>
      <c r="AG44" s="716"/>
      <c r="AH44" s="716"/>
      <c r="AI44" s="715" t="str">
        <f>IF(A44=20,报关资料录入!M27,"  ")</f>
        <v xml:space="preserve">  </v>
      </c>
      <c r="AJ44" s="715"/>
      <c r="AK44" s="759" t="str">
        <f>报关资料录入!AG81</f>
        <v/>
      </c>
      <c r="AL44" s="762" t="str">
        <f>IF(A44=20,报关资料录入!M25,"    ")</f>
        <v xml:space="preserve">    </v>
      </c>
    </row>
    <row r="45" spans="1:38" s="120" customFormat="1" ht="13.5" customHeight="1">
      <c r="A45" s="128" t="str">
        <f>报关资料录入!A82</f>
        <v/>
      </c>
      <c r="B45" s="722" t="str">
        <f>IF(LEN(报关资料录入!B81)=13,RIGHT(报关资料录入!B81,3),"")</f>
        <v/>
      </c>
      <c r="C45" s="722"/>
      <c r="D45" s="722"/>
      <c r="E45" s="722"/>
      <c r="F45" s="722"/>
      <c r="G45" s="722"/>
      <c r="H45" s="722"/>
      <c r="I45" s="764" t="str">
        <f>报关资料录入!E82</f>
        <v/>
      </c>
      <c r="J45" s="764"/>
      <c r="K45" s="764"/>
      <c r="L45" s="764"/>
      <c r="M45" s="764"/>
      <c r="N45" s="764"/>
      <c r="O45" s="764"/>
      <c r="P45" s="705" t="str">
        <f>IF(报关资料录入!V81=报关资料录入!V82,"    ",报关资料录入!T82)</f>
        <v xml:space="preserve">    </v>
      </c>
      <c r="Q45" s="705"/>
      <c r="R45" s="705"/>
      <c r="S45" s="132" t="str">
        <f>IF(报关资料录入!V81=报关资料录入!V82,"    ",报关资料录入!V82)</f>
        <v xml:space="preserve">    </v>
      </c>
      <c r="T45" s="706"/>
      <c r="U45" s="706"/>
      <c r="V45" s="17">
        <f>报关资料录入!N81</f>
        <v>0</v>
      </c>
      <c r="W45" s="665" t="str">
        <f>IF(报关资料录入!A81=20,"箱"," ")</f>
        <v xml:space="preserve"> </v>
      </c>
      <c r="X45" s="665"/>
      <c r="Y45" s="665"/>
      <c r="Z45" s="17"/>
      <c r="AA45" s="147" t="str">
        <f>IF(报关资料录入!A81=20,"毛重"," ")</f>
        <v xml:space="preserve"> </v>
      </c>
      <c r="AB45" s="707">
        <f>报关资料录入!P81</f>
        <v>0</v>
      </c>
      <c r="AC45" s="707"/>
      <c r="AD45" s="147" t="str">
        <f>IF(报关资料录入!A81=20,"千克"," ")</f>
        <v xml:space="preserve"> </v>
      </c>
      <c r="AE45" s="147"/>
      <c r="AF45" s="147"/>
      <c r="AG45" s="147"/>
      <c r="AH45" s="147"/>
      <c r="AI45" s="708" t="str">
        <f>IF(AI44="HKD"," 港币",IF(AI44="USD","美元","  "))</f>
        <v xml:space="preserve">  </v>
      </c>
      <c r="AJ45" s="708"/>
      <c r="AK45" s="756"/>
      <c r="AL45" s="666"/>
    </row>
    <row r="46" spans="1:38" s="120" customFormat="1" ht="13.5" customHeight="1">
      <c r="A46" s="129"/>
      <c r="B46" s="709" t="str">
        <f>报关资料录入!B82</f>
        <v/>
      </c>
      <c r="C46" s="709"/>
      <c r="D46" s="709"/>
      <c r="E46" s="709"/>
      <c r="F46" s="709"/>
      <c r="G46" s="709"/>
      <c r="H46" s="709"/>
      <c r="I46" s="767"/>
      <c r="J46" s="767"/>
      <c r="K46" s="767"/>
      <c r="L46" s="767"/>
      <c r="M46" s="767"/>
      <c r="N46" s="767"/>
      <c r="O46" s="767"/>
      <c r="P46" s="710">
        <f>报关资料录入!T81</f>
        <v>0</v>
      </c>
      <c r="Q46" s="710"/>
      <c r="R46" s="710"/>
      <c r="S46" s="126" t="str">
        <f>报关资料录入!V81</f>
        <v/>
      </c>
      <c r="T46" s="134"/>
      <c r="U46" s="134"/>
      <c r="V46" s="138"/>
      <c r="W46" s="135"/>
      <c r="X46" s="135"/>
      <c r="Y46" s="135"/>
      <c r="Z46" s="138"/>
      <c r="AA46" s="148" t="str">
        <f>IF(报关资料录入!A81=20,"净重"," ")</f>
        <v xml:space="preserve"> </v>
      </c>
      <c r="AB46" s="720">
        <f>报关资料录入!R81</f>
        <v>0</v>
      </c>
      <c r="AC46" s="720"/>
      <c r="AD46" s="148" t="str">
        <f>IF(报关资料录入!A81=20,"千克"," ")</f>
        <v xml:space="preserve"> </v>
      </c>
      <c r="AE46" s="148"/>
      <c r="AF46" s="148"/>
      <c r="AG46" s="148"/>
      <c r="AH46" s="148"/>
      <c r="AI46" s="138"/>
      <c r="AJ46" s="138"/>
      <c r="AK46" s="135" t="str">
        <f>报关资料录入!AG82</f>
        <v/>
      </c>
      <c r="AL46" s="763"/>
    </row>
  </sheetData>
  <sheetProtection password="AED3" sheet="1" objects="1" scenarios="1"/>
  <mergeCells count="286">
    <mergeCell ref="AL35:AL37"/>
    <mergeCell ref="AL38:AL40"/>
    <mergeCell ref="AL41:AL43"/>
    <mergeCell ref="AL44:AL46"/>
    <mergeCell ref="I6:O7"/>
    <mergeCell ref="I9:O10"/>
    <mergeCell ref="I12:O13"/>
    <mergeCell ref="I15:O16"/>
    <mergeCell ref="I18:O19"/>
    <mergeCell ref="I21:O22"/>
    <mergeCell ref="I24:O25"/>
    <mergeCell ref="I27:O28"/>
    <mergeCell ref="I30:O31"/>
    <mergeCell ref="I33:O34"/>
    <mergeCell ref="I36:O37"/>
    <mergeCell ref="I39:O40"/>
    <mergeCell ref="I42:O43"/>
    <mergeCell ref="I45:O46"/>
    <mergeCell ref="AL8:AL10"/>
    <mergeCell ref="AL11:AL13"/>
    <mergeCell ref="AL14:AL16"/>
    <mergeCell ref="AL17:AL19"/>
    <mergeCell ref="AL20:AL22"/>
    <mergeCell ref="AL23:AL25"/>
    <mergeCell ref="AL26:AL28"/>
    <mergeCell ref="AL29:AL31"/>
    <mergeCell ref="AL32:AL34"/>
    <mergeCell ref="B46:H46"/>
    <mergeCell ref="P46:R46"/>
    <mergeCell ref="AB46:AC46"/>
    <mergeCell ref="AK5:AK6"/>
    <mergeCell ref="AK8:AK9"/>
    <mergeCell ref="AK11:AK12"/>
    <mergeCell ref="AK14:AK15"/>
    <mergeCell ref="AK17:AK18"/>
    <mergeCell ref="AK20:AK21"/>
    <mergeCell ref="AK23:AK24"/>
    <mergeCell ref="AK26:AK27"/>
    <mergeCell ref="AK29:AK30"/>
    <mergeCell ref="AK32:AK33"/>
    <mergeCell ref="AK35:AK36"/>
    <mergeCell ref="AK38:AK39"/>
    <mergeCell ref="AK41:AK42"/>
    <mergeCell ref="AK44:AK45"/>
    <mergeCell ref="B44:H44"/>
    <mergeCell ref="I44:O44"/>
    <mergeCell ref="P44:R44"/>
    <mergeCell ref="T44:U44"/>
    <mergeCell ref="B43:H43"/>
    <mergeCell ref="P43:R43"/>
    <mergeCell ref="AB43:AC43"/>
    <mergeCell ref="V44:Z44"/>
    <mergeCell ref="AA44:AC44"/>
    <mergeCell ref="AD44:AH44"/>
    <mergeCell ref="AI44:AJ44"/>
    <mergeCell ref="B45:H45"/>
    <mergeCell ref="P45:R45"/>
    <mergeCell ref="T45:U45"/>
    <mergeCell ref="W45:Y45"/>
    <mergeCell ref="AB45:AC45"/>
    <mergeCell ref="AI45:AJ45"/>
    <mergeCell ref="B41:H41"/>
    <mergeCell ref="I41:O41"/>
    <mergeCell ref="P41:R41"/>
    <mergeCell ref="T41:U41"/>
    <mergeCell ref="V41:Z41"/>
    <mergeCell ref="AA41:AC41"/>
    <mergeCell ref="AD41:AH41"/>
    <mergeCell ref="AI41:AJ41"/>
    <mergeCell ref="B42:H42"/>
    <mergeCell ref="P42:R42"/>
    <mergeCell ref="T42:U42"/>
    <mergeCell ref="W42:Y42"/>
    <mergeCell ref="AB42:AC42"/>
    <mergeCell ref="AI42:AJ42"/>
    <mergeCell ref="AD38:AH38"/>
    <mergeCell ref="AI38:AJ38"/>
    <mergeCell ref="B39:H39"/>
    <mergeCell ref="P39:R39"/>
    <mergeCell ref="T39:U39"/>
    <mergeCell ref="W39:Y39"/>
    <mergeCell ref="AB39:AC39"/>
    <mergeCell ref="AI39:AJ39"/>
    <mergeCell ref="B40:H40"/>
    <mergeCell ref="P40:R40"/>
    <mergeCell ref="AB40:AC40"/>
    <mergeCell ref="B37:H37"/>
    <mergeCell ref="P37:R37"/>
    <mergeCell ref="AB37:AC37"/>
    <mergeCell ref="B38:H38"/>
    <mergeCell ref="I38:O38"/>
    <mergeCell ref="P38:R38"/>
    <mergeCell ref="T38:U38"/>
    <mergeCell ref="V38:Z38"/>
    <mergeCell ref="AA38:AC38"/>
    <mergeCell ref="B35:H35"/>
    <mergeCell ref="I35:O35"/>
    <mergeCell ref="P35:R35"/>
    <mergeCell ref="T35:U35"/>
    <mergeCell ref="V35:Z35"/>
    <mergeCell ref="AA35:AC35"/>
    <mergeCell ref="AD35:AH35"/>
    <mergeCell ref="AI35:AJ35"/>
    <mergeCell ref="B36:H36"/>
    <mergeCell ref="P36:R36"/>
    <mergeCell ref="T36:U36"/>
    <mergeCell ref="W36:Y36"/>
    <mergeCell ref="AB36:AC36"/>
    <mergeCell ref="AI36:AJ36"/>
    <mergeCell ref="AD32:AH32"/>
    <mergeCell ref="AI32:AJ32"/>
    <mergeCell ref="B33:H33"/>
    <mergeCell ref="P33:R33"/>
    <mergeCell ref="T33:U33"/>
    <mergeCell ref="W33:Y33"/>
    <mergeCell ref="AB33:AC33"/>
    <mergeCell ref="AI33:AJ33"/>
    <mergeCell ref="B34:H34"/>
    <mergeCell ref="P34:R34"/>
    <mergeCell ref="AB34:AC34"/>
    <mergeCell ref="B31:H31"/>
    <mergeCell ref="P31:R31"/>
    <mergeCell ref="AB31:AC31"/>
    <mergeCell ref="B32:H32"/>
    <mergeCell ref="I32:O32"/>
    <mergeCell ref="P32:R32"/>
    <mergeCell ref="T32:U32"/>
    <mergeCell ref="V32:Z32"/>
    <mergeCell ref="AA32:AC32"/>
    <mergeCell ref="B29:H29"/>
    <mergeCell ref="I29:O29"/>
    <mergeCell ref="P29:R29"/>
    <mergeCell ref="T29:U29"/>
    <mergeCell ref="V29:Z29"/>
    <mergeCell ref="AA29:AC29"/>
    <mergeCell ref="AD29:AH29"/>
    <mergeCell ref="AI29:AJ29"/>
    <mergeCell ref="B30:H30"/>
    <mergeCell ref="P30:R30"/>
    <mergeCell ref="T30:U30"/>
    <mergeCell ref="W30:Y30"/>
    <mergeCell ref="AB30:AC30"/>
    <mergeCell ref="AI30:AJ30"/>
    <mergeCell ref="AD26:AH26"/>
    <mergeCell ref="AI26:AJ26"/>
    <mergeCell ref="B27:H27"/>
    <mergeCell ref="P27:R27"/>
    <mergeCell ref="T27:U27"/>
    <mergeCell ref="W27:Y27"/>
    <mergeCell ref="AB27:AC27"/>
    <mergeCell ref="AI27:AJ27"/>
    <mergeCell ref="B28:H28"/>
    <mergeCell ref="P28:R28"/>
    <mergeCell ref="AB28:AC28"/>
    <mergeCell ref="B25:H25"/>
    <mergeCell ref="P25:R25"/>
    <mergeCell ref="AB25:AC25"/>
    <mergeCell ref="B26:H26"/>
    <mergeCell ref="I26:O26"/>
    <mergeCell ref="P26:R26"/>
    <mergeCell ref="T26:U26"/>
    <mergeCell ref="V26:Z26"/>
    <mergeCell ref="AA26:AC26"/>
    <mergeCell ref="B23:H23"/>
    <mergeCell ref="I23:O23"/>
    <mergeCell ref="P23:R23"/>
    <mergeCell ref="T23:U23"/>
    <mergeCell ref="V23:Z23"/>
    <mergeCell ref="AA23:AC23"/>
    <mergeCell ref="AD23:AH23"/>
    <mergeCell ref="AI23:AJ23"/>
    <mergeCell ref="B24:H24"/>
    <mergeCell ref="P24:R24"/>
    <mergeCell ref="T24:U24"/>
    <mergeCell ref="W24:Y24"/>
    <mergeCell ref="AB24:AC24"/>
    <mergeCell ref="AI24:AJ24"/>
    <mergeCell ref="AD20:AH20"/>
    <mergeCell ref="AI20:AJ20"/>
    <mergeCell ref="B21:H21"/>
    <mergeCell ref="P21:R21"/>
    <mergeCell ref="T21:U21"/>
    <mergeCell ref="W21:Y21"/>
    <mergeCell ref="AB21:AC21"/>
    <mergeCell ref="AI21:AJ21"/>
    <mergeCell ref="B22:H22"/>
    <mergeCell ref="P22:R22"/>
    <mergeCell ref="AB22:AC22"/>
    <mergeCell ref="B19:H19"/>
    <mergeCell ref="P19:R19"/>
    <mergeCell ref="AB19:AC19"/>
    <mergeCell ref="B20:H20"/>
    <mergeCell ref="I20:O20"/>
    <mergeCell ref="P20:R20"/>
    <mergeCell ref="T20:U20"/>
    <mergeCell ref="V20:Z20"/>
    <mergeCell ref="AA20:AC20"/>
    <mergeCell ref="B17:H17"/>
    <mergeCell ref="I17:O17"/>
    <mergeCell ref="P17:R17"/>
    <mergeCell ref="T17:U17"/>
    <mergeCell ref="V17:Z17"/>
    <mergeCell ref="AA17:AC17"/>
    <mergeCell ref="AD17:AH17"/>
    <mergeCell ref="AI17:AJ17"/>
    <mergeCell ref="B18:H18"/>
    <mergeCell ref="P18:R18"/>
    <mergeCell ref="T18:U18"/>
    <mergeCell ref="W18:Y18"/>
    <mergeCell ref="AB18:AC18"/>
    <mergeCell ref="AI18:AJ18"/>
    <mergeCell ref="AD14:AH14"/>
    <mergeCell ref="AI14:AJ14"/>
    <mergeCell ref="B15:H15"/>
    <mergeCell ref="P15:R15"/>
    <mergeCell ref="T15:U15"/>
    <mergeCell ref="W15:Y15"/>
    <mergeCell ref="AB15:AC15"/>
    <mergeCell ref="AI15:AJ15"/>
    <mergeCell ref="B16:H16"/>
    <mergeCell ref="P16:R16"/>
    <mergeCell ref="AB16:AC16"/>
    <mergeCell ref="B13:H13"/>
    <mergeCell ref="P13:R13"/>
    <mergeCell ref="AB13:AC13"/>
    <mergeCell ref="B14:H14"/>
    <mergeCell ref="I14:O14"/>
    <mergeCell ref="P14:R14"/>
    <mergeCell ref="T14:U14"/>
    <mergeCell ref="V14:Z14"/>
    <mergeCell ref="AA14:AC14"/>
    <mergeCell ref="B11:H11"/>
    <mergeCell ref="I11:O11"/>
    <mergeCell ref="P11:R11"/>
    <mergeCell ref="V11:Y11"/>
    <mergeCell ref="AA11:AC11"/>
    <mergeCell ref="AD11:AH11"/>
    <mergeCell ref="AI11:AJ11"/>
    <mergeCell ref="B12:H12"/>
    <mergeCell ref="P12:R12"/>
    <mergeCell ref="W12:Y12"/>
    <mergeCell ref="AB12:AC12"/>
    <mergeCell ref="AI12:AJ12"/>
    <mergeCell ref="AI8:AJ8"/>
    <mergeCell ref="B9:H9"/>
    <mergeCell ref="P9:R9"/>
    <mergeCell ref="T9:U9"/>
    <mergeCell ref="W9:Y9"/>
    <mergeCell ref="AB9:AC9"/>
    <mergeCell ref="AI9:AJ9"/>
    <mergeCell ref="B10:H10"/>
    <mergeCell ref="P10:R10"/>
    <mergeCell ref="AB10:AC10"/>
    <mergeCell ref="P7:R7"/>
    <mergeCell ref="AB7:AC7"/>
    <mergeCell ref="B8:H8"/>
    <mergeCell ref="I8:O8"/>
    <mergeCell ref="P8:R8"/>
    <mergeCell ref="T8:U8"/>
    <mergeCell ref="V8:Z8"/>
    <mergeCell ref="AA8:AC8"/>
    <mergeCell ref="AD8:AH8"/>
    <mergeCell ref="A3:AL3"/>
    <mergeCell ref="B4:H4"/>
    <mergeCell ref="I4:O4"/>
    <mergeCell ref="P4:S4"/>
    <mergeCell ref="T4:U4"/>
    <mergeCell ref="V4:AC4"/>
    <mergeCell ref="AD4:AG4"/>
    <mergeCell ref="AI4:AJ4"/>
    <mergeCell ref="B5:H5"/>
    <mergeCell ref="I5:O5"/>
    <mergeCell ref="P5:R5"/>
    <mergeCell ref="T5:U5"/>
    <mergeCell ref="V5:Z5"/>
    <mergeCell ref="AA5:AC5"/>
    <mergeCell ref="AD5:AH5"/>
    <mergeCell ref="AI5:AJ5"/>
    <mergeCell ref="AL5:AL7"/>
    <mergeCell ref="B6:H6"/>
    <mergeCell ref="P6:R6"/>
    <mergeCell ref="T6:U6"/>
    <mergeCell ref="W6:Y6"/>
    <mergeCell ref="AB6:AC6"/>
    <mergeCell ref="AI6:AJ6"/>
    <mergeCell ref="B7:H7"/>
  </mergeCells>
  <phoneticPr fontId="148" type="noConversion"/>
  <printOptions horizontalCentered="1" verticalCentered="1"/>
  <pageMargins left="7.8740157480315001E-2" right="7.8740157480315001E-2" top="0.196850393700787" bottom="0.196850393700787" header="0.31496062992126" footer="0.31496062992126"/>
  <pageSetup paperSize="9" scale="91" orientation="landscape"/>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indexed="12"/>
    <pageSetUpPr fitToPage="1"/>
  </sheetPr>
  <dimension ref="A1:AQ46"/>
  <sheetViews>
    <sheetView showZeros="0" showOutlineSymbols="0" topLeftCell="A13" workbookViewId="0">
      <selection activeCell="AK10" sqref="AK10"/>
    </sheetView>
  </sheetViews>
  <sheetFormatPr defaultColWidth="9" defaultRowHeight="14.25"/>
  <cols>
    <col min="1" max="1" width="5.75" customWidth="1"/>
    <col min="2" max="2" width="1.25" customWidth="1"/>
    <col min="3" max="3" width="1.375" customWidth="1"/>
    <col min="4" max="4" width="1.875" customWidth="1"/>
    <col min="5" max="5" width="1.75" customWidth="1"/>
    <col min="6" max="6" width="1.25" customWidth="1"/>
    <col min="7" max="7" width="1.375" customWidth="1"/>
    <col min="8" max="8" width="0.875" customWidth="1"/>
    <col min="9" max="9" width="6" customWidth="1"/>
    <col min="10" max="10" width="5.75" customWidth="1"/>
    <col min="11" max="11" width="3.625" customWidth="1"/>
    <col min="12" max="12" width="2.75" customWidth="1"/>
    <col min="13" max="13" width="1.375" customWidth="1"/>
    <col min="14" max="14" width="6.125" customWidth="1"/>
    <col min="15" max="15" width="15.125" customWidth="1"/>
    <col min="16" max="16" width="4.625" customWidth="1"/>
    <col min="17" max="17" width="3.25" customWidth="1"/>
    <col min="18" max="18" width="3.5" customWidth="1"/>
    <col min="19" max="19" width="6.125" customWidth="1"/>
    <col min="20" max="20" width="0.625" customWidth="1"/>
    <col min="21" max="21" width="9.5" hidden="1" customWidth="1"/>
    <col min="22" max="22" width="5.25" customWidth="1"/>
    <col min="23" max="23" width="1.625" customWidth="1"/>
    <col min="24" max="24" width="0.875" customWidth="1"/>
    <col min="25" max="25" width="5.375" customWidth="1"/>
    <col min="26" max="26" width="1.875" hidden="1" customWidth="1"/>
    <col min="27" max="27" width="4.375" customWidth="1"/>
    <col min="28" max="28" width="6.125" customWidth="1"/>
    <col min="29" max="29" width="6.625" customWidth="1"/>
    <col min="30" max="30" width="6.25" customWidth="1"/>
    <col min="31" max="31" width="1.875" customWidth="1"/>
    <col min="32" max="32" width="1.375" customWidth="1"/>
    <col min="33" max="33" width="3.125" customWidth="1"/>
    <col min="34" max="34" width="4" customWidth="1"/>
    <col min="35" max="35" width="2.125" customWidth="1"/>
    <col min="36" max="36" width="1.75" customWidth="1"/>
    <col min="37" max="37" width="15.25" customWidth="1"/>
    <col min="38" max="38" width="7.125" customWidth="1"/>
  </cols>
  <sheetData>
    <row r="1" spans="1:43" ht="0.75" customHeight="1">
      <c r="AC1">
        <f>报关资料录入2!R65</f>
        <v>0</v>
      </c>
    </row>
    <row r="2" spans="1:43" ht="0.75" customHeight="1"/>
    <row r="3" spans="1:43" ht="21" customHeight="1">
      <c r="A3" s="769" t="s">
        <v>4521</v>
      </c>
      <c r="B3" s="769"/>
      <c r="C3" s="769"/>
      <c r="D3" s="769"/>
      <c r="E3" s="769"/>
      <c r="F3" s="769"/>
      <c r="G3" s="769"/>
      <c r="H3" s="769"/>
      <c r="I3" s="769"/>
      <c r="J3" s="769"/>
      <c r="K3" s="769"/>
      <c r="L3" s="769"/>
      <c r="M3" s="769"/>
      <c r="N3" s="769"/>
      <c r="O3" s="769"/>
      <c r="P3" s="769"/>
      <c r="Q3" s="769"/>
      <c r="R3" s="769"/>
      <c r="S3" s="769"/>
      <c r="T3" s="769"/>
      <c r="U3" s="769"/>
      <c r="V3" s="769"/>
      <c r="W3" s="769"/>
      <c r="X3" s="769"/>
      <c r="Y3" s="769"/>
      <c r="Z3" s="769"/>
      <c r="AA3" s="769"/>
      <c r="AB3" s="769"/>
      <c r="AC3" s="769"/>
      <c r="AD3" s="769"/>
      <c r="AE3" s="769"/>
      <c r="AF3" s="769"/>
      <c r="AG3" s="769"/>
      <c r="AH3" s="769"/>
      <c r="AI3" s="769"/>
      <c r="AJ3" s="769"/>
      <c r="AK3" s="769"/>
      <c r="AL3" s="769"/>
    </row>
    <row r="4" spans="1:43" s="120" customFormat="1" ht="13.5" customHeight="1">
      <c r="A4" s="122" t="s">
        <v>4462</v>
      </c>
      <c r="B4" s="681" t="s">
        <v>4463</v>
      </c>
      <c r="C4" s="681"/>
      <c r="D4" s="681"/>
      <c r="E4" s="681"/>
      <c r="F4" s="681"/>
      <c r="G4" s="681"/>
      <c r="H4" s="681"/>
      <c r="I4" s="681" t="s">
        <v>4495</v>
      </c>
      <c r="J4" s="681"/>
      <c r="K4" s="681"/>
      <c r="L4" s="681"/>
      <c r="M4" s="681"/>
      <c r="N4" s="681"/>
      <c r="O4" s="681"/>
      <c r="P4" s="681" t="s">
        <v>4468</v>
      </c>
      <c r="Q4" s="681"/>
      <c r="R4" s="681"/>
      <c r="S4" s="681"/>
      <c r="T4" s="652"/>
      <c r="U4" s="652"/>
      <c r="V4" s="680" t="s">
        <v>4496</v>
      </c>
      <c r="W4" s="680"/>
      <c r="X4" s="680"/>
      <c r="Y4" s="680"/>
      <c r="Z4" s="680"/>
      <c r="AA4" s="680"/>
      <c r="AB4" s="680"/>
      <c r="AC4" s="680"/>
      <c r="AD4" s="694" t="s">
        <v>4497</v>
      </c>
      <c r="AE4" s="694"/>
      <c r="AF4" s="694"/>
      <c r="AG4" s="694"/>
      <c r="AH4" s="149"/>
      <c r="AI4" s="680" t="s">
        <v>4498</v>
      </c>
      <c r="AJ4" s="680"/>
      <c r="AK4" s="130" t="s">
        <v>4499</v>
      </c>
      <c r="AL4" s="150" t="s">
        <v>4500</v>
      </c>
    </row>
    <row r="5" spans="1:43" s="121" customFormat="1" ht="13.5" customHeight="1">
      <c r="A5" s="123" t="str">
        <f>报关资料录入2!A2</f>
        <v/>
      </c>
      <c r="B5" s="695" t="str">
        <f>LEFT(报关资料录入2!B2,10)</f>
        <v/>
      </c>
      <c r="C5" s="696"/>
      <c r="D5" s="696"/>
      <c r="E5" s="696"/>
      <c r="F5" s="696"/>
      <c r="G5" s="696"/>
      <c r="H5" s="696"/>
      <c r="I5" s="697" t="str">
        <f>报关资料录入2!E2</f>
        <v/>
      </c>
      <c r="J5" s="697"/>
      <c r="K5" s="697"/>
      <c r="L5" s="697"/>
      <c r="M5" s="697"/>
      <c r="N5" s="697"/>
      <c r="O5" s="697"/>
      <c r="P5" s="698">
        <f>报关资料录入2!AE2</f>
        <v>0</v>
      </c>
      <c r="Q5" s="698"/>
      <c r="R5" s="698"/>
      <c r="S5" s="131" t="str">
        <f>报关资料录入2!AF2</f>
        <v/>
      </c>
      <c r="T5" s="699"/>
      <c r="U5" s="699"/>
      <c r="V5" s="768" t="str">
        <f>报关资料录入2!Z2</f>
        <v/>
      </c>
      <c r="W5" s="639"/>
      <c r="X5" s="639"/>
      <c r="Y5" s="639"/>
      <c r="Z5" s="639"/>
      <c r="AA5" s="698" t="str">
        <f>IF(报关资料录入2!A2=21,AD5/P5," ")</f>
        <v xml:space="preserve"> </v>
      </c>
      <c r="AB5" s="698"/>
      <c r="AC5" s="698"/>
      <c r="AD5" s="702">
        <f>报关资料录入2!W2</f>
        <v>0</v>
      </c>
      <c r="AE5" s="702"/>
      <c r="AF5" s="702"/>
      <c r="AG5" s="702"/>
      <c r="AH5" s="702"/>
      <c r="AI5" s="701" t="str">
        <f>IF(A5=21,报关资料录入!M27,"  ")</f>
        <v xml:space="preserve">  </v>
      </c>
      <c r="AJ5" s="701"/>
      <c r="AK5" s="755" t="str">
        <f>报关资料录入2!AG2</f>
        <v/>
      </c>
      <c r="AL5" s="760" t="str">
        <f>IF(A5=21,报关资料录入!M25,"    ")</f>
        <v xml:space="preserve">    </v>
      </c>
      <c r="AQ5" s="153"/>
    </row>
    <row r="6" spans="1:43" s="121" customFormat="1" ht="13.5" customHeight="1">
      <c r="A6" s="124" t="str">
        <f>报关资料录入2!A3</f>
        <v/>
      </c>
      <c r="B6" s="703" t="str">
        <f>IF(LEN(报关资料录入2!B2)=13,RIGHT(报关资料录入2!B2,3),"")</f>
        <v/>
      </c>
      <c r="C6" s="704"/>
      <c r="D6" s="704"/>
      <c r="E6" s="704"/>
      <c r="F6" s="704"/>
      <c r="G6" s="704"/>
      <c r="H6" s="704"/>
      <c r="I6" s="764" t="str">
        <f>报关资料录入2!E3</f>
        <v/>
      </c>
      <c r="J6" s="764"/>
      <c r="K6" s="764"/>
      <c r="L6" s="764"/>
      <c r="M6" s="764"/>
      <c r="N6" s="764"/>
      <c r="O6" s="764"/>
      <c r="P6" s="705" t="str">
        <f>IF(报关资料录入2!V2=报关资料录入2!V3,"    ",报关资料录入2!T3)</f>
        <v xml:space="preserve">    </v>
      </c>
      <c r="Q6" s="705"/>
      <c r="R6" s="705"/>
      <c r="S6" s="132" t="str">
        <f>IF(报关资料录入2!V2=报关资料录入2!V3,"    ",报关资料录入2!V3)</f>
        <v xml:space="preserve">    </v>
      </c>
      <c r="T6" s="706"/>
      <c r="U6" s="706"/>
      <c r="V6" s="18">
        <f>报关资料录入2!N2</f>
        <v>0</v>
      </c>
      <c r="W6" s="665" t="str">
        <f>IF(报关资料录入2!A2=21,"箱"," ")</f>
        <v xml:space="preserve"> </v>
      </c>
      <c r="X6" s="665"/>
      <c r="Y6" s="665"/>
      <c r="Z6" s="19"/>
      <c r="AA6" s="140" t="str">
        <f>IF(报关资料录入2!A2=21,"毛重"," ")</f>
        <v xml:space="preserve"> </v>
      </c>
      <c r="AB6" s="707">
        <f>报关资料录入2!P2</f>
        <v>0</v>
      </c>
      <c r="AC6" s="707"/>
      <c r="AD6" s="140" t="str">
        <f>IF(报关资料录入2!A2=21,"千克"," ")</f>
        <v xml:space="preserve"> </v>
      </c>
      <c r="AE6" s="141"/>
      <c r="AF6" s="141"/>
      <c r="AG6" s="141"/>
      <c r="AH6" s="141"/>
      <c r="AI6" s="708" t="str">
        <f>IF(AI5="HKD"," 港币",IF(AI5="USD","美元","    "))</f>
        <v xml:space="preserve">    </v>
      </c>
      <c r="AJ6" s="708"/>
      <c r="AK6" s="756"/>
      <c r="AL6" s="678"/>
    </row>
    <row r="7" spans="1:43" s="121" customFormat="1" ht="13.5" customHeight="1">
      <c r="A7" s="125"/>
      <c r="B7" s="709" t="str">
        <f>报关资料录入2!B3</f>
        <v/>
      </c>
      <c r="C7" s="709"/>
      <c r="D7" s="709"/>
      <c r="E7" s="709"/>
      <c r="F7" s="709"/>
      <c r="G7" s="709"/>
      <c r="H7" s="709"/>
      <c r="I7" s="767"/>
      <c r="J7" s="767"/>
      <c r="K7" s="767"/>
      <c r="L7" s="767"/>
      <c r="M7" s="767"/>
      <c r="N7" s="767"/>
      <c r="O7" s="767"/>
      <c r="P7" s="710">
        <f>报关资料录入2!T2</f>
        <v>0</v>
      </c>
      <c r="Q7" s="710"/>
      <c r="R7" s="710"/>
      <c r="S7" s="126" t="str">
        <f>报关资料录入2!V2</f>
        <v/>
      </c>
      <c r="T7" s="134"/>
      <c r="U7" s="134"/>
      <c r="V7" s="135"/>
      <c r="W7" s="135"/>
      <c r="X7" s="135"/>
      <c r="Y7" s="135"/>
      <c r="Z7" s="135"/>
      <c r="AA7" s="142" t="str">
        <f>IF(报关资料录入2!A2=21,"净重"," ")</f>
        <v xml:space="preserve"> </v>
      </c>
      <c r="AB7" s="707">
        <f>报关资料录入2!R2</f>
        <v>0</v>
      </c>
      <c r="AC7" s="707"/>
      <c r="AD7" s="142" t="str">
        <f>IF(报关资料录入2!A2=21,"千克"," ")</f>
        <v xml:space="preserve"> </v>
      </c>
      <c r="AE7" s="143"/>
      <c r="AF7" s="143"/>
      <c r="AG7" s="143"/>
      <c r="AH7" s="143"/>
      <c r="AI7" s="138"/>
      <c r="AJ7" s="138"/>
      <c r="AK7" s="152" t="str">
        <f>报关资料录入2!AG3</f>
        <v/>
      </c>
      <c r="AL7" s="761"/>
    </row>
    <row r="8" spans="1:43" s="121" customFormat="1" ht="13.5" customHeight="1">
      <c r="A8" s="127" t="str">
        <f>报关资料录入2!A4</f>
        <v/>
      </c>
      <c r="B8" s="711" t="str">
        <f>LEFT(报关资料录入2!B4,10)</f>
        <v/>
      </c>
      <c r="C8" s="711"/>
      <c r="D8" s="711"/>
      <c r="E8" s="711"/>
      <c r="F8" s="711"/>
      <c r="G8" s="711"/>
      <c r="H8" s="711"/>
      <c r="I8" s="712" t="str">
        <f>报关资料录入2!E4</f>
        <v/>
      </c>
      <c r="J8" s="712"/>
      <c r="K8" s="712"/>
      <c r="L8" s="712"/>
      <c r="M8" s="712"/>
      <c r="N8" s="712"/>
      <c r="O8" s="712"/>
      <c r="P8" s="713">
        <f>报关资料录入2!AE4</f>
        <v>0</v>
      </c>
      <c r="Q8" s="713"/>
      <c r="R8" s="713"/>
      <c r="S8" s="136" t="str">
        <f>报关资料录入2!AF4</f>
        <v/>
      </c>
      <c r="T8" s="714"/>
      <c r="U8" s="714"/>
      <c r="V8" s="717" t="str">
        <f>报关资料录入2!Z4</f>
        <v/>
      </c>
      <c r="W8" s="718"/>
      <c r="X8" s="718"/>
      <c r="Y8" s="718"/>
      <c r="Z8" s="718"/>
      <c r="AA8" s="713" t="str">
        <f>IF(报关资料录入2!A4=22,AD8/P8," ")</f>
        <v xml:space="preserve"> </v>
      </c>
      <c r="AB8" s="713"/>
      <c r="AC8" s="713"/>
      <c r="AD8" s="716">
        <f>报关资料录入2!W4</f>
        <v>0</v>
      </c>
      <c r="AE8" s="716"/>
      <c r="AF8" s="716"/>
      <c r="AG8" s="716"/>
      <c r="AH8" s="716"/>
      <c r="AI8" s="715" t="str">
        <f>IF(A8=22,报关资料录入!M27,"  ")</f>
        <v xml:space="preserve">  </v>
      </c>
      <c r="AJ8" s="715"/>
      <c r="AK8" s="759" t="str">
        <f>报关资料录入2!AG4</f>
        <v/>
      </c>
      <c r="AL8" s="762" t="str">
        <f>IF(A8=22,报关资料录入!M25,"    ")</f>
        <v xml:space="preserve">    </v>
      </c>
    </row>
    <row r="9" spans="1:43" s="121" customFormat="1" ht="13.5" customHeight="1">
      <c r="A9" s="128" t="str">
        <f>报关资料录入2!A5</f>
        <v/>
      </c>
      <c r="B9" s="703" t="str">
        <f>IF(LEN(报关资料录入2!B4)=13,RIGHT(报关资料录入2!B4,3),"")</f>
        <v/>
      </c>
      <c r="C9" s="703"/>
      <c r="D9" s="703"/>
      <c r="E9" s="703"/>
      <c r="F9" s="703"/>
      <c r="G9" s="703"/>
      <c r="H9" s="703"/>
      <c r="I9" s="764" t="str">
        <f>报关资料录入2!E5</f>
        <v/>
      </c>
      <c r="J9" s="765"/>
      <c r="K9" s="765"/>
      <c r="L9" s="765"/>
      <c r="M9" s="765"/>
      <c r="N9" s="765"/>
      <c r="O9" s="765"/>
      <c r="P9" s="705" t="str">
        <f>IF(报关资料录入2!V4=报关资料录入2!V5,"    ",报关资料录入2!T5)</f>
        <v xml:space="preserve">    </v>
      </c>
      <c r="Q9" s="705"/>
      <c r="R9" s="705"/>
      <c r="S9" s="132" t="str">
        <f>IF(报关资料录入2!V4=报关资料录入2!V5,"    ",报关资料录入2!V5)</f>
        <v xml:space="preserve">    </v>
      </c>
      <c r="T9" s="706"/>
      <c r="U9" s="706"/>
      <c r="V9" s="18">
        <f>报关资料录入2!N4</f>
        <v>0</v>
      </c>
      <c r="W9" s="665" t="str">
        <f>IF(报关资料录入2!A4=22,"箱"," ")</f>
        <v xml:space="preserve"> </v>
      </c>
      <c r="X9" s="665"/>
      <c r="Y9" s="665"/>
      <c r="Z9" s="19"/>
      <c r="AA9" s="140" t="str">
        <f>IF(报关资料录入2!A4=22,"毛重"," ")</f>
        <v xml:space="preserve"> </v>
      </c>
      <c r="AB9" s="707">
        <f>报关资料录入2!P4</f>
        <v>0</v>
      </c>
      <c r="AC9" s="707"/>
      <c r="AD9" s="140" t="str">
        <f>IF(报关资料录入2!A4=22,"千克"," ")</f>
        <v xml:space="preserve"> </v>
      </c>
      <c r="AE9" s="144"/>
      <c r="AF9" s="144"/>
      <c r="AG9" s="144"/>
      <c r="AH9" s="144"/>
      <c r="AI9" s="708" t="str">
        <f>IF(AI8="HKD"," 港币",IF(AI8="USD","美元","  "))</f>
        <v xml:space="preserve">  </v>
      </c>
      <c r="AJ9" s="708"/>
      <c r="AK9" s="756"/>
      <c r="AL9" s="666"/>
    </row>
    <row r="10" spans="1:43" s="121" customFormat="1" ht="13.5" customHeight="1">
      <c r="A10" s="129"/>
      <c r="B10" s="709" t="str">
        <f>报关资料录入2!B5</f>
        <v/>
      </c>
      <c r="C10" s="709"/>
      <c r="D10" s="709"/>
      <c r="E10" s="709"/>
      <c r="F10" s="709"/>
      <c r="G10" s="709"/>
      <c r="H10" s="709"/>
      <c r="I10" s="766"/>
      <c r="J10" s="766"/>
      <c r="K10" s="766"/>
      <c r="L10" s="766"/>
      <c r="M10" s="766"/>
      <c r="N10" s="766"/>
      <c r="O10" s="766"/>
      <c r="P10" s="710">
        <f>报关资料录入2!T4</f>
        <v>0</v>
      </c>
      <c r="Q10" s="710"/>
      <c r="R10" s="710"/>
      <c r="S10" s="126" t="str">
        <f>报关资料录入2!V4</f>
        <v/>
      </c>
      <c r="T10" s="134"/>
      <c r="U10" s="134"/>
      <c r="V10" s="135"/>
      <c r="W10" s="135"/>
      <c r="X10" s="135"/>
      <c r="Y10" s="135"/>
      <c r="Z10" s="135"/>
      <c r="AA10" s="142" t="str">
        <f>IF(报关资料录入2!A4=22,"净重"," ")</f>
        <v xml:space="preserve"> </v>
      </c>
      <c r="AB10" s="707">
        <f>报关资料录入2!R4</f>
        <v>0</v>
      </c>
      <c r="AC10" s="707"/>
      <c r="AD10" s="142" t="str">
        <f>IF(报关资料录入2!A4=22,"千克"," ")</f>
        <v xml:space="preserve"> </v>
      </c>
      <c r="AE10" s="145"/>
      <c r="AF10" s="145"/>
      <c r="AG10" s="145"/>
      <c r="AH10" s="145"/>
      <c r="AI10" s="138"/>
      <c r="AJ10" s="138"/>
      <c r="AK10" s="135" t="str">
        <f>报关资料录入2!AG5</f>
        <v/>
      </c>
      <c r="AL10" s="763"/>
    </row>
    <row r="11" spans="1:43" s="121" customFormat="1" ht="13.5" customHeight="1">
      <c r="A11" s="127" t="str">
        <f>报关资料录入2!A6</f>
        <v/>
      </c>
      <c r="B11" s="711" t="str">
        <f>LEFT(报关资料录入2!B6,10)</f>
        <v/>
      </c>
      <c r="C11" s="711"/>
      <c r="D11" s="711"/>
      <c r="E11" s="711"/>
      <c r="F11" s="711"/>
      <c r="G11" s="711"/>
      <c r="H11" s="711"/>
      <c r="I11" s="712" t="str">
        <f>报关资料录入2!E6</f>
        <v/>
      </c>
      <c r="J11" s="712"/>
      <c r="K11" s="712"/>
      <c r="L11" s="712"/>
      <c r="M11" s="712"/>
      <c r="N11" s="712"/>
      <c r="O11" s="712"/>
      <c r="P11" s="713">
        <f>报关资料录入2!AE6</f>
        <v>0</v>
      </c>
      <c r="Q11" s="713"/>
      <c r="R11" s="713"/>
      <c r="S11" s="136" t="str">
        <f>报关资料录入2!AF6</f>
        <v/>
      </c>
      <c r="T11" s="137"/>
      <c r="U11" s="137"/>
      <c r="V11" s="717" t="str">
        <f>报关资料录入2!Z6</f>
        <v/>
      </c>
      <c r="W11" s="718"/>
      <c r="X11" s="718"/>
      <c r="Y11" s="718"/>
      <c r="Z11" s="146"/>
      <c r="AA11" s="713" t="str">
        <f>IF(报关资料录入2!A6=23,AD11/P11," ")</f>
        <v xml:space="preserve"> </v>
      </c>
      <c r="AB11" s="713"/>
      <c r="AC11" s="713"/>
      <c r="AD11" s="716">
        <f>报关资料录入2!W6</f>
        <v>0</v>
      </c>
      <c r="AE11" s="716"/>
      <c r="AF11" s="716"/>
      <c r="AG11" s="716"/>
      <c r="AH11" s="716"/>
      <c r="AI11" s="719" t="str">
        <f>IF(A11=23,报关资料录入!M27,"  ")</f>
        <v xml:space="preserve">  </v>
      </c>
      <c r="AJ11" s="719"/>
      <c r="AK11" s="759" t="str">
        <f>报关资料录入2!AG6</f>
        <v/>
      </c>
      <c r="AL11" s="762" t="str">
        <f>IF(A11=23,报关资料录入!M25,"    ")</f>
        <v xml:space="preserve">    </v>
      </c>
    </row>
    <row r="12" spans="1:43" s="121" customFormat="1" ht="13.5" customHeight="1">
      <c r="A12" s="128" t="str">
        <f>报关资料录入2!A7</f>
        <v/>
      </c>
      <c r="B12" s="703" t="str">
        <f>IF(LEN(报关资料录入2!B6)=13,RIGHT(报关资料录入2!B6,3),"")</f>
        <v/>
      </c>
      <c r="C12" s="703"/>
      <c r="D12" s="703"/>
      <c r="E12" s="703"/>
      <c r="F12" s="703"/>
      <c r="G12" s="703"/>
      <c r="H12" s="703"/>
      <c r="I12" s="764" t="str">
        <f>报关资料录入2!E7</f>
        <v/>
      </c>
      <c r="J12" s="764"/>
      <c r="K12" s="764"/>
      <c r="L12" s="764"/>
      <c r="M12" s="764"/>
      <c r="N12" s="764"/>
      <c r="O12" s="764"/>
      <c r="P12" s="705" t="str">
        <f>IF(报关资料录入2!V6=报关资料录入2!V7,"    ",报关资料录入2!T7)</f>
        <v xml:space="preserve">    </v>
      </c>
      <c r="Q12" s="705"/>
      <c r="R12" s="705"/>
      <c r="S12" s="132" t="str">
        <f>IF(报关资料录入2!V6=报关资料录入2!V7,"    ",报关资料录入2!V7)</f>
        <v xml:space="preserve">    </v>
      </c>
      <c r="T12" s="133"/>
      <c r="U12" s="133"/>
      <c r="V12" s="18">
        <f>报关资料录入2!N6</f>
        <v>0</v>
      </c>
      <c r="W12" s="665" t="str">
        <f>IF(报关资料录入2!A6=23,"箱"," ")</f>
        <v xml:space="preserve"> </v>
      </c>
      <c r="X12" s="665"/>
      <c r="Y12" s="665"/>
      <c r="Z12" s="19"/>
      <c r="AA12" s="140" t="str">
        <f>IF(报关资料录入2!A6=23,"毛重"," ")</f>
        <v xml:space="preserve"> </v>
      </c>
      <c r="AB12" s="707">
        <f>报关资料录入2!P6</f>
        <v>0</v>
      </c>
      <c r="AC12" s="707"/>
      <c r="AD12" s="140" t="str">
        <f>IF(报关资料录入2!A6=23,"千克"," ")</f>
        <v xml:space="preserve"> </v>
      </c>
      <c r="AE12" s="144"/>
      <c r="AF12" s="144"/>
      <c r="AG12" s="144"/>
      <c r="AH12" s="144"/>
      <c r="AI12" s="665" t="str">
        <f>IF(AI11="HKD"," 港币",IF(AI11="USD","美元","  "))</f>
        <v xml:space="preserve">  </v>
      </c>
      <c r="AJ12" s="665"/>
      <c r="AK12" s="756"/>
      <c r="AL12" s="666"/>
    </row>
    <row r="13" spans="1:43" s="120" customFormat="1" ht="13.5" customHeight="1">
      <c r="A13" s="129"/>
      <c r="B13" s="709" t="str">
        <f>报关资料录入2!B7</f>
        <v/>
      </c>
      <c r="C13" s="709"/>
      <c r="D13" s="709"/>
      <c r="E13" s="709"/>
      <c r="F13" s="709"/>
      <c r="G13" s="709"/>
      <c r="H13" s="709"/>
      <c r="I13" s="767"/>
      <c r="J13" s="767"/>
      <c r="K13" s="767"/>
      <c r="L13" s="767"/>
      <c r="M13" s="767"/>
      <c r="N13" s="767"/>
      <c r="O13" s="767"/>
      <c r="P13" s="710">
        <f>报关资料录入2!T6</f>
        <v>0</v>
      </c>
      <c r="Q13" s="710"/>
      <c r="R13" s="710"/>
      <c r="S13" s="126" t="str">
        <f>报关资料录入2!V6</f>
        <v/>
      </c>
      <c r="T13" s="134"/>
      <c r="U13" s="134"/>
      <c r="V13" s="135"/>
      <c r="W13" s="135"/>
      <c r="X13" s="135"/>
      <c r="Y13" s="135"/>
      <c r="Z13" s="135"/>
      <c r="AA13" s="142" t="str">
        <f>IF(报关资料录入2!A6=23,"净重"," ")</f>
        <v xml:space="preserve"> </v>
      </c>
      <c r="AB13" s="720">
        <f>报关资料录入2!R6</f>
        <v>0</v>
      </c>
      <c r="AC13" s="720"/>
      <c r="AD13" s="142" t="str">
        <f>IF(报关资料录入2!A6=23,"千克"," ")</f>
        <v xml:space="preserve"> </v>
      </c>
      <c r="AE13" s="145"/>
      <c r="AF13" s="145"/>
      <c r="AG13" s="145"/>
      <c r="AH13" s="145"/>
      <c r="AI13" s="135"/>
      <c r="AJ13" s="135"/>
      <c r="AK13" s="135" t="str">
        <f>报关资料录入2!AG7</f>
        <v/>
      </c>
      <c r="AL13" s="763"/>
    </row>
    <row r="14" spans="1:43" s="120" customFormat="1" ht="13.5" customHeight="1">
      <c r="A14" s="127" t="str">
        <f>报关资料录入2!A8</f>
        <v/>
      </c>
      <c r="B14" s="711" t="str">
        <f>LEFT(报关资料录入2!B8,10)</f>
        <v/>
      </c>
      <c r="C14" s="711"/>
      <c r="D14" s="711"/>
      <c r="E14" s="711"/>
      <c r="F14" s="711"/>
      <c r="G14" s="711"/>
      <c r="H14" s="711"/>
      <c r="I14" s="712" t="str">
        <f>报关资料录入2!E8</f>
        <v/>
      </c>
      <c r="J14" s="712"/>
      <c r="K14" s="712"/>
      <c r="L14" s="712"/>
      <c r="M14" s="712"/>
      <c r="N14" s="712"/>
      <c r="O14" s="712"/>
      <c r="P14" s="713">
        <f>报关资料录入2!AE8</f>
        <v>0</v>
      </c>
      <c r="Q14" s="713"/>
      <c r="R14" s="713"/>
      <c r="S14" s="136" t="str">
        <f>报关资料录入2!AF8</f>
        <v/>
      </c>
      <c r="T14" s="714"/>
      <c r="U14" s="714"/>
      <c r="V14" s="717" t="str">
        <f>报关资料录入2!Z8</f>
        <v/>
      </c>
      <c r="W14" s="718"/>
      <c r="X14" s="718"/>
      <c r="Y14" s="718"/>
      <c r="Z14" s="718"/>
      <c r="AA14" s="713" t="str">
        <f>IF(报关资料录入2!A8=24,AD14/P14," ")</f>
        <v xml:space="preserve"> </v>
      </c>
      <c r="AB14" s="713"/>
      <c r="AC14" s="713"/>
      <c r="AD14" s="716">
        <f>报关资料录入2!W8</f>
        <v>0</v>
      </c>
      <c r="AE14" s="716"/>
      <c r="AF14" s="716"/>
      <c r="AG14" s="716"/>
      <c r="AH14" s="716"/>
      <c r="AI14" s="715" t="str">
        <f>IF(A14=24,报关资料录入!M27,"  ")</f>
        <v xml:space="preserve">  </v>
      </c>
      <c r="AJ14" s="715"/>
      <c r="AK14" s="759" t="str">
        <f>报关资料录入2!AG8</f>
        <v/>
      </c>
      <c r="AL14" s="762" t="str">
        <f>IF(A14=24,报关资料录入!M25,"    ")</f>
        <v xml:space="preserve">    </v>
      </c>
    </row>
    <row r="15" spans="1:43" s="120" customFormat="1" ht="13.5" customHeight="1">
      <c r="A15" s="128" t="str">
        <f>报关资料录入2!A9</f>
        <v/>
      </c>
      <c r="B15" s="722" t="str">
        <f>IF(LEN(报关资料录入2!B8)=13,RIGHT(报关资料录入2!B8,3),"")</f>
        <v/>
      </c>
      <c r="C15" s="722"/>
      <c r="D15" s="722"/>
      <c r="E15" s="722"/>
      <c r="F15" s="722"/>
      <c r="G15" s="722"/>
      <c r="H15" s="722"/>
      <c r="I15" s="764" t="str">
        <f>报关资料录入2!E9</f>
        <v/>
      </c>
      <c r="J15" s="764"/>
      <c r="K15" s="764"/>
      <c r="L15" s="764"/>
      <c r="M15" s="764"/>
      <c r="N15" s="764"/>
      <c r="O15" s="764"/>
      <c r="P15" s="705" t="str">
        <f>IF(报关资料录入2!V8=报关资料录入2!V9,"    ",报关资料录入2!T9)</f>
        <v xml:space="preserve">    </v>
      </c>
      <c r="Q15" s="705"/>
      <c r="R15" s="705"/>
      <c r="S15" s="132" t="str">
        <f>IF(报关资料录入2!V8=报关资料录入2!V9,"    ",报关资料录入2!V9)</f>
        <v xml:space="preserve">    </v>
      </c>
      <c r="T15" s="706"/>
      <c r="U15" s="706"/>
      <c r="V15" s="18">
        <f>报关资料录入2!N8</f>
        <v>0</v>
      </c>
      <c r="W15" s="665" t="str">
        <f>IF(报关资料录入2!A8=24,"箱"," ")</f>
        <v xml:space="preserve"> </v>
      </c>
      <c r="X15" s="665"/>
      <c r="Y15" s="665"/>
      <c r="Z15" s="19"/>
      <c r="AA15" s="140" t="str">
        <f>IF(报关资料录入2!A8=24,"毛重"," ")</f>
        <v xml:space="preserve"> </v>
      </c>
      <c r="AB15" s="707">
        <f>报关资料录入2!P8</f>
        <v>0</v>
      </c>
      <c r="AC15" s="707"/>
      <c r="AD15" s="140" t="str">
        <f>IF(报关资料录入2!A8=24,"千克"," ")</f>
        <v xml:space="preserve"> </v>
      </c>
      <c r="AE15" s="17"/>
      <c r="AF15" s="17"/>
      <c r="AG15" s="17"/>
      <c r="AH15" s="17"/>
      <c r="AI15" s="708" t="str">
        <f>IF(AI14="HKD"," 港币",IF(AI14="USD","美元","  "))</f>
        <v xml:space="preserve">  </v>
      </c>
      <c r="AJ15" s="708"/>
      <c r="AK15" s="756"/>
      <c r="AL15" s="666"/>
    </row>
    <row r="16" spans="1:43" s="120" customFormat="1" ht="13.5" customHeight="1">
      <c r="A16" s="129"/>
      <c r="B16" s="723" t="str">
        <f>报关资料录入2!B9</f>
        <v/>
      </c>
      <c r="C16" s="723"/>
      <c r="D16" s="723"/>
      <c r="E16" s="723"/>
      <c r="F16" s="723"/>
      <c r="G16" s="723"/>
      <c r="H16" s="723"/>
      <c r="I16" s="767"/>
      <c r="J16" s="767"/>
      <c r="K16" s="767"/>
      <c r="L16" s="767"/>
      <c r="M16" s="767"/>
      <c r="N16" s="767"/>
      <c r="O16" s="767"/>
      <c r="P16" s="710">
        <f>报关资料录入2!T8</f>
        <v>0</v>
      </c>
      <c r="Q16" s="710"/>
      <c r="R16" s="710"/>
      <c r="S16" s="126" t="str">
        <f>报关资料录入2!V8</f>
        <v/>
      </c>
      <c r="T16" s="134"/>
      <c r="U16" s="134"/>
      <c r="V16" s="135"/>
      <c r="W16" s="135"/>
      <c r="X16" s="135"/>
      <c r="Y16" s="135"/>
      <c r="Z16" s="135"/>
      <c r="AA16" s="142" t="str">
        <f>IF(报关资料录入2!A8=24,"净重"," ")</f>
        <v xml:space="preserve"> </v>
      </c>
      <c r="AB16" s="720">
        <f>报关资料录入2!R8</f>
        <v>0</v>
      </c>
      <c r="AC16" s="720"/>
      <c r="AD16" s="142" t="str">
        <f>IF(报关资料录入2!A8=24,"千克"," ")</f>
        <v xml:space="preserve"> </v>
      </c>
      <c r="AE16" s="138"/>
      <c r="AF16" s="138"/>
      <c r="AG16" s="138"/>
      <c r="AH16" s="138"/>
      <c r="AI16" s="138"/>
      <c r="AJ16" s="138"/>
      <c r="AK16" s="135" t="str">
        <f>报关资料录入2!AG9</f>
        <v/>
      </c>
      <c r="AL16" s="763"/>
    </row>
    <row r="17" spans="1:38" s="120" customFormat="1" ht="13.5" customHeight="1">
      <c r="A17" s="127" t="str">
        <f>报关资料录入2!A10</f>
        <v/>
      </c>
      <c r="B17" s="711" t="str">
        <f>LEFT(报关资料录入2!B10,10)</f>
        <v/>
      </c>
      <c r="C17" s="711"/>
      <c r="D17" s="711"/>
      <c r="E17" s="711"/>
      <c r="F17" s="711"/>
      <c r="G17" s="711"/>
      <c r="H17" s="711"/>
      <c r="I17" s="712" t="str">
        <f>报关资料录入2!E10</f>
        <v/>
      </c>
      <c r="J17" s="712"/>
      <c r="K17" s="712"/>
      <c r="L17" s="712"/>
      <c r="M17" s="712"/>
      <c r="N17" s="712"/>
      <c r="O17" s="712"/>
      <c r="P17" s="713">
        <f>报关资料录入2!AE10</f>
        <v>0</v>
      </c>
      <c r="Q17" s="713"/>
      <c r="R17" s="713"/>
      <c r="S17" s="136" t="str">
        <f>报关资料录入2!AF10</f>
        <v/>
      </c>
      <c r="T17" s="714"/>
      <c r="U17" s="714"/>
      <c r="V17" s="717" t="str">
        <f>报关资料录入2!Z10</f>
        <v/>
      </c>
      <c r="W17" s="718"/>
      <c r="X17" s="718"/>
      <c r="Y17" s="718"/>
      <c r="Z17" s="718"/>
      <c r="AA17" s="713" t="str">
        <f>IF(报关资料录入2!A10=25,AD17/P17," ")</f>
        <v xml:space="preserve"> </v>
      </c>
      <c r="AB17" s="713"/>
      <c r="AC17" s="713"/>
      <c r="AD17" s="716">
        <f>报关资料录入2!W10</f>
        <v>0</v>
      </c>
      <c r="AE17" s="716"/>
      <c r="AF17" s="716"/>
      <c r="AG17" s="716"/>
      <c r="AH17" s="716"/>
      <c r="AI17" s="715" t="str">
        <f>IF(A17=25,报关资料录入!M27,"  ")</f>
        <v xml:space="preserve">  </v>
      </c>
      <c r="AJ17" s="715"/>
      <c r="AK17" s="759" t="str">
        <f>报关资料录入2!AG10</f>
        <v/>
      </c>
      <c r="AL17" s="762" t="str">
        <f>IF(A17=25,报关资料录入!M25,"    ")</f>
        <v xml:space="preserve">    </v>
      </c>
    </row>
    <row r="18" spans="1:38" s="120" customFormat="1" ht="13.5" customHeight="1">
      <c r="A18" s="128" t="str">
        <f>报关资料录入2!A11</f>
        <v/>
      </c>
      <c r="B18" s="722" t="str">
        <f>IF(LEN(报关资料录入2!B10)=13,RIGHT(报关资料录入2!B10,3),"")</f>
        <v/>
      </c>
      <c r="C18" s="722"/>
      <c r="D18" s="722"/>
      <c r="E18" s="722"/>
      <c r="F18" s="722"/>
      <c r="G18" s="722"/>
      <c r="H18" s="722"/>
      <c r="I18" s="764" t="str">
        <f>报关资料录入2!E11</f>
        <v/>
      </c>
      <c r="J18" s="764"/>
      <c r="K18" s="764"/>
      <c r="L18" s="764"/>
      <c r="M18" s="764"/>
      <c r="N18" s="764"/>
      <c r="O18" s="764"/>
      <c r="P18" s="705" t="str">
        <f>IF(报关资料录入2!V10=报关资料录入2!V11,"    ",报关资料录入2!T11)</f>
        <v xml:space="preserve">    </v>
      </c>
      <c r="Q18" s="705"/>
      <c r="R18" s="705"/>
      <c r="S18" s="132" t="str">
        <f>IF(报关资料录入2!V10=报关资料录入2!V11,"    ",报关资料录入2!V11)</f>
        <v xml:space="preserve">    </v>
      </c>
      <c r="T18" s="706"/>
      <c r="U18" s="706"/>
      <c r="V18" s="18">
        <f>报关资料录入2!N10</f>
        <v>0</v>
      </c>
      <c r="W18" s="665" t="str">
        <f>IF(报关资料录入2!A10=25,"箱"," ")</f>
        <v xml:space="preserve"> </v>
      </c>
      <c r="X18" s="665"/>
      <c r="Y18" s="665"/>
      <c r="Z18" s="19"/>
      <c r="AA18" s="147" t="str">
        <f>IF(报关资料录入2!A10=25,"毛重"," ")</f>
        <v xml:space="preserve"> </v>
      </c>
      <c r="AB18" s="707">
        <f>报关资料录入2!P10</f>
        <v>0</v>
      </c>
      <c r="AC18" s="707"/>
      <c r="AD18" s="147" t="str">
        <f>IF(报关资料录入2!A10=25,"千克"," ")</f>
        <v xml:space="preserve"> </v>
      </c>
      <c r="AE18" s="147"/>
      <c r="AF18" s="147"/>
      <c r="AG18" s="147"/>
      <c r="AH18" s="147"/>
      <c r="AI18" s="708" t="str">
        <f>IF(AI17="HKD"," 港币",IF(AI17="USD","美元","  "))</f>
        <v xml:space="preserve">  </v>
      </c>
      <c r="AJ18" s="708"/>
      <c r="AK18" s="756"/>
      <c r="AL18" s="666"/>
    </row>
    <row r="19" spans="1:38" s="120" customFormat="1" ht="13.5" customHeight="1">
      <c r="A19" s="129"/>
      <c r="B19" s="709" t="str">
        <f>报关资料录入2!B11</f>
        <v/>
      </c>
      <c r="C19" s="709"/>
      <c r="D19" s="709"/>
      <c r="E19" s="709"/>
      <c r="F19" s="709"/>
      <c r="G19" s="709"/>
      <c r="H19" s="709"/>
      <c r="I19" s="767"/>
      <c r="J19" s="767"/>
      <c r="K19" s="767"/>
      <c r="L19" s="767"/>
      <c r="M19" s="767"/>
      <c r="N19" s="767"/>
      <c r="O19" s="767"/>
      <c r="P19" s="710">
        <f>报关资料录入2!T10</f>
        <v>0</v>
      </c>
      <c r="Q19" s="710"/>
      <c r="R19" s="710"/>
      <c r="S19" s="126" t="str">
        <f>报关资料录入2!V10</f>
        <v/>
      </c>
      <c r="T19" s="134"/>
      <c r="U19" s="134"/>
      <c r="V19" s="135"/>
      <c r="W19" s="135"/>
      <c r="X19" s="135"/>
      <c r="Y19" s="135"/>
      <c r="Z19" s="135"/>
      <c r="AA19" s="148" t="str">
        <f>IF(报关资料录入2!A10=25,"净重"," ")</f>
        <v xml:space="preserve"> </v>
      </c>
      <c r="AB19" s="720">
        <f>报关资料录入2!R10</f>
        <v>0</v>
      </c>
      <c r="AC19" s="720"/>
      <c r="AD19" s="148" t="str">
        <f>IF(报关资料录入2!A10=25,"千克"," ")</f>
        <v xml:space="preserve"> </v>
      </c>
      <c r="AE19" s="148"/>
      <c r="AF19" s="148"/>
      <c r="AG19" s="148"/>
      <c r="AH19" s="148"/>
      <c r="AI19" s="138"/>
      <c r="AJ19" s="138"/>
      <c r="AK19" s="135" t="str">
        <f>报关资料录入2!AG11</f>
        <v/>
      </c>
      <c r="AL19" s="763"/>
    </row>
    <row r="20" spans="1:38" s="120" customFormat="1" ht="13.5" customHeight="1">
      <c r="A20" s="127" t="str">
        <f>报关资料录入2!A12</f>
        <v/>
      </c>
      <c r="B20" s="711" t="str">
        <f>LEFT(报关资料录入2!B12,10)</f>
        <v/>
      </c>
      <c r="C20" s="711"/>
      <c r="D20" s="711"/>
      <c r="E20" s="711"/>
      <c r="F20" s="711"/>
      <c r="G20" s="711"/>
      <c r="H20" s="711"/>
      <c r="I20" s="712" t="str">
        <f>报关资料录入2!E12</f>
        <v/>
      </c>
      <c r="J20" s="712"/>
      <c r="K20" s="712"/>
      <c r="L20" s="712"/>
      <c r="M20" s="712"/>
      <c r="N20" s="712"/>
      <c r="O20" s="712"/>
      <c r="P20" s="713">
        <f>报关资料录入2!AE12</f>
        <v>0</v>
      </c>
      <c r="Q20" s="713"/>
      <c r="R20" s="713"/>
      <c r="S20" s="136" t="str">
        <f>报关资料录入2!AF12</f>
        <v/>
      </c>
      <c r="T20" s="714"/>
      <c r="U20" s="714"/>
      <c r="V20" s="717" t="str">
        <f>报关资料录入2!Z12</f>
        <v/>
      </c>
      <c r="W20" s="718"/>
      <c r="X20" s="718"/>
      <c r="Y20" s="718"/>
      <c r="Z20" s="718"/>
      <c r="AA20" s="713" t="str">
        <f>IF(报关资料录入2!A12=26,AD20/P20," ")</f>
        <v xml:space="preserve"> </v>
      </c>
      <c r="AB20" s="713"/>
      <c r="AC20" s="713"/>
      <c r="AD20" s="716">
        <f>报关资料录入2!W12</f>
        <v>0</v>
      </c>
      <c r="AE20" s="716"/>
      <c r="AF20" s="716"/>
      <c r="AG20" s="716"/>
      <c r="AH20" s="716"/>
      <c r="AI20" s="715" t="str">
        <f>IF(A20=26,报关资料录入!M27,"  ")</f>
        <v xml:space="preserve">  </v>
      </c>
      <c r="AJ20" s="715"/>
      <c r="AK20" s="759" t="str">
        <f>报关资料录入2!AG12</f>
        <v/>
      </c>
      <c r="AL20" s="762" t="str">
        <f>IF(A20=26,报关资料录入!M25,"    ")</f>
        <v xml:space="preserve">    </v>
      </c>
    </row>
    <row r="21" spans="1:38" s="120" customFormat="1" ht="13.5" customHeight="1">
      <c r="A21" s="128" t="str">
        <f>报关资料录入2!A13</f>
        <v/>
      </c>
      <c r="B21" s="722" t="str">
        <f>IF(LEN(报关资料录入2!B12)=13,RIGHT(报关资料录入2!B12,3),"")</f>
        <v/>
      </c>
      <c r="C21" s="722"/>
      <c r="D21" s="722"/>
      <c r="E21" s="722"/>
      <c r="F21" s="722"/>
      <c r="G21" s="722"/>
      <c r="H21" s="722"/>
      <c r="I21" s="764" t="str">
        <f>报关资料录入2!E13</f>
        <v/>
      </c>
      <c r="J21" s="764"/>
      <c r="K21" s="764"/>
      <c r="L21" s="764"/>
      <c r="M21" s="764"/>
      <c r="N21" s="764"/>
      <c r="O21" s="764"/>
      <c r="P21" s="705" t="str">
        <f>IF(报关资料录入2!V12=报关资料录入2!V13,"    ",报关资料录入2!T13)</f>
        <v xml:space="preserve">    </v>
      </c>
      <c r="Q21" s="705"/>
      <c r="R21" s="705"/>
      <c r="S21" s="132" t="str">
        <f>IF(报关资料录入2!V12=报关资料录入2!V13,"    ",报关资料录入2!V13)</f>
        <v xml:space="preserve">    </v>
      </c>
      <c r="T21" s="706"/>
      <c r="U21" s="706"/>
      <c r="V21" s="18">
        <f>报关资料录入2!N12</f>
        <v>0</v>
      </c>
      <c r="W21" s="665" t="str">
        <f>IF(报关资料录入2!A12=26,"箱"," ")</f>
        <v xml:space="preserve"> </v>
      </c>
      <c r="X21" s="665"/>
      <c r="Y21" s="665"/>
      <c r="Z21" s="19"/>
      <c r="AA21" s="147" t="str">
        <f>IF(报关资料录入2!A12=26,"毛重"," ")</f>
        <v xml:space="preserve"> </v>
      </c>
      <c r="AB21" s="707">
        <f>报关资料录入2!P12</f>
        <v>0</v>
      </c>
      <c r="AC21" s="707"/>
      <c r="AD21" s="147" t="str">
        <f>IF(报关资料录入2!A12=26,"千克"," ")</f>
        <v xml:space="preserve"> </v>
      </c>
      <c r="AE21" s="147"/>
      <c r="AF21" s="147"/>
      <c r="AG21" s="147"/>
      <c r="AH21" s="147"/>
      <c r="AI21" s="708" t="str">
        <f>IF(AI20="HKD"," 港币",IF(AI20="USD","美元","  "))</f>
        <v xml:space="preserve">  </v>
      </c>
      <c r="AJ21" s="708"/>
      <c r="AK21" s="756"/>
      <c r="AL21" s="666"/>
    </row>
    <row r="22" spans="1:38" s="120" customFormat="1" ht="13.5" customHeight="1">
      <c r="A22" s="129"/>
      <c r="B22" s="709" t="str">
        <f>报关资料录入2!B13</f>
        <v/>
      </c>
      <c r="C22" s="709"/>
      <c r="D22" s="709"/>
      <c r="E22" s="709"/>
      <c r="F22" s="709"/>
      <c r="G22" s="709"/>
      <c r="H22" s="709"/>
      <c r="I22" s="767"/>
      <c r="J22" s="767"/>
      <c r="K22" s="767"/>
      <c r="L22" s="767"/>
      <c r="M22" s="767"/>
      <c r="N22" s="767"/>
      <c r="O22" s="767"/>
      <c r="P22" s="710">
        <f>报关资料录入2!T12</f>
        <v>0</v>
      </c>
      <c r="Q22" s="710"/>
      <c r="R22" s="710"/>
      <c r="S22" s="126" t="str">
        <f>报关资料录入2!V12</f>
        <v/>
      </c>
      <c r="T22" s="134"/>
      <c r="U22" s="134"/>
      <c r="V22" s="135"/>
      <c r="W22" s="135"/>
      <c r="X22" s="135"/>
      <c r="Y22" s="135"/>
      <c r="Z22" s="135"/>
      <c r="AA22" s="148" t="str">
        <f>IF(报关资料录入2!A12=26,"净重"," ")</f>
        <v xml:space="preserve"> </v>
      </c>
      <c r="AB22" s="720">
        <f>报关资料录入2!R12</f>
        <v>0</v>
      </c>
      <c r="AC22" s="720"/>
      <c r="AD22" s="148" t="str">
        <f>IF(报关资料录入2!A12=26,"千克"," ")</f>
        <v xml:space="preserve"> </v>
      </c>
      <c r="AE22" s="148"/>
      <c r="AF22" s="148"/>
      <c r="AG22" s="148"/>
      <c r="AH22" s="148"/>
      <c r="AI22" s="138"/>
      <c r="AJ22" s="138"/>
      <c r="AK22" s="135" t="str">
        <f>报关资料录入2!AG13</f>
        <v/>
      </c>
      <c r="AL22" s="763"/>
    </row>
    <row r="23" spans="1:38" s="120" customFormat="1" ht="13.5" customHeight="1">
      <c r="A23" s="127" t="str">
        <f>报关资料录入2!A14</f>
        <v/>
      </c>
      <c r="B23" s="711" t="str">
        <f>LEFT(报关资料录入2!B14,10)</f>
        <v/>
      </c>
      <c r="C23" s="711"/>
      <c r="D23" s="711"/>
      <c r="E23" s="711"/>
      <c r="F23" s="711"/>
      <c r="G23" s="711"/>
      <c r="H23" s="711"/>
      <c r="I23" s="712" t="str">
        <f>报关资料录入2!E14</f>
        <v/>
      </c>
      <c r="J23" s="712"/>
      <c r="K23" s="712"/>
      <c r="L23" s="712"/>
      <c r="M23" s="712"/>
      <c r="N23" s="712"/>
      <c r="O23" s="712"/>
      <c r="P23" s="713">
        <f>报关资料录入2!AE14</f>
        <v>0</v>
      </c>
      <c r="Q23" s="713"/>
      <c r="R23" s="713"/>
      <c r="S23" s="136" t="str">
        <f>报关资料录入2!AF14</f>
        <v/>
      </c>
      <c r="T23" s="714"/>
      <c r="U23" s="714"/>
      <c r="V23" s="721" t="str">
        <f>报关资料录入2!Z14</f>
        <v/>
      </c>
      <c r="W23" s="721"/>
      <c r="X23" s="721"/>
      <c r="Y23" s="721"/>
      <c r="Z23" s="721"/>
      <c r="AA23" s="713" t="str">
        <f>IF(报关资料录入2!A14=27,AD23/P23," ")</f>
        <v xml:space="preserve"> </v>
      </c>
      <c r="AB23" s="713"/>
      <c r="AC23" s="713"/>
      <c r="AD23" s="716">
        <f>报关资料录入2!W14</f>
        <v>0</v>
      </c>
      <c r="AE23" s="716"/>
      <c r="AF23" s="716"/>
      <c r="AG23" s="716"/>
      <c r="AH23" s="716"/>
      <c r="AI23" s="715" t="str">
        <f>IF(A23=27,报关资料录入!M27,"  ")</f>
        <v xml:space="preserve">  </v>
      </c>
      <c r="AJ23" s="715"/>
      <c r="AK23" s="759" t="str">
        <f>报关资料录入2!AG14</f>
        <v/>
      </c>
      <c r="AL23" s="762" t="str">
        <f>IF(A23=27,报关资料录入!M25,"    ")</f>
        <v xml:space="preserve">    </v>
      </c>
    </row>
    <row r="24" spans="1:38" s="120" customFormat="1" ht="13.5" customHeight="1">
      <c r="A24" s="128" t="str">
        <f>报关资料录入2!A15</f>
        <v/>
      </c>
      <c r="B24" s="722" t="str">
        <f>IF(LEN(报关资料录入2!B14)=13,RIGHT(报关资料录入2!B14,3),"")</f>
        <v/>
      </c>
      <c r="C24" s="722"/>
      <c r="D24" s="722"/>
      <c r="E24" s="722"/>
      <c r="F24" s="722"/>
      <c r="G24" s="722"/>
      <c r="H24" s="722"/>
      <c r="I24" s="764" t="str">
        <f>报关资料录入2!E15</f>
        <v/>
      </c>
      <c r="J24" s="764"/>
      <c r="K24" s="764"/>
      <c r="L24" s="764"/>
      <c r="M24" s="764"/>
      <c r="N24" s="764"/>
      <c r="O24" s="764"/>
      <c r="P24" s="705" t="str">
        <f>IF(报关资料录入2!V14=报关资料录入2!V15,"    ",报关资料录入2!T15)</f>
        <v xml:space="preserve">    </v>
      </c>
      <c r="Q24" s="705"/>
      <c r="R24" s="705"/>
      <c r="S24" s="132" t="str">
        <f>IF(报关资料录入2!V14=报关资料录入2!V15,"    ",报关资料录入2!V15)</f>
        <v xml:space="preserve">    </v>
      </c>
      <c r="T24" s="706"/>
      <c r="U24" s="706"/>
      <c r="V24" s="17">
        <f>报关资料录入2!N14</f>
        <v>0</v>
      </c>
      <c r="W24" s="665" t="str">
        <f>IF(报关资料录入2!A14=27,"箱"," ")</f>
        <v xml:space="preserve"> </v>
      </c>
      <c r="X24" s="665"/>
      <c r="Y24" s="665"/>
      <c r="Z24" s="17"/>
      <c r="AA24" s="147" t="str">
        <f>IF(报关资料录入2!A14=27,"毛重"," ")</f>
        <v xml:space="preserve"> </v>
      </c>
      <c r="AB24" s="707">
        <f>报关资料录入2!P14</f>
        <v>0</v>
      </c>
      <c r="AC24" s="707"/>
      <c r="AD24" s="147" t="str">
        <f>IF(报关资料录入2!A14=27,"千克"," ")</f>
        <v xml:space="preserve"> </v>
      </c>
      <c r="AE24" s="147"/>
      <c r="AF24" s="147"/>
      <c r="AG24" s="147"/>
      <c r="AH24" s="147"/>
      <c r="AI24" s="708" t="str">
        <f>IF(AI23="HKD"," 港币",IF(AI23="USD","美元","  "))</f>
        <v xml:space="preserve">  </v>
      </c>
      <c r="AJ24" s="708"/>
      <c r="AK24" s="756"/>
      <c r="AL24" s="666"/>
    </row>
    <row r="25" spans="1:38" s="120" customFormat="1" ht="13.5" customHeight="1">
      <c r="A25" s="129"/>
      <c r="B25" s="709" t="str">
        <f>报关资料录入2!B15</f>
        <v/>
      </c>
      <c r="C25" s="709"/>
      <c r="D25" s="709"/>
      <c r="E25" s="709"/>
      <c r="F25" s="709"/>
      <c r="G25" s="709"/>
      <c r="H25" s="709"/>
      <c r="I25" s="767"/>
      <c r="J25" s="767"/>
      <c r="K25" s="767"/>
      <c r="L25" s="767"/>
      <c r="M25" s="767"/>
      <c r="N25" s="767"/>
      <c r="O25" s="767"/>
      <c r="P25" s="710">
        <f>报关资料录入2!T14</f>
        <v>0</v>
      </c>
      <c r="Q25" s="710"/>
      <c r="R25" s="710"/>
      <c r="S25" s="126" t="str">
        <f>报关资料录入2!V14</f>
        <v/>
      </c>
      <c r="T25" s="134"/>
      <c r="U25" s="134"/>
      <c r="V25" s="138"/>
      <c r="W25" s="135"/>
      <c r="X25" s="135"/>
      <c r="Y25" s="135"/>
      <c r="Z25" s="138"/>
      <c r="AA25" s="148" t="str">
        <f>IF(报关资料录入2!A14=27,"净重"," ")</f>
        <v xml:space="preserve"> </v>
      </c>
      <c r="AB25" s="720">
        <f>报关资料录入2!R14</f>
        <v>0</v>
      </c>
      <c r="AC25" s="720"/>
      <c r="AD25" s="148" t="str">
        <f>IF(报关资料录入2!A14=27,"千克"," ")</f>
        <v xml:space="preserve"> </v>
      </c>
      <c r="AE25" s="148"/>
      <c r="AF25" s="148"/>
      <c r="AG25" s="148"/>
      <c r="AH25" s="148"/>
      <c r="AI25" s="138"/>
      <c r="AJ25" s="138"/>
      <c r="AK25" s="135" t="str">
        <f>报关资料录入2!AG15</f>
        <v/>
      </c>
      <c r="AL25" s="763"/>
    </row>
    <row r="26" spans="1:38" s="120" customFormat="1" ht="13.5" customHeight="1">
      <c r="A26" s="127" t="str">
        <f>报关资料录入2!A16</f>
        <v/>
      </c>
      <c r="B26" s="711" t="str">
        <f>LEFT(报关资料录入2!B16,10)</f>
        <v/>
      </c>
      <c r="C26" s="711"/>
      <c r="D26" s="711"/>
      <c r="E26" s="711"/>
      <c r="F26" s="711"/>
      <c r="G26" s="711"/>
      <c r="H26" s="711"/>
      <c r="I26" s="712" t="str">
        <f>报关资料录入2!E16</f>
        <v/>
      </c>
      <c r="J26" s="712"/>
      <c r="K26" s="712"/>
      <c r="L26" s="712"/>
      <c r="M26" s="712"/>
      <c r="N26" s="712"/>
      <c r="O26" s="712"/>
      <c r="P26" s="713">
        <f>报关资料录入2!AE16</f>
        <v>0</v>
      </c>
      <c r="Q26" s="713"/>
      <c r="R26" s="713"/>
      <c r="S26" s="136" t="str">
        <f>报关资料录入2!AF16</f>
        <v/>
      </c>
      <c r="T26" s="714"/>
      <c r="U26" s="714"/>
      <c r="V26" s="721" t="str">
        <f>报关资料录入2!Z16</f>
        <v/>
      </c>
      <c r="W26" s="715"/>
      <c r="X26" s="715"/>
      <c r="Y26" s="715"/>
      <c r="Z26" s="715"/>
      <c r="AA26" s="713" t="str">
        <f>IF(报关资料录入2!A16=28,AD26/P26," ")</f>
        <v xml:space="preserve"> </v>
      </c>
      <c r="AB26" s="713"/>
      <c r="AC26" s="713"/>
      <c r="AD26" s="716">
        <f>报关资料录入2!W16</f>
        <v>0</v>
      </c>
      <c r="AE26" s="716"/>
      <c r="AF26" s="716"/>
      <c r="AG26" s="716"/>
      <c r="AH26" s="716"/>
      <c r="AI26" s="715" t="str">
        <f>IF(A26=28,报关资料录入!M27,"  ")</f>
        <v xml:space="preserve">  </v>
      </c>
      <c r="AJ26" s="715"/>
      <c r="AK26" s="759" t="str">
        <f>报关资料录入2!AG16</f>
        <v/>
      </c>
      <c r="AL26" s="762" t="str">
        <f>IF(A26=28,报关资料录入!M25,"    ")</f>
        <v xml:space="preserve">    </v>
      </c>
    </row>
    <row r="27" spans="1:38" s="120" customFormat="1" ht="13.5" customHeight="1">
      <c r="A27" s="128" t="str">
        <f>报关资料录入2!A17</f>
        <v/>
      </c>
      <c r="B27" s="722" t="str">
        <f>IF(LEN(报关资料录入2!B16)=13,RIGHT(报关资料录入2!B16,3),"")</f>
        <v/>
      </c>
      <c r="C27" s="722"/>
      <c r="D27" s="722"/>
      <c r="E27" s="722"/>
      <c r="F27" s="722"/>
      <c r="G27" s="722"/>
      <c r="H27" s="722"/>
      <c r="I27" s="764" t="str">
        <f>报关资料录入2!E17</f>
        <v/>
      </c>
      <c r="J27" s="764"/>
      <c r="K27" s="764"/>
      <c r="L27" s="764"/>
      <c r="M27" s="764"/>
      <c r="N27" s="764"/>
      <c r="O27" s="764"/>
      <c r="P27" s="705" t="str">
        <f>IF(报关资料录入2!V16=报关资料录入2!V17,"    ",报关资料录入2!T17)</f>
        <v xml:space="preserve">    </v>
      </c>
      <c r="Q27" s="705"/>
      <c r="R27" s="705"/>
      <c r="S27" s="132" t="str">
        <f>IF(报关资料录入2!V16=报关资料录入2!V17,"    ",报关资料录入2!V17)</f>
        <v xml:space="preserve">    </v>
      </c>
      <c r="T27" s="706"/>
      <c r="U27" s="706"/>
      <c r="V27" s="17">
        <f>报关资料录入2!N16</f>
        <v>0</v>
      </c>
      <c r="W27" s="665" t="str">
        <f>IF(报关资料录入2!A16=28,"箱"," ")</f>
        <v xml:space="preserve"> </v>
      </c>
      <c r="X27" s="665"/>
      <c r="Y27" s="665"/>
      <c r="Z27" s="17"/>
      <c r="AA27" s="147" t="str">
        <f>IF(报关资料录入2!A16=28,"毛重"," ")</f>
        <v xml:space="preserve"> </v>
      </c>
      <c r="AB27" s="707">
        <f>报关资料录入2!P16</f>
        <v>0</v>
      </c>
      <c r="AC27" s="707"/>
      <c r="AD27" s="147" t="str">
        <f>IF(报关资料录入2!A16=28,"千克"," ")</f>
        <v xml:space="preserve"> </v>
      </c>
      <c r="AE27" s="147"/>
      <c r="AF27" s="147"/>
      <c r="AG27" s="147"/>
      <c r="AH27" s="147"/>
      <c r="AI27" s="708" t="str">
        <f>IF(AI26="HKD"," 港币",IF(AI26="USD","美元","  "))</f>
        <v xml:space="preserve">  </v>
      </c>
      <c r="AJ27" s="708"/>
      <c r="AK27" s="756"/>
      <c r="AL27" s="666"/>
    </row>
    <row r="28" spans="1:38" s="120" customFormat="1" ht="13.5" customHeight="1">
      <c r="A28" s="129"/>
      <c r="B28" s="709" t="str">
        <f>报关资料录入2!B17</f>
        <v/>
      </c>
      <c r="C28" s="709"/>
      <c r="D28" s="709"/>
      <c r="E28" s="709"/>
      <c r="F28" s="709"/>
      <c r="G28" s="709"/>
      <c r="H28" s="709"/>
      <c r="I28" s="767"/>
      <c r="J28" s="767"/>
      <c r="K28" s="767"/>
      <c r="L28" s="767"/>
      <c r="M28" s="767"/>
      <c r="N28" s="767"/>
      <c r="O28" s="767"/>
      <c r="P28" s="710">
        <f>报关资料录入2!T16</f>
        <v>0</v>
      </c>
      <c r="Q28" s="710"/>
      <c r="R28" s="710"/>
      <c r="S28" s="126" t="str">
        <f>报关资料录入2!V16</f>
        <v/>
      </c>
      <c r="T28" s="134"/>
      <c r="U28" s="134"/>
      <c r="V28" s="138"/>
      <c r="W28" s="135"/>
      <c r="X28" s="135"/>
      <c r="Y28" s="135"/>
      <c r="Z28" s="138"/>
      <c r="AA28" s="148" t="str">
        <f>IF(报关资料录入2!A16=28,"净重"," ")</f>
        <v xml:space="preserve"> </v>
      </c>
      <c r="AB28" s="720">
        <f>报关资料录入2!R16</f>
        <v>0</v>
      </c>
      <c r="AC28" s="720"/>
      <c r="AD28" s="148" t="str">
        <f>IF(报关资料录入2!A16=28,"千克"," ")</f>
        <v xml:space="preserve"> </v>
      </c>
      <c r="AE28" s="148"/>
      <c r="AF28" s="148"/>
      <c r="AG28" s="148"/>
      <c r="AH28" s="148"/>
      <c r="AI28" s="138"/>
      <c r="AJ28" s="138"/>
      <c r="AK28" s="135" t="str">
        <f>报关资料录入2!AG17</f>
        <v/>
      </c>
      <c r="AL28" s="763"/>
    </row>
    <row r="29" spans="1:38" s="120" customFormat="1" ht="13.5" customHeight="1">
      <c r="A29" s="127" t="str">
        <f>报关资料录入2!A18</f>
        <v/>
      </c>
      <c r="B29" s="711" t="str">
        <f>LEFT(报关资料录入2!B18,10)</f>
        <v/>
      </c>
      <c r="C29" s="711"/>
      <c r="D29" s="711"/>
      <c r="E29" s="711"/>
      <c r="F29" s="711"/>
      <c r="G29" s="711"/>
      <c r="H29" s="711"/>
      <c r="I29" s="712" t="str">
        <f>报关资料录入2!E18</f>
        <v/>
      </c>
      <c r="J29" s="712"/>
      <c r="K29" s="712"/>
      <c r="L29" s="712"/>
      <c r="M29" s="712"/>
      <c r="N29" s="712"/>
      <c r="O29" s="712"/>
      <c r="P29" s="713">
        <f>报关资料录入2!AE18</f>
        <v>0</v>
      </c>
      <c r="Q29" s="713"/>
      <c r="R29" s="713"/>
      <c r="S29" s="136" t="str">
        <f>报关资料录入2!AF18</f>
        <v/>
      </c>
      <c r="T29" s="714"/>
      <c r="U29" s="714"/>
      <c r="V29" s="721" t="str">
        <f>报关资料录入2!Z18</f>
        <v/>
      </c>
      <c r="W29" s="715"/>
      <c r="X29" s="715"/>
      <c r="Y29" s="715"/>
      <c r="Z29" s="715"/>
      <c r="AA29" s="713" t="str">
        <f>IF(报关资料录入2!A18=29,AD29/P29," ")</f>
        <v xml:space="preserve"> </v>
      </c>
      <c r="AB29" s="713"/>
      <c r="AC29" s="713"/>
      <c r="AD29" s="716">
        <f>报关资料录入2!W18</f>
        <v>0</v>
      </c>
      <c r="AE29" s="716"/>
      <c r="AF29" s="716"/>
      <c r="AG29" s="716"/>
      <c r="AH29" s="716"/>
      <c r="AI29" s="715" t="str">
        <f>IF(A29=29,报关资料录入!M27,"  ")</f>
        <v xml:space="preserve">  </v>
      </c>
      <c r="AJ29" s="715"/>
      <c r="AK29" s="759" t="str">
        <f>报关资料录入2!AG18</f>
        <v/>
      </c>
      <c r="AL29" s="762" t="str">
        <f>IF(A29=29,报关资料录入!M25,"    ")</f>
        <v xml:space="preserve">    </v>
      </c>
    </row>
    <row r="30" spans="1:38" s="120" customFormat="1" ht="13.5" customHeight="1">
      <c r="A30" s="128" t="str">
        <f>报关资料录入2!A19</f>
        <v/>
      </c>
      <c r="B30" s="722" t="str">
        <f>IF(LEN(报关资料录入2!B18)=13,RIGHT(报关资料录入2!B18,3),"")</f>
        <v/>
      </c>
      <c r="C30" s="722"/>
      <c r="D30" s="722"/>
      <c r="E30" s="722"/>
      <c r="F30" s="722"/>
      <c r="G30" s="722"/>
      <c r="H30" s="722"/>
      <c r="I30" s="764" t="str">
        <f>报关资料录入2!E19</f>
        <v/>
      </c>
      <c r="J30" s="764"/>
      <c r="K30" s="764"/>
      <c r="L30" s="764"/>
      <c r="M30" s="764"/>
      <c r="N30" s="764"/>
      <c r="O30" s="764"/>
      <c r="P30" s="705" t="str">
        <f>IF(报关资料录入2!V18=报关资料录入2!V19,"    ",报关资料录入2!T19)</f>
        <v xml:space="preserve">    </v>
      </c>
      <c r="Q30" s="705"/>
      <c r="R30" s="705"/>
      <c r="S30" s="132" t="str">
        <f>IF(报关资料录入2!V18=报关资料录入2!V19,"    ",报关资料录入2!V19)</f>
        <v xml:space="preserve">    </v>
      </c>
      <c r="T30" s="706"/>
      <c r="U30" s="706"/>
      <c r="V30" s="17">
        <f>报关资料录入2!N18</f>
        <v>0</v>
      </c>
      <c r="W30" s="665" t="str">
        <f>IF(报关资料录入2!A18=29,"箱"," ")</f>
        <v xml:space="preserve"> </v>
      </c>
      <c r="X30" s="665"/>
      <c r="Y30" s="665"/>
      <c r="Z30" s="17"/>
      <c r="AA30" s="147" t="str">
        <f>IF(报关资料录入2!A18=29,"毛重"," ")</f>
        <v xml:space="preserve"> </v>
      </c>
      <c r="AB30" s="707">
        <f>报关资料录入2!P18</f>
        <v>0</v>
      </c>
      <c r="AC30" s="707"/>
      <c r="AD30" s="147" t="str">
        <f>IF(报关资料录入2!A18=29,"千克"," ")</f>
        <v xml:space="preserve"> </v>
      </c>
      <c r="AE30" s="147"/>
      <c r="AF30" s="147"/>
      <c r="AG30" s="147"/>
      <c r="AH30" s="147"/>
      <c r="AI30" s="708" t="str">
        <f>IF(AI29="HKD"," 港币",IF(AI29="USD","美元","  "))</f>
        <v xml:space="preserve">  </v>
      </c>
      <c r="AJ30" s="708"/>
      <c r="AK30" s="756"/>
      <c r="AL30" s="666"/>
    </row>
    <row r="31" spans="1:38" s="120" customFormat="1" ht="13.5" customHeight="1">
      <c r="A31" s="129"/>
      <c r="B31" s="709" t="str">
        <f>报关资料录入2!B19</f>
        <v/>
      </c>
      <c r="C31" s="709"/>
      <c r="D31" s="709"/>
      <c r="E31" s="709"/>
      <c r="F31" s="709"/>
      <c r="G31" s="709"/>
      <c r="H31" s="709"/>
      <c r="I31" s="767"/>
      <c r="J31" s="767"/>
      <c r="K31" s="767"/>
      <c r="L31" s="767"/>
      <c r="M31" s="767"/>
      <c r="N31" s="767"/>
      <c r="O31" s="767"/>
      <c r="P31" s="710">
        <f>报关资料录入2!T18</f>
        <v>0</v>
      </c>
      <c r="Q31" s="710"/>
      <c r="R31" s="710"/>
      <c r="S31" s="126" t="str">
        <f>报关资料录入2!V18</f>
        <v/>
      </c>
      <c r="T31" s="134"/>
      <c r="U31" s="134"/>
      <c r="V31" s="138"/>
      <c r="W31" s="135"/>
      <c r="X31" s="135"/>
      <c r="Y31" s="135"/>
      <c r="Z31" s="138"/>
      <c r="AA31" s="148" t="str">
        <f>IF(报关资料录入2!A18=29,"净重"," ")</f>
        <v xml:space="preserve"> </v>
      </c>
      <c r="AB31" s="720">
        <f>报关资料录入2!R18</f>
        <v>0</v>
      </c>
      <c r="AC31" s="720"/>
      <c r="AD31" s="148" t="str">
        <f>IF(报关资料录入2!A18=29,"千克"," ")</f>
        <v xml:space="preserve"> </v>
      </c>
      <c r="AE31" s="148"/>
      <c r="AF31" s="148"/>
      <c r="AG31" s="148"/>
      <c r="AH31" s="148"/>
      <c r="AI31" s="138"/>
      <c r="AJ31" s="138"/>
      <c r="AK31" s="135" t="str">
        <f>报关资料录入2!AG19</f>
        <v/>
      </c>
      <c r="AL31" s="763"/>
    </row>
    <row r="32" spans="1:38" s="120" customFormat="1" ht="13.5" customHeight="1">
      <c r="A32" s="127" t="str">
        <f>报关资料录入2!A20</f>
        <v/>
      </c>
      <c r="B32" s="711" t="str">
        <f>LEFT(报关资料录入2!B20,10)</f>
        <v/>
      </c>
      <c r="C32" s="711"/>
      <c r="D32" s="711"/>
      <c r="E32" s="711"/>
      <c r="F32" s="711"/>
      <c r="G32" s="711"/>
      <c r="H32" s="711"/>
      <c r="I32" s="712" t="str">
        <f>报关资料录入2!E20</f>
        <v/>
      </c>
      <c r="J32" s="712"/>
      <c r="K32" s="712"/>
      <c r="L32" s="712"/>
      <c r="M32" s="712"/>
      <c r="N32" s="712"/>
      <c r="O32" s="712"/>
      <c r="P32" s="713">
        <f>报关资料录入2!AE20</f>
        <v>0</v>
      </c>
      <c r="Q32" s="713"/>
      <c r="R32" s="713"/>
      <c r="S32" s="136" t="str">
        <f>报关资料录入2!AF20</f>
        <v/>
      </c>
      <c r="T32" s="714"/>
      <c r="U32" s="714"/>
      <c r="V32" s="721" t="str">
        <f>报关资料录入2!Z20</f>
        <v/>
      </c>
      <c r="W32" s="715"/>
      <c r="X32" s="715"/>
      <c r="Y32" s="715"/>
      <c r="Z32" s="715"/>
      <c r="AA32" s="713" t="str">
        <f>IF(报关资料录入2!A20=30,AD32/P32," ")</f>
        <v xml:space="preserve"> </v>
      </c>
      <c r="AB32" s="713"/>
      <c r="AC32" s="713"/>
      <c r="AD32" s="716">
        <f>报关资料录入2!W20</f>
        <v>0</v>
      </c>
      <c r="AE32" s="716"/>
      <c r="AF32" s="716"/>
      <c r="AG32" s="716"/>
      <c r="AH32" s="716"/>
      <c r="AI32" s="715" t="str">
        <f>IF(A32=30,报关资料录入!M27,"  ")</f>
        <v xml:space="preserve">  </v>
      </c>
      <c r="AJ32" s="715"/>
      <c r="AK32" s="759" t="str">
        <f>报关资料录入2!AG20</f>
        <v/>
      </c>
      <c r="AL32" s="762" t="str">
        <f>IF(A32=30,报关资料录入!M25,"    ")</f>
        <v xml:space="preserve">    </v>
      </c>
    </row>
    <row r="33" spans="1:38" s="120" customFormat="1" ht="13.5" customHeight="1">
      <c r="A33" s="128" t="str">
        <f>报关资料录入2!A21</f>
        <v/>
      </c>
      <c r="B33" s="722" t="str">
        <f>IF(LEN(报关资料录入2!B20)=13,RIGHT(报关资料录入2!B20,3),"")</f>
        <v/>
      </c>
      <c r="C33" s="722"/>
      <c r="D33" s="722"/>
      <c r="E33" s="722"/>
      <c r="F33" s="722"/>
      <c r="G33" s="722"/>
      <c r="H33" s="722"/>
      <c r="I33" s="764" t="str">
        <f>报关资料录入2!E21</f>
        <v/>
      </c>
      <c r="J33" s="764"/>
      <c r="K33" s="764"/>
      <c r="L33" s="764"/>
      <c r="M33" s="764"/>
      <c r="N33" s="764"/>
      <c r="O33" s="764"/>
      <c r="P33" s="705" t="str">
        <f>IF(报关资料录入2!V20=报关资料录入2!V21,"    ",报关资料录入2!T21)</f>
        <v xml:space="preserve">    </v>
      </c>
      <c r="Q33" s="705"/>
      <c r="R33" s="705"/>
      <c r="S33" s="132" t="str">
        <f>IF(报关资料录入2!V20=报关资料录入2!V21,"    ",报关资料录入2!V21)</f>
        <v xml:space="preserve">    </v>
      </c>
      <c r="T33" s="706"/>
      <c r="U33" s="706"/>
      <c r="V33" s="17">
        <f>报关资料录入2!N20</f>
        <v>0</v>
      </c>
      <c r="W33" s="665" t="str">
        <f>IF(报关资料录入2!A20=30,"箱"," ")</f>
        <v xml:space="preserve"> </v>
      </c>
      <c r="X33" s="665"/>
      <c r="Y33" s="665"/>
      <c r="Z33" s="17"/>
      <c r="AA33" s="147" t="str">
        <f>IF(报关资料录入2!A20=30,"毛重"," ")</f>
        <v xml:space="preserve"> </v>
      </c>
      <c r="AB33" s="707">
        <f>报关资料录入2!P20</f>
        <v>0</v>
      </c>
      <c r="AC33" s="707"/>
      <c r="AD33" s="147" t="str">
        <f>IF(报关资料录入2!A20=30,"千克"," ")</f>
        <v xml:space="preserve"> </v>
      </c>
      <c r="AE33" s="147"/>
      <c r="AF33" s="147"/>
      <c r="AG33" s="147"/>
      <c r="AH33" s="147"/>
      <c r="AI33" s="708" t="str">
        <f>IF(AI32="HKD"," 港币",IF(AI32="USD","美元","  "))</f>
        <v xml:space="preserve">  </v>
      </c>
      <c r="AJ33" s="708"/>
      <c r="AK33" s="756"/>
      <c r="AL33" s="666"/>
    </row>
    <row r="34" spans="1:38" s="120" customFormat="1" ht="13.5" customHeight="1">
      <c r="A34" s="129"/>
      <c r="B34" s="709" t="str">
        <f>报关资料录入2!B21</f>
        <v/>
      </c>
      <c r="C34" s="709"/>
      <c r="D34" s="709"/>
      <c r="E34" s="709"/>
      <c r="F34" s="709"/>
      <c r="G34" s="709"/>
      <c r="H34" s="709"/>
      <c r="I34" s="767"/>
      <c r="J34" s="767"/>
      <c r="K34" s="767"/>
      <c r="L34" s="767"/>
      <c r="M34" s="767"/>
      <c r="N34" s="767"/>
      <c r="O34" s="767"/>
      <c r="P34" s="710">
        <f>报关资料录入2!T20</f>
        <v>0</v>
      </c>
      <c r="Q34" s="710"/>
      <c r="R34" s="710"/>
      <c r="S34" s="126" t="str">
        <f>报关资料录入2!V20</f>
        <v/>
      </c>
      <c r="T34" s="134"/>
      <c r="U34" s="134"/>
      <c r="V34" s="138"/>
      <c r="W34" s="135"/>
      <c r="X34" s="135"/>
      <c r="Y34" s="135"/>
      <c r="Z34" s="138"/>
      <c r="AA34" s="148" t="str">
        <f>IF(报关资料录入2!A20=30,"净重"," ")</f>
        <v xml:space="preserve"> </v>
      </c>
      <c r="AB34" s="720">
        <f>报关资料录入2!R20</f>
        <v>0</v>
      </c>
      <c r="AC34" s="720"/>
      <c r="AD34" s="148" t="str">
        <f>IF(报关资料录入2!A20=30,"千克"," ")</f>
        <v xml:space="preserve"> </v>
      </c>
      <c r="AE34" s="148"/>
      <c r="AF34" s="148"/>
      <c r="AG34" s="148"/>
      <c r="AH34" s="148"/>
      <c r="AI34" s="138"/>
      <c r="AJ34" s="138"/>
      <c r="AK34" s="135" t="str">
        <f>报关资料录入2!AG21</f>
        <v/>
      </c>
      <c r="AL34" s="763"/>
    </row>
    <row r="35" spans="1:38" s="120" customFormat="1" ht="13.5" customHeight="1">
      <c r="A35" s="127" t="str">
        <f>报关资料录入2!A22</f>
        <v/>
      </c>
      <c r="B35" s="711" t="str">
        <f>LEFT(报关资料录入2!B22,10)</f>
        <v/>
      </c>
      <c r="C35" s="711"/>
      <c r="D35" s="711"/>
      <c r="E35" s="711"/>
      <c r="F35" s="711"/>
      <c r="G35" s="711"/>
      <c r="H35" s="711"/>
      <c r="I35" s="712" t="str">
        <f>报关资料录入2!E22</f>
        <v/>
      </c>
      <c r="J35" s="712"/>
      <c r="K35" s="712"/>
      <c r="L35" s="712"/>
      <c r="M35" s="712"/>
      <c r="N35" s="712"/>
      <c r="O35" s="712"/>
      <c r="P35" s="713">
        <f>报关资料录入2!AE22</f>
        <v>0</v>
      </c>
      <c r="Q35" s="713"/>
      <c r="R35" s="713"/>
      <c r="S35" s="136" t="str">
        <f>报关资料录入2!AF22</f>
        <v/>
      </c>
      <c r="T35" s="714"/>
      <c r="U35" s="714"/>
      <c r="V35" s="721" t="str">
        <f>报关资料录入2!Z22</f>
        <v/>
      </c>
      <c r="W35" s="715"/>
      <c r="X35" s="715"/>
      <c r="Y35" s="715"/>
      <c r="Z35" s="715"/>
      <c r="AA35" s="713" t="str">
        <f>IF(报关资料录入2!A22=31,AD35/P35," ")</f>
        <v xml:space="preserve"> </v>
      </c>
      <c r="AB35" s="713"/>
      <c r="AC35" s="713"/>
      <c r="AD35" s="716">
        <f>报关资料录入2!W22</f>
        <v>0</v>
      </c>
      <c r="AE35" s="716"/>
      <c r="AF35" s="716"/>
      <c r="AG35" s="716"/>
      <c r="AH35" s="716"/>
      <c r="AI35" s="715" t="str">
        <f>IF(A35=31,报关资料录入!M27,"  ")</f>
        <v xml:space="preserve">  </v>
      </c>
      <c r="AJ35" s="715"/>
      <c r="AK35" s="759" t="str">
        <f>报关资料录入2!AG22</f>
        <v/>
      </c>
      <c r="AL35" s="762" t="str">
        <f>IF(A35=31,报关资料录入!M25,"    ")</f>
        <v xml:space="preserve">    </v>
      </c>
    </row>
    <row r="36" spans="1:38" s="120" customFormat="1" ht="13.5" customHeight="1">
      <c r="A36" s="128" t="str">
        <f>报关资料录入2!A23</f>
        <v/>
      </c>
      <c r="B36" s="722" t="str">
        <f>IF(LEN(报关资料录入2!B22)=13,RIGHT(报关资料录入2!B22,3),"")</f>
        <v/>
      </c>
      <c r="C36" s="722"/>
      <c r="D36" s="722"/>
      <c r="E36" s="722"/>
      <c r="F36" s="722"/>
      <c r="G36" s="722"/>
      <c r="H36" s="722"/>
      <c r="I36" s="764" t="str">
        <f>报关资料录入2!E23</f>
        <v/>
      </c>
      <c r="J36" s="764"/>
      <c r="K36" s="764"/>
      <c r="L36" s="764"/>
      <c r="M36" s="764"/>
      <c r="N36" s="764"/>
      <c r="O36" s="764"/>
      <c r="P36" s="705" t="str">
        <f>IF(报关资料录入2!V22=报关资料录入2!V23,"    ",报关资料录入2!T23)</f>
        <v xml:space="preserve">    </v>
      </c>
      <c r="Q36" s="705"/>
      <c r="R36" s="705"/>
      <c r="S36" s="132" t="str">
        <f>IF(报关资料录入2!V22=报关资料录入2!V23,"    ",报关资料录入2!V23)</f>
        <v xml:space="preserve">    </v>
      </c>
      <c r="T36" s="706"/>
      <c r="U36" s="706"/>
      <c r="V36" s="17">
        <f>报关资料录入2!N22</f>
        <v>0</v>
      </c>
      <c r="W36" s="665" t="str">
        <f>IF(报关资料录入2!A22=31,"箱"," ")</f>
        <v xml:space="preserve"> </v>
      </c>
      <c r="X36" s="665"/>
      <c r="Y36" s="665"/>
      <c r="Z36" s="17"/>
      <c r="AA36" s="147" t="str">
        <f>IF(报关资料录入2!A22=31,"毛重"," ")</f>
        <v xml:space="preserve"> </v>
      </c>
      <c r="AB36" s="707">
        <f>报关资料录入2!P22</f>
        <v>0</v>
      </c>
      <c r="AC36" s="707"/>
      <c r="AD36" s="147" t="str">
        <f>IF(报关资料录入2!A22=31,"千克"," ")</f>
        <v xml:space="preserve"> </v>
      </c>
      <c r="AE36" s="147"/>
      <c r="AF36" s="147"/>
      <c r="AG36" s="147"/>
      <c r="AH36" s="147"/>
      <c r="AI36" s="708" t="str">
        <f>IF(AI35="HKD"," 港币",IF(AI35="USD","美元","  "))</f>
        <v xml:space="preserve">  </v>
      </c>
      <c r="AJ36" s="708"/>
      <c r="AK36" s="756"/>
      <c r="AL36" s="666"/>
    </row>
    <row r="37" spans="1:38" s="120" customFormat="1" ht="13.5" customHeight="1">
      <c r="A37" s="129"/>
      <c r="B37" s="709" t="str">
        <f>报关资料录入2!B23</f>
        <v/>
      </c>
      <c r="C37" s="709"/>
      <c r="D37" s="709"/>
      <c r="E37" s="709"/>
      <c r="F37" s="709"/>
      <c r="G37" s="709"/>
      <c r="H37" s="709"/>
      <c r="I37" s="767"/>
      <c r="J37" s="767"/>
      <c r="K37" s="767"/>
      <c r="L37" s="767"/>
      <c r="M37" s="767"/>
      <c r="N37" s="767"/>
      <c r="O37" s="767"/>
      <c r="P37" s="710">
        <f>报关资料录入2!T22</f>
        <v>0</v>
      </c>
      <c r="Q37" s="710"/>
      <c r="R37" s="710"/>
      <c r="S37" s="126" t="str">
        <f>报关资料录入2!V22</f>
        <v/>
      </c>
      <c r="T37" s="134"/>
      <c r="U37" s="134"/>
      <c r="V37" s="138"/>
      <c r="W37" s="135"/>
      <c r="X37" s="135"/>
      <c r="Y37" s="135"/>
      <c r="Z37" s="138"/>
      <c r="AA37" s="148" t="str">
        <f>IF(报关资料录入2!A22=31,"净重"," ")</f>
        <v xml:space="preserve"> </v>
      </c>
      <c r="AB37" s="720">
        <f>报关资料录入2!R22</f>
        <v>0</v>
      </c>
      <c r="AC37" s="720"/>
      <c r="AD37" s="148" t="str">
        <f>IF(报关资料录入2!A22=31,"千克"," ")</f>
        <v xml:space="preserve"> </v>
      </c>
      <c r="AE37" s="148"/>
      <c r="AF37" s="148"/>
      <c r="AG37" s="148"/>
      <c r="AH37" s="148"/>
      <c r="AI37" s="138"/>
      <c r="AJ37" s="138"/>
      <c r="AK37" s="135" t="str">
        <f>报关资料录入2!AG23</f>
        <v/>
      </c>
      <c r="AL37" s="763"/>
    </row>
    <row r="38" spans="1:38" s="120" customFormat="1" ht="13.5" customHeight="1">
      <c r="A38" s="127" t="str">
        <f>报关资料录入2!A24</f>
        <v/>
      </c>
      <c r="B38" s="711" t="str">
        <f>LEFT(报关资料录入2!B24,10)</f>
        <v/>
      </c>
      <c r="C38" s="711"/>
      <c r="D38" s="711"/>
      <c r="E38" s="711"/>
      <c r="F38" s="711"/>
      <c r="G38" s="711"/>
      <c r="H38" s="711"/>
      <c r="I38" s="712" t="str">
        <f>报关资料录入2!E24</f>
        <v/>
      </c>
      <c r="J38" s="712"/>
      <c r="K38" s="712"/>
      <c r="L38" s="712"/>
      <c r="M38" s="712"/>
      <c r="N38" s="712"/>
      <c r="O38" s="712"/>
      <c r="P38" s="713">
        <f>报关资料录入2!AE24</f>
        <v>0</v>
      </c>
      <c r="Q38" s="713"/>
      <c r="R38" s="713"/>
      <c r="S38" s="136" t="str">
        <f>报关资料录入2!AF24</f>
        <v/>
      </c>
      <c r="T38" s="714"/>
      <c r="U38" s="714"/>
      <c r="V38" s="721" t="str">
        <f>报关资料录入2!Z24</f>
        <v/>
      </c>
      <c r="W38" s="715"/>
      <c r="X38" s="715"/>
      <c r="Y38" s="715"/>
      <c r="Z38" s="715"/>
      <c r="AA38" s="713" t="str">
        <f>IF(报关资料录入2!A24=32,AD38/P38," ")</f>
        <v xml:space="preserve"> </v>
      </c>
      <c r="AB38" s="713"/>
      <c r="AC38" s="713"/>
      <c r="AD38" s="716">
        <f>报关资料录入2!W24</f>
        <v>0</v>
      </c>
      <c r="AE38" s="716"/>
      <c r="AF38" s="716"/>
      <c r="AG38" s="716"/>
      <c r="AH38" s="716"/>
      <c r="AI38" s="715" t="str">
        <f>IF(A38=32,报关资料录入!M27,"  ")</f>
        <v xml:space="preserve">  </v>
      </c>
      <c r="AJ38" s="715"/>
      <c r="AK38" s="759" t="str">
        <f>报关资料录入2!AG24</f>
        <v/>
      </c>
      <c r="AL38" s="762" t="str">
        <f>IF(A38=32,报关资料录入!M25,"    ")</f>
        <v xml:space="preserve">    </v>
      </c>
    </row>
    <row r="39" spans="1:38" s="120" customFormat="1" ht="13.5" customHeight="1">
      <c r="A39" s="128" t="str">
        <f>报关资料录入2!A25</f>
        <v/>
      </c>
      <c r="B39" s="722" t="str">
        <f>IF(LEN(报关资料录入2!B24)=13,RIGHT(报关资料录入2!B24,3),"")</f>
        <v/>
      </c>
      <c r="C39" s="722"/>
      <c r="D39" s="722"/>
      <c r="E39" s="722"/>
      <c r="F39" s="722"/>
      <c r="G39" s="722"/>
      <c r="H39" s="722"/>
      <c r="I39" s="764" t="str">
        <f>报关资料录入2!E25</f>
        <v/>
      </c>
      <c r="J39" s="764"/>
      <c r="K39" s="764"/>
      <c r="L39" s="764"/>
      <c r="M39" s="764"/>
      <c r="N39" s="764"/>
      <c r="O39" s="764"/>
      <c r="P39" s="705" t="str">
        <f>IF(报关资料录入2!V24=报关资料录入2!V25,"    ",报关资料录入2!T25)</f>
        <v xml:space="preserve">    </v>
      </c>
      <c r="Q39" s="705"/>
      <c r="R39" s="705"/>
      <c r="S39" s="132" t="str">
        <f>IF(报关资料录入2!V24=报关资料录入2!V25,"    ",报关资料录入2!V25)</f>
        <v xml:space="preserve">    </v>
      </c>
      <c r="T39" s="706"/>
      <c r="U39" s="706"/>
      <c r="V39" s="17">
        <f>报关资料录入2!N24</f>
        <v>0</v>
      </c>
      <c r="W39" s="665" t="str">
        <f>IF(报关资料录入2!A24=32,"箱"," ")</f>
        <v xml:space="preserve"> </v>
      </c>
      <c r="X39" s="665"/>
      <c r="Y39" s="665"/>
      <c r="Z39" s="17"/>
      <c r="AA39" s="147" t="str">
        <f>IF(报关资料录入2!A24=32,"毛重"," ")</f>
        <v xml:space="preserve"> </v>
      </c>
      <c r="AB39" s="707">
        <f>报关资料录入2!P24</f>
        <v>0</v>
      </c>
      <c r="AC39" s="707"/>
      <c r="AD39" s="147" t="str">
        <f>IF(报关资料录入2!A24=32,"千克"," ")</f>
        <v xml:space="preserve"> </v>
      </c>
      <c r="AE39" s="147"/>
      <c r="AF39" s="147"/>
      <c r="AG39" s="147"/>
      <c r="AH39" s="147"/>
      <c r="AI39" s="708" t="str">
        <f>IF(AI38="HKD"," 港币",IF(AI38="USD","美元","  "))</f>
        <v xml:space="preserve">  </v>
      </c>
      <c r="AJ39" s="708"/>
      <c r="AK39" s="756"/>
      <c r="AL39" s="666"/>
    </row>
    <row r="40" spans="1:38" s="120" customFormat="1" ht="13.5" customHeight="1">
      <c r="A40" s="129"/>
      <c r="B40" s="709" t="str">
        <f>报关资料录入2!B25</f>
        <v/>
      </c>
      <c r="C40" s="709"/>
      <c r="D40" s="709"/>
      <c r="E40" s="709"/>
      <c r="F40" s="709"/>
      <c r="G40" s="709"/>
      <c r="H40" s="709"/>
      <c r="I40" s="767"/>
      <c r="J40" s="767"/>
      <c r="K40" s="767"/>
      <c r="L40" s="767"/>
      <c r="M40" s="767"/>
      <c r="N40" s="767"/>
      <c r="O40" s="767"/>
      <c r="P40" s="710">
        <f>报关资料录入2!T24</f>
        <v>0</v>
      </c>
      <c r="Q40" s="710"/>
      <c r="R40" s="710"/>
      <c r="S40" s="126" t="str">
        <f>报关资料录入2!V24</f>
        <v/>
      </c>
      <c r="T40" s="134"/>
      <c r="U40" s="134"/>
      <c r="V40" s="138"/>
      <c r="W40" s="135"/>
      <c r="X40" s="135"/>
      <c r="Y40" s="135"/>
      <c r="Z40" s="138"/>
      <c r="AA40" s="148" t="str">
        <f>IF(报关资料录入2!A24=32,"净重"," ")</f>
        <v xml:space="preserve"> </v>
      </c>
      <c r="AB40" s="720">
        <f>报关资料录入2!R24</f>
        <v>0</v>
      </c>
      <c r="AC40" s="720"/>
      <c r="AD40" s="148" t="str">
        <f>IF(报关资料录入2!A24=32,"千克"," ")</f>
        <v xml:space="preserve"> </v>
      </c>
      <c r="AE40" s="148"/>
      <c r="AF40" s="148"/>
      <c r="AG40" s="148"/>
      <c r="AH40" s="148"/>
      <c r="AI40" s="138"/>
      <c r="AJ40" s="138"/>
      <c r="AK40" s="135" t="str">
        <f>报关资料录入2!AG25</f>
        <v/>
      </c>
      <c r="AL40" s="763"/>
    </row>
    <row r="41" spans="1:38" s="120" customFormat="1" ht="13.5" customHeight="1">
      <c r="A41" s="127" t="str">
        <f>报关资料录入2!A26</f>
        <v/>
      </c>
      <c r="B41" s="711" t="str">
        <f>LEFT(报关资料录入2!B26,10)</f>
        <v/>
      </c>
      <c r="C41" s="711"/>
      <c r="D41" s="711"/>
      <c r="E41" s="711"/>
      <c r="F41" s="711"/>
      <c r="G41" s="711"/>
      <c r="H41" s="711"/>
      <c r="I41" s="712" t="str">
        <f>报关资料录入2!E26</f>
        <v/>
      </c>
      <c r="J41" s="712"/>
      <c r="K41" s="712"/>
      <c r="L41" s="712"/>
      <c r="M41" s="712"/>
      <c r="N41" s="712"/>
      <c r="O41" s="712"/>
      <c r="P41" s="713">
        <f>报关资料录入2!AE26</f>
        <v>0</v>
      </c>
      <c r="Q41" s="713"/>
      <c r="R41" s="713"/>
      <c r="S41" s="136" t="str">
        <f>报关资料录入2!AF26</f>
        <v/>
      </c>
      <c r="T41" s="714"/>
      <c r="U41" s="714"/>
      <c r="V41" s="721" t="str">
        <f>报关资料录入2!Z26</f>
        <v/>
      </c>
      <c r="W41" s="715"/>
      <c r="X41" s="715"/>
      <c r="Y41" s="715"/>
      <c r="Z41" s="715"/>
      <c r="AA41" s="713" t="str">
        <f>IF(报关资料录入2!A26=33,AD41/P41," ")</f>
        <v xml:space="preserve"> </v>
      </c>
      <c r="AB41" s="713"/>
      <c r="AC41" s="713"/>
      <c r="AD41" s="716">
        <f>报关资料录入2!W26</f>
        <v>0</v>
      </c>
      <c r="AE41" s="716"/>
      <c r="AF41" s="716"/>
      <c r="AG41" s="716"/>
      <c r="AH41" s="716"/>
      <c r="AI41" s="715" t="str">
        <f>IF(A41=33,报关资料录入!M27,"  ")</f>
        <v xml:space="preserve">  </v>
      </c>
      <c r="AJ41" s="715"/>
      <c r="AK41" s="759" t="str">
        <f>报关资料录入2!AG26</f>
        <v/>
      </c>
      <c r="AL41" s="762" t="str">
        <f>IF(A41=33,报关资料录入!M25,"    ")</f>
        <v xml:space="preserve">    </v>
      </c>
    </row>
    <row r="42" spans="1:38" s="120" customFormat="1" ht="13.5" customHeight="1">
      <c r="A42" s="128" t="str">
        <f>报关资料录入2!A27</f>
        <v/>
      </c>
      <c r="B42" s="722" t="str">
        <f>IF(LEN(报关资料录入2!B26)=13,RIGHT(报关资料录入2!B26,3),"")</f>
        <v/>
      </c>
      <c r="C42" s="722"/>
      <c r="D42" s="722"/>
      <c r="E42" s="722"/>
      <c r="F42" s="722"/>
      <c r="G42" s="722"/>
      <c r="H42" s="722"/>
      <c r="I42" s="764" t="str">
        <f>报关资料录入2!E27</f>
        <v/>
      </c>
      <c r="J42" s="764"/>
      <c r="K42" s="764"/>
      <c r="L42" s="764"/>
      <c r="M42" s="764"/>
      <c r="N42" s="764"/>
      <c r="O42" s="764"/>
      <c r="P42" s="705" t="str">
        <f>IF(报关资料录入2!V26=报关资料录入2!V27,"    ",报关资料录入2!T27)</f>
        <v xml:space="preserve">    </v>
      </c>
      <c r="Q42" s="705"/>
      <c r="R42" s="705"/>
      <c r="S42" s="132" t="str">
        <f>IF(报关资料录入2!V26=报关资料录入2!V27,"    ",报关资料录入2!V27)</f>
        <v xml:space="preserve">    </v>
      </c>
      <c r="T42" s="706"/>
      <c r="U42" s="706"/>
      <c r="V42" s="17">
        <f>报关资料录入2!N26</f>
        <v>0</v>
      </c>
      <c r="W42" s="665" t="str">
        <f>IF(报关资料录入2!A26=33,"箱"," ")</f>
        <v xml:space="preserve"> </v>
      </c>
      <c r="X42" s="665"/>
      <c r="Y42" s="665"/>
      <c r="Z42" s="17"/>
      <c r="AA42" s="147" t="str">
        <f>IF(报关资料录入2!A26=33,"毛重"," ")</f>
        <v xml:space="preserve"> </v>
      </c>
      <c r="AB42" s="707">
        <f>报关资料录入2!P26</f>
        <v>0</v>
      </c>
      <c r="AC42" s="707"/>
      <c r="AD42" s="147" t="str">
        <f>IF(报关资料录入2!A26=33,"千克"," ")</f>
        <v xml:space="preserve"> </v>
      </c>
      <c r="AE42" s="147"/>
      <c r="AF42" s="147"/>
      <c r="AG42" s="147"/>
      <c r="AH42" s="147"/>
      <c r="AI42" s="708" t="str">
        <f>IF(AI41="HKD"," 港币",IF(AI41="USD","美元","  "))</f>
        <v xml:space="preserve">  </v>
      </c>
      <c r="AJ42" s="708"/>
      <c r="AK42" s="756"/>
      <c r="AL42" s="666"/>
    </row>
    <row r="43" spans="1:38" s="120" customFormat="1" ht="13.5" customHeight="1">
      <c r="A43" s="129"/>
      <c r="B43" s="709" t="str">
        <f>报关资料录入2!B27</f>
        <v/>
      </c>
      <c r="C43" s="709"/>
      <c r="D43" s="709"/>
      <c r="E43" s="709"/>
      <c r="F43" s="709"/>
      <c r="G43" s="709"/>
      <c r="H43" s="709"/>
      <c r="I43" s="767"/>
      <c r="J43" s="767"/>
      <c r="K43" s="767"/>
      <c r="L43" s="767"/>
      <c r="M43" s="767"/>
      <c r="N43" s="767"/>
      <c r="O43" s="767"/>
      <c r="P43" s="710">
        <f>报关资料录入2!T26</f>
        <v>0</v>
      </c>
      <c r="Q43" s="710"/>
      <c r="R43" s="710"/>
      <c r="S43" s="126" t="str">
        <f>报关资料录入2!V26</f>
        <v/>
      </c>
      <c r="T43" s="134"/>
      <c r="U43" s="134"/>
      <c r="V43" s="138"/>
      <c r="W43" s="135"/>
      <c r="X43" s="135"/>
      <c r="Y43" s="135"/>
      <c r="Z43" s="138"/>
      <c r="AA43" s="148" t="str">
        <f>IF(报关资料录入2!A26=33,"净重"," ")</f>
        <v xml:space="preserve"> </v>
      </c>
      <c r="AB43" s="720">
        <f>报关资料录入2!R26</f>
        <v>0</v>
      </c>
      <c r="AC43" s="720"/>
      <c r="AD43" s="148" t="str">
        <f>IF(报关资料录入2!A26=33,"千克"," ")</f>
        <v xml:space="preserve"> </v>
      </c>
      <c r="AE43" s="148"/>
      <c r="AF43" s="148"/>
      <c r="AG43" s="148"/>
      <c r="AH43" s="148"/>
      <c r="AI43" s="138"/>
      <c r="AJ43" s="138"/>
      <c r="AK43" s="135" t="str">
        <f>报关资料录入2!AG27</f>
        <v/>
      </c>
      <c r="AL43" s="763"/>
    </row>
    <row r="44" spans="1:38" s="120" customFormat="1" ht="13.5" customHeight="1">
      <c r="A44" s="127" t="str">
        <f>报关资料录入2!A28</f>
        <v xml:space="preserve"> </v>
      </c>
      <c r="B44" s="711" t="str">
        <f>LEFT(报关资料录入2!B28,10)</f>
        <v/>
      </c>
      <c r="C44" s="711"/>
      <c r="D44" s="711"/>
      <c r="E44" s="711"/>
      <c r="F44" s="711"/>
      <c r="G44" s="711"/>
      <c r="H44" s="711"/>
      <c r="I44" s="712" t="str">
        <f>报关资料录入2!E28</f>
        <v/>
      </c>
      <c r="J44" s="712"/>
      <c r="K44" s="712"/>
      <c r="L44" s="712"/>
      <c r="M44" s="712"/>
      <c r="N44" s="712"/>
      <c r="O44" s="712"/>
      <c r="P44" s="713">
        <f>报关资料录入2!AE28</f>
        <v>0</v>
      </c>
      <c r="Q44" s="713"/>
      <c r="R44" s="713"/>
      <c r="S44" s="136" t="str">
        <f>报关资料录入2!AF28</f>
        <v/>
      </c>
      <c r="T44" s="714"/>
      <c r="U44" s="714"/>
      <c r="V44" s="721" t="str">
        <f>报关资料录入2!Z28</f>
        <v/>
      </c>
      <c r="W44" s="715"/>
      <c r="X44" s="715"/>
      <c r="Y44" s="715"/>
      <c r="Z44" s="715"/>
      <c r="AA44" s="713" t="str">
        <f>IF(报关资料录入2!A28=34,AD44/P44," ")</f>
        <v xml:space="preserve"> </v>
      </c>
      <c r="AB44" s="713"/>
      <c r="AC44" s="713"/>
      <c r="AD44" s="716">
        <f>报关资料录入2!W28</f>
        <v>0</v>
      </c>
      <c r="AE44" s="716"/>
      <c r="AF44" s="716"/>
      <c r="AG44" s="716"/>
      <c r="AH44" s="716"/>
      <c r="AI44" s="715" t="str">
        <f>IF(A44=34,报关资料录入!M27,"  ")</f>
        <v xml:space="preserve">  </v>
      </c>
      <c r="AJ44" s="715"/>
      <c r="AK44" s="759" t="str">
        <f>报关资料录入2!AG28</f>
        <v/>
      </c>
      <c r="AL44" s="762" t="str">
        <f>IF(A44=34,报关资料录入!M25,"    ")</f>
        <v xml:space="preserve">    </v>
      </c>
    </row>
    <row r="45" spans="1:38" s="120" customFormat="1" ht="13.5" customHeight="1">
      <c r="A45" s="128" t="str">
        <f>报关资料录入2!A29</f>
        <v/>
      </c>
      <c r="B45" s="722" t="str">
        <f>IF(LEN(报关资料录入2!B28)=13,RIGHT(报关资料录入2!B28,3),"")</f>
        <v/>
      </c>
      <c r="C45" s="722"/>
      <c r="D45" s="722"/>
      <c r="E45" s="722"/>
      <c r="F45" s="722"/>
      <c r="G45" s="722"/>
      <c r="H45" s="722"/>
      <c r="I45" s="764" t="str">
        <f>报关资料录入2!E29</f>
        <v/>
      </c>
      <c r="J45" s="764"/>
      <c r="K45" s="764"/>
      <c r="L45" s="764"/>
      <c r="M45" s="764"/>
      <c r="N45" s="764"/>
      <c r="O45" s="764"/>
      <c r="P45" s="705" t="str">
        <f>IF(报关资料录入2!V28=报关资料录入2!V29,"    ",报关资料录入2!T29)</f>
        <v xml:space="preserve">    </v>
      </c>
      <c r="Q45" s="705"/>
      <c r="R45" s="705"/>
      <c r="S45" s="132" t="str">
        <f>IF(报关资料录入2!V28=报关资料录入2!V29,"    ",报关资料录入2!V29)</f>
        <v xml:space="preserve">    </v>
      </c>
      <c r="T45" s="706"/>
      <c r="U45" s="706"/>
      <c r="V45" s="17">
        <f>报关资料录入2!N28</f>
        <v>0</v>
      </c>
      <c r="W45" s="665" t="str">
        <f>IF(报关资料录入2!A28=34,"箱"," ")</f>
        <v xml:space="preserve"> </v>
      </c>
      <c r="X45" s="665"/>
      <c r="Y45" s="665"/>
      <c r="Z45" s="17"/>
      <c r="AA45" s="147" t="str">
        <f>IF(报关资料录入2!A28=34,"毛重"," ")</f>
        <v xml:space="preserve"> </v>
      </c>
      <c r="AB45" s="707">
        <f>报关资料录入2!P28</f>
        <v>0</v>
      </c>
      <c r="AC45" s="707"/>
      <c r="AD45" s="147" t="str">
        <f>IF(报关资料录入2!A28=34,"千克"," ")</f>
        <v xml:space="preserve"> </v>
      </c>
      <c r="AE45" s="147"/>
      <c r="AF45" s="147"/>
      <c r="AG45" s="147"/>
      <c r="AH45" s="147"/>
      <c r="AI45" s="708" t="str">
        <f>IF(AI44="HKD"," 港币",IF(AI44="USD","美元","  "))</f>
        <v xml:space="preserve">  </v>
      </c>
      <c r="AJ45" s="708"/>
      <c r="AK45" s="756"/>
      <c r="AL45" s="666"/>
    </row>
    <row r="46" spans="1:38" s="120" customFormat="1" ht="13.5" customHeight="1">
      <c r="A46" s="129"/>
      <c r="B46" s="709" t="str">
        <f>报关资料录入2!B29</f>
        <v/>
      </c>
      <c r="C46" s="709"/>
      <c r="D46" s="709"/>
      <c r="E46" s="709"/>
      <c r="F46" s="709"/>
      <c r="G46" s="709"/>
      <c r="H46" s="709"/>
      <c r="I46" s="767"/>
      <c r="J46" s="767"/>
      <c r="K46" s="767"/>
      <c r="L46" s="767"/>
      <c r="M46" s="767"/>
      <c r="N46" s="767"/>
      <c r="O46" s="767"/>
      <c r="P46" s="710">
        <f>报关资料录入2!T28</f>
        <v>0</v>
      </c>
      <c r="Q46" s="710"/>
      <c r="R46" s="710"/>
      <c r="S46" s="126" t="str">
        <f>报关资料录入2!V28</f>
        <v/>
      </c>
      <c r="T46" s="134"/>
      <c r="U46" s="134"/>
      <c r="V46" s="138"/>
      <c r="W46" s="135"/>
      <c r="X46" s="135"/>
      <c r="Y46" s="135"/>
      <c r="Z46" s="138"/>
      <c r="AA46" s="148" t="str">
        <f>IF(报关资料录入2!A28=34,"净重"," ")</f>
        <v xml:space="preserve"> </v>
      </c>
      <c r="AB46" s="720">
        <f>报关资料录入2!R28</f>
        <v>0</v>
      </c>
      <c r="AC46" s="720"/>
      <c r="AD46" s="148" t="str">
        <f>IF(报关资料录入2!A28=34,"千克"," ")</f>
        <v xml:space="preserve"> </v>
      </c>
      <c r="AE46" s="148"/>
      <c r="AF46" s="148"/>
      <c r="AG46" s="148"/>
      <c r="AH46" s="148"/>
      <c r="AI46" s="138"/>
      <c r="AJ46" s="138"/>
      <c r="AK46" s="135" t="str">
        <f>报关资料录入2!AG29</f>
        <v/>
      </c>
      <c r="AL46" s="763"/>
    </row>
  </sheetData>
  <sheetProtection password="AED3" sheet="1" objects="1" scenarios="1"/>
  <mergeCells count="286">
    <mergeCell ref="AL35:AL37"/>
    <mergeCell ref="AL38:AL40"/>
    <mergeCell ref="AL41:AL43"/>
    <mergeCell ref="AL44:AL46"/>
    <mergeCell ref="I6:O7"/>
    <mergeCell ref="I9:O10"/>
    <mergeCell ref="I12:O13"/>
    <mergeCell ref="I15:O16"/>
    <mergeCell ref="I18:O19"/>
    <mergeCell ref="I21:O22"/>
    <mergeCell ref="I24:O25"/>
    <mergeCell ref="I27:O28"/>
    <mergeCell ref="I30:O31"/>
    <mergeCell ref="I33:O34"/>
    <mergeCell ref="I36:O37"/>
    <mergeCell ref="I39:O40"/>
    <mergeCell ref="I42:O43"/>
    <mergeCell ref="I45:O46"/>
    <mergeCell ref="AL8:AL10"/>
    <mergeCell ref="AL11:AL13"/>
    <mergeCell ref="AL14:AL16"/>
    <mergeCell ref="AL17:AL19"/>
    <mergeCell ref="AL20:AL22"/>
    <mergeCell ref="AL23:AL25"/>
    <mergeCell ref="AL26:AL28"/>
    <mergeCell ref="AL29:AL31"/>
    <mergeCell ref="AL32:AL34"/>
    <mergeCell ref="B46:H46"/>
    <mergeCell ref="P46:R46"/>
    <mergeCell ref="AB46:AC46"/>
    <mergeCell ref="AK5:AK6"/>
    <mergeCell ref="AK8:AK9"/>
    <mergeCell ref="AK11:AK12"/>
    <mergeCell ref="AK14:AK15"/>
    <mergeCell ref="AK17:AK18"/>
    <mergeCell ref="AK20:AK21"/>
    <mergeCell ref="AK23:AK24"/>
    <mergeCell ref="AK26:AK27"/>
    <mergeCell ref="AK29:AK30"/>
    <mergeCell ref="AK32:AK33"/>
    <mergeCell ref="AK35:AK36"/>
    <mergeCell ref="AK38:AK39"/>
    <mergeCell ref="AK41:AK42"/>
    <mergeCell ref="AK44:AK45"/>
    <mergeCell ref="B44:H44"/>
    <mergeCell ref="I44:O44"/>
    <mergeCell ref="P44:R44"/>
    <mergeCell ref="T44:U44"/>
    <mergeCell ref="B43:H43"/>
    <mergeCell ref="P43:R43"/>
    <mergeCell ref="AB43:AC43"/>
    <mergeCell ref="V44:Z44"/>
    <mergeCell ref="AA44:AC44"/>
    <mergeCell ref="AD44:AH44"/>
    <mergeCell ref="AI44:AJ44"/>
    <mergeCell ref="B45:H45"/>
    <mergeCell ref="P45:R45"/>
    <mergeCell ref="T45:U45"/>
    <mergeCell ref="W45:Y45"/>
    <mergeCell ref="AB45:AC45"/>
    <mergeCell ref="AI45:AJ45"/>
    <mergeCell ref="B41:H41"/>
    <mergeCell ref="I41:O41"/>
    <mergeCell ref="P41:R41"/>
    <mergeCell ref="T41:U41"/>
    <mergeCell ref="V41:Z41"/>
    <mergeCell ref="AA41:AC41"/>
    <mergeCell ref="AD41:AH41"/>
    <mergeCell ref="AI41:AJ41"/>
    <mergeCell ref="B42:H42"/>
    <mergeCell ref="P42:R42"/>
    <mergeCell ref="T42:U42"/>
    <mergeCell ref="W42:Y42"/>
    <mergeCell ref="AB42:AC42"/>
    <mergeCell ref="AI42:AJ42"/>
    <mergeCell ref="AD38:AH38"/>
    <mergeCell ref="AI38:AJ38"/>
    <mergeCell ref="B39:H39"/>
    <mergeCell ref="P39:R39"/>
    <mergeCell ref="T39:U39"/>
    <mergeCell ref="W39:Y39"/>
    <mergeCell ref="AB39:AC39"/>
    <mergeCell ref="AI39:AJ39"/>
    <mergeCell ref="B40:H40"/>
    <mergeCell ref="P40:R40"/>
    <mergeCell ref="AB40:AC40"/>
    <mergeCell ref="B37:H37"/>
    <mergeCell ref="P37:R37"/>
    <mergeCell ref="AB37:AC37"/>
    <mergeCell ref="B38:H38"/>
    <mergeCell ref="I38:O38"/>
    <mergeCell ref="P38:R38"/>
    <mergeCell ref="T38:U38"/>
    <mergeCell ref="V38:Z38"/>
    <mergeCell ref="AA38:AC38"/>
    <mergeCell ref="B35:H35"/>
    <mergeCell ref="I35:O35"/>
    <mergeCell ref="P35:R35"/>
    <mergeCell ref="T35:U35"/>
    <mergeCell ref="V35:Z35"/>
    <mergeCell ref="AA35:AC35"/>
    <mergeCell ref="AD35:AH35"/>
    <mergeCell ref="AI35:AJ35"/>
    <mergeCell ref="B36:H36"/>
    <mergeCell ref="P36:R36"/>
    <mergeCell ref="T36:U36"/>
    <mergeCell ref="W36:Y36"/>
    <mergeCell ref="AB36:AC36"/>
    <mergeCell ref="AI36:AJ36"/>
    <mergeCell ref="AD32:AH32"/>
    <mergeCell ref="AI32:AJ32"/>
    <mergeCell ref="B33:H33"/>
    <mergeCell ref="P33:R33"/>
    <mergeCell ref="T33:U33"/>
    <mergeCell ref="W33:Y33"/>
    <mergeCell ref="AB33:AC33"/>
    <mergeCell ref="AI33:AJ33"/>
    <mergeCell ref="B34:H34"/>
    <mergeCell ref="P34:R34"/>
    <mergeCell ref="AB34:AC34"/>
    <mergeCell ref="B31:H31"/>
    <mergeCell ref="P31:R31"/>
    <mergeCell ref="AB31:AC31"/>
    <mergeCell ref="B32:H32"/>
    <mergeCell ref="I32:O32"/>
    <mergeCell ref="P32:R32"/>
    <mergeCell ref="T32:U32"/>
    <mergeCell ref="V32:Z32"/>
    <mergeCell ref="AA32:AC32"/>
    <mergeCell ref="B29:H29"/>
    <mergeCell ref="I29:O29"/>
    <mergeCell ref="P29:R29"/>
    <mergeCell ref="T29:U29"/>
    <mergeCell ref="V29:Z29"/>
    <mergeCell ref="AA29:AC29"/>
    <mergeCell ref="AD29:AH29"/>
    <mergeCell ref="AI29:AJ29"/>
    <mergeCell ref="B30:H30"/>
    <mergeCell ref="P30:R30"/>
    <mergeCell ref="T30:U30"/>
    <mergeCell ref="W30:Y30"/>
    <mergeCell ref="AB30:AC30"/>
    <mergeCell ref="AI30:AJ30"/>
    <mergeCell ref="AD26:AH26"/>
    <mergeCell ref="AI26:AJ26"/>
    <mergeCell ref="B27:H27"/>
    <mergeCell ref="P27:R27"/>
    <mergeCell ref="T27:U27"/>
    <mergeCell ref="W27:Y27"/>
    <mergeCell ref="AB27:AC27"/>
    <mergeCell ref="AI27:AJ27"/>
    <mergeCell ref="B28:H28"/>
    <mergeCell ref="P28:R28"/>
    <mergeCell ref="AB28:AC28"/>
    <mergeCell ref="B25:H25"/>
    <mergeCell ref="P25:R25"/>
    <mergeCell ref="AB25:AC25"/>
    <mergeCell ref="B26:H26"/>
    <mergeCell ref="I26:O26"/>
    <mergeCell ref="P26:R26"/>
    <mergeCell ref="T26:U26"/>
    <mergeCell ref="V26:Z26"/>
    <mergeCell ref="AA26:AC26"/>
    <mergeCell ref="B23:H23"/>
    <mergeCell ref="I23:O23"/>
    <mergeCell ref="P23:R23"/>
    <mergeCell ref="T23:U23"/>
    <mergeCell ref="V23:Z23"/>
    <mergeCell ref="AA23:AC23"/>
    <mergeCell ref="AD23:AH23"/>
    <mergeCell ref="AI23:AJ23"/>
    <mergeCell ref="B24:H24"/>
    <mergeCell ref="P24:R24"/>
    <mergeCell ref="T24:U24"/>
    <mergeCell ref="W24:Y24"/>
    <mergeCell ref="AB24:AC24"/>
    <mergeCell ref="AI24:AJ24"/>
    <mergeCell ref="AD20:AH20"/>
    <mergeCell ref="AI20:AJ20"/>
    <mergeCell ref="B21:H21"/>
    <mergeCell ref="P21:R21"/>
    <mergeCell ref="T21:U21"/>
    <mergeCell ref="W21:Y21"/>
    <mergeCell ref="AB21:AC21"/>
    <mergeCell ref="AI21:AJ21"/>
    <mergeCell ref="B22:H22"/>
    <mergeCell ref="P22:R22"/>
    <mergeCell ref="AB22:AC22"/>
    <mergeCell ref="B19:H19"/>
    <mergeCell ref="P19:R19"/>
    <mergeCell ref="AB19:AC19"/>
    <mergeCell ref="B20:H20"/>
    <mergeCell ref="I20:O20"/>
    <mergeCell ref="P20:R20"/>
    <mergeCell ref="T20:U20"/>
    <mergeCell ref="V20:Z20"/>
    <mergeCell ref="AA20:AC20"/>
    <mergeCell ref="B17:H17"/>
    <mergeCell ref="I17:O17"/>
    <mergeCell ref="P17:R17"/>
    <mergeCell ref="T17:U17"/>
    <mergeCell ref="V17:Z17"/>
    <mergeCell ref="AA17:AC17"/>
    <mergeCell ref="AD17:AH17"/>
    <mergeCell ref="AI17:AJ17"/>
    <mergeCell ref="B18:H18"/>
    <mergeCell ref="P18:R18"/>
    <mergeCell ref="T18:U18"/>
    <mergeCell ref="W18:Y18"/>
    <mergeCell ref="AB18:AC18"/>
    <mergeCell ref="AI18:AJ18"/>
    <mergeCell ref="AD14:AH14"/>
    <mergeCell ref="AI14:AJ14"/>
    <mergeCell ref="B15:H15"/>
    <mergeCell ref="P15:R15"/>
    <mergeCell ref="T15:U15"/>
    <mergeCell ref="W15:Y15"/>
    <mergeCell ref="AB15:AC15"/>
    <mergeCell ref="AI15:AJ15"/>
    <mergeCell ref="B16:H16"/>
    <mergeCell ref="P16:R16"/>
    <mergeCell ref="AB16:AC16"/>
    <mergeCell ref="B13:H13"/>
    <mergeCell ref="P13:R13"/>
    <mergeCell ref="AB13:AC13"/>
    <mergeCell ref="B14:H14"/>
    <mergeCell ref="I14:O14"/>
    <mergeCell ref="P14:R14"/>
    <mergeCell ref="T14:U14"/>
    <mergeCell ref="V14:Z14"/>
    <mergeCell ref="AA14:AC14"/>
    <mergeCell ref="B11:H11"/>
    <mergeCell ref="I11:O11"/>
    <mergeCell ref="P11:R11"/>
    <mergeCell ref="V11:Y11"/>
    <mergeCell ref="AA11:AC11"/>
    <mergeCell ref="AD11:AH11"/>
    <mergeCell ref="AI11:AJ11"/>
    <mergeCell ref="B12:H12"/>
    <mergeCell ref="P12:R12"/>
    <mergeCell ref="W12:Y12"/>
    <mergeCell ref="AB12:AC12"/>
    <mergeCell ref="AI12:AJ12"/>
    <mergeCell ref="AI8:AJ8"/>
    <mergeCell ref="B9:H9"/>
    <mergeCell ref="P9:R9"/>
    <mergeCell ref="T9:U9"/>
    <mergeCell ref="W9:Y9"/>
    <mergeCell ref="AB9:AC9"/>
    <mergeCell ref="AI9:AJ9"/>
    <mergeCell ref="B10:H10"/>
    <mergeCell ref="P10:R10"/>
    <mergeCell ref="AB10:AC10"/>
    <mergeCell ref="P7:R7"/>
    <mergeCell ref="AB7:AC7"/>
    <mergeCell ref="B8:H8"/>
    <mergeCell ref="I8:O8"/>
    <mergeCell ref="P8:R8"/>
    <mergeCell ref="T8:U8"/>
    <mergeCell ref="V8:Z8"/>
    <mergeCell ref="AA8:AC8"/>
    <mergeCell ref="AD8:AH8"/>
    <mergeCell ref="A3:AL3"/>
    <mergeCell ref="B4:H4"/>
    <mergeCell ref="I4:O4"/>
    <mergeCell ref="P4:S4"/>
    <mergeCell ref="T4:U4"/>
    <mergeCell ref="V4:AC4"/>
    <mergeCell ref="AD4:AG4"/>
    <mergeCell ref="AI4:AJ4"/>
    <mergeCell ref="B5:H5"/>
    <mergeCell ref="I5:O5"/>
    <mergeCell ref="P5:R5"/>
    <mergeCell ref="T5:U5"/>
    <mergeCell ref="V5:Z5"/>
    <mergeCell ref="AA5:AC5"/>
    <mergeCell ref="AD5:AH5"/>
    <mergeCell ref="AI5:AJ5"/>
    <mergeCell ref="AL5:AL7"/>
    <mergeCell ref="B6:H6"/>
    <mergeCell ref="P6:R6"/>
    <mergeCell ref="T6:U6"/>
    <mergeCell ref="W6:Y6"/>
    <mergeCell ref="AB6:AC6"/>
    <mergeCell ref="AI6:AJ6"/>
    <mergeCell ref="B7:H7"/>
  </mergeCells>
  <phoneticPr fontId="148" type="noConversion"/>
  <printOptions horizontalCentered="1" verticalCentered="1"/>
  <pageMargins left="7.8740157480315001E-2" right="7.8740157480315001E-2" top="0.196850393700787" bottom="0.196850393700787" header="0.31496062992126" footer="0.31496062992126"/>
  <pageSetup paperSize="9" scale="91" orientation="landscape"/>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indexed="12"/>
    <pageSetUpPr autoPageBreaks="0"/>
  </sheetPr>
  <dimension ref="A1:AQ46"/>
  <sheetViews>
    <sheetView showZeros="0" showOutlineSymbols="0" workbookViewId="0">
      <selection activeCell="I20" sqref="I20:O20"/>
    </sheetView>
  </sheetViews>
  <sheetFormatPr defaultColWidth="9" defaultRowHeight="14.25"/>
  <cols>
    <col min="1" max="1" width="5.75" customWidth="1"/>
    <col min="2" max="2" width="1.25" customWidth="1"/>
    <col min="3" max="3" width="1.375" customWidth="1"/>
    <col min="4" max="4" width="1.875" customWidth="1"/>
    <col min="5" max="5" width="1.75" customWidth="1"/>
    <col min="6" max="6" width="1.25" customWidth="1"/>
    <col min="7" max="7" width="1.375" customWidth="1"/>
    <col min="8" max="8" width="0.875" customWidth="1"/>
    <col min="9" max="9" width="6" customWidth="1"/>
    <col min="10" max="10" width="5.75" customWidth="1"/>
    <col min="11" max="11" width="3.625" customWidth="1"/>
    <col min="12" max="12" width="2.75" customWidth="1"/>
    <col min="13" max="13" width="1.375" customWidth="1"/>
    <col min="14" max="14" width="6.125" customWidth="1"/>
    <col min="15" max="15" width="16.625" customWidth="1"/>
    <col min="16" max="16" width="4.625" customWidth="1"/>
    <col min="17" max="17" width="3.25" customWidth="1"/>
    <col min="18" max="18" width="3.5" customWidth="1"/>
    <col min="19" max="19" width="6.125" customWidth="1"/>
    <col min="20" max="20" width="0.625" customWidth="1"/>
    <col min="21" max="21" width="9.5" hidden="1" customWidth="1"/>
    <col min="22" max="22" width="5.25" customWidth="1"/>
    <col min="23" max="23" width="1.625" customWidth="1"/>
    <col min="24" max="24" width="0.875" customWidth="1"/>
    <col min="25" max="25" width="5.375" customWidth="1"/>
    <col min="26" max="26" width="1.875" hidden="1" customWidth="1"/>
    <col min="27" max="27" width="4.375" customWidth="1"/>
    <col min="28" max="28" width="4.5" customWidth="1"/>
    <col min="29" max="29" width="6" customWidth="1"/>
    <col min="30" max="30" width="6.25" customWidth="1"/>
    <col min="31" max="31" width="1.875" customWidth="1"/>
    <col min="32" max="32" width="1.375" customWidth="1"/>
    <col min="33" max="33" width="3.125" customWidth="1"/>
    <col min="34" max="34" width="4" customWidth="1"/>
    <col min="35" max="35" width="2.125" customWidth="1"/>
    <col min="36" max="36" width="1.75" customWidth="1"/>
    <col min="37" max="37" width="15.25" customWidth="1"/>
    <col min="38" max="38" width="7.125" customWidth="1"/>
  </cols>
  <sheetData>
    <row r="1" spans="1:43" ht="0.75" customHeight="1">
      <c r="AC1">
        <f>报关资料录入2!R65</f>
        <v>0</v>
      </c>
    </row>
    <row r="2" spans="1:43" ht="0.75" customHeight="1"/>
    <row r="3" spans="1:43" ht="21" customHeight="1">
      <c r="A3" s="632" t="s">
        <v>4522</v>
      </c>
      <c r="B3" s="632"/>
      <c r="C3" s="632"/>
      <c r="D3" s="632"/>
      <c r="E3" s="632"/>
      <c r="F3" s="632"/>
      <c r="G3" s="632"/>
      <c r="H3" s="632"/>
      <c r="I3" s="632"/>
      <c r="J3" s="632"/>
      <c r="K3" s="632"/>
      <c r="L3" s="632"/>
      <c r="M3" s="632"/>
      <c r="N3" s="632"/>
      <c r="O3" s="632"/>
      <c r="P3" s="632"/>
      <c r="Q3" s="632"/>
      <c r="R3" s="632"/>
      <c r="S3" s="632"/>
      <c r="T3" s="632"/>
      <c r="U3" s="632"/>
      <c r="V3" s="632"/>
      <c r="W3" s="632"/>
      <c r="X3" s="632"/>
      <c r="Y3" s="632"/>
      <c r="Z3" s="632"/>
      <c r="AA3" s="632"/>
      <c r="AB3" s="632"/>
      <c r="AC3" s="632"/>
      <c r="AD3" s="632"/>
      <c r="AE3" s="632"/>
      <c r="AF3" s="632"/>
      <c r="AG3" s="632"/>
      <c r="AH3" s="632"/>
      <c r="AI3" s="632"/>
      <c r="AJ3" s="632"/>
      <c r="AK3" s="632"/>
      <c r="AL3" s="632"/>
    </row>
    <row r="4" spans="1:43" s="120" customFormat="1" ht="13.5" customHeight="1">
      <c r="A4" s="122" t="s">
        <v>4462</v>
      </c>
      <c r="B4" s="681" t="s">
        <v>4463</v>
      </c>
      <c r="C4" s="681"/>
      <c r="D4" s="681"/>
      <c r="E4" s="681"/>
      <c r="F4" s="681"/>
      <c r="G4" s="681"/>
      <c r="H4" s="681"/>
      <c r="I4" s="681" t="s">
        <v>4495</v>
      </c>
      <c r="J4" s="681"/>
      <c r="K4" s="681"/>
      <c r="L4" s="681"/>
      <c r="M4" s="681"/>
      <c r="N4" s="681"/>
      <c r="O4" s="681"/>
      <c r="P4" s="681" t="s">
        <v>4468</v>
      </c>
      <c r="Q4" s="681"/>
      <c r="R4" s="681"/>
      <c r="S4" s="681"/>
      <c r="T4" s="652"/>
      <c r="U4" s="652"/>
      <c r="V4" s="680" t="s">
        <v>4496</v>
      </c>
      <c r="W4" s="680"/>
      <c r="X4" s="680"/>
      <c r="Y4" s="680"/>
      <c r="Z4" s="680"/>
      <c r="AA4" s="680"/>
      <c r="AB4" s="680"/>
      <c r="AC4" s="680"/>
      <c r="AD4" s="694" t="s">
        <v>4497</v>
      </c>
      <c r="AE4" s="694"/>
      <c r="AF4" s="694"/>
      <c r="AG4" s="694"/>
      <c r="AH4" s="149"/>
      <c r="AI4" s="680" t="s">
        <v>4498</v>
      </c>
      <c r="AJ4" s="680"/>
      <c r="AK4" s="130" t="s">
        <v>4499</v>
      </c>
      <c r="AL4" s="150" t="s">
        <v>4500</v>
      </c>
    </row>
    <row r="5" spans="1:43" s="121" customFormat="1" ht="13.5" customHeight="1">
      <c r="A5" s="123" t="str">
        <f>报关资料录入2!A30</f>
        <v/>
      </c>
      <c r="B5" s="695" t="str">
        <f>LEFT(报关资料录入2!B30,10)</f>
        <v/>
      </c>
      <c r="C5" s="696"/>
      <c r="D5" s="696"/>
      <c r="E5" s="696"/>
      <c r="F5" s="696"/>
      <c r="G5" s="696"/>
      <c r="H5" s="696"/>
      <c r="I5" s="697" t="str">
        <f>报关资料录入2!E30</f>
        <v/>
      </c>
      <c r="J5" s="697"/>
      <c r="K5" s="697"/>
      <c r="L5" s="697"/>
      <c r="M5" s="697"/>
      <c r="N5" s="697"/>
      <c r="O5" s="697"/>
      <c r="P5" s="698">
        <f>报关资料录入2!AE30</f>
        <v>0</v>
      </c>
      <c r="Q5" s="698"/>
      <c r="R5" s="698"/>
      <c r="S5" s="131" t="str">
        <f>报关资料录入2!AF30</f>
        <v/>
      </c>
      <c r="T5" s="699"/>
      <c r="U5" s="699"/>
      <c r="V5" s="768" t="str">
        <f>报关资料录入2!Z30</f>
        <v/>
      </c>
      <c r="W5" s="639"/>
      <c r="X5" s="639"/>
      <c r="Y5" s="639"/>
      <c r="Z5" s="639"/>
      <c r="AA5" s="698" t="str">
        <f>IF(报关资料录入2!A30=35,AD5/P5," ")</f>
        <v xml:space="preserve"> </v>
      </c>
      <c r="AB5" s="698"/>
      <c r="AC5" s="698"/>
      <c r="AD5" s="702">
        <f>报关资料录入2!W30</f>
        <v>0</v>
      </c>
      <c r="AE5" s="702"/>
      <c r="AF5" s="702"/>
      <c r="AG5" s="702"/>
      <c r="AH5" s="702"/>
      <c r="AI5" s="701" t="str">
        <f>IF(A5=35,报关资料录入!M27,"  ")</f>
        <v xml:space="preserve">  </v>
      </c>
      <c r="AJ5" s="701"/>
      <c r="AK5" s="755" t="str">
        <f>报关资料录入2!AG30</f>
        <v/>
      </c>
      <c r="AL5" s="760" t="str">
        <f>IF(A5=35,报关资料录入!M25,"    ")</f>
        <v xml:space="preserve">    </v>
      </c>
      <c r="AQ5" s="153"/>
    </row>
    <row r="6" spans="1:43" s="121" customFormat="1" ht="13.5" customHeight="1">
      <c r="A6" s="124" t="str">
        <f>报关资料录入2!A31</f>
        <v/>
      </c>
      <c r="B6" s="703" t="str">
        <f>IF(LEN(报关资料录入2!B30)=13,RIGHT(报关资料录入2!B30,3),"")</f>
        <v/>
      </c>
      <c r="C6" s="704"/>
      <c r="D6" s="704"/>
      <c r="E6" s="704"/>
      <c r="F6" s="704"/>
      <c r="G6" s="704"/>
      <c r="H6" s="704"/>
      <c r="I6" s="764" t="str">
        <f>报关资料录入2!E31</f>
        <v/>
      </c>
      <c r="J6" s="764"/>
      <c r="K6" s="764"/>
      <c r="L6" s="764"/>
      <c r="M6" s="764"/>
      <c r="N6" s="764"/>
      <c r="O6" s="764"/>
      <c r="P6" s="705" t="str">
        <f>IF(报关资料录入2!V30=报关资料录入2!V31,"    ",报关资料录入2!T31)</f>
        <v xml:space="preserve">    </v>
      </c>
      <c r="Q6" s="705"/>
      <c r="R6" s="705"/>
      <c r="S6" s="132" t="str">
        <f>IF(报关资料录入2!V30=报关资料录入2!V31,"    ",报关资料录入2!V31)</f>
        <v xml:space="preserve">    </v>
      </c>
      <c r="T6" s="706"/>
      <c r="U6" s="706"/>
      <c r="V6" s="18">
        <f>报关资料录入2!N30</f>
        <v>0</v>
      </c>
      <c r="W6" s="665" t="str">
        <f>IF(报关资料录入2!A30=35,"箱"," ")</f>
        <v xml:space="preserve"> </v>
      </c>
      <c r="X6" s="665"/>
      <c r="Y6" s="665"/>
      <c r="Z6" s="19"/>
      <c r="AA6" s="140" t="str">
        <f>IF(报关资料录入2!A30=35,"毛重"," ")</f>
        <v xml:space="preserve"> </v>
      </c>
      <c r="AB6" s="707">
        <f>报关资料录入2!P30</f>
        <v>0</v>
      </c>
      <c r="AC6" s="707"/>
      <c r="AD6" s="140" t="str">
        <f>IF(报关资料录入2!A30=35,"千克"," ")</f>
        <v xml:space="preserve"> </v>
      </c>
      <c r="AE6" s="141"/>
      <c r="AF6" s="141"/>
      <c r="AG6" s="141"/>
      <c r="AH6" s="141"/>
      <c r="AI6" s="708" t="str">
        <f>IF(AI5="HKD"," 港币",IF(AI5="USD","美元","    "))</f>
        <v xml:space="preserve">    </v>
      </c>
      <c r="AJ6" s="708"/>
      <c r="AK6" s="756"/>
      <c r="AL6" s="678"/>
    </row>
    <row r="7" spans="1:43" s="121" customFormat="1" ht="13.5" customHeight="1">
      <c r="A7" s="125"/>
      <c r="B7" s="709" t="str">
        <f>报关资料录入2!B31</f>
        <v/>
      </c>
      <c r="C7" s="709"/>
      <c r="D7" s="709"/>
      <c r="E7" s="709"/>
      <c r="F7" s="709"/>
      <c r="G7" s="709"/>
      <c r="H7" s="709"/>
      <c r="I7" s="767"/>
      <c r="J7" s="767"/>
      <c r="K7" s="767"/>
      <c r="L7" s="767"/>
      <c r="M7" s="767"/>
      <c r="N7" s="767"/>
      <c r="O7" s="767"/>
      <c r="P7" s="710">
        <f>报关资料录入2!T30</f>
        <v>0</v>
      </c>
      <c r="Q7" s="710"/>
      <c r="R7" s="710"/>
      <c r="S7" s="126" t="str">
        <f>报关资料录入2!V30</f>
        <v/>
      </c>
      <c r="T7" s="134"/>
      <c r="U7" s="134"/>
      <c r="V7" s="135"/>
      <c r="W7" s="135"/>
      <c r="X7" s="135"/>
      <c r="Y7" s="135"/>
      <c r="Z7" s="135"/>
      <c r="AA7" s="142" t="str">
        <f>IF(报关资料录入2!A30=35,"净重"," ")</f>
        <v xml:space="preserve"> </v>
      </c>
      <c r="AB7" s="707">
        <f>报关资料录入2!R30</f>
        <v>0</v>
      </c>
      <c r="AC7" s="707"/>
      <c r="AD7" s="142" t="str">
        <f>IF(报关资料录入2!A30=35,"千克"," ")</f>
        <v xml:space="preserve"> </v>
      </c>
      <c r="AE7" s="143"/>
      <c r="AF7" s="143"/>
      <c r="AG7" s="143"/>
      <c r="AH7" s="143"/>
      <c r="AI7" s="138"/>
      <c r="AJ7" s="138"/>
      <c r="AK7" s="152" t="str">
        <f>报关资料录入2!AG31</f>
        <v/>
      </c>
      <c r="AL7" s="761"/>
    </row>
    <row r="8" spans="1:43" s="121" customFormat="1" ht="13.5" customHeight="1">
      <c r="A8" s="127" t="str">
        <f>报关资料录入2!A32</f>
        <v/>
      </c>
      <c r="B8" s="711" t="str">
        <f>LEFT(报关资料录入2!B32,10)</f>
        <v/>
      </c>
      <c r="C8" s="711"/>
      <c r="D8" s="711"/>
      <c r="E8" s="711"/>
      <c r="F8" s="711"/>
      <c r="G8" s="711"/>
      <c r="H8" s="711"/>
      <c r="I8" s="712" t="str">
        <f>报关资料录入2!E32</f>
        <v/>
      </c>
      <c r="J8" s="712"/>
      <c r="K8" s="712"/>
      <c r="L8" s="712"/>
      <c r="M8" s="712"/>
      <c r="N8" s="712"/>
      <c r="O8" s="712"/>
      <c r="P8" s="713">
        <f>报关资料录入2!AE32</f>
        <v>0</v>
      </c>
      <c r="Q8" s="713"/>
      <c r="R8" s="713"/>
      <c r="S8" s="136" t="str">
        <f>报关资料录入2!AF32</f>
        <v/>
      </c>
      <c r="T8" s="714"/>
      <c r="U8" s="714"/>
      <c r="V8" s="717" t="str">
        <f>报关资料录入2!Z32</f>
        <v/>
      </c>
      <c r="W8" s="718"/>
      <c r="X8" s="718"/>
      <c r="Y8" s="718"/>
      <c r="Z8" s="718"/>
      <c r="AA8" s="713" t="str">
        <f>IF(报关资料录入2!A32=36,AD8/P8," ")</f>
        <v xml:space="preserve"> </v>
      </c>
      <c r="AB8" s="713"/>
      <c r="AC8" s="713"/>
      <c r="AD8" s="716">
        <f>报关资料录入2!W32</f>
        <v>0</v>
      </c>
      <c r="AE8" s="716"/>
      <c r="AF8" s="716"/>
      <c r="AG8" s="716"/>
      <c r="AH8" s="716"/>
      <c r="AI8" s="715" t="str">
        <f>IF(A8=36,报关资料录入!M27,"  ")</f>
        <v xml:space="preserve">  </v>
      </c>
      <c r="AJ8" s="715"/>
      <c r="AK8" s="759" t="str">
        <f>报关资料录入2!AG32</f>
        <v/>
      </c>
      <c r="AL8" s="762" t="str">
        <f>IF(A8=36,报关资料录入!M25,"    ")</f>
        <v xml:space="preserve">    </v>
      </c>
    </row>
    <row r="9" spans="1:43" s="121" customFormat="1" ht="13.5" customHeight="1">
      <c r="A9" s="128" t="str">
        <f>报关资料录入2!A33</f>
        <v/>
      </c>
      <c r="B9" s="703" t="str">
        <f>IF(LEN(报关资料录入2!B32)=13,RIGHT(报关资料录入2!B32,3),"")</f>
        <v/>
      </c>
      <c r="C9" s="703"/>
      <c r="D9" s="703"/>
      <c r="E9" s="703"/>
      <c r="F9" s="703"/>
      <c r="G9" s="703"/>
      <c r="H9" s="703"/>
      <c r="I9" s="764" t="str">
        <f>报关资料录入2!E33</f>
        <v/>
      </c>
      <c r="J9" s="765"/>
      <c r="K9" s="765"/>
      <c r="L9" s="765"/>
      <c r="M9" s="765"/>
      <c r="N9" s="765"/>
      <c r="O9" s="765"/>
      <c r="P9" s="705" t="str">
        <f>IF(报关资料录入2!V32=报关资料录入2!V33,"    ",报关资料录入2!T33)</f>
        <v xml:space="preserve">    </v>
      </c>
      <c r="Q9" s="705"/>
      <c r="R9" s="705"/>
      <c r="S9" s="132" t="str">
        <f>IF(报关资料录入2!V32=报关资料录入2!V33,"    ",报关资料录入2!V33)</f>
        <v xml:space="preserve">    </v>
      </c>
      <c r="T9" s="706"/>
      <c r="U9" s="706"/>
      <c r="V9" s="18">
        <f>报关资料录入2!N32</f>
        <v>0</v>
      </c>
      <c r="W9" s="665" t="str">
        <f>IF(报关资料录入2!A32=36,"箱"," ")</f>
        <v xml:space="preserve"> </v>
      </c>
      <c r="X9" s="665"/>
      <c r="Y9" s="665"/>
      <c r="Z9" s="19"/>
      <c r="AA9" s="140" t="str">
        <f>IF(报关资料录入2!A32=36,"毛重"," ")</f>
        <v xml:space="preserve"> </v>
      </c>
      <c r="AB9" s="707">
        <f>报关资料录入2!P32</f>
        <v>0</v>
      </c>
      <c r="AC9" s="707"/>
      <c r="AD9" s="140" t="str">
        <f>IF(报关资料录入2!A32=36,"千克"," ")</f>
        <v xml:space="preserve"> </v>
      </c>
      <c r="AE9" s="144"/>
      <c r="AF9" s="144"/>
      <c r="AG9" s="144"/>
      <c r="AH9" s="144"/>
      <c r="AI9" s="708" t="str">
        <f>IF(AI8="HKD"," 港币",IF(AI8="USD","美元","  "))</f>
        <v xml:space="preserve">  </v>
      </c>
      <c r="AJ9" s="708"/>
      <c r="AK9" s="756"/>
      <c r="AL9" s="666"/>
    </row>
    <row r="10" spans="1:43" s="121" customFormat="1" ht="13.5" customHeight="1">
      <c r="A10" s="129"/>
      <c r="B10" s="709" t="str">
        <f>报关资料录入2!B33</f>
        <v/>
      </c>
      <c r="C10" s="709"/>
      <c r="D10" s="709"/>
      <c r="E10" s="709"/>
      <c r="F10" s="709"/>
      <c r="G10" s="709"/>
      <c r="H10" s="709"/>
      <c r="I10" s="766"/>
      <c r="J10" s="766"/>
      <c r="K10" s="766"/>
      <c r="L10" s="766"/>
      <c r="M10" s="766"/>
      <c r="N10" s="766"/>
      <c r="O10" s="766"/>
      <c r="P10" s="710">
        <f>报关资料录入2!T32</f>
        <v>0</v>
      </c>
      <c r="Q10" s="710"/>
      <c r="R10" s="710"/>
      <c r="S10" s="126" t="str">
        <f>报关资料录入2!V32</f>
        <v/>
      </c>
      <c r="T10" s="134"/>
      <c r="U10" s="134"/>
      <c r="V10" s="135"/>
      <c r="W10" s="135"/>
      <c r="X10" s="135"/>
      <c r="Y10" s="135"/>
      <c r="Z10" s="135"/>
      <c r="AA10" s="142" t="str">
        <f>IF(报关资料录入2!A32=36,"净重"," ")</f>
        <v xml:space="preserve"> </v>
      </c>
      <c r="AB10" s="707">
        <f>报关资料录入2!R32</f>
        <v>0</v>
      </c>
      <c r="AC10" s="707"/>
      <c r="AD10" s="142" t="str">
        <f>IF(报关资料录入2!A32=36,"千克"," ")</f>
        <v xml:space="preserve"> </v>
      </c>
      <c r="AE10" s="145"/>
      <c r="AF10" s="145"/>
      <c r="AG10" s="145"/>
      <c r="AH10" s="145"/>
      <c r="AI10" s="138"/>
      <c r="AJ10" s="138"/>
      <c r="AK10" s="135" t="str">
        <f>报关资料录入2!AG33</f>
        <v/>
      </c>
      <c r="AL10" s="763"/>
    </row>
    <row r="11" spans="1:43" s="121" customFormat="1" ht="13.5" customHeight="1">
      <c r="A11" s="127" t="str">
        <f>报关资料录入2!A34</f>
        <v/>
      </c>
      <c r="B11" s="711" t="str">
        <f>LEFT(报关资料录入2!B34,10)</f>
        <v/>
      </c>
      <c r="C11" s="711"/>
      <c r="D11" s="711"/>
      <c r="E11" s="711"/>
      <c r="F11" s="711"/>
      <c r="G11" s="711"/>
      <c r="H11" s="711"/>
      <c r="I11" s="712" t="str">
        <f>报关资料录入2!E34</f>
        <v/>
      </c>
      <c r="J11" s="712"/>
      <c r="K11" s="712"/>
      <c r="L11" s="712"/>
      <c r="M11" s="712"/>
      <c r="N11" s="712"/>
      <c r="O11" s="712"/>
      <c r="P11" s="713">
        <f>报关资料录入2!AE34</f>
        <v>0</v>
      </c>
      <c r="Q11" s="713"/>
      <c r="R11" s="713"/>
      <c r="S11" s="136" t="str">
        <f>报关资料录入2!AF34</f>
        <v/>
      </c>
      <c r="T11" s="137"/>
      <c r="U11" s="137"/>
      <c r="V11" s="717" t="str">
        <f>报关资料录入2!Z34</f>
        <v/>
      </c>
      <c r="W11" s="718"/>
      <c r="X11" s="718"/>
      <c r="Y11" s="718"/>
      <c r="Z11" s="146"/>
      <c r="AA11" s="713" t="str">
        <f>IF(报关资料录入2!A34=37,AD11/P11," ")</f>
        <v xml:space="preserve"> </v>
      </c>
      <c r="AB11" s="713"/>
      <c r="AC11" s="713"/>
      <c r="AD11" s="716">
        <f>报关资料录入2!W34</f>
        <v>0</v>
      </c>
      <c r="AE11" s="716"/>
      <c r="AF11" s="716"/>
      <c r="AG11" s="716"/>
      <c r="AH11" s="716"/>
      <c r="AI11" s="719" t="str">
        <f>IF(A11=37,报关资料录入!M27,"  ")</f>
        <v xml:space="preserve">  </v>
      </c>
      <c r="AJ11" s="719"/>
      <c r="AK11" s="759" t="str">
        <f>报关资料录入2!AG34</f>
        <v/>
      </c>
      <c r="AL11" s="762" t="str">
        <f>IF(A11=37,报关资料录入!M25,"    ")</f>
        <v xml:space="preserve">    </v>
      </c>
    </row>
    <row r="12" spans="1:43" s="121" customFormat="1" ht="13.5" customHeight="1">
      <c r="A12" s="128" t="str">
        <f>报关资料录入2!A35</f>
        <v/>
      </c>
      <c r="B12" s="703" t="str">
        <f>IF(LEN(报关资料录入2!B34)=13,RIGHT(报关资料录入2!B34,3),"")</f>
        <v/>
      </c>
      <c r="C12" s="703"/>
      <c r="D12" s="703"/>
      <c r="E12" s="703"/>
      <c r="F12" s="703"/>
      <c r="G12" s="703"/>
      <c r="H12" s="703"/>
      <c r="I12" s="764" t="str">
        <f>报关资料录入2!E35</f>
        <v/>
      </c>
      <c r="J12" s="764"/>
      <c r="K12" s="764"/>
      <c r="L12" s="764"/>
      <c r="M12" s="764"/>
      <c r="N12" s="764"/>
      <c r="O12" s="764"/>
      <c r="P12" s="705" t="str">
        <f>IF(报关资料录入2!V34=报关资料录入2!V35,"    ",报关资料录入2!T35)</f>
        <v xml:space="preserve">    </v>
      </c>
      <c r="Q12" s="705"/>
      <c r="R12" s="705"/>
      <c r="S12" s="132" t="str">
        <f>IF(报关资料录入2!V34=报关资料录入2!V35,"    ",报关资料录入2!V35)</f>
        <v xml:space="preserve">    </v>
      </c>
      <c r="T12" s="133"/>
      <c r="U12" s="133"/>
      <c r="V12" s="18">
        <f>报关资料录入2!N34</f>
        <v>0</v>
      </c>
      <c r="W12" s="665" t="str">
        <f>IF(报关资料录入2!A34=37,"箱"," ")</f>
        <v xml:space="preserve"> </v>
      </c>
      <c r="X12" s="665"/>
      <c r="Y12" s="665"/>
      <c r="Z12" s="19"/>
      <c r="AA12" s="140" t="str">
        <f>IF(报关资料录入2!A34=37,"毛重"," ")</f>
        <v xml:space="preserve"> </v>
      </c>
      <c r="AB12" s="707">
        <f>报关资料录入2!P34</f>
        <v>0</v>
      </c>
      <c r="AC12" s="707"/>
      <c r="AD12" s="140" t="str">
        <f>IF(报关资料录入2!A34=37,"千克"," ")</f>
        <v xml:space="preserve"> </v>
      </c>
      <c r="AE12" s="144"/>
      <c r="AF12" s="144"/>
      <c r="AG12" s="144"/>
      <c r="AH12" s="144"/>
      <c r="AI12" s="665" t="str">
        <f>IF(AI11="HKD"," 港币",IF(AI11="USD","美元","  "))</f>
        <v xml:space="preserve">  </v>
      </c>
      <c r="AJ12" s="665"/>
      <c r="AK12" s="756"/>
      <c r="AL12" s="666"/>
    </row>
    <row r="13" spans="1:43" s="120" customFormat="1" ht="13.5" customHeight="1">
      <c r="A13" s="129"/>
      <c r="B13" s="709" t="str">
        <f>报关资料录入2!B35</f>
        <v/>
      </c>
      <c r="C13" s="709"/>
      <c r="D13" s="709"/>
      <c r="E13" s="709"/>
      <c r="F13" s="709"/>
      <c r="G13" s="709"/>
      <c r="H13" s="709"/>
      <c r="I13" s="767"/>
      <c r="J13" s="767"/>
      <c r="K13" s="767"/>
      <c r="L13" s="767"/>
      <c r="M13" s="767"/>
      <c r="N13" s="767"/>
      <c r="O13" s="767"/>
      <c r="P13" s="710">
        <f>报关资料录入2!T34</f>
        <v>0</v>
      </c>
      <c r="Q13" s="710"/>
      <c r="R13" s="710"/>
      <c r="S13" s="126" t="str">
        <f>报关资料录入2!V34</f>
        <v/>
      </c>
      <c r="T13" s="134"/>
      <c r="U13" s="134"/>
      <c r="V13" s="135"/>
      <c r="W13" s="135"/>
      <c r="X13" s="135"/>
      <c r="Y13" s="135"/>
      <c r="Z13" s="135"/>
      <c r="AA13" s="142" t="str">
        <f>IF(报关资料录入2!A34=37,"净重"," ")</f>
        <v xml:space="preserve"> </v>
      </c>
      <c r="AB13" s="720">
        <f>报关资料录入2!R34</f>
        <v>0</v>
      </c>
      <c r="AC13" s="720"/>
      <c r="AD13" s="142" t="str">
        <f>IF(报关资料录入2!A34=37,"千克"," ")</f>
        <v xml:space="preserve"> </v>
      </c>
      <c r="AE13" s="145"/>
      <c r="AF13" s="145"/>
      <c r="AG13" s="145"/>
      <c r="AH13" s="145"/>
      <c r="AI13" s="135"/>
      <c r="AJ13" s="135"/>
      <c r="AK13" s="135" t="str">
        <f>报关资料录入2!AG35</f>
        <v/>
      </c>
      <c r="AL13" s="763"/>
    </row>
    <row r="14" spans="1:43" s="120" customFormat="1" ht="13.5" customHeight="1">
      <c r="A14" s="127" t="str">
        <f>报关资料录入2!A36</f>
        <v/>
      </c>
      <c r="B14" s="711" t="str">
        <f>LEFT(报关资料录入2!B36,10)</f>
        <v/>
      </c>
      <c r="C14" s="711"/>
      <c r="D14" s="711"/>
      <c r="E14" s="711"/>
      <c r="F14" s="711"/>
      <c r="G14" s="711"/>
      <c r="H14" s="711"/>
      <c r="I14" s="712" t="str">
        <f>报关资料录入2!E36</f>
        <v/>
      </c>
      <c r="J14" s="712"/>
      <c r="K14" s="712"/>
      <c r="L14" s="712"/>
      <c r="M14" s="712"/>
      <c r="N14" s="712"/>
      <c r="O14" s="712"/>
      <c r="P14" s="713">
        <f>报关资料录入2!AE36</f>
        <v>0</v>
      </c>
      <c r="Q14" s="713"/>
      <c r="R14" s="713"/>
      <c r="S14" s="136" t="str">
        <f>报关资料录入2!AF36</f>
        <v/>
      </c>
      <c r="T14" s="714"/>
      <c r="U14" s="714"/>
      <c r="V14" s="717" t="str">
        <f>报关资料录入2!Z36</f>
        <v/>
      </c>
      <c r="W14" s="718"/>
      <c r="X14" s="718"/>
      <c r="Y14" s="718"/>
      <c r="Z14" s="718"/>
      <c r="AA14" s="713" t="str">
        <f>IF(报关资料录入2!A36=38,AD14/P14," ")</f>
        <v xml:space="preserve"> </v>
      </c>
      <c r="AB14" s="713"/>
      <c r="AC14" s="713"/>
      <c r="AD14" s="716">
        <f>报关资料录入2!W36</f>
        <v>0</v>
      </c>
      <c r="AE14" s="716"/>
      <c r="AF14" s="716"/>
      <c r="AG14" s="716"/>
      <c r="AH14" s="716"/>
      <c r="AI14" s="715" t="str">
        <f>IF(A14=38,报关资料录入!M27,"  ")</f>
        <v xml:space="preserve">  </v>
      </c>
      <c r="AJ14" s="715"/>
      <c r="AK14" s="759" t="str">
        <f>报关资料录入2!AG36</f>
        <v/>
      </c>
      <c r="AL14" s="762" t="str">
        <f>IF(A14=38,报关资料录入!M25,"    ")</f>
        <v xml:space="preserve">    </v>
      </c>
    </row>
    <row r="15" spans="1:43" s="120" customFormat="1" ht="13.5" customHeight="1">
      <c r="A15" s="128" t="str">
        <f>报关资料录入2!A37</f>
        <v/>
      </c>
      <c r="B15" s="722" t="str">
        <f>IF(LEN(报关资料录入2!B36)=13,RIGHT(报关资料录入2!B36,3),"")</f>
        <v/>
      </c>
      <c r="C15" s="722"/>
      <c r="D15" s="722"/>
      <c r="E15" s="722"/>
      <c r="F15" s="722"/>
      <c r="G15" s="722"/>
      <c r="H15" s="722"/>
      <c r="I15" s="764" t="str">
        <f>报关资料录入2!E37</f>
        <v/>
      </c>
      <c r="J15" s="764"/>
      <c r="K15" s="764"/>
      <c r="L15" s="764"/>
      <c r="M15" s="764"/>
      <c r="N15" s="764"/>
      <c r="O15" s="764"/>
      <c r="P15" s="705" t="str">
        <f>IF(报关资料录入2!V36=报关资料录入2!V37,"    ",报关资料录入2!T37)</f>
        <v xml:space="preserve">    </v>
      </c>
      <c r="Q15" s="705"/>
      <c r="R15" s="705"/>
      <c r="S15" s="132" t="str">
        <f>IF(报关资料录入2!V36=报关资料录入2!V37,"    ",报关资料录入2!V37)</f>
        <v xml:space="preserve">    </v>
      </c>
      <c r="T15" s="706"/>
      <c r="U15" s="706"/>
      <c r="V15" s="18">
        <f>报关资料录入2!N36</f>
        <v>0</v>
      </c>
      <c r="W15" s="665" t="str">
        <f>IF(报关资料录入2!A36=38,"箱"," ")</f>
        <v xml:space="preserve"> </v>
      </c>
      <c r="X15" s="665"/>
      <c r="Y15" s="665"/>
      <c r="Z15" s="19"/>
      <c r="AA15" s="140" t="str">
        <f>IF(报关资料录入2!A36=38,"毛重"," ")</f>
        <v xml:space="preserve"> </v>
      </c>
      <c r="AB15" s="707">
        <f>报关资料录入2!P36</f>
        <v>0</v>
      </c>
      <c r="AC15" s="707"/>
      <c r="AD15" s="140" t="str">
        <f>IF(报关资料录入2!A36=38,"千克"," ")</f>
        <v xml:space="preserve"> </v>
      </c>
      <c r="AE15" s="17"/>
      <c r="AF15" s="17"/>
      <c r="AG15" s="17"/>
      <c r="AH15" s="17"/>
      <c r="AI15" s="708" t="str">
        <f>IF(AI14="HKD"," 港币",IF(AI14="USD","美元","  "))</f>
        <v xml:space="preserve">  </v>
      </c>
      <c r="AJ15" s="708"/>
      <c r="AK15" s="756"/>
      <c r="AL15" s="666"/>
    </row>
    <row r="16" spans="1:43" s="120" customFormat="1" ht="13.5" customHeight="1">
      <c r="A16" s="129"/>
      <c r="B16" s="723" t="str">
        <f>报关资料录入2!B37</f>
        <v/>
      </c>
      <c r="C16" s="723"/>
      <c r="D16" s="723"/>
      <c r="E16" s="723"/>
      <c r="F16" s="723"/>
      <c r="G16" s="723"/>
      <c r="H16" s="723"/>
      <c r="I16" s="767"/>
      <c r="J16" s="767"/>
      <c r="K16" s="767"/>
      <c r="L16" s="767"/>
      <c r="M16" s="767"/>
      <c r="N16" s="767"/>
      <c r="O16" s="767"/>
      <c r="P16" s="710">
        <f>报关资料录入2!T36</f>
        <v>0</v>
      </c>
      <c r="Q16" s="710"/>
      <c r="R16" s="710"/>
      <c r="S16" s="126" t="str">
        <f>报关资料录入2!V36</f>
        <v/>
      </c>
      <c r="T16" s="134"/>
      <c r="U16" s="134"/>
      <c r="V16" s="135"/>
      <c r="W16" s="135"/>
      <c r="X16" s="135"/>
      <c r="Y16" s="135"/>
      <c r="Z16" s="135"/>
      <c r="AA16" s="142" t="str">
        <f>IF(报关资料录入2!A36=38,"净重"," ")</f>
        <v xml:space="preserve"> </v>
      </c>
      <c r="AB16" s="720">
        <f>报关资料录入2!R36</f>
        <v>0</v>
      </c>
      <c r="AC16" s="720"/>
      <c r="AD16" s="142" t="str">
        <f>IF(报关资料录入2!A36=38,"千克"," ")</f>
        <v xml:space="preserve"> </v>
      </c>
      <c r="AE16" s="138"/>
      <c r="AF16" s="138"/>
      <c r="AG16" s="138"/>
      <c r="AH16" s="138"/>
      <c r="AI16" s="138"/>
      <c r="AJ16" s="138"/>
      <c r="AK16" s="135" t="str">
        <f>报关资料录入2!AG37</f>
        <v/>
      </c>
      <c r="AL16" s="763"/>
    </row>
    <row r="17" spans="1:38" s="120" customFormat="1" ht="13.5" customHeight="1">
      <c r="A17" s="127" t="str">
        <f>报关资料录入2!A38</f>
        <v/>
      </c>
      <c r="B17" s="711" t="str">
        <f>LEFT(报关资料录入2!B38,10)</f>
        <v/>
      </c>
      <c r="C17" s="711"/>
      <c r="D17" s="711"/>
      <c r="E17" s="711"/>
      <c r="F17" s="711"/>
      <c r="G17" s="711"/>
      <c r="H17" s="711"/>
      <c r="I17" s="712" t="str">
        <f>报关资料录入2!E38</f>
        <v/>
      </c>
      <c r="J17" s="712"/>
      <c r="K17" s="712"/>
      <c r="L17" s="712"/>
      <c r="M17" s="712"/>
      <c r="N17" s="712"/>
      <c r="O17" s="712"/>
      <c r="P17" s="713">
        <f>报关资料录入2!AE38</f>
        <v>0</v>
      </c>
      <c r="Q17" s="713"/>
      <c r="R17" s="713"/>
      <c r="S17" s="136" t="str">
        <f>报关资料录入2!AF38</f>
        <v/>
      </c>
      <c r="T17" s="714"/>
      <c r="U17" s="714"/>
      <c r="V17" s="717" t="str">
        <f>报关资料录入2!Z38</f>
        <v/>
      </c>
      <c r="W17" s="718"/>
      <c r="X17" s="718"/>
      <c r="Y17" s="718"/>
      <c r="Z17" s="718"/>
      <c r="AA17" s="713" t="str">
        <f>IF(报关资料录入2!A38=39,AD17/P17," ")</f>
        <v xml:space="preserve"> </v>
      </c>
      <c r="AB17" s="713"/>
      <c r="AC17" s="713"/>
      <c r="AD17" s="716">
        <f>报关资料录入2!W38</f>
        <v>0</v>
      </c>
      <c r="AE17" s="716"/>
      <c r="AF17" s="716"/>
      <c r="AG17" s="716"/>
      <c r="AH17" s="716"/>
      <c r="AI17" s="715" t="str">
        <f>IF(A17=39,报关资料录入!M27,"  ")</f>
        <v xml:space="preserve">  </v>
      </c>
      <c r="AJ17" s="715"/>
      <c r="AK17" s="759" t="str">
        <f>报关资料录入2!AG38</f>
        <v/>
      </c>
      <c r="AL17" s="762" t="str">
        <f>IF(A17=39,报关资料录入!M25,"    ")</f>
        <v xml:space="preserve">    </v>
      </c>
    </row>
    <row r="18" spans="1:38" s="120" customFormat="1" ht="13.5" customHeight="1">
      <c r="A18" s="128" t="str">
        <f>报关资料录入2!A39</f>
        <v/>
      </c>
      <c r="B18" s="722" t="str">
        <f>IF(LEN(报关资料录入2!B38)=13,RIGHT(报关资料录入2!B38,3),"")</f>
        <v/>
      </c>
      <c r="C18" s="722"/>
      <c r="D18" s="722"/>
      <c r="E18" s="722"/>
      <c r="F18" s="722"/>
      <c r="G18" s="722"/>
      <c r="H18" s="722"/>
      <c r="I18" s="764" t="str">
        <f>报关资料录入2!E39</f>
        <v/>
      </c>
      <c r="J18" s="764"/>
      <c r="K18" s="764"/>
      <c r="L18" s="764"/>
      <c r="M18" s="764"/>
      <c r="N18" s="764"/>
      <c r="O18" s="764"/>
      <c r="P18" s="705" t="str">
        <f>IF(报关资料录入2!V38=报关资料录入2!V39,"    ",报关资料录入2!T39)</f>
        <v xml:space="preserve">    </v>
      </c>
      <c r="Q18" s="705"/>
      <c r="R18" s="705"/>
      <c r="S18" s="132" t="str">
        <f>IF(报关资料录入2!V38=报关资料录入2!V39,"    ",报关资料录入2!V39)</f>
        <v xml:space="preserve">    </v>
      </c>
      <c r="T18" s="706"/>
      <c r="U18" s="706"/>
      <c r="V18" s="18">
        <f>报关资料录入2!N38</f>
        <v>0</v>
      </c>
      <c r="W18" s="665" t="str">
        <f>IF(报关资料录入2!A38=39,"箱"," ")</f>
        <v xml:space="preserve"> </v>
      </c>
      <c r="X18" s="665"/>
      <c r="Y18" s="665"/>
      <c r="Z18" s="19"/>
      <c r="AA18" s="147" t="str">
        <f>IF(报关资料录入2!A38=39,"毛重"," ")</f>
        <v xml:space="preserve"> </v>
      </c>
      <c r="AB18" s="707">
        <f>报关资料录入2!P38</f>
        <v>0</v>
      </c>
      <c r="AC18" s="707"/>
      <c r="AD18" s="147" t="str">
        <f>IF(报关资料录入2!A38=39,"千克"," ")</f>
        <v xml:space="preserve"> </v>
      </c>
      <c r="AE18" s="147"/>
      <c r="AF18" s="147"/>
      <c r="AG18" s="147"/>
      <c r="AH18" s="147"/>
      <c r="AI18" s="708" t="str">
        <f>IF(AI17="HKD"," 港币",IF(AI17="USD","美元","  "))</f>
        <v xml:space="preserve">  </v>
      </c>
      <c r="AJ18" s="708"/>
      <c r="AK18" s="756"/>
      <c r="AL18" s="666"/>
    </row>
    <row r="19" spans="1:38" s="120" customFormat="1" ht="13.5" customHeight="1">
      <c r="A19" s="129"/>
      <c r="B19" s="709" t="str">
        <f>报关资料录入2!B39</f>
        <v/>
      </c>
      <c r="C19" s="709"/>
      <c r="D19" s="709"/>
      <c r="E19" s="709"/>
      <c r="F19" s="709"/>
      <c r="G19" s="709"/>
      <c r="H19" s="709"/>
      <c r="I19" s="767"/>
      <c r="J19" s="767"/>
      <c r="K19" s="767"/>
      <c r="L19" s="767"/>
      <c r="M19" s="767"/>
      <c r="N19" s="767"/>
      <c r="O19" s="767"/>
      <c r="P19" s="710">
        <f>报关资料录入2!T38</f>
        <v>0</v>
      </c>
      <c r="Q19" s="710"/>
      <c r="R19" s="710"/>
      <c r="S19" s="126" t="str">
        <f>报关资料录入2!V38</f>
        <v/>
      </c>
      <c r="T19" s="134"/>
      <c r="U19" s="134"/>
      <c r="V19" s="135"/>
      <c r="W19" s="135"/>
      <c r="X19" s="135"/>
      <c r="Y19" s="135"/>
      <c r="Z19" s="135"/>
      <c r="AA19" s="148" t="str">
        <f>IF(报关资料录入2!A38=39,"净重"," ")</f>
        <v xml:space="preserve"> </v>
      </c>
      <c r="AB19" s="720">
        <f>报关资料录入2!R38</f>
        <v>0</v>
      </c>
      <c r="AC19" s="720"/>
      <c r="AD19" s="148" t="str">
        <f>IF(报关资料录入2!A38=39,"千克"," ")</f>
        <v xml:space="preserve"> </v>
      </c>
      <c r="AE19" s="148"/>
      <c r="AF19" s="148"/>
      <c r="AG19" s="148"/>
      <c r="AH19" s="148"/>
      <c r="AI19" s="138"/>
      <c r="AJ19" s="138"/>
      <c r="AK19" s="135" t="str">
        <f>报关资料录入2!AG39</f>
        <v/>
      </c>
      <c r="AL19" s="763"/>
    </row>
    <row r="20" spans="1:38" s="120" customFormat="1" ht="13.5" customHeight="1">
      <c r="A20" s="127" t="str">
        <f>报关资料录入2!A40</f>
        <v/>
      </c>
      <c r="B20" s="711" t="str">
        <f>LEFT(报关资料录入2!B40,10)</f>
        <v/>
      </c>
      <c r="C20" s="711"/>
      <c r="D20" s="711"/>
      <c r="E20" s="711"/>
      <c r="F20" s="711"/>
      <c r="G20" s="711"/>
      <c r="H20" s="711"/>
      <c r="I20" s="712" t="str">
        <f>报关资料录入2!E40</f>
        <v/>
      </c>
      <c r="J20" s="712"/>
      <c r="K20" s="712"/>
      <c r="L20" s="712"/>
      <c r="M20" s="712"/>
      <c r="N20" s="712"/>
      <c r="O20" s="712"/>
      <c r="P20" s="713">
        <f>报关资料录入2!AE40</f>
        <v>0</v>
      </c>
      <c r="Q20" s="713"/>
      <c r="R20" s="713"/>
      <c r="S20" s="136" t="str">
        <f>报关资料录入2!AF40</f>
        <v/>
      </c>
      <c r="T20" s="714"/>
      <c r="U20" s="714"/>
      <c r="V20" s="717" t="str">
        <f>报关资料录入2!Z40</f>
        <v/>
      </c>
      <c r="W20" s="718"/>
      <c r="X20" s="718"/>
      <c r="Y20" s="718"/>
      <c r="Z20" s="718"/>
      <c r="AA20" s="713" t="str">
        <f>IF(报关资料录入2!A40=40,AD20/P20," ")</f>
        <v xml:space="preserve"> </v>
      </c>
      <c r="AB20" s="713"/>
      <c r="AC20" s="713"/>
      <c r="AD20" s="716">
        <f>报关资料录入2!W40</f>
        <v>0</v>
      </c>
      <c r="AE20" s="716"/>
      <c r="AF20" s="716"/>
      <c r="AG20" s="716"/>
      <c r="AH20" s="716"/>
      <c r="AI20" s="715" t="str">
        <f>IF(A20=40,报关资料录入!M27,"  ")</f>
        <v xml:space="preserve">  </v>
      </c>
      <c r="AJ20" s="715"/>
      <c r="AK20" s="759" t="str">
        <f>报关资料录入2!AG40</f>
        <v/>
      </c>
      <c r="AL20" s="762" t="str">
        <f>IF(A20=40,报关资料录入!M25,"    ")</f>
        <v xml:space="preserve">    </v>
      </c>
    </row>
    <row r="21" spans="1:38" s="120" customFormat="1" ht="13.5" customHeight="1">
      <c r="A21" s="128" t="str">
        <f>报关资料录入2!A41</f>
        <v/>
      </c>
      <c r="B21" s="722" t="str">
        <f>IF(LEN(报关资料录入2!B40)=13,RIGHT(报关资料录入2!B40,3),"")</f>
        <v/>
      </c>
      <c r="C21" s="722"/>
      <c r="D21" s="722"/>
      <c r="E21" s="722"/>
      <c r="F21" s="722"/>
      <c r="G21" s="722"/>
      <c r="H21" s="722"/>
      <c r="I21" s="764" t="str">
        <f>报关资料录入2!E41</f>
        <v/>
      </c>
      <c r="J21" s="764"/>
      <c r="K21" s="764"/>
      <c r="L21" s="764"/>
      <c r="M21" s="764"/>
      <c r="N21" s="764"/>
      <c r="O21" s="764"/>
      <c r="P21" s="705" t="str">
        <f>IF(报关资料录入2!V40=报关资料录入2!V41,"    ",报关资料录入2!T41)</f>
        <v xml:space="preserve">    </v>
      </c>
      <c r="Q21" s="705"/>
      <c r="R21" s="705"/>
      <c r="S21" s="132" t="str">
        <f>IF(报关资料录入2!V40=报关资料录入2!V41,"    ",报关资料录入2!V41)</f>
        <v xml:space="preserve">    </v>
      </c>
      <c r="T21" s="706"/>
      <c r="U21" s="706"/>
      <c r="V21" s="18">
        <f>报关资料录入2!N40</f>
        <v>0</v>
      </c>
      <c r="W21" s="665" t="str">
        <f>IF(报关资料录入2!A40=40,"箱"," ")</f>
        <v xml:space="preserve"> </v>
      </c>
      <c r="X21" s="665"/>
      <c r="Y21" s="665"/>
      <c r="Z21" s="19"/>
      <c r="AA21" s="147" t="str">
        <f>IF(报关资料录入2!A40=40,"毛重"," ")</f>
        <v xml:space="preserve"> </v>
      </c>
      <c r="AB21" s="707">
        <f>报关资料录入2!P40</f>
        <v>0</v>
      </c>
      <c r="AC21" s="707"/>
      <c r="AD21" s="147" t="str">
        <f>IF(报关资料录入2!A40=40,"千克"," ")</f>
        <v xml:space="preserve"> </v>
      </c>
      <c r="AE21" s="147"/>
      <c r="AF21" s="147"/>
      <c r="AG21" s="147"/>
      <c r="AH21" s="147"/>
      <c r="AI21" s="708" t="str">
        <f>IF(AI20="HKD"," 港币",IF(AI20="USD","美元","  "))</f>
        <v xml:space="preserve">  </v>
      </c>
      <c r="AJ21" s="708"/>
      <c r="AK21" s="756"/>
      <c r="AL21" s="666"/>
    </row>
    <row r="22" spans="1:38" s="120" customFormat="1" ht="13.5" customHeight="1">
      <c r="A22" s="129"/>
      <c r="B22" s="709" t="str">
        <f>报关资料录入2!B41</f>
        <v/>
      </c>
      <c r="C22" s="709"/>
      <c r="D22" s="709"/>
      <c r="E22" s="709"/>
      <c r="F22" s="709"/>
      <c r="G22" s="709"/>
      <c r="H22" s="709"/>
      <c r="I22" s="767"/>
      <c r="J22" s="767"/>
      <c r="K22" s="767"/>
      <c r="L22" s="767"/>
      <c r="M22" s="767"/>
      <c r="N22" s="767"/>
      <c r="O22" s="767"/>
      <c r="P22" s="710">
        <f>报关资料录入2!T40</f>
        <v>0</v>
      </c>
      <c r="Q22" s="710"/>
      <c r="R22" s="710"/>
      <c r="S22" s="126" t="str">
        <f>报关资料录入2!V40</f>
        <v/>
      </c>
      <c r="T22" s="134"/>
      <c r="U22" s="134"/>
      <c r="V22" s="135"/>
      <c r="W22" s="135"/>
      <c r="X22" s="135"/>
      <c r="Y22" s="135"/>
      <c r="Z22" s="135"/>
      <c r="AA22" s="148" t="str">
        <f>IF(报关资料录入2!A40=40,"净重"," ")</f>
        <v xml:space="preserve"> </v>
      </c>
      <c r="AB22" s="720">
        <f>报关资料录入2!R40</f>
        <v>0</v>
      </c>
      <c r="AC22" s="720"/>
      <c r="AD22" s="148" t="str">
        <f>IF(报关资料录入2!A40=40,"千克"," ")</f>
        <v xml:space="preserve"> </v>
      </c>
      <c r="AE22" s="148"/>
      <c r="AF22" s="148"/>
      <c r="AG22" s="148"/>
      <c r="AH22" s="148"/>
      <c r="AI22" s="138"/>
      <c r="AJ22" s="138"/>
      <c r="AK22" s="135" t="str">
        <f>报关资料录入2!AG41</f>
        <v/>
      </c>
      <c r="AL22" s="763"/>
    </row>
    <row r="23" spans="1:38" s="120" customFormat="1" ht="13.5" customHeight="1">
      <c r="A23" s="127" t="str">
        <f>报关资料录入3!A2</f>
        <v/>
      </c>
      <c r="B23" s="711" t="str">
        <f>LEFT(报关资料录入3!B2,10)</f>
        <v/>
      </c>
      <c r="C23" s="711"/>
      <c r="D23" s="711"/>
      <c r="E23" s="711"/>
      <c r="F23" s="711"/>
      <c r="G23" s="711"/>
      <c r="H23" s="711"/>
      <c r="I23" s="712" t="str">
        <f>报关资料录入3!E2</f>
        <v/>
      </c>
      <c r="J23" s="712"/>
      <c r="K23" s="712"/>
      <c r="L23" s="712"/>
      <c r="M23" s="712"/>
      <c r="N23" s="712"/>
      <c r="O23" s="712"/>
      <c r="P23" s="713">
        <f>报关资料录入3!AE2</f>
        <v>0</v>
      </c>
      <c r="Q23" s="713"/>
      <c r="R23" s="713"/>
      <c r="S23" s="136" t="str">
        <f>报关资料录入3!AF2</f>
        <v/>
      </c>
      <c r="T23" s="714"/>
      <c r="U23" s="714"/>
      <c r="V23" s="721" t="str">
        <f>报关资料录入3!Z2</f>
        <v/>
      </c>
      <c r="W23" s="721"/>
      <c r="X23" s="721"/>
      <c r="Y23" s="721"/>
      <c r="Z23" s="721"/>
      <c r="AA23" s="713" t="str">
        <f>IF(报关资料录入3!A2=41,AD23/P23," ")</f>
        <v xml:space="preserve"> </v>
      </c>
      <c r="AB23" s="713"/>
      <c r="AC23" s="713"/>
      <c r="AD23" s="716">
        <f>报关资料录入3!W2</f>
        <v>0</v>
      </c>
      <c r="AE23" s="716"/>
      <c r="AF23" s="716"/>
      <c r="AG23" s="716"/>
      <c r="AH23" s="716"/>
      <c r="AI23" s="715" t="str">
        <f>IF(A23=41,报关资料录入!M27,"  ")</f>
        <v xml:space="preserve">  </v>
      </c>
      <c r="AJ23" s="715"/>
      <c r="AK23" s="759" t="str">
        <f>报关资料录入3!AG2</f>
        <v/>
      </c>
      <c r="AL23" s="762" t="str">
        <f>IF(A23=41,报关资料录入!M25,"    ")</f>
        <v xml:space="preserve">    </v>
      </c>
    </row>
    <row r="24" spans="1:38" s="120" customFormat="1" ht="13.5" customHeight="1">
      <c r="A24" s="128" t="str">
        <f>报关资料录入3!A3</f>
        <v/>
      </c>
      <c r="B24" s="722" t="str">
        <f>IF(LEN(报关资料录入3!B2)=13,RIGHT(报关资料录入3!B2,3),"")</f>
        <v/>
      </c>
      <c r="C24" s="722"/>
      <c r="D24" s="722"/>
      <c r="E24" s="722"/>
      <c r="F24" s="722"/>
      <c r="G24" s="722"/>
      <c r="H24" s="722"/>
      <c r="I24" s="764" t="str">
        <f>报关资料录入3!E3</f>
        <v/>
      </c>
      <c r="J24" s="764"/>
      <c r="K24" s="764"/>
      <c r="L24" s="764"/>
      <c r="M24" s="764"/>
      <c r="N24" s="764"/>
      <c r="O24" s="764"/>
      <c r="P24" s="705" t="str">
        <f>IF(报关资料录入3!V2=报关资料录入3!V3,"    ",报关资料录入3!T3)</f>
        <v xml:space="preserve">    </v>
      </c>
      <c r="Q24" s="705"/>
      <c r="R24" s="705"/>
      <c r="S24" s="132" t="str">
        <f>IF(报关资料录入3!V2=报关资料录入3!V3,"    ",报关资料录入3!V3)</f>
        <v xml:space="preserve">    </v>
      </c>
      <c r="T24" s="706"/>
      <c r="U24" s="706"/>
      <c r="V24" s="17">
        <f>报关资料录入3!N2</f>
        <v>0</v>
      </c>
      <c r="W24" s="665" t="str">
        <f>IF(报关资料录入3!A2=41,"箱"," ")</f>
        <v xml:space="preserve"> </v>
      </c>
      <c r="X24" s="665"/>
      <c r="Y24" s="665"/>
      <c r="Z24" s="17"/>
      <c r="AA24" s="147" t="str">
        <f>IF(报关资料录入3!A2=41,"毛重"," ")</f>
        <v xml:space="preserve"> </v>
      </c>
      <c r="AB24" s="707">
        <f>报关资料录入3!P2</f>
        <v>0</v>
      </c>
      <c r="AC24" s="707"/>
      <c r="AD24" s="147" t="str">
        <f>IF(报关资料录入3!A2=41,"千克"," ")</f>
        <v xml:space="preserve"> </v>
      </c>
      <c r="AE24" s="147"/>
      <c r="AF24" s="147"/>
      <c r="AG24" s="147"/>
      <c r="AH24" s="147"/>
      <c r="AI24" s="708" t="str">
        <f>IF(AI23="HKD"," 港币",IF(AI23="USD","美元","  "))</f>
        <v xml:space="preserve">  </v>
      </c>
      <c r="AJ24" s="708"/>
      <c r="AK24" s="756"/>
      <c r="AL24" s="666"/>
    </row>
    <row r="25" spans="1:38" s="120" customFormat="1" ht="13.5" customHeight="1">
      <c r="A25" s="129"/>
      <c r="B25" s="709" t="str">
        <f>报关资料录入3!B3</f>
        <v/>
      </c>
      <c r="C25" s="709"/>
      <c r="D25" s="709"/>
      <c r="E25" s="709"/>
      <c r="F25" s="709"/>
      <c r="G25" s="709"/>
      <c r="H25" s="709"/>
      <c r="I25" s="767"/>
      <c r="J25" s="767"/>
      <c r="K25" s="767"/>
      <c r="L25" s="767"/>
      <c r="M25" s="767"/>
      <c r="N25" s="767"/>
      <c r="O25" s="767"/>
      <c r="P25" s="710">
        <f>报关资料录入3!T2</f>
        <v>0</v>
      </c>
      <c r="Q25" s="710"/>
      <c r="R25" s="710"/>
      <c r="S25" s="126" t="str">
        <f>报关资料录入3!V2</f>
        <v/>
      </c>
      <c r="T25" s="134"/>
      <c r="U25" s="134"/>
      <c r="V25" s="138"/>
      <c r="W25" s="135"/>
      <c r="X25" s="135"/>
      <c r="Y25" s="135"/>
      <c r="Z25" s="138"/>
      <c r="AA25" s="148" t="str">
        <f>IF(报关资料录入3!A2=41,"净重"," ")</f>
        <v xml:space="preserve"> </v>
      </c>
      <c r="AB25" s="720">
        <f>报关资料录入3!R2</f>
        <v>0</v>
      </c>
      <c r="AC25" s="720"/>
      <c r="AD25" s="148" t="str">
        <f>IF(报关资料录入3!A2=41,"千克"," ")</f>
        <v xml:space="preserve"> </v>
      </c>
      <c r="AE25" s="148"/>
      <c r="AF25" s="148"/>
      <c r="AG25" s="148"/>
      <c r="AH25" s="148"/>
      <c r="AI25" s="138"/>
      <c r="AJ25" s="138"/>
      <c r="AK25" s="135" t="str">
        <f>报关资料录入3!AG3</f>
        <v/>
      </c>
      <c r="AL25" s="763"/>
    </row>
    <row r="26" spans="1:38" s="120" customFormat="1" ht="13.5" customHeight="1">
      <c r="A26" s="127" t="str">
        <f>报关资料录入3!A4</f>
        <v/>
      </c>
      <c r="B26" s="711" t="str">
        <f>LEFT(报关资料录入3!B4,10)</f>
        <v/>
      </c>
      <c r="C26" s="711"/>
      <c r="D26" s="711"/>
      <c r="E26" s="711"/>
      <c r="F26" s="711"/>
      <c r="G26" s="711"/>
      <c r="H26" s="711"/>
      <c r="I26" s="712" t="str">
        <f>报关资料录入3!E4</f>
        <v/>
      </c>
      <c r="J26" s="712"/>
      <c r="K26" s="712"/>
      <c r="L26" s="712"/>
      <c r="M26" s="712"/>
      <c r="N26" s="712"/>
      <c r="O26" s="712"/>
      <c r="P26" s="713">
        <f>报关资料录入3!AE4</f>
        <v>0</v>
      </c>
      <c r="Q26" s="713"/>
      <c r="R26" s="713"/>
      <c r="S26" s="136" t="str">
        <f>报关资料录入3!AF4</f>
        <v/>
      </c>
      <c r="T26" s="714"/>
      <c r="U26" s="714"/>
      <c r="V26" s="721" t="str">
        <f>报关资料录入3!Z4</f>
        <v/>
      </c>
      <c r="W26" s="715"/>
      <c r="X26" s="715"/>
      <c r="Y26" s="715"/>
      <c r="Z26" s="715"/>
      <c r="AA26" s="713" t="str">
        <f>IF(报关资料录入3!A4=42,AD26/P26," ")</f>
        <v xml:space="preserve"> </v>
      </c>
      <c r="AB26" s="713"/>
      <c r="AC26" s="713"/>
      <c r="AD26" s="716">
        <f>报关资料录入3!W4</f>
        <v>0</v>
      </c>
      <c r="AE26" s="716"/>
      <c r="AF26" s="716"/>
      <c r="AG26" s="716"/>
      <c r="AH26" s="716"/>
      <c r="AI26" s="715" t="str">
        <f>IF(A26=42,报关资料录入!M27,"  ")</f>
        <v xml:space="preserve">  </v>
      </c>
      <c r="AJ26" s="715"/>
      <c r="AK26" s="759" t="str">
        <f>报关资料录入3!AG4</f>
        <v/>
      </c>
      <c r="AL26" s="762" t="str">
        <f>IF(A26=42,报关资料录入!M25,"    ")</f>
        <v xml:space="preserve">    </v>
      </c>
    </row>
    <row r="27" spans="1:38" s="120" customFormat="1" ht="13.5" customHeight="1">
      <c r="A27" s="128" t="str">
        <f>报关资料录入3!A5</f>
        <v/>
      </c>
      <c r="B27" s="722" t="str">
        <f>IF(LEN(报关资料录入3!B4)=13,RIGHT(报关资料录入3!B4,3),"")</f>
        <v/>
      </c>
      <c r="C27" s="722"/>
      <c r="D27" s="722"/>
      <c r="E27" s="722"/>
      <c r="F27" s="722"/>
      <c r="G27" s="722"/>
      <c r="H27" s="722"/>
      <c r="I27" s="764" t="str">
        <f>报关资料录入3!E5</f>
        <v/>
      </c>
      <c r="J27" s="764"/>
      <c r="K27" s="764"/>
      <c r="L27" s="764"/>
      <c r="M27" s="764"/>
      <c r="N27" s="764"/>
      <c r="O27" s="764"/>
      <c r="P27" s="705" t="str">
        <f>IF(报关资料录入3!V4=报关资料录入3!V5,"    ",报关资料录入3!T5)</f>
        <v xml:space="preserve">    </v>
      </c>
      <c r="Q27" s="705"/>
      <c r="R27" s="705"/>
      <c r="S27" s="132" t="str">
        <f>IF(报关资料录入3!V4=报关资料录入3!V5,"    ",报关资料录入3!V5)</f>
        <v xml:space="preserve">    </v>
      </c>
      <c r="T27" s="706"/>
      <c r="U27" s="706"/>
      <c r="V27" s="17">
        <f>报关资料录入3!N4</f>
        <v>0</v>
      </c>
      <c r="W27" s="665" t="str">
        <f>IF(报关资料录入3!A4=42,"箱"," ")</f>
        <v xml:space="preserve"> </v>
      </c>
      <c r="X27" s="665"/>
      <c r="Y27" s="665"/>
      <c r="Z27" s="17"/>
      <c r="AA27" s="147" t="str">
        <f>IF(报关资料录入3!A4=42,"毛重"," ")</f>
        <v xml:space="preserve"> </v>
      </c>
      <c r="AB27" s="707">
        <f>报关资料录入3!P4</f>
        <v>0</v>
      </c>
      <c r="AC27" s="707"/>
      <c r="AD27" s="147" t="str">
        <f>IF(报关资料录入3!A4=42,"千克"," ")</f>
        <v xml:space="preserve"> </v>
      </c>
      <c r="AE27" s="147"/>
      <c r="AF27" s="147"/>
      <c r="AG27" s="147"/>
      <c r="AH27" s="147"/>
      <c r="AI27" s="708" t="str">
        <f>IF(AI26="HKD"," 港币",IF(AI26="USD","美元","  "))</f>
        <v xml:space="preserve">  </v>
      </c>
      <c r="AJ27" s="708"/>
      <c r="AK27" s="756"/>
      <c r="AL27" s="666"/>
    </row>
    <row r="28" spans="1:38" s="120" customFormat="1" ht="13.5" customHeight="1">
      <c r="A28" s="129"/>
      <c r="B28" s="709" t="str">
        <f>报关资料录入3!B5</f>
        <v/>
      </c>
      <c r="C28" s="709"/>
      <c r="D28" s="709"/>
      <c r="E28" s="709"/>
      <c r="F28" s="709"/>
      <c r="G28" s="709"/>
      <c r="H28" s="709"/>
      <c r="I28" s="767"/>
      <c r="J28" s="767"/>
      <c r="K28" s="767"/>
      <c r="L28" s="767"/>
      <c r="M28" s="767"/>
      <c r="N28" s="767"/>
      <c r="O28" s="767"/>
      <c r="P28" s="710">
        <f>报关资料录入3!T4</f>
        <v>0</v>
      </c>
      <c r="Q28" s="710"/>
      <c r="R28" s="710"/>
      <c r="S28" s="126" t="str">
        <f>报关资料录入3!V4</f>
        <v/>
      </c>
      <c r="T28" s="134"/>
      <c r="U28" s="134"/>
      <c r="V28" s="138"/>
      <c r="W28" s="135"/>
      <c r="X28" s="135"/>
      <c r="Y28" s="135"/>
      <c r="Z28" s="138"/>
      <c r="AA28" s="148" t="str">
        <f>IF(报关资料录入3!A4=42,"净重"," ")</f>
        <v xml:space="preserve"> </v>
      </c>
      <c r="AB28" s="720">
        <f>报关资料录入3!R4</f>
        <v>0</v>
      </c>
      <c r="AC28" s="720"/>
      <c r="AD28" s="148" t="str">
        <f>IF(报关资料录入3!A4=42,"千克"," ")</f>
        <v xml:space="preserve"> </v>
      </c>
      <c r="AE28" s="148"/>
      <c r="AF28" s="148"/>
      <c r="AG28" s="148"/>
      <c r="AH28" s="148"/>
      <c r="AI28" s="138"/>
      <c r="AJ28" s="138"/>
      <c r="AK28" s="135" t="str">
        <f>报关资料录入3!AG5</f>
        <v/>
      </c>
      <c r="AL28" s="763"/>
    </row>
    <row r="29" spans="1:38" s="120" customFormat="1" ht="13.5" customHeight="1">
      <c r="A29" s="127" t="str">
        <f>报关资料录入3!A6</f>
        <v/>
      </c>
      <c r="B29" s="711" t="str">
        <f>LEFT(报关资料录入3!B6,10)</f>
        <v/>
      </c>
      <c r="C29" s="711"/>
      <c r="D29" s="711"/>
      <c r="E29" s="711"/>
      <c r="F29" s="711"/>
      <c r="G29" s="711"/>
      <c r="H29" s="711"/>
      <c r="I29" s="712" t="str">
        <f>报关资料录入3!E6</f>
        <v/>
      </c>
      <c r="J29" s="712"/>
      <c r="K29" s="712"/>
      <c r="L29" s="712"/>
      <c r="M29" s="712"/>
      <c r="N29" s="712"/>
      <c r="O29" s="712"/>
      <c r="P29" s="713">
        <f>报关资料录入3!AE6</f>
        <v>0</v>
      </c>
      <c r="Q29" s="713"/>
      <c r="R29" s="713"/>
      <c r="S29" s="136" t="str">
        <f>报关资料录入3!AF6</f>
        <v/>
      </c>
      <c r="T29" s="714"/>
      <c r="U29" s="714"/>
      <c r="V29" s="721" t="str">
        <f>报关资料录入3!Z6</f>
        <v/>
      </c>
      <c r="W29" s="715"/>
      <c r="X29" s="715"/>
      <c r="Y29" s="715"/>
      <c r="Z29" s="715"/>
      <c r="AA29" s="713" t="str">
        <f>IF(报关资料录入3!A6=43,AD29/P29," ")</f>
        <v xml:space="preserve"> </v>
      </c>
      <c r="AB29" s="713"/>
      <c r="AC29" s="713"/>
      <c r="AD29" s="716">
        <f>报关资料录入3!W6</f>
        <v>0</v>
      </c>
      <c r="AE29" s="716"/>
      <c r="AF29" s="716"/>
      <c r="AG29" s="716"/>
      <c r="AH29" s="716"/>
      <c r="AI29" s="715" t="str">
        <f>IF(A29=43,报关资料录入!M27,"  ")</f>
        <v xml:space="preserve">  </v>
      </c>
      <c r="AJ29" s="715"/>
      <c r="AK29" s="759" t="str">
        <f>报关资料录入3!AG6</f>
        <v/>
      </c>
      <c r="AL29" s="762" t="str">
        <f>IF(A29=43,报关资料录入!M25,"    ")</f>
        <v xml:space="preserve">    </v>
      </c>
    </row>
    <row r="30" spans="1:38" s="120" customFormat="1" ht="13.5" customHeight="1">
      <c r="A30" s="128" t="str">
        <f>报关资料录入3!A7</f>
        <v/>
      </c>
      <c r="B30" s="722" t="str">
        <f>IF(LEN(报关资料录入3!B6)=13,RIGHT(报关资料录入3!B6,3),"")</f>
        <v/>
      </c>
      <c r="C30" s="722"/>
      <c r="D30" s="722"/>
      <c r="E30" s="722"/>
      <c r="F30" s="722"/>
      <c r="G30" s="722"/>
      <c r="H30" s="722"/>
      <c r="I30" s="764" t="str">
        <f>报关资料录入3!E7</f>
        <v/>
      </c>
      <c r="J30" s="764"/>
      <c r="K30" s="764"/>
      <c r="L30" s="764"/>
      <c r="M30" s="764"/>
      <c r="N30" s="764"/>
      <c r="O30" s="764"/>
      <c r="P30" s="705" t="str">
        <f>IF(报关资料录入3!V6=报关资料录入3!V7,"    ",报关资料录入3!T7)</f>
        <v xml:space="preserve">    </v>
      </c>
      <c r="Q30" s="705"/>
      <c r="R30" s="705"/>
      <c r="S30" s="132" t="str">
        <f>IF(报关资料录入3!V6=报关资料录入3!V7,"    ",报关资料录入3!V7)</f>
        <v xml:space="preserve">    </v>
      </c>
      <c r="T30" s="706"/>
      <c r="U30" s="706"/>
      <c r="V30" s="17">
        <f>报关资料录入3!N6</f>
        <v>0</v>
      </c>
      <c r="W30" s="665" t="str">
        <f>IF(报关资料录入3!A6=43,"箱"," ")</f>
        <v xml:space="preserve"> </v>
      </c>
      <c r="X30" s="665"/>
      <c r="Y30" s="665"/>
      <c r="Z30" s="17"/>
      <c r="AA30" s="147" t="str">
        <f>IF(报关资料录入3!A6=43,"毛重"," ")</f>
        <v xml:space="preserve"> </v>
      </c>
      <c r="AB30" s="707">
        <f>报关资料录入3!P6</f>
        <v>0</v>
      </c>
      <c r="AC30" s="707"/>
      <c r="AD30" s="147" t="str">
        <f>IF(报关资料录入3!A6=43,"千克"," ")</f>
        <v xml:space="preserve"> </v>
      </c>
      <c r="AE30" s="147"/>
      <c r="AF30" s="147"/>
      <c r="AG30" s="147"/>
      <c r="AH30" s="147"/>
      <c r="AI30" s="708" t="str">
        <f>IF(AI29="HKD"," 港币",IF(AI29="USD","美元","  "))</f>
        <v xml:space="preserve">  </v>
      </c>
      <c r="AJ30" s="708"/>
      <c r="AK30" s="756"/>
      <c r="AL30" s="666"/>
    </row>
    <row r="31" spans="1:38" s="120" customFormat="1" ht="13.5" customHeight="1">
      <c r="A31" s="129"/>
      <c r="B31" s="709" t="str">
        <f>报关资料录入3!B7</f>
        <v/>
      </c>
      <c r="C31" s="709"/>
      <c r="D31" s="709"/>
      <c r="E31" s="709"/>
      <c r="F31" s="709"/>
      <c r="G31" s="709"/>
      <c r="H31" s="709"/>
      <c r="I31" s="767"/>
      <c r="J31" s="767"/>
      <c r="K31" s="767"/>
      <c r="L31" s="767"/>
      <c r="M31" s="767"/>
      <c r="N31" s="767"/>
      <c r="O31" s="767"/>
      <c r="P31" s="710">
        <f>报关资料录入3!T6</f>
        <v>0</v>
      </c>
      <c r="Q31" s="710"/>
      <c r="R31" s="710"/>
      <c r="S31" s="126" t="str">
        <f>报关资料录入3!V6</f>
        <v/>
      </c>
      <c r="T31" s="134"/>
      <c r="U31" s="134"/>
      <c r="V31" s="138"/>
      <c r="W31" s="135"/>
      <c r="X31" s="135"/>
      <c r="Y31" s="135"/>
      <c r="Z31" s="138"/>
      <c r="AA31" s="148" t="str">
        <f>IF(报关资料录入3!A6=43,"净重"," ")</f>
        <v xml:space="preserve"> </v>
      </c>
      <c r="AB31" s="720">
        <f>报关资料录入3!R6</f>
        <v>0</v>
      </c>
      <c r="AC31" s="720"/>
      <c r="AD31" s="148" t="str">
        <f>IF(报关资料录入3!A6=43,"千克"," ")</f>
        <v xml:space="preserve"> </v>
      </c>
      <c r="AE31" s="148"/>
      <c r="AF31" s="148"/>
      <c r="AG31" s="148"/>
      <c r="AH31" s="148"/>
      <c r="AI31" s="138"/>
      <c r="AJ31" s="138"/>
      <c r="AK31" s="135" t="str">
        <f>报关资料录入3!AG7</f>
        <v/>
      </c>
      <c r="AL31" s="763"/>
    </row>
    <row r="32" spans="1:38" s="120" customFormat="1" ht="13.5" customHeight="1">
      <c r="A32" s="127" t="str">
        <f>报关资料录入3!A8</f>
        <v/>
      </c>
      <c r="B32" s="711" t="str">
        <f>LEFT(报关资料录入3!B8,10)</f>
        <v/>
      </c>
      <c r="C32" s="711"/>
      <c r="D32" s="711"/>
      <c r="E32" s="711"/>
      <c r="F32" s="711"/>
      <c r="G32" s="711"/>
      <c r="H32" s="711"/>
      <c r="I32" s="712" t="str">
        <f>报关资料录入3!E8</f>
        <v/>
      </c>
      <c r="J32" s="712"/>
      <c r="K32" s="712"/>
      <c r="L32" s="712"/>
      <c r="M32" s="712"/>
      <c r="N32" s="712"/>
      <c r="O32" s="712"/>
      <c r="P32" s="713">
        <f>报关资料录入3!AE8</f>
        <v>0</v>
      </c>
      <c r="Q32" s="713"/>
      <c r="R32" s="713"/>
      <c r="S32" s="136" t="str">
        <f>报关资料录入3!AF8</f>
        <v/>
      </c>
      <c r="T32" s="714"/>
      <c r="U32" s="714"/>
      <c r="V32" s="721" t="str">
        <f>报关资料录入3!Z8</f>
        <v/>
      </c>
      <c r="W32" s="715"/>
      <c r="X32" s="715"/>
      <c r="Y32" s="715"/>
      <c r="Z32" s="715"/>
      <c r="AA32" s="713" t="str">
        <f>IF(报关资料录入3!A8=44,AD32/P32," ")</f>
        <v xml:space="preserve"> </v>
      </c>
      <c r="AB32" s="713"/>
      <c r="AC32" s="713"/>
      <c r="AD32" s="716">
        <f>报关资料录入3!W8</f>
        <v>0</v>
      </c>
      <c r="AE32" s="716"/>
      <c r="AF32" s="716"/>
      <c r="AG32" s="716"/>
      <c r="AH32" s="716"/>
      <c r="AI32" s="715" t="str">
        <f>IF(A32=44,报关资料录入!M27,"  ")</f>
        <v xml:space="preserve">  </v>
      </c>
      <c r="AJ32" s="715"/>
      <c r="AK32" s="759" t="str">
        <f>报关资料录入3!AG8</f>
        <v/>
      </c>
      <c r="AL32" s="762" t="str">
        <f>IF(A32=44,报关资料录入!M25,"    ")</f>
        <v xml:space="preserve">    </v>
      </c>
    </row>
    <row r="33" spans="1:38" s="120" customFormat="1" ht="13.5" customHeight="1">
      <c r="A33" s="128" t="str">
        <f>报关资料录入3!A9</f>
        <v/>
      </c>
      <c r="B33" s="722" t="str">
        <f>IF(LEN(报关资料录入3!B8)=13,RIGHT(报关资料录入3!B8,3),"")</f>
        <v/>
      </c>
      <c r="C33" s="722"/>
      <c r="D33" s="722"/>
      <c r="E33" s="722"/>
      <c r="F33" s="722"/>
      <c r="G33" s="722"/>
      <c r="H33" s="722"/>
      <c r="I33" s="764" t="str">
        <f>报关资料录入3!E9</f>
        <v/>
      </c>
      <c r="J33" s="764"/>
      <c r="K33" s="764"/>
      <c r="L33" s="764"/>
      <c r="M33" s="764"/>
      <c r="N33" s="764"/>
      <c r="O33" s="764"/>
      <c r="P33" s="705" t="str">
        <f>IF(报关资料录入3!V8=报关资料录入3!V9,"    ",报关资料录入3!T9)</f>
        <v xml:space="preserve">    </v>
      </c>
      <c r="Q33" s="705"/>
      <c r="R33" s="705"/>
      <c r="S33" s="132" t="str">
        <f>IF(报关资料录入3!V8=报关资料录入3!V9,"    ",报关资料录入3!V9)</f>
        <v xml:space="preserve">    </v>
      </c>
      <c r="T33" s="706"/>
      <c r="U33" s="706"/>
      <c r="V33" s="17">
        <f>报关资料录入3!N8</f>
        <v>0</v>
      </c>
      <c r="W33" s="665" t="str">
        <f>IF(报关资料录入3!A8=44,"箱"," ")</f>
        <v xml:space="preserve"> </v>
      </c>
      <c r="X33" s="665"/>
      <c r="Y33" s="665"/>
      <c r="Z33" s="17"/>
      <c r="AA33" s="147" t="str">
        <f>IF(报关资料录入3!A8=44,"毛重"," ")</f>
        <v xml:space="preserve"> </v>
      </c>
      <c r="AB33" s="707">
        <f>报关资料录入3!P8</f>
        <v>0</v>
      </c>
      <c r="AC33" s="707"/>
      <c r="AD33" s="147" t="str">
        <f>IF(报关资料录入3!A8=44,"千克"," ")</f>
        <v xml:space="preserve"> </v>
      </c>
      <c r="AE33" s="147"/>
      <c r="AF33" s="147"/>
      <c r="AG33" s="147"/>
      <c r="AH33" s="147"/>
      <c r="AI33" s="708" t="str">
        <f>IF(AI32="HKD"," 港币",IF(AI32="USD","美元","  "))</f>
        <v xml:space="preserve">  </v>
      </c>
      <c r="AJ33" s="708"/>
      <c r="AK33" s="756"/>
      <c r="AL33" s="666"/>
    </row>
    <row r="34" spans="1:38" s="120" customFormat="1" ht="13.5" customHeight="1">
      <c r="A34" s="129"/>
      <c r="B34" s="709" t="str">
        <f>报关资料录入3!B9</f>
        <v/>
      </c>
      <c r="C34" s="709"/>
      <c r="D34" s="709"/>
      <c r="E34" s="709"/>
      <c r="F34" s="709"/>
      <c r="G34" s="709"/>
      <c r="H34" s="709"/>
      <c r="I34" s="767"/>
      <c r="J34" s="767"/>
      <c r="K34" s="767"/>
      <c r="L34" s="767"/>
      <c r="M34" s="767"/>
      <c r="N34" s="767"/>
      <c r="O34" s="767"/>
      <c r="P34" s="710">
        <f>报关资料录入3!T8</f>
        <v>0</v>
      </c>
      <c r="Q34" s="710"/>
      <c r="R34" s="710"/>
      <c r="S34" s="126" t="str">
        <f>报关资料录入3!V8</f>
        <v/>
      </c>
      <c r="T34" s="134"/>
      <c r="U34" s="134"/>
      <c r="V34" s="138"/>
      <c r="W34" s="135"/>
      <c r="X34" s="135"/>
      <c r="Y34" s="135"/>
      <c r="Z34" s="138"/>
      <c r="AA34" s="148" t="str">
        <f>IF(报关资料录入3!A8=44,"净重"," ")</f>
        <v xml:space="preserve"> </v>
      </c>
      <c r="AB34" s="720">
        <f>报关资料录入3!R8</f>
        <v>0</v>
      </c>
      <c r="AC34" s="720"/>
      <c r="AD34" s="148" t="str">
        <f>IF(报关资料录入3!A8=44,"千克"," ")</f>
        <v xml:space="preserve"> </v>
      </c>
      <c r="AE34" s="148"/>
      <c r="AF34" s="148"/>
      <c r="AG34" s="148"/>
      <c r="AH34" s="148"/>
      <c r="AI34" s="138"/>
      <c r="AJ34" s="138"/>
      <c r="AK34" s="135" t="str">
        <f>报关资料录入3!AG9</f>
        <v/>
      </c>
      <c r="AL34" s="763"/>
    </row>
    <row r="35" spans="1:38" s="120" customFormat="1" ht="13.5" customHeight="1">
      <c r="A35" s="127" t="str">
        <f>报关资料录入3!A10</f>
        <v/>
      </c>
      <c r="B35" s="711" t="str">
        <f>LEFT(报关资料录入3!B10,10)</f>
        <v/>
      </c>
      <c r="C35" s="711"/>
      <c r="D35" s="711"/>
      <c r="E35" s="711"/>
      <c r="F35" s="711"/>
      <c r="G35" s="711"/>
      <c r="H35" s="711"/>
      <c r="I35" s="712" t="str">
        <f>报关资料录入3!E10</f>
        <v/>
      </c>
      <c r="J35" s="712"/>
      <c r="K35" s="712"/>
      <c r="L35" s="712"/>
      <c r="M35" s="712"/>
      <c r="N35" s="712"/>
      <c r="O35" s="712"/>
      <c r="P35" s="713">
        <f>报关资料录入3!AE10</f>
        <v>0</v>
      </c>
      <c r="Q35" s="713"/>
      <c r="R35" s="713"/>
      <c r="S35" s="136" t="str">
        <f>报关资料录入3!AF10</f>
        <v/>
      </c>
      <c r="T35" s="714"/>
      <c r="U35" s="714"/>
      <c r="V35" s="721" t="str">
        <f>报关资料录入3!Z10</f>
        <v/>
      </c>
      <c r="W35" s="715"/>
      <c r="X35" s="715"/>
      <c r="Y35" s="715"/>
      <c r="Z35" s="715"/>
      <c r="AA35" s="713" t="str">
        <f>IF(报关资料录入3!A10=45,AD35/P35," ")</f>
        <v xml:space="preserve"> </v>
      </c>
      <c r="AB35" s="713"/>
      <c r="AC35" s="713"/>
      <c r="AD35" s="716">
        <f>报关资料录入3!W10</f>
        <v>0</v>
      </c>
      <c r="AE35" s="716"/>
      <c r="AF35" s="716"/>
      <c r="AG35" s="716"/>
      <c r="AH35" s="716"/>
      <c r="AI35" s="715" t="str">
        <f>IF(A35=45,报关资料录入!M27,"  ")</f>
        <v xml:space="preserve">  </v>
      </c>
      <c r="AJ35" s="715"/>
      <c r="AK35" s="759" t="str">
        <f>报关资料录入3!AG10</f>
        <v/>
      </c>
      <c r="AL35" s="762" t="str">
        <f>IF(A35=45,报关资料录入!M25,"    ")</f>
        <v xml:space="preserve">    </v>
      </c>
    </row>
    <row r="36" spans="1:38" s="120" customFormat="1" ht="13.5" customHeight="1">
      <c r="A36" s="128" t="str">
        <f>报关资料录入3!A11</f>
        <v/>
      </c>
      <c r="B36" s="722" t="str">
        <f>IF(LEN(报关资料录入3!B10)=13,RIGHT(报关资料录入3!B10,3),"")</f>
        <v/>
      </c>
      <c r="C36" s="722"/>
      <c r="D36" s="722"/>
      <c r="E36" s="722"/>
      <c r="F36" s="722"/>
      <c r="G36" s="722"/>
      <c r="H36" s="722"/>
      <c r="I36" s="764" t="str">
        <f>报关资料录入3!E11</f>
        <v/>
      </c>
      <c r="J36" s="764"/>
      <c r="K36" s="764"/>
      <c r="L36" s="764"/>
      <c r="M36" s="764"/>
      <c r="N36" s="764"/>
      <c r="O36" s="764"/>
      <c r="P36" s="705" t="str">
        <f>IF(报关资料录入3!V10=报关资料录入3!V11,"    ",报关资料录入3!T11)</f>
        <v xml:space="preserve">    </v>
      </c>
      <c r="Q36" s="705"/>
      <c r="R36" s="705"/>
      <c r="S36" s="132" t="str">
        <f>IF(报关资料录入3!V10=报关资料录入3!V11,"    ",报关资料录入3!V11)</f>
        <v xml:space="preserve">    </v>
      </c>
      <c r="T36" s="706"/>
      <c r="U36" s="706"/>
      <c r="V36" s="17">
        <f>报关资料录入3!N10</f>
        <v>0</v>
      </c>
      <c r="W36" s="665" t="str">
        <f>IF(报关资料录入3!A10=45,"箱"," ")</f>
        <v xml:space="preserve"> </v>
      </c>
      <c r="X36" s="665"/>
      <c r="Y36" s="665"/>
      <c r="Z36" s="17"/>
      <c r="AA36" s="147" t="str">
        <f>IF(报关资料录入3!A10=45,"毛重"," ")</f>
        <v xml:space="preserve"> </v>
      </c>
      <c r="AB36" s="707">
        <f>报关资料录入3!P10</f>
        <v>0</v>
      </c>
      <c r="AC36" s="707"/>
      <c r="AD36" s="147" t="str">
        <f>IF(报关资料录入3!A10=45,"千克"," ")</f>
        <v xml:space="preserve"> </v>
      </c>
      <c r="AE36" s="147"/>
      <c r="AF36" s="147"/>
      <c r="AG36" s="147"/>
      <c r="AH36" s="147"/>
      <c r="AI36" s="708" t="str">
        <f>IF(AI35="HKD"," 港币",IF(AI35="USD","美元","  "))</f>
        <v xml:space="preserve">  </v>
      </c>
      <c r="AJ36" s="708"/>
      <c r="AK36" s="756"/>
      <c r="AL36" s="666"/>
    </row>
    <row r="37" spans="1:38" s="120" customFormat="1" ht="13.5" customHeight="1">
      <c r="A37" s="129"/>
      <c r="B37" s="709" t="str">
        <f>报关资料录入3!B11</f>
        <v/>
      </c>
      <c r="C37" s="709"/>
      <c r="D37" s="709"/>
      <c r="E37" s="709"/>
      <c r="F37" s="709"/>
      <c r="G37" s="709"/>
      <c r="H37" s="709"/>
      <c r="I37" s="767"/>
      <c r="J37" s="767"/>
      <c r="K37" s="767"/>
      <c r="L37" s="767"/>
      <c r="M37" s="767"/>
      <c r="N37" s="767"/>
      <c r="O37" s="767"/>
      <c r="P37" s="710">
        <f>报关资料录入3!T10</f>
        <v>0</v>
      </c>
      <c r="Q37" s="710"/>
      <c r="R37" s="710"/>
      <c r="S37" s="126" t="str">
        <f>报关资料录入3!V10</f>
        <v/>
      </c>
      <c r="T37" s="134"/>
      <c r="U37" s="134"/>
      <c r="V37" s="138"/>
      <c r="W37" s="135"/>
      <c r="X37" s="135"/>
      <c r="Y37" s="135"/>
      <c r="Z37" s="138"/>
      <c r="AA37" s="148" t="str">
        <f>IF(报关资料录入3!A10=45,"净重"," ")</f>
        <v xml:space="preserve"> </v>
      </c>
      <c r="AB37" s="720">
        <f>报关资料录入3!R10</f>
        <v>0</v>
      </c>
      <c r="AC37" s="720"/>
      <c r="AD37" s="148" t="str">
        <f>IF(报关资料录入3!A10=45,"千克"," ")</f>
        <v xml:space="preserve"> </v>
      </c>
      <c r="AE37" s="148"/>
      <c r="AF37" s="148"/>
      <c r="AG37" s="148"/>
      <c r="AH37" s="148"/>
      <c r="AI37" s="138"/>
      <c r="AJ37" s="138"/>
      <c r="AK37" s="135" t="str">
        <f>报关资料录入3!AG11</f>
        <v/>
      </c>
      <c r="AL37" s="763"/>
    </row>
    <row r="38" spans="1:38" s="120" customFormat="1" ht="13.5" customHeight="1">
      <c r="A38" s="127" t="str">
        <f>报关资料录入3!A12</f>
        <v/>
      </c>
      <c r="B38" s="711" t="str">
        <f>LEFT(报关资料录入3!B12,10)</f>
        <v/>
      </c>
      <c r="C38" s="711"/>
      <c r="D38" s="711"/>
      <c r="E38" s="711"/>
      <c r="F38" s="711"/>
      <c r="G38" s="711"/>
      <c r="H38" s="711"/>
      <c r="I38" s="712" t="str">
        <f>报关资料录入3!E12</f>
        <v/>
      </c>
      <c r="J38" s="712"/>
      <c r="K38" s="712"/>
      <c r="L38" s="712"/>
      <c r="M38" s="712"/>
      <c r="N38" s="712"/>
      <c r="O38" s="712"/>
      <c r="P38" s="713">
        <f>报关资料录入3!AE12</f>
        <v>0</v>
      </c>
      <c r="Q38" s="713"/>
      <c r="R38" s="713"/>
      <c r="S38" s="136" t="str">
        <f>报关资料录入3!AF12</f>
        <v/>
      </c>
      <c r="T38" s="714"/>
      <c r="U38" s="714"/>
      <c r="V38" s="721" t="str">
        <f>报关资料录入3!Z12</f>
        <v/>
      </c>
      <c r="W38" s="715"/>
      <c r="X38" s="715"/>
      <c r="Y38" s="715"/>
      <c r="Z38" s="715"/>
      <c r="AA38" s="713" t="str">
        <f>IF(报关资料录入3!A12=46,AD38/P38," ")</f>
        <v xml:space="preserve"> </v>
      </c>
      <c r="AB38" s="713"/>
      <c r="AC38" s="713"/>
      <c r="AD38" s="716">
        <f>报关资料录入3!W12</f>
        <v>0</v>
      </c>
      <c r="AE38" s="716"/>
      <c r="AF38" s="716"/>
      <c r="AG38" s="716"/>
      <c r="AH38" s="716"/>
      <c r="AI38" s="715" t="str">
        <f>IF(A38=46,报关资料录入!M27,"  ")</f>
        <v xml:space="preserve">  </v>
      </c>
      <c r="AJ38" s="715"/>
      <c r="AK38" s="759" t="str">
        <f>报关资料录入3!AG12</f>
        <v/>
      </c>
      <c r="AL38" s="762" t="str">
        <f>IF(A38=46,报关资料录入!M25,"    ")</f>
        <v xml:space="preserve">    </v>
      </c>
    </row>
    <row r="39" spans="1:38" s="120" customFormat="1" ht="13.5" customHeight="1">
      <c r="A39" s="128" t="str">
        <f>报关资料录入3!A13</f>
        <v/>
      </c>
      <c r="B39" s="722" t="str">
        <f>IF(LEN(报关资料录入3!B12)=13,RIGHT(报关资料录入3!B12,3),"")</f>
        <v/>
      </c>
      <c r="C39" s="722"/>
      <c r="D39" s="722"/>
      <c r="E39" s="722"/>
      <c r="F39" s="722"/>
      <c r="G39" s="722"/>
      <c r="H39" s="722"/>
      <c r="I39" s="764" t="str">
        <f>报关资料录入3!E13</f>
        <v/>
      </c>
      <c r="J39" s="764"/>
      <c r="K39" s="764"/>
      <c r="L39" s="764"/>
      <c r="M39" s="764"/>
      <c r="N39" s="764"/>
      <c r="O39" s="764"/>
      <c r="P39" s="705" t="str">
        <f>IF(报关资料录入3!V12=报关资料录入3!V13,"    ",报关资料录入3!T13)</f>
        <v xml:space="preserve">    </v>
      </c>
      <c r="Q39" s="705"/>
      <c r="R39" s="705"/>
      <c r="S39" s="132" t="str">
        <f>IF(报关资料录入3!V12=报关资料录入3!V13,"    ",报关资料录入3!V13)</f>
        <v xml:space="preserve">    </v>
      </c>
      <c r="T39" s="706"/>
      <c r="U39" s="706"/>
      <c r="V39" s="17">
        <f>报关资料录入3!N12</f>
        <v>0</v>
      </c>
      <c r="W39" s="665" t="str">
        <f>IF(报关资料录入3!A12=46,"箱"," ")</f>
        <v xml:space="preserve"> </v>
      </c>
      <c r="X39" s="665"/>
      <c r="Y39" s="665"/>
      <c r="Z39" s="17"/>
      <c r="AA39" s="147" t="str">
        <f>IF(报关资料录入3!A12=46,"毛重"," ")</f>
        <v xml:space="preserve"> </v>
      </c>
      <c r="AB39" s="707">
        <f>报关资料录入3!P12</f>
        <v>0</v>
      </c>
      <c r="AC39" s="707"/>
      <c r="AD39" s="147" t="str">
        <f>IF(报关资料录入3!A12=46,"千克"," ")</f>
        <v xml:space="preserve"> </v>
      </c>
      <c r="AE39" s="147"/>
      <c r="AF39" s="147"/>
      <c r="AG39" s="147"/>
      <c r="AH39" s="147"/>
      <c r="AI39" s="708" t="str">
        <f>IF(AI38="HKD"," 港币",IF(AI38="USD","美元","  "))</f>
        <v xml:space="preserve">  </v>
      </c>
      <c r="AJ39" s="708"/>
      <c r="AK39" s="756"/>
      <c r="AL39" s="666"/>
    </row>
    <row r="40" spans="1:38" s="120" customFormat="1" ht="13.5" customHeight="1">
      <c r="A40" s="129"/>
      <c r="B40" s="709" t="str">
        <f>报关资料录入3!B13</f>
        <v/>
      </c>
      <c r="C40" s="709"/>
      <c r="D40" s="709"/>
      <c r="E40" s="709"/>
      <c r="F40" s="709"/>
      <c r="G40" s="709"/>
      <c r="H40" s="709"/>
      <c r="I40" s="767"/>
      <c r="J40" s="767"/>
      <c r="K40" s="767"/>
      <c r="L40" s="767"/>
      <c r="M40" s="767"/>
      <c r="N40" s="767"/>
      <c r="O40" s="767"/>
      <c r="P40" s="710">
        <f>报关资料录入3!T12</f>
        <v>0</v>
      </c>
      <c r="Q40" s="710"/>
      <c r="R40" s="710"/>
      <c r="S40" s="126" t="str">
        <f>报关资料录入3!V12</f>
        <v/>
      </c>
      <c r="T40" s="134"/>
      <c r="U40" s="134"/>
      <c r="V40" s="138"/>
      <c r="W40" s="135"/>
      <c r="X40" s="135"/>
      <c r="Y40" s="135"/>
      <c r="Z40" s="138"/>
      <c r="AA40" s="148" t="str">
        <f>IF(报关资料录入3!A12=46,"净重"," ")</f>
        <v xml:space="preserve"> </v>
      </c>
      <c r="AB40" s="720">
        <f>报关资料录入3!R12</f>
        <v>0</v>
      </c>
      <c r="AC40" s="720"/>
      <c r="AD40" s="148" t="str">
        <f>IF(报关资料录入3!A12=46,"千克"," ")</f>
        <v xml:space="preserve"> </v>
      </c>
      <c r="AE40" s="148"/>
      <c r="AF40" s="148"/>
      <c r="AG40" s="148"/>
      <c r="AH40" s="148"/>
      <c r="AI40" s="138"/>
      <c r="AJ40" s="138"/>
      <c r="AK40" s="135" t="str">
        <f>报关资料录入3!AG13</f>
        <v/>
      </c>
      <c r="AL40" s="763"/>
    </row>
    <row r="41" spans="1:38" s="120" customFormat="1" ht="13.5" customHeight="1">
      <c r="A41" s="127" t="str">
        <f>报关资料录入3!A14</f>
        <v/>
      </c>
      <c r="B41" s="711" t="str">
        <f>LEFT(报关资料录入3!B14,10)</f>
        <v/>
      </c>
      <c r="C41" s="711"/>
      <c r="D41" s="711"/>
      <c r="E41" s="711"/>
      <c r="F41" s="711"/>
      <c r="G41" s="711"/>
      <c r="H41" s="711"/>
      <c r="I41" s="712" t="str">
        <f>报关资料录入3!E14</f>
        <v/>
      </c>
      <c r="J41" s="712"/>
      <c r="K41" s="712"/>
      <c r="L41" s="712"/>
      <c r="M41" s="712"/>
      <c r="N41" s="712"/>
      <c r="O41" s="712"/>
      <c r="P41" s="713">
        <f>报关资料录入3!AE14</f>
        <v>0</v>
      </c>
      <c r="Q41" s="713"/>
      <c r="R41" s="713"/>
      <c r="S41" s="136" t="str">
        <f>报关资料录入3!AF14</f>
        <v/>
      </c>
      <c r="T41" s="714"/>
      <c r="U41" s="714"/>
      <c r="V41" s="721" t="str">
        <f>报关资料录入3!Z14</f>
        <v/>
      </c>
      <c r="W41" s="715"/>
      <c r="X41" s="715"/>
      <c r="Y41" s="715"/>
      <c r="Z41" s="715"/>
      <c r="AA41" s="713" t="str">
        <f>IF(报关资料录入3!A14=47,AD41/P41," ")</f>
        <v xml:space="preserve"> </v>
      </c>
      <c r="AB41" s="713"/>
      <c r="AC41" s="713"/>
      <c r="AD41" s="716">
        <f>报关资料录入3!W14</f>
        <v>0</v>
      </c>
      <c r="AE41" s="716"/>
      <c r="AF41" s="716"/>
      <c r="AG41" s="716"/>
      <c r="AH41" s="716"/>
      <c r="AI41" s="715" t="str">
        <f>IF(A41=47,报关资料录入!M27,"  ")</f>
        <v xml:space="preserve">  </v>
      </c>
      <c r="AJ41" s="715"/>
      <c r="AK41" s="759" t="str">
        <f>报关资料录入3!AG14</f>
        <v/>
      </c>
      <c r="AL41" s="762" t="str">
        <f>IF(A41=47,报关资料录入!M25,"    ")</f>
        <v xml:space="preserve">    </v>
      </c>
    </row>
    <row r="42" spans="1:38" s="120" customFormat="1" ht="13.5" customHeight="1">
      <c r="A42" s="128" t="str">
        <f>报关资料录入3!A15</f>
        <v/>
      </c>
      <c r="B42" s="722" t="str">
        <f>IF(LEN(报关资料录入3!B14)=13,RIGHT(报关资料录入3!B14,3),"")</f>
        <v/>
      </c>
      <c r="C42" s="722"/>
      <c r="D42" s="722"/>
      <c r="E42" s="722"/>
      <c r="F42" s="722"/>
      <c r="G42" s="722"/>
      <c r="H42" s="722"/>
      <c r="I42" s="764" t="str">
        <f>报关资料录入3!E15</f>
        <v/>
      </c>
      <c r="J42" s="764"/>
      <c r="K42" s="764"/>
      <c r="L42" s="764"/>
      <c r="M42" s="764"/>
      <c r="N42" s="764"/>
      <c r="O42" s="764"/>
      <c r="P42" s="705" t="str">
        <f>IF(报关资料录入3!V14=报关资料录入3!V15,"    ",报关资料录入3!T15)</f>
        <v xml:space="preserve">    </v>
      </c>
      <c r="Q42" s="705"/>
      <c r="R42" s="705"/>
      <c r="S42" s="132" t="str">
        <f>IF(报关资料录入3!V14=报关资料录入3!V15,"    ",报关资料录入3!V15)</f>
        <v xml:space="preserve">    </v>
      </c>
      <c r="T42" s="706"/>
      <c r="U42" s="706"/>
      <c r="V42" s="17">
        <f>报关资料录入3!N14</f>
        <v>0</v>
      </c>
      <c r="W42" s="665" t="str">
        <f>IF(报关资料录入3!A14=47,"箱"," ")</f>
        <v xml:space="preserve"> </v>
      </c>
      <c r="X42" s="665"/>
      <c r="Y42" s="665"/>
      <c r="Z42" s="17"/>
      <c r="AA42" s="147" t="str">
        <f>IF(报关资料录入3!A14=47,"毛重"," ")</f>
        <v xml:space="preserve"> </v>
      </c>
      <c r="AB42" s="707">
        <f>报关资料录入3!P14</f>
        <v>0</v>
      </c>
      <c r="AC42" s="707"/>
      <c r="AD42" s="147" t="str">
        <f>IF(报关资料录入3!A14=47,"千克"," ")</f>
        <v xml:space="preserve"> </v>
      </c>
      <c r="AE42" s="147"/>
      <c r="AF42" s="147"/>
      <c r="AG42" s="147"/>
      <c r="AH42" s="147"/>
      <c r="AI42" s="708" t="str">
        <f>IF(AI41="HKD"," 港币",IF(AI41="USD","美元","  "))</f>
        <v xml:space="preserve">  </v>
      </c>
      <c r="AJ42" s="708"/>
      <c r="AK42" s="756"/>
      <c r="AL42" s="666"/>
    </row>
    <row r="43" spans="1:38" s="120" customFormat="1" ht="13.5" customHeight="1">
      <c r="A43" s="129"/>
      <c r="B43" s="709" t="str">
        <f>报关资料录入3!B15</f>
        <v/>
      </c>
      <c r="C43" s="709"/>
      <c r="D43" s="709"/>
      <c r="E43" s="709"/>
      <c r="F43" s="709"/>
      <c r="G43" s="709"/>
      <c r="H43" s="709"/>
      <c r="I43" s="767"/>
      <c r="J43" s="767"/>
      <c r="K43" s="767"/>
      <c r="L43" s="767"/>
      <c r="M43" s="767"/>
      <c r="N43" s="767"/>
      <c r="O43" s="767"/>
      <c r="P43" s="710">
        <f>报关资料录入3!T14</f>
        <v>0</v>
      </c>
      <c r="Q43" s="710"/>
      <c r="R43" s="710"/>
      <c r="S43" s="126" t="str">
        <f>报关资料录入3!V14</f>
        <v/>
      </c>
      <c r="T43" s="134"/>
      <c r="U43" s="134"/>
      <c r="V43" s="138"/>
      <c r="W43" s="135"/>
      <c r="X43" s="135"/>
      <c r="Y43" s="135"/>
      <c r="Z43" s="138"/>
      <c r="AA43" s="148" t="str">
        <f>IF(报关资料录入3!A14=47,"净重"," ")</f>
        <v xml:space="preserve"> </v>
      </c>
      <c r="AB43" s="720">
        <f>报关资料录入3!R14</f>
        <v>0</v>
      </c>
      <c r="AC43" s="720"/>
      <c r="AD43" s="148" t="str">
        <f>IF(报关资料录入3!A14=47,"千克"," ")</f>
        <v xml:space="preserve"> </v>
      </c>
      <c r="AE43" s="148"/>
      <c r="AF43" s="148"/>
      <c r="AG43" s="148"/>
      <c r="AH43" s="148"/>
      <c r="AI43" s="138"/>
      <c r="AJ43" s="138"/>
      <c r="AK43" s="135" t="str">
        <f>报关资料录入3!AG15</f>
        <v/>
      </c>
      <c r="AL43" s="763"/>
    </row>
    <row r="44" spans="1:38" s="120" customFormat="1" ht="13.5" customHeight="1">
      <c r="A44" s="127" t="str">
        <f>报关资料录入3!A16</f>
        <v/>
      </c>
      <c r="B44" s="711" t="str">
        <f>LEFT(报关资料录入3!B16,10)</f>
        <v/>
      </c>
      <c r="C44" s="711"/>
      <c r="D44" s="711"/>
      <c r="E44" s="711"/>
      <c r="F44" s="711"/>
      <c r="G44" s="711"/>
      <c r="H44" s="711"/>
      <c r="I44" s="712" t="str">
        <f>报关资料录入3!E16</f>
        <v/>
      </c>
      <c r="J44" s="712"/>
      <c r="K44" s="712"/>
      <c r="L44" s="712"/>
      <c r="M44" s="712"/>
      <c r="N44" s="712"/>
      <c r="O44" s="712"/>
      <c r="P44" s="713">
        <f>报关资料录入3!AE16</f>
        <v>0</v>
      </c>
      <c r="Q44" s="713"/>
      <c r="R44" s="713"/>
      <c r="S44" s="136" t="str">
        <f>报关资料录入3!AF16</f>
        <v/>
      </c>
      <c r="T44" s="714"/>
      <c r="U44" s="714"/>
      <c r="V44" s="721" t="str">
        <f>报关资料录入3!Z16</f>
        <v/>
      </c>
      <c r="W44" s="715"/>
      <c r="X44" s="715"/>
      <c r="Y44" s="715"/>
      <c r="Z44" s="715"/>
      <c r="AA44" s="713" t="str">
        <f>IF(报关资料录入3!A16=48,AD44/P44," ")</f>
        <v xml:space="preserve"> </v>
      </c>
      <c r="AB44" s="713"/>
      <c r="AC44" s="713"/>
      <c r="AD44" s="716">
        <f>报关资料录入3!W16</f>
        <v>0</v>
      </c>
      <c r="AE44" s="716"/>
      <c r="AF44" s="716"/>
      <c r="AG44" s="716"/>
      <c r="AH44" s="716"/>
      <c r="AI44" s="715" t="str">
        <f>IF(A44=48,报关资料录入!M27,"  ")</f>
        <v xml:space="preserve">  </v>
      </c>
      <c r="AJ44" s="715"/>
      <c r="AK44" s="759" t="str">
        <f>报关资料录入3!AG16</f>
        <v/>
      </c>
      <c r="AL44" s="762" t="str">
        <f>IF(A44=48,报关资料录入!M25,"    ")</f>
        <v xml:space="preserve">    </v>
      </c>
    </row>
    <row r="45" spans="1:38" s="120" customFormat="1" ht="13.5" customHeight="1">
      <c r="A45" s="128" t="str">
        <f>报关资料录入3!A17</f>
        <v/>
      </c>
      <c r="B45" s="722" t="str">
        <f>IF(LEN(报关资料录入3!B16)=13,RIGHT(报关资料录入3!B16,3),"")</f>
        <v/>
      </c>
      <c r="C45" s="722"/>
      <c r="D45" s="722"/>
      <c r="E45" s="722"/>
      <c r="F45" s="722"/>
      <c r="G45" s="722"/>
      <c r="H45" s="722"/>
      <c r="I45" s="764" t="str">
        <f>报关资料录入3!E17</f>
        <v/>
      </c>
      <c r="J45" s="764"/>
      <c r="K45" s="764"/>
      <c r="L45" s="764"/>
      <c r="M45" s="764"/>
      <c r="N45" s="764"/>
      <c r="O45" s="764"/>
      <c r="P45" s="705" t="str">
        <f>IF(报关资料录入3!V16=报关资料录入3!V17,"    ",报关资料录入3!T17)</f>
        <v xml:space="preserve">    </v>
      </c>
      <c r="Q45" s="705"/>
      <c r="R45" s="705"/>
      <c r="S45" s="132" t="str">
        <f>IF(报关资料录入3!V16=报关资料录入3!V17,"    ",报关资料录入3!V17)</f>
        <v xml:space="preserve">    </v>
      </c>
      <c r="T45" s="706"/>
      <c r="U45" s="706"/>
      <c r="V45" s="17">
        <f>报关资料录入3!N16</f>
        <v>0</v>
      </c>
      <c r="W45" s="665" t="str">
        <f>IF(报关资料录入3!A16=48,"箱"," ")</f>
        <v xml:space="preserve"> </v>
      </c>
      <c r="X45" s="665"/>
      <c r="Y45" s="665"/>
      <c r="Z45" s="17"/>
      <c r="AA45" s="147" t="str">
        <f>IF(报关资料录入3!A16=48,"毛重"," ")</f>
        <v xml:space="preserve"> </v>
      </c>
      <c r="AB45" s="707">
        <f>报关资料录入3!P16</f>
        <v>0</v>
      </c>
      <c r="AC45" s="707"/>
      <c r="AD45" s="147" t="str">
        <f>IF(报关资料录入3!A16=48,"千克"," ")</f>
        <v xml:space="preserve"> </v>
      </c>
      <c r="AE45" s="147"/>
      <c r="AF45" s="147"/>
      <c r="AG45" s="147"/>
      <c r="AH45" s="147"/>
      <c r="AI45" s="708" t="str">
        <f>IF(AI44="HKD"," 港币",IF(AI44="USD","美元","  "))</f>
        <v xml:space="preserve">  </v>
      </c>
      <c r="AJ45" s="708"/>
      <c r="AK45" s="756"/>
      <c r="AL45" s="666"/>
    </row>
    <row r="46" spans="1:38" s="120" customFormat="1" ht="13.5" customHeight="1">
      <c r="A46" s="129"/>
      <c r="B46" s="709" t="str">
        <f>报关资料录入3!B17</f>
        <v/>
      </c>
      <c r="C46" s="709"/>
      <c r="D46" s="709"/>
      <c r="E46" s="709"/>
      <c r="F46" s="709"/>
      <c r="G46" s="709"/>
      <c r="H46" s="709"/>
      <c r="I46" s="767"/>
      <c r="J46" s="767"/>
      <c r="K46" s="767"/>
      <c r="L46" s="767"/>
      <c r="M46" s="767"/>
      <c r="N46" s="767"/>
      <c r="O46" s="767"/>
      <c r="P46" s="710">
        <f>报关资料录入3!T16</f>
        <v>0</v>
      </c>
      <c r="Q46" s="710"/>
      <c r="R46" s="710"/>
      <c r="S46" s="126" t="str">
        <f>报关资料录入3!V16</f>
        <v/>
      </c>
      <c r="T46" s="134"/>
      <c r="U46" s="134"/>
      <c r="V46" s="138"/>
      <c r="W46" s="135"/>
      <c r="X46" s="135"/>
      <c r="Y46" s="135"/>
      <c r="Z46" s="138"/>
      <c r="AA46" s="148" t="str">
        <f>IF(报关资料录入3!A16=48,"净重"," ")</f>
        <v xml:space="preserve"> </v>
      </c>
      <c r="AB46" s="720">
        <f>报关资料录入3!R16</f>
        <v>0</v>
      </c>
      <c r="AC46" s="720"/>
      <c r="AD46" s="148" t="str">
        <f>IF(报关资料录入3!A16=48,"千克"," ")</f>
        <v xml:space="preserve"> </v>
      </c>
      <c r="AE46" s="148"/>
      <c r="AF46" s="148"/>
      <c r="AG46" s="148"/>
      <c r="AH46" s="148"/>
      <c r="AI46" s="138"/>
      <c r="AJ46" s="138"/>
      <c r="AK46" s="135" t="str">
        <f>报关资料录入3!AG17</f>
        <v/>
      </c>
      <c r="AL46" s="763"/>
    </row>
  </sheetData>
  <sheetProtection password="AED3" sheet="1" objects="1" scenarios="1"/>
  <mergeCells count="286">
    <mergeCell ref="AL35:AL37"/>
    <mergeCell ref="AL38:AL40"/>
    <mergeCell ref="AL41:AL43"/>
    <mergeCell ref="AL44:AL46"/>
    <mergeCell ref="I6:O7"/>
    <mergeCell ref="I9:O10"/>
    <mergeCell ref="I12:O13"/>
    <mergeCell ref="I15:O16"/>
    <mergeCell ref="I18:O19"/>
    <mergeCell ref="I21:O22"/>
    <mergeCell ref="I24:O25"/>
    <mergeCell ref="I27:O28"/>
    <mergeCell ref="I30:O31"/>
    <mergeCell ref="I33:O34"/>
    <mergeCell ref="I36:O37"/>
    <mergeCell ref="I39:O40"/>
    <mergeCell ref="I42:O43"/>
    <mergeCell ref="I45:O46"/>
    <mergeCell ref="AL8:AL10"/>
    <mergeCell ref="AL11:AL13"/>
    <mergeCell ref="AL14:AL16"/>
    <mergeCell ref="AL17:AL19"/>
    <mergeCell ref="AL20:AL22"/>
    <mergeCell ref="AL23:AL25"/>
    <mergeCell ref="AL26:AL28"/>
    <mergeCell ref="AL29:AL31"/>
    <mergeCell ref="AL32:AL34"/>
    <mergeCell ref="B46:H46"/>
    <mergeCell ref="P46:R46"/>
    <mergeCell ref="AB46:AC46"/>
    <mergeCell ref="AK5:AK6"/>
    <mergeCell ref="AK8:AK9"/>
    <mergeCell ref="AK11:AK12"/>
    <mergeCell ref="AK14:AK15"/>
    <mergeCell ref="AK17:AK18"/>
    <mergeCell ref="AK20:AK21"/>
    <mergeCell ref="AK23:AK24"/>
    <mergeCell ref="AK26:AK27"/>
    <mergeCell ref="AK29:AK30"/>
    <mergeCell ref="AK32:AK33"/>
    <mergeCell ref="AK35:AK36"/>
    <mergeCell ref="AK38:AK39"/>
    <mergeCell ref="AK41:AK42"/>
    <mergeCell ref="AK44:AK45"/>
    <mergeCell ref="B44:H44"/>
    <mergeCell ref="I44:O44"/>
    <mergeCell ref="P44:R44"/>
    <mergeCell ref="T44:U44"/>
    <mergeCell ref="B43:H43"/>
    <mergeCell ref="P43:R43"/>
    <mergeCell ref="AB43:AC43"/>
    <mergeCell ref="V44:Z44"/>
    <mergeCell ref="AA44:AC44"/>
    <mergeCell ref="AD44:AH44"/>
    <mergeCell ref="AI44:AJ44"/>
    <mergeCell ref="B45:H45"/>
    <mergeCell ref="P45:R45"/>
    <mergeCell ref="T45:U45"/>
    <mergeCell ref="W45:Y45"/>
    <mergeCell ref="AB45:AC45"/>
    <mergeCell ref="AI45:AJ45"/>
    <mergeCell ref="B41:H41"/>
    <mergeCell ref="I41:O41"/>
    <mergeCell ref="P41:R41"/>
    <mergeCell ref="T41:U41"/>
    <mergeCell ref="V41:Z41"/>
    <mergeCell ref="AA41:AC41"/>
    <mergeCell ref="AD41:AH41"/>
    <mergeCell ref="AI41:AJ41"/>
    <mergeCell ref="B42:H42"/>
    <mergeCell ref="P42:R42"/>
    <mergeCell ref="T42:U42"/>
    <mergeCell ref="W42:Y42"/>
    <mergeCell ref="AB42:AC42"/>
    <mergeCell ref="AI42:AJ42"/>
    <mergeCell ref="AD38:AH38"/>
    <mergeCell ref="AI38:AJ38"/>
    <mergeCell ref="B39:H39"/>
    <mergeCell ref="P39:R39"/>
    <mergeCell ref="T39:U39"/>
    <mergeCell ref="W39:Y39"/>
    <mergeCell ref="AB39:AC39"/>
    <mergeCell ref="AI39:AJ39"/>
    <mergeCell ref="B40:H40"/>
    <mergeCell ref="P40:R40"/>
    <mergeCell ref="AB40:AC40"/>
    <mergeCell ref="B37:H37"/>
    <mergeCell ref="P37:R37"/>
    <mergeCell ref="AB37:AC37"/>
    <mergeCell ref="B38:H38"/>
    <mergeCell ref="I38:O38"/>
    <mergeCell ref="P38:R38"/>
    <mergeCell ref="T38:U38"/>
    <mergeCell ref="V38:Z38"/>
    <mergeCell ref="AA38:AC38"/>
    <mergeCell ref="B35:H35"/>
    <mergeCell ref="I35:O35"/>
    <mergeCell ref="P35:R35"/>
    <mergeCell ref="T35:U35"/>
    <mergeCell ref="V35:Z35"/>
    <mergeCell ref="AA35:AC35"/>
    <mergeCell ref="AD35:AH35"/>
    <mergeCell ref="AI35:AJ35"/>
    <mergeCell ref="B36:H36"/>
    <mergeCell ref="P36:R36"/>
    <mergeCell ref="T36:U36"/>
    <mergeCell ref="W36:Y36"/>
    <mergeCell ref="AB36:AC36"/>
    <mergeCell ref="AI36:AJ36"/>
    <mergeCell ref="AD32:AH32"/>
    <mergeCell ref="AI32:AJ32"/>
    <mergeCell ref="B33:H33"/>
    <mergeCell ref="P33:R33"/>
    <mergeCell ref="T33:U33"/>
    <mergeCell ref="W33:Y33"/>
    <mergeCell ref="AB33:AC33"/>
    <mergeCell ref="AI33:AJ33"/>
    <mergeCell ref="B34:H34"/>
    <mergeCell ref="P34:R34"/>
    <mergeCell ref="AB34:AC34"/>
    <mergeCell ref="B31:H31"/>
    <mergeCell ref="P31:R31"/>
    <mergeCell ref="AB31:AC31"/>
    <mergeCell ref="B32:H32"/>
    <mergeCell ref="I32:O32"/>
    <mergeCell ref="P32:R32"/>
    <mergeCell ref="T32:U32"/>
    <mergeCell ref="V32:Z32"/>
    <mergeCell ref="AA32:AC32"/>
    <mergeCell ref="B29:H29"/>
    <mergeCell ref="I29:O29"/>
    <mergeCell ref="P29:R29"/>
    <mergeCell ref="T29:U29"/>
    <mergeCell ref="V29:Z29"/>
    <mergeCell ref="AA29:AC29"/>
    <mergeCell ref="AD29:AH29"/>
    <mergeCell ref="AI29:AJ29"/>
    <mergeCell ref="B30:H30"/>
    <mergeCell ref="P30:R30"/>
    <mergeCell ref="T30:U30"/>
    <mergeCell ref="W30:Y30"/>
    <mergeCell ref="AB30:AC30"/>
    <mergeCell ref="AI30:AJ30"/>
    <mergeCell ref="AD26:AH26"/>
    <mergeCell ref="AI26:AJ26"/>
    <mergeCell ref="B27:H27"/>
    <mergeCell ref="P27:R27"/>
    <mergeCell ref="T27:U27"/>
    <mergeCell ref="W27:Y27"/>
    <mergeCell ref="AB27:AC27"/>
    <mergeCell ref="AI27:AJ27"/>
    <mergeCell ref="B28:H28"/>
    <mergeCell ref="P28:R28"/>
    <mergeCell ref="AB28:AC28"/>
    <mergeCell ref="B25:H25"/>
    <mergeCell ref="P25:R25"/>
    <mergeCell ref="AB25:AC25"/>
    <mergeCell ref="B26:H26"/>
    <mergeCell ref="I26:O26"/>
    <mergeCell ref="P26:R26"/>
    <mergeCell ref="T26:U26"/>
    <mergeCell ref="V26:Z26"/>
    <mergeCell ref="AA26:AC26"/>
    <mergeCell ref="B23:H23"/>
    <mergeCell ref="I23:O23"/>
    <mergeCell ref="P23:R23"/>
    <mergeCell ref="T23:U23"/>
    <mergeCell ref="V23:Z23"/>
    <mergeCell ref="AA23:AC23"/>
    <mergeCell ref="AD23:AH23"/>
    <mergeCell ref="AI23:AJ23"/>
    <mergeCell ref="B24:H24"/>
    <mergeCell ref="P24:R24"/>
    <mergeCell ref="T24:U24"/>
    <mergeCell ref="W24:Y24"/>
    <mergeCell ref="AB24:AC24"/>
    <mergeCell ref="AI24:AJ24"/>
    <mergeCell ref="AD20:AH20"/>
    <mergeCell ref="AI20:AJ20"/>
    <mergeCell ref="B21:H21"/>
    <mergeCell ref="P21:R21"/>
    <mergeCell ref="T21:U21"/>
    <mergeCell ref="W21:Y21"/>
    <mergeCell ref="AB21:AC21"/>
    <mergeCell ref="AI21:AJ21"/>
    <mergeCell ref="B22:H22"/>
    <mergeCell ref="P22:R22"/>
    <mergeCell ref="AB22:AC22"/>
    <mergeCell ref="B19:H19"/>
    <mergeCell ref="P19:R19"/>
    <mergeCell ref="AB19:AC19"/>
    <mergeCell ref="B20:H20"/>
    <mergeCell ref="I20:O20"/>
    <mergeCell ref="P20:R20"/>
    <mergeCell ref="T20:U20"/>
    <mergeCell ref="V20:Z20"/>
    <mergeCell ref="AA20:AC20"/>
    <mergeCell ref="B17:H17"/>
    <mergeCell ref="I17:O17"/>
    <mergeCell ref="P17:R17"/>
    <mergeCell ref="T17:U17"/>
    <mergeCell ref="V17:Z17"/>
    <mergeCell ref="AA17:AC17"/>
    <mergeCell ref="AD17:AH17"/>
    <mergeCell ref="AI17:AJ17"/>
    <mergeCell ref="B18:H18"/>
    <mergeCell ref="P18:R18"/>
    <mergeCell ref="T18:U18"/>
    <mergeCell ref="W18:Y18"/>
    <mergeCell ref="AB18:AC18"/>
    <mergeCell ref="AI18:AJ18"/>
    <mergeCell ref="AD14:AH14"/>
    <mergeCell ref="AI14:AJ14"/>
    <mergeCell ref="B15:H15"/>
    <mergeCell ref="P15:R15"/>
    <mergeCell ref="T15:U15"/>
    <mergeCell ref="W15:Y15"/>
    <mergeCell ref="AB15:AC15"/>
    <mergeCell ref="AI15:AJ15"/>
    <mergeCell ref="B16:H16"/>
    <mergeCell ref="P16:R16"/>
    <mergeCell ref="AB16:AC16"/>
    <mergeCell ref="B13:H13"/>
    <mergeCell ref="P13:R13"/>
    <mergeCell ref="AB13:AC13"/>
    <mergeCell ref="B14:H14"/>
    <mergeCell ref="I14:O14"/>
    <mergeCell ref="P14:R14"/>
    <mergeCell ref="T14:U14"/>
    <mergeCell ref="V14:Z14"/>
    <mergeCell ref="AA14:AC14"/>
    <mergeCell ref="B11:H11"/>
    <mergeCell ref="I11:O11"/>
    <mergeCell ref="P11:R11"/>
    <mergeCell ref="V11:Y11"/>
    <mergeCell ref="AA11:AC11"/>
    <mergeCell ref="AD11:AH11"/>
    <mergeCell ref="AI11:AJ11"/>
    <mergeCell ref="B12:H12"/>
    <mergeCell ref="P12:R12"/>
    <mergeCell ref="W12:Y12"/>
    <mergeCell ref="AB12:AC12"/>
    <mergeCell ref="AI12:AJ12"/>
    <mergeCell ref="AI8:AJ8"/>
    <mergeCell ref="B9:H9"/>
    <mergeCell ref="P9:R9"/>
    <mergeCell ref="T9:U9"/>
    <mergeCell ref="W9:Y9"/>
    <mergeCell ref="AB9:AC9"/>
    <mergeCell ref="AI9:AJ9"/>
    <mergeCell ref="B10:H10"/>
    <mergeCell ref="P10:R10"/>
    <mergeCell ref="AB10:AC10"/>
    <mergeCell ref="P7:R7"/>
    <mergeCell ref="AB7:AC7"/>
    <mergeCell ref="B8:H8"/>
    <mergeCell ref="I8:O8"/>
    <mergeCell ref="P8:R8"/>
    <mergeCell ref="T8:U8"/>
    <mergeCell ref="V8:Z8"/>
    <mergeCell ref="AA8:AC8"/>
    <mergeCell ref="AD8:AH8"/>
    <mergeCell ref="A3:AL3"/>
    <mergeCell ref="B4:H4"/>
    <mergeCell ref="I4:O4"/>
    <mergeCell ref="P4:S4"/>
    <mergeCell ref="T4:U4"/>
    <mergeCell ref="V4:AC4"/>
    <mergeCell ref="AD4:AG4"/>
    <mergeCell ref="AI4:AJ4"/>
    <mergeCell ref="B5:H5"/>
    <mergeCell ref="I5:O5"/>
    <mergeCell ref="P5:R5"/>
    <mergeCell ref="T5:U5"/>
    <mergeCell ref="V5:Z5"/>
    <mergeCell ref="AA5:AC5"/>
    <mergeCell ref="AD5:AH5"/>
    <mergeCell ref="AI5:AJ5"/>
    <mergeCell ref="AL5:AL7"/>
    <mergeCell ref="B6:H6"/>
    <mergeCell ref="P6:R6"/>
    <mergeCell ref="T6:U6"/>
    <mergeCell ref="W6:Y6"/>
    <mergeCell ref="AB6:AC6"/>
    <mergeCell ref="AI6:AJ6"/>
    <mergeCell ref="B7:H7"/>
  </mergeCells>
  <phoneticPr fontId="148" type="noConversion"/>
  <printOptions horizontalCentered="1" verticalCentered="1"/>
  <pageMargins left="7.8740157480315001E-2" right="7.8740157480315001E-2" top="0.196850393700787" bottom="0.196850393700787" header="0.31496062992126" footer="0.31496062992126"/>
  <pageSetup paperSize="9" scale="85" orientation="landscape"/>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indexed="12"/>
    <pageSetUpPr autoPageBreaks="0"/>
  </sheetPr>
  <dimension ref="A1:AQ46"/>
  <sheetViews>
    <sheetView showZeros="0" showOutlineSymbols="0" workbookViewId="0">
      <selection activeCell="W12" sqref="W12:Y12"/>
    </sheetView>
  </sheetViews>
  <sheetFormatPr defaultColWidth="9" defaultRowHeight="14.25"/>
  <cols>
    <col min="1" max="1" width="5.75" customWidth="1"/>
    <col min="2" max="2" width="1.25" customWidth="1"/>
    <col min="3" max="3" width="1.375" customWidth="1"/>
    <col min="4" max="4" width="1.875" customWidth="1"/>
    <col min="5" max="5" width="1.75" customWidth="1"/>
    <col min="6" max="6" width="1.25" customWidth="1"/>
    <col min="7" max="7" width="1.375" customWidth="1"/>
    <col min="8" max="8" width="0.875" customWidth="1"/>
    <col min="9" max="9" width="6" customWidth="1"/>
    <col min="10" max="10" width="5.75" customWidth="1"/>
    <col min="11" max="11" width="3.625" customWidth="1"/>
    <col min="12" max="12" width="2.75" customWidth="1"/>
    <col min="13" max="13" width="1.375" customWidth="1"/>
    <col min="14" max="14" width="6.125" customWidth="1"/>
    <col min="15" max="15" width="17.625" customWidth="1"/>
    <col min="16" max="16" width="4.625" customWidth="1"/>
    <col min="17" max="17" width="3.25" customWidth="1"/>
    <col min="18" max="18" width="3.5" customWidth="1"/>
    <col min="19" max="19" width="6.125" customWidth="1"/>
    <col min="20" max="20" width="0.625" customWidth="1"/>
    <col min="21" max="21" width="9.5" hidden="1" customWidth="1"/>
    <col min="22" max="22" width="5.25" customWidth="1"/>
    <col min="23" max="23" width="1.625" customWidth="1"/>
    <col min="24" max="24" width="0.875" customWidth="1"/>
    <col min="25" max="25" width="5.375" customWidth="1"/>
    <col min="26" max="26" width="1.875" hidden="1" customWidth="1"/>
    <col min="27" max="27" width="4.375" customWidth="1"/>
    <col min="28" max="28" width="6.125" customWidth="1"/>
    <col min="29" max="29" width="6.5" customWidth="1"/>
    <col min="30" max="30" width="6.25" customWidth="1"/>
    <col min="31" max="31" width="1.875" customWidth="1"/>
    <col min="32" max="32" width="1.375" customWidth="1"/>
    <col min="33" max="33" width="3.125" customWidth="1"/>
    <col min="34" max="34" width="4" customWidth="1"/>
    <col min="35" max="35" width="2.125" customWidth="1"/>
    <col min="36" max="36" width="1.75" customWidth="1"/>
    <col min="37" max="37" width="15.25" customWidth="1"/>
    <col min="38" max="38" width="7.125" customWidth="1"/>
  </cols>
  <sheetData>
    <row r="1" spans="1:43" ht="0.75" customHeight="1">
      <c r="AC1">
        <f>报关资料录入3!R65</f>
        <v>0</v>
      </c>
    </row>
    <row r="2" spans="1:43" ht="0.75" customHeight="1"/>
    <row r="3" spans="1:43" ht="21" customHeight="1">
      <c r="A3" s="632" t="s">
        <v>4523</v>
      </c>
      <c r="B3" s="632"/>
      <c r="C3" s="632"/>
      <c r="D3" s="632"/>
      <c r="E3" s="632"/>
      <c r="F3" s="632"/>
      <c r="G3" s="632"/>
      <c r="H3" s="632"/>
      <c r="I3" s="632"/>
      <c r="J3" s="632"/>
      <c r="K3" s="632"/>
      <c r="L3" s="632"/>
      <c r="M3" s="632"/>
      <c r="N3" s="632"/>
      <c r="O3" s="632"/>
      <c r="P3" s="632"/>
      <c r="Q3" s="632"/>
      <c r="R3" s="632"/>
      <c r="S3" s="632"/>
      <c r="T3" s="632"/>
      <c r="U3" s="632"/>
      <c r="V3" s="632"/>
      <c r="W3" s="632"/>
      <c r="X3" s="632"/>
      <c r="Y3" s="632"/>
      <c r="Z3" s="632"/>
      <c r="AA3" s="632"/>
      <c r="AB3" s="632"/>
      <c r="AC3" s="632"/>
      <c r="AD3" s="632"/>
      <c r="AE3" s="632"/>
      <c r="AF3" s="632"/>
      <c r="AG3" s="632"/>
      <c r="AH3" s="632"/>
      <c r="AI3" s="632"/>
      <c r="AJ3" s="632"/>
      <c r="AK3" s="632"/>
      <c r="AL3" s="632"/>
    </row>
    <row r="4" spans="1:43" s="120" customFormat="1" ht="13.5" customHeight="1">
      <c r="A4" s="122" t="s">
        <v>4462</v>
      </c>
      <c r="B4" s="681" t="s">
        <v>4463</v>
      </c>
      <c r="C4" s="681"/>
      <c r="D4" s="681"/>
      <c r="E4" s="681"/>
      <c r="F4" s="681"/>
      <c r="G4" s="681"/>
      <c r="H4" s="681"/>
      <c r="I4" s="681" t="s">
        <v>4495</v>
      </c>
      <c r="J4" s="681"/>
      <c r="K4" s="681"/>
      <c r="L4" s="681"/>
      <c r="M4" s="681"/>
      <c r="N4" s="681"/>
      <c r="O4" s="681"/>
      <c r="P4" s="681" t="s">
        <v>4468</v>
      </c>
      <c r="Q4" s="681"/>
      <c r="R4" s="681"/>
      <c r="S4" s="681"/>
      <c r="T4" s="652"/>
      <c r="U4" s="652"/>
      <c r="V4" s="680" t="s">
        <v>4496</v>
      </c>
      <c r="W4" s="680"/>
      <c r="X4" s="680"/>
      <c r="Y4" s="680"/>
      <c r="Z4" s="680"/>
      <c r="AA4" s="680"/>
      <c r="AB4" s="680"/>
      <c r="AC4" s="680"/>
      <c r="AD4" s="694" t="s">
        <v>4497</v>
      </c>
      <c r="AE4" s="694"/>
      <c r="AF4" s="694"/>
      <c r="AG4" s="694"/>
      <c r="AH4" s="149"/>
      <c r="AI4" s="680" t="s">
        <v>4498</v>
      </c>
      <c r="AJ4" s="680"/>
      <c r="AK4" s="130" t="s">
        <v>4499</v>
      </c>
      <c r="AL4" s="150" t="s">
        <v>4500</v>
      </c>
    </row>
    <row r="5" spans="1:43" s="121" customFormat="1" ht="13.5" customHeight="1">
      <c r="A5" s="123" t="str">
        <f>报关资料录入3!A18</f>
        <v/>
      </c>
      <c r="B5" s="695" t="str">
        <f>LEFT(报关资料录入3!B18,10)</f>
        <v/>
      </c>
      <c r="C5" s="696"/>
      <c r="D5" s="696"/>
      <c r="E5" s="696"/>
      <c r="F5" s="696"/>
      <c r="G5" s="696"/>
      <c r="H5" s="696"/>
      <c r="I5" s="697" t="str">
        <f>报关资料录入3!E18</f>
        <v/>
      </c>
      <c r="J5" s="697"/>
      <c r="K5" s="697"/>
      <c r="L5" s="697"/>
      <c r="M5" s="697"/>
      <c r="N5" s="697"/>
      <c r="O5" s="697"/>
      <c r="P5" s="698">
        <f>报关资料录入3!AE18</f>
        <v>0</v>
      </c>
      <c r="Q5" s="698"/>
      <c r="R5" s="698"/>
      <c r="S5" s="131" t="str">
        <f>报关资料录入3!AF18</f>
        <v/>
      </c>
      <c r="T5" s="699"/>
      <c r="U5" s="699"/>
      <c r="V5" s="768" t="str">
        <f>报关资料录入3!Z18</f>
        <v/>
      </c>
      <c r="W5" s="639"/>
      <c r="X5" s="639"/>
      <c r="Y5" s="639"/>
      <c r="Z5" s="639"/>
      <c r="AA5" s="698" t="str">
        <f>IF(报关资料录入3!A18=49,AD5/P5," ")</f>
        <v xml:space="preserve"> </v>
      </c>
      <c r="AB5" s="698"/>
      <c r="AC5" s="698"/>
      <c r="AD5" s="702">
        <f>报关资料录入3!W18</f>
        <v>0</v>
      </c>
      <c r="AE5" s="702"/>
      <c r="AF5" s="702"/>
      <c r="AG5" s="702"/>
      <c r="AH5" s="702"/>
      <c r="AI5" s="701" t="str">
        <f>IF(A5=49,报关资料录入!M27,"  ")</f>
        <v xml:space="preserve">  </v>
      </c>
      <c r="AJ5" s="701"/>
      <c r="AK5" s="755" t="str">
        <f>报关资料录入3!AG18</f>
        <v/>
      </c>
      <c r="AL5" s="760" t="str">
        <f>IF(A5=49,报关资料录入!M25,"    ")</f>
        <v xml:space="preserve">    </v>
      </c>
      <c r="AQ5" s="153"/>
    </row>
    <row r="6" spans="1:43" s="121" customFormat="1" ht="13.5" customHeight="1">
      <c r="A6" s="124" t="str">
        <f>报关资料录入3!A19</f>
        <v/>
      </c>
      <c r="B6" s="703" t="str">
        <f>IF(LEN(报关资料录入3!B18)=13,RIGHT(报关资料录入3!B18,3),"")</f>
        <v/>
      </c>
      <c r="C6" s="704"/>
      <c r="D6" s="704"/>
      <c r="E6" s="704"/>
      <c r="F6" s="704"/>
      <c r="G6" s="704"/>
      <c r="H6" s="704"/>
      <c r="I6" s="764" t="str">
        <f>报关资料录入3!E19</f>
        <v/>
      </c>
      <c r="J6" s="764"/>
      <c r="K6" s="764"/>
      <c r="L6" s="764"/>
      <c r="M6" s="764"/>
      <c r="N6" s="764"/>
      <c r="O6" s="764"/>
      <c r="P6" s="705" t="str">
        <f>IF(报关资料录入3!V18=报关资料录入3!V19,"    ",报关资料录入3!T19)</f>
        <v xml:space="preserve">    </v>
      </c>
      <c r="Q6" s="705"/>
      <c r="R6" s="705"/>
      <c r="S6" s="132" t="str">
        <f>IF(报关资料录入3!V18=报关资料录入3!V19,"    ",报关资料录入3!V19)</f>
        <v xml:space="preserve">    </v>
      </c>
      <c r="T6" s="706"/>
      <c r="U6" s="706"/>
      <c r="V6" s="18">
        <f>报关资料录入3!N18</f>
        <v>0</v>
      </c>
      <c r="W6" s="665" t="str">
        <f>IF(报关资料录入3!A18=49,"箱"," ")</f>
        <v xml:space="preserve"> </v>
      </c>
      <c r="X6" s="665"/>
      <c r="Y6" s="665"/>
      <c r="Z6" s="19"/>
      <c r="AA6" s="140" t="str">
        <f>IF(报关资料录入3!A18=49,"毛重"," ")</f>
        <v xml:space="preserve"> </v>
      </c>
      <c r="AB6" s="707">
        <f>报关资料录入3!P18</f>
        <v>0</v>
      </c>
      <c r="AC6" s="707"/>
      <c r="AD6" s="140" t="str">
        <f>IF(报关资料录入3!A18=49,"千克"," ")</f>
        <v xml:space="preserve"> </v>
      </c>
      <c r="AE6" s="141"/>
      <c r="AF6" s="141"/>
      <c r="AG6" s="141"/>
      <c r="AH6" s="141"/>
      <c r="AI6" s="708" t="str">
        <f>IF(AI5="HKD"," 港币",IF(AI5="USD","美元","    "))</f>
        <v xml:space="preserve">    </v>
      </c>
      <c r="AJ6" s="708"/>
      <c r="AK6" s="756"/>
      <c r="AL6" s="678"/>
    </row>
    <row r="7" spans="1:43" s="121" customFormat="1" ht="13.5" customHeight="1">
      <c r="A7" s="125"/>
      <c r="B7" s="709" t="str">
        <f>报关资料录入3!B19</f>
        <v/>
      </c>
      <c r="C7" s="709"/>
      <c r="D7" s="709"/>
      <c r="E7" s="709"/>
      <c r="F7" s="709"/>
      <c r="G7" s="709"/>
      <c r="H7" s="709"/>
      <c r="I7" s="767"/>
      <c r="J7" s="767"/>
      <c r="K7" s="767"/>
      <c r="L7" s="767"/>
      <c r="M7" s="767"/>
      <c r="N7" s="767"/>
      <c r="O7" s="767"/>
      <c r="P7" s="710">
        <f>报关资料录入3!T18</f>
        <v>0</v>
      </c>
      <c r="Q7" s="710"/>
      <c r="R7" s="710"/>
      <c r="S7" s="126" t="str">
        <f>报关资料录入3!V18</f>
        <v/>
      </c>
      <c r="T7" s="134"/>
      <c r="U7" s="134"/>
      <c r="V7" s="135"/>
      <c r="W7" s="135"/>
      <c r="X7" s="135"/>
      <c r="Y7" s="135"/>
      <c r="Z7" s="135"/>
      <c r="AA7" s="142" t="str">
        <f>IF(报关资料录入3!A18=49,"净重"," ")</f>
        <v xml:space="preserve"> </v>
      </c>
      <c r="AB7" s="707">
        <f>报关资料录入3!R18</f>
        <v>0</v>
      </c>
      <c r="AC7" s="707"/>
      <c r="AD7" s="142" t="str">
        <f>IF(报关资料录入3!A18=49,"千克"," ")</f>
        <v xml:space="preserve"> </v>
      </c>
      <c r="AE7" s="143"/>
      <c r="AF7" s="143"/>
      <c r="AG7" s="143"/>
      <c r="AH7" s="143"/>
      <c r="AI7" s="138"/>
      <c r="AJ7" s="138"/>
      <c r="AK7" s="152" t="str">
        <f>报关资料录入3!AG19</f>
        <v/>
      </c>
      <c r="AL7" s="761"/>
    </row>
    <row r="8" spans="1:43" s="121" customFormat="1" ht="13.5" customHeight="1">
      <c r="A8" s="127" t="str">
        <f>报关资料录入3!A20</f>
        <v/>
      </c>
      <c r="B8" s="711" t="str">
        <f>LEFT(报关资料录入3!B20,10)</f>
        <v/>
      </c>
      <c r="C8" s="711"/>
      <c r="D8" s="711"/>
      <c r="E8" s="711"/>
      <c r="F8" s="711"/>
      <c r="G8" s="711"/>
      <c r="H8" s="711"/>
      <c r="I8" s="712" t="str">
        <f>报关资料录入3!E20</f>
        <v/>
      </c>
      <c r="J8" s="712"/>
      <c r="K8" s="712"/>
      <c r="L8" s="712"/>
      <c r="M8" s="712"/>
      <c r="N8" s="712"/>
      <c r="O8" s="712"/>
      <c r="P8" s="713">
        <f>报关资料录入3!AE20</f>
        <v>0</v>
      </c>
      <c r="Q8" s="713"/>
      <c r="R8" s="713"/>
      <c r="S8" s="136" t="str">
        <f>报关资料录入3!AF20</f>
        <v/>
      </c>
      <c r="T8" s="714"/>
      <c r="U8" s="714"/>
      <c r="V8" s="717" t="str">
        <f>报关资料录入3!Z20</f>
        <v/>
      </c>
      <c r="W8" s="718"/>
      <c r="X8" s="718"/>
      <c r="Y8" s="718"/>
      <c r="Z8" s="718"/>
      <c r="AA8" s="713" t="str">
        <f>IF(报关资料录入3!A20=50,AD8/P8," ")</f>
        <v xml:space="preserve"> </v>
      </c>
      <c r="AB8" s="713"/>
      <c r="AC8" s="713"/>
      <c r="AD8" s="716">
        <f>报关资料录入3!W20</f>
        <v>0</v>
      </c>
      <c r="AE8" s="716"/>
      <c r="AF8" s="716"/>
      <c r="AG8" s="716"/>
      <c r="AH8" s="716"/>
      <c r="AI8" s="715" t="str">
        <f>IF(A8=50,报关资料录入!M27,"  ")</f>
        <v xml:space="preserve">  </v>
      </c>
      <c r="AJ8" s="715"/>
      <c r="AK8" s="759" t="str">
        <f>报关资料录入3!AG20</f>
        <v/>
      </c>
      <c r="AL8" s="762" t="str">
        <f>IF(A8=50,报关资料录入!M25,"    ")</f>
        <v xml:space="preserve">    </v>
      </c>
    </row>
    <row r="9" spans="1:43" s="121" customFormat="1" ht="13.5" customHeight="1">
      <c r="A9" s="128" t="str">
        <f>报关资料录入3!A21</f>
        <v/>
      </c>
      <c r="B9" s="703" t="str">
        <f>IF(LEN(报关资料录入3!B20)=13,RIGHT(报关资料录入3!B20,3),"")</f>
        <v/>
      </c>
      <c r="C9" s="703"/>
      <c r="D9" s="703"/>
      <c r="E9" s="703"/>
      <c r="F9" s="703"/>
      <c r="G9" s="703"/>
      <c r="H9" s="703"/>
      <c r="I9" s="764" t="str">
        <f>报关资料录入3!E21</f>
        <v/>
      </c>
      <c r="J9" s="765"/>
      <c r="K9" s="765"/>
      <c r="L9" s="765"/>
      <c r="M9" s="765"/>
      <c r="N9" s="765"/>
      <c r="O9" s="765"/>
      <c r="P9" s="705" t="str">
        <f>IF(报关资料录入3!V20=报关资料录入3!V21,"    ",报关资料录入3!T21)</f>
        <v xml:space="preserve">    </v>
      </c>
      <c r="Q9" s="705"/>
      <c r="R9" s="705"/>
      <c r="S9" s="132" t="str">
        <f>IF(报关资料录入3!V20=报关资料录入3!V21,"    ",报关资料录入3!V21)</f>
        <v xml:space="preserve">    </v>
      </c>
      <c r="T9" s="706"/>
      <c r="U9" s="706"/>
      <c r="V9" s="18">
        <f>报关资料录入3!N20</f>
        <v>0</v>
      </c>
      <c r="W9" s="665" t="str">
        <f>IF(报关资料录入3!A20=50,"箱"," ")</f>
        <v xml:space="preserve"> </v>
      </c>
      <c r="X9" s="665"/>
      <c r="Y9" s="665"/>
      <c r="Z9" s="19"/>
      <c r="AA9" s="140" t="str">
        <f>IF(报关资料录入3!A20=50,"毛重"," ")</f>
        <v xml:space="preserve"> </v>
      </c>
      <c r="AB9" s="707">
        <f>报关资料录入3!P20</f>
        <v>0</v>
      </c>
      <c r="AC9" s="707"/>
      <c r="AD9" s="140" t="str">
        <f>IF(报关资料录入3!A20=50,"千克"," ")</f>
        <v xml:space="preserve"> </v>
      </c>
      <c r="AE9" s="144"/>
      <c r="AF9" s="144"/>
      <c r="AG9" s="144"/>
      <c r="AH9" s="144"/>
      <c r="AI9" s="708" t="str">
        <f>IF(AI8="HKD"," 港币",IF(AI8="USD","美元","  "))</f>
        <v xml:space="preserve">  </v>
      </c>
      <c r="AJ9" s="708"/>
      <c r="AK9" s="756"/>
      <c r="AL9" s="666"/>
    </row>
    <row r="10" spans="1:43" s="121" customFormat="1" ht="13.5" customHeight="1">
      <c r="A10" s="129"/>
      <c r="B10" s="709" t="str">
        <f>报关资料录入3!B21</f>
        <v/>
      </c>
      <c r="C10" s="709"/>
      <c r="D10" s="709"/>
      <c r="E10" s="709"/>
      <c r="F10" s="709"/>
      <c r="G10" s="709"/>
      <c r="H10" s="709"/>
      <c r="I10" s="766"/>
      <c r="J10" s="766"/>
      <c r="K10" s="766"/>
      <c r="L10" s="766"/>
      <c r="M10" s="766"/>
      <c r="N10" s="766"/>
      <c r="O10" s="766"/>
      <c r="P10" s="710">
        <f>报关资料录入3!T20</f>
        <v>0</v>
      </c>
      <c r="Q10" s="710"/>
      <c r="R10" s="710"/>
      <c r="S10" s="126" t="str">
        <f>报关资料录入3!V20</f>
        <v/>
      </c>
      <c r="T10" s="134"/>
      <c r="U10" s="134"/>
      <c r="V10" s="135"/>
      <c r="W10" s="135"/>
      <c r="X10" s="135"/>
      <c r="Y10" s="135"/>
      <c r="Z10" s="135"/>
      <c r="AA10" s="142" t="str">
        <f>IF(报关资料录入3!A20=50,"净重"," ")</f>
        <v xml:space="preserve"> </v>
      </c>
      <c r="AB10" s="707">
        <f>报关资料录入3!R20</f>
        <v>0</v>
      </c>
      <c r="AC10" s="707"/>
      <c r="AD10" s="142" t="str">
        <f>IF(报关资料录入3!A20=50,"千克"," ")</f>
        <v xml:space="preserve"> </v>
      </c>
      <c r="AE10" s="145"/>
      <c r="AF10" s="145"/>
      <c r="AG10" s="145"/>
      <c r="AH10" s="145"/>
      <c r="AI10" s="138"/>
      <c r="AJ10" s="138"/>
      <c r="AK10" s="135" t="str">
        <f>报关资料录入3!AG21</f>
        <v/>
      </c>
      <c r="AL10" s="763"/>
    </row>
    <row r="11" spans="1:43" s="121" customFormat="1" ht="13.5" customHeight="1">
      <c r="A11" s="127"/>
      <c r="B11" s="711"/>
      <c r="C11" s="711"/>
      <c r="D11" s="711"/>
      <c r="E11" s="711"/>
      <c r="F11" s="711"/>
      <c r="G11" s="711"/>
      <c r="H11" s="711"/>
      <c r="I11" s="712"/>
      <c r="J11" s="712"/>
      <c r="K11" s="712"/>
      <c r="L11" s="712"/>
      <c r="M11" s="712"/>
      <c r="N11" s="712"/>
      <c r="O11" s="712"/>
      <c r="P11" s="770"/>
      <c r="Q11" s="770"/>
      <c r="R11" s="770"/>
      <c r="S11" s="136"/>
      <c r="T11" s="137"/>
      <c r="U11" s="137"/>
      <c r="V11" s="717"/>
      <c r="W11" s="718"/>
      <c r="X11" s="718"/>
      <c r="Y11" s="718"/>
      <c r="Z11" s="146"/>
      <c r="AA11" s="713"/>
      <c r="AB11" s="713"/>
      <c r="AC11" s="713"/>
      <c r="AD11" s="716"/>
      <c r="AE11" s="716"/>
      <c r="AF11" s="716"/>
      <c r="AG11" s="716"/>
      <c r="AH11" s="716"/>
      <c r="AI11" s="719"/>
      <c r="AJ11" s="719"/>
      <c r="AK11" s="759"/>
      <c r="AL11" s="762"/>
    </row>
    <row r="12" spans="1:43" s="121" customFormat="1" ht="13.5" customHeight="1">
      <c r="A12" s="128"/>
      <c r="B12" s="703"/>
      <c r="C12" s="703"/>
      <c r="D12" s="703"/>
      <c r="E12" s="703"/>
      <c r="F12" s="703"/>
      <c r="G12" s="703"/>
      <c r="H12" s="703"/>
      <c r="I12" s="764"/>
      <c r="J12" s="764"/>
      <c r="K12" s="764"/>
      <c r="L12" s="764"/>
      <c r="M12" s="764"/>
      <c r="N12" s="764"/>
      <c r="O12" s="764"/>
      <c r="P12" s="771"/>
      <c r="Q12" s="771"/>
      <c r="R12" s="771"/>
      <c r="S12" s="132"/>
      <c r="T12" s="133"/>
      <c r="U12" s="133"/>
      <c r="V12" s="18"/>
      <c r="W12" s="665"/>
      <c r="X12" s="665"/>
      <c r="Y12" s="665"/>
      <c r="Z12" s="19"/>
      <c r="AA12" s="140"/>
      <c r="AB12" s="772"/>
      <c r="AC12" s="772"/>
      <c r="AD12" s="140"/>
      <c r="AE12" s="144"/>
      <c r="AF12" s="144"/>
      <c r="AG12" s="144"/>
      <c r="AH12" s="144"/>
      <c r="AI12" s="665"/>
      <c r="AJ12" s="665"/>
      <c r="AK12" s="756"/>
      <c r="AL12" s="666"/>
    </row>
    <row r="13" spans="1:43" s="120" customFormat="1" ht="13.5" customHeight="1">
      <c r="A13" s="129"/>
      <c r="B13" s="709"/>
      <c r="C13" s="709"/>
      <c r="D13" s="709"/>
      <c r="E13" s="709"/>
      <c r="F13" s="709"/>
      <c r="G13" s="709"/>
      <c r="H13" s="709"/>
      <c r="I13" s="767"/>
      <c r="J13" s="767"/>
      <c r="K13" s="767"/>
      <c r="L13" s="767"/>
      <c r="M13" s="767"/>
      <c r="N13" s="767"/>
      <c r="O13" s="767"/>
      <c r="P13" s="773"/>
      <c r="Q13" s="773"/>
      <c r="R13" s="773"/>
      <c r="S13" s="126"/>
      <c r="T13" s="134"/>
      <c r="U13" s="134"/>
      <c r="V13" s="135"/>
      <c r="W13" s="135"/>
      <c r="X13" s="135"/>
      <c r="Y13" s="135"/>
      <c r="Z13" s="135"/>
      <c r="AA13" s="142"/>
      <c r="AB13" s="774"/>
      <c r="AC13" s="774"/>
      <c r="AD13" s="142"/>
      <c r="AE13" s="145"/>
      <c r="AF13" s="145"/>
      <c r="AG13" s="145"/>
      <c r="AH13" s="145"/>
      <c r="AI13" s="135"/>
      <c r="AJ13" s="135"/>
      <c r="AK13" s="135"/>
      <c r="AL13" s="763"/>
    </row>
    <row r="14" spans="1:43" s="120" customFormat="1" ht="13.5" customHeight="1">
      <c r="A14" s="127"/>
      <c r="B14" s="711"/>
      <c r="C14" s="711"/>
      <c r="D14" s="711"/>
      <c r="E14" s="711"/>
      <c r="F14" s="711"/>
      <c r="G14" s="711"/>
      <c r="H14" s="711"/>
      <c r="I14" s="712"/>
      <c r="J14" s="712"/>
      <c r="K14" s="712"/>
      <c r="L14" s="712"/>
      <c r="M14" s="712"/>
      <c r="N14" s="712"/>
      <c r="O14" s="712"/>
      <c r="P14" s="770"/>
      <c r="Q14" s="770"/>
      <c r="R14" s="770"/>
      <c r="S14" s="136"/>
      <c r="T14" s="714"/>
      <c r="U14" s="714"/>
      <c r="V14" s="717"/>
      <c r="W14" s="718"/>
      <c r="X14" s="718"/>
      <c r="Y14" s="718"/>
      <c r="Z14" s="718"/>
      <c r="AA14" s="713"/>
      <c r="AB14" s="713"/>
      <c r="AC14" s="713"/>
      <c r="AD14" s="716"/>
      <c r="AE14" s="716"/>
      <c r="AF14" s="716"/>
      <c r="AG14" s="716"/>
      <c r="AH14" s="716"/>
      <c r="AI14" s="715"/>
      <c r="AJ14" s="715"/>
      <c r="AK14" s="759"/>
      <c r="AL14" s="762"/>
    </row>
    <row r="15" spans="1:43" s="120" customFormat="1" ht="13.5" customHeight="1">
      <c r="A15" s="128"/>
      <c r="B15" s="722"/>
      <c r="C15" s="722"/>
      <c r="D15" s="722"/>
      <c r="E15" s="722"/>
      <c r="F15" s="722"/>
      <c r="G15" s="722"/>
      <c r="H15" s="722"/>
      <c r="I15" s="764"/>
      <c r="J15" s="764"/>
      <c r="K15" s="764"/>
      <c r="L15" s="764"/>
      <c r="M15" s="764"/>
      <c r="N15" s="764"/>
      <c r="O15" s="764"/>
      <c r="P15" s="771"/>
      <c r="Q15" s="771"/>
      <c r="R15" s="771"/>
      <c r="S15" s="132"/>
      <c r="T15" s="706"/>
      <c r="U15" s="706"/>
      <c r="V15" s="18"/>
      <c r="W15" s="665"/>
      <c r="X15" s="665"/>
      <c r="Y15" s="665"/>
      <c r="Z15" s="19"/>
      <c r="AA15" s="140"/>
      <c r="AB15" s="772"/>
      <c r="AC15" s="772"/>
      <c r="AD15" s="140"/>
      <c r="AE15" s="17"/>
      <c r="AF15" s="17"/>
      <c r="AG15" s="17"/>
      <c r="AH15" s="17"/>
      <c r="AI15" s="708"/>
      <c r="AJ15" s="708"/>
      <c r="AK15" s="756"/>
      <c r="AL15" s="666"/>
    </row>
    <row r="16" spans="1:43" s="120" customFormat="1" ht="13.5" customHeight="1">
      <c r="A16" s="129"/>
      <c r="B16" s="723"/>
      <c r="C16" s="723"/>
      <c r="D16" s="723"/>
      <c r="E16" s="723"/>
      <c r="F16" s="723"/>
      <c r="G16" s="723"/>
      <c r="H16" s="723"/>
      <c r="I16" s="767"/>
      <c r="J16" s="767"/>
      <c r="K16" s="767"/>
      <c r="L16" s="767"/>
      <c r="M16" s="767"/>
      <c r="N16" s="767"/>
      <c r="O16" s="767"/>
      <c r="P16" s="773"/>
      <c r="Q16" s="773"/>
      <c r="R16" s="773"/>
      <c r="S16" s="126"/>
      <c r="T16" s="134"/>
      <c r="U16" s="134"/>
      <c r="V16" s="135"/>
      <c r="W16" s="135"/>
      <c r="X16" s="135"/>
      <c r="Y16" s="135"/>
      <c r="Z16" s="135"/>
      <c r="AA16" s="142"/>
      <c r="AB16" s="774"/>
      <c r="AC16" s="774"/>
      <c r="AD16" s="142"/>
      <c r="AE16" s="138"/>
      <c r="AF16" s="138"/>
      <c r="AG16" s="138"/>
      <c r="AH16" s="138"/>
      <c r="AI16" s="138"/>
      <c r="AJ16" s="138"/>
      <c r="AK16" s="135"/>
      <c r="AL16" s="763"/>
    </row>
    <row r="17" spans="1:38" s="120" customFormat="1" ht="13.5" customHeight="1">
      <c r="A17" s="127"/>
      <c r="B17" s="711"/>
      <c r="C17" s="711"/>
      <c r="D17" s="711"/>
      <c r="E17" s="711"/>
      <c r="F17" s="711"/>
      <c r="G17" s="711"/>
      <c r="H17" s="711"/>
      <c r="I17" s="712"/>
      <c r="J17" s="712"/>
      <c r="K17" s="712"/>
      <c r="L17" s="712"/>
      <c r="M17" s="712"/>
      <c r="N17" s="712"/>
      <c r="O17" s="712"/>
      <c r="P17" s="770"/>
      <c r="Q17" s="770"/>
      <c r="R17" s="770"/>
      <c r="S17" s="136"/>
      <c r="T17" s="714"/>
      <c r="U17" s="714"/>
      <c r="V17" s="717"/>
      <c r="W17" s="718"/>
      <c r="X17" s="718"/>
      <c r="Y17" s="718"/>
      <c r="Z17" s="718"/>
      <c r="AA17" s="713"/>
      <c r="AB17" s="713"/>
      <c r="AC17" s="713"/>
      <c r="AD17" s="716"/>
      <c r="AE17" s="716"/>
      <c r="AF17" s="716"/>
      <c r="AG17" s="716"/>
      <c r="AH17" s="716"/>
      <c r="AI17" s="715"/>
      <c r="AJ17" s="715"/>
      <c r="AK17" s="759"/>
      <c r="AL17" s="762"/>
    </row>
    <row r="18" spans="1:38" s="120" customFormat="1" ht="13.5" customHeight="1">
      <c r="A18" s="128"/>
      <c r="B18" s="722"/>
      <c r="C18" s="722"/>
      <c r="D18" s="722"/>
      <c r="E18" s="722"/>
      <c r="F18" s="722"/>
      <c r="G18" s="722"/>
      <c r="H18" s="722"/>
      <c r="I18" s="764"/>
      <c r="J18" s="764"/>
      <c r="K18" s="764"/>
      <c r="L18" s="764"/>
      <c r="M18" s="764"/>
      <c r="N18" s="764"/>
      <c r="O18" s="764"/>
      <c r="P18" s="771"/>
      <c r="Q18" s="771"/>
      <c r="R18" s="771"/>
      <c r="S18" s="132"/>
      <c r="T18" s="706"/>
      <c r="U18" s="706"/>
      <c r="V18" s="18"/>
      <c r="W18" s="665"/>
      <c r="X18" s="665"/>
      <c r="Y18" s="665"/>
      <c r="Z18" s="19"/>
      <c r="AA18" s="147"/>
      <c r="AB18" s="772"/>
      <c r="AC18" s="772"/>
      <c r="AD18" s="147"/>
      <c r="AE18" s="147"/>
      <c r="AF18" s="147"/>
      <c r="AG18" s="147"/>
      <c r="AH18" s="147"/>
      <c r="AI18" s="708"/>
      <c r="AJ18" s="708"/>
      <c r="AK18" s="756"/>
      <c r="AL18" s="666"/>
    </row>
    <row r="19" spans="1:38" s="120" customFormat="1" ht="13.5" customHeight="1">
      <c r="A19" s="129"/>
      <c r="B19" s="709"/>
      <c r="C19" s="709"/>
      <c r="D19" s="709"/>
      <c r="E19" s="709"/>
      <c r="F19" s="709"/>
      <c r="G19" s="709"/>
      <c r="H19" s="709"/>
      <c r="I19" s="767"/>
      <c r="J19" s="767"/>
      <c r="K19" s="767"/>
      <c r="L19" s="767"/>
      <c r="M19" s="767"/>
      <c r="N19" s="767"/>
      <c r="O19" s="767"/>
      <c r="P19" s="773"/>
      <c r="Q19" s="773"/>
      <c r="R19" s="773"/>
      <c r="S19" s="126"/>
      <c r="T19" s="134"/>
      <c r="U19" s="134"/>
      <c r="V19" s="135"/>
      <c r="W19" s="135"/>
      <c r="X19" s="135"/>
      <c r="Y19" s="135"/>
      <c r="Z19" s="135"/>
      <c r="AA19" s="148"/>
      <c r="AB19" s="774"/>
      <c r="AC19" s="774"/>
      <c r="AD19" s="148"/>
      <c r="AE19" s="148"/>
      <c r="AF19" s="148"/>
      <c r="AG19" s="148"/>
      <c r="AH19" s="148"/>
      <c r="AI19" s="138"/>
      <c r="AJ19" s="138"/>
      <c r="AK19" s="135"/>
      <c r="AL19" s="763"/>
    </row>
    <row r="20" spans="1:38" s="120" customFormat="1" ht="13.5" customHeight="1">
      <c r="A20" s="127"/>
      <c r="B20" s="711"/>
      <c r="C20" s="711"/>
      <c r="D20" s="711"/>
      <c r="E20" s="711"/>
      <c r="F20" s="711"/>
      <c r="G20" s="711"/>
      <c r="H20" s="711"/>
      <c r="I20" s="712"/>
      <c r="J20" s="712"/>
      <c r="K20" s="712"/>
      <c r="L20" s="712"/>
      <c r="M20" s="712"/>
      <c r="N20" s="712"/>
      <c r="O20" s="712"/>
      <c r="P20" s="770"/>
      <c r="Q20" s="770"/>
      <c r="R20" s="770"/>
      <c r="S20" s="136"/>
      <c r="T20" s="714"/>
      <c r="U20" s="714"/>
      <c r="V20" s="717"/>
      <c r="W20" s="718"/>
      <c r="X20" s="718"/>
      <c r="Y20" s="718"/>
      <c r="Z20" s="718"/>
      <c r="AA20" s="713"/>
      <c r="AB20" s="713"/>
      <c r="AC20" s="713"/>
      <c r="AD20" s="716"/>
      <c r="AE20" s="716"/>
      <c r="AF20" s="716"/>
      <c r="AG20" s="716"/>
      <c r="AH20" s="716"/>
      <c r="AI20" s="715"/>
      <c r="AJ20" s="715"/>
      <c r="AK20" s="759"/>
      <c r="AL20" s="762"/>
    </row>
    <row r="21" spans="1:38" s="120" customFormat="1" ht="13.5" customHeight="1">
      <c r="A21" s="128"/>
      <c r="B21" s="722"/>
      <c r="C21" s="722"/>
      <c r="D21" s="722"/>
      <c r="E21" s="722"/>
      <c r="F21" s="722"/>
      <c r="G21" s="722"/>
      <c r="H21" s="722"/>
      <c r="I21" s="764"/>
      <c r="J21" s="764"/>
      <c r="K21" s="764"/>
      <c r="L21" s="764"/>
      <c r="M21" s="764"/>
      <c r="N21" s="764"/>
      <c r="O21" s="764"/>
      <c r="P21" s="771"/>
      <c r="Q21" s="771"/>
      <c r="R21" s="771"/>
      <c r="S21" s="132"/>
      <c r="T21" s="706"/>
      <c r="U21" s="706"/>
      <c r="V21" s="18"/>
      <c r="W21" s="665"/>
      <c r="X21" s="665"/>
      <c r="Y21" s="665"/>
      <c r="Z21" s="19"/>
      <c r="AA21" s="147"/>
      <c r="AB21" s="772"/>
      <c r="AC21" s="772"/>
      <c r="AD21" s="147"/>
      <c r="AE21" s="147"/>
      <c r="AF21" s="147"/>
      <c r="AG21" s="147"/>
      <c r="AH21" s="147"/>
      <c r="AI21" s="708"/>
      <c r="AJ21" s="708"/>
      <c r="AK21" s="756"/>
      <c r="AL21" s="666"/>
    </row>
    <row r="22" spans="1:38" s="120" customFormat="1" ht="13.5" customHeight="1">
      <c r="A22" s="129"/>
      <c r="B22" s="709"/>
      <c r="C22" s="709"/>
      <c r="D22" s="709"/>
      <c r="E22" s="709"/>
      <c r="F22" s="709"/>
      <c r="G22" s="709"/>
      <c r="H22" s="709"/>
      <c r="I22" s="767"/>
      <c r="J22" s="767"/>
      <c r="K22" s="767"/>
      <c r="L22" s="767"/>
      <c r="M22" s="767"/>
      <c r="N22" s="767"/>
      <c r="O22" s="767"/>
      <c r="P22" s="773"/>
      <c r="Q22" s="773"/>
      <c r="R22" s="773"/>
      <c r="S22" s="126"/>
      <c r="T22" s="134"/>
      <c r="U22" s="134"/>
      <c r="V22" s="135"/>
      <c r="W22" s="135"/>
      <c r="X22" s="135"/>
      <c r="Y22" s="135"/>
      <c r="Z22" s="135"/>
      <c r="AA22" s="148"/>
      <c r="AB22" s="774"/>
      <c r="AC22" s="774"/>
      <c r="AD22" s="148"/>
      <c r="AE22" s="148"/>
      <c r="AF22" s="148"/>
      <c r="AG22" s="148"/>
      <c r="AH22" s="148"/>
      <c r="AI22" s="138"/>
      <c r="AJ22" s="138"/>
      <c r="AK22" s="135"/>
      <c r="AL22" s="763"/>
    </row>
    <row r="23" spans="1:38" s="120" customFormat="1" ht="13.5" customHeight="1">
      <c r="A23" s="127"/>
      <c r="B23" s="711"/>
      <c r="C23" s="711"/>
      <c r="D23" s="711"/>
      <c r="E23" s="711"/>
      <c r="F23" s="711"/>
      <c r="G23" s="711"/>
      <c r="H23" s="711"/>
      <c r="I23" s="712"/>
      <c r="J23" s="712"/>
      <c r="K23" s="712"/>
      <c r="L23" s="712"/>
      <c r="M23" s="712"/>
      <c r="N23" s="712"/>
      <c r="O23" s="712"/>
      <c r="P23" s="770"/>
      <c r="Q23" s="770"/>
      <c r="R23" s="770"/>
      <c r="S23" s="136"/>
      <c r="T23" s="714"/>
      <c r="U23" s="714"/>
      <c r="V23" s="721"/>
      <c r="W23" s="721"/>
      <c r="X23" s="721"/>
      <c r="Y23" s="721"/>
      <c r="Z23" s="721"/>
      <c r="AA23" s="713"/>
      <c r="AB23" s="713"/>
      <c r="AC23" s="713"/>
      <c r="AD23" s="716"/>
      <c r="AE23" s="716"/>
      <c r="AF23" s="716"/>
      <c r="AG23" s="716"/>
      <c r="AH23" s="716"/>
      <c r="AI23" s="715"/>
      <c r="AJ23" s="715"/>
      <c r="AK23" s="759"/>
      <c r="AL23" s="762"/>
    </row>
    <row r="24" spans="1:38" s="120" customFormat="1" ht="13.5" customHeight="1">
      <c r="A24" s="128"/>
      <c r="B24" s="722"/>
      <c r="C24" s="722"/>
      <c r="D24" s="722"/>
      <c r="E24" s="722"/>
      <c r="F24" s="722"/>
      <c r="G24" s="722"/>
      <c r="H24" s="722"/>
      <c r="I24" s="764"/>
      <c r="J24" s="764"/>
      <c r="K24" s="764"/>
      <c r="L24" s="764"/>
      <c r="M24" s="764"/>
      <c r="N24" s="764"/>
      <c r="O24" s="764"/>
      <c r="P24" s="771"/>
      <c r="Q24" s="771"/>
      <c r="R24" s="771"/>
      <c r="S24" s="132"/>
      <c r="T24" s="706"/>
      <c r="U24" s="706"/>
      <c r="V24" s="17"/>
      <c r="W24" s="665"/>
      <c r="X24" s="665"/>
      <c r="Y24" s="665"/>
      <c r="Z24" s="17"/>
      <c r="AA24" s="147"/>
      <c r="AB24" s="772"/>
      <c r="AC24" s="772"/>
      <c r="AD24" s="147"/>
      <c r="AE24" s="147"/>
      <c r="AF24" s="147"/>
      <c r="AG24" s="147"/>
      <c r="AH24" s="147"/>
      <c r="AI24" s="708"/>
      <c r="AJ24" s="708"/>
      <c r="AK24" s="756"/>
      <c r="AL24" s="666"/>
    </row>
    <row r="25" spans="1:38" s="120" customFormat="1" ht="13.5" customHeight="1">
      <c r="A25" s="129"/>
      <c r="B25" s="709"/>
      <c r="C25" s="709"/>
      <c r="D25" s="709"/>
      <c r="E25" s="709"/>
      <c r="F25" s="709"/>
      <c r="G25" s="709"/>
      <c r="H25" s="709"/>
      <c r="I25" s="767"/>
      <c r="J25" s="767"/>
      <c r="K25" s="767"/>
      <c r="L25" s="767"/>
      <c r="M25" s="767"/>
      <c r="N25" s="767"/>
      <c r="O25" s="767"/>
      <c r="P25" s="773"/>
      <c r="Q25" s="773"/>
      <c r="R25" s="773"/>
      <c r="S25" s="126"/>
      <c r="T25" s="134"/>
      <c r="U25" s="134"/>
      <c r="V25" s="138"/>
      <c r="W25" s="135"/>
      <c r="X25" s="135"/>
      <c r="Y25" s="135"/>
      <c r="Z25" s="138"/>
      <c r="AA25" s="148"/>
      <c r="AB25" s="774"/>
      <c r="AC25" s="774"/>
      <c r="AD25" s="148"/>
      <c r="AE25" s="148"/>
      <c r="AF25" s="148"/>
      <c r="AG25" s="148"/>
      <c r="AH25" s="148"/>
      <c r="AI25" s="138"/>
      <c r="AJ25" s="138"/>
      <c r="AK25" s="135"/>
      <c r="AL25" s="763"/>
    </row>
    <row r="26" spans="1:38" s="120" customFormat="1" ht="13.5" customHeight="1">
      <c r="A26" s="127"/>
      <c r="B26" s="711"/>
      <c r="C26" s="711"/>
      <c r="D26" s="711"/>
      <c r="E26" s="711"/>
      <c r="F26" s="711"/>
      <c r="G26" s="711"/>
      <c r="H26" s="711"/>
      <c r="I26" s="712"/>
      <c r="J26" s="712"/>
      <c r="K26" s="712"/>
      <c r="L26" s="712"/>
      <c r="M26" s="712"/>
      <c r="N26" s="712"/>
      <c r="O26" s="712"/>
      <c r="P26" s="770"/>
      <c r="Q26" s="770"/>
      <c r="R26" s="770"/>
      <c r="S26" s="136"/>
      <c r="T26" s="714"/>
      <c r="U26" s="714"/>
      <c r="V26" s="721"/>
      <c r="W26" s="715"/>
      <c r="X26" s="715"/>
      <c r="Y26" s="715"/>
      <c r="Z26" s="715"/>
      <c r="AA26" s="713"/>
      <c r="AB26" s="713"/>
      <c r="AC26" s="713"/>
      <c r="AD26" s="716"/>
      <c r="AE26" s="716"/>
      <c r="AF26" s="716"/>
      <c r="AG26" s="716"/>
      <c r="AH26" s="716"/>
      <c r="AI26" s="715"/>
      <c r="AJ26" s="715"/>
      <c r="AK26" s="759"/>
      <c r="AL26" s="762"/>
    </row>
    <row r="27" spans="1:38" s="120" customFormat="1" ht="13.5" customHeight="1">
      <c r="A27" s="128"/>
      <c r="B27" s="722"/>
      <c r="C27" s="722"/>
      <c r="D27" s="722"/>
      <c r="E27" s="722"/>
      <c r="F27" s="722"/>
      <c r="G27" s="722"/>
      <c r="H27" s="722"/>
      <c r="I27" s="764"/>
      <c r="J27" s="764"/>
      <c r="K27" s="764"/>
      <c r="L27" s="764"/>
      <c r="M27" s="764"/>
      <c r="N27" s="764"/>
      <c r="O27" s="764"/>
      <c r="P27" s="771"/>
      <c r="Q27" s="771"/>
      <c r="R27" s="771"/>
      <c r="S27" s="132"/>
      <c r="T27" s="706"/>
      <c r="U27" s="706"/>
      <c r="V27" s="17"/>
      <c r="W27" s="665"/>
      <c r="X27" s="665"/>
      <c r="Y27" s="665"/>
      <c r="Z27" s="17"/>
      <c r="AA27" s="147"/>
      <c r="AB27" s="772"/>
      <c r="AC27" s="772"/>
      <c r="AD27" s="147"/>
      <c r="AE27" s="147"/>
      <c r="AF27" s="147"/>
      <c r="AG27" s="147"/>
      <c r="AH27" s="147"/>
      <c r="AI27" s="708"/>
      <c r="AJ27" s="708"/>
      <c r="AK27" s="756"/>
      <c r="AL27" s="666"/>
    </row>
    <row r="28" spans="1:38" s="120" customFormat="1" ht="13.5" customHeight="1">
      <c r="A28" s="129"/>
      <c r="B28" s="709"/>
      <c r="C28" s="709"/>
      <c r="D28" s="709"/>
      <c r="E28" s="709"/>
      <c r="F28" s="709"/>
      <c r="G28" s="709"/>
      <c r="H28" s="709"/>
      <c r="I28" s="767"/>
      <c r="J28" s="767"/>
      <c r="K28" s="767"/>
      <c r="L28" s="767"/>
      <c r="M28" s="767"/>
      <c r="N28" s="767"/>
      <c r="O28" s="767"/>
      <c r="P28" s="773"/>
      <c r="Q28" s="773"/>
      <c r="R28" s="773"/>
      <c r="S28" s="126"/>
      <c r="T28" s="134"/>
      <c r="U28" s="134"/>
      <c r="V28" s="138"/>
      <c r="W28" s="135"/>
      <c r="X28" s="135"/>
      <c r="Y28" s="135"/>
      <c r="Z28" s="138"/>
      <c r="AA28" s="148"/>
      <c r="AB28" s="774"/>
      <c r="AC28" s="774"/>
      <c r="AD28" s="148"/>
      <c r="AE28" s="148"/>
      <c r="AF28" s="148"/>
      <c r="AG28" s="148"/>
      <c r="AH28" s="148"/>
      <c r="AI28" s="138"/>
      <c r="AJ28" s="138"/>
      <c r="AK28" s="135"/>
      <c r="AL28" s="763"/>
    </row>
    <row r="29" spans="1:38" s="120" customFormat="1" ht="13.5" customHeight="1">
      <c r="A29" s="127"/>
      <c r="B29" s="711"/>
      <c r="C29" s="711"/>
      <c r="D29" s="711"/>
      <c r="E29" s="711"/>
      <c r="F29" s="711"/>
      <c r="G29" s="711"/>
      <c r="H29" s="711"/>
      <c r="I29" s="712"/>
      <c r="J29" s="712"/>
      <c r="K29" s="712"/>
      <c r="L29" s="712"/>
      <c r="M29" s="712"/>
      <c r="N29" s="712"/>
      <c r="O29" s="712"/>
      <c r="P29" s="770"/>
      <c r="Q29" s="770"/>
      <c r="R29" s="770"/>
      <c r="S29" s="136"/>
      <c r="T29" s="714"/>
      <c r="U29" s="714"/>
      <c r="V29" s="721"/>
      <c r="W29" s="715"/>
      <c r="X29" s="715"/>
      <c r="Y29" s="715"/>
      <c r="Z29" s="715"/>
      <c r="AA29" s="713"/>
      <c r="AB29" s="713"/>
      <c r="AC29" s="713"/>
      <c r="AD29" s="716"/>
      <c r="AE29" s="716"/>
      <c r="AF29" s="716"/>
      <c r="AG29" s="716"/>
      <c r="AH29" s="716"/>
      <c r="AI29" s="715"/>
      <c r="AJ29" s="715"/>
      <c r="AK29" s="759"/>
      <c r="AL29" s="762"/>
    </row>
    <row r="30" spans="1:38" s="120" customFormat="1" ht="13.5" customHeight="1">
      <c r="A30" s="128"/>
      <c r="B30" s="722"/>
      <c r="C30" s="722"/>
      <c r="D30" s="722"/>
      <c r="E30" s="722"/>
      <c r="F30" s="722"/>
      <c r="G30" s="722"/>
      <c r="H30" s="722"/>
      <c r="I30" s="764"/>
      <c r="J30" s="764"/>
      <c r="K30" s="764"/>
      <c r="L30" s="764"/>
      <c r="M30" s="764"/>
      <c r="N30" s="764"/>
      <c r="O30" s="764"/>
      <c r="P30" s="771"/>
      <c r="Q30" s="771"/>
      <c r="R30" s="771"/>
      <c r="S30" s="132"/>
      <c r="T30" s="706"/>
      <c r="U30" s="706"/>
      <c r="V30" s="17"/>
      <c r="W30" s="665"/>
      <c r="X30" s="665"/>
      <c r="Y30" s="665"/>
      <c r="Z30" s="17"/>
      <c r="AA30" s="147"/>
      <c r="AB30" s="772"/>
      <c r="AC30" s="772"/>
      <c r="AD30" s="147"/>
      <c r="AE30" s="147"/>
      <c r="AF30" s="147"/>
      <c r="AG30" s="147"/>
      <c r="AH30" s="147"/>
      <c r="AI30" s="708"/>
      <c r="AJ30" s="708"/>
      <c r="AK30" s="756"/>
      <c r="AL30" s="666"/>
    </row>
    <row r="31" spans="1:38" s="120" customFormat="1" ht="13.5" customHeight="1">
      <c r="A31" s="129"/>
      <c r="B31" s="709"/>
      <c r="C31" s="709"/>
      <c r="D31" s="709"/>
      <c r="E31" s="709"/>
      <c r="F31" s="709"/>
      <c r="G31" s="709"/>
      <c r="H31" s="709"/>
      <c r="I31" s="767"/>
      <c r="J31" s="767"/>
      <c r="K31" s="767"/>
      <c r="L31" s="767"/>
      <c r="M31" s="767"/>
      <c r="N31" s="767"/>
      <c r="O31" s="767"/>
      <c r="P31" s="773"/>
      <c r="Q31" s="773"/>
      <c r="R31" s="773"/>
      <c r="S31" s="126"/>
      <c r="T31" s="134"/>
      <c r="U31" s="134"/>
      <c r="V31" s="138"/>
      <c r="W31" s="135"/>
      <c r="X31" s="135"/>
      <c r="Y31" s="135"/>
      <c r="Z31" s="138"/>
      <c r="AA31" s="148"/>
      <c r="AB31" s="774"/>
      <c r="AC31" s="774"/>
      <c r="AD31" s="148"/>
      <c r="AE31" s="148"/>
      <c r="AF31" s="148"/>
      <c r="AG31" s="148"/>
      <c r="AH31" s="148"/>
      <c r="AI31" s="138"/>
      <c r="AJ31" s="138"/>
      <c r="AK31" s="135"/>
      <c r="AL31" s="763"/>
    </row>
    <row r="32" spans="1:38" s="120" customFormat="1" ht="13.5" customHeight="1">
      <c r="A32" s="127"/>
      <c r="B32" s="711"/>
      <c r="C32" s="711"/>
      <c r="D32" s="711"/>
      <c r="E32" s="711"/>
      <c r="F32" s="711"/>
      <c r="G32" s="711"/>
      <c r="H32" s="711"/>
      <c r="I32" s="712"/>
      <c r="J32" s="712"/>
      <c r="K32" s="712"/>
      <c r="L32" s="712"/>
      <c r="M32" s="712"/>
      <c r="N32" s="712"/>
      <c r="O32" s="712"/>
      <c r="P32" s="770"/>
      <c r="Q32" s="770"/>
      <c r="R32" s="770"/>
      <c r="S32" s="136"/>
      <c r="T32" s="714"/>
      <c r="U32" s="714"/>
      <c r="V32" s="721"/>
      <c r="W32" s="715"/>
      <c r="X32" s="715"/>
      <c r="Y32" s="715"/>
      <c r="Z32" s="715"/>
      <c r="AA32" s="713"/>
      <c r="AB32" s="713"/>
      <c r="AC32" s="713"/>
      <c r="AD32" s="716"/>
      <c r="AE32" s="716"/>
      <c r="AF32" s="716"/>
      <c r="AG32" s="716"/>
      <c r="AH32" s="716"/>
      <c r="AI32" s="715"/>
      <c r="AJ32" s="715"/>
      <c r="AK32" s="759"/>
      <c r="AL32" s="762"/>
    </row>
    <row r="33" spans="1:38" s="120" customFormat="1" ht="13.5" customHeight="1">
      <c r="A33" s="128"/>
      <c r="B33" s="722"/>
      <c r="C33" s="722"/>
      <c r="D33" s="722"/>
      <c r="E33" s="722"/>
      <c r="F33" s="722"/>
      <c r="G33" s="722"/>
      <c r="H33" s="722"/>
      <c r="I33" s="764"/>
      <c r="J33" s="764"/>
      <c r="K33" s="764"/>
      <c r="L33" s="764"/>
      <c r="M33" s="764"/>
      <c r="N33" s="764"/>
      <c r="O33" s="764"/>
      <c r="P33" s="771"/>
      <c r="Q33" s="771"/>
      <c r="R33" s="771"/>
      <c r="S33" s="132"/>
      <c r="T33" s="706"/>
      <c r="U33" s="706"/>
      <c r="V33" s="17"/>
      <c r="W33" s="665"/>
      <c r="X33" s="665"/>
      <c r="Y33" s="665"/>
      <c r="Z33" s="17"/>
      <c r="AA33" s="147"/>
      <c r="AB33" s="772"/>
      <c r="AC33" s="772"/>
      <c r="AD33" s="147"/>
      <c r="AE33" s="147"/>
      <c r="AF33" s="147"/>
      <c r="AG33" s="147"/>
      <c r="AH33" s="147"/>
      <c r="AI33" s="708"/>
      <c r="AJ33" s="708"/>
      <c r="AK33" s="756"/>
      <c r="AL33" s="666"/>
    </row>
    <row r="34" spans="1:38" s="120" customFormat="1" ht="13.5" customHeight="1">
      <c r="A34" s="129"/>
      <c r="B34" s="709"/>
      <c r="C34" s="709"/>
      <c r="D34" s="709"/>
      <c r="E34" s="709"/>
      <c r="F34" s="709"/>
      <c r="G34" s="709"/>
      <c r="H34" s="709"/>
      <c r="I34" s="767"/>
      <c r="J34" s="767"/>
      <c r="K34" s="767"/>
      <c r="L34" s="767"/>
      <c r="M34" s="767"/>
      <c r="N34" s="767"/>
      <c r="O34" s="767"/>
      <c r="P34" s="773"/>
      <c r="Q34" s="773"/>
      <c r="R34" s="773"/>
      <c r="S34" s="126"/>
      <c r="T34" s="134"/>
      <c r="U34" s="134"/>
      <c r="V34" s="138"/>
      <c r="W34" s="135"/>
      <c r="X34" s="135"/>
      <c r="Y34" s="135"/>
      <c r="Z34" s="138"/>
      <c r="AA34" s="148"/>
      <c r="AB34" s="774"/>
      <c r="AC34" s="774"/>
      <c r="AD34" s="148"/>
      <c r="AE34" s="148"/>
      <c r="AF34" s="148"/>
      <c r="AG34" s="148"/>
      <c r="AH34" s="148"/>
      <c r="AI34" s="138"/>
      <c r="AJ34" s="138"/>
      <c r="AK34" s="135"/>
      <c r="AL34" s="763"/>
    </row>
    <row r="35" spans="1:38" s="120" customFormat="1" ht="13.5" customHeight="1">
      <c r="A35" s="127"/>
      <c r="B35" s="711"/>
      <c r="C35" s="711"/>
      <c r="D35" s="711"/>
      <c r="E35" s="711"/>
      <c r="F35" s="711"/>
      <c r="G35" s="711"/>
      <c r="H35" s="711"/>
      <c r="I35" s="712"/>
      <c r="J35" s="712"/>
      <c r="K35" s="712"/>
      <c r="L35" s="712"/>
      <c r="M35" s="712"/>
      <c r="N35" s="712"/>
      <c r="O35" s="712"/>
      <c r="P35" s="770"/>
      <c r="Q35" s="770"/>
      <c r="R35" s="770"/>
      <c r="S35" s="136"/>
      <c r="T35" s="714"/>
      <c r="U35" s="714"/>
      <c r="V35" s="721"/>
      <c r="W35" s="715"/>
      <c r="X35" s="715"/>
      <c r="Y35" s="715"/>
      <c r="Z35" s="715"/>
      <c r="AA35" s="713"/>
      <c r="AB35" s="713"/>
      <c r="AC35" s="713"/>
      <c r="AD35" s="716"/>
      <c r="AE35" s="716"/>
      <c r="AF35" s="716"/>
      <c r="AG35" s="716"/>
      <c r="AH35" s="716"/>
      <c r="AI35" s="715"/>
      <c r="AJ35" s="715"/>
      <c r="AK35" s="759"/>
      <c r="AL35" s="762"/>
    </row>
    <row r="36" spans="1:38" s="120" customFormat="1" ht="13.5" customHeight="1">
      <c r="A36" s="128"/>
      <c r="B36" s="722"/>
      <c r="C36" s="722"/>
      <c r="D36" s="722"/>
      <c r="E36" s="722"/>
      <c r="F36" s="722"/>
      <c r="G36" s="722"/>
      <c r="H36" s="722"/>
      <c r="I36" s="764"/>
      <c r="J36" s="764"/>
      <c r="K36" s="764"/>
      <c r="L36" s="764"/>
      <c r="M36" s="764"/>
      <c r="N36" s="764"/>
      <c r="O36" s="764"/>
      <c r="P36" s="771"/>
      <c r="Q36" s="771"/>
      <c r="R36" s="771"/>
      <c r="S36" s="132"/>
      <c r="T36" s="706"/>
      <c r="U36" s="706"/>
      <c r="V36" s="17"/>
      <c r="W36" s="665"/>
      <c r="X36" s="665"/>
      <c r="Y36" s="665"/>
      <c r="Z36" s="17"/>
      <c r="AA36" s="147"/>
      <c r="AB36" s="772"/>
      <c r="AC36" s="772"/>
      <c r="AD36" s="147"/>
      <c r="AE36" s="147"/>
      <c r="AF36" s="147"/>
      <c r="AG36" s="147"/>
      <c r="AH36" s="147"/>
      <c r="AI36" s="708"/>
      <c r="AJ36" s="708"/>
      <c r="AK36" s="756"/>
      <c r="AL36" s="666"/>
    </row>
    <row r="37" spans="1:38" s="120" customFormat="1" ht="13.5" customHeight="1">
      <c r="A37" s="129"/>
      <c r="B37" s="709"/>
      <c r="C37" s="709"/>
      <c r="D37" s="709"/>
      <c r="E37" s="709"/>
      <c r="F37" s="709"/>
      <c r="G37" s="709"/>
      <c r="H37" s="709"/>
      <c r="I37" s="767"/>
      <c r="J37" s="767"/>
      <c r="K37" s="767"/>
      <c r="L37" s="767"/>
      <c r="M37" s="767"/>
      <c r="N37" s="767"/>
      <c r="O37" s="767"/>
      <c r="P37" s="773"/>
      <c r="Q37" s="773"/>
      <c r="R37" s="773"/>
      <c r="S37" s="126"/>
      <c r="T37" s="134"/>
      <c r="U37" s="134"/>
      <c r="V37" s="138"/>
      <c r="W37" s="135"/>
      <c r="X37" s="135"/>
      <c r="Y37" s="135"/>
      <c r="Z37" s="138"/>
      <c r="AA37" s="148"/>
      <c r="AB37" s="774"/>
      <c r="AC37" s="774"/>
      <c r="AD37" s="148"/>
      <c r="AE37" s="148"/>
      <c r="AF37" s="148"/>
      <c r="AG37" s="148"/>
      <c r="AH37" s="148"/>
      <c r="AI37" s="138"/>
      <c r="AJ37" s="138"/>
      <c r="AK37" s="135"/>
      <c r="AL37" s="763"/>
    </row>
    <row r="38" spans="1:38" s="120" customFormat="1" ht="13.5" customHeight="1">
      <c r="A38" s="127"/>
      <c r="B38" s="711"/>
      <c r="C38" s="711"/>
      <c r="D38" s="711"/>
      <c r="E38" s="711"/>
      <c r="F38" s="711"/>
      <c r="G38" s="711"/>
      <c r="H38" s="711"/>
      <c r="I38" s="712"/>
      <c r="J38" s="712"/>
      <c r="K38" s="712"/>
      <c r="L38" s="712"/>
      <c r="M38" s="712"/>
      <c r="N38" s="712"/>
      <c r="O38" s="712"/>
      <c r="P38" s="770"/>
      <c r="Q38" s="770"/>
      <c r="R38" s="770"/>
      <c r="S38" s="136"/>
      <c r="T38" s="714"/>
      <c r="U38" s="714"/>
      <c r="V38" s="721"/>
      <c r="W38" s="715"/>
      <c r="X38" s="715"/>
      <c r="Y38" s="715"/>
      <c r="Z38" s="715"/>
      <c r="AA38" s="713"/>
      <c r="AB38" s="713"/>
      <c r="AC38" s="713"/>
      <c r="AD38" s="716"/>
      <c r="AE38" s="716"/>
      <c r="AF38" s="716"/>
      <c r="AG38" s="716"/>
      <c r="AH38" s="716"/>
      <c r="AI38" s="715"/>
      <c r="AJ38" s="715"/>
      <c r="AK38" s="759"/>
      <c r="AL38" s="762"/>
    </row>
    <row r="39" spans="1:38" s="120" customFormat="1" ht="13.5" customHeight="1">
      <c r="A39" s="128"/>
      <c r="B39" s="722"/>
      <c r="C39" s="722"/>
      <c r="D39" s="722"/>
      <c r="E39" s="722"/>
      <c r="F39" s="722"/>
      <c r="G39" s="722"/>
      <c r="H39" s="722"/>
      <c r="I39" s="764"/>
      <c r="J39" s="764"/>
      <c r="K39" s="764"/>
      <c r="L39" s="764"/>
      <c r="M39" s="764"/>
      <c r="N39" s="764"/>
      <c r="O39" s="764"/>
      <c r="P39" s="771"/>
      <c r="Q39" s="771"/>
      <c r="R39" s="771"/>
      <c r="S39" s="132"/>
      <c r="T39" s="706"/>
      <c r="U39" s="706"/>
      <c r="V39" s="17"/>
      <c r="W39" s="665"/>
      <c r="X39" s="665"/>
      <c r="Y39" s="665"/>
      <c r="Z39" s="17"/>
      <c r="AA39" s="147"/>
      <c r="AB39" s="772"/>
      <c r="AC39" s="772"/>
      <c r="AD39" s="147"/>
      <c r="AE39" s="147"/>
      <c r="AF39" s="147"/>
      <c r="AG39" s="147"/>
      <c r="AH39" s="147"/>
      <c r="AI39" s="708"/>
      <c r="AJ39" s="708"/>
      <c r="AK39" s="756"/>
      <c r="AL39" s="666"/>
    </row>
    <row r="40" spans="1:38" s="120" customFormat="1" ht="13.5" customHeight="1">
      <c r="A40" s="129"/>
      <c r="B40" s="709"/>
      <c r="C40" s="709"/>
      <c r="D40" s="709"/>
      <c r="E40" s="709"/>
      <c r="F40" s="709"/>
      <c r="G40" s="709"/>
      <c r="H40" s="709"/>
      <c r="I40" s="767"/>
      <c r="J40" s="767"/>
      <c r="K40" s="767"/>
      <c r="L40" s="767"/>
      <c r="M40" s="767"/>
      <c r="N40" s="767"/>
      <c r="O40" s="767"/>
      <c r="P40" s="773"/>
      <c r="Q40" s="773"/>
      <c r="R40" s="773"/>
      <c r="S40" s="126"/>
      <c r="T40" s="134"/>
      <c r="U40" s="134"/>
      <c r="V40" s="138"/>
      <c r="W40" s="135"/>
      <c r="X40" s="135"/>
      <c r="Y40" s="135"/>
      <c r="Z40" s="138"/>
      <c r="AA40" s="148"/>
      <c r="AB40" s="774"/>
      <c r="AC40" s="774"/>
      <c r="AD40" s="148"/>
      <c r="AE40" s="148"/>
      <c r="AF40" s="148"/>
      <c r="AG40" s="148"/>
      <c r="AH40" s="148"/>
      <c r="AI40" s="138"/>
      <c r="AJ40" s="138"/>
      <c r="AK40" s="135"/>
      <c r="AL40" s="763"/>
    </row>
    <row r="41" spans="1:38" s="120" customFormat="1" ht="13.5" customHeight="1">
      <c r="A41" s="127"/>
      <c r="B41" s="711"/>
      <c r="C41" s="711"/>
      <c r="D41" s="711"/>
      <c r="E41" s="711"/>
      <c r="F41" s="711"/>
      <c r="G41" s="711"/>
      <c r="H41" s="711"/>
      <c r="I41" s="712"/>
      <c r="J41" s="712"/>
      <c r="K41" s="712"/>
      <c r="L41" s="712"/>
      <c r="M41" s="712"/>
      <c r="N41" s="712"/>
      <c r="O41" s="712"/>
      <c r="P41" s="770"/>
      <c r="Q41" s="770"/>
      <c r="R41" s="770"/>
      <c r="S41" s="136"/>
      <c r="T41" s="714"/>
      <c r="U41" s="714"/>
      <c r="V41" s="721"/>
      <c r="W41" s="715"/>
      <c r="X41" s="715"/>
      <c r="Y41" s="715"/>
      <c r="Z41" s="715"/>
      <c r="AA41" s="713"/>
      <c r="AB41" s="713"/>
      <c r="AC41" s="713"/>
      <c r="AD41" s="716"/>
      <c r="AE41" s="716"/>
      <c r="AF41" s="716"/>
      <c r="AG41" s="716"/>
      <c r="AH41" s="716"/>
      <c r="AI41" s="715"/>
      <c r="AJ41" s="715"/>
      <c r="AK41" s="759"/>
      <c r="AL41" s="762"/>
    </row>
    <row r="42" spans="1:38" s="120" customFormat="1" ht="13.5" customHeight="1">
      <c r="A42" s="128"/>
      <c r="B42" s="722"/>
      <c r="C42" s="722"/>
      <c r="D42" s="722"/>
      <c r="E42" s="722"/>
      <c r="F42" s="722"/>
      <c r="G42" s="722"/>
      <c r="H42" s="722"/>
      <c r="I42" s="764"/>
      <c r="J42" s="764"/>
      <c r="K42" s="764"/>
      <c r="L42" s="764"/>
      <c r="M42" s="764"/>
      <c r="N42" s="764"/>
      <c r="O42" s="764"/>
      <c r="P42" s="771"/>
      <c r="Q42" s="771"/>
      <c r="R42" s="771"/>
      <c r="S42" s="132"/>
      <c r="T42" s="706"/>
      <c r="U42" s="706"/>
      <c r="V42" s="17"/>
      <c r="W42" s="665"/>
      <c r="X42" s="665"/>
      <c r="Y42" s="665"/>
      <c r="Z42" s="17"/>
      <c r="AA42" s="147"/>
      <c r="AB42" s="772"/>
      <c r="AC42" s="772"/>
      <c r="AD42" s="147"/>
      <c r="AE42" s="147"/>
      <c r="AF42" s="147"/>
      <c r="AG42" s="147"/>
      <c r="AH42" s="147"/>
      <c r="AI42" s="708"/>
      <c r="AJ42" s="708"/>
      <c r="AK42" s="756"/>
      <c r="AL42" s="666"/>
    </row>
    <row r="43" spans="1:38" s="120" customFormat="1" ht="13.5" customHeight="1">
      <c r="A43" s="129"/>
      <c r="B43" s="709"/>
      <c r="C43" s="709"/>
      <c r="D43" s="709"/>
      <c r="E43" s="709"/>
      <c r="F43" s="709"/>
      <c r="G43" s="709"/>
      <c r="H43" s="709"/>
      <c r="I43" s="767"/>
      <c r="J43" s="767"/>
      <c r="K43" s="767"/>
      <c r="L43" s="767"/>
      <c r="M43" s="767"/>
      <c r="N43" s="767"/>
      <c r="O43" s="767"/>
      <c r="P43" s="773"/>
      <c r="Q43" s="773"/>
      <c r="R43" s="773"/>
      <c r="S43" s="126"/>
      <c r="T43" s="134"/>
      <c r="U43" s="134"/>
      <c r="V43" s="138"/>
      <c r="W43" s="135"/>
      <c r="X43" s="135"/>
      <c r="Y43" s="135"/>
      <c r="Z43" s="138"/>
      <c r="AA43" s="148"/>
      <c r="AB43" s="774"/>
      <c r="AC43" s="774"/>
      <c r="AD43" s="148"/>
      <c r="AE43" s="148"/>
      <c r="AF43" s="148"/>
      <c r="AG43" s="148"/>
      <c r="AH43" s="148"/>
      <c r="AI43" s="138"/>
      <c r="AJ43" s="138"/>
      <c r="AK43" s="135"/>
      <c r="AL43" s="763"/>
    </row>
    <row r="44" spans="1:38" s="120" customFormat="1" ht="13.5" customHeight="1">
      <c r="A44" s="127"/>
      <c r="B44" s="711"/>
      <c r="C44" s="711"/>
      <c r="D44" s="711"/>
      <c r="E44" s="711"/>
      <c r="F44" s="711"/>
      <c r="G44" s="711"/>
      <c r="H44" s="711"/>
      <c r="I44" s="712"/>
      <c r="J44" s="712"/>
      <c r="K44" s="712"/>
      <c r="L44" s="712"/>
      <c r="M44" s="712"/>
      <c r="N44" s="712"/>
      <c r="O44" s="712"/>
      <c r="P44" s="770"/>
      <c r="Q44" s="770"/>
      <c r="R44" s="770"/>
      <c r="S44" s="136"/>
      <c r="T44" s="714"/>
      <c r="U44" s="714"/>
      <c r="V44" s="721"/>
      <c r="W44" s="715"/>
      <c r="X44" s="715"/>
      <c r="Y44" s="715"/>
      <c r="Z44" s="715"/>
      <c r="AA44" s="713"/>
      <c r="AB44" s="713"/>
      <c r="AC44" s="713"/>
      <c r="AD44" s="716"/>
      <c r="AE44" s="716"/>
      <c r="AF44" s="716"/>
      <c r="AG44" s="716"/>
      <c r="AH44" s="716"/>
      <c r="AI44" s="715"/>
      <c r="AJ44" s="715"/>
      <c r="AK44" s="759"/>
      <c r="AL44" s="762"/>
    </row>
    <row r="45" spans="1:38" s="120" customFormat="1" ht="13.5" customHeight="1">
      <c r="A45" s="128"/>
      <c r="B45" s="722"/>
      <c r="C45" s="722"/>
      <c r="D45" s="722"/>
      <c r="E45" s="722"/>
      <c r="F45" s="722"/>
      <c r="G45" s="722"/>
      <c r="H45" s="722"/>
      <c r="I45" s="764"/>
      <c r="J45" s="764"/>
      <c r="K45" s="764"/>
      <c r="L45" s="764"/>
      <c r="M45" s="764"/>
      <c r="N45" s="764"/>
      <c r="O45" s="764"/>
      <c r="P45" s="771"/>
      <c r="Q45" s="771"/>
      <c r="R45" s="771"/>
      <c r="S45" s="132"/>
      <c r="T45" s="706"/>
      <c r="U45" s="706"/>
      <c r="V45" s="17"/>
      <c r="W45" s="665"/>
      <c r="X45" s="665"/>
      <c r="Y45" s="665"/>
      <c r="Z45" s="17"/>
      <c r="AA45" s="147"/>
      <c r="AB45" s="772"/>
      <c r="AC45" s="772"/>
      <c r="AD45" s="147"/>
      <c r="AE45" s="147"/>
      <c r="AF45" s="147"/>
      <c r="AG45" s="147"/>
      <c r="AH45" s="147"/>
      <c r="AI45" s="708"/>
      <c r="AJ45" s="708"/>
      <c r="AK45" s="756"/>
      <c r="AL45" s="666"/>
    </row>
    <row r="46" spans="1:38" s="120" customFormat="1" ht="13.5" customHeight="1">
      <c r="A46" s="129"/>
      <c r="B46" s="709"/>
      <c r="C46" s="709"/>
      <c r="D46" s="709"/>
      <c r="E46" s="709"/>
      <c r="F46" s="709"/>
      <c r="G46" s="709"/>
      <c r="H46" s="709"/>
      <c r="I46" s="767"/>
      <c r="J46" s="767"/>
      <c r="K46" s="767"/>
      <c r="L46" s="767"/>
      <c r="M46" s="767"/>
      <c r="N46" s="767"/>
      <c r="O46" s="767"/>
      <c r="P46" s="773"/>
      <c r="Q46" s="773"/>
      <c r="R46" s="773"/>
      <c r="S46" s="126"/>
      <c r="T46" s="134"/>
      <c r="U46" s="134"/>
      <c r="V46" s="138"/>
      <c r="W46" s="135"/>
      <c r="X46" s="135"/>
      <c r="Y46" s="135"/>
      <c r="Z46" s="138"/>
      <c r="AA46" s="148"/>
      <c r="AB46" s="774"/>
      <c r="AC46" s="774"/>
      <c r="AD46" s="148"/>
      <c r="AE46" s="148"/>
      <c r="AF46" s="148"/>
      <c r="AG46" s="148"/>
      <c r="AH46" s="148"/>
      <c r="AI46" s="138"/>
      <c r="AJ46" s="138"/>
      <c r="AK46" s="135"/>
      <c r="AL46" s="763"/>
    </row>
  </sheetData>
  <sheetProtection password="AED3" sheet="1" objects="1" scenarios="1"/>
  <mergeCells count="286">
    <mergeCell ref="AL35:AL37"/>
    <mergeCell ref="AL38:AL40"/>
    <mergeCell ref="AL41:AL43"/>
    <mergeCell ref="AL44:AL46"/>
    <mergeCell ref="I6:O7"/>
    <mergeCell ref="I9:O10"/>
    <mergeCell ref="I12:O13"/>
    <mergeCell ref="I15:O16"/>
    <mergeCell ref="I18:O19"/>
    <mergeCell ref="I21:O22"/>
    <mergeCell ref="I24:O25"/>
    <mergeCell ref="I27:O28"/>
    <mergeCell ref="I30:O31"/>
    <mergeCell ref="I33:O34"/>
    <mergeCell ref="I36:O37"/>
    <mergeCell ref="I39:O40"/>
    <mergeCell ref="I42:O43"/>
    <mergeCell ref="I45:O46"/>
    <mergeCell ref="AL8:AL10"/>
    <mergeCell ref="AL11:AL13"/>
    <mergeCell ref="AL14:AL16"/>
    <mergeCell ref="AL17:AL19"/>
    <mergeCell ref="AL20:AL22"/>
    <mergeCell ref="AL23:AL25"/>
    <mergeCell ref="AL26:AL28"/>
    <mergeCell ref="AL29:AL31"/>
    <mergeCell ref="AL32:AL34"/>
    <mergeCell ref="B46:H46"/>
    <mergeCell ref="P46:R46"/>
    <mergeCell ref="AB46:AC46"/>
    <mergeCell ref="AK5:AK6"/>
    <mergeCell ref="AK8:AK9"/>
    <mergeCell ref="AK11:AK12"/>
    <mergeCell ref="AK14:AK15"/>
    <mergeCell ref="AK17:AK18"/>
    <mergeCell ref="AK20:AK21"/>
    <mergeCell ref="AK23:AK24"/>
    <mergeCell ref="AK26:AK27"/>
    <mergeCell ref="AK29:AK30"/>
    <mergeCell ref="AK32:AK33"/>
    <mergeCell ref="AK35:AK36"/>
    <mergeCell ref="AK38:AK39"/>
    <mergeCell ref="AK41:AK42"/>
    <mergeCell ref="AK44:AK45"/>
    <mergeCell ref="B44:H44"/>
    <mergeCell ref="I44:O44"/>
    <mergeCell ref="P44:R44"/>
    <mergeCell ref="T44:U44"/>
    <mergeCell ref="B43:H43"/>
    <mergeCell ref="P43:R43"/>
    <mergeCell ref="AB43:AC43"/>
    <mergeCell ref="V44:Z44"/>
    <mergeCell ref="AA44:AC44"/>
    <mergeCell ref="AD44:AH44"/>
    <mergeCell ref="AI44:AJ44"/>
    <mergeCell ref="B45:H45"/>
    <mergeCell ref="P45:R45"/>
    <mergeCell ref="T45:U45"/>
    <mergeCell ref="W45:Y45"/>
    <mergeCell ref="AB45:AC45"/>
    <mergeCell ref="AI45:AJ45"/>
    <mergeCell ref="B41:H41"/>
    <mergeCell ref="I41:O41"/>
    <mergeCell ref="P41:R41"/>
    <mergeCell ref="T41:U41"/>
    <mergeCell ref="V41:Z41"/>
    <mergeCell ref="AA41:AC41"/>
    <mergeCell ref="AD41:AH41"/>
    <mergeCell ref="AI41:AJ41"/>
    <mergeCell ref="B42:H42"/>
    <mergeCell ref="P42:R42"/>
    <mergeCell ref="T42:U42"/>
    <mergeCell ref="W42:Y42"/>
    <mergeCell ref="AB42:AC42"/>
    <mergeCell ref="AI42:AJ42"/>
    <mergeCell ref="AD38:AH38"/>
    <mergeCell ref="AI38:AJ38"/>
    <mergeCell ref="B39:H39"/>
    <mergeCell ref="P39:R39"/>
    <mergeCell ref="T39:U39"/>
    <mergeCell ref="W39:Y39"/>
    <mergeCell ref="AB39:AC39"/>
    <mergeCell ref="AI39:AJ39"/>
    <mergeCell ref="B40:H40"/>
    <mergeCell ref="P40:R40"/>
    <mergeCell ref="AB40:AC40"/>
    <mergeCell ref="B37:H37"/>
    <mergeCell ref="P37:R37"/>
    <mergeCell ref="AB37:AC37"/>
    <mergeCell ref="B38:H38"/>
    <mergeCell ref="I38:O38"/>
    <mergeCell ref="P38:R38"/>
    <mergeCell ref="T38:U38"/>
    <mergeCell ref="V38:Z38"/>
    <mergeCell ref="AA38:AC38"/>
    <mergeCell ref="B35:H35"/>
    <mergeCell ref="I35:O35"/>
    <mergeCell ref="P35:R35"/>
    <mergeCell ref="T35:U35"/>
    <mergeCell ref="V35:Z35"/>
    <mergeCell ref="AA35:AC35"/>
    <mergeCell ref="AD35:AH35"/>
    <mergeCell ref="AI35:AJ35"/>
    <mergeCell ref="B36:H36"/>
    <mergeCell ref="P36:R36"/>
    <mergeCell ref="T36:U36"/>
    <mergeCell ref="W36:Y36"/>
    <mergeCell ref="AB36:AC36"/>
    <mergeCell ref="AI36:AJ36"/>
    <mergeCell ref="AD32:AH32"/>
    <mergeCell ref="AI32:AJ32"/>
    <mergeCell ref="B33:H33"/>
    <mergeCell ref="P33:R33"/>
    <mergeCell ref="T33:U33"/>
    <mergeCell ref="W33:Y33"/>
    <mergeCell ref="AB33:AC33"/>
    <mergeCell ref="AI33:AJ33"/>
    <mergeCell ref="B34:H34"/>
    <mergeCell ref="P34:R34"/>
    <mergeCell ref="AB34:AC34"/>
    <mergeCell ref="B31:H31"/>
    <mergeCell ref="P31:R31"/>
    <mergeCell ref="AB31:AC31"/>
    <mergeCell ref="B32:H32"/>
    <mergeCell ref="I32:O32"/>
    <mergeCell ref="P32:R32"/>
    <mergeCell ref="T32:U32"/>
    <mergeCell ref="V32:Z32"/>
    <mergeCell ref="AA32:AC32"/>
    <mergeCell ref="B29:H29"/>
    <mergeCell ref="I29:O29"/>
    <mergeCell ref="P29:R29"/>
    <mergeCell ref="T29:U29"/>
    <mergeCell ref="V29:Z29"/>
    <mergeCell ref="AA29:AC29"/>
    <mergeCell ref="AD29:AH29"/>
    <mergeCell ref="AI29:AJ29"/>
    <mergeCell ref="B30:H30"/>
    <mergeCell ref="P30:R30"/>
    <mergeCell ref="T30:U30"/>
    <mergeCell ref="W30:Y30"/>
    <mergeCell ref="AB30:AC30"/>
    <mergeCell ref="AI30:AJ30"/>
    <mergeCell ref="AD26:AH26"/>
    <mergeCell ref="AI26:AJ26"/>
    <mergeCell ref="B27:H27"/>
    <mergeCell ref="P27:R27"/>
    <mergeCell ref="T27:U27"/>
    <mergeCell ref="W27:Y27"/>
    <mergeCell ref="AB27:AC27"/>
    <mergeCell ref="AI27:AJ27"/>
    <mergeCell ref="B28:H28"/>
    <mergeCell ref="P28:R28"/>
    <mergeCell ref="AB28:AC28"/>
    <mergeCell ref="B25:H25"/>
    <mergeCell ref="P25:R25"/>
    <mergeCell ref="AB25:AC25"/>
    <mergeCell ref="B26:H26"/>
    <mergeCell ref="I26:O26"/>
    <mergeCell ref="P26:R26"/>
    <mergeCell ref="T26:U26"/>
    <mergeCell ref="V26:Z26"/>
    <mergeCell ref="AA26:AC26"/>
    <mergeCell ref="B23:H23"/>
    <mergeCell ref="I23:O23"/>
    <mergeCell ref="P23:R23"/>
    <mergeCell ref="T23:U23"/>
    <mergeCell ref="V23:Z23"/>
    <mergeCell ref="AA23:AC23"/>
    <mergeCell ref="AD23:AH23"/>
    <mergeCell ref="AI23:AJ23"/>
    <mergeCell ref="B24:H24"/>
    <mergeCell ref="P24:R24"/>
    <mergeCell ref="T24:U24"/>
    <mergeCell ref="W24:Y24"/>
    <mergeCell ref="AB24:AC24"/>
    <mergeCell ref="AI24:AJ24"/>
    <mergeCell ref="AD20:AH20"/>
    <mergeCell ref="AI20:AJ20"/>
    <mergeCell ref="B21:H21"/>
    <mergeCell ref="P21:R21"/>
    <mergeCell ref="T21:U21"/>
    <mergeCell ref="W21:Y21"/>
    <mergeCell ref="AB21:AC21"/>
    <mergeCell ref="AI21:AJ21"/>
    <mergeCell ref="B22:H22"/>
    <mergeCell ref="P22:R22"/>
    <mergeCell ref="AB22:AC22"/>
    <mergeCell ref="B19:H19"/>
    <mergeCell ref="P19:R19"/>
    <mergeCell ref="AB19:AC19"/>
    <mergeCell ref="B20:H20"/>
    <mergeCell ref="I20:O20"/>
    <mergeCell ref="P20:R20"/>
    <mergeCell ref="T20:U20"/>
    <mergeCell ref="V20:Z20"/>
    <mergeCell ref="AA20:AC20"/>
    <mergeCell ref="B17:H17"/>
    <mergeCell ref="I17:O17"/>
    <mergeCell ref="P17:R17"/>
    <mergeCell ref="T17:U17"/>
    <mergeCell ref="V17:Z17"/>
    <mergeCell ref="AA17:AC17"/>
    <mergeCell ref="AD17:AH17"/>
    <mergeCell ref="AI17:AJ17"/>
    <mergeCell ref="B18:H18"/>
    <mergeCell ref="P18:R18"/>
    <mergeCell ref="T18:U18"/>
    <mergeCell ref="W18:Y18"/>
    <mergeCell ref="AB18:AC18"/>
    <mergeCell ref="AI18:AJ18"/>
    <mergeCell ref="AD14:AH14"/>
    <mergeCell ref="AI14:AJ14"/>
    <mergeCell ref="B15:H15"/>
    <mergeCell ref="P15:R15"/>
    <mergeCell ref="T15:U15"/>
    <mergeCell ref="W15:Y15"/>
    <mergeCell ref="AB15:AC15"/>
    <mergeCell ref="AI15:AJ15"/>
    <mergeCell ref="B16:H16"/>
    <mergeCell ref="P16:R16"/>
    <mergeCell ref="AB16:AC16"/>
    <mergeCell ref="B13:H13"/>
    <mergeCell ref="P13:R13"/>
    <mergeCell ref="AB13:AC13"/>
    <mergeCell ref="B14:H14"/>
    <mergeCell ref="I14:O14"/>
    <mergeCell ref="P14:R14"/>
    <mergeCell ref="T14:U14"/>
    <mergeCell ref="V14:Z14"/>
    <mergeCell ref="AA14:AC14"/>
    <mergeCell ref="B11:H11"/>
    <mergeCell ref="I11:O11"/>
    <mergeCell ref="P11:R11"/>
    <mergeCell ref="V11:Y11"/>
    <mergeCell ref="AA11:AC11"/>
    <mergeCell ref="AD11:AH11"/>
    <mergeCell ref="AI11:AJ11"/>
    <mergeCell ref="B12:H12"/>
    <mergeCell ref="P12:R12"/>
    <mergeCell ref="W12:Y12"/>
    <mergeCell ref="AB12:AC12"/>
    <mergeCell ref="AI12:AJ12"/>
    <mergeCell ref="AI8:AJ8"/>
    <mergeCell ref="B9:H9"/>
    <mergeCell ref="P9:R9"/>
    <mergeCell ref="T9:U9"/>
    <mergeCell ref="W9:Y9"/>
    <mergeCell ref="AB9:AC9"/>
    <mergeCell ref="AI9:AJ9"/>
    <mergeCell ref="B10:H10"/>
    <mergeCell ref="P10:R10"/>
    <mergeCell ref="AB10:AC10"/>
    <mergeCell ref="P7:R7"/>
    <mergeCell ref="AB7:AC7"/>
    <mergeCell ref="B8:H8"/>
    <mergeCell ref="I8:O8"/>
    <mergeCell ref="P8:R8"/>
    <mergeCell ref="T8:U8"/>
    <mergeCell ref="V8:Z8"/>
    <mergeCell ref="AA8:AC8"/>
    <mergeCell ref="AD8:AH8"/>
    <mergeCell ref="A3:AL3"/>
    <mergeCell ref="B4:H4"/>
    <mergeCell ref="I4:O4"/>
    <mergeCell ref="P4:S4"/>
    <mergeCell ref="T4:U4"/>
    <mergeCell ref="V4:AC4"/>
    <mergeCell ref="AD4:AG4"/>
    <mergeCell ref="AI4:AJ4"/>
    <mergeCell ref="B5:H5"/>
    <mergeCell ref="I5:O5"/>
    <mergeCell ref="P5:R5"/>
    <mergeCell ref="T5:U5"/>
    <mergeCell ref="V5:Z5"/>
    <mergeCell ref="AA5:AC5"/>
    <mergeCell ref="AD5:AH5"/>
    <mergeCell ref="AI5:AJ5"/>
    <mergeCell ref="AL5:AL7"/>
    <mergeCell ref="B6:H6"/>
    <mergeCell ref="P6:R6"/>
    <mergeCell ref="T6:U6"/>
    <mergeCell ref="W6:Y6"/>
    <mergeCell ref="AB6:AC6"/>
    <mergeCell ref="AI6:AJ6"/>
    <mergeCell ref="B7:H7"/>
  </mergeCells>
  <phoneticPr fontId="148" type="noConversion"/>
  <printOptions horizontalCentered="1" verticalCentered="1"/>
  <pageMargins left="7.8740157480315001E-2" right="7.8740157480315001E-2" top="0.196850393700787" bottom="0.196850393700787" header="0.31496062992126" footer="0.31496062992126"/>
  <pageSetup paperSize="9" scale="85" orientation="landscape"/>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sheetPr>
  <dimension ref="A1:I132"/>
  <sheetViews>
    <sheetView showGridLines="0" showZeros="0" showOutlineSymbols="0" view="pageBreakPreview" zoomScaleNormal="100" workbookViewId="0">
      <selection activeCell="B10" sqref="B10"/>
    </sheetView>
  </sheetViews>
  <sheetFormatPr defaultColWidth="9" defaultRowHeight="15.75"/>
  <cols>
    <col min="1" max="1" width="10" style="15" customWidth="1"/>
    <col min="2" max="2" width="40.125" style="15" customWidth="1"/>
    <col min="3" max="3" width="12.375" style="15" customWidth="1"/>
    <col min="4" max="4" width="8.125" style="15" customWidth="1"/>
    <col min="5" max="5" width="4.375" style="15" customWidth="1"/>
    <col min="6" max="6" width="14" style="15" customWidth="1"/>
    <col min="7" max="7" width="20" style="15" customWidth="1"/>
    <col min="8" max="16384" width="9" style="15"/>
  </cols>
  <sheetData>
    <row r="1" spans="1:9" ht="51.75" customHeight="1">
      <c r="A1" s="775" t="s">
        <v>4524</v>
      </c>
      <c r="B1" s="776"/>
      <c r="C1" s="776"/>
      <c r="D1" s="776"/>
      <c r="E1" s="776"/>
      <c r="F1" s="776"/>
      <c r="G1" s="777"/>
    </row>
    <row r="2" spans="1:9" ht="48.75" customHeight="1">
      <c r="A2" s="778" t="s">
        <v>4525</v>
      </c>
      <c r="B2" s="779"/>
      <c r="C2" s="779"/>
      <c r="D2" s="779"/>
      <c r="E2" s="779"/>
      <c r="F2" s="779"/>
      <c r="G2" s="780"/>
    </row>
    <row r="3" spans="1:9" ht="26.25">
      <c r="A3" s="70"/>
      <c r="B3" s="96"/>
      <c r="C3" s="96"/>
      <c r="D3" s="32"/>
      <c r="E3" s="32"/>
      <c r="F3" s="97" t="s">
        <v>4526</v>
      </c>
      <c r="G3" s="98">
        <f>报关资料录入!E6</f>
        <v>46287</v>
      </c>
    </row>
    <row r="4" spans="1:9" ht="29.25" customHeight="1">
      <c r="A4" s="99" t="s">
        <v>4527</v>
      </c>
      <c r="B4" s="781" t="str">
        <f>报关资料录入!O11</f>
        <v>WALMART INC.</v>
      </c>
      <c r="C4" s="781"/>
      <c r="F4" s="100" t="s">
        <v>4528</v>
      </c>
      <c r="G4" s="101">
        <f>报关资料录入!U23</f>
        <v>0</v>
      </c>
    </row>
    <row r="5" spans="1:9" ht="33" customHeight="1">
      <c r="A5" s="782"/>
      <c r="B5" s="783"/>
      <c r="C5" s="784"/>
      <c r="D5" s="784"/>
      <c r="E5" s="76"/>
      <c r="F5" s="102" t="s">
        <v>4529</v>
      </c>
      <c r="G5" s="103" t="str">
        <f>报关资料录入!U15</f>
        <v>SCKTY260989</v>
      </c>
      <c r="I5" s="20"/>
    </row>
    <row r="6" spans="1:9" ht="14.25" customHeight="1">
      <c r="A6" s="104" t="s">
        <v>4530</v>
      </c>
      <c r="B6" s="105" t="s">
        <v>4531</v>
      </c>
      <c r="C6" s="105" t="s">
        <v>4532</v>
      </c>
      <c r="D6" s="785" t="s">
        <v>4533</v>
      </c>
      <c r="E6" s="786"/>
      <c r="F6" s="540" t="str">
        <f>报关资料录入!M21</f>
        <v>FOB</v>
      </c>
      <c r="G6" s="829"/>
      <c r="I6" s="20"/>
    </row>
    <row r="7" spans="1:9" ht="16.5" customHeight="1">
      <c r="A7" s="106" t="s">
        <v>4534</v>
      </c>
      <c r="B7" s="107" t="s">
        <v>4535</v>
      </c>
      <c r="C7" s="108">
        <f>报关资料录入!E27</f>
        <v>0</v>
      </c>
      <c r="D7" s="787" t="s">
        <v>4536</v>
      </c>
      <c r="E7" s="788"/>
      <c r="F7" s="830"/>
      <c r="G7" s="831"/>
    </row>
    <row r="8" spans="1:9" ht="45">
      <c r="A8" s="109" t="s">
        <v>4537</v>
      </c>
      <c r="B8" s="110" t="s">
        <v>4538</v>
      </c>
      <c r="C8" s="111" t="s">
        <v>4539</v>
      </c>
      <c r="D8" s="789" t="s">
        <v>4540</v>
      </c>
      <c r="E8" s="790"/>
      <c r="F8" s="110" t="s">
        <v>4541</v>
      </c>
      <c r="G8" s="110" t="s">
        <v>4542</v>
      </c>
    </row>
    <row r="9" spans="1:9" ht="16.5" customHeight="1">
      <c r="A9" s="795"/>
      <c r="B9" s="90" t="str">
        <f>报关资料录入!E43</f>
        <v>玩具振动球</v>
      </c>
      <c r="C9" s="802">
        <f>报关资料录入!N43</f>
        <v>1800</v>
      </c>
      <c r="D9" s="806">
        <f>报关资料录入!AE43</f>
        <v>1800</v>
      </c>
      <c r="E9" s="812" t="str">
        <f>报关资料录入!AF43</f>
        <v>套</v>
      </c>
      <c r="F9" s="818">
        <f>报关资料录入!P43</f>
        <v>1288.8</v>
      </c>
      <c r="G9" s="822">
        <f>报关资料录入!R43</f>
        <v>1000.8000000000001</v>
      </c>
      <c r="H9" s="112"/>
    </row>
    <row r="10" spans="1:9">
      <c r="A10" s="796"/>
      <c r="B10" s="90" t="str">
        <f>报关资料录入!E44</f>
        <v>3|0|玩具|带有动力装置|Playskool牌/Hasbro牌/JUST PLAY牌</v>
      </c>
      <c r="C10" s="803"/>
      <c r="D10" s="807"/>
      <c r="E10" s="813"/>
      <c r="F10" s="819"/>
      <c r="G10" s="824"/>
      <c r="H10" s="112"/>
      <c r="I10" s="20"/>
    </row>
    <row r="11" spans="1:9" ht="15.75" customHeight="1">
      <c r="A11" s="796"/>
      <c r="B11" s="90" t="str">
        <f>报关资料录入!E45</f>
        <v>玩具骰子</v>
      </c>
      <c r="C11" s="803">
        <f>报关资料录入!N45</f>
        <v>480</v>
      </c>
      <c r="D11" s="807">
        <f>报关资料录入!AE45</f>
        <v>23040</v>
      </c>
      <c r="E11" s="813" t="str">
        <f>报关资料录入!AF45</f>
        <v>套</v>
      </c>
      <c r="F11" s="819">
        <f>报关资料录入!P45</f>
        <v>1184.1600000000001</v>
      </c>
      <c r="G11" s="824">
        <f>报关资料录入!R45</f>
        <v>1092.48</v>
      </c>
    </row>
    <row r="12" spans="1:9">
      <c r="A12" s="796"/>
      <c r="B12" s="90" t="str">
        <f>报关资料录入!E46</f>
        <v>3|0|套装玩具|Playskool牌/Hasbro牌/JUST PLAY牌|货号:28481|||每套12个</v>
      </c>
      <c r="C12" s="803"/>
      <c r="D12" s="807"/>
      <c r="E12" s="813"/>
      <c r="F12" s="819"/>
      <c r="G12" s="824"/>
    </row>
    <row r="13" spans="1:9">
      <c r="A13" s="796"/>
      <c r="B13" s="90" t="str">
        <f>报关资料录入!E47</f>
        <v/>
      </c>
      <c r="C13" s="803">
        <f>报关资料录入!N47</f>
        <v>0</v>
      </c>
      <c r="D13" s="807">
        <f>报关资料录入!AE47</f>
        <v>0</v>
      </c>
      <c r="E13" s="813" t="str">
        <f>报关资料录入!AF47</f>
        <v/>
      </c>
      <c r="F13" s="819">
        <f>报关资料录入!P47</f>
        <v>0</v>
      </c>
      <c r="G13" s="824">
        <f>报关资料录入!R47</f>
        <v>0</v>
      </c>
    </row>
    <row r="14" spans="1:9">
      <c r="A14" s="796"/>
      <c r="B14" s="90" t="str">
        <f>报关资料录入!E48</f>
        <v/>
      </c>
      <c r="C14" s="803"/>
      <c r="D14" s="807"/>
      <c r="E14" s="813"/>
      <c r="F14" s="819"/>
      <c r="G14" s="824"/>
    </row>
    <row r="15" spans="1:9">
      <c r="A15" s="796"/>
      <c r="B15" s="90" t="str">
        <f>报关资料录入!E49</f>
        <v/>
      </c>
      <c r="C15" s="803">
        <f>报关资料录入!N49</f>
        <v>0</v>
      </c>
      <c r="D15" s="807">
        <f>报关资料录入!AE49</f>
        <v>0</v>
      </c>
      <c r="E15" s="813" t="str">
        <f>报关资料录入!AF49</f>
        <v/>
      </c>
      <c r="F15" s="819">
        <f>报关资料录入!P49</f>
        <v>0</v>
      </c>
      <c r="G15" s="824">
        <f>报关资料录入!R49</f>
        <v>0</v>
      </c>
    </row>
    <row r="16" spans="1:9">
      <c r="A16" s="796"/>
      <c r="B16" s="90" t="str">
        <f>报关资料录入!E50</f>
        <v/>
      </c>
      <c r="C16" s="803"/>
      <c r="D16" s="807"/>
      <c r="E16" s="813"/>
      <c r="F16" s="819"/>
      <c r="G16" s="824"/>
    </row>
    <row r="17" spans="1:7">
      <c r="A17" s="796"/>
      <c r="B17" s="90" t="str">
        <f>报关资料录入!E51</f>
        <v/>
      </c>
      <c r="C17" s="803">
        <f>报关资料录入!N51</f>
        <v>0</v>
      </c>
      <c r="D17" s="807">
        <f>报关资料录入!AE51</f>
        <v>0</v>
      </c>
      <c r="E17" s="813" t="str">
        <f>报关资料录入!AF51</f>
        <v/>
      </c>
      <c r="F17" s="819">
        <f>报关资料录入!P51</f>
        <v>0</v>
      </c>
      <c r="G17" s="824">
        <f>报关资料录入!R51</f>
        <v>0</v>
      </c>
    </row>
    <row r="18" spans="1:7">
      <c r="A18" s="796"/>
      <c r="B18" s="90" t="str">
        <f>报关资料录入!E52</f>
        <v/>
      </c>
      <c r="C18" s="803"/>
      <c r="D18" s="807"/>
      <c r="E18" s="813"/>
      <c r="F18" s="819"/>
      <c r="G18" s="824"/>
    </row>
    <row r="19" spans="1:7">
      <c r="A19" s="796"/>
      <c r="B19" s="90" t="str">
        <f>报关资料录入!E53</f>
        <v/>
      </c>
      <c r="C19" s="803">
        <f>报关资料录入!N53</f>
        <v>0</v>
      </c>
      <c r="D19" s="807">
        <f>报关资料录入!AE53</f>
        <v>0</v>
      </c>
      <c r="E19" s="813" t="str">
        <f>报关资料录入!AF53</f>
        <v/>
      </c>
      <c r="F19" s="819">
        <f>报关资料录入!P53</f>
        <v>0</v>
      </c>
      <c r="G19" s="824">
        <f>报关资料录入!R53</f>
        <v>0</v>
      </c>
    </row>
    <row r="20" spans="1:7">
      <c r="A20" s="796"/>
      <c r="B20" s="90" t="str">
        <f>报关资料录入!E54</f>
        <v/>
      </c>
      <c r="C20" s="803"/>
      <c r="D20" s="807"/>
      <c r="E20" s="813"/>
      <c r="F20" s="819"/>
      <c r="G20" s="824"/>
    </row>
    <row r="21" spans="1:7">
      <c r="A21" s="796"/>
      <c r="B21" s="113" t="str">
        <f>报关资料录入!E55</f>
        <v/>
      </c>
      <c r="C21" s="803">
        <f>报关资料录入!N55</f>
        <v>0</v>
      </c>
      <c r="D21" s="807">
        <f>报关资料录入!AE55</f>
        <v>0</v>
      </c>
      <c r="E21" s="813" t="str">
        <f>报关资料录入!AF55</f>
        <v/>
      </c>
      <c r="F21" s="819">
        <f>报关资料录入!P55</f>
        <v>0</v>
      </c>
      <c r="G21" s="824">
        <f>报关资料录入!R55</f>
        <v>0</v>
      </c>
    </row>
    <row r="22" spans="1:7">
      <c r="A22" s="796"/>
      <c r="B22" s="114" t="str">
        <f>报关资料录入!E56</f>
        <v/>
      </c>
      <c r="C22" s="803"/>
      <c r="D22" s="807"/>
      <c r="E22" s="813"/>
      <c r="F22" s="819"/>
      <c r="G22" s="824"/>
    </row>
    <row r="23" spans="1:7">
      <c r="A23" s="796"/>
      <c r="B23" s="114" t="str">
        <f>报关资料录入!E57</f>
        <v/>
      </c>
      <c r="C23" s="803">
        <f>报关资料录入!N57</f>
        <v>0</v>
      </c>
      <c r="D23" s="807">
        <f>报关资料录入!AE57</f>
        <v>0</v>
      </c>
      <c r="E23" s="813" t="str">
        <f>报关资料录入!AF57</f>
        <v/>
      </c>
      <c r="F23" s="819">
        <f>报关资料录入!P57</f>
        <v>0</v>
      </c>
      <c r="G23" s="824">
        <f>报关资料录入!R57</f>
        <v>0</v>
      </c>
    </row>
    <row r="24" spans="1:7">
      <c r="A24" s="796"/>
      <c r="B24" s="114" t="str">
        <f>报关资料录入!E58</f>
        <v/>
      </c>
      <c r="C24" s="803"/>
      <c r="D24" s="807"/>
      <c r="E24" s="813"/>
      <c r="F24" s="819"/>
      <c r="G24" s="824"/>
    </row>
    <row r="25" spans="1:7">
      <c r="A25" s="796"/>
      <c r="B25" s="114" t="str">
        <f>报关资料录入!E59</f>
        <v/>
      </c>
      <c r="C25" s="803">
        <f>报关资料录入!N59</f>
        <v>0</v>
      </c>
      <c r="D25" s="807">
        <f>报关资料录入!AE59</f>
        <v>0</v>
      </c>
      <c r="E25" s="813" t="str">
        <f>报关资料录入!AF59</f>
        <v/>
      </c>
      <c r="F25" s="819">
        <f>报关资料录入!P59</f>
        <v>0</v>
      </c>
      <c r="G25" s="824">
        <f>报关资料录入!R59</f>
        <v>0</v>
      </c>
    </row>
    <row r="26" spans="1:7">
      <c r="A26" s="796"/>
      <c r="B26" s="114" t="str">
        <f>报关资料录入!E60</f>
        <v/>
      </c>
      <c r="C26" s="803"/>
      <c r="D26" s="807"/>
      <c r="E26" s="813"/>
      <c r="F26" s="819"/>
      <c r="G26" s="824"/>
    </row>
    <row r="27" spans="1:7">
      <c r="A27" s="796"/>
      <c r="B27" s="114" t="str">
        <f>报关资料录入!E61</f>
        <v/>
      </c>
      <c r="C27" s="803">
        <f>报关资料录入!N61</f>
        <v>0</v>
      </c>
      <c r="D27" s="807">
        <f>报关资料录入!AE61</f>
        <v>0</v>
      </c>
      <c r="E27" s="813" t="str">
        <f>报关资料录入!AF61</f>
        <v/>
      </c>
      <c r="F27" s="819">
        <f>报关资料录入!P61</f>
        <v>0</v>
      </c>
      <c r="G27" s="824">
        <f>报关资料录入!R61</f>
        <v>0</v>
      </c>
    </row>
    <row r="28" spans="1:7">
      <c r="A28" s="796"/>
      <c r="B28" s="114" t="str">
        <f>报关资料录入!E62</f>
        <v/>
      </c>
      <c r="C28" s="803"/>
      <c r="D28" s="807"/>
      <c r="E28" s="813"/>
      <c r="F28" s="819"/>
      <c r="G28" s="824"/>
    </row>
    <row r="29" spans="1:7">
      <c r="A29" s="796"/>
      <c r="B29" s="114" t="str">
        <f>报关资料录入!E63</f>
        <v/>
      </c>
      <c r="C29" s="803">
        <f>报关资料录入!N63</f>
        <v>0</v>
      </c>
      <c r="D29" s="807">
        <f>报关资料录入!AE63</f>
        <v>0</v>
      </c>
      <c r="E29" s="813" t="str">
        <f>报关资料录入!AF63</f>
        <v/>
      </c>
      <c r="F29" s="819">
        <f>报关资料录入!P63</f>
        <v>0</v>
      </c>
      <c r="G29" s="824">
        <f>报关资料录入!R63</f>
        <v>0</v>
      </c>
    </row>
    <row r="30" spans="1:7" ht="16.5" customHeight="1">
      <c r="A30" s="796"/>
      <c r="B30" s="114" t="str">
        <f>报关资料录入!E64</f>
        <v/>
      </c>
      <c r="C30" s="803"/>
      <c r="D30" s="807"/>
      <c r="E30" s="813"/>
      <c r="F30" s="819"/>
      <c r="G30" s="824"/>
    </row>
    <row r="31" spans="1:7">
      <c r="A31" s="796"/>
      <c r="B31" s="114" t="str">
        <f>报关资料录入!E65</f>
        <v/>
      </c>
      <c r="C31" s="803">
        <f>报关资料录入!N65</f>
        <v>0</v>
      </c>
      <c r="D31" s="807">
        <f>报关资料录入!AE65</f>
        <v>0</v>
      </c>
      <c r="E31" s="813" t="str">
        <f>报关资料录入!AF65</f>
        <v/>
      </c>
      <c r="F31" s="819">
        <f>报关资料录入!P65</f>
        <v>0</v>
      </c>
      <c r="G31" s="824">
        <f>报关资料录入!R65</f>
        <v>0</v>
      </c>
    </row>
    <row r="32" spans="1:7" ht="15.75" customHeight="1">
      <c r="A32" s="796"/>
      <c r="B32" s="114" t="str">
        <f>报关资料录入!E66</f>
        <v/>
      </c>
      <c r="C32" s="803"/>
      <c r="D32" s="807"/>
      <c r="E32" s="813"/>
      <c r="F32" s="819"/>
      <c r="G32" s="824"/>
    </row>
    <row r="33" spans="1:7">
      <c r="A33" s="796"/>
      <c r="B33" s="114" t="str">
        <f>报关资料录入!E67</f>
        <v/>
      </c>
      <c r="C33" s="803">
        <f>报关资料录入!N67</f>
        <v>0</v>
      </c>
      <c r="D33" s="807">
        <f>报关资料录入!AE67</f>
        <v>0</v>
      </c>
      <c r="E33" s="813" t="str">
        <f>报关资料录入!AF67</f>
        <v/>
      </c>
      <c r="F33" s="819">
        <f>报关资料录入!P67</f>
        <v>0</v>
      </c>
      <c r="G33" s="824">
        <f>报关资料录入!R67</f>
        <v>0</v>
      </c>
    </row>
    <row r="34" spans="1:7">
      <c r="A34" s="796"/>
      <c r="B34" s="114" t="str">
        <f>报关资料录入!E68</f>
        <v/>
      </c>
      <c r="C34" s="803"/>
      <c r="D34" s="807"/>
      <c r="E34" s="813"/>
      <c r="F34" s="819"/>
      <c r="G34" s="824"/>
    </row>
    <row r="35" spans="1:7">
      <c r="A35" s="796"/>
      <c r="B35" s="114" t="str">
        <f>报关资料录入!E69</f>
        <v/>
      </c>
      <c r="C35" s="803">
        <f>报关资料录入!N69</f>
        <v>0</v>
      </c>
      <c r="D35" s="807">
        <f>报关资料录入!AE69</f>
        <v>0</v>
      </c>
      <c r="E35" s="813" t="str">
        <f>报关资料录入!AF69</f>
        <v/>
      </c>
      <c r="F35" s="819">
        <f>报关资料录入!P69</f>
        <v>0</v>
      </c>
      <c r="G35" s="824">
        <f>报关资料录入!R69</f>
        <v>0</v>
      </c>
    </row>
    <row r="36" spans="1:7">
      <c r="A36" s="796"/>
      <c r="B36" s="114" t="str">
        <f>报关资料录入!E70</f>
        <v/>
      </c>
      <c r="C36" s="803"/>
      <c r="D36" s="807"/>
      <c r="E36" s="813"/>
      <c r="F36" s="819"/>
      <c r="G36" s="824"/>
    </row>
    <row r="37" spans="1:7">
      <c r="A37" s="796"/>
      <c r="B37" s="114" t="str">
        <f>报关资料录入!E71</f>
        <v/>
      </c>
      <c r="C37" s="803">
        <f>报关资料录入!N71</f>
        <v>0</v>
      </c>
      <c r="D37" s="807">
        <f>报关资料录入!AE71</f>
        <v>0</v>
      </c>
      <c r="E37" s="813" t="str">
        <f>报关资料录入!AF71</f>
        <v/>
      </c>
      <c r="F37" s="819">
        <f>报关资料录入!P71</f>
        <v>0</v>
      </c>
      <c r="G37" s="824">
        <f>报关资料录入!R71</f>
        <v>0</v>
      </c>
    </row>
    <row r="38" spans="1:7">
      <c r="A38" s="796"/>
      <c r="B38" s="114" t="str">
        <f>报关资料录入!E72</f>
        <v/>
      </c>
      <c r="C38" s="803"/>
      <c r="D38" s="807"/>
      <c r="E38" s="813"/>
      <c r="F38" s="819"/>
      <c r="G38" s="824"/>
    </row>
    <row r="39" spans="1:7">
      <c r="A39" s="796"/>
      <c r="B39" s="114" t="str">
        <f>报关资料录入!E73</f>
        <v/>
      </c>
      <c r="C39" s="803">
        <f>报关资料录入!N73</f>
        <v>0</v>
      </c>
      <c r="D39" s="807">
        <f>报关资料录入!AE73</f>
        <v>0</v>
      </c>
      <c r="E39" s="813" t="str">
        <f>报关资料录入!AF73</f>
        <v/>
      </c>
      <c r="F39" s="819">
        <f>报关资料录入!P73</f>
        <v>0</v>
      </c>
      <c r="G39" s="824">
        <f>报关资料录入!R73</f>
        <v>0</v>
      </c>
    </row>
    <row r="40" spans="1:7">
      <c r="A40" s="796"/>
      <c r="B40" s="114" t="str">
        <f>报关资料录入!E74</f>
        <v/>
      </c>
      <c r="C40" s="803"/>
      <c r="D40" s="807"/>
      <c r="E40" s="813"/>
      <c r="F40" s="819"/>
      <c r="G40" s="824"/>
    </row>
    <row r="41" spans="1:7">
      <c r="A41" s="796"/>
      <c r="B41" s="114" t="str">
        <f>报关资料录入!E75</f>
        <v/>
      </c>
      <c r="C41" s="803">
        <f>报关资料录入!N75</f>
        <v>0</v>
      </c>
      <c r="D41" s="807">
        <f>报关资料录入!AE75</f>
        <v>0</v>
      </c>
      <c r="E41" s="813" t="str">
        <f>报关资料录入!AF75</f>
        <v/>
      </c>
      <c r="F41" s="819">
        <f>报关资料录入!P75</f>
        <v>0</v>
      </c>
      <c r="G41" s="824">
        <f>报关资料录入!R75</f>
        <v>0</v>
      </c>
    </row>
    <row r="42" spans="1:7">
      <c r="A42" s="796"/>
      <c r="B42" s="114" t="str">
        <f>报关资料录入!E76</f>
        <v/>
      </c>
      <c r="C42" s="803"/>
      <c r="D42" s="807"/>
      <c r="E42" s="813"/>
      <c r="F42" s="819"/>
      <c r="G42" s="824"/>
    </row>
    <row r="43" spans="1:7">
      <c r="A43" s="796"/>
      <c r="B43" s="114" t="str">
        <f>报关资料录入!E77</f>
        <v/>
      </c>
      <c r="C43" s="803">
        <f>报关资料录入!N77</f>
        <v>0</v>
      </c>
      <c r="D43" s="807">
        <f>报关资料录入!AE77</f>
        <v>0</v>
      </c>
      <c r="E43" s="813" t="str">
        <f>报关资料录入!AF77</f>
        <v/>
      </c>
      <c r="F43" s="819">
        <f>报关资料录入!P77</f>
        <v>0</v>
      </c>
      <c r="G43" s="824">
        <f>报关资料录入!R77</f>
        <v>0</v>
      </c>
    </row>
    <row r="44" spans="1:7">
      <c r="A44" s="796"/>
      <c r="B44" s="114" t="str">
        <f>报关资料录入!E78</f>
        <v/>
      </c>
      <c r="C44" s="803"/>
      <c r="D44" s="807"/>
      <c r="E44" s="813"/>
      <c r="F44" s="819"/>
      <c r="G44" s="824"/>
    </row>
    <row r="45" spans="1:7">
      <c r="A45" s="796"/>
      <c r="B45" s="114" t="str">
        <f>报关资料录入!E79</f>
        <v/>
      </c>
      <c r="C45" s="803">
        <f>报关资料录入!N79</f>
        <v>0</v>
      </c>
      <c r="D45" s="807">
        <f>报关资料录入!AE79</f>
        <v>0</v>
      </c>
      <c r="E45" s="813" t="str">
        <f>报关资料录入!AF79</f>
        <v/>
      </c>
      <c r="F45" s="819">
        <f>报关资料录入!P79</f>
        <v>0</v>
      </c>
      <c r="G45" s="824">
        <f>报关资料录入!R79</f>
        <v>0</v>
      </c>
    </row>
    <row r="46" spans="1:7">
      <c r="A46" s="796"/>
      <c r="B46" s="114" t="str">
        <f>报关资料录入!E80</f>
        <v/>
      </c>
      <c r="C46" s="803"/>
      <c r="D46" s="808"/>
      <c r="E46" s="814"/>
      <c r="F46" s="819"/>
      <c r="G46" s="824"/>
    </row>
    <row r="47" spans="1:7">
      <c r="A47" s="796"/>
      <c r="B47" s="114" t="str">
        <f>报关资料录入!E81</f>
        <v/>
      </c>
      <c r="C47" s="804">
        <f>报关资料录入!N81</f>
        <v>0</v>
      </c>
      <c r="D47" s="809">
        <f>报关资料录入!AE81</f>
        <v>0</v>
      </c>
      <c r="E47" s="815" t="str">
        <f>报关资料录入!AF81</f>
        <v/>
      </c>
      <c r="F47" s="820">
        <f>报关资料录入!P81</f>
        <v>0</v>
      </c>
      <c r="G47" s="821">
        <f>报关资料录入!R81</f>
        <v>0</v>
      </c>
    </row>
    <row r="48" spans="1:7">
      <c r="A48" s="797"/>
      <c r="B48" s="114" t="str">
        <f>报关资料录入!E82</f>
        <v/>
      </c>
      <c r="C48" s="802"/>
      <c r="D48" s="806"/>
      <c r="E48" s="812"/>
      <c r="F48" s="818"/>
      <c r="G48" s="822"/>
    </row>
    <row r="49" spans="1:7">
      <c r="A49" s="795"/>
      <c r="B49" s="90" t="str">
        <f>报关资料录入2!E2</f>
        <v/>
      </c>
      <c r="C49" s="802">
        <f>报关资料录入2!N2</f>
        <v>0</v>
      </c>
      <c r="D49" s="806">
        <f>报关资料录入2!AE2</f>
        <v>0</v>
      </c>
      <c r="E49" s="812" t="str">
        <f>报关资料录入2!AF2</f>
        <v/>
      </c>
      <c r="F49" s="818">
        <f>报关资料录入2!P2</f>
        <v>0</v>
      </c>
      <c r="G49" s="822">
        <f>报关资料录入2!R2</f>
        <v>0</v>
      </c>
    </row>
    <row r="50" spans="1:7">
      <c r="A50" s="796"/>
      <c r="B50" s="90" t="str">
        <f>报关资料录入2!E3</f>
        <v/>
      </c>
      <c r="C50" s="803"/>
      <c r="D50" s="807"/>
      <c r="E50" s="813"/>
      <c r="F50" s="819"/>
      <c r="G50" s="824"/>
    </row>
    <row r="51" spans="1:7">
      <c r="A51" s="796"/>
      <c r="B51" s="90" t="str">
        <f>报关资料录入2!E4</f>
        <v/>
      </c>
      <c r="C51" s="802">
        <f>报关资料录入2!N4</f>
        <v>0</v>
      </c>
      <c r="D51" s="806">
        <f>报关资料录入2!AE4</f>
        <v>0</v>
      </c>
      <c r="E51" s="812" t="str">
        <f>报关资料录入2!AF4</f>
        <v/>
      </c>
      <c r="F51" s="818">
        <f>报关资料录入2!P4</f>
        <v>0</v>
      </c>
      <c r="G51" s="822">
        <f>报关资料录入2!R4</f>
        <v>0</v>
      </c>
    </row>
    <row r="52" spans="1:7">
      <c r="A52" s="796"/>
      <c r="B52" s="90" t="str">
        <f>报关资料录入2!E5</f>
        <v/>
      </c>
      <c r="C52" s="803"/>
      <c r="D52" s="807"/>
      <c r="E52" s="813"/>
      <c r="F52" s="819"/>
      <c r="G52" s="824"/>
    </row>
    <row r="53" spans="1:7">
      <c r="A53" s="796"/>
      <c r="B53" s="90" t="str">
        <f>报关资料录入2!E6</f>
        <v/>
      </c>
      <c r="C53" s="802">
        <f>报关资料录入2!N6</f>
        <v>0</v>
      </c>
      <c r="D53" s="806">
        <f>报关资料录入2!AE6</f>
        <v>0</v>
      </c>
      <c r="E53" s="812" t="str">
        <f>报关资料录入2!AF6</f>
        <v/>
      </c>
      <c r="F53" s="818">
        <f>报关资料录入2!P6</f>
        <v>0</v>
      </c>
      <c r="G53" s="822">
        <f>报关资料录入2!R6</f>
        <v>0</v>
      </c>
    </row>
    <row r="54" spans="1:7">
      <c r="A54" s="796"/>
      <c r="B54" s="90" t="str">
        <f>报关资料录入2!E7</f>
        <v/>
      </c>
      <c r="C54" s="803"/>
      <c r="D54" s="807"/>
      <c r="E54" s="813"/>
      <c r="F54" s="819"/>
      <c r="G54" s="824"/>
    </row>
    <row r="55" spans="1:7" ht="16.5" customHeight="1">
      <c r="A55" s="796"/>
      <c r="B55" s="90" t="str">
        <f>报关资料录入2!E8</f>
        <v/>
      </c>
      <c r="C55" s="802">
        <f>报关资料录入2!N8</f>
        <v>0</v>
      </c>
      <c r="D55" s="806">
        <f>报关资料录入2!AE8</f>
        <v>0</v>
      </c>
      <c r="E55" s="812" t="str">
        <f>报关资料录入2!AF8</f>
        <v/>
      </c>
      <c r="F55" s="818">
        <f>报关资料录入2!P8</f>
        <v>0</v>
      </c>
      <c r="G55" s="822">
        <f>报关资料录入2!R8</f>
        <v>0</v>
      </c>
    </row>
    <row r="56" spans="1:7">
      <c r="A56" s="796"/>
      <c r="B56" s="90" t="str">
        <f>报关资料录入2!E9</f>
        <v/>
      </c>
      <c r="C56" s="803"/>
      <c r="D56" s="807"/>
      <c r="E56" s="813"/>
      <c r="F56" s="819"/>
      <c r="G56" s="824"/>
    </row>
    <row r="57" spans="1:7" ht="15.75" customHeight="1">
      <c r="A57" s="796"/>
      <c r="B57" s="90" t="str">
        <f>报关资料录入2!E10</f>
        <v/>
      </c>
      <c r="C57" s="802">
        <f>报关资料录入2!N10</f>
        <v>0</v>
      </c>
      <c r="D57" s="806">
        <f>报关资料录入2!AE10</f>
        <v>0</v>
      </c>
      <c r="E57" s="812" t="str">
        <f>报关资料录入2!AF10</f>
        <v/>
      </c>
      <c r="F57" s="818">
        <f>报关资料录入2!P10</f>
        <v>0</v>
      </c>
      <c r="G57" s="822">
        <f>报关资料录入2!R10</f>
        <v>0</v>
      </c>
    </row>
    <row r="58" spans="1:7">
      <c r="A58" s="796"/>
      <c r="B58" s="90" t="str">
        <f>报关资料录入2!E11</f>
        <v/>
      </c>
      <c r="C58" s="803"/>
      <c r="D58" s="807"/>
      <c r="E58" s="813"/>
      <c r="F58" s="819"/>
      <c r="G58" s="824"/>
    </row>
    <row r="59" spans="1:7">
      <c r="A59" s="796"/>
      <c r="B59" s="90" t="str">
        <f>报关资料录入2!E12</f>
        <v/>
      </c>
      <c r="C59" s="802">
        <f>报关资料录入2!N12</f>
        <v>0</v>
      </c>
      <c r="D59" s="806">
        <f>报关资料录入2!AE12</f>
        <v>0</v>
      </c>
      <c r="E59" s="812" t="str">
        <f>报关资料录入2!AF12</f>
        <v/>
      </c>
      <c r="F59" s="818">
        <f>报关资料录入2!P12</f>
        <v>0</v>
      </c>
      <c r="G59" s="822">
        <f>报关资料录入2!R12</f>
        <v>0</v>
      </c>
    </row>
    <row r="60" spans="1:7">
      <c r="A60" s="796"/>
      <c r="B60" s="90" t="str">
        <f>报关资料录入2!E13</f>
        <v/>
      </c>
      <c r="C60" s="803"/>
      <c r="D60" s="807"/>
      <c r="E60" s="813"/>
      <c r="F60" s="819"/>
      <c r="G60" s="824"/>
    </row>
    <row r="61" spans="1:7">
      <c r="A61" s="796"/>
      <c r="B61" s="90" t="str">
        <f>报关资料录入2!E14</f>
        <v/>
      </c>
      <c r="C61" s="802">
        <f>报关资料录入2!N14</f>
        <v>0</v>
      </c>
      <c r="D61" s="806">
        <f>报关资料录入2!AE14</f>
        <v>0</v>
      </c>
      <c r="E61" s="812" t="str">
        <f>报关资料录入2!AF14</f>
        <v/>
      </c>
      <c r="F61" s="818">
        <f>报关资料录入2!P14</f>
        <v>0</v>
      </c>
      <c r="G61" s="822">
        <f>报关资料录入2!R14</f>
        <v>0</v>
      </c>
    </row>
    <row r="62" spans="1:7">
      <c r="A62" s="796"/>
      <c r="B62" s="90" t="str">
        <f>报关资料录入2!E15</f>
        <v/>
      </c>
      <c r="C62" s="803"/>
      <c r="D62" s="807"/>
      <c r="E62" s="813"/>
      <c r="F62" s="819"/>
      <c r="G62" s="824"/>
    </row>
    <row r="63" spans="1:7">
      <c r="A63" s="796"/>
      <c r="B63" s="90" t="str">
        <f>报关资料录入2!E16</f>
        <v/>
      </c>
      <c r="C63" s="802">
        <f>报关资料录入2!N16</f>
        <v>0</v>
      </c>
      <c r="D63" s="806">
        <f>报关资料录入2!AE16</f>
        <v>0</v>
      </c>
      <c r="E63" s="812" t="str">
        <f>报关资料录入2!AF16</f>
        <v/>
      </c>
      <c r="F63" s="818">
        <f>报关资料录入2!P16</f>
        <v>0</v>
      </c>
      <c r="G63" s="822">
        <f>报关资料录入2!R16</f>
        <v>0</v>
      </c>
    </row>
    <row r="64" spans="1:7">
      <c r="A64" s="796"/>
      <c r="B64" s="90" t="str">
        <f>报关资料录入2!E17</f>
        <v/>
      </c>
      <c r="C64" s="803"/>
      <c r="D64" s="807"/>
      <c r="E64" s="813"/>
      <c r="F64" s="819"/>
      <c r="G64" s="824"/>
    </row>
    <row r="65" spans="1:7">
      <c r="A65" s="796"/>
      <c r="B65" s="90" t="str">
        <f>报关资料录入2!E18</f>
        <v/>
      </c>
      <c r="C65" s="802">
        <f>报关资料录入2!N18</f>
        <v>0</v>
      </c>
      <c r="D65" s="806">
        <f>报关资料录入2!AE18</f>
        <v>0</v>
      </c>
      <c r="E65" s="812" t="str">
        <f>报关资料录入2!AF18</f>
        <v/>
      </c>
      <c r="F65" s="818">
        <f>报关资料录入2!P18</f>
        <v>0</v>
      </c>
      <c r="G65" s="822">
        <f>报关资料录入2!R18</f>
        <v>0</v>
      </c>
    </row>
    <row r="66" spans="1:7">
      <c r="A66" s="796"/>
      <c r="B66" s="90" t="str">
        <f>报关资料录入2!E19</f>
        <v/>
      </c>
      <c r="C66" s="803"/>
      <c r="D66" s="807"/>
      <c r="E66" s="813"/>
      <c r="F66" s="819"/>
      <c r="G66" s="824"/>
    </row>
    <row r="67" spans="1:7">
      <c r="A67" s="796"/>
      <c r="B67" s="90" t="str">
        <f>报关资料录入2!E20</f>
        <v/>
      </c>
      <c r="C67" s="802">
        <f>报关资料录入2!N20</f>
        <v>0</v>
      </c>
      <c r="D67" s="806">
        <f>报关资料录入2!AE20</f>
        <v>0</v>
      </c>
      <c r="E67" s="812" t="str">
        <f>报关资料录入2!AF20</f>
        <v/>
      </c>
      <c r="F67" s="818">
        <f>报关资料录入2!P20</f>
        <v>0</v>
      </c>
      <c r="G67" s="822">
        <f>报关资料录入2!R20</f>
        <v>0</v>
      </c>
    </row>
    <row r="68" spans="1:7">
      <c r="A68" s="796"/>
      <c r="B68" s="90" t="str">
        <f>报关资料录入2!E21</f>
        <v/>
      </c>
      <c r="C68" s="803"/>
      <c r="D68" s="807"/>
      <c r="E68" s="813"/>
      <c r="F68" s="819"/>
      <c r="G68" s="824"/>
    </row>
    <row r="69" spans="1:7">
      <c r="A69" s="796"/>
      <c r="B69" s="90" t="str">
        <f>报关资料录入2!E22</f>
        <v/>
      </c>
      <c r="C69" s="802">
        <f>报关资料录入2!N22</f>
        <v>0</v>
      </c>
      <c r="D69" s="806">
        <f>报关资料录入2!AE22</f>
        <v>0</v>
      </c>
      <c r="E69" s="812" t="str">
        <f>报关资料录入2!AF22</f>
        <v/>
      </c>
      <c r="F69" s="818">
        <f>报关资料录入2!P22</f>
        <v>0</v>
      </c>
      <c r="G69" s="822">
        <f>报关资料录入2!R22</f>
        <v>0</v>
      </c>
    </row>
    <row r="70" spans="1:7">
      <c r="A70" s="796"/>
      <c r="B70" s="90" t="str">
        <f>报关资料录入2!E23</f>
        <v/>
      </c>
      <c r="C70" s="803"/>
      <c r="D70" s="807"/>
      <c r="E70" s="813"/>
      <c r="F70" s="819"/>
      <c r="G70" s="824"/>
    </row>
    <row r="71" spans="1:7">
      <c r="A71" s="796"/>
      <c r="B71" s="90" t="str">
        <f>报关资料录入2!E24</f>
        <v/>
      </c>
      <c r="C71" s="802">
        <f>报关资料录入2!N24</f>
        <v>0</v>
      </c>
      <c r="D71" s="806">
        <f>报关资料录入2!AE24</f>
        <v>0</v>
      </c>
      <c r="E71" s="812" t="str">
        <f>报关资料录入2!AF24</f>
        <v/>
      </c>
      <c r="F71" s="818">
        <f>报关资料录入2!P24</f>
        <v>0</v>
      </c>
      <c r="G71" s="822">
        <f>报关资料录入2!R24</f>
        <v>0</v>
      </c>
    </row>
    <row r="72" spans="1:7">
      <c r="A72" s="796"/>
      <c r="B72" s="90" t="str">
        <f>报关资料录入2!E25</f>
        <v/>
      </c>
      <c r="C72" s="803"/>
      <c r="D72" s="807"/>
      <c r="E72" s="813"/>
      <c r="F72" s="819"/>
      <c r="G72" s="824"/>
    </row>
    <row r="73" spans="1:7">
      <c r="A73" s="796"/>
      <c r="B73" s="90" t="str">
        <f>报关资料录入2!E26</f>
        <v/>
      </c>
      <c r="C73" s="802">
        <f>报关资料录入2!N26</f>
        <v>0</v>
      </c>
      <c r="D73" s="806">
        <f>报关资料录入2!AE26</f>
        <v>0</v>
      </c>
      <c r="E73" s="812" t="str">
        <f>报关资料录入2!AF26</f>
        <v/>
      </c>
      <c r="F73" s="818">
        <f>报关资料录入2!P26</f>
        <v>0</v>
      </c>
      <c r="G73" s="822">
        <f>报关资料录入2!R26</f>
        <v>0</v>
      </c>
    </row>
    <row r="74" spans="1:7">
      <c r="A74" s="796"/>
      <c r="B74" s="90" t="str">
        <f>报关资料录入2!E27</f>
        <v/>
      </c>
      <c r="C74" s="803"/>
      <c r="D74" s="807"/>
      <c r="E74" s="813"/>
      <c r="F74" s="819"/>
      <c r="G74" s="824"/>
    </row>
    <row r="75" spans="1:7">
      <c r="A75" s="796"/>
      <c r="B75" s="90" t="str">
        <f>报关资料录入2!E28</f>
        <v/>
      </c>
      <c r="C75" s="802">
        <f>报关资料录入2!N28</f>
        <v>0</v>
      </c>
      <c r="D75" s="806">
        <f>报关资料录入2!AE28</f>
        <v>0</v>
      </c>
      <c r="E75" s="812" t="str">
        <f>报关资料录入2!AF28</f>
        <v/>
      </c>
      <c r="F75" s="818">
        <f>报关资料录入2!P28</f>
        <v>0</v>
      </c>
      <c r="G75" s="822">
        <f>报关资料录入2!R28</f>
        <v>0</v>
      </c>
    </row>
    <row r="76" spans="1:7">
      <c r="A76" s="796"/>
      <c r="B76" s="90" t="str">
        <f>报关资料录入2!E29</f>
        <v/>
      </c>
      <c r="C76" s="803"/>
      <c r="D76" s="807"/>
      <c r="E76" s="813"/>
      <c r="F76" s="819"/>
      <c r="G76" s="824"/>
    </row>
    <row r="77" spans="1:7">
      <c r="A77" s="796"/>
      <c r="B77" s="90" t="str">
        <f>报关资料录入2!E30</f>
        <v/>
      </c>
      <c r="C77" s="802">
        <f>报关资料录入2!N30</f>
        <v>0</v>
      </c>
      <c r="D77" s="806">
        <f>报关资料录入2!AE30</f>
        <v>0</v>
      </c>
      <c r="E77" s="812" t="str">
        <f>报关资料录入2!AF30</f>
        <v/>
      </c>
      <c r="F77" s="818">
        <f>报关资料录入2!P30</f>
        <v>0</v>
      </c>
      <c r="G77" s="822">
        <f>报关资料录入2!R30</f>
        <v>0</v>
      </c>
    </row>
    <row r="78" spans="1:7">
      <c r="A78" s="796"/>
      <c r="B78" s="90" t="str">
        <f>报关资料录入2!E31</f>
        <v/>
      </c>
      <c r="C78" s="803"/>
      <c r="D78" s="807"/>
      <c r="E78" s="813"/>
      <c r="F78" s="819"/>
      <c r="G78" s="824"/>
    </row>
    <row r="79" spans="1:7">
      <c r="A79" s="796"/>
      <c r="B79" s="90" t="str">
        <f>报关资料录入2!E32</f>
        <v/>
      </c>
      <c r="C79" s="802">
        <f>报关资料录入2!N32</f>
        <v>0</v>
      </c>
      <c r="D79" s="806">
        <f>报关资料录入2!AE32</f>
        <v>0</v>
      </c>
      <c r="E79" s="812" t="str">
        <f>报关资料录入2!AF32</f>
        <v/>
      </c>
      <c r="F79" s="818">
        <f>报关资料录入2!P32</f>
        <v>0</v>
      </c>
      <c r="G79" s="822">
        <f>报关资料录入2!R32</f>
        <v>0</v>
      </c>
    </row>
    <row r="80" spans="1:7">
      <c r="A80" s="796"/>
      <c r="B80" s="90" t="str">
        <f>报关资料录入2!E33</f>
        <v/>
      </c>
      <c r="C80" s="803"/>
      <c r="D80" s="807"/>
      <c r="E80" s="813"/>
      <c r="F80" s="819"/>
      <c r="G80" s="824"/>
    </row>
    <row r="81" spans="1:7">
      <c r="A81" s="796"/>
      <c r="B81" s="90" t="str">
        <f>报关资料录入2!E34</f>
        <v/>
      </c>
      <c r="C81" s="802">
        <f>报关资料录入2!N34</f>
        <v>0</v>
      </c>
      <c r="D81" s="806">
        <f>报关资料录入2!AE34</f>
        <v>0</v>
      </c>
      <c r="E81" s="812" t="str">
        <f>报关资料录入2!AF34</f>
        <v/>
      </c>
      <c r="F81" s="818">
        <f>报关资料录入2!P34</f>
        <v>0</v>
      </c>
      <c r="G81" s="822">
        <f>报关资料录入2!R34</f>
        <v>0</v>
      </c>
    </row>
    <row r="82" spans="1:7">
      <c r="A82" s="796"/>
      <c r="B82" s="90" t="str">
        <f>报关资料录入2!E35</f>
        <v/>
      </c>
      <c r="C82" s="803"/>
      <c r="D82" s="807"/>
      <c r="E82" s="813"/>
      <c r="F82" s="819"/>
      <c r="G82" s="824"/>
    </row>
    <row r="83" spans="1:7">
      <c r="A83" s="796"/>
      <c r="B83" s="90" t="str">
        <f>报关资料录入2!E36</f>
        <v/>
      </c>
      <c r="C83" s="802">
        <f>报关资料录入2!N36</f>
        <v>0</v>
      </c>
      <c r="D83" s="806">
        <f>报关资料录入2!AE36</f>
        <v>0</v>
      </c>
      <c r="E83" s="812" t="str">
        <f>报关资料录入2!AF36</f>
        <v/>
      </c>
      <c r="F83" s="818">
        <f>报关资料录入2!P36</f>
        <v>0</v>
      </c>
      <c r="G83" s="822">
        <f>报关资料录入2!R36</f>
        <v>0</v>
      </c>
    </row>
    <row r="84" spans="1:7">
      <c r="A84" s="796"/>
      <c r="B84" s="90" t="str">
        <f>报关资料录入2!E37</f>
        <v/>
      </c>
      <c r="C84" s="803"/>
      <c r="D84" s="807"/>
      <c r="E84" s="813"/>
      <c r="F84" s="819"/>
      <c r="G84" s="824"/>
    </row>
    <row r="85" spans="1:7">
      <c r="A85" s="796"/>
      <c r="B85" s="90" t="str">
        <f>报关资料录入2!E38</f>
        <v/>
      </c>
      <c r="C85" s="802">
        <f>报关资料录入2!N38</f>
        <v>0</v>
      </c>
      <c r="D85" s="806">
        <f>报关资料录入2!AE38</f>
        <v>0</v>
      </c>
      <c r="E85" s="812" t="str">
        <f>报关资料录入2!AF38</f>
        <v/>
      </c>
      <c r="F85" s="818">
        <f>报关资料录入2!P38</f>
        <v>0</v>
      </c>
      <c r="G85" s="822">
        <f>报关资料录入2!R38</f>
        <v>0</v>
      </c>
    </row>
    <row r="86" spans="1:7">
      <c r="A86" s="796"/>
      <c r="B86" s="90" t="str">
        <f>报关资料录入2!E39</f>
        <v/>
      </c>
      <c r="C86" s="803"/>
      <c r="D86" s="807"/>
      <c r="E86" s="813"/>
      <c r="F86" s="819"/>
      <c r="G86" s="824"/>
    </row>
    <row r="87" spans="1:7">
      <c r="A87" s="796"/>
      <c r="B87" s="90" t="str">
        <f>报关资料录入2!E40</f>
        <v/>
      </c>
      <c r="C87" s="802">
        <f>报关资料录入2!N40</f>
        <v>0</v>
      </c>
      <c r="D87" s="806">
        <f>报关资料录入2!AE40</f>
        <v>0</v>
      </c>
      <c r="E87" s="812" t="str">
        <f>报关资料录入2!AF40</f>
        <v/>
      </c>
      <c r="F87" s="818">
        <f>报关资料录入2!P40</f>
        <v>0</v>
      </c>
      <c r="G87" s="822">
        <f>报关资料录入2!R40</f>
        <v>0</v>
      </c>
    </row>
    <row r="88" spans="1:7">
      <c r="A88" s="797"/>
      <c r="B88" s="90" t="str">
        <f>报关资料录入2!E41</f>
        <v/>
      </c>
      <c r="C88" s="803"/>
      <c r="D88" s="807"/>
      <c r="E88" s="813"/>
      <c r="F88" s="819"/>
      <c r="G88" s="824"/>
    </row>
    <row r="89" spans="1:7" ht="16.5" customHeight="1">
      <c r="A89" s="795"/>
      <c r="B89" s="90" t="str">
        <f>报关资料录入3!E2</f>
        <v/>
      </c>
      <c r="C89" s="802">
        <f>报关资料录入3!N2</f>
        <v>0</v>
      </c>
      <c r="D89" s="806">
        <f>报关资料录入3!AE2</f>
        <v>0</v>
      </c>
      <c r="E89" s="812" t="str">
        <f>报关资料录入3!AF2</f>
        <v/>
      </c>
      <c r="F89" s="818">
        <f>报关资料录入3!P2</f>
        <v>0</v>
      </c>
      <c r="G89" s="822">
        <f>报关资料录入3!R2</f>
        <v>0</v>
      </c>
    </row>
    <row r="90" spans="1:7">
      <c r="A90" s="796"/>
      <c r="B90" s="90" t="str">
        <f>报关资料录入3!E3</f>
        <v/>
      </c>
      <c r="C90" s="803"/>
      <c r="D90" s="807"/>
      <c r="E90" s="813"/>
      <c r="F90" s="819"/>
      <c r="G90" s="824"/>
    </row>
    <row r="91" spans="1:7" ht="15.75" customHeight="1">
      <c r="A91" s="796"/>
      <c r="B91" s="90" t="str">
        <f>报关资料录入3!E4</f>
        <v/>
      </c>
      <c r="C91" s="802">
        <f>报关资料录入3!N4</f>
        <v>0</v>
      </c>
      <c r="D91" s="806">
        <f>报关资料录入3!AE4</f>
        <v>0</v>
      </c>
      <c r="E91" s="812" t="str">
        <f>报关资料录入3!AF4</f>
        <v/>
      </c>
      <c r="F91" s="818">
        <f>报关资料录入3!P4</f>
        <v>0</v>
      </c>
      <c r="G91" s="822">
        <f>报关资料录入3!R4</f>
        <v>0</v>
      </c>
    </row>
    <row r="92" spans="1:7">
      <c r="A92" s="796"/>
      <c r="B92" s="90" t="str">
        <f>报关资料录入3!E5</f>
        <v/>
      </c>
      <c r="C92" s="803"/>
      <c r="D92" s="807"/>
      <c r="E92" s="813"/>
      <c r="F92" s="819"/>
      <c r="G92" s="824"/>
    </row>
    <row r="93" spans="1:7">
      <c r="A93" s="796"/>
      <c r="B93" s="90" t="str">
        <f>报关资料录入3!E6</f>
        <v/>
      </c>
      <c r="C93" s="802">
        <f>报关资料录入3!N6</f>
        <v>0</v>
      </c>
      <c r="D93" s="806">
        <f>报关资料录入3!AE6</f>
        <v>0</v>
      </c>
      <c r="E93" s="812" t="str">
        <f>报关资料录入3!AF6</f>
        <v/>
      </c>
      <c r="F93" s="818">
        <f>报关资料录入3!P6</f>
        <v>0</v>
      </c>
      <c r="G93" s="822">
        <f>报关资料录入3!R6</f>
        <v>0</v>
      </c>
    </row>
    <row r="94" spans="1:7">
      <c r="A94" s="796"/>
      <c r="B94" s="90" t="str">
        <f>报关资料录入3!E7</f>
        <v/>
      </c>
      <c r="C94" s="803"/>
      <c r="D94" s="807"/>
      <c r="E94" s="813"/>
      <c r="F94" s="819"/>
      <c r="G94" s="824"/>
    </row>
    <row r="95" spans="1:7">
      <c r="A95" s="796"/>
      <c r="B95" s="90" t="str">
        <f>报关资料录入3!E8</f>
        <v/>
      </c>
      <c r="C95" s="802">
        <f>报关资料录入3!N8</f>
        <v>0</v>
      </c>
      <c r="D95" s="806">
        <f>报关资料录入3!AE8</f>
        <v>0</v>
      </c>
      <c r="E95" s="812" t="str">
        <f>报关资料录入3!AF8</f>
        <v/>
      </c>
      <c r="F95" s="818">
        <f>报关资料录入3!P8</f>
        <v>0</v>
      </c>
      <c r="G95" s="822">
        <f>报关资料录入3!R8</f>
        <v>0</v>
      </c>
    </row>
    <row r="96" spans="1:7">
      <c r="A96" s="796"/>
      <c r="B96" s="90" t="str">
        <f>报关资料录入3!E9</f>
        <v/>
      </c>
      <c r="C96" s="803"/>
      <c r="D96" s="807"/>
      <c r="E96" s="813"/>
      <c r="F96" s="819"/>
      <c r="G96" s="824"/>
    </row>
    <row r="97" spans="1:7">
      <c r="A97" s="796"/>
      <c r="B97" s="90" t="str">
        <f>报关资料录入3!E10</f>
        <v/>
      </c>
      <c r="C97" s="802">
        <f>报关资料录入3!N10</f>
        <v>0</v>
      </c>
      <c r="D97" s="806">
        <f>报关资料录入3!AE10</f>
        <v>0</v>
      </c>
      <c r="E97" s="812" t="str">
        <f>报关资料录入3!AF10</f>
        <v/>
      </c>
      <c r="F97" s="818">
        <f>报关资料录入3!P10</f>
        <v>0</v>
      </c>
      <c r="G97" s="822">
        <f>报关资料录入3!R10</f>
        <v>0</v>
      </c>
    </row>
    <row r="98" spans="1:7">
      <c r="A98" s="796"/>
      <c r="B98" s="90" t="str">
        <f>报关资料录入3!E11</f>
        <v/>
      </c>
      <c r="C98" s="803"/>
      <c r="D98" s="807"/>
      <c r="E98" s="813"/>
      <c r="F98" s="819"/>
      <c r="G98" s="824"/>
    </row>
    <row r="99" spans="1:7">
      <c r="A99" s="796"/>
      <c r="B99" s="90" t="str">
        <f>报关资料录入3!E12</f>
        <v/>
      </c>
      <c r="C99" s="802">
        <f>报关资料录入3!N12</f>
        <v>0</v>
      </c>
      <c r="D99" s="806">
        <f>报关资料录入3!AE12</f>
        <v>0</v>
      </c>
      <c r="E99" s="812" t="str">
        <f>报关资料录入3!AF12</f>
        <v/>
      </c>
      <c r="F99" s="818">
        <f>报关资料录入3!P12</f>
        <v>0</v>
      </c>
      <c r="G99" s="822">
        <f>报关资料录入3!R12</f>
        <v>0</v>
      </c>
    </row>
    <row r="100" spans="1:7">
      <c r="A100" s="796"/>
      <c r="B100" s="90" t="str">
        <f>报关资料录入3!E13</f>
        <v/>
      </c>
      <c r="C100" s="803"/>
      <c r="D100" s="807"/>
      <c r="E100" s="813"/>
      <c r="F100" s="819"/>
      <c r="G100" s="824"/>
    </row>
    <row r="101" spans="1:7">
      <c r="A101" s="796"/>
      <c r="B101" s="90" t="str">
        <f>报关资料录入3!E14</f>
        <v/>
      </c>
      <c r="C101" s="802">
        <f>报关资料录入3!N14</f>
        <v>0</v>
      </c>
      <c r="D101" s="806">
        <f>报关资料录入3!AE14</f>
        <v>0</v>
      </c>
      <c r="E101" s="812" t="str">
        <f>报关资料录入3!AF14</f>
        <v/>
      </c>
      <c r="F101" s="818">
        <f>报关资料录入3!P14</f>
        <v>0</v>
      </c>
      <c r="G101" s="822">
        <f>报关资料录入3!R14</f>
        <v>0</v>
      </c>
    </row>
    <row r="102" spans="1:7">
      <c r="A102" s="796"/>
      <c r="B102" s="90" t="str">
        <f>报关资料录入3!E15</f>
        <v/>
      </c>
      <c r="C102" s="803"/>
      <c r="D102" s="807"/>
      <c r="E102" s="813"/>
      <c r="F102" s="819"/>
      <c r="G102" s="824"/>
    </row>
    <row r="103" spans="1:7">
      <c r="A103" s="796"/>
      <c r="B103" s="90" t="str">
        <f>报关资料录入3!E16</f>
        <v/>
      </c>
      <c r="C103" s="802">
        <f>报关资料录入3!N16</f>
        <v>0</v>
      </c>
      <c r="D103" s="806">
        <f>报关资料录入3!AE16</f>
        <v>0</v>
      </c>
      <c r="E103" s="812" t="str">
        <f>报关资料录入3!AF16</f>
        <v/>
      </c>
      <c r="F103" s="818">
        <f>报关资料录入3!P16</f>
        <v>0</v>
      </c>
      <c r="G103" s="822">
        <f>报关资料录入3!R16</f>
        <v>0</v>
      </c>
    </row>
    <row r="104" spans="1:7">
      <c r="A104" s="796"/>
      <c r="B104" s="90" t="str">
        <f>报关资料录入3!E17</f>
        <v/>
      </c>
      <c r="C104" s="803"/>
      <c r="D104" s="807"/>
      <c r="E104" s="813"/>
      <c r="F104" s="819"/>
      <c r="G104" s="824"/>
    </row>
    <row r="105" spans="1:7">
      <c r="A105" s="796"/>
      <c r="B105" s="90" t="str">
        <f>报关资料录入3!E18</f>
        <v/>
      </c>
      <c r="C105" s="802">
        <f>报关资料录入3!N18</f>
        <v>0</v>
      </c>
      <c r="D105" s="806">
        <f>报关资料录入3!AE18</f>
        <v>0</v>
      </c>
      <c r="E105" s="812" t="str">
        <f>报关资料录入3!AF18</f>
        <v/>
      </c>
      <c r="F105" s="818">
        <f>报关资料录入3!P18</f>
        <v>0</v>
      </c>
      <c r="G105" s="822">
        <f>报关资料录入3!R18</f>
        <v>0</v>
      </c>
    </row>
    <row r="106" spans="1:7">
      <c r="A106" s="796"/>
      <c r="B106" s="90" t="str">
        <f>报关资料录入3!E19</f>
        <v/>
      </c>
      <c r="C106" s="803"/>
      <c r="D106" s="807"/>
      <c r="E106" s="813"/>
      <c r="F106" s="819"/>
      <c r="G106" s="824"/>
    </row>
    <row r="107" spans="1:7">
      <c r="A107" s="796"/>
      <c r="B107" s="90" t="str">
        <f>报关资料录入3!E20</f>
        <v/>
      </c>
      <c r="C107" s="802">
        <f>报关资料录入3!N20</f>
        <v>0</v>
      </c>
      <c r="D107" s="806">
        <f>报关资料录入3!AE20</f>
        <v>0</v>
      </c>
      <c r="E107" s="812" t="str">
        <f>报关资料录入3!AF20</f>
        <v/>
      </c>
      <c r="F107" s="818">
        <f>报关资料录入3!P20</f>
        <v>0</v>
      </c>
      <c r="G107" s="822">
        <f>报关资料录入3!R20</f>
        <v>0</v>
      </c>
    </row>
    <row r="108" spans="1:7">
      <c r="A108" s="796"/>
      <c r="B108" s="90" t="str">
        <f>报关资料录入3!E21</f>
        <v/>
      </c>
      <c r="C108" s="803"/>
      <c r="D108" s="807"/>
      <c r="E108" s="813"/>
      <c r="F108" s="819"/>
      <c r="G108" s="824"/>
    </row>
    <row r="109" spans="1:7">
      <c r="A109" s="798"/>
      <c r="B109" s="90"/>
      <c r="C109" s="804"/>
      <c r="D109" s="810"/>
      <c r="E109" s="816"/>
      <c r="F109" s="821"/>
      <c r="G109" s="821"/>
    </row>
    <row r="110" spans="1:7">
      <c r="A110" s="795"/>
      <c r="B110" s="90"/>
      <c r="C110" s="802"/>
      <c r="D110" s="806"/>
      <c r="E110" s="812"/>
      <c r="F110" s="822"/>
      <c r="G110" s="822"/>
    </row>
    <row r="111" spans="1:7">
      <c r="A111" s="798"/>
      <c r="B111" s="90"/>
      <c r="C111" s="804"/>
      <c r="D111" s="810"/>
      <c r="E111" s="816"/>
      <c r="F111" s="821"/>
      <c r="G111" s="821"/>
    </row>
    <row r="112" spans="1:7">
      <c r="A112" s="795"/>
      <c r="B112" s="90"/>
      <c r="C112" s="802"/>
      <c r="D112" s="806"/>
      <c r="E112" s="812"/>
      <c r="F112" s="822"/>
      <c r="G112" s="822"/>
    </row>
    <row r="113" spans="1:7">
      <c r="A113" s="798"/>
      <c r="B113" s="90"/>
      <c r="C113" s="804"/>
      <c r="D113" s="810"/>
      <c r="E113" s="816"/>
      <c r="F113" s="821"/>
      <c r="G113" s="821"/>
    </row>
    <row r="114" spans="1:7">
      <c r="A114" s="795"/>
      <c r="B114" s="90"/>
      <c r="C114" s="802"/>
      <c r="D114" s="806"/>
      <c r="E114" s="812"/>
      <c r="F114" s="822"/>
      <c r="G114" s="822"/>
    </row>
    <row r="115" spans="1:7">
      <c r="A115" s="798"/>
      <c r="B115" s="90"/>
      <c r="C115" s="804"/>
      <c r="D115" s="810"/>
      <c r="E115" s="816"/>
      <c r="F115" s="821"/>
      <c r="G115" s="821"/>
    </row>
    <row r="116" spans="1:7">
      <c r="A116" s="795"/>
      <c r="B116" s="90"/>
      <c r="C116" s="802"/>
      <c r="D116" s="806"/>
      <c r="E116" s="812"/>
      <c r="F116" s="822"/>
      <c r="G116" s="822"/>
    </row>
    <row r="117" spans="1:7">
      <c r="A117" s="798"/>
      <c r="B117" s="90"/>
      <c r="C117" s="804"/>
      <c r="D117" s="810"/>
      <c r="E117" s="816"/>
      <c r="F117" s="821"/>
      <c r="G117" s="821"/>
    </row>
    <row r="118" spans="1:7">
      <c r="A118" s="795"/>
      <c r="B118" s="90"/>
      <c r="C118" s="802"/>
      <c r="D118" s="806"/>
      <c r="E118" s="812"/>
      <c r="F118" s="822"/>
      <c r="G118" s="822"/>
    </row>
    <row r="119" spans="1:7">
      <c r="A119" s="798"/>
      <c r="B119" s="90"/>
      <c r="C119" s="804"/>
      <c r="D119" s="810"/>
      <c r="E119" s="816"/>
      <c r="F119" s="821"/>
      <c r="G119" s="821"/>
    </row>
    <row r="120" spans="1:7">
      <c r="A120" s="795"/>
      <c r="B120" s="90"/>
      <c r="C120" s="802"/>
      <c r="D120" s="806"/>
      <c r="E120" s="812"/>
      <c r="F120" s="822"/>
      <c r="G120" s="822"/>
    </row>
    <row r="121" spans="1:7">
      <c r="A121" s="798"/>
      <c r="B121" s="90"/>
      <c r="C121" s="804"/>
      <c r="D121" s="810"/>
      <c r="E121" s="816"/>
      <c r="F121" s="821"/>
      <c r="G121" s="821"/>
    </row>
    <row r="122" spans="1:7">
      <c r="A122" s="795"/>
      <c r="B122" s="90"/>
      <c r="C122" s="802"/>
      <c r="D122" s="806"/>
      <c r="E122" s="812"/>
      <c r="F122" s="822"/>
      <c r="G122" s="822"/>
    </row>
    <row r="123" spans="1:7">
      <c r="A123" s="798"/>
      <c r="B123" s="90"/>
      <c r="C123" s="804"/>
      <c r="D123" s="810"/>
      <c r="E123" s="816"/>
      <c r="F123" s="821"/>
      <c r="G123" s="821"/>
    </row>
    <row r="124" spans="1:7">
      <c r="A124" s="795"/>
      <c r="B124" s="90"/>
      <c r="C124" s="802"/>
      <c r="D124" s="806"/>
      <c r="E124" s="812"/>
      <c r="F124" s="822"/>
      <c r="G124" s="822"/>
    </row>
    <row r="125" spans="1:7">
      <c r="A125" s="798"/>
      <c r="B125" s="90"/>
      <c r="C125" s="804"/>
      <c r="D125" s="810"/>
      <c r="E125" s="816"/>
      <c r="F125" s="821"/>
      <c r="G125" s="821"/>
    </row>
    <row r="126" spans="1:7">
      <c r="A126" s="795"/>
      <c r="B126" s="90"/>
      <c r="C126" s="802"/>
      <c r="D126" s="806"/>
      <c r="E126" s="812"/>
      <c r="F126" s="822"/>
      <c r="G126" s="822"/>
    </row>
    <row r="127" spans="1:7">
      <c r="A127" s="798"/>
      <c r="B127" s="90"/>
      <c r="C127" s="804"/>
      <c r="D127" s="810"/>
      <c r="E127" s="816"/>
      <c r="F127" s="821"/>
      <c r="G127" s="821"/>
    </row>
    <row r="128" spans="1:7">
      <c r="A128" s="799"/>
      <c r="B128" s="90"/>
      <c r="C128" s="805"/>
      <c r="D128" s="811"/>
      <c r="E128" s="817"/>
      <c r="F128" s="823"/>
      <c r="G128" s="823"/>
    </row>
    <row r="129" spans="1:7">
      <c r="A129" s="791" t="s">
        <v>4543</v>
      </c>
      <c r="B129" s="792"/>
      <c r="C129" s="115">
        <f>SUM(C9:C128)</f>
        <v>2280</v>
      </c>
      <c r="D129" s="793"/>
      <c r="E129" s="794"/>
      <c r="F129" s="116">
        <f>SUM(F9:F128)</f>
        <v>2472.96</v>
      </c>
      <c r="G129" s="117">
        <f>SUM(G9:G128)</f>
        <v>2093.2800000000002</v>
      </c>
    </row>
    <row r="130" spans="1:7">
      <c r="A130" s="69" t="s">
        <v>4544</v>
      </c>
      <c r="B130" s="75"/>
      <c r="C130" s="118"/>
      <c r="D130" s="118"/>
      <c r="E130" s="118"/>
      <c r="F130" s="119"/>
      <c r="G130" s="118"/>
    </row>
    <row r="131" spans="1:7">
      <c r="A131" s="800" t="s">
        <v>4545</v>
      </c>
      <c r="B131" s="825"/>
      <c r="C131" s="825"/>
      <c r="D131" s="825"/>
      <c r="E131" s="825"/>
      <c r="F131" s="825"/>
      <c r="G131" s="826"/>
    </row>
    <row r="132" spans="1:7">
      <c r="A132" s="801"/>
      <c r="B132" s="827"/>
      <c r="C132" s="827"/>
      <c r="D132" s="827"/>
      <c r="E132" s="827"/>
      <c r="F132" s="827"/>
      <c r="G132" s="828"/>
    </row>
  </sheetData>
  <sheetProtection password="AED3" sheet="1" objects="1" scenarios="1" formatRows="0"/>
  <mergeCells count="372">
    <mergeCell ref="G127:G128"/>
    <mergeCell ref="B131:G132"/>
    <mergeCell ref="F6:G7"/>
    <mergeCell ref="G109:G110"/>
    <mergeCell ref="G111:G112"/>
    <mergeCell ref="G113:G114"/>
    <mergeCell ref="G115:G116"/>
    <mergeCell ref="G117:G118"/>
    <mergeCell ref="G119:G120"/>
    <mergeCell ref="G121:G122"/>
    <mergeCell ref="G123:G124"/>
    <mergeCell ref="G125:G126"/>
    <mergeCell ref="G91:G92"/>
    <mergeCell ref="G93:G94"/>
    <mergeCell ref="G95:G96"/>
    <mergeCell ref="G97:G98"/>
    <mergeCell ref="G99:G100"/>
    <mergeCell ref="G101:G102"/>
    <mergeCell ref="G103:G104"/>
    <mergeCell ref="G105:G106"/>
    <mergeCell ref="G107:G108"/>
    <mergeCell ref="G73:G74"/>
    <mergeCell ref="G75:G76"/>
    <mergeCell ref="G77:G78"/>
    <mergeCell ref="G79:G80"/>
    <mergeCell ref="G81:G82"/>
    <mergeCell ref="G83:G84"/>
    <mergeCell ref="G85:G86"/>
    <mergeCell ref="G87:G88"/>
    <mergeCell ref="G89:G90"/>
    <mergeCell ref="G55:G56"/>
    <mergeCell ref="G57:G58"/>
    <mergeCell ref="G59:G60"/>
    <mergeCell ref="G61:G62"/>
    <mergeCell ref="G63:G64"/>
    <mergeCell ref="G65:G66"/>
    <mergeCell ref="G67:G68"/>
    <mergeCell ref="G69:G70"/>
    <mergeCell ref="G71:G72"/>
    <mergeCell ref="F127:F128"/>
    <mergeCell ref="G9:G10"/>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F109:F110"/>
    <mergeCell ref="F111:F112"/>
    <mergeCell ref="F113:F114"/>
    <mergeCell ref="F115:F116"/>
    <mergeCell ref="F117:F118"/>
    <mergeCell ref="F119:F120"/>
    <mergeCell ref="F121:F122"/>
    <mergeCell ref="F123:F124"/>
    <mergeCell ref="F125:F126"/>
    <mergeCell ref="F91:F92"/>
    <mergeCell ref="F93:F94"/>
    <mergeCell ref="F95:F96"/>
    <mergeCell ref="F97:F98"/>
    <mergeCell ref="F99:F100"/>
    <mergeCell ref="F101:F102"/>
    <mergeCell ref="F103:F104"/>
    <mergeCell ref="F105:F106"/>
    <mergeCell ref="F107:F108"/>
    <mergeCell ref="F73:F74"/>
    <mergeCell ref="F75:F76"/>
    <mergeCell ref="F77:F78"/>
    <mergeCell ref="F79:F80"/>
    <mergeCell ref="F81:F82"/>
    <mergeCell ref="F83:F84"/>
    <mergeCell ref="F85:F86"/>
    <mergeCell ref="F87:F88"/>
    <mergeCell ref="F89:F90"/>
    <mergeCell ref="F55:F56"/>
    <mergeCell ref="F57:F58"/>
    <mergeCell ref="F59:F60"/>
    <mergeCell ref="F61:F62"/>
    <mergeCell ref="F63:F64"/>
    <mergeCell ref="F65:F66"/>
    <mergeCell ref="F67:F68"/>
    <mergeCell ref="F69:F70"/>
    <mergeCell ref="F71:F72"/>
    <mergeCell ref="E127:E128"/>
    <mergeCell ref="F9:F10"/>
    <mergeCell ref="F11:F12"/>
    <mergeCell ref="F13:F14"/>
    <mergeCell ref="F15:F16"/>
    <mergeCell ref="F17:F18"/>
    <mergeCell ref="F19:F20"/>
    <mergeCell ref="F21:F22"/>
    <mergeCell ref="F23:F24"/>
    <mergeCell ref="F25:F26"/>
    <mergeCell ref="F27:F28"/>
    <mergeCell ref="F29:F30"/>
    <mergeCell ref="F31:F32"/>
    <mergeCell ref="F33:F34"/>
    <mergeCell ref="F35:F36"/>
    <mergeCell ref="F37:F38"/>
    <mergeCell ref="F39:F40"/>
    <mergeCell ref="F41:F42"/>
    <mergeCell ref="F43:F44"/>
    <mergeCell ref="F45:F46"/>
    <mergeCell ref="F47:F48"/>
    <mergeCell ref="F49:F50"/>
    <mergeCell ref="F51:F52"/>
    <mergeCell ref="F53:F54"/>
    <mergeCell ref="E109:E110"/>
    <mergeCell ref="E111:E112"/>
    <mergeCell ref="E113:E114"/>
    <mergeCell ref="E115:E116"/>
    <mergeCell ref="E117:E118"/>
    <mergeCell ref="E119:E120"/>
    <mergeCell ref="E121:E122"/>
    <mergeCell ref="E123:E124"/>
    <mergeCell ref="E125:E126"/>
    <mergeCell ref="E91:E92"/>
    <mergeCell ref="E93:E94"/>
    <mergeCell ref="E95:E96"/>
    <mergeCell ref="E97:E98"/>
    <mergeCell ref="E99:E100"/>
    <mergeCell ref="E101:E102"/>
    <mergeCell ref="E103:E104"/>
    <mergeCell ref="E105:E106"/>
    <mergeCell ref="E107:E108"/>
    <mergeCell ref="E73:E74"/>
    <mergeCell ref="E75:E76"/>
    <mergeCell ref="E77:E78"/>
    <mergeCell ref="E79:E80"/>
    <mergeCell ref="E81:E82"/>
    <mergeCell ref="E83:E84"/>
    <mergeCell ref="E85:E86"/>
    <mergeCell ref="E87:E88"/>
    <mergeCell ref="E89:E90"/>
    <mergeCell ref="E55:E56"/>
    <mergeCell ref="E57:E58"/>
    <mergeCell ref="E59:E60"/>
    <mergeCell ref="E61:E62"/>
    <mergeCell ref="E63:E64"/>
    <mergeCell ref="E65:E66"/>
    <mergeCell ref="E67:E68"/>
    <mergeCell ref="E69:E70"/>
    <mergeCell ref="E71:E72"/>
    <mergeCell ref="D127:D128"/>
    <mergeCell ref="E9:E10"/>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D109:D110"/>
    <mergeCell ref="D111:D112"/>
    <mergeCell ref="D113:D114"/>
    <mergeCell ref="D115:D116"/>
    <mergeCell ref="D117:D118"/>
    <mergeCell ref="D119:D120"/>
    <mergeCell ref="D121:D122"/>
    <mergeCell ref="D123:D124"/>
    <mergeCell ref="D125:D126"/>
    <mergeCell ref="D91:D92"/>
    <mergeCell ref="D93:D94"/>
    <mergeCell ref="D95:D96"/>
    <mergeCell ref="D97:D98"/>
    <mergeCell ref="D99:D100"/>
    <mergeCell ref="D101:D102"/>
    <mergeCell ref="D103:D104"/>
    <mergeCell ref="D105:D106"/>
    <mergeCell ref="D107:D108"/>
    <mergeCell ref="D73:D74"/>
    <mergeCell ref="D75:D76"/>
    <mergeCell ref="D77:D78"/>
    <mergeCell ref="D79:D80"/>
    <mergeCell ref="D81:D82"/>
    <mergeCell ref="D83:D84"/>
    <mergeCell ref="D85:D86"/>
    <mergeCell ref="D87:D88"/>
    <mergeCell ref="D89:D90"/>
    <mergeCell ref="D55:D56"/>
    <mergeCell ref="D57:D58"/>
    <mergeCell ref="D59:D60"/>
    <mergeCell ref="D61:D62"/>
    <mergeCell ref="D63:D64"/>
    <mergeCell ref="D65:D66"/>
    <mergeCell ref="D67:D68"/>
    <mergeCell ref="D69:D70"/>
    <mergeCell ref="D71:D72"/>
    <mergeCell ref="C127:C128"/>
    <mergeCell ref="D9:D10"/>
    <mergeCell ref="D11:D12"/>
    <mergeCell ref="D13:D14"/>
    <mergeCell ref="D15:D16"/>
    <mergeCell ref="D17:D18"/>
    <mergeCell ref="D19:D20"/>
    <mergeCell ref="D21:D22"/>
    <mergeCell ref="D23:D24"/>
    <mergeCell ref="D25:D26"/>
    <mergeCell ref="D27:D28"/>
    <mergeCell ref="D29:D30"/>
    <mergeCell ref="D31:D32"/>
    <mergeCell ref="D33:D34"/>
    <mergeCell ref="D35:D36"/>
    <mergeCell ref="D37:D38"/>
    <mergeCell ref="D39:D40"/>
    <mergeCell ref="D41:D42"/>
    <mergeCell ref="D43:D44"/>
    <mergeCell ref="D45:D46"/>
    <mergeCell ref="D47:D48"/>
    <mergeCell ref="D49:D50"/>
    <mergeCell ref="D51:D52"/>
    <mergeCell ref="D53:D54"/>
    <mergeCell ref="C109:C110"/>
    <mergeCell ref="C111:C112"/>
    <mergeCell ref="C113:C114"/>
    <mergeCell ref="C115:C116"/>
    <mergeCell ref="C117:C118"/>
    <mergeCell ref="C119:C120"/>
    <mergeCell ref="C121:C122"/>
    <mergeCell ref="C123:C124"/>
    <mergeCell ref="C125:C126"/>
    <mergeCell ref="C91:C92"/>
    <mergeCell ref="C93:C94"/>
    <mergeCell ref="C95:C96"/>
    <mergeCell ref="C97:C98"/>
    <mergeCell ref="C99:C100"/>
    <mergeCell ref="C101:C102"/>
    <mergeCell ref="C103:C104"/>
    <mergeCell ref="C105:C106"/>
    <mergeCell ref="C107:C108"/>
    <mergeCell ref="C73:C74"/>
    <mergeCell ref="C75:C76"/>
    <mergeCell ref="C77:C78"/>
    <mergeCell ref="C79:C80"/>
    <mergeCell ref="C81:C82"/>
    <mergeCell ref="C83:C84"/>
    <mergeCell ref="C85:C86"/>
    <mergeCell ref="C87:C88"/>
    <mergeCell ref="C89:C90"/>
    <mergeCell ref="C55:C56"/>
    <mergeCell ref="C57:C58"/>
    <mergeCell ref="C59:C60"/>
    <mergeCell ref="C61:C62"/>
    <mergeCell ref="C63:C64"/>
    <mergeCell ref="C65:C66"/>
    <mergeCell ref="C67:C68"/>
    <mergeCell ref="C69:C70"/>
    <mergeCell ref="C71:C72"/>
    <mergeCell ref="A131:A132"/>
    <mergeCell ref="C9:C10"/>
    <mergeCell ref="C11:C12"/>
    <mergeCell ref="C13:C14"/>
    <mergeCell ref="C15:C16"/>
    <mergeCell ref="C17:C18"/>
    <mergeCell ref="C19:C20"/>
    <mergeCell ref="C21:C22"/>
    <mergeCell ref="C23:C24"/>
    <mergeCell ref="C25:C26"/>
    <mergeCell ref="C27:C28"/>
    <mergeCell ref="C29:C30"/>
    <mergeCell ref="C31:C32"/>
    <mergeCell ref="C33:C34"/>
    <mergeCell ref="C35:C36"/>
    <mergeCell ref="C37:C38"/>
    <mergeCell ref="C39:C40"/>
    <mergeCell ref="C41:C42"/>
    <mergeCell ref="C43:C44"/>
    <mergeCell ref="C45:C46"/>
    <mergeCell ref="C47:C48"/>
    <mergeCell ref="C49:C50"/>
    <mergeCell ref="C51:C52"/>
    <mergeCell ref="C53:C54"/>
    <mergeCell ref="A111:A112"/>
    <mergeCell ref="A113:A114"/>
    <mergeCell ref="A115:A116"/>
    <mergeCell ref="A117:A118"/>
    <mergeCell ref="A119:A120"/>
    <mergeCell ref="A121:A122"/>
    <mergeCell ref="A123:A124"/>
    <mergeCell ref="A125:A126"/>
    <mergeCell ref="A127:A128"/>
    <mergeCell ref="A93:A94"/>
    <mergeCell ref="A95:A96"/>
    <mergeCell ref="A97:A98"/>
    <mergeCell ref="A99:A100"/>
    <mergeCell ref="A101:A102"/>
    <mergeCell ref="A103:A104"/>
    <mergeCell ref="A105:A106"/>
    <mergeCell ref="A107:A108"/>
    <mergeCell ref="A109:A110"/>
    <mergeCell ref="A75:A76"/>
    <mergeCell ref="A77:A78"/>
    <mergeCell ref="A79:A80"/>
    <mergeCell ref="A81:A82"/>
    <mergeCell ref="A83:A84"/>
    <mergeCell ref="A85:A86"/>
    <mergeCell ref="A87:A88"/>
    <mergeCell ref="A89:A90"/>
    <mergeCell ref="A91:A92"/>
    <mergeCell ref="A57:A58"/>
    <mergeCell ref="A59:A60"/>
    <mergeCell ref="A61:A62"/>
    <mergeCell ref="A63:A64"/>
    <mergeCell ref="A65:A66"/>
    <mergeCell ref="A67:A68"/>
    <mergeCell ref="A69:A70"/>
    <mergeCell ref="A71:A72"/>
    <mergeCell ref="A73:A74"/>
    <mergeCell ref="A39:A40"/>
    <mergeCell ref="A41:A42"/>
    <mergeCell ref="A43:A44"/>
    <mergeCell ref="A45:A46"/>
    <mergeCell ref="A47:A48"/>
    <mergeCell ref="A49:A50"/>
    <mergeCell ref="A51:A52"/>
    <mergeCell ref="A53:A54"/>
    <mergeCell ref="A55:A56"/>
    <mergeCell ref="A1:G1"/>
    <mergeCell ref="A2:G2"/>
    <mergeCell ref="B4:C4"/>
    <mergeCell ref="A5:D5"/>
    <mergeCell ref="D6:E6"/>
    <mergeCell ref="D7:E7"/>
    <mergeCell ref="D8:E8"/>
    <mergeCell ref="A129:B129"/>
    <mergeCell ref="D129:E129"/>
    <mergeCell ref="A9: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s>
  <phoneticPr fontId="148" type="noConversion"/>
  <printOptions horizontalCentered="1"/>
  <pageMargins left="0.118110236220472" right="0.23622047244094499" top="1.02362204724409" bottom="0.39370078740157499" header="0.90551181102362199" footer="0.31496062992126"/>
  <pageSetup paperSize="9" scale="78" orientation="portrait" r:id="rId1"/>
  <headerFooter alignWithMargins="0"/>
  <ignoredErrors>
    <ignoredError sqref="D9:D48" unlocked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3"/>
  </sheetPr>
  <dimension ref="A1:H110"/>
  <sheetViews>
    <sheetView showGridLines="0" showZeros="0" showOutlineSymbols="0" view="pageBreakPreview" topLeftCell="A10" zoomScaleNormal="100" workbookViewId="0">
      <selection activeCell="A67" sqref="A67:B86"/>
    </sheetView>
  </sheetViews>
  <sheetFormatPr defaultColWidth="9" defaultRowHeight="14.25"/>
  <cols>
    <col min="1" max="1" width="5.5" customWidth="1"/>
    <col min="2" max="2" width="10.75" customWidth="1"/>
    <col min="3" max="3" width="57.875" customWidth="1"/>
    <col min="4" max="4" width="9.375" customWidth="1"/>
    <col min="5" max="5" width="5.625" customWidth="1"/>
    <col min="6" max="6" width="9.375" customWidth="1"/>
    <col min="7" max="7" width="4.125" customWidth="1"/>
    <col min="8" max="8" width="16.625" customWidth="1"/>
    <col min="9" max="9" width="1.5" customWidth="1"/>
  </cols>
  <sheetData>
    <row r="1" spans="1:8" ht="83.25" customHeight="1">
      <c r="A1" s="832" t="s">
        <v>4546</v>
      </c>
      <c r="B1" s="833"/>
      <c r="C1" s="833"/>
      <c r="D1" s="833"/>
      <c r="E1" s="833"/>
      <c r="F1" s="833"/>
      <c r="G1" s="833"/>
      <c r="H1" s="834"/>
    </row>
    <row r="2" spans="1:8" ht="33.75" customHeight="1">
      <c r="A2" s="540"/>
      <c r="B2" s="527"/>
      <c r="C2" s="527"/>
      <c r="D2" s="527"/>
      <c r="F2" s="2" t="s">
        <v>4547</v>
      </c>
      <c r="G2" s="765">
        <f>报关资料录入!U23</f>
        <v>0</v>
      </c>
      <c r="H2" s="835"/>
    </row>
    <row r="3" spans="1:8" ht="42" customHeight="1">
      <c r="A3" s="800" t="s">
        <v>4548</v>
      </c>
      <c r="B3" s="765"/>
      <c r="C3" s="836" t="str">
        <f>报关资料录入!O11</f>
        <v>WALMART INC.</v>
      </c>
      <c r="D3" s="836"/>
      <c r="F3" s="79" t="s">
        <v>4549</v>
      </c>
      <c r="G3" s="837">
        <f>报关资料录入!E6</f>
        <v>46287</v>
      </c>
      <c r="H3" s="835"/>
    </row>
    <row r="4" spans="1:8" ht="15.75" customHeight="1">
      <c r="A4" s="69"/>
      <c r="C4" s="424"/>
      <c r="D4" s="424"/>
      <c r="F4" s="527"/>
      <c r="G4" s="527"/>
      <c r="H4" s="541"/>
    </row>
    <row r="5" spans="1:8" ht="6" customHeight="1">
      <c r="A5" s="80"/>
      <c r="B5" s="838"/>
      <c r="C5" s="838"/>
      <c r="D5" s="81"/>
      <c r="E5" s="81"/>
      <c r="F5" s="81"/>
      <c r="G5" s="81"/>
      <c r="H5" s="82"/>
    </row>
    <row r="6" spans="1:8" ht="29.25" customHeight="1">
      <c r="A6" s="839" t="s">
        <v>4550</v>
      </c>
      <c r="B6" s="840"/>
      <c r="C6" s="84" t="s">
        <v>4551</v>
      </c>
      <c r="D6" s="83" t="s">
        <v>4552</v>
      </c>
      <c r="E6" s="85" t="s">
        <v>4553</v>
      </c>
      <c r="F6" s="85" t="s">
        <v>4554</v>
      </c>
      <c r="G6" s="841" t="s">
        <v>4555</v>
      </c>
      <c r="H6" s="842"/>
    </row>
    <row r="7" spans="1:8">
      <c r="A7" s="852"/>
      <c r="B7" s="858"/>
      <c r="C7" s="86" t="str">
        <f>报关资料录入!E43</f>
        <v>玩具振动球</v>
      </c>
      <c r="D7" s="847">
        <f>报关资料录入!AE43</f>
        <v>1800</v>
      </c>
      <c r="E7" s="847" t="str">
        <f>报关资料录入!AF43</f>
        <v>套</v>
      </c>
      <c r="F7" s="849">
        <f>IF(C7=""," ",H7/D7)</f>
        <v>2.4700000000000002</v>
      </c>
      <c r="G7" s="850" t="str">
        <f>'报关单 附1'!AI23</f>
        <v>USD</v>
      </c>
      <c r="H7" s="851">
        <f>报关资料录入!W43</f>
        <v>4446</v>
      </c>
    </row>
    <row r="8" spans="1:8">
      <c r="A8" s="854"/>
      <c r="B8" s="855"/>
      <c r="C8" s="87" t="str">
        <f>报关资料录入!E44</f>
        <v>3|0|玩具|带有动力装置|Playskool牌/Hasbro牌/JUST PLAY牌</v>
      </c>
      <c r="D8" s="847"/>
      <c r="E8" s="847"/>
      <c r="F8" s="849"/>
      <c r="G8" s="850"/>
      <c r="H8" s="851"/>
    </row>
    <row r="9" spans="1:8">
      <c r="A9" s="854"/>
      <c r="B9" s="855"/>
      <c r="C9" s="86" t="str">
        <f>报关资料录入!E45</f>
        <v>玩具骰子</v>
      </c>
      <c r="D9" s="847">
        <f>报关资料录入!AE45</f>
        <v>23040</v>
      </c>
      <c r="E9" s="847" t="str">
        <f>报关资料录入!AF45</f>
        <v>套</v>
      </c>
      <c r="F9" s="849">
        <f>IF(C9=""," ",H9/D9)</f>
        <v>0.19500000000000001</v>
      </c>
      <c r="G9" s="850" t="str">
        <f>'报关单 附1'!AI26</f>
        <v>USD</v>
      </c>
      <c r="H9" s="851">
        <f>报关资料录入!W45</f>
        <v>4492.8</v>
      </c>
    </row>
    <row r="10" spans="1:8">
      <c r="A10" s="854"/>
      <c r="B10" s="855"/>
      <c r="C10" s="87" t="str">
        <f>报关资料录入!E46</f>
        <v>3|0|套装玩具|Playskool牌/Hasbro牌/JUST PLAY牌|货号:28481|||每套12个</v>
      </c>
      <c r="D10" s="847"/>
      <c r="E10" s="847"/>
      <c r="F10" s="849"/>
      <c r="G10" s="850"/>
      <c r="H10" s="851"/>
    </row>
    <row r="11" spans="1:8">
      <c r="A11" s="854"/>
      <c r="B11" s="855"/>
      <c r="C11" s="88" t="str">
        <f>报关资料录入!E47</f>
        <v/>
      </c>
      <c r="D11" s="847">
        <f>报关资料录入!AE47</f>
        <v>0</v>
      </c>
      <c r="E11" s="847" t="str">
        <f>报关资料录入!AF47</f>
        <v/>
      </c>
      <c r="F11" s="849" t="str">
        <f t="shared" ref="F11" si="0">IF(C11=""," ",H11/D11)</f>
        <v xml:space="preserve"> </v>
      </c>
      <c r="G11" s="850" t="str">
        <f>'报关单 附1'!AI29</f>
        <v xml:space="preserve">  </v>
      </c>
      <c r="H11" s="851">
        <f>报关资料录入!W47</f>
        <v>0</v>
      </c>
    </row>
    <row r="12" spans="1:8">
      <c r="A12" s="854"/>
      <c r="B12" s="855"/>
      <c r="C12" s="89" t="str">
        <f>报关资料录入!E48</f>
        <v/>
      </c>
      <c r="D12" s="847"/>
      <c r="E12" s="847"/>
      <c r="F12" s="849"/>
      <c r="G12" s="850"/>
      <c r="H12" s="851"/>
    </row>
    <row r="13" spans="1:8">
      <c r="A13" s="854"/>
      <c r="B13" s="855"/>
      <c r="C13" s="86" t="str">
        <f>报关资料录入!E49</f>
        <v/>
      </c>
      <c r="D13" s="847">
        <f>报关资料录入!AE49</f>
        <v>0</v>
      </c>
      <c r="E13" s="847" t="str">
        <f>报关资料录入!AF49</f>
        <v/>
      </c>
      <c r="F13" s="849" t="str">
        <f t="shared" ref="F13" si="1">IF(C13=""," ",H13/D13)</f>
        <v xml:space="preserve"> </v>
      </c>
      <c r="G13" s="850" t="str">
        <f>'报关单 附1'!AI32</f>
        <v xml:space="preserve">  </v>
      </c>
      <c r="H13" s="851">
        <f>报关资料录入!W49</f>
        <v>0</v>
      </c>
    </row>
    <row r="14" spans="1:8">
      <c r="A14" s="854"/>
      <c r="B14" s="855"/>
      <c r="C14" s="87" t="str">
        <f>报关资料录入!E50</f>
        <v/>
      </c>
      <c r="D14" s="847"/>
      <c r="E14" s="847"/>
      <c r="F14" s="849"/>
      <c r="G14" s="850"/>
      <c r="H14" s="851"/>
    </row>
    <row r="15" spans="1:8">
      <c r="A15" s="854"/>
      <c r="B15" s="855"/>
      <c r="C15" s="86" t="str">
        <f>报关资料录入!E51</f>
        <v/>
      </c>
      <c r="D15" s="847">
        <f>报关资料录入!AE51</f>
        <v>0</v>
      </c>
      <c r="E15" s="847" t="str">
        <f>报关资料录入!AF51</f>
        <v/>
      </c>
      <c r="F15" s="849" t="str">
        <f t="shared" ref="F15" si="2">IF(C15=""," ",H15/D15)</f>
        <v xml:space="preserve"> </v>
      </c>
      <c r="G15" s="850" t="str">
        <f>'报关单 附1'!AI35</f>
        <v xml:space="preserve">  </v>
      </c>
      <c r="H15" s="851">
        <f>报关资料录入!W51</f>
        <v>0</v>
      </c>
    </row>
    <row r="16" spans="1:8">
      <c r="A16" s="854"/>
      <c r="B16" s="855"/>
      <c r="C16" s="87" t="str">
        <f>报关资料录入!E52</f>
        <v/>
      </c>
      <c r="D16" s="847"/>
      <c r="E16" s="847"/>
      <c r="F16" s="849"/>
      <c r="G16" s="850"/>
      <c r="H16" s="851"/>
    </row>
    <row r="17" spans="1:8">
      <c r="A17" s="854"/>
      <c r="B17" s="855"/>
      <c r="C17" s="86" t="str">
        <f>报关资料录入!E53</f>
        <v/>
      </c>
      <c r="D17" s="847">
        <f>报关资料录入!AE53</f>
        <v>0</v>
      </c>
      <c r="E17" s="847" t="str">
        <f>报关资料录入!AF53</f>
        <v/>
      </c>
      <c r="F17" s="849" t="str">
        <f t="shared" ref="F17" si="3">IF(C17=""," ",H17/D17)</f>
        <v xml:space="preserve"> </v>
      </c>
      <c r="G17" s="850" t="str">
        <f>'报关单 附1'!AI38</f>
        <v xml:space="preserve">  </v>
      </c>
      <c r="H17" s="851">
        <f>报关资料录入!W53</f>
        <v>0</v>
      </c>
    </row>
    <row r="18" spans="1:8">
      <c r="A18" s="854"/>
      <c r="B18" s="855"/>
      <c r="C18" s="87" t="str">
        <f>报关资料录入!E54</f>
        <v/>
      </c>
      <c r="D18" s="847"/>
      <c r="E18" s="847"/>
      <c r="F18" s="849"/>
      <c r="G18" s="850"/>
      <c r="H18" s="851"/>
    </row>
    <row r="19" spans="1:8">
      <c r="A19" s="854"/>
      <c r="B19" s="855"/>
      <c r="C19" s="86" t="str">
        <f>报关资料录入!E55</f>
        <v/>
      </c>
      <c r="D19" s="847">
        <f>报关资料录入!AE55</f>
        <v>0</v>
      </c>
      <c r="E19" s="847" t="str">
        <f>报关资料录入!AF55</f>
        <v/>
      </c>
      <c r="F19" s="849" t="str">
        <f t="shared" ref="F19" si="4">IF(C19=""," ",H19/D19)</f>
        <v xml:space="preserve"> </v>
      </c>
      <c r="G19" s="850" t="str">
        <f>'报关单 附2'!AI5</f>
        <v xml:space="preserve">  </v>
      </c>
      <c r="H19" s="851">
        <f>报关资料录入!W55</f>
        <v>0</v>
      </c>
    </row>
    <row r="20" spans="1:8">
      <c r="A20" s="854"/>
      <c r="B20" s="855"/>
      <c r="C20" s="87" t="str">
        <f>报关资料录入!E56</f>
        <v/>
      </c>
      <c r="D20" s="847"/>
      <c r="E20" s="847"/>
      <c r="F20" s="849"/>
      <c r="G20" s="850"/>
      <c r="H20" s="851"/>
    </row>
    <row r="21" spans="1:8">
      <c r="A21" s="854"/>
      <c r="B21" s="855"/>
      <c r="C21" s="86" t="str">
        <f>报关资料录入!E57</f>
        <v/>
      </c>
      <c r="D21" s="847">
        <f>报关资料录入!AE57</f>
        <v>0</v>
      </c>
      <c r="E21" s="847" t="str">
        <f>报关资料录入!AF57</f>
        <v/>
      </c>
      <c r="F21" s="849" t="str">
        <f t="shared" ref="F21" si="5">IF(C21=""," ",H21/D21)</f>
        <v xml:space="preserve"> </v>
      </c>
      <c r="G21" s="850" t="str">
        <f>'报关单 附2'!AI8</f>
        <v xml:space="preserve">  </v>
      </c>
      <c r="H21" s="851">
        <f>报关资料录入!W57</f>
        <v>0</v>
      </c>
    </row>
    <row r="22" spans="1:8">
      <c r="A22" s="854"/>
      <c r="B22" s="855"/>
      <c r="C22" s="87" t="str">
        <f>报关资料录入!E58</f>
        <v/>
      </c>
      <c r="D22" s="847"/>
      <c r="E22" s="847"/>
      <c r="F22" s="849"/>
      <c r="G22" s="850"/>
      <c r="H22" s="851"/>
    </row>
    <row r="23" spans="1:8">
      <c r="A23" s="854"/>
      <c r="B23" s="855"/>
      <c r="C23" s="86" t="str">
        <f>报关资料录入!E59</f>
        <v/>
      </c>
      <c r="D23" s="847">
        <f>报关资料录入!AE59</f>
        <v>0</v>
      </c>
      <c r="E23" s="847" t="str">
        <f>报关资料录入!AF59</f>
        <v/>
      </c>
      <c r="F23" s="849" t="str">
        <f t="shared" ref="F23" si="6">IF(C23=""," ",H23/D23)</f>
        <v xml:space="preserve"> </v>
      </c>
      <c r="G23" s="850" t="str">
        <f>'报关单 附2'!AI11</f>
        <v xml:space="preserve">  </v>
      </c>
      <c r="H23" s="851">
        <f>报关资料录入!W59</f>
        <v>0</v>
      </c>
    </row>
    <row r="24" spans="1:8">
      <c r="A24" s="854"/>
      <c r="B24" s="855"/>
      <c r="C24" s="87" t="str">
        <f>报关资料录入!E60</f>
        <v/>
      </c>
      <c r="D24" s="847"/>
      <c r="E24" s="847"/>
      <c r="F24" s="849"/>
      <c r="G24" s="850"/>
      <c r="H24" s="851"/>
    </row>
    <row r="25" spans="1:8">
      <c r="A25" s="854"/>
      <c r="B25" s="855"/>
      <c r="C25" s="86" t="str">
        <f>报关资料录入!E61</f>
        <v/>
      </c>
      <c r="D25" s="847">
        <f>报关资料录入!AE61</f>
        <v>0</v>
      </c>
      <c r="E25" s="847" t="str">
        <f>报关资料录入!AF61</f>
        <v/>
      </c>
      <c r="F25" s="849" t="str">
        <f t="shared" ref="F25" si="7">IF(C25=""," ",H25/D25)</f>
        <v xml:space="preserve"> </v>
      </c>
      <c r="G25" s="850" t="str">
        <f>'报关单 附2'!AI14</f>
        <v xml:space="preserve">  </v>
      </c>
      <c r="H25" s="851">
        <f>报关资料录入!W61</f>
        <v>0</v>
      </c>
    </row>
    <row r="26" spans="1:8">
      <c r="A26" s="854"/>
      <c r="B26" s="855"/>
      <c r="C26" s="90" t="str">
        <f>报关资料录入!E62</f>
        <v/>
      </c>
      <c r="D26" s="847"/>
      <c r="E26" s="847"/>
      <c r="F26" s="849"/>
      <c r="G26" s="850"/>
      <c r="H26" s="851"/>
    </row>
    <row r="27" spans="1:8">
      <c r="A27" s="854"/>
      <c r="B27" s="855"/>
      <c r="C27" s="86" t="str">
        <f>报关资料录入!E63</f>
        <v/>
      </c>
      <c r="D27" s="847">
        <f>报关资料录入!AE63</f>
        <v>0</v>
      </c>
      <c r="E27" s="847" t="str">
        <f>报关资料录入!AF63</f>
        <v/>
      </c>
      <c r="F27" s="849" t="str">
        <f t="shared" ref="F27" si="8">IF(C27=""," ",H27/D27)</f>
        <v xml:space="preserve"> </v>
      </c>
      <c r="G27" s="850" t="str">
        <f>'报关单 附2'!AI17</f>
        <v xml:space="preserve">  </v>
      </c>
      <c r="H27" s="851">
        <f>报关资料录入!W63</f>
        <v>0</v>
      </c>
    </row>
    <row r="28" spans="1:8">
      <c r="A28" s="854"/>
      <c r="B28" s="855"/>
      <c r="C28" s="87" t="str">
        <f>报关资料录入!E64</f>
        <v/>
      </c>
      <c r="D28" s="847"/>
      <c r="E28" s="847"/>
      <c r="F28" s="849"/>
      <c r="G28" s="850"/>
      <c r="H28" s="851"/>
    </row>
    <row r="29" spans="1:8">
      <c r="A29" s="854"/>
      <c r="B29" s="855"/>
      <c r="C29" s="86" t="str">
        <f>报关资料录入!E65</f>
        <v/>
      </c>
      <c r="D29" s="847">
        <f>报关资料录入!AE65</f>
        <v>0</v>
      </c>
      <c r="E29" s="847" t="str">
        <f>报关资料录入!AF65</f>
        <v/>
      </c>
      <c r="F29" s="849" t="str">
        <f t="shared" ref="F29" si="9">IF(C29=""," ",H29/D29)</f>
        <v xml:space="preserve"> </v>
      </c>
      <c r="G29" s="850" t="str">
        <f>'报关单 附2'!AI20</f>
        <v xml:space="preserve">  </v>
      </c>
      <c r="H29" s="851">
        <f>报关资料录入!W65</f>
        <v>0</v>
      </c>
    </row>
    <row r="30" spans="1:8">
      <c r="A30" s="854"/>
      <c r="B30" s="855"/>
      <c r="C30" s="87" t="str">
        <f>报关资料录入!E66</f>
        <v/>
      </c>
      <c r="D30" s="847"/>
      <c r="E30" s="847"/>
      <c r="F30" s="849"/>
      <c r="G30" s="850"/>
      <c r="H30" s="851"/>
    </row>
    <row r="31" spans="1:8">
      <c r="A31" s="854"/>
      <c r="B31" s="855"/>
      <c r="C31" s="88" t="str">
        <f>报关资料录入!E67</f>
        <v/>
      </c>
      <c r="D31" s="847">
        <f>报关资料录入!AE67</f>
        <v>0</v>
      </c>
      <c r="E31" s="847" t="str">
        <f>报关资料录入!AF67</f>
        <v/>
      </c>
      <c r="F31" s="849" t="str">
        <f t="shared" ref="F31" si="10">IF(C31=""," ",H31/D31)</f>
        <v xml:space="preserve"> </v>
      </c>
      <c r="G31" s="850" t="str">
        <f>'报关单 附2'!AI23</f>
        <v xml:space="preserve">  </v>
      </c>
      <c r="H31" s="851">
        <f>报关资料录入!W67</f>
        <v>0</v>
      </c>
    </row>
    <row r="32" spans="1:8">
      <c r="A32" s="854"/>
      <c r="B32" s="855"/>
      <c r="C32" s="89" t="str">
        <f>报关资料录入!E68</f>
        <v/>
      </c>
      <c r="D32" s="847"/>
      <c r="E32" s="847"/>
      <c r="F32" s="849"/>
      <c r="G32" s="850"/>
      <c r="H32" s="851"/>
    </row>
    <row r="33" spans="1:8">
      <c r="A33" s="854"/>
      <c r="B33" s="855"/>
      <c r="C33" s="86" t="str">
        <f>报关资料录入!E69</f>
        <v/>
      </c>
      <c r="D33" s="847">
        <f>报关资料录入!AE69</f>
        <v>0</v>
      </c>
      <c r="E33" s="847" t="str">
        <f>报关资料录入!AF69</f>
        <v/>
      </c>
      <c r="F33" s="849" t="str">
        <f t="shared" ref="F33" si="11">IF(C33=""," ",H33/D33)</f>
        <v xml:space="preserve"> </v>
      </c>
      <c r="G33" s="850" t="str">
        <f>'报关单 附2'!AI26</f>
        <v xml:space="preserve">  </v>
      </c>
      <c r="H33" s="851">
        <f>报关资料录入!W69</f>
        <v>0</v>
      </c>
    </row>
    <row r="34" spans="1:8">
      <c r="A34" s="854"/>
      <c r="B34" s="855"/>
      <c r="C34" s="87" t="str">
        <f>报关资料录入!E70</f>
        <v/>
      </c>
      <c r="D34" s="847"/>
      <c r="E34" s="847"/>
      <c r="F34" s="849"/>
      <c r="G34" s="850"/>
      <c r="H34" s="851"/>
    </row>
    <row r="35" spans="1:8">
      <c r="A35" s="854"/>
      <c r="B35" s="855"/>
      <c r="C35" s="86" t="str">
        <f>报关资料录入!E71</f>
        <v/>
      </c>
      <c r="D35" s="847">
        <f>报关资料录入!AE71</f>
        <v>0</v>
      </c>
      <c r="E35" s="847" t="str">
        <f>报关资料录入!AF71</f>
        <v/>
      </c>
      <c r="F35" s="849" t="str">
        <f t="shared" ref="F35" si="12">IF(C35=""," ",H35/D35)</f>
        <v xml:space="preserve"> </v>
      </c>
      <c r="G35" s="850" t="str">
        <f>'报关单 附2'!AI29</f>
        <v xml:space="preserve">  </v>
      </c>
      <c r="H35" s="851">
        <f>报关资料录入!W71</f>
        <v>0</v>
      </c>
    </row>
    <row r="36" spans="1:8">
      <c r="A36" s="854"/>
      <c r="B36" s="855"/>
      <c r="C36" s="87" t="str">
        <f>报关资料录入!E72</f>
        <v/>
      </c>
      <c r="D36" s="847"/>
      <c r="E36" s="847"/>
      <c r="F36" s="849"/>
      <c r="G36" s="850"/>
      <c r="H36" s="851"/>
    </row>
    <row r="37" spans="1:8">
      <c r="A37" s="854"/>
      <c r="B37" s="855"/>
      <c r="C37" s="86" t="str">
        <f>报关资料录入!E73</f>
        <v/>
      </c>
      <c r="D37" s="847">
        <f>报关资料录入!AE73</f>
        <v>0</v>
      </c>
      <c r="E37" s="847" t="str">
        <f>报关资料录入!AF73</f>
        <v/>
      </c>
      <c r="F37" s="849" t="str">
        <f t="shared" ref="F37" si="13">IF(C37=""," ",H37/D37)</f>
        <v xml:space="preserve"> </v>
      </c>
      <c r="G37" s="850" t="str">
        <f>'报关单 附2'!AI32</f>
        <v xml:space="preserve">  </v>
      </c>
      <c r="H37" s="851">
        <f>报关资料录入!W73</f>
        <v>0</v>
      </c>
    </row>
    <row r="38" spans="1:8">
      <c r="A38" s="854"/>
      <c r="B38" s="855"/>
      <c r="C38" s="87" t="str">
        <f>报关资料录入!E74</f>
        <v/>
      </c>
      <c r="D38" s="847"/>
      <c r="E38" s="847"/>
      <c r="F38" s="849"/>
      <c r="G38" s="850"/>
      <c r="H38" s="851"/>
    </row>
    <row r="39" spans="1:8">
      <c r="A39" s="854"/>
      <c r="B39" s="855"/>
      <c r="C39" s="86" t="str">
        <f>报关资料录入!E75</f>
        <v/>
      </c>
      <c r="D39" s="847">
        <f>报关资料录入!AE75</f>
        <v>0</v>
      </c>
      <c r="E39" s="847" t="str">
        <f>报关资料录入!AF75</f>
        <v/>
      </c>
      <c r="F39" s="849" t="str">
        <f t="shared" ref="F39" si="14">IF(C39=""," ",H39/D39)</f>
        <v xml:space="preserve"> </v>
      </c>
      <c r="G39" s="850" t="str">
        <f>'报关单 附2'!AI35</f>
        <v xml:space="preserve">  </v>
      </c>
      <c r="H39" s="851">
        <f>报关资料录入!W75</f>
        <v>0</v>
      </c>
    </row>
    <row r="40" spans="1:8">
      <c r="A40" s="854"/>
      <c r="B40" s="855"/>
      <c r="C40" s="87" t="str">
        <f>报关资料录入!E76</f>
        <v/>
      </c>
      <c r="D40" s="847"/>
      <c r="E40" s="847"/>
      <c r="F40" s="849"/>
      <c r="G40" s="850"/>
      <c r="H40" s="851"/>
    </row>
    <row r="41" spans="1:8">
      <c r="A41" s="854"/>
      <c r="B41" s="855"/>
      <c r="C41" s="86" t="str">
        <f>报关资料录入!E77</f>
        <v/>
      </c>
      <c r="D41" s="847">
        <f>报关资料录入!AE77</f>
        <v>0</v>
      </c>
      <c r="E41" s="847" t="str">
        <f>报关资料录入!AF77</f>
        <v/>
      </c>
      <c r="F41" s="849" t="str">
        <f t="shared" ref="F41" si="15">IF(C41=""," ",H41/D41)</f>
        <v xml:space="preserve"> </v>
      </c>
      <c r="G41" s="850" t="str">
        <f>'报关单 附2'!AI38</f>
        <v xml:space="preserve">  </v>
      </c>
      <c r="H41" s="851">
        <f>报关资料录入!W77</f>
        <v>0</v>
      </c>
    </row>
    <row r="42" spans="1:8">
      <c r="A42" s="854"/>
      <c r="B42" s="855"/>
      <c r="C42" s="87" t="str">
        <f>报关资料录入!E78</f>
        <v/>
      </c>
      <c r="D42" s="847"/>
      <c r="E42" s="847"/>
      <c r="F42" s="849"/>
      <c r="G42" s="850"/>
      <c r="H42" s="851"/>
    </row>
    <row r="43" spans="1:8">
      <c r="A43" s="854"/>
      <c r="B43" s="855"/>
      <c r="C43" s="86" t="str">
        <f>报关资料录入!E79</f>
        <v/>
      </c>
      <c r="D43" s="847">
        <f>报关资料录入!AE79</f>
        <v>0</v>
      </c>
      <c r="E43" s="847" t="str">
        <f>报关资料录入!AF79</f>
        <v/>
      </c>
      <c r="F43" s="849" t="str">
        <f t="shared" ref="F43" si="16">IF(C43=""," ",H43/D43)</f>
        <v xml:space="preserve"> </v>
      </c>
      <c r="G43" s="850" t="str">
        <f>'报关单 附2'!AI41</f>
        <v xml:space="preserve">  </v>
      </c>
      <c r="H43" s="851">
        <f>报关资料录入!W79</f>
        <v>0</v>
      </c>
    </row>
    <row r="44" spans="1:8">
      <c r="A44" s="854"/>
      <c r="B44" s="855"/>
      <c r="C44" s="87" t="str">
        <f>报关资料录入!E80</f>
        <v/>
      </c>
      <c r="D44" s="847"/>
      <c r="E44" s="847"/>
      <c r="F44" s="849"/>
      <c r="G44" s="850"/>
      <c r="H44" s="851"/>
    </row>
    <row r="45" spans="1:8">
      <c r="A45" s="854"/>
      <c r="B45" s="855"/>
      <c r="C45" s="86" t="str">
        <f>报关资料录入!E81</f>
        <v/>
      </c>
      <c r="D45" s="847">
        <f>报关资料录入!AE81</f>
        <v>0</v>
      </c>
      <c r="E45" s="847" t="str">
        <f>报关资料录入!AF81</f>
        <v/>
      </c>
      <c r="F45" s="849" t="str">
        <f t="shared" ref="F45" si="17">IF(C45=""," ",H45/D45)</f>
        <v xml:space="preserve"> </v>
      </c>
      <c r="G45" s="850" t="str">
        <f>'报关单 附2'!AI44</f>
        <v xml:space="preserve">  </v>
      </c>
      <c r="H45" s="851">
        <f>报关资料录入!W81</f>
        <v>0</v>
      </c>
    </row>
    <row r="46" spans="1:8">
      <c r="A46" s="856"/>
      <c r="B46" s="857"/>
      <c r="C46" s="87" t="str">
        <f>报关资料录入!E82</f>
        <v/>
      </c>
      <c r="D46" s="847"/>
      <c r="E46" s="847"/>
      <c r="F46" s="849"/>
      <c r="G46" s="850"/>
      <c r="H46" s="851"/>
    </row>
    <row r="47" spans="1:8">
      <c r="A47" s="852"/>
      <c r="B47" s="853"/>
      <c r="C47" s="86" t="str">
        <f>报关资料录入2!E2</f>
        <v/>
      </c>
      <c r="D47" s="848">
        <f>报关资料录入2!AE2</f>
        <v>0</v>
      </c>
      <c r="E47" s="847" t="str">
        <f>报关资料录入2!AF2</f>
        <v/>
      </c>
      <c r="F47" s="849" t="str">
        <f t="shared" ref="F47" si="18">IF(C47=""," ",H47/D47)</f>
        <v xml:space="preserve"> </v>
      </c>
      <c r="G47" s="850" t="str">
        <f>'报关单 附3'!AI5</f>
        <v xml:space="preserve">  </v>
      </c>
      <c r="H47" s="851">
        <f>报关资料录入2!W2</f>
        <v>0</v>
      </c>
    </row>
    <row r="48" spans="1:8" ht="15" customHeight="1">
      <c r="A48" s="854"/>
      <c r="B48" s="855"/>
      <c r="C48" s="91" t="str">
        <f>报关资料录入2!E3</f>
        <v/>
      </c>
      <c r="D48" s="847"/>
      <c r="E48" s="847"/>
      <c r="F48" s="849"/>
      <c r="G48" s="850"/>
      <c r="H48" s="851"/>
    </row>
    <row r="49" spans="1:8" ht="14.25" customHeight="1">
      <c r="A49" s="854"/>
      <c r="B49" s="855"/>
      <c r="C49" s="86" t="str">
        <f>报关资料录入2!E4</f>
        <v/>
      </c>
      <c r="D49" s="847">
        <f>报关资料录入2!AE4</f>
        <v>0</v>
      </c>
      <c r="E49" s="847" t="str">
        <f>报关资料录入2!AF4</f>
        <v/>
      </c>
      <c r="F49" s="849" t="str">
        <f t="shared" ref="F49" si="19">IF(C49=""," ",H49/D49)</f>
        <v xml:space="preserve"> </v>
      </c>
      <c r="G49" s="850" t="str">
        <f>'报关单 附3'!AI8</f>
        <v xml:space="preserve">  </v>
      </c>
      <c r="H49" s="851">
        <f>报关资料录入2!W4</f>
        <v>0</v>
      </c>
    </row>
    <row r="50" spans="1:8" ht="14.25" customHeight="1">
      <c r="A50" s="854"/>
      <c r="B50" s="855"/>
      <c r="C50" s="91" t="str">
        <f>报关资料录入2!E5</f>
        <v/>
      </c>
      <c r="D50" s="847"/>
      <c r="E50" s="847"/>
      <c r="F50" s="849"/>
      <c r="G50" s="850"/>
      <c r="H50" s="851"/>
    </row>
    <row r="51" spans="1:8">
      <c r="A51" s="854"/>
      <c r="B51" s="855"/>
      <c r="C51" s="86" t="str">
        <f>报关资料录入2!E6</f>
        <v/>
      </c>
      <c r="D51" s="847">
        <f>报关资料录入2!AE6</f>
        <v>0</v>
      </c>
      <c r="E51" s="847" t="str">
        <f>报关资料录入2!AF6</f>
        <v/>
      </c>
      <c r="F51" s="849" t="str">
        <f t="shared" ref="F51" si="20">IF(C51=""," ",H51/D51)</f>
        <v xml:space="preserve"> </v>
      </c>
      <c r="G51" s="850" t="str">
        <f>'报关单 附3'!AI11</f>
        <v xml:space="preserve">  </v>
      </c>
      <c r="H51" s="851">
        <f>报关资料录入2!W6</f>
        <v>0</v>
      </c>
    </row>
    <row r="52" spans="1:8">
      <c r="A52" s="854"/>
      <c r="B52" s="855"/>
      <c r="C52" s="91" t="str">
        <f>报关资料录入2!E7</f>
        <v/>
      </c>
      <c r="D52" s="847"/>
      <c r="E52" s="847"/>
      <c r="F52" s="849"/>
      <c r="G52" s="850"/>
      <c r="H52" s="851"/>
    </row>
    <row r="53" spans="1:8">
      <c r="A53" s="854"/>
      <c r="B53" s="855"/>
      <c r="C53" s="86" t="str">
        <f>报关资料录入2!E8</f>
        <v/>
      </c>
      <c r="D53" s="847">
        <f>报关资料录入2!AE8</f>
        <v>0</v>
      </c>
      <c r="E53" s="847" t="str">
        <f>报关资料录入2!AF8</f>
        <v/>
      </c>
      <c r="F53" s="849" t="str">
        <f t="shared" ref="F53" si="21">IF(C53=""," ",H53/D53)</f>
        <v xml:space="preserve"> </v>
      </c>
      <c r="G53" s="850" t="str">
        <f>'报关单 附3'!AI14</f>
        <v xml:space="preserve">  </v>
      </c>
      <c r="H53" s="851">
        <f>报关资料录入2!W8</f>
        <v>0</v>
      </c>
    </row>
    <row r="54" spans="1:8">
      <c r="A54" s="854"/>
      <c r="B54" s="855"/>
      <c r="C54" s="91" t="str">
        <f>报关资料录入2!E9</f>
        <v/>
      </c>
      <c r="D54" s="847"/>
      <c r="E54" s="847"/>
      <c r="F54" s="849"/>
      <c r="G54" s="850"/>
      <c r="H54" s="851"/>
    </row>
    <row r="55" spans="1:8">
      <c r="A55" s="854"/>
      <c r="B55" s="855"/>
      <c r="C55" s="86" t="str">
        <f>报关资料录入2!E10</f>
        <v/>
      </c>
      <c r="D55" s="847">
        <f>报关资料录入2!AE10</f>
        <v>0</v>
      </c>
      <c r="E55" s="847" t="str">
        <f>报关资料录入2!AF10</f>
        <v/>
      </c>
      <c r="F55" s="849" t="str">
        <f t="shared" ref="F55" si="22">IF(C55=""," ",H55/D55)</f>
        <v xml:space="preserve"> </v>
      </c>
      <c r="G55" s="850" t="str">
        <f>'报关单 附3'!AI17</f>
        <v xml:space="preserve">  </v>
      </c>
      <c r="H55" s="851">
        <f>报关资料录入2!W10</f>
        <v>0</v>
      </c>
    </row>
    <row r="56" spans="1:8">
      <c r="A56" s="854"/>
      <c r="B56" s="855"/>
      <c r="C56" s="91" t="str">
        <f>报关资料录入2!E11</f>
        <v/>
      </c>
      <c r="D56" s="847"/>
      <c r="E56" s="847"/>
      <c r="F56" s="849"/>
      <c r="G56" s="850"/>
      <c r="H56" s="851"/>
    </row>
    <row r="57" spans="1:8">
      <c r="A57" s="854"/>
      <c r="B57" s="855"/>
      <c r="C57" s="86" t="str">
        <f>报关资料录入2!E12</f>
        <v/>
      </c>
      <c r="D57" s="847">
        <f>报关资料录入2!AE12</f>
        <v>0</v>
      </c>
      <c r="E57" s="847" t="str">
        <f>报关资料录入2!AF12</f>
        <v/>
      </c>
      <c r="F57" s="849" t="str">
        <f t="shared" ref="F57" si="23">IF(C57=""," ",H57/D57)</f>
        <v xml:space="preserve"> </v>
      </c>
      <c r="G57" s="850" t="str">
        <f>'报关单 附3'!AI20</f>
        <v xml:space="preserve">  </v>
      </c>
      <c r="H57" s="851">
        <f>报关资料录入2!W12</f>
        <v>0</v>
      </c>
    </row>
    <row r="58" spans="1:8">
      <c r="A58" s="854"/>
      <c r="B58" s="855"/>
      <c r="C58" s="91" t="str">
        <f>报关资料录入2!E13</f>
        <v/>
      </c>
      <c r="D58" s="847"/>
      <c r="E58" s="847"/>
      <c r="F58" s="849"/>
      <c r="G58" s="850"/>
      <c r="H58" s="851"/>
    </row>
    <row r="59" spans="1:8">
      <c r="A59" s="854"/>
      <c r="B59" s="855"/>
      <c r="C59" s="86" t="str">
        <f>报关资料录入2!E14</f>
        <v/>
      </c>
      <c r="D59" s="847">
        <f>报关资料录入2!AE14</f>
        <v>0</v>
      </c>
      <c r="E59" s="847" t="str">
        <f>报关资料录入2!AF14</f>
        <v/>
      </c>
      <c r="F59" s="849" t="str">
        <f t="shared" ref="F59" si="24">IF(C59=""," ",H59/D59)</f>
        <v xml:space="preserve"> </v>
      </c>
      <c r="G59" s="850" t="str">
        <f>'报关单 附3'!AI23</f>
        <v xml:space="preserve">  </v>
      </c>
      <c r="H59" s="851">
        <f>报关资料录入2!W14</f>
        <v>0</v>
      </c>
    </row>
    <row r="60" spans="1:8">
      <c r="A60" s="854"/>
      <c r="B60" s="855"/>
      <c r="C60" s="91" t="str">
        <f>报关资料录入2!E15</f>
        <v/>
      </c>
      <c r="D60" s="847"/>
      <c r="E60" s="847"/>
      <c r="F60" s="849"/>
      <c r="G60" s="850"/>
      <c r="H60" s="851"/>
    </row>
    <row r="61" spans="1:8">
      <c r="A61" s="854"/>
      <c r="B61" s="855"/>
      <c r="C61" s="86" t="str">
        <f>报关资料录入2!E16</f>
        <v/>
      </c>
      <c r="D61" s="847">
        <f>报关资料录入2!AE16</f>
        <v>0</v>
      </c>
      <c r="E61" s="847" t="str">
        <f>报关资料录入2!AF16</f>
        <v/>
      </c>
      <c r="F61" s="849" t="str">
        <f t="shared" ref="F61" si="25">IF(C61=""," ",H61/D61)</f>
        <v xml:space="preserve"> </v>
      </c>
      <c r="G61" s="850" t="str">
        <f>'报关单 附3'!AI26</f>
        <v xml:space="preserve">  </v>
      </c>
      <c r="H61" s="851">
        <f>报关资料录入2!W16</f>
        <v>0</v>
      </c>
    </row>
    <row r="62" spans="1:8">
      <c r="A62" s="854"/>
      <c r="B62" s="855"/>
      <c r="C62" s="91" t="str">
        <f>报关资料录入2!E17</f>
        <v/>
      </c>
      <c r="D62" s="847"/>
      <c r="E62" s="847"/>
      <c r="F62" s="849"/>
      <c r="G62" s="850"/>
      <c r="H62" s="851"/>
    </row>
    <row r="63" spans="1:8">
      <c r="A63" s="854"/>
      <c r="B63" s="855"/>
      <c r="C63" s="86" t="str">
        <f>报关资料录入2!E18</f>
        <v/>
      </c>
      <c r="D63" s="847">
        <f>报关资料录入2!AE18</f>
        <v>0</v>
      </c>
      <c r="E63" s="847" t="str">
        <f>报关资料录入2!AF18</f>
        <v/>
      </c>
      <c r="F63" s="849" t="str">
        <f t="shared" ref="F63" si="26">IF(C63=""," ",H63/D63)</f>
        <v xml:space="preserve"> </v>
      </c>
      <c r="G63" s="850" t="str">
        <f>'报关单 附3'!AI29</f>
        <v xml:space="preserve">  </v>
      </c>
      <c r="H63" s="851">
        <f>报关资料录入2!W18</f>
        <v>0</v>
      </c>
    </row>
    <row r="64" spans="1:8">
      <c r="A64" s="854"/>
      <c r="B64" s="855"/>
      <c r="C64" s="92" t="str">
        <f>报关资料录入2!E19</f>
        <v/>
      </c>
      <c r="D64" s="847"/>
      <c r="E64" s="847"/>
      <c r="F64" s="849"/>
      <c r="G64" s="850"/>
      <c r="H64" s="851"/>
    </row>
    <row r="65" spans="1:8">
      <c r="A65" s="854"/>
      <c r="B65" s="855"/>
      <c r="C65" s="86" t="str">
        <f>报关资料录入2!E20</f>
        <v/>
      </c>
      <c r="D65" s="847">
        <f>报关资料录入2!AE20</f>
        <v>0</v>
      </c>
      <c r="E65" s="847" t="str">
        <f>报关资料录入2!AF20</f>
        <v/>
      </c>
      <c r="F65" s="849" t="str">
        <f t="shared" ref="F65" si="27">IF(C65=""," ",H65/D65)</f>
        <v xml:space="preserve"> </v>
      </c>
      <c r="G65" s="850" t="str">
        <f>'报关单 附3'!AI32</f>
        <v xml:space="preserve">  </v>
      </c>
      <c r="H65" s="851">
        <f>报关资料录入2!W20</f>
        <v>0</v>
      </c>
    </row>
    <row r="66" spans="1:8">
      <c r="A66" s="854"/>
      <c r="B66" s="855"/>
      <c r="C66" s="91" t="str">
        <f>报关资料录入2!E21</f>
        <v/>
      </c>
      <c r="D66" s="847"/>
      <c r="E66" s="847"/>
      <c r="F66" s="849"/>
      <c r="G66" s="850"/>
      <c r="H66" s="851"/>
    </row>
    <row r="67" spans="1:8">
      <c r="A67" s="854"/>
      <c r="B67" s="855"/>
      <c r="C67" s="86" t="str">
        <f>报关资料录入2!E22</f>
        <v/>
      </c>
      <c r="D67" s="847">
        <f>报关资料录入2!AE22</f>
        <v>0</v>
      </c>
      <c r="E67" s="847" t="str">
        <f>报关资料录入2!AF22</f>
        <v/>
      </c>
      <c r="F67" s="849" t="str">
        <f t="shared" ref="F67" si="28">IF(C67=""," ",H67/D67)</f>
        <v xml:space="preserve"> </v>
      </c>
      <c r="G67" s="850" t="str">
        <f>'报关单 附3'!AI35</f>
        <v xml:space="preserve">  </v>
      </c>
      <c r="H67" s="851">
        <f>报关资料录入2!W22</f>
        <v>0</v>
      </c>
    </row>
    <row r="68" spans="1:8">
      <c r="A68" s="854"/>
      <c r="B68" s="855"/>
      <c r="C68" s="91" t="str">
        <f>报关资料录入2!E23</f>
        <v/>
      </c>
      <c r="D68" s="847"/>
      <c r="E68" s="847"/>
      <c r="F68" s="849"/>
      <c r="G68" s="850"/>
      <c r="H68" s="851"/>
    </row>
    <row r="69" spans="1:8">
      <c r="A69" s="854"/>
      <c r="B69" s="855"/>
      <c r="C69" s="86" t="str">
        <f>报关资料录入2!E24</f>
        <v/>
      </c>
      <c r="D69" s="847">
        <f>报关资料录入2!AE24</f>
        <v>0</v>
      </c>
      <c r="E69" s="847" t="str">
        <f>报关资料录入2!AF24</f>
        <v/>
      </c>
      <c r="F69" s="849" t="str">
        <f t="shared" ref="F69" si="29">IF(C69=""," ",H69/D69)</f>
        <v xml:space="preserve"> </v>
      </c>
      <c r="G69" s="850" t="str">
        <f>'报关单 附3'!AI38</f>
        <v xml:space="preserve">  </v>
      </c>
      <c r="H69" s="851">
        <f>报关资料录入2!W24</f>
        <v>0</v>
      </c>
    </row>
    <row r="70" spans="1:8">
      <c r="A70" s="854"/>
      <c r="B70" s="855"/>
      <c r="C70" s="91" t="str">
        <f>报关资料录入2!E25</f>
        <v/>
      </c>
      <c r="D70" s="847"/>
      <c r="E70" s="847"/>
      <c r="F70" s="849"/>
      <c r="G70" s="850"/>
      <c r="H70" s="851"/>
    </row>
    <row r="71" spans="1:8">
      <c r="A71" s="854"/>
      <c r="B71" s="855"/>
      <c r="C71" s="86" t="str">
        <f>报关资料录入2!E26</f>
        <v/>
      </c>
      <c r="D71" s="847">
        <f>报关资料录入2!AE26</f>
        <v>0</v>
      </c>
      <c r="E71" s="847" t="str">
        <f>报关资料录入2!AF26</f>
        <v/>
      </c>
      <c r="F71" s="849" t="str">
        <f t="shared" ref="F71" si="30">IF(C71=""," ",H71/D71)</f>
        <v xml:space="preserve"> </v>
      </c>
      <c r="G71" s="850" t="str">
        <f>'报关单 附3'!AI41</f>
        <v xml:space="preserve">  </v>
      </c>
      <c r="H71" s="851">
        <f>报关资料录入2!W26</f>
        <v>0</v>
      </c>
    </row>
    <row r="72" spans="1:8">
      <c r="A72" s="854"/>
      <c r="B72" s="855"/>
      <c r="C72" s="91" t="str">
        <f>报关资料录入2!E27</f>
        <v/>
      </c>
      <c r="D72" s="847"/>
      <c r="E72" s="847"/>
      <c r="F72" s="849"/>
      <c r="G72" s="850"/>
      <c r="H72" s="851"/>
    </row>
    <row r="73" spans="1:8">
      <c r="A73" s="854"/>
      <c r="B73" s="855"/>
      <c r="C73" s="86" t="str">
        <f>报关资料录入2!E28</f>
        <v/>
      </c>
      <c r="D73" s="847">
        <f>报关资料录入2!AE28</f>
        <v>0</v>
      </c>
      <c r="E73" s="847" t="str">
        <f>报关资料录入2!AF28</f>
        <v/>
      </c>
      <c r="F73" s="849" t="str">
        <f t="shared" ref="F73" si="31">IF(C73=""," ",H73/D73)</f>
        <v xml:space="preserve"> </v>
      </c>
      <c r="G73" s="850" t="str">
        <f>'报关单 附3'!AI44</f>
        <v xml:space="preserve">  </v>
      </c>
      <c r="H73" s="851">
        <f>报关资料录入2!W28</f>
        <v>0</v>
      </c>
    </row>
    <row r="74" spans="1:8">
      <c r="A74" s="854"/>
      <c r="B74" s="855"/>
      <c r="C74" s="91" t="str">
        <f>报关资料录入2!E29</f>
        <v/>
      </c>
      <c r="D74" s="847"/>
      <c r="E74" s="847"/>
      <c r="F74" s="849"/>
      <c r="G74" s="850"/>
      <c r="H74" s="851"/>
    </row>
    <row r="75" spans="1:8">
      <c r="A75" s="854"/>
      <c r="B75" s="855"/>
      <c r="C75" s="86" t="str">
        <f>报关资料录入2!E30</f>
        <v/>
      </c>
      <c r="D75" s="847">
        <f>报关资料录入2!AE30</f>
        <v>0</v>
      </c>
      <c r="E75" s="847" t="str">
        <f>报关资料录入2!AF30</f>
        <v/>
      </c>
      <c r="F75" s="849" t="str">
        <f t="shared" ref="F75" si="32">IF(C75=""," ",H75/D75)</f>
        <v xml:space="preserve"> </v>
      </c>
      <c r="G75" s="850" t="str">
        <f>'报关单 附4'!AI5</f>
        <v xml:space="preserve">  </v>
      </c>
      <c r="H75" s="851">
        <f>报关资料录入2!W30</f>
        <v>0</v>
      </c>
    </row>
    <row r="76" spans="1:8">
      <c r="A76" s="854"/>
      <c r="B76" s="855"/>
      <c r="C76" s="91" t="str">
        <f>报关资料录入2!E31</f>
        <v/>
      </c>
      <c r="D76" s="847"/>
      <c r="E76" s="847"/>
      <c r="F76" s="849"/>
      <c r="G76" s="850"/>
      <c r="H76" s="851"/>
    </row>
    <row r="77" spans="1:8">
      <c r="A77" s="854"/>
      <c r="B77" s="855"/>
      <c r="C77" s="86" t="str">
        <f>报关资料录入2!E32</f>
        <v/>
      </c>
      <c r="D77" s="847">
        <f>报关资料录入2!AE32</f>
        <v>0</v>
      </c>
      <c r="E77" s="847" t="str">
        <f>报关资料录入2!AF32</f>
        <v/>
      </c>
      <c r="F77" s="849" t="str">
        <f t="shared" ref="F77" si="33">IF(C77=""," ",H77/D77)</f>
        <v xml:space="preserve"> </v>
      </c>
      <c r="G77" s="850" t="str">
        <f>'报关单 附4'!AI8</f>
        <v xml:space="preserve">  </v>
      </c>
      <c r="H77" s="851">
        <f>报关资料录入2!W32</f>
        <v>0</v>
      </c>
    </row>
    <row r="78" spans="1:8">
      <c r="A78" s="854"/>
      <c r="B78" s="855"/>
      <c r="C78" s="91" t="str">
        <f>报关资料录入2!E33</f>
        <v/>
      </c>
      <c r="D78" s="847"/>
      <c r="E78" s="847"/>
      <c r="F78" s="849"/>
      <c r="G78" s="850"/>
      <c r="H78" s="851"/>
    </row>
    <row r="79" spans="1:8">
      <c r="A79" s="854"/>
      <c r="B79" s="855"/>
      <c r="C79" s="86" t="str">
        <f>报关资料录入2!E34</f>
        <v/>
      </c>
      <c r="D79" s="847">
        <f>报关资料录入2!AE34</f>
        <v>0</v>
      </c>
      <c r="E79" s="847" t="str">
        <f>报关资料录入2!AF34</f>
        <v/>
      </c>
      <c r="F79" s="849" t="str">
        <f t="shared" ref="F79" si="34">IF(C79=""," ",H79/D79)</f>
        <v xml:space="preserve"> </v>
      </c>
      <c r="G79" s="850" t="str">
        <f>'报关单 附4'!AI11</f>
        <v xml:space="preserve">  </v>
      </c>
      <c r="H79" s="851">
        <f>报关资料录入2!W34</f>
        <v>0</v>
      </c>
    </row>
    <row r="80" spans="1:8">
      <c r="A80" s="854"/>
      <c r="B80" s="855"/>
      <c r="C80" s="91" t="str">
        <f>报关资料录入2!E35</f>
        <v/>
      </c>
      <c r="D80" s="847"/>
      <c r="E80" s="847"/>
      <c r="F80" s="849"/>
      <c r="G80" s="850"/>
      <c r="H80" s="851"/>
    </row>
    <row r="81" spans="1:8">
      <c r="A81" s="854"/>
      <c r="B81" s="855"/>
      <c r="C81" s="86" t="str">
        <f>报关资料录入2!E36</f>
        <v/>
      </c>
      <c r="D81" s="847">
        <f>报关资料录入2!AE36</f>
        <v>0</v>
      </c>
      <c r="E81" s="847" t="str">
        <f>报关资料录入2!AF36</f>
        <v/>
      </c>
      <c r="F81" s="849" t="str">
        <f t="shared" ref="F81" si="35">IF(C81=""," ",H81/D81)</f>
        <v xml:space="preserve"> </v>
      </c>
      <c r="G81" s="850" t="str">
        <f>'报关单 附4'!AI14</f>
        <v xml:space="preserve">  </v>
      </c>
      <c r="H81" s="851">
        <f>报关资料录入2!W36</f>
        <v>0</v>
      </c>
    </row>
    <row r="82" spans="1:8">
      <c r="A82" s="854"/>
      <c r="B82" s="855"/>
      <c r="C82" s="91" t="str">
        <f>报关资料录入2!E37</f>
        <v/>
      </c>
      <c r="D82" s="847"/>
      <c r="E82" s="847"/>
      <c r="F82" s="849"/>
      <c r="G82" s="850"/>
      <c r="H82" s="851"/>
    </row>
    <row r="83" spans="1:8">
      <c r="A83" s="854"/>
      <c r="B83" s="855"/>
      <c r="C83" s="86" t="str">
        <f>报关资料录入2!E38</f>
        <v/>
      </c>
      <c r="D83" s="847">
        <f>报关资料录入2!AE38</f>
        <v>0</v>
      </c>
      <c r="E83" s="847" t="str">
        <f>报关资料录入2!AF38</f>
        <v/>
      </c>
      <c r="F83" s="849" t="str">
        <f t="shared" ref="F83" si="36">IF(C83=""," ",H83/D83)</f>
        <v xml:space="preserve"> </v>
      </c>
      <c r="G83" s="850" t="str">
        <f>'报关单 附4'!AI17</f>
        <v xml:space="preserve">  </v>
      </c>
      <c r="H83" s="851">
        <f>报关资料录入2!W38</f>
        <v>0</v>
      </c>
    </row>
    <row r="84" spans="1:8">
      <c r="A84" s="854"/>
      <c r="B84" s="855"/>
      <c r="C84" s="91" t="str">
        <f>报关资料录入2!E39</f>
        <v/>
      </c>
      <c r="D84" s="847"/>
      <c r="E84" s="847"/>
      <c r="F84" s="849"/>
      <c r="G84" s="850"/>
      <c r="H84" s="851"/>
    </row>
    <row r="85" spans="1:8">
      <c r="A85" s="854"/>
      <c r="B85" s="855"/>
      <c r="C85" s="86" t="str">
        <f>报关资料录入2!E40</f>
        <v/>
      </c>
      <c r="D85" s="847">
        <f>报关资料录入2!AE40</f>
        <v>0</v>
      </c>
      <c r="E85" s="847" t="str">
        <f>报关资料录入2!AF40</f>
        <v/>
      </c>
      <c r="F85" s="849" t="str">
        <f t="shared" ref="F85" si="37">IF(C85=""," ",H85/D85)</f>
        <v xml:space="preserve"> </v>
      </c>
      <c r="G85" s="850" t="str">
        <f>'报关单 附4'!AI20</f>
        <v xml:space="preserve">  </v>
      </c>
      <c r="H85" s="851">
        <f>报关资料录入2!W40</f>
        <v>0</v>
      </c>
    </row>
    <row r="86" spans="1:8">
      <c r="A86" s="856"/>
      <c r="B86" s="857"/>
      <c r="C86" s="92" t="str">
        <f>报关资料录入2!E41</f>
        <v/>
      </c>
      <c r="D86" s="847"/>
      <c r="E86" s="847"/>
      <c r="F86" s="849"/>
      <c r="G86" s="850"/>
      <c r="H86" s="851"/>
    </row>
    <row r="87" spans="1:8">
      <c r="A87" s="852"/>
      <c r="B87" s="858"/>
      <c r="C87" s="86" t="str">
        <f>报关资料录入3!E2</f>
        <v/>
      </c>
      <c r="D87" s="847">
        <f>报关资料录入3!AE2</f>
        <v>0</v>
      </c>
      <c r="E87" s="847" t="str">
        <f>报关资料录入3!AF2</f>
        <v/>
      </c>
      <c r="F87" s="849" t="str">
        <f t="shared" ref="F87" si="38">IF(C87=""," ",H87/D87)</f>
        <v xml:space="preserve"> </v>
      </c>
      <c r="G87" s="850" t="str">
        <f>'报关单 附3'!AI23</f>
        <v xml:space="preserve">  </v>
      </c>
      <c r="H87" s="851">
        <f>报关资料录入3!W2</f>
        <v>0</v>
      </c>
    </row>
    <row r="88" spans="1:8" ht="15" customHeight="1">
      <c r="A88" s="854"/>
      <c r="B88" s="855"/>
      <c r="C88" s="92" t="str">
        <f>报关资料录入3!E3</f>
        <v/>
      </c>
      <c r="D88" s="847"/>
      <c r="E88" s="847"/>
      <c r="F88" s="849"/>
      <c r="G88" s="850"/>
      <c r="H88" s="851"/>
    </row>
    <row r="89" spans="1:8" ht="14.25" customHeight="1">
      <c r="A89" s="854"/>
      <c r="B89" s="855"/>
      <c r="C89" s="91" t="str">
        <f>报关资料录入3!E4</f>
        <v/>
      </c>
      <c r="D89" s="847">
        <f>报关资料录入3!AE4</f>
        <v>0</v>
      </c>
      <c r="E89" s="847" t="str">
        <f>报关资料录入3!AF4</f>
        <v/>
      </c>
      <c r="F89" s="849" t="str">
        <f t="shared" ref="F89" si="39">IF(C89=""," ",H89/D89)</f>
        <v xml:space="preserve"> </v>
      </c>
      <c r="G89" s="850" t="str">
        <f>'报关单 附3'!AI26</f>
        <v xml:space="preserve">  </v>
      </c>
      <c r="H89" s="851">
        <f>报关资料录入3!W4</f>
        <v>0</v>
      </c>
    </row>
    <row r="90" spans="1:8" ht="14.25" customHeight="1">
      <c r="A90" s="854"/>
      <c r="B90" s="855"/>
      <c r="C90" s="91" t="str">
        <f>报关资料录入3!E5</f>
        <v/>
      </c>
      <c r="D90" s="847"/>
      <c r="E90" s="847"/>
      <c r="F90" s="849"/>
      <c r="G90" s="850"/>
      <c r="H90" s="851"/>
    </row>
    <row r="91" spans="1:8">
      <c r="A91" s="854"/>
      <c r="B91" s="855"/>
      <c r="C91" s="86" t="str">
        <f>报关资料录入3!E6</f>
        <v/>
      </c>
      <c r="D91" s="847">
        <f>报关资料录入3!AE6</f>
        <v>0</v>
      </c>
      <c r="E91" s="847" t="str">
        <f>报关资料录入3!AF6</f>
        <v/>
      </c>
      <c r="F91" s="849" t="str">
        <f t="shared" ref="F91" si="40">IF(C91=""," ",H91/D91)</f>
        <v xml:space="preserve"> </v>
      </c>
      <c r="G91" s="850" t="str">
        <f>'报关单 附3'!AI29</f>
        <v xml:space="preserve">  </v>
      </c>
      <c r="H91" s="851">
        <f>报关资料录入3!W6</f>
        <v>0</v>
      </c>
    </row>
    <row r="92" spans="1:8">
      <c r="A92" s="854"/>
      <c r="B92" s="855"/>
      <c r="C92" s="92" t="str">
        <f>报关资料录入3!E7</f>
        <v/>
      </c>
      <c r="D92" s="847"/>
      <c r="E92" s="847"/>
      <c r="F92" s="849"/>
      <c r="G92" s="850"/>
      <c r="H92" s="851"/>
    </row>
    <row r="93" spans="1:8">
      <c r="A93" s="854"/>
      <c r="B93" s="855"/>
      <c r="C93" s="91" t="str">
        <f>报关资料录入3!E8</f>
        <v/>
      </c>
      <c r="D93" s="847">
        <f>报关资料录入3!AE8</f>
        <v>0</v>
      </c>
      <c r="E93" s="847" t="str">
        <f>报关资料录入3!AF8</f>
        <v/>
      </c>
      <c r="F93" s="849" t="str">
        <f t="shared" ref="F93" si="41">IF(C93=""," ",H93/D93)</f>
        <v xml:space="preserve"> </v>
      </c>
      <c r="G93" s="850" t="str">
        <f>'报关单 附3'!AI32</f>
        <v xml:space="preserve">  </v>
      </c>
      <c r="H93" s="851">
        <f>报关资料录入3!W8</f>
        <v>0</v>
      </c>
    </row>
    <row r="94" spans="1:8">
      <c r="A94" s="854"/>
      <c r="B94" s="855"/>
      <c r="C94" s="91" t="str">
        <f>报关资料录入3!E9</f>
        <v/>
      </c>
      <c r="D94" s="847"/>
      <c r="E94" s="847"/>
      <c r="F94" s="849"/>
      <c r="G94" s="850"/>
      <c r="H94" s="851"/>
    </row>
    <row r="95" spans="1:8">
      <c r="A95" s="854"/>
      <c r="B95" s="855"/>
      <c r="C95" s="86" t="str">
        <f>报关资料录入3!E10</f>
        <v/>
      </c>
      <c r="D95" s="847">
        <f>报关资料录入3!AE10</f>
        <v>0</v>
      </c>
      <c r="E95" s="847" t="str">
        <f>报关资料录入3!AF10</f>
        <v/>
      </c>
      <c r="F95" s="849" t="str">
        <f t="shared" ref="F95" si="42">IF(C95=""," ",H95/D95)</f>
        <v xml:space="preserve"> </v>
      </c>
      <c r="G95" s="850" t="str">
        <f>'报关单 附3'!AI35</f>
        <v xml:space="preserve">  </v>
      </c>
      <c r="H95" s="851">
        <f>报关资料录入3!W10</f>
        <v>0</v>
      </c>
    </row>
    <row r="96" spans="1:8">
      <c r="A96" s="854"/>
      <c r="B96" s="855"/>
      <c r="C96" s="92" t="str">
        <f>报关资料录入3!E11</f>
        <v/>
      </c>
      <c r="D96" s="847"/>
      <c r="E96" s="847"/>
      <c r="F96" s="849"/>
      <c r="G96" s="850"/>
      <c r="H96" s="851"/>
    </row>
    <row r="97" spans="1:8">
      <c r="A97" s="854"/>
      <c r="B97" s="855"/>
      <c r="C97" s="91" t="str">
        <f>报关资料录入3!E12</f>
        <v/>
      </c>
      <c r="D97" s="847">
        <f>报关资料录入3!AE12</f>
        <v>0</v>
      </c>
      <c r="E97" s="847" t="str">
        <f>报关资料录入3!AF12</f>
        <v/>
      </c>
      <c r="F97" s="849" t="str">
        <f t="shared" ref="F97" si="43">IF(C97=""," ",H97/D97)</f>
        <v xml:space="preserve"> </v>
      </c>
      <c r="G97" s="850" t="str">
        <f>'报关单 附3'!AI38</f>
        <v xml:space="preserve">  </v>
      </c>
      <c r="H97" s="851">
        <f>报关资料录入3!W12</f>
        <v>0</v>
      </c>
    </row>
    <row r="98" spans="1:8">
      <c r="A98" s="854"/>
      <c r="B98" s="855"/>
      <c r="C98" s="91" t="str">
        <f>报关资料录入3!E13</f>
        <v/>
      </c>
      <c r="D98" s="847"/>
      <c r="E98" s="847"/>
      <c r="F98" s="849"/>
      <c r="G98" s="850"/>
      <c r="H98" s="851"/>
    </row>
    <row r="99" spans="1:8">
      <c r="A99" s="854"/>
      <c r="B99" s="855"/>
      <c r="C99" s="86" t="str">
        <f>报关资料录入3!E14</f>
        <v/>
      </c>
      <c r="D99" s="847">
        <f>报关资料录入3!AE14</f>
        <v>0</v>
      </c>
      <c r="E99" s="847" t="str">
        <f>报关资料录入3!AF14</f>
        <v/>
      </c>
      <c r="F99" s="849" t="str">
        <f t="shared" ref="F99" si="44">IF(C99=""," ",H99/D99)</f>
        <v xml:space="preserve"> </v>
      </c>
      <c r="G99" s="850" t="str">
        <f>'报关单 附3'!AI41</f>
        <v xml:space="preserve">  </v>
      </c>
      <c r="H99" s="851">
        <f>报关资料录入3!W14</f>
        <v>0</v>
      </c>
    </row>
    <row r="100" spans="1:8">
      <c r="A100" s="854"/>
      <c r="B100" s="855"/>
      <c r="C100" s="91" t="str">
        <f>报关资料录入3!E15</f>
        <v/>
      </c>
      <c r="D100" s="847"/>
      <c r="E100" s="847"/>
      <c r="F100" s="849"/>
      <c r="G100" s="850"/>
      <c r="H100" s="851"/>
    </row>
    <row r="101" spans="1:8">
      <c r="A101" s="854"/>
      <c r="B101" s="855"/>
      <c r="C101" s="86" t="str">
        <f>报关资料录入3!E16</f>
        <v/>
      </c>
      <c r="D101" s="847">
        <f>报关资料录入3!AE16</f>
        <v>0</v>
      </c>
      <c r="E101" s="847" t="str">
        <f>报关资料录入3!AF16</f>
        <v/>
      </c>
      <c r="F101" s="849" t="str">
        <f t="shared" ref="F101:F105" si="45">IF(C101=""," ",H101/D101)</f>
        <v xml:space="preserve"> </v>
      </c>
      <c r="G101" s="850" t="str">
        <f>'报关单 附3'!AI44</f>
        <v xml:space="preserve">  </v>
      </c>
      <c r="H101" s="851">
        <f>报关资料录入3!W16</f>
        <v>0</v>
      </c>
    </row>
    <row r="102" spans="1:8">
      <c r="A102" s="854"/>
      <c r="B102" s="855"/>
      <c r="C102" s="92" t="str">
        <f>报关资料录入3!E17</f>
        <v/>
      </c>
      <c r="D102" s="847"/>
      <c r="E102" s="847"/>
      <c r="F102" s="849"/>
      <c r="G102" s="850"/>
      <c r="H102" s="851"/>
    </row>
    <row r="103" spans="1:8">
      <c r="A103" s="854"/>
      <c r="B103" s="855"/>
      <c r="C103" s="91" t="str">
        <f>报关资料录入3!E18</f>
        <v/>
      </c>
      <c r="D103" s="847">
        <f>报关资料录入3!AE18</f>
        <v>0</v>
      </c>
      <c r="E103" s="847" t="str">
        <f>报关资料录入3!AF18</f>
        <v/>
      </c>
      <c r="F103" s="849" t="str">
        <f t="shared" si="45"/>
        <v xml:space="preserve"> </v>
      </c>
      <c r="G103" s="850" t="str">
        <f>'报关单 附5'!AI5</f>
        <v xml:space="preserve">  </v>
      </c>
      <c r="H103" s="851">
        <f>报关资料录入3!W18</f>
        <v>0</v>
      </c>
    </row>
    <row r="104" spans="1:8">
      <c r="A104" s="854"/>
      <c r="B104" s="855"/>
      <c r="C104" s="91" t="str">
        <f>报关资料录入3!E19</f>
        <v/>
      </c>
      <c r="D104" s="847"/>
      <c r="E104" s="847"/>
      <c r="F104" s="849"/>
      <c r="G104" s="850"/>
      <c r="H104" s="851"/>
    </row>
    <row r="105" spans="1:8">
      <c r="A105" s="854"/>
      <c r="B105" s="855"/>
      <c r="C105" s="86" t="str">
        <f>报关资料录入3!E20</f>
        <v/>
      </c>
      <c r="D105" s="847">
        <f>报关资料录入3!AE20</f>
        <v>0</v>
      </c>
      <c r="E105" s="847" t="str">
        <f>报关资料录入3!AF20</f>
        <v/>
      </c>
      <c r="F105" s="849" t="str">
        <f t="shared" si="45"/>
        <v xml:space="preserve"> </v>
      </c>
      <c r="G105" s="850" t="str">
        <f>'报关单 附5'!AI8</f>
        <v xml:space="preserve">  </v>
      </c>
      <c r="H105" s="851">
        <f>报关资料录入3!W20</f>
        <v>0</v>
      </c>
    </row>
    <row r="106" spans="1:8">
      <c r="A106" s="854"/>
      <c r="B106" s="855"/>
      <c r="C106" s="92" t="str">
        <f>报关资料录入3!E21</f>
        <v/>
      </c>
      <c r="D106" s="847"/>
      <c r="E106" s="847"/>
      <c r="F106" s="849"/>
      <c r="G106" s="850"/>
      <c r="H106" s="851"/>
    </row>
    <row r="107" spans="1:8">
      <c r="A107" s="843" t="str">
        <f>IF(G107="HKD","合计港币:",IF(G107="USD","合计美元:","    "))</f>
        <v>合计美元:</v>
      </c>
      <c r="B107" s="844"/>
      <c r="C107" s="845">
        <f>ROUND(H107,4)</f>
        <v>8938.7999999999993</v>
      </c>
      <c r="D107" s="846"/>
      <c r="E107" s="846"/>
      <c r="F107" s="93" t="s">
        <v>4556</v>
      </c>
      <c r="G107" s="94" t="str">
        <f>报关资料与ASN!F15</f>
        <v>USD</v>
      </c>
      <c r="H107" s="95">
        <f>SUM(H7:H106)</f>
        <v>8938.7999999999993</v>
      </c>
    </row>
    <row r="108" spans="1:8">
      <c r="A108" s="859" t="s">
        <v>4557</v>
      </c>
      <c r="B108" s="859"/>
      <c r="C108" s="860"/>
      <c r="D108" s="860"/>
      <c r="E108" s="860"/>
      <c r="F108" s="860"/>
      <c r="G108" s="860"/>
      <c r="H108" s="860"/>
    </row>
    <row r="109" spans="1:8">
      <c r="A109" s="859"/>
      <c r="B109" s="859"/>
      <c r="C109" s="860"/>
      <c r="D109" s="860"/>
      <c r="E109" s="860"/>
      <c r="F109" s="860"/>
      <c r="G109" s="860"/>
      <c r="H109" s="860"/>
    </row>
    <row r="110" spans="1:8">
      <c r="A110" s="859"/>
      <c r="B110" s="859"/>
      <c r="C110" s="860"/>
      <c r="D110" s="860"/>
      <c r="E110" s="860"/>
      <c r="F110" s="860"/>
      <c r="G110" s="860"/>
      <c r="H110" s="860"/>
    </row>
  </sheetData>
  <sheetProtection password="AED3" sheet="1" objects="1" scenarios="1" formatRows="0"/>
  <mergeCells count="270">
    <mergeCell ref="H97:H98"/>
    <mergeCell ref="H99:H100"/>
    <mergeCell ref="H101:H102"/>
    <mergeCell ref="H103:H104"/>
    <mergeCell ref="H105:H106"/>
    <mergeCell ref="A47:B66"/>
    <mergeCell ref="A27:B46"/>
    <mergeCell ref="A7:B26"/>
    <mergeCell ref="A108:B110"/>
    <mergeCell ref="C108:H110"/>
    <mergeCell ref="A87:B106"/>
    <mergeCell ref="A67:B86"/>
    <mergeCell ref="H79:H80"/>
    <mergeCell ref="H81:H82"/>
    <mergeCell ref="H83:H84"/>
    <mergeCell ref="H85:H86"/>
    <mergeCell ref="H87:H88"/>
    <mergeCell ref="H89:H90"/>
    <mergeCell ref="H91:H92"/>
    <mergeCell ref="H93:H94"/>
    <mergeCell ref="H95:H96"/>
    <mergeCell ref="H61:H62"/>
    <mergeCell ref="H63:H64"/>
    <mergeCell ref="H65:H66"/>
    <mergeCell ref="H67:H68"/>
    <mergeCell ref="H69:H70"/>
    <mergeCell ref="H71:H72"/>
    <mergeCell ref="H73:H74"/>
    <mergeCell ref="H75:H76"/>
    <mergeCell ref="H77:H78"/>
    <mergeCell ref="H43:H44"/>
    <mergeCell ref="H45:H46"/>
    <mergeCell ref="H47:H48"/>
    <mergeCell ref="H49:H50"/>
    <mergeCell ref="H51:H52"/>
    <mergeCell ref="H53:H54"/>
    <mergeCell ref="H55:H56"/>
    <mergeCell ref="H57:H58"/>
    <mergeCell ref="H59:H60"/>
    <mergeCell ref="H25:H26"/>
    <mergeCell ref="H27:H28"/>
    <mergeCell ref="H29:H30"/>
    <mergeCell ref="H31:H32"/>
    <mergeCell ref="H33:H34"/>
    <mergeCell ref="H35:H36"/>
    <mergeCell ref="H37:H38"/>
    <mergeCell ref="H39:H40"/>
    <mergeCell ref="H41:H42"/>
    <mergeCell ref="H7:H8"/>
    <mergeCell ref="H9:H10"/>
    <mergeCell ref="H11:H12"/>
    <mergeCell ref="H13:H14"/>
    <mergeCell ref="H15:H16"/>
    <mergeCell ref="H17:H18"/>
    <mergeCell ref="H19:H20"/>
    <mergeCell ref="H21:H22"/>
    <mergeCell ref="H23:H24"/>
    <mergeCell ref="G89:G90"/>
    <mergeCell ref="G91:G92"/>
    <mergeCell ref="G93:G94"/>
    <mergeCell ref="G95:G96"/>
    <mergeCell ref="G97:G98"/>
    <mergeCell ref="G99:G100"/>
    <mergeCell ref="G101:G102"/>
    <mergeCell ref="G103:G104"/>
    <mergeCell ref="G105:G106"/>
    <mergeCell ref="G71:G72"/>
    <mergeCell ref="G73:G74"/>
    <mergeCell ref="G75:G76"/>
    <mergeCell ref="G77:G78"/>
    <mergeCell ref="G79:G80"/>
    <mergeCell ref="G81:G82"/>
    <mergeCell ref="G83:G84"/>
    <mergeCell ref="G85:G86"/>
    <mergeCell ref="G87:G88"/>
    <mergeCell ref="G53:G54"/>
    <mergeCell ref="G55:G56"/>
    <mergeCell ref="G57:G58"/>
    <mergeCell ref="G59:G60"/>
    <mergeCell ref="G61:G62"/>
    <mergeCell ref="G63:G64"/>
    <mergeCell ref="G65:G66"/>
    <mergeCell ref="G67:G68"/>
    <mergeCell ref="G69:G70"/>
    <mergeCell ref="F105:F106"/>
    <mergeCell ref="G7:G8"/>
    <mergeCell ref="G9:G10"/>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F87:F88"/>
    <mergeCell ref="F89:F90"/>
    <mergeCell ref="F91:F92"/>
    <mergeCell ref="F93:F94"/>
    <mergeCell ref="F95:F96"/>
    <mergeCell ref="F97:F98"/>
    <mergeCell ref="F99:F100"/>
    <mergeCell ref="F101:F102"/>
    <mergeCell ref="F103:F104"/>
    <mergeCell ref="F69:F70"/>
    <mergeCell ref="F71:F72"/>
    <mergeCell ref="F73:F74"/>
    <mergeCell ref="F75:F76"/>
    <mergeCell ref="F77:F78"/>
    <mergeCell ref="F79:F80"/>
    <mergeCell ref="F81:F82"/>
    <mergeCell ref="F83:F84"/>
    <mergeCell ref="F85:F86"/>
    <mergeCell ref="F51:F52"/>
    <mergeCell ref="F53:F54"/>
    <mergeCell ref="F55:F56"/>
    <mergeCell ref="F57:F58"/>
    <mergeCell ref="F59:F60"/>
    <mergeCell ref="F61:F62"/>
    <mergeCell ref="F63:F64"/>
    <mergeCell ref="F65:F66"/>
    <mergeCell ref="F67:F68"/>
    <mergeCell ref="E103:E104"/>
    <mergeCell ref="E105:E106"/>
    <mergeCell ref="F7:F8"/>
    <mergeCell ref="F9:F10"/>
    <mergeCell ref="F11:F12"/>
    <mergeCell ref="F13:F14"/>
    <mergeCell ref="F15:F16"/>
    <mergeCell ref="F17:F18"/>
    <mergeCell ref="F19:F20"/>
    <mergeCell ref="F21:F22"/>
    <mergeCell ref="F23:F24"/>
    <mergeCell ref="F25:F26"/>
    <mergeCell ref="F27:F28"/>
    <mergeCell ref="F29:F30"/>
    <mergeCell ref="F31:F32"/>
    <mergeCell ref="F33:F34"/>
    <mergeCell ref="F35:F36"/>
    <mergeCell ref="F37:F38"/>
    <mergeCell ref="F39:F40"/>
    <mergeCell ref="F41:F42"/>
    <mergeCell ref="F43:F44"/>
    <mergeCell ref="F45:F46"/>
    <mergeCell ref="F47:F48"/>
    <mergeCell ref="F49:F50"/>
    <mergeCell ref="E85:E86"/>
    <mergeCell ref="E87:E88"/>
    <mergeCell ref="E89:E90"/>
    <mergeCell ref="E91:E92"/>
    <mergeCell ref="E93:E94"/>
    <mergeCell ref="E95:E96"/>
    <mergeCell ref="E97:E98"/>
    <mergeCell ref="E99:E100"/>
    <mergeCell ref="E101:E102"/>
    <mergeCell ref="E67:E68"/>
    <mergeCell ref="E69:E70"/>
    <mergeCell ref="E71:E72"/>
    <mergeCell ref="E73:E74"/>
    <mergeCell ref="E75:E76"/>
    <mergeCell ref="E77:E78"/>
    <mergeCell ref="E79:E80"/>
    <mergeCell ref="E81:E82"/>
    <mergeCell ref="E83:E84"/>
    <mergeCell ref="E49:E50"/>
    <mergeCell ref="E51:E52"/>
    <mergeCell ref="E53:E54"/>
    <mergeCell ref="E55:E56"/>
    <mergeCell ref="E57:E58"/>
    <mergeCell ref="E59:E60"/>
    <mergeCell ref="E61:E62"/>
    <mergeCell ref="E63:E64"/>
    <mergeCell ref="E65:E66"/>
    <mergeCell ref="D101:D102"/>
    <mergeCell ref="D103:D104"/>
    <mergeCell ref="D105:D106"/>
    <mergeCell ref="E7:E8"/>
    <mergeCell ref="E9:E10"/>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D83:D84"/>
    <mergeCell ref="D85:D86"/>
    <mergeCell ref="D87:D88"/>
    <mergeCell ref="D89:D90"/>
    <mergeCell ref="D91:D92"/>
    <mergeCell ref="D93:D94"/>
    <mergeCell ref="D95:D96"/>
    <mergeCell ref="D97:D98"/>
    <mergeCell ref="D99:D100"/>
    <mergeCell ref="D65:D66"/>
    <mergeCell ref="D67:D68"/>
    <mergeCell ref="D69:D70"/>
    <mergeCell ref="D71:D72"/>
    <mergeCell ref="D73:D74"/>
    <mergeCell ref="D75:D76"/>
    <mergeCell ref="D77:D78"/>
    <mergeCell ref="D79:D80"/>
    <mergeCell ref="D81:D82"/>
    <mergeCell ref="D47:D48"/>
    <mergeCell ref="D49:D50"/>
    <mergeCell ref="D51:D52"/>
    <mergeCell ref="D53:D54"/>
    <mergeCell ref="D55:D56"/>
    <mergeCell ref="D57:D58"/>
    <mergeCell ref="D59:D60"/>
    <mergeCell ref="D61:D62"/>
    <mergeCell ref="D63:D64"/>
    <mergeCell ref="A6:B6"/>
    <mergeCell ref="G6:H6"/>
    <mergeCell ref="A107:B107"/>
    <mergeCell ref="C107:E107"/>
    <mergeCell ref="D7:D8"/>
    <mergeCell ref="D9:D10"/>
    <mergeCell ref="D11:D12"/>
    <mergeCell ref="D13:D14"/>
    <mergeCell ref="D15:D16"/>
    <mergeCell ref="D17:D18"/>
    <mergeCell ref="D19:D20"/>
    <mergeCell ref="D21:D22"/>
    <mergeCell ref="D23:D24"/>
    <mergeCell ref="D25:D26"/>
    <mergeCell ref="D27:D28"/>
    <mergeCell ref="D29:D30"/>
    <mergeCell ref="D31:D32"/>
    <mergeCell ref="D33:D34"/>
    <mergeCell ref="D35:D36"/>
    <mergeCell ref="D37:D38"/>
    <mergeCell ref="D39:D40"/>
    <mergeCell ref="D41:D42"/>
    <mergeCell ref="D43:D44"/>
    <mergeCell ref="D45:D46"/>
    <mergeCell ref="A1:H1"/>
    <mergeCell ref="A2:D2"/>
    <mergeCell ref="G2:H2"/>
    <mergeCell ref="A3:B3"/>
    <mergeCell ref="C3:D3"/>
    <mergeCell ref="G3:H3"/>
    <mergeCell ref="C4:D4"/>
    <mergeCell ref="F4:H4"/>
    <mergeCell ref="B5:C5"/>
  </mergeCells>
  <phoneticPr fontId="148" type="noConversion"/>
  <printOptions horizontalCentered="1" verticalCentered="1"/>
  <pageMargins left="7.8740157480315001E-2" right="7.8740157480315001E-2" top="0.55118110236220497" bottom="0.39370078740157499" header="0.27559055118110198" footer="0.86614173228346403"/>
  <pageSetup paperSize="9" scale="72" fitToWidth="3" fitToHeight="3"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3"/>
  </sheetPr>
  <dimension ref="A1:I92"/>
  <sheetViews>
    <sheetView showGridLines="0" showZeros="0" showOutlineSymbols="0" view="pageBreakPreview" topLeftCell="A7" zoomScaleNormal="100" workbookViewId="0">
      <selection activeCell="F70" sqref="F70:F71"/>
    </sheetView>
  </sheetViews>
  <sheetFormatPr defaultColWidth="9" defaultRowHeight="15.75"/>
  <cols>
    <col min="1" max="1" width="19" style="15" customWidth="1"/>
    <col min="2" max="2" width="17.375" style="15" customWidth="1"/>
    <col min="3" max="3" width="12.5" style="15" customWidth="1"/>
    <col min="4" max="4" width="14.5" style="15" customWidth="1"/>
    <col min="5" max="5" width="12.875" style="15" customWidth="1"/>
    <col min="6" max="6" width="4.625" style="15" customWidth="1"/>
    <col min="7" max="7" width="12.25" style="15" customWidth="1"/>
    <col min="8" max="8" width="0.5" style="15" customWidth="1"/>
    <col min="9" max="16384" width="9" style="15"/>
  </cols>
  <sheetData>
    <row r="1" spans="1:9" ht="53.25" customHeight="1">
      <c r="A1" s="832" t="s">
        <v>4558</v>
      </c>
      <c r="B1" s="833"/>
      <c r="C1" s="833"/>
      <c r="D1" s="833"/>
      <c r="E1" s="833"/>
      <c r="F1" s="833"/>
      <c r="G1" s="833"/>
      <c r="H1" s="834"/>
    </row>
    <row r="2" spans="1:9" ht="12" customHeight="1">
      <c r="A2" s="16"/>
      <c r="B2" s="17"/>
      <c r="C2" s="17"/>
      <c r="D2" s="17"/>
      <c r="E2" s="18"/>
      <c r="F2" s="19"/>
      <c r="G2" s="861"/>
      <c r="H2" s="829"/>
    </row>
    <row r="3" spans="1:9" ht="13.5" customHeight="1">
      <c r="A3" s="22" t="s">
        <v>4559</v>
      </c>
      <c r="B3" s="901" t="str">
        <f>报关资料录入!E7</f>
        <v>四川可图雅实业股份有限公司</v>
      </c>
      <c r="C3" s="901"/>
      <c r="D3" s="901"/>
      <c r="E3" s="23"/>
      <c r="F3" s="24"/>
      <c r="G3" s="861"/>
      <c r="H3" s="829"/>
    </row>
    <row r="4" spans="1:9" ht="15.75" customHeight="1">
      <c r="A4" s="22" t="s">
        <v>4560</v>
      </c>
      <c r="B4" s="902"/>
      <c r="C4" s="902"/>
      <c r="D4" s="902"/>
      <c r="E4" s="25"/>
      <c r="F4" s="862"/>
      <c r="G4" s="862"/>
      <c r="H4" s="863"/>
    </row>
    <row r="5" spans="1:9" ht="13.5" customHeight="1">
      <c r="A5" s="26" t="s">
        <v>4561</v>
      </c>
      <c r="B5" s="903" t="str">
        <f>报关资料录入!O7</f>
        <v>四川省达州市渠县合力镇工业园区创业街西部国际服饰产业城二期二批次第4、6栋</v>
      </c>
      <c r="C5" s="903"/>
      <c r="D5" s="903"/>
      <c r="E5" s="18"/>
      <c r="F5" s="19"/>
      <c r="G5" s="861"/>
      <c r="H5" s="829"/>
    </row>
    <row r="6" spans="1:9" ht="15" customHeight="1">
      <c r="A6" s="26" t="s">
        <v>4562</v>
      </c>
      <c r="B6" s="904"/>
      <c r="C6" s="904"/>
      <c r="D6" s="904"/>
      <c r="E6" s="23" t="s">
        <v>4563</v>
      </c>
      <c r="F6" s="862" t="str">
        <f>报关资料录入!U15</f>
        <v>SCKTY260989</v>
      </c>
      <c r="G6" s="765"/>
      <c r="H6" s="835"/>
    </row>
    <row r="7" spans="1:9" ht="16.5" customHeight="1">
      <c r="A7" s="26" t="s">
        <v>4564</v>
      </c>
      <c r="B7" s="894" t="str">
        <f>报关资料录入!E9</f>
        <v>0818-7218888</v>
      </c>
      <c r="C7" s="27" t="s">
        <v>4565</v>
      </c>
      <c r="D7" s="894" t="str">
        <f>报关资料录入!O9</f>
        <v>0818-7218888</v>
      </c>
      <c r="E7" s="25" t="s">
        <v>4566</v>
      </c>
      <c r="F7" s="765"/>
      <c r="G7" s="765"/>
      <c r="H7" s="835"/>
      <c r="I7" s="20"/>
    </row>
    <row r="8" spans="1:9" ht="13.5" customHeight="1">
      <c r="A8" s="26" t="s">
        <v>4567</v>
      </c>
      <c r="B8" s="895"/>
      <c r="C8" s="28" t="s">
        <v>4568</v>
      </c>
      <c r="D8" s="895"/>
      <c r="E8" s="25" t="s">
        <v>4569</v>
      </c>
      <c r="F8" s="29"/>
      <c r="G8" s="861"/>
      <c r="H8" s="829"/>
    </row>
    <row r="9" spans="1:9" ht="16.5" customHeight="1">
      <c r="A9" s="30" t="s">
        <v>4570</v>
      </c>
      <c r="B9" s="905" t="str">
        <f>报关资料录入!O11</f>
        <v>WALMART INC.</v>
      </c>
      <c r="C9" s="905"/>
      <c r="D9" s="905"/>
      <c r="E9" s="25" t="s">
        <v>4571</v>
      </c>
      <c r="F9" s="864">
        <f>报关资料录入!U17</f>
        <v>46193</v>
      </c>
      <c r="G9" s="864"/>
      <c r="H9" s="865"/>
    </row>
    <row r="10" spans="1:9" ht="13.5" customHeight="1">
      <c r="A10" s="22" t="s">
        <v>4572</v>
      </c>
      <c r="B10" s="906"/>
      <c r="C10" s="906"/>
      <c r="D10" s="906"/>
      <c r="E10" s="31" t="s">
        <v>4573</v>
      </c>
      <c r="F10" s="32"/>
      <c r="G10" s="866"/>
      <c r="H10" s="867"/>
    </row>
    <row r="11" spans="1:9" ht="16.5" customHeight="1">
      <c r="A11" s="22" t="s">
        <v>4574</v>
      </c>
      <c r="B11" s="905"/>
      <c r="C11" s="905"/>
      <c r="D11" s="905"/>
      <c r="E11" s="25" t="s">
        <v>4575</v>
      </c>
      <c r="F11" s="862" t="str">
        <f>报关资料录入!U19</f>
        <v>四川达州</v>
      </c>
      <c r="G11" s="862"/>
      <c r="H11" s="863"/>
    </row>
    <row r="12" spans="1:9" ht="13.5" customHeight="1">
      <c r="A12" s="22" t="s">
        <v>4576</v>
      </c>
      <c r="B12" s="906"/>
      <c r="C12" s="906"/>
      <c r="D12" s="906"/>
      <c r="E12" s="33"/>
      <c r="F12" s="34"/>
      <c r="G12" s="861"/>
      <c r="H12" s="829"/>
    </row>
    <row r="13" spans="1:9" ht="13.5" customHeight="1">
      <c r="A13" s="22" t="s">
        <v>4577</v>
      </c>
      <c r="B13" s="896" t="str">
        <f>报关资料录入!E13</f>
        <v>479-273-4000</v>
      </c>
      <c r="C13" s="35" t="s">
        <v>4578</v>
      </c>
      <c r="D13" s="896">
        <f>报关资料录入!O13</f>
        <v>0</v>
      </c>
      <c r="E13" s="17"/>
      <c r="F13" s="17"/>
      <c r="G13" s="861"/>
      <c r="H13" s="829"/>
    </row>
    <row r="14" spans="1:9" ht="13.5" customHeight="1">
      <c r="A14" s="26" t="s">
        <v>4579</v>
      </c>
      <c r="B14" s="877"/>
      <c r="C14" s="36" t="s">
        <v>4568</v>
      </c>
      <c r="D14" s="877"/>
      <c r="E14" s="17"/>
      <c r="F14" s="17"/>
      <c r="G14" s="861"/>
      <c r="H14" s="829"/>
    </row>
    <row r="15" spans="1:9" ht="13.5" customHeight="1">
      <c r="A15" s="37" t="s">
        <v>4580</v>
      </c>
      <c r="B15" s="38"/>
      <c r="C15" s="17"/>
      <c r="D15" s="17"/>
      <c r="E15" s="17"/>
      <c r="F15" s="17"/>
      <c r="G15" s="861"/>
      <c r="H15" s="829"/>
    </row>
    <row r="16" spans="1:9" ht="13.5" customHeight="1">
      <c r="A16" s="868" t="s">
        <v>4581</v>
      </c>
      <c r="B16" s="869"/>
      <c r="C16" s="869"/>
      <c r="D16" s="869"/>
      <c r="E16" s="869"/>
      <c r="F16" s="869"/>
      <c r="G16" s="869"/>
      <c r="H16" s="870"/>
    </row>
    <row r="17" spans="1:8" ht="13.5" customHeight="1">
      <c r="A17" s="871" t="s">
        <v>4582</v>
      </c>
      <c r="B17" s="872"/>
      <c r="C17" s="39" t="s">
        <v>4583</v>
      </c>
      <c r="D17" s="39" t="s">
        <v>4584</v>
      </c>
      <c r="E17" s="39" t="s">
        <v>4585</v>
      </c>
      <c r="F17" s="871" t="s">
        <v>4586</v>
      </c>
      <c r="G17" s="873"/>
      <c r="H17" s="872"/>
    </row>
    <row r="18" spans="1:8" ht="13.5" customHeight="1">
      <c r="A18" s="874" t="s">
        <v>4587</v>
      </c>
      <c r="B18" s="875"/>
      <c r="C18" s="40" t="s">
        <v>4588</v>
      </c>
      <c r="D18" s="40" t="s">
        <v>4589</v>
      </c>
      <c r="E18" s="40" t="s">
        <v>4590</v>
      </c>
      <c r="F18" s="876" t="s">
        <v>4591</v>
      </c>
      <c r="G18" s="877"/>
      <c r="H18" s="878"/>
    </row>
    <row r="19" spans="1:8" ht="20.100000000000001" customHeight="1">
      <c r="A19" s="879" t="str">
        <f>报关资料录入!E43</f>
        <v>玩具振动球</v>
      </c>
      <c r="B19" s="880"/>
      <c r="C19" s="41">
        <f>报关资料录入!AE43</f>
        <v>1800</v>
      </c>
      <c r="D19" s="42" t="str">
        <f>报关资料录入!AF43</f>
        <v>套</v>
      </c>
      <c r="E19" s="43">
        <f>IF(A19=""," ",G19/C19)</f>
        <v>2.4700000000000002</v>
      </c>
      <c r="F19" s="44" t="str">
        <f>'报关单 附1'!AI23</f>
        <v>USD</v>
      </c>
      <c r="G19" s="45">
        <f>报关资料录入!W43</f>
        <v>4446</v>
      </c>
      <c r="H19" s="46"/>
    </row>
    <row r="20" spans="1:8" ht="20.100000000000001" customHeight="1">
      <c r="A20" s="881" t="str">
        <f>报关资料录入!E45</f>
        <v>玩具骰子</v>
      </c>
      <c r="B20" s="882"/>
      <c r="C20" s="47">
        <f>报关资料录入!AE45</f>
        <v>23040</v>
      </c>
      <c r="D20" s="48" t="str">
        <f>报关资料录入!AF45</f>
        <v>套</v>
      </c>
      <c r="E20" s="43">
        <f t="shared" ref="E20:E68" si="0">IF(A20=""," ",G20/C20)</f>
        <v>0.19500000000000001</v>
      </c>
      <c r="F20" s="49" t="str">
        <f>'报关单 附1'!AI26</f>
        <v>USD</v>
      </c>
      <c r="G20" s="50">
        <f>报关资料录入!W45</f>
        <v>4492.8</v>
      </c>
      <c r="H20" s="51"/>
    </row>
    <row r="21" spans="1:8" ht="20.100000000000001" customHeight="1">
      <c r="A21" s="883" t="str">
        <f>报关资料录入!E47</f>
        <v/>
      </c>
      <c r="B21" s="884"/>
      <c r="C21" s="47">
        <f>报关资料录入!AE47</f>
        <v>0</v>
      </c>
      <c r="D21" s="48" t="str">
        <f>报关资料录入!AF47</f>
        <v/>
      </c>
      <c r="E21" s="43" t="str">
        <f t="shared" si="0"/>
        <v xml:space="preserve"> </v>
      </c>
      <c r="F21" s="49" t="str">
        <f>'报关单 附1'!AI29</f>
        <v xml:space="preserve">  </v>
      </c>
      <c r="G21" s="50">
        <f>报关资料录入!W47</f>
        <v>0</v>
      </c>
      <c r="H21" s="52"/>
    </row>
    <row r="22" spans="1:8" ht="20.100000000000001" customHeight="1">
      <c r="A22" s="885" t="str">
        <f>报关资料录入!E49</f>
        <v/>
      </c>
      <c r="B22" s="886"/>
      <c r="C22" s="47">
        <f>报关资料录入!AE49</f>
        <v>0</v>
      </c>
      <c r="D22" s="48" t="str">
        <f>报关资料录入!AF49</f>
        <v/>
      </c>
      <c r="E22" s="43" t="str">
        <f t="shared" si="0"/>
        <v xml:space="preserve"> </v>
      </c>
      <c r="F22" s="49" t="str">
        <f>'报关单 附1'!AI32</f>
        <v xml:space="preserve">  </v>
      </c>
      <c r="G22" s="50">
        <f>报关资料录入!W49</f>
        <v>0</v>
      </c>
      <c r="H22" s="51"/>
    </row>
    <row r="23" spans="1:8" ht="20.100000000000001" customHeight="1">
      <c r="A23" s="887" t="str">
        <f>报关资料录入!E51</f>
        <v/>
      </c>
      <c r="B23" s="813"/>
      <c r="C23" s="47">
        <f>报关资料录入!AE51</f>
        <v>0</v>
      </c>
      <c r="D23" s="48" t="str">
        <f>报关资料录入!AF51</f>
        <v/>
      </c>
      <c r="E23" s="43" t="str">
        <f t="shared" si="0"/>
        <v xml:space="preserve"> </v>
      </c>
      <c r="F23" s="49" t="str">
        <f>'报关单 附1'!AI35</f>
        <v xml:space="preserve">  </v>
      </c>
      <c r="G23" s="50">
        <f>报关资料录入!W51</f>
        <v>0</v>
      </c>
      <c r="H23" s="52"/>
    </row>
    <row r="24" spans="1:8" ht="20.100000000000001" customHeight="1">
      <c r="A24" s="885" t="str">
        <f>报关资料录入!E53</f>
        <v/>
      </c>
      <c r="B24" s="886"/>
      <c r="C24" s="47">
        <f>报关资料录入!AE53</f>
        <v>0</v>
      </c>
      <c r="D24" s="48" t="str">
        <f>报关资料录入!AF53</f>
        <v/>
      </c>
      <c r="E24" s="43" t="str">
        <f t="shared" si="0"/>
        <v xml:space="preserve"> </v>
      </c>
      <c r="F24" s="49" t="str">
        <f>'报关单 附1'!AI38</f>
        <v xml:space="preserve">  </v>
      </c>
      <c r="G24" s="50">
        <f>报关资料录入!W53</f>
        <v>0</v>
      </c>
      <c r="H24" s="51"/>
    </row>
    <row r="25" spans="1:8" ht="20.100000000000001" customHeight="1">
      <c r="A25" s="887" t="str">
        <f>报关资料录入!E55</f>
        <v/>
      </c>
      <c r="B25" s="813"/>
      <c r="C25" s="53">
        <f>报关资料录入!AE55</f>
        <v>0</v>
      </c>
      <c r="D25" s="48" t="str">
        <f>报关资料录入!AF55</f>
        <v/>
      </c>
      <c r="E25" s="43" t="str">
        <f t="shared" si="0"/>
        <v xml:space="preserve"> </v>
      </c>
      <c r="F25" s="49" t="str">
        <f>'报关单 附2'!AI5</f>
        <v xml:space="preserve">  </v>
      </c>
      <c r="G25" s="50">
        <f>报关资料录入!W55</f>
        <v>0</v>
      </c>
      <c r="H25" s="52"/>
    </row>
    <row r="26" spans="1:8" ht="20.100000000000001" customHeight="1">
      <c r="A26" s="885" t="str">
        <f>报关资料录入!E57</f>
        <v/>
      </c>
      <c r="B26" s="886"/>
      <c r="C26" s="53">
        <f>报关资料录入!AE57</f>
        <v>0</v>
      </c>
      <c r="D26" s="48" t="str">
        <f>报关资料录入!AF57</f>
        <v/>
      </c>
      <c r="E26" s="43" t="str">
        <f t="shared" si="0"/>
        <v xml:space="preserve"> </v>
      </c>
      <c r="F26" s="49" t="str">
        <f>'报关单 附2'!AI8</f>
        <v xml:space="preserve">  </v>
      </c>
      <c r="G26" s="50">
        <f>报关资料录入!W57</f>
        <v>0</v>
      </c>
      <c r="H26" s="51"/>
    </row>
    <row r="27" spans="1:8" ht="20.100000000000001" customHeight="1">
      <c r="A27" s="887" t="str">
        <f>报关资料录入!E59</f>
        <v/>
      </c>
      <c r="B27" s="813"/>
      <c r="C27" s="53">
        <f>报关资料录入!AE59</f>
        <v>0</v>
      </c>
      <c r="D27" s="48" t="str">
        <f>报关资料录入!AF59</f>
        <v/>
      </c>
      <c r="E27" s="43" t="str">
        <f t="shared" si="0"/>
        <v xml:space="preserve"> </v>
      </c>
      <c r="F27" s="49" t="str">
        <f>'报关单 附2'!AI11</f>
        <v xml:space="preserve">  </v>
      </c>
      <c r="G27" s="50">
        <f>报关资料录入!W59</f>
        <v>0</v>
      </c>
      <c r="H27" s="52"/>
    </row>
    <row r="28" spans="1:8" ht="20.100000000000001" customHeight="1">
      <c r="A28" s="885" t="str">
        <f>报关资料录入!E61</f>
        <v/>
      </c>
      <c r="B28" s="886"/>
      <c r="C28" s="53">
        <f>报关资料录入!AE61</f>
        <v>0</v>
      </c>
      <c r="D28" s="48" t="str">
        <f>报关资料录入!AF61</f>
        <v/>
      </c>
      <c r="E28" s="43" t="str">
        <f t="shared" si="0"/>
        <v xml:space="preserve"> </v>
      </c>
      <c r="F28" s="49" t="str">
        <f>'报关单 附2'!AI14</f>
        <v xml:space="preserve">  </v>
      </c>
      <c r="G28" s="54">
        <f>报关资料录入!W61</f>
        <v>0</v>
      </c>
      <c r="H28" s="55"/>
    </row>
    <row r="29" spans="1:8" ht="20.100000000000001" customHeight="1">
      <c r="A29" s="887" t="str">
        <f>报关资料录入!E63</f>
        <v/>
      </c>
      <c r="B29" s="813"/>
      <c r="C29" s="53">
        <f>报关资料录入!AE63</f>
        <v>0</v>
      </c>
      <c r="D29" s="48" t="str">
        <f>报关资料录入!AF63</f>
        <v/>
      </c>
      <c r="E29" s="43" t="str">
        <f t="shared" si="0"/>
        <v xml:space="preserve"> </v>
      </c>
      <c r="F29" s="49" t="str">
        <f>'报关单 附2'!AI17</f>
        <v xml:space="preserve">  </v>
      </c>
      <c r="G29" s="56">
        <f>报关资料录入!W63</f>
        <v>0</v>
      </c>
      <c r="H29" s="55"/>
    </row>
    <row r="30" spans="1:8" ht="20.100000000000001" customHeight="1">
      <c r="A30" s="885" t="str">
        <f>报关资料录入!E65</f>
        <v/>
      </c>
      <c r="B30" s="886"/>
      <c r="C30" s="53">
        <f>报关资料录入!AE65</f>
        <v>0</v>
      </c>
      <c r="D30" s="48" t="str">
        <f>报关资料录入!AF65</f>
        <v/>
      </c>
      <c r="E30" s="43" t="str">
        <f t="shared" si="0"/>
        <v xml:space="preserve"> </v>
      </c>
      <c r="F30" s="49" t="str">
        <f>'报关单 附2'!AI20</f>
        <v xml:space="preserve">  </v>
      </c>
      <c r="G30" s="56">
        <f>报关资料录入!W65</f>
        <v>0</v>
      </c>
      <c r="H30" s="55"/>
    </row>
    <row r="31" spans="1:8" ht="20.100000000000001" customHeight="1">
      <c r="A31" s="887" t="str">
        <f>报关资料录入!E67</f>
        <v/>
      </c>
      <c r="B31" s="813"/>
      <c r="C31" s="53">
        <f>报关资料录入!AE67</f>
        <v>0</v>
      </c>
      <c r="D31" s="48" t="str">
        <f>报关资料录入!AF67</f>
        <v/>
      </c>
      <c r="E31" s="43" t="str">
        <f t="shared" si="0"/>
        <v xml:space="preserve"> </v>
      </c>
      <c r="F31" s="49" t="str">
        <f>'报关单 附2'!AI23</f>
        <v xml:space="preserve">  </v>
      </c>
      <c r="G31" s="56">
        <f>报关资料录入!W67</f>
        <v>0</v>
      </c>
      <c r="H31" s="55"/>
    </row>
    <row r="32" spans="1:8" ht="20.100000000000001" customHeight="1">
      <c r="A32" s="885" t="str">
        <f>报关资料录入!E69</f>
        <v/>
      </c>
      <c r="B32" s="886"/>
      <c r="C32" s="53">
        <f>报关资料录入!AE69</f>
        <v>0</v>
      </c>
      <c r="D32" s="48" t="str">
        <f>报关资料录入!AF69</f>
        <v/>
      </c>
      <c r="E32" s="43" t="str">
        <f t="shared" si="0"/>
        <v xml:space="preserve"> </v>
      </c>
      <c r="F32" s="49" t="str">
        <f>'报关单 附2'!AI26</f>
        <v xml:space="preserve">  </v>
      </c>
      <c r="G32" s="56">
        <f>报关资料录入!W69</f>
        <v>0</v>
      </c>
      <c r="H32" s="55"/>
    </row>
    <row r="33" spans="1:8" ht="20.100000000000001" customHeight="1">
      <c r="A33" s="887" t="str">
        <f>报关资料录入!E71</f>
        <v/>
      </c>
      <c r="B33" s="813"/>
      <c r="C33" s="53">
        <f>报关资料录入!AE71</f>
        <v>0</v>
      </c>
      <c r="D33" s="48" t="str">
        <f>报关资料录入!AF71</f>
        <v/>
      </c>
      <c r="E33" s="43" t="str">
        <f t="shared" si="0"/>
        <v xml:space="preserve"> </v>
      </c>
      <c r="F33" s="49" t="str">
        <f>'报关单 附2'!AI29</f>
        <v xml:space="preserve">  </v>
      </c>
      <c r="G33" s="56">
        <f>报关资料录入!W71</f>
        <v>0</v>
      </c>
      <c r="H33" s="55"/>
    </row>
    <row r="34" spans="1:8" ht="20.100000000000001" customHeight="1">
      <c r="A34" s="885" t="str">
        <f>报关资料录入!E73</f>
        <v/>
      </c>
      <c r="B34" s="886"/>
      <c r="C34" s="53">
        <f>报关资料录入!AE73</f>
        <v>0</v>
      </c>
      <c r="D34" s="48" t="str">
        <f>报关资料录入!AF73</f>
        <v/>
      </c>
      <c r="E34" s="43" t="str">
        <f t="shared" si="0"/>
        <v xml:space="preserve"> </v>
      </c>
      <c r="F34" s="49" t="str">
        <f>'报关单 附2'!AI32</f>
        <v xml:space="preserve">  </v>
      </c>
      <c r="G34" s="56">
        <f>报关资料录入!W73</f>
        <v>0</v>
      </c>
      <c r="H34" s="55"/>
    </row>
    <row r="35" spans="1:8" ht="20.100000000000001" customHeight="1">
      <c r="A35" s="887" t="str">
        <f>报关资料录入!E75</f>
        <v/>
      </c>
      <c r="B35" s="813"/>
      <c r="C35" s="53">
        <f>报关资料录入!AE75</f>
        <v>0</v>
      </c>
      <c r="D35" s="48" t="str">
        <f>报关资料录入!AF75</f>
        <v/>
      </c>
      <c r="E35" s="43" t="str">
        <f t="shared" si="0"/>
        <v xml:space="preserve"> </v>
      </c>
      <c r="F35" s="49" t="str">
        <f>'报关单 附2'!AI35</f>
        <v xml:space="preserve">  </v>
      </c>
      <c r="G35" s="56">
        <f>报关资料录入!W75</f>
        <v>0</v>
      </c>
      <c r="H35" s="55"/>
    </row>
    <row r="36" spans="1:8" ht="20.100000000000001" customHeight="1">
      <c r="A36" s="885" t="str">
        <f>报关资料录入!E77</f>
        <v/>
      </c>
      <c r="B36" s="886"/>
      <c r="C36" s="53">
        <f>报关资料录入!AE77</f>
        <v>0</v>
      </c>
      <c r="D36" s="48" t="str">
        <f>报关资料录入!AF77</f>
        <v/>
      </c>
      <c r="E36" s="43" t="str">
        <f t="shared" si="0"/>
        <v xml:space="preserve"> </v>
      </c>
      <c r="F36" s="49" t="str">
        <f>'报关单 附2'!AI38</f>
        <v xml:space="preserve">  </v>
      </c>
      <c r="G36" s="56">
        <f>报关资料录入!W77</f>
        <v>0</v>
      </c>
      <c r="H36" s="55"/>
    </row>
    <row r="37" spans="1:8" ht="20.100000000000001" customHeight="1">
      <c r="A37" s="887" t="str">
        <f>报关资料录入!E79</f>
        <v/>
      </c>
      <c r="B37" s="813"/>
      <c r="C37" s="53">
        <f>报关资料录入!AE79</f>
        <v>0</v>
      </c>
      <c r="D37" s="48" t="str">
        <f>报关资料录入!AF79</f>
        <v/>
      </c>
      <c r="E37" s="43" t="str">
        <f t="shared" si="0"/>
        <v xml:space="preserve"> </v>
      </c>
      <c r="F37" s="49" t="str">
        <f>'报关单 附2'!AI41</f>
        <v xml:space="preserve">  </v>
      </c>
      <c r="G37" s="56">
        <f>报关资料录入!W79</f>
        <v>0</v>
      </c>
      <c r="H37" s="55"/>
    </row>
    <row r="38" spans="1:8" ht="20.100000000000001" customHeight="1">
      <c r="A38" s="885" t="str">
        <f>报关资料录入!E81</f>
        <v/>
      </c>
      <c r="B38" s="886"/>
      <c r="C38" s="53">
        <f>报关资料录入!AE81</f>
        <v>0</v>
      </c>
      <c r="D38" s="48" t="str">
        <f>报关资料录入!AF81</f>
        <v/>
      </c>
      <c r="E38" s="43" t="str">
        <f t="shared" si="0"/>
        <v xml:space="preserve"> </v>
      </c>
      <c r="F38" s="49" t="str">
        <f>'报关单 附2'!AI44</f>
        <v xml:space="preserve">  </v>
      </c>
      <c r="G38" s="57">
        <f>报关资料录入!W81</f>
        <v>0</v>
      </c>
      <c r="H38" s="55"/>
    </row>
    <row r="39" spans="1:8" ht="20.100000000000001" customHeight="1">
      <c r="A39" s="879" t="str">
        <f>报关资料录入2!E2</f>
        <v/>
      </c>
      <c r="B39" s="880"/>
      <c r="C39" s="41">
        <f>报关资料录入2!AE2</f>
        <v>0</v>
      </c>
      <c r="D39" s="42" t="str">
        <f>报关资料录入2!AF2</f>
        <v/>
      </c>
      <c r="E39" s="43" t="str">
        <f t="shared" si="0"/>
        <v xml:space="preserve"> </v>
      </c>
      <c r="F39" s="44" t="str">
        <f>'报关单 附3'!AI5</f>
        <v xml:space="preserve">  </v>
      </c>
      <c r="G39" s="45">
        <f>报关资料录入2!W2</f>
        <v>0</v>
      </c>
      <c r="H39" s="58"/>
    </row>
    <row r="40" spans="1:8" ht="20.100000000000001" customHeight="1">
      <c r="A40" s="879" t="str">
        <f>报关资料录入2!E4</f>
        <v/>
      </c>
      <c r="B40" s="880"/>
      <c r="C40" s="41">
        <f>报关资料录入2!AE4</f>
        <v>0</v>
      </c>
      <c r="D40" s="42" t="str">
        <f>报关资料录入2!AF4</f>
        <v/>
      </c>
      <c r="E40" s="43" t="str">
        <f t="shared" si="0"/>
        <v xml:space="preserve"> </v>
      </c>
      <c r="F40" s="49" t="str">
        <f>'报关单 附3'!AI8</f>
        <v xml:space="preserve">  </v>
      </c>
      <c r="G40" s="50">
        <f>报关资料录入2!W4</f>
        <v>0</v>
      </c>
      <c r="H40" s="59"/>
    </row>
    <row r="41" spans="1:8" ht="20.100000000000001" customHeight="1">
      <c r="A41" s="879" t="str">
        <f>报关资料录入2!E6</f>
        <v/>
      </c>
      <c r="B41" s="880"/>
      <c r="C41" s="41">
        <f>报关资料录入2!AE6</f>
        <v>0</v>
      </c>
      <c r="D41" s="42" t="str">
        <f>报关资料录入2!AF6</f>
        <v/>
      </c>
      <c r="E41" s="43" t="str">
        <f t="shared" si="0"/>
        <v xml:space="preserve"> </v>
      </c>
      <c r="F41" s="49" t="str">
        <f>'报关单 附3'!AI11</f>
        <v xml:space="preserve">  </v>
      </c>
      <c r="G41" s="50">
        <f>报关资料录入2!W6</f>
        <v>0</v>
      </c>
      <c r="H41" s="59"/>
    </row>
    <row r="42" spans="1:8" ht="20.100000000000001" customHeight="1">
      <c r="A42" s="879" t="str">
        <f>报关资料录入2!E8</f>
        <v/>
      </c>
      <c r="B42" s="880"/>
      <c r="C42" s="41">
        <f>报关资料录入2!AE8</f>
        <v>0</v>
      </c>
      <c r="D42" s="42" t="str">
        <f>报关资料录入2!AF8</f>
        <v/>
      </c>
      <c r="E42" s="43" t="str">
        <f t="shared" si="0"/>
        <v xml:space="preserve"> </v>
      </c>
      <c r="F42" s="49" t="str">
        <f>'报关单 附3'!AI14</f>
        <v xml:space="preserve">  </v>
      </c>
      <c r="G42" s="50">
        <f>报关资料录入2!W8</f>
        <v>0</v>
      </c>
      <c r="H42" s="60"/>
    </row>
    <row r="43" spans="1:8" ht="20.100000000000001" customHeight="1">
      <c r="A43" s="879" t="str">
        <f>报关资料录入2!E10</f>
        <v/>
      </c>
      <c r="B43" s="880"/>
      <c r="C43" s="41">
        <f>报关资料录入2!AE10</f>
        <v>0</v>
      </c>
      <c r="D43" s="42" t="str">
        <f>报关资料录入2!AF10</f>
        <v/>
      </c>
      <c r="E43" s="43" t="str">
        <f t="shared" si="0"/>
        <v xml:space="preserve"> </v>
      </c>
      <c r="F43" s="49" t="str">
        <f>'报关单 附3'!AI17</f>
        <v xml:space="preserve">  </v>
      </c>
      <c r="G43" s="50">
        <f>报关资料录入2!W10</f>
        <v>0</v>
      </c>
      <c r="H43" s="60"/>
    </row>
    <row r="44" spans="1:8" ht="20.100000000000001" customHeight="1">
      <c r="A44" s="879" t="str">
        <f>报关资料录入2!E12</f>
        <v/>
      </c>
      <c r="B44" s="880"/>
      <c r="C44" s="41">
        <f>报关资料录入2!AE12</f>
        <v>0</v>
      </c>
      <c r="D44" s="42" t="str">
        <f>报关资料录入2!AF12</f>
        <v/>
      </c>
      <c r="E44" s="43" t="str">
        <f t="shared" si="0"/>
        <v xml:space="preserve"> </v>
      </c>
      <c r="F44" s="49" t="str">
        <f>'报关单 附3'!AI20</f>
        <v xml:space="preserve">  </v>
      </c>
      <c r="G44" s="50">
        <f>报关资料录入2!W12</f>
        <v>0</v>
      </c>
      <c r="H44" s="61"/>
    </row>
    <row r="45" spans="1:8" ht="20.100000000000001" customHeight="1">
      <c r="A45" s="879" t="str">
        <f>报关资料录入2!E14</f>
        <v/>
      </c>
      <c r="B45" s="880"/>
      <c r="C45" s="41">
        <f>报关资料录入2!AE14</f>
        <v>0</v>
      </c>
      <c r="D45" s="42" t="str">
        <f>报关资料录入2!AF14</f>
        <v/>
      </c>
      <c r="E45" s="43" t="str">
        <f t="shared" si="0"/>
        <v xml:space="preserve"> </v>
      </c>
      <c r="F45" s="49" t="str">
        <f>'报关单 附3'!AI23</f>
        <v xml:space="preserve">  </v>
      </c>
      <c r="G45" s="50">
        <f>报关资料录入2!W14</f>
        <v>0</v>
      </c>
      <c r="H45" s="61"/>
    </row>
    <row r="46" spans="1:8" ht="20.100000000000001" customHeight="1">
      <c r="A46" s="879" t="str">
        <f>报关资料录入2!E16</f>
        <v/>
      </c>
      <c r="B46" s="880"/>
      <c r="C46" s="41">
        <f>报关资料录入2!AE16</f>
        <v>0</v>
      </c>
      <c r="D46" s="42" t="str">
        <f>报关资料录入2!AF16</f>
        <v/>
      </c>
      <c r="E46" s="43" t="str">
        <f t="shared" si="0"/>
        <v xml:space="preserve"> </v>
      </c>
      <c r="F46" s="49" t="str">
        <f>'报关单 附3'!AI26</f>
        <v xml:space="preserve">  </v>
      </c>
      <c r="G46" s="50">
        <f>报关资料录入2!W16</f>
        <v>0</v>
      </c>
      <c r="H46" s="61"/>
    </row>
    <row r="47" spans="1:8" ht="20.100000000000001" customHeight="1">
      <c r="A47" s="879" t="str">
        <f>报关资料录入2!E18</f>
        <v/>
      </c>
      <c r="B47" s="880"/>
      <c r="C47" s="41">
        <f>报关资料录入2!AE18</f>
        <v>0</v>
      </c>
      <c r="D47" s="42" t="str">
        <f>报关资料录入2!AF18</f>
        <v/>
      </c>
      <c r="E47" s="43" t="str">
        <f t="shared" si="0"/>
        <v xml:space="preserve"> </v>
      </c>
      <c r="F47" s="49" t="str">
        <f>'报关单 附3'!AI29</f>
        <v xml:space="preserve">  </v>
      </c>
      <c r="G47" s="50">
        <f>报关资料录入2!W18</f>
        <v>0</v>
      </c>
      <c r="H47" s="21"/>
    </row>
    <row r="48" spans="1:8" ht="20.100000000000001" customHeight="1">
      <c r="A48" s="879" t="str">
        <f>报关资料录入2!E20</f>
        <v/>
      </c>
      <c r="B48" s="880"/>
      <c r="C48" s="41">
        <f>报关资料录入2!AE20</f>
        <v>0</v>
      </c>
      <c r="D48" s="42" t="str">
        <f>报关资料录入2!AF20</f>
        <v/>
      </c>
      <c r="E48" s="43" t="str">
        <f t="shared" si="0"/>
        <v xml:space="preserve"> </v>
      </c>
      <c r="F48" s="49" t="str">
        <f>'报关单 附3'!AI32</f>
        <v xml:space="preserve">  </v>
      </c>
      <c r="G48" s="54">
        <f>报关资料录入2!W20</f>
        <v>0</v>
      </c>
      <c r="H48" s="21"/>
    </row>
    <row r="49" spans="1:8" ht="20.100000000000001" customHeight="1">
      <c r="A49" s="879" t="str">
        <f>报关资料录入2!E22</f>
        <v/>
      </c>
      <c r="B49" s="880"/>
      <c r="C49" s="41">
        <f>报关资料录入2!AE22</f>
        <v>0</v>
      </c>
      <c r="D49" s="42" t="str">
        <f>报关资料录入2!AF22</f>
        <v/>
      </c>
      <c r="E49" s="43" t="str">
        <f t="shared" si="0"/>
        <v xml:space="preserve"> </v>
      </c>
      <c r="F49" s="49" t="str">
        <f>'报关单 附3'!AI35</f>
        <v xml:space="preserve">  </v>
      </c>
      <c r="G49" s="56">
        <f>报关资料录入2!W22</f>
        <v>0</v>
      </c>
      <c r="H49" s="62"/>
    </row>
    <row r="50" spans="1:8" ht="20.100000000000001" customHeight="1">
      <c r="A50" s="879" t="str">
        <f>报关资料录入2!E24</f>
        <v/>
      </c>
      <c r="B50" s="880"/>
      <c r="C50" s="41">
        <f>报关资料录入2!AE24</f>
        <v>0</v>
      </c>
      <c r="D50" s="42" t="str">
        <f>报关资料录入2!AF24</f>
        <v/>
      </c>
      <c r="E50" s="43" t="str">
        <f t="shared" si="0"/>
        <v xml:space="preserve"> </v>
      </c>
      <c r="F50" s="49" t="str">
        <f>'报关单 附3'!AI38</f>
        <v xml:space="preserve">  </v>
      </c>
      <c r="G50" s="56">
        <f>报关资料录入2!W24</f>
        <v>0</v>
      </c>
      <c r="H50" s="21"/>
    </row>
    <row r="51" spans="1:8" ht="20.100000000000001" customHeight="1">
      <c r="A51" s="879" t="str">
        <f>报关资料录入2!E26</f>
        <v/>
      </c>
      <c r="B51" s="880"/>
      <c r="C51" s="41">
        <f>报关资料录入2!AE26</f>
        <v>0</v>
      </c>
      <c r="D51" s="42" t="str">
        <f>报关资料录入2!AF26</f>
        <v/>
      </c>
      <c r="E51" s="43" t="str">
        <f t="shared" si="0"/>
        <v xml:space="preserve"> </v>
      </c>
      <c r="F51" s="49" t="str">
        <f>'报关单 附3'!AI41</f>
        <v xml:space="preserve">  </v>
      </c>
      <c r="G51" s="56">
        <f>报关资料录入2!W26</f>
        <v>0</v>
      </c>
      <c r="H51" s="21"/>
    </row>
    <row r="52" spans="1:8" ht="20.100000000000001" customHeight="1">
      <c r="A52" s="879" t="str">
        <f>报关资料录入2!E28</f>
        <v/>
      </c>
      <c r="B52" s="880"/>
      <c r="C52" s="41">
        <f>报关资料录入2!AE28</f>
        <v>0</v>
      </c>
      <c r="D52" s="42" t="str">
        <f>报关资料录入2!AF28</f>
        <v/>
      </c>
      <c r="E52" s="43" t="str">
        <f t="shared" si="0"/>
        <v xml:space="preserve"> </v>
      </c>
      <c r="F52" s="49" t="str">
        <f>'报关单 附3'!AI44</f>
        <v xml:space="preserve">  </v>
      </c>
      <c r="G52" s="56">
        <f>报关资料录入2!W28</f>
        <v>0</v>
      </c>
      <c r="H52" s="21"/>
    </row>
    <row r="53" spans="1:8" ht="20.100000000000001" customHeight="1">
      <c r="A53" s="879" t="str">
        <f>报关资料录入2!E30</f>
        <v/>
      </c>
      <c r="B53" s="880"/>
      <c r="C53" s="41">
        <f>报关资料录入2!AE30</f>
        <v>0</v>
      </c>
      <c r="D53" s="42" t="str">
        <f>报关资料录入2!AF30</f>
        <v/>
      </c>
      <c r="E53" s="43" t="str">
        <f t="shared" si="0"/>
        <v xml:space="preserve"> </v>
      </c>
      <c r="F53" s="49" t="str">
        <f>'报关单 附4'!AI5</f>
        <v xml:space="preserve">  </v>
      </c>
      <c r="G53" s="56">
        <f>报关资料录入2!W30</f>
        <v>0</v>
      </c>
      <c r="H53" s="21"/>
    </row>
    <row r="54" spans="1:8" ht="20.100000000000001" customHeight="1">
      <c r="A54" s="879" t="str">
        <f>报关资料录入2!E32</f>
        <v/>
      </c>
      <c r="B54" s="880"/>
      <c r="C54" s="41">
        <f>报关资料录入2!AE32</f>
        <v>0</v>
      </c>
      <c r="D54" s="42" t="str">
        <f>报关资料录入2!AF32</f>
        <v/>
      </c>
      <c r="E54" s="43" t="str">
        <f t="shared" si="0"/>
        <v xml:space="preserve"> </v>
      </c>
      <c r="F54" s="49" t="str">
        <f>'报关单 附4'!AI8</f>
        <v xml:space="preserve">  </v>
      </c>
      <c r="G54" s="56">
        <f>报关资料录入2!W32</f>
        <v>0</v>
      </c>
      <c r="H54" s="21"/>
    </row>
    <row r="55" spans="1:8" ht="20.100000000000001" customHeight="1">
      <c r="A55" s="879" t="str">
        <f>报关资料录入2!E34</f>
        <v/>
      </c>
      <c r="B55" s="880"/>
      <c r="C55" s="41">
        <f>报关资料录入2!AE34</f>
        <v>0</v>
      </c>
      <c r="D55" s="42" t="str">
        <f>报关资料录入2!AF34</f>
        <v/>
      </c>
      <c r="E55" s="43" t="str">
        <f t="shared" si="0"/>
        <v xml:space="preserve"> </v>
      </c>
      <c r="F55" s="49" t="str">
        <f>'报关单 附4'!AI11</f>
        <v xml:space="preserve">  </v>
      </c>
      <c r="G55" s="56">
        <f>报关资料录入2!W34</f>
        <v>0</v>
      </c>
      <c r="H55" s="21"/>
    </row>
    <row r="56" spans="1:8" ht="20.100000000000001" customHeight="1">
      <c r="A56" s="879" t="str">
        <f>报关资料录入2!E36</f>
        <v/>
      </c>
      <c r="B56" s="880"/>
      <c r="C56" s="41">
        <f>报关资料录入2!AE36</f>
        <v>0</v>
      </c>
      <c r="D56" s="42" t="str">
        <f>报关资料录入2!AF36</f>
        <v/>
      </c>
      <c r="E56" s="43" t="str">
        <f t="shared" si="0"/>
        <v xml:space="preserve"> </v>
      </c>
      <c r="F56" s="49" t="str">
        <f>'报关单 附4'!AI14</f>
        <v xml:space="preserve">  </v>
      </c>
      <c r="G56" s="56">
        <f>报关资料录入2!W36</f>
        <v>0</v>
      </c>
      <c r="H56" s="21"/>
    </row>
    <row r="57" spans="1:8" ht="20.100000000000001" customHeight="1">
      <c r="A57" s="879" t="str">
        <f>报关资料录入2!E38</f>
        <v/>
      </c>
      <c r="B57" s="880"/>
      <c r="C57" s="41">
        <f>报关资料录入2!AE38</f>
        <v>0</v>
      </c>
      <c r="D57" s="42" t="str">
        <f>报关资料录入2!AF38</f>
        <v/>
      </c>
      <c r="E57" s="43" t="str">
        <f t="shared" si="0"/>
        <v xml:space="preserve"> </v>
      </c>
      <c r="F57" s="49" t="str">
        <f>'报关单 附4'!AI17</f>
        <v xml:space="preserve">  </v>
      </c>
      <c r="G57" s="56">
        <f>报关资料录入2!W38</f>
        <v>0</v>
      </c>
      <c r="H57" s="21"/>
    </row>
    <row r="58" spans="1:8" ht="20.100000000000001" customHeight="1">
      <c r="A58" s="879" t="str">
        <f>报关资料录入2!E40</f>
        <v/>
      </c>
      <c r="B58" s="880"/>
      <c r="C58" s="41">
        <f>报关资料录入2!AE40</f>
        <v>0</v>
      </c>
      <c r="D58" s="42" t="str">
        <f>报关资料录入2!AF40</f>
        <v/>
      </c>
      <c r="E58" s="43" t="str">
        <f t="shared" si="0"/>
        <v xml:space="preserve"> </v>
      </c>
      <c r="F58" s="49" t="str">
        <f>'报关单 附4'!AI20</f>
        <v xml:space="preserve">  </v>
      </c>
      <c r="G58" s="57">
        <f>报关资料录入2!W40</f>
        <v>0</v>
      </c>
      <c r="H58" s="21"/>
    </row>
    <row r="59" spans="1:8" ht="20.100000000000001" customHeight="1">
      <c r="A59" s="879" t="str">
        <f>报关资料录入3!E2</f>
        <v/>
      </c>
      <c r="B59" s="880"/>
      <c r="C59" s="41">
        <f>报关资料录入3!AE2</f>
        <v>0</v>
      </c>
      <c r="D59" s="42" t="str">
        <f>报关资料录入3!AF2</f>
        <v/>
      </c>
      <c r="E59" s="43" t="str">
        <f t="shared" si="0"/>
        <v xml:space="preserve"> </v>
      </c>
      <c r="F59" s="44" t="str">
        <f>'报关单 附4'!AI23</f>
        <v xml:space="preserve">  </v>
      </c>
      <c r="G59" s="45">
        <f>报关资料录入3!W2</f>
        <v>0</v>
      </c>
      <c r="H59" s="21"/>
    </row>
    <row r="60" spans="1:8" ht="20.100000000000001" customHeight="1">
      <c r="A60" s="879" t="str">
        <f>报关资料录入3!E4</f>
        <v/>
      </c>
      <c r="B60" s="880"/>
      <c r="C60" s="41">
        <f>报关资料录入3!AE4</f>
        <v>0</v>
      </c>
      <c r="D60" s="42" t="str">
        <f>报关资料录入3!AF4</f>
        <v/>
      </c>
      <c r="E60" s="43" t="str">
        <f t="shared" si="0"/>
        <v xml:space="preserve"> </v>
      </c>
      <c r="F60" s="49" t="str">
        <f>'报关单 附4'!AI26</f>
        <v xml:space="preserve">  </v>
      </c>
      <c r="G60" s="50">
        <f>报关资料录入3!W4</f>
        <v>0</v>
      </c>
      <c r="H60" s="21"/>
    </row>
    <row r="61" spans="1:8" ht="20.100000000000001" customHeight="1">
      <c r="A61" s="879" t="str">
        <f>报关资料录入3!E6</f>
        <v/>
      </c>
      <c r="B61" s="880"/>
      <c r="C61" s="41">
        <f>报关资料录入3!AE6</f>
        <v>0</v>
      </c>
      <c r="D61" s="42" t="str">
        <f>报关资料录入3!AF6</f>
        <v/>
      </c>
      <c r="E61" s="43" t="str">
        <f t="shared" si="0"/>
        <v xml:space="preserve"> </v>
      </c>
      <c r="F61" s="49" t="str">
        <f>'报关单 附4'!AI29</f>
        <v xml:space="preserve">  </v>
      </c>
      <c r="G61" s="50">
        <f>报关资料录入3!W6</f>
        <v>0</v>
      </c>
      <c r="H61" s="21"/>
    </row>
    <row r="62" spans="1:8" ht="20.100000000000001" customHeight="1">
      <c r="A62" s="879" t="str">
        <f>报关资料录入3!E8</f>
        <v/>
      </c>
      <c r="B62" s="880"/>
      <c r="C62" s="41">
        <f>报关资料录入3!AE8</f>
        <v>0</v>
      </c>
      <c r="D62" s="42" t="str">
        <f>报关资料录入3!AF8</f>
        <v/>
      </c>
      <c r="E62" s="43" t="str">
        <f t="shared" si="0"/>
        <v xml:space="preserve"> </v>
      </c>
      <c r="F62" s="49" t="str">
        <f>'报关单 附4'!AI32</f>
        <v xml:space="preserve">  </v>
      </c>
      <c r="G62" s="50">
        <f>报关资料录入3!W8</f>
        <v>0</v>
      </c>
      <c r="H62" s="21"/>
    </row>
    <row r="63" spans="1:8" ht="20.100000000000001" customHeight="1">
      <c r="A63" s="879" t="str">
        <f>报关资料录入3!E10</f>
        <v/>
      </c>
      <c r="B63" s="880"/>
      <c r="C63" s="41">
        <f>报关资料录入3!AE10</f>
        <v>0</v>
      </c>
      <c r="D63" s="42" t="str">
        <f>报关资料录入3!AF10</f>
        <v/>
      </c>
      <c r="E63" s="43" t="str">
        <f t="shared" si="0"/>
        <v xml:space="preserve"> </v>
      </c>
      <c r="F63" s="49" t="str">
        <f>'报关单 附4'!AI35</f>
        <v xml:space="preserve">  </v>
      </c>
      <c r="G63" s="50">
        <f>报关资料录入3!W10</f>
        <v>0</v>
      </c>
      <c r="H63" s="63"/>
    </row>
    <row r="64" spans="1:8" ht="20.100000000000001" customHeight="1">
      <c r="A64" s="879" t="str">
        <f>报关资料录入3!E12</f>
        <v/>
      </c>
      <c r="B64" s="880"/>
      <c r="C64" s="41">
        <f>报关资料录入3!AE12</f>
        <v>0</v>
      </c>
      <c r="D64" s="42" t="str">
        <f>报关资料录入3!AF12</f>
        <v/>
      </c>
      <c r="E64" s="43" t="str">
        <f t="shared" si="0"/>
        <v xml:space="preserve"> </v>
      </c>
      <c r="F64" s="49" t="str">
        <f>'报关单 附4'!AI38</f>
        <v xml:space="preserve">  </v>
      </c>
      <c r="G64" s="50">
        <f>报关资料录入3!W12</f>
        <v>0</v>
      </c>
      <c r="H64" s="63"/>
    </row>
    <row r="65" spans="1:8" ht="20.100000000000001" customHeight="1">
      <c r="A65" s="879" t="str">
        <f>报关资料录入3!E14</f>
        <v/>
      </c>
      <c r="B65" s="880"/>
      <c r="C65" s="41">
        <f>报关资料录入3!AE14</f>
        <v>0</v>
      </c>
      <c r="D65" s="42" t="str">
        <f>报关资料录入3!AF14</f>
        <v/>
      </c>
      <c r="E65" s="43" t="str">
        <f t="shared" si="0"/>
        <v xml:space="preserve"> </v>
      </c>
      <c r="F65" s="49" t="str">
        <f>'报关单 附4'!AI41</f>
        <v xml:space="preserve">  </v>
      </c>
      <c r="G65" s="50">
        <f>报关资料录入3!W14</f>
        <v>0</v>
      </c>
      <c r="H65" s="63"/>
    </row>
    <row r="66" spans="1:8" ht="20.100000000000001" customHeight="1">
      <c r="A66" s="879" t="str">
        <f>报关资料录入3!E16</f>
        <v/>
      </c>
      <c r="B66" s="880"/>
      <c r="C66" s="41">
        <f>报关资料录入3!AE16</f>
        <v>0</v>
      </c>
      <c r="D66" s="42" t="str">
        <f>报关资料录入3!AF16</f>
        <v/>
      </c>
      <c r="E66" s="43" t="str">
        <f t="shared" si="0"/>
        <v xml:space="preserve"> </v>
      </c>
      <c r="F66" s="49" t="str">
        <f>'报关单 附4'!AI44</f>
        <v xml:space="preserve">  </v>
      </c>
      <c r="G66" s="50">
        <f>报关资料录入3!W16</f>
        <v>0</v>
      </c>
      <c r="H66" s="63"/>
    </row>
    <row r="67" spans="1:8" ht="20.100000000000001" customHeight="1">
      <c r="A67" s="879" t="str">
        <f>报关资料录入3!E18</f>
        <v/>
      </c>
      <c r="B67" s="880"/>
      <c r="C67" s="41">
        <f>报关资料录入3!AE18</f>
        <v>0</v>
      </c>
      <c r="D67" s="42" t="str">
        <f>报关资料录入3!AF18</f>
        <v/>
      </c>
      <c r="E67" s="43" t="str">
        <f t="shared" si="0"/>
        <v xml:space="preserve"> </v>
      </c>
      <c r="F67" s="49" t="str">
        <f>'报关单 附5'!AI5</f>
        <v xml:space="preserve">  </v>
      </c>
      <c r="G67" s="50">
        <f>报关资料录入3!W18</f>
        <v>0</v>
      </c>
      <c r="H67" s="63"/>
    </row>
    <row r="68" spans="1:8" ht="20.100000000000001" customHeight="1">
      <c r="A68" s="879" t="str">
        <f>报关资料录入3!E20</f>
        <v/>
      </c>
      <c r="B68" s="880"/>
      <c r="C68" s="41">
        <f>报关资料录入3!AE20</f>
        <v>0</v>
      </c>
      <c r="D68" s="42" t="str">
        <f>报关资料录入3!AF20</f>
        <v/>
      </c>
      <c r="E68" s="43" t="str">
        <f t="shared" si="0"/>
        <v xml:space="preserve"> </v>
      </c>
      <c r="F68" s="49" t="str">
        <f>'报关单 附5'!AI8</f>
        <v xml:space="preserve">  </v>
      </c>
      <c r="G68" s="54">
        <f>报关资料录入3!W20</f>
        <v>0</v>
      </c>
      <c r="H68" s="63"/>
    </row>
    <row r="69" spans="1:8">
      <c r="A69" s="540"/>
      <c r="B69" s="527"/>
      <c r="C69" s="64"/>
      <c r="D69" s="11"/>
      <c r="E69" s="65"/>
      <c r="F69" s="65"/>
      <c r="G69" s="65"/>
      <c r="H69" s="63"/>
    </row>
    <row r="70" spans="1:8">
      <c r="A70" s="37" t="s">
        <v>4592</v>
      </c>
      <c r="B70" s="66"/>
      <c r="C70" s="17"/>
      <c r="D70" s="17"/>
      <c r="E70" s="67" t="s">
        <v>4593</v>
      </c>
      <c r="F70" s="899" t="str">
        <f>报关资料录入!M27</f>
        <v>USD</v>
      </c>
      <c r="G70" s="900">
        <f>SUM(G19:G68)</f>
        <v>8938.7999999999993</v>
      </c>
      <c r="H70" s="63"/>
    </row>
    <row r="71" spans="1:8">
      <c r="A71" s="907" t="s">
        <v>4594</v>
      </c>
      <c r="B71" s="708"/>
      <c r="C71" s="708"/>
      <c r="D71" s="708"/>
      <c r="E71" s="68" t="s">
        <v>4595</v>
      </c>
      <c r="F71" s="899"/>
      <c r="G71" s="900"/>
      <c r="H71" s="63"/>
    </row>
    <row r="72" spans="1:8">
      <c r="A72" s="69" t="s">
        <v>4596</v>
      </c>
      <c r="B72"/>
      <c r="C72" s="897" t="str">
        <f>IF(F70="HKD","总计港币:",IF(F70="USD","总计美元: ","  "))</f>
        <v xml:space="preserve">总计美元: </v>
      </c>
      <c r="D72" s="898">
        <f>ROUND(G70,4)</f>
        <v>8938.7999999999993</v>
      </c>
      <c r="E72" s="898"/>
      <c r="F72" s="898"/>
      <c r="G72" s="898"/>
      <c r="H72" s="63"/>
    </row>
    <row r="73" spans="1:8">
      <c r="A73" s="16" t="s">
        <v>4597</v>
      </c>
      <c r="B73" s="17"/>
      <c r="C73" s="897"/>
      <c r="D73" s="898"/>
      <c r="E73" s="898"/>
      <c r="F73" s="898"/>
      <c r="G73" s="898"/>
      <c r="H73" s="63"/>
    </row>
    <row r="74" spans="1:8">
      <c r="A74" s="70" t="s">
        <v>4598</v>
      </c>
      <c r="B74" s="20" t="str">
        <f>报关资料录入!M31</f>
        <v>纸制或纤维板制盒/箱</v>
      </c>
      <c r="C74" s="71"/>
      <c r="D74" s="71"/>
      <c r="E74" s="71"/>
      <c r="F74" s="71"/>
      <c r="G74" s="71"/>
      <c r="H74" s="63"/>
    </row>
    <row r="75" spans="1:8">
      <c r="A75" s="16" t="s">
        <v>4599</v>
      </c>
      <c r="B75" s="17"/>
      <c r="C75" s="71"/>
      <c r="D75" s="71"/>
      <c r="E75" s="71"/>
      <c r="F75" s="71"/>
      <c r="G75" s="71"/>
      <c r="H75" s="63"/>
    </row>
    <row r="76" spans="1:8">
      <c r="A76" s="70" t="s">
        <v>4600</v>
      </c>
      <c r="C76" s="71"/>
      <c r="D76" s="71"/>
      <c r="E76" s="71"/>
      <c r="F76" s="71"/>
      <c r="G76" s="71"/>
      <c r="H76" s="63"/>
    </row>
    <row r="77" spans="1:8">
      <c r="A77" s="70" t="s">
        <v>4601</v>
      </c>
      <c r="B77" s="888">
        <f>报关资料录入!U21</f>
        <v>46289</v>
      </c>
      <c r="C77" s="861"/>
      <c r="D77" s="72" t="s">
        <v>4454</v>
      </c>
      <c r="G77" s="20"/>
      <c r="H77" s="63"/>
    </row>
    <row r="78" spans="1:8">
      <c r="A78" s="70" t="s">
        <v>4602</v>
      </c>
      <c r="C78" t="str">
        <f>报关资料录入!Z43</f>
        <v>美国</v>
      </c>
      <c r="E78" t="s">
        <v>4603</v>
      </c>
      <c r="G78" s="20"/>
      <c r="H78" s="63"/>
    </row>
    <row r="79" spans="1:8">
      <c r="A79" s="73" t="s">
        <v>4604</v>
      </c>
      <c r="B79" s="19"/>
      <c r="C79" s="19"/>
      <c r="D79" s="19"/>
      <c r="E79" s="19"/>
      <c r="F79" s="19"/>
      <c r="G79" s="19"/>
      <c r="H79" s="63"/>
    </row>
    <row r="80" spans="1:8">
      <c r="A80" s="16" t="s">
        <v>4605</v>
      </c>
      <c r="B80" s="17"/>
      <c r="C80" s="17"/>
      <c r="D80" s="17"/>
      <c r="E80" s="17"/>
      <c r="F80" s="17"/>
      <c r="G80" s="20"/>
      <c r="H80" s="63"/>
    </row>
    <row r="81" spans="1:8">
      <c r="A81" s="889" t="s">
        <v>4606</v>
      </c>
      <c r="B81" s="890"/>
      <c r="C81" s="890"/>
      <c r="D81" s="890"/>
      <c r="E81" s="890"/>
      <c r="F81" s="74"/>
      <c r="G81" s="20"/>
      <c r="H81" s="63"/>
    </row>
    <row r="82" spans="1:8">
      <c r="A82" s="70" t="s">
        <v>4607</v>
      </c>
      <c r="B82" s="861" t="str">
        <f>报关资料录入!M21</f>
        <v>FOB</v>
      </c>
      <c r="C82" s="861"/>
      <c r="D82" s="861">
        <f>报关资料录入!M23</f>
        <v>0</v>
      </c>
      <c r="G82" s="20"/>
      <c r="H82" s="63"/>
    </row>
    <row r="83" spans="1:8">
      <c r="A83" s="70" t="s">
        <v>4608</v>
      </c>
      <c r="B83" s="861"/>
      <c r="C83" s="861"/>
      <c r="D83" s="861"/>
      <c r="G83" s="20"/>
      <c r="H83" s="63"/>
    </row>
    <row r="84" spans="1:8">
      <c r="A84" s="70" t="s">
        <v>4609</v>
      </c>
      <c r="B84" s="861"/>
      <c r="C84" s="861"/>
      <c r="D84" s="861"/>
      <c r="E84" s="861"/>
      <c r="F84" s="861"/>
      <c r="G84" s="20"/>
      <c r="H84" s="63"/>
    </row>
    <row r="85" spans="1:8">
      <c r="A85" s="70" t="s">
        <v>4610</v>
      </c>
      <c r="B85" s="861"/>
      <c r="C85" s="861"/>
      <c r="D85" s="861"/>
      <c r="E85" s="861"/>
      <c r="F85" s="861"/>
      <c r="G85" s="20"/>
      <c r="H85" s="63"/>
    </row>
    <row r="86" spans="1:8">
      <c r="A86" s="70"/>
      <c r="B86" s="861"/>
      <c r="C86" s="861"/>
      <c r="D86" s="861"/>
      <c r="E86" s="861"/>
      <c r="F86" s="861"/>
      <c r="G86" s="20"/>
      <c r="H86" s="63"/>
    </row>
    <row r="87" spans="1:8">
      <c r="A87" s="70"/>
      <c r="G87" s="20"/>
      <c r="H87" s="63"/>
    </row>
    <row r="88" spans="1:8">
      <c r="A88" s="891" t="s">
        <v>4611</v>
      </c>
      <c r="B88" s="892"/>
      <c r="D88" s="15" t="s">
        <v>4612</v>
      </c>
      <c r="G88" s="20"/>
      <c r="H88" s="63"/>
    </row>
    <row r="89" spans="1:8">
      <c r="A89" s="891"/>
      <c r="B89" s="892"/>
      <c r="G89" s="20"/>
      <c r="H89" s="63"/>
    </row>
    <row r="90" spans="1:8">
      <c r="A90" s="893" t="s">
        <v>4613</v>
      </c>
      <c r="B90" s="784"/>
      <c r="C90" s="76"/>
      <c r="D90" s="76" t="s">
        <v>4614</v>
      </c>
      <c r="E90" s="76"/>
      <c r="F90" s="76"/>
      <c r="G90" s="77"/>
      <c r="H90" s="78"/>
    </row>
    <row r="91" spans="1:8">
      <c r="G91" s="20"/>
    </row>
    <row r="92" spans="1:8">
      <c r="G92" s="20"/>
    </row>
  </sheetData>
  <sheetProtection password="AED3" sheet="1" objects="1" scenarios="1" formatRows="0"/>
  <mergeCells count="91">
    <mergeCell ref="F70:F71"/>
    <mergeCell ref="G70:G71"/>
    <mergeCell ref="B3:D4"/>
    <mergeCell ref="B5:D6"/>
    <mergeCell ref="F6:H7"/>
    <mergeCell ref="B9:D10"/>
    <mergeCell ref="B11:D12"/>
    <mergeCell ref="A71:D71"/>
    <mergeCell ref="A57:B57"/>
    <mergeCell ref="A58:B58"/>
    <mergeCell ref="A59:B59"/>
    <mergeCell ref="A60:B60"/>
    <mergeCell ref="A61:B61"/>
    <mergeCell ref="A52:B52"/>
    <mergeCell ref="A53:B53"/>
    <mergeCell ref="A54:B54"/>
    <mergeCell ref="A81:E81"/>
    <mergeCell ref="A88:B88"/>
    <mergeCell ref="A89:B89"/>
    <mergeCell ref="A90:B90"/>
    <mergeCell ref="B7:B8"/>
    <mergeCell ref="B13:B14"/>
    <mergeCell ref="C72:C73"/>
    <mergeCell ref="D7:D8"/>
    <mergeCell ref="D13:D14"/>
    <mergeCell ref="D82:D83"/>
    <mergeCell ref="D72:G73"/>
    <mergeCell ref="B84:F86"/>
    <mergeCell ref="B82:C83"/>
    <mergeCell ref="A67:B67"/>
    <mergeCell ref="A68:B68"/>
    <mergeCell ref="A69:B69"/>
    <mergeCell ref="B77:C77"/>
    <mergeCell ref="A62:B62"/>
    <mergeCell ref="A63:B63"/>
    <mergeCell ref="A64:B64"/>
    <mergeCell ref="A65:B65"/>
    <mergeCell ref="A66:B66"/>
    <mergeCell ref="A55:B55"/>
    <mergeCell ref="A56:B56"/>
    <mergeCell ref="A47:B47"/>
    <mergeCell ref="A48:B48"/>
    <mergeCell ref="A49:B49"/>
    <mergeCell ref="A50:B50"/>
    <mergeCell ref="A51:B51"/>
    <mergeCell ref="A42:B42"/>
    <mergeCell ref="A43:B43"/>
    <mergeCell ref="A44:B44"/>
    <mergeCell ref="A45:B45"/>
    <mergeCell ref="A46:B46"/>
    <mergeCell ref="A37:B37"/>
    <mergeCell ref="A38:B38"/>
    <mergeCell ref="A39:B39"/>
    <mergeCell ref="A40:B40"/>
    <mergeCell ref="A41:B41"/>
    <mergeCell ref="A32:B32"/>
    <mergeCell ref="A33:B33"/>
    <mergeCell ref="A34:B34"/>
    <mergeCell ref="A35:B35"/>
    <mergeCell ref="A36:B36"/>
    <mergeCell ref="A27:B27"/>
    <mergeCell ref="A28:B28"/>
    <mergeCell ref="A29:B29"/>
    <mergeCell ref="A30:B30"/>
    <mergeCell ref="A31:B31"/>
    <mergeCell ref="A22:B22"/>
    <mergeCell ref="A23:B23"/>
    <mergeCell ref="A24:B24"/>
    <mergeCell ref="A25:B25"/>
    <mergeCell ref="A26:B26"/>
    <mergeCell ref="A18:B18"/>
    <mergeCell ref="F18:H18"/>
    <mergeCell ref="A19:B19"/>
    <mergeCell ref="A20:B20"/>
    <mergeCell ref="A21:B21"/>
    <mergeCell ref="G13:H13"/>
    <mergeCell ref="G14:H14"/>
    <mergeCell ref="G15:H15"/>
    <mergeCell ref="A16:H16"/>
    <mergeCell ref="A17:B17"/>
    <mergeCell ref="F17:H17"/>
    <mergeCell ref="G8:H8"/>
    <mergeCell ref="F9:H9"/>
    <mergeCell ref="G10:H10"/>
    <mergeCell ref="F11:H11"/>
    <mergeCell ref="G12:H12"/>
    <mergeCell ref="A1:H1"/>
    <mergeCell ref="G2:H2"/>
    <mergeCell ref="G3:H3"/>
    <mergeCell ref="F4:H4"/>
    <mergeCell ref="G5:H5"/>
  </mergeCells>
  <phoneticPr fontId="148" type="noConversion"/>
  <dataValidations count="1">
    <dataValidation type="list" errorStyle="information" allowBlank="1" showInputMessage="1" showErrorMessage="1" sqref="D69" xr:uid="{00000000-0002-0000-0C00-000000000000}">
      <formula1>"千克, 个, 只, 副, 件, 套, 米,箱, 袋, 盒,    "</formula1>
    </dataValidation>
  </dataValidations>
  <printOptions horizontalCentered="1"/>
  <pageMargins left="0.39370078740157499" right="0.35433070866141703" top="0.511811023622047" bottom="0.196850393700787" header="0.23622047244094499" footer="0.15748031496063"/>
  <pageSetup paperSize="9" scale="7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theme="3"/>
  </sheetPr>
  <dimension ref="A1:I25"/>
  <sheetViews>
    <sheetView showGridLines="0" showZeros="0" showOutlineSymbols="0" view="pageBreakPreview" topLeftCell="A4" zoomScale="85" zoomScaleNormal="100" workbookViewId="0">
      <selection activeCell="C10" sqref="C10:E10"/>
    </sheetView>
  </sheetViews>
  <sheetFormatPr defaultColWidth="9" defaultRowHeight="27.95" customHeight="1"/>
  <cols>
    <col min="1" max="1" width="19.375" customWidth="1"/>
    <col min="2" max="2" width="6.75" customWidth="1"/>
    <col min="3" max="3" width="7.75" customWidth="1"/>
    <col min="4" max="4" width="6.625" customWidth="1"/>
    <col min="6" max="6" width="8.875" customWidth="1"/>
    <col min="7" max="7" width="15.125" customWidth="1"/>
  </cols>
  <sheetData>
    <row r="1" spans="1:9" ht="56.25" customHeight="1">
      <c r="A1" s="908" t="s">
        <v>4615</v>
      </c>
      <c r="B1" s="908"/>
      <c r="C1" s="908"/>
      <c r="D1" s="908"/>
      <c r="E1" s="908"/>
      <c r="F1" s="908"/>
      <c r="G1" s="908"/>
      <c r="H1" s="908"/>
      <c r="I1" s="908"/>
    </row>
    <row r="2" spans="1:9" ht="28.5" customHeight="1">
      <c r="A2" s="5" t="s">
        <v>4616</v>
      </c>
      <c r="B2" s="909" t="s">
        <v>4617</v>
      </c>
      <c r="C2" s="909"/>
      <c r="D2" s="909"/>
      <c r="E2" s="5"/>
      <c r="F2" s="5"/>
      <c r="G2" s="5"/>
      <c r="H2" s="6"/>
      <c r="I2" s="6"/>
    </row>
    <row r="3" spans="1:9" ht="30" customHeight="1">
      <c r="A3" t="s">
        <v>4618</v>
      </c>
      <c r="B3" s="5"/>
      <c r="C3" s="5"/>
      <c r="D3" s="5"/>
      <c r="E3" s="5"/>
      <c r="F3" s="5"/>
      <c r="G3" s="5"/>
      <c r="H3" s="6"/>
      <c r="I3" s="6"/>
    </row>
    <row r="4" spans="1:9" ht="30" customHeight="1">
      <c r="A4" t="s">
        <v>4619</v>
      </c>
      <c r="B4" s="5"/>
      <c r="C4" s="5"/>
      <c r="D4" s="5"/>
      <c r="E4" s="5"/>
      <c r="F4" s="5"/>
      <c r="G4" s="5"/>
      <c r="H4" s="6"/>
      <c r="I4" s="6"/>
    </row>
    <row r="5" spans="1:9" ht="30" customHeight="1">
      <c r="A5" t="s">
        <v>4620</v>
      </c>
      <c r="B5" s="910" t="str">
        <f>报关资料录入!E43</f>
        <v>玩具振动球</v>
      </c>
      <c r="C5" s="910"/>
      <c r="D5" s="910"/>
      <c r="E5" s="7" t="str">
        <f>IF(报关资料录入!A45=2,"等"," ")</f>
        <v>等</v>
      </c>
      <c r="F5" s="7"/>
      <c r="G5" s="8"/>
      <c r="H5" s="6"/>
      <c r="I5" s="6"/>
    </row>
    <row r="6" spans="1:9" ht="30" customHeight="1">
      <c r="A6" t="s">
        <v>4621</v>
      </c>
      <c r="B6" s="911">
        <f>报关资料录入!U29</f>
        <v>0</v>
      </c>
      <c r="C6" s="911"/>
      <c r="D6" s="911"/>
      <c r="E6" s="911"/>
      <c r="F6" s="911"/>
      <c r="G6" s="8"/>
      <c r="H6" s="6"/>
      <c r="I6" s="6"/>
    </row>
    <row r="7" spans="1:9" ht="30" customHeight="1">
      <c r="A7" t="s">
        <v>4622</v>
      </c>
      <c r="B7" s="911" t="str">
        <f>报关资料录入!M31</f>
        <v>纸制或纤维板制盒/箱</v>
      </c>
      <c r="C7" s="911"/>
      <c r="D7" s="911"/>
      <c r="E7" s="9"/>
      <c r="F7" s="9"/>
      <c r="G7" s="8"/>
      <c r="H7" s="6"/>
      <c r="I7" s="6"/>
    </row>
    <row r="8" spans="1:9" ht="30" customHeight="1">
      <c r="A8" t="s">
        <v>4623</v>
      </c>
      <c r="B8" s="911">
        <f>装箱单!C129</f>
        <v>2280</v>
      </c>
      <c r="C8" s="911"/>
      <c r="D8" s="912" t="s">
        <v>4624</v>
      </c>
      <c r="E8" s="912"/>
      <c r="F8" s="9"/>
      <c r="G8" s="8"/>
      <c r="H8" s="6"/>
      <c r="I8" s="6"/>
    </row>
    <row r="9" spans="1:9" ht="30" customHeight="1">
      <c r="A9" t="s">
        <v>4625</v>
      </c>
      <c r="B9" s="913">
        <f>装箱单!F129</f>
        <v>2472.96</v>
      </c>
      <c r="C9" s="913"/>
      <c r="D9" s="9" t="s">
        <v>149</v>
      </c>
      <c r="E9" s="9"/>
      <c r="F9" s="9"/>
      <c r="G9" s="8"/>
      <c r="H9" s="6"/>
      <c r="I9" s="6"/>
    </row>
    <row r="10" spans="1:9" ht="30" customHeight="1">
      <c r="A10" t="s">
        <v>4626</v>
      </c>
      <c r="B10" s="10" t="str">
        <f>报关资料与ASN!F15</f>
        <v>USD</v>
      </c>
      <c r="C10" s="914">
        <f>发票!H107</f>
        <v>8938.7999999999993</v>
      </c>
      <c r="D10" s="914"/>
      <c r="E10" s="914"/>
      <c r="F10" s="9"/>
      <c r="G10" s="8"/>
      <c r="H10" s="6"/>
      <c r="I10" s="6"/>
    </row>
    <row r="11" spans="1:9" ht="30" customHeight="1">
      <c r="A11" t="s">
        <v>4627</v>
      </c>
      <c r="B11" s="911" t="str">
        <f>报关资料录入!M29</f>
        <v>汽车</v>
      </c>
      <c r="C11" s="911"/>
      <c r="D11" s="911"/>
      <c r="E11" s="9"/>
      <c r="F11" s="9"/>
      <c r="G11" s="8"/>
      <c r="H11" s="6"/>
      <c r="I11" s="6"/>
    </row>
    <row r="12" spans="1:9" ht="30" customHeight="1">
      <c r="A12" t="s">
        <v>4628</v>
      </c>
      <c r="B12" s="911" t="str">
        <f>报关资料录入!M15</f>
        <v>梅沙海关</v>
      </c>
      <c r="C12" s="911"/>
      <c r="D12" s="911"/>
      <c r="E12" s="9"/>
      <c r="F12" s="9"/>
      <c r="G12" s="8"/>
      <c r="H12" s="6"/>
      <c r="I12" s="6"/>
    </row>
    <row r="13" spans="1:9" ht="30" customHeight="1">
      <c r="A13" t="s">
        <v>4629</v>
      </c>
      <c r="B13" s="911" t="s">
        <v>4630</v>
      </c>
      <c r="C13" s="911"/>
      <c r="D13" s="911"/>
      <c r="E13" s="9"/>
      <c r="F13" s="9"/>
      <c r="G13" s="8"/>
      <c r="H13" s="6"/>
      <c r="I13" s="6"/>
    </row>
    <row r="14" spans="1:9" ht="30" customHeight="1">
      <c r="A14" t="s">
        <v>4631</v>
      </c>
      <c r="B14" s="5"/>
      <c r="C14" s="5"/>
      <c r="D14" s="5"/>
      <c r="E14" s="5"/>
      <c r="F14" s="5"/>
      <c r="G14" s="5"/>
      <c r="H14" s="6"/>
      <c r="I14" s="6"/>
    </row>
    <row r="15" spans="1:9" ht="30" customHeight="1">
      <c r="A15" t="s">
        <v>4632</v>
      </c>
      <c r="B15" s="5"/>
      <c r="C15" s="5"/>
      <c r="D15" s="5"/>
      <c r="E15" s="5"/>
      <c r="F15" s="5"/>
      <c r="G15" s="5"/>
      <c r="H15" s="6"/>
      <c r="I15" s="6"/>
    </row>
    <row r="16" spans="1:9" ht="24.95" customHeight="1">
      <c r="A16" s="527"/>
      <c r="B16" s="5"/>
      <c r="C16" s="5"/>
      <c r="D16" s="5"/>
      <c r="E16" s="5"/>
      <c r="F16" s="5"/>
      <c r="G16" s="5"/>
      <c r="H16" s="6"/>
      <c r="I16" s="6"/>
    </row>
    <row r="17" spans="1:9" ht="24.95" customHeight="1">
      <c r="A17" s="527"/>
      <c r="B17" s="5"/>
      <c r="C17" s="5"/>
      <c r="D17" s="5"/>
      <c r="E17" s="5"/>
      <c r="F17" s="5"/>
      <c r="G17" s="5"/>
      <c r="H17" s="6"/>
      <c r="I17" s="6"/>
    </row>
    <row r="18" spans="1:9" ht="33.75" customHeight="1">
      <c r="A18" t="s">
        <v>4633</v>
      </c>
      <c r="B18" s="677" t="str">
        <f>报关资料录入!O7</f>
        <v>四川省达州市渠县合力镇工业园区创业街西部国际服饰产业城二期二批次第4、6栋</v>
      </c>
      <c r="C18" s="677"/>
      <c r="D18" s="677"/>
      <c r="E18" s="677"/>
      <c r="F18" s="677"/>
      <c r="G18" s="12" t="s">
        <v>4634</v>
      </c>
      <c r="H18" s="6"/>
      <c r="I18" s="6"/>
    </row>
    <row r="19" spans="1:9" ht="28.5" customHeight="1">
      <c r="A19" t="s">
        <v>4635</v>
      </c>
      <c r="B19" s="915" t="str">
        <f>报关资料录入!E9</f>
        <v>0818-7218888</v>
      </c>
      <c r="C19" s="915"/>
      <c r="D19" s="915"/>
      <c r="E19" s="915"/>
      <c r="F19" s="6"/>
      <c r="G19" s="12" t="s">
        <v>4636</v>
      </c>
    </row>
    <row r="20" spans="1:9" ht="29.25" customHeight="1">
      <c r="A20" t="s">
        <v>4637</v>
      </c>
      <c r="B20" s="915" t="str">
        <f>报关资料录入!O9</f>
        <v>0818-7218888</v>
      </c>
      <c r="C20" s="915"/>
      <c r="D20" s="915"/>
      <c r="E20" s="915"/>
      <c r="F20" s="5"/>
      <c r="G20" s="916">
        <f>报关资料录入!E6</f>
        <v>46287</v>
      </c>
      <c r="H20" s="527"/>
      <c r="I20" s="6"/>
    </row>
    <row r="21" spans="1:9" ht="24.95" customHeight="1">
      <c r="A21" s="5"/>
      <c r="B21" s="917"/>
      <c r="C21" s="917"/>
      <c r="D21" s="917"/>
      <c r="E21" s="5"/>
      <c r="F21" s="8"/>
      <c r="G21" s="5"/>
      <c r="H21" s="6"/>
      <c r="I21" s="6"/>
    </row>
    <row r="22" spans="1:9" ht="24.95" customHeight="1">
      <c r="A22" s="5"/>
      <c r="B22" s="5"/>
      <c r="C22" s="5"/>
      <c r="D22" s="5"/>
      <c r="E22" s="5"/>
      <c r="F22" s="5"/>
      <c r="G22" s="5"/>
      <c r="H22" s="6"/>
      <c r="I22" s="6"/>
    </row>
    <row r="23" spans="1:9" ht="24.95" customHeight="1">
      <c r="B23" s="6"/>
      <c r="C23" s="6"/>
      <c r="D23" s="6"/>
      <c r="E23" s="13"/>
      <c r="F23" s="14"/>
      <c r="G23" s="13"/>
    </row>
    <row r="24" spans="1:9" ht="24.95" customHeight="1"/>
    <row r="25" spans="1:9" ht="24.95" customHeight="1"/>
  </sheetData>
  <sheetProtection password="AED3" sheet="1" objects="1" scenarios="1"/>
  <mergeCells count="19">
    <mergeCell ref="B20:E20"/>
    <mergeCell ref="G20:H20"/>
    <mergeCell ref="B21:D21"/>
    <mergeCell ref="A16:A17"/>
    <mergeCell ref="B11:D11"/>
    <mergeCell ref="B12:D12"/>
    <mergeCell ref="B13:D13"/>
    <mergeCell ref="B18:F18"/>
    <mergeCell ref="B19:E19"/>
    <mergeCell ref="B7:D7"/>
    <mergeCell ref="B8:C8"/>
    <mergeCell ref="D8:E8"/>
    <mergeCell ref="B9:C9"/>
    <mergeCell ref="C10:E10"/>
    <mergeCell ref="A1:I1"/>
    <mergeCell ref="B2:D2"/>
    <mergeCell ref="B5:D5"/>
    <mergeCell ref="B6:D6"/>
    <mergeCell ref="E6:F6"/>
  </mergeCells>
  <phoneticPr fontId="148" type="noConversion"/>
  <pageMargins left="0.23" right="0.24" top="0.98" bottom="0.98" header="0.51" footer="0.51"/>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34998626667073579"/>
  </sheetPr>
  <dimension ref="A1:I473"/>
  <sheetViews>
    <sheetView view="pageBreakPreview" zoomScaleNormal="100" workbookViewId="0">
      <pane ySplit="1" topLeftCell="A2" activePane="bottomLeft" state="frozen"/>
      <selection pane="bottomLeft" activeCell="B6" sqref="B6:G6"/>
    </sheetView>
  </sheetViews>
  <sheetFormatPr defaultColWidth="9" defaultRowHeight="14.25"/>
  <cols>
    <col min="1" max="1" width="4.75" customWidth="1"/>
    <col min="2" max="2" width="7.625" customWidth="1"/>
    <col min="3" max="3" width="10.5" customWidth="1"/>
    <col min="4" max="4" width="10.625" customWidth="1"/>
    <col min="5" max="5" width="14.125" customWidth="1"/>
    <col min="6" max="6" width="10.625" customWidth="1"/>
    <col min="7" max="7" width="18.625" customWidth="1"/>
    <col min="8" max="8" width="9.875" customWidth="1"/>
    <col min="9" max="9" width="6.25" customWidth="1"/>
  </cols>
  <sheetData>
    <row r="1" spans="1:9" ht="35.25" customHeight="1">
      <c r="A1" s="3" t="s">
        <v>4638</v>
      </c>
      <c r="B1" s="427" t="s">
        <v>116</v>
      </c>
      <c r="C1" s="427"/>
      <c r="D1" s="427"/>
      <c r="E1" s="427"/>
      <c r="F1" s="427"/>
      <c r="G1" s="427"/>
      <c r="H1" s="427" t="s">
        <v>4639</v>
      </c>
      <c r="I1" s="427"/>
    </row>
    <row r="2" spans="1:9" ht="36" customHeight="1">
      <c r="A2" s="4">
        <f>报关资料录入!A43</f>
        <v>1</v>
      </c>
      <c r="B2" s="918" t="str">
        <f>报关资料录入!E44</f>
        <v>3|0|玩具|带有动力装置|Playskool牌/Hasbro牌/JUST PLAY牌</v>
      </c>
      <c r="C2" s="918"/>
      <c r="D2" s="918"/>
      <c r="E2" s="918"/>
      <c r="F2" s="918"/>
      <c r="G2" s="918"/>
      <c r="H2" s="918" t="str">
        <f>IFERROR(VLOOKUP(1,报关资料与ASN!A26:AQ10212,27,0),"")</f>
        <v>Playskool牌/Hasbro牌/JUST PLAY牌</v>
      </c>
      <c r="I2" s="918"/>
    </row>
    <row r="3" spans="1:9" ht="36" customHeight="1">
      <c r="A3" s="4">
        <f>报关资料录入!A45</f>
        <v>2</v>
      </c>
      <c r="B3" s="918" t="str">
        <f>报关资料录入!E46</f>
        <v>3|0|套装玩具|Playskool牌/Hasbro牌/JUST PLAY牌|货号:28481|||每套12个</v>
      </c>
      <c r="C3" s="918"/>
      <c r="D3" s="918"/>
      <c r="E3" s="918"/>
      <c r="F3" s="918"/>
      <c r="G3" s="918"/>
      <c r="H3" s="918" t="str">
        <f>IFERROR(VLOOKUP(2,报关资料与ASN!A26:AQ10213,27,0),"")</f>
        <v>Playskool牌/Hasbro牌/JUST PLAY牌</v>
      </c>
      <c r="I3" s="918"/>
    </row>
    <row r="4" spans="1:9" ht="36" customHeight="1">
      <c r="A4" s="4" t="str">
        <f>报关资料录入!A47</f>
        <v/>
      </c>
      <c r="B4" s="918" t="str">
        <f>报关资料录入!E48</f>
        <v/>
      </c>
      <c r="C4" s="918"/>
      <c r="D4" s="918"/>
      <c r="E4" s="918"/>
      <c r="F4" s="918"/>
      <c r="G4" s="918"/>
      <c r="H4" s="918" t="str">
        <f>IFERROR(VLOOKUP(3,报关资料与ASN!A26:AQ10214,27,0),"")</f>
        <v/>
      </c>
      <c r="I4" s="918"/>
    </row>
    <row r="5" spans="1:9" ht="36" customHeight="1">
      <c r="A5" s="4" t="str">
        <f>报关资料录入!A49</f>
        <v/>
      </c>
      <c r="B5" s="918" t="str">
        <f>报关资料录入!E50</f>
        <v/>
      </c>
      <c r="C5" s="918"/>
      <c r="D5" s="918"/>
      <c r="E5" s="918"/>
      <c r="F5" s="918"/>
      <c r="G5" s="918"/>
      <c r="H5" s="918" t="str">
        <f>IFERROR(VLOOKUP(4,报关资料与ASN!A26:AQ10215,27,0),"")</f>
        <v/>
      </c>
      <c r="I5" s="918"/>
    </row>
    <row r="6" spans="1:9" ht="36" customHeight="1">
      <c r="A6" s="4" t="str">
        <f>报关资料录入!A51</f>
        <v/>
      </c>
      <c r="B6" s="918" t="str">
        <f>报关资料录入!E52</f>
        <v/>
      </c>
      <c r="C6" s="918"/>
      <c r="D6" s="918"/>
      <c r="E6" s="918"/>
      <c r="F6" s="918"/>
      <c r="G6" s="918"/>
      <c r="H6" s="918" t="str">
        <f>IFERROR(VLOOKUP(5,报关资料与ASN!A26:AQ10216,27,0),"")</f>
        <v/>
      </c>
      <c r="I6" s="918"/>
    </row>
    <row r="7" spans="1:9" ht="36" customHeight="1">
      <c r="A7" s="4" t="str">
        <f>报关资料录入!A53</f>
        <v/>
      </c>
      <c r="B7" s="918" t="str">
        <f>报关资料录入!E54</f>
        <v/>
      </c>
      <c r="C7" s="918"/>
      <c r="D7" s="918"/>
      <c r="E7" s="918"/>
      <c r="F7" s="918"/>
      <c r="G7" s="918"/>
      <c r="H7" s="918" t="str">
        <f>IFERROR(VLOOKUP(6,报关资料与ASN!A26:AQ10217,27,0),"")</f>
        <v/>
      </c>
      <c r="I7" s="918"/>
    </row>
    <row r="8" spans="1:9" ht="36" customHeight="1">
      <c r="A8" s="4" t="str">
        <f>报关资料录入!A55</f>
        <v/>
      </c>
      <c r="B8" s="918" t="str">
        <f>报关资料录入!E56</f>
        <v/>
      </c>
      <c r="C8" s="918"/>
      <c r="D8" s="918"/>
      <c r="E8" s="918"/>
      <c r="F8" s="918"/>
      <c r="G8" s="918"/>
      <c r="H8" s="918" t="str">
        <f>IFERROR(VLOOKUP(7,报关资料与ASN!A26:AQ10218,27,0),"")</f>
        <v/>
      </c>
      <c r="I8" s="918"/>
    </row>
    <row r="9" spans="1:9" ht="36" customHeight="1">
      <c r="A9" s="4" t="str">
        <f>报关资料录入!A57</f>
        <v/>
      </c>
      <c r="B9" s="918" t="str">
        <f>报关资料录入!E58</f>
        <v/>
      </c>
      <c r="C9" s="918"/>
      <c r="D9" s="918"/>
      <c r="E9" s="918"/>
      <c r="F9" s="918"/>
      <c r="G9" s="918"/>
      <c r="H9" s="918" t="str">
        <f>IFERROR(VLOOKUP(8,报关资料与ASN!A26:AQ10219,27,0),"")</f>
        <v/>
      </c>
      <c r="I9" s="918"/>
    </row>
    <row r="10" spans="1:9" ht="36" customHeight="1">
      <c r="A10" s="4" t="str">
        <f>报关资料录入!A59</f>
        <v/>
      </c>
      <c r="B10" s="918" t="str">
        <f>报关资料录入!E60</f>
        <v/>
      </c>
      <c r="C10" s="918"/>
      <c r="D10" s="918"/>
      <c r="E10" s="918"/>
      <c r="F10" s="918"/>
      <c r="G10" s="918"/>
      <c r="H10" s="918" t="str">
        <f>IFERROR(VLOOKUP(9,报关资料与ASN!A26:AQ10220,27,0),"")</f>
        <v/>
      </c>
      <c r="I10" s="918"/>
    </row>
    <row r="11" spans="1:9" ht="36" customHeight="1">
      <c r="A11" s="4" t="str">
        <f>报关资料录入!A61</f>
        <v/>
      </c>
      <c r="B11" s="918" t="str">
        <f>报关资料录入!E62</f>
        <v/>
      </c>
      <c r="C11" s="918"/>
      <c r="D11" s="918"/>
      <c r="E11" s="918"/>
      <c r="F11" s="918"/>
      <c r="G11" s="918"/>
      <c r="H11" s="918" t="str">
        <f>IFERROR(VLOOKUP(10,报关资料与ASN!A26:AQ10221,27,0),"")</f>
        <v/>
      </c>
      <c r="I11" s="918"/>
    </row>
    <row r="12" spans="1:9" ht="36" customHeight="1">
      <c r="A12" s="4" t="str">
        <f>报关资料录入!A63</f>
        <v/>
      </c>
      <c r="B12" s="918" t="str">
        <f>报关资料录入!E64</f>
        <v/>
      </c>
      <c r="C12" s="918"/>
      <c r="D12" s="918"/>
      <c r="E12" s="918"/>
      <c r="F12" s="918"/>
      <c r="G12" s="918"/>
      <c r="H12" s="918" t="str">
        <f>IFERROR(VLOOKUP(11,报关资料与ASN!A26:AQ10222,27,0),"")</f>
        <v/>
      </c>
      <c r="I12" s="918"/>
    </row>
    <row r="13" spans="1:9" ht="36" customHeight="1">
      <c r="A13" s="4" t="str">
        <f>报关资料录入!A65</f>
        <v/>
      </c>
      <c r="B13" s="918" t="str">
        <f>报关资料录入!E66</f>
        <v/>
      </c>
      <c r="C13" s="918"/>
      <c r="D13" s="918"/>
      <c r="E13" s="918"/>
      <c r="F13" s="918"/>
      <c r="G13" s="918"/>
      <c r="H13" s="918" t="str">
        <f>IFERROR(VLOOKUP(12,报关资料与ASN!A26:AQ10223,27,0),"")</f>
        <v/>
      </c>
      <c r="I13" s="918"/>
    </row>
    <row r="14" spans="1:9" ht="36" customHeight="1">
      <c r="A14" s="4" t="str">
        <f>报关资料录入!A67</f>
        <v/>
      </c>
      <c r="B14" s="918" t="str">
        <f>报关资料录入!E68</f>
        <v/>
      </c>
      <c r="C14" s="918"/>
      <c r="D14" s="918"/>
      <c r="E14" s="918"/>
      <c r="F14" s="918"/>
      <c r="G14" s="918"/>
      <c r="H14" s="918" t="str">
        <f>IFERROR(VLOOKUP(13,报关资料与ASN!A26:AQ10224,27,0),"")</f>
        <v/>
      </c>
      <c r="I14" s="918"/>
    </row>
    <row r="15" spans="1:9" ht="36" customHeight="1">
      <c r="A15" s="4" t="str">
        <f>报关资料录入!A69</f>
        <v xml:space="preserve"> </v>
      </c>
      <c r="B15" s="918" t="str">
        <f>报关资料录入!E70</f>
        <v/>
      </c>
      <c r="C15" s="918"/>
      <c r="D15" s="918"/>
      <c r="E15" s="918"/>
      <c r="F15" s="918"/>
      <c r="G15" s="918"/>
      <c r="H15" s="918" t="str">
        <f>IFERROR(VLOOKUP(14,报关资料与ASN!A26:AQ10225,27,0),"")</f>
        <v/>
      </c>
      <c r="I15" s="918"/>
    </row>
    <row r="16" spans="1:9" ht="36" customHeight="1">
      <c r="A16" s="4" t="str">
        <f>报关资料录入!A71</f>
        <v/>
      </c>
      <c r="B16" s="918" t="str">
        <f>报关资料录入!E72</f>
        <v/>
      </c>
      <c r="C16" s="918"/>
      <c r="D16" s="918"/>
      <c r="E16" s="918"/>
      <c r="F16" s="918"/>
      <c r="G16" s="918"/>
      <c r="H16" s="918" t="str">
        <f>IFERROR(VLOOKUP(15,报关资料与ASN!A26:AQ10226,27,0),"")</f>
        <v/>
      </c>
      <c r="I16" s="918"/>
    </row>
    <row r="17" spans="1:9" ht="36" customHeight="1">
      <c r="A17" s="4" t="str">
        <f>报关资料录入!A73</f>
        <v/>
      </c>
      <c r="B17" s="918" t="str">
        <f>报关资料录入!E74</f>
        <v/>
      </c>
      <c r="C17" s="918"/>
      <c r="D17" s="918"/>
      <c r="E17" s="918"/>
      <c r="F17" s="918"/>
      <c r="G17" s="918"/>
      <c r="H17" s="918" t="str">
        <f>IFERROR(VLOOKUP(16,报关资料与ASN!A26:AQ10227,27,0),"")</f>
        <v/>
      </c>
      <c r="I17" s="918"/>
    </row>
    <row r="18" spans="1:9" ht="36" customHeight="1">
      <c r="A18" s="4" t="str">
        <f>报关资料录入!A75</f>
        <v/>
      </c>
      <c r="B18" s="918" t="str">
        <f>报关资料录入!E76</f>
        <v/>
      </c>
      <c r="C18" s="918"/>
      <c r="D18" s="918"/>
      <c r="E18" s="918"/>
      <c r="F18" s="918"/>
      <c r="G18" s="918"/>
      <c r="H18" s="918" t="str">
        <f>IFERROR(VLOOKUP(17,报关资料与ASN!A26:AQ10228,27,0),"")</f>
        <v/>
      </c>
      <c r="I18" s="918"/>
    </row>
    <row r="19" spans="1:9" ht="36" customHeight="1">
      <c r="A19" s="4" t="str">
        <f>报关资料录入!A77</f>
        <v/>
      </c>
      <c r="B19" s="918" t="str">
        <f>报关资料录入!E78</f>
        <v/>
      </c>
      <c r="C19" s="918"/>
      <c r="D19" s="918"/>
      <c r="E19" s="918"/>
      <c r="F19" s="918"/>
      <c r="G19" s="918"/>
      <c r="H19" s="918" t="str">
        <f>IFERROR(VLOOKUP(18,报关资料与ASN!A26:AQ10229,27,0),"")</f>
        <v/>
      </c>
      <c r="I19" s="918"/>
    </row>
    <row r="20" spans="1:9" ht="36" customHeight="1">
      <c r="A20" s="4" t="str">
        <f>报关资料录入!A79</f>
        <v/>
      </c>
      <c r="B20" s="918" t="str">
        <f>报关资料录入!E80</f>
        <v/>
      </c>
      <c r="C20" s="918"/>
      <c r="D20" s="918"/>
      <c r="E20" s="918"/>
      <c r="F20" s="918"/>
      <c r="G20" s="918"/>
      <c r="H20" s="918" t="str">
        <f>IFERROR(VLOOKUP(19,报关资料与ASN!A26:AQ10230,27,0),"")</f>
        <v/>
      </c>
      <c r="I20" s="918"/>
    </row>
    <row r="21" spans="1:9" ht="36" customHeight="1">
      <c r="A21" s="4" t="str">
        <f>报关资料录入!A81</f>
        <v/>
      </c>
      <c r="B21" s="918" t="str">
        <f>报关资料录入!E82</f>
        <v/>
      </c>
      <c r="C21" s="918"/>
      <c r="D21" s="918"/>
      <c r="E21" s="918"/>
      <c r="F21" s="918"/>
      <c r="G21" s="918"/>
      <c r="H21" s="918" t="str">
        <f>IFERROR(VLOOKUP(20,报关资料与ASN!A26:AQ10231,27,0),"")</f>
        <v/>
      </c>
      <c r="I21" s="918"/>
    </row>
    <row r="22" spans="1:9" ht="36" customHeight="1">
      <c r="A22" s="4" t="str">
        <f>报关资料录入2!A2</f>
        <v/>
      </c>
      <c r="B22" s="918" t="str">
        <f>报关资料录入2!E3</f>
        <v/>
      </c>
      <c r="C22" s="918"/>
      <c r="D22" s="918"/>
      <c r="E22" s="918"/>
      <c r="F22" s="918"/>
      <c r="G22" s="918"/>
      <c r="H22" s="918" t="str">
        <f>IFERROR(VLOOKUP(21,报关资料与ASN!A26:AQ10232,27,0),"")</f>
        <v/>
      </c>
      <c r="I22" s="918"/>
    </row>
    <row r="23" spans="1:9" ht="36" customHeight="1">
      <c r="A23" s="4" t="str">
        <f>报关资料录入2!A4</f>
        <v/>
      </c>
      <c r="B23" s="918" t="str">
        <f>报关资料录入2!E5</f>
        <v/>
      </c>
      <c r="C23" s="918"/>
      <c r="D23" s="918"/>
      <c r="E23" s="918"/>
      <c r="F23" s="918"/>
      <c r="G23" s="918"/>
      <c r="H23" s="918" t="str">
        <f>IFERROR(VLOOKUP(22,报关资料与ASN!A26:AQ10233,27,0),"")</f>
        <v/>
      </c>
      <c r="I23" s="918"/>
    </row>
    <row r="24" spans="1:9" ht="36" customHeight="1">
      <c r="A24" s="4" t="str">
        <f>报关资料录入2!A6</f>
        <v/>
      </c>
      <c r="B24" s="918" t="str">
        <f>报关资料录入2!E7</f>
        <v/>
      </c>
      <c r="C24" s="918"/>
      <c r="D24" s="918"/>
      <c r="E24" s="918"/>
      <c r="F24" s="918"/>
      <c r="G24" s="918"/>
      <c r="H24" s="918" t="str">
        <f>IFERROR(VLOOKUP(23,报关资料与ASN!A26:AQ10234,27,0),"")</f>
        <v/>
      </c>
      <c r="I24" s="918"/>
    </row>
    <row r="25" spans="1:9" ht="36" customHeight="1">
      <c r="A25" s="4" t="str">
        <f>报关资料录入2!A8</f>
        <v/>
      </c>
      <c r="B25" s="918" t="str">
        <f>报关资料录入2!E9</f>
        <v/>
      </c>
      <c r="C25" s="918"/>
      <c r="D25" s="918"/>
      <c r="E25" s="918"/>
      <c r="F25" s="918"/>
      <c r="G25" s="918"/>
      <c r="H25" s="918" t="str">
        <f>IFERROR(VLOOKUP(24,报关资料与ASN!A26:AQ10235,27,0),"")</f>
        <v/>
      </c>
      <c r="I25" s="918"/>
    </row>
    <row r="26" spans="1:9" ht="36" customHeight="1">
      <c r="A26" s="4" t="str">
        <f>报关资料录入2!A10</f>
        <v/>
      </c>
      <c r="B26" s="918" t="str">
        <f>报关资料录入2!E11</f>
        <v/>
      </c>
      <c r="C26" s="918"/>
      <c r="D26" s="918"/>
      <c r="E26" s="918"/>
      <c r="F26" s="918"/>
      <c r="G26" s="918"/>
      <c r="H26" s="918" t="str">
        <f>IFERROR(VLOOKUP(25,报关资料与ASN!A26:AQ10236,27,0),"")</f>
        <v/>
      </c>
      <c r="I26" s="918"/>
    </row>
    <row r="27" spans="1:9" ht="36" customHeight="1">
      <c r="A27" s="4" t="str">
        <f>报关资料录入2!A12</f>
        <v/>
      </c>
      <c r="B27" s="918" t="str">
        <f>报关资料录入2!E13</f>
        <v/>
      </c>
      <c r="C27" s="918"/>
      <c r="D27" s="918"/>
      <c r="E27" s="918"/>
      <c r="F27" s="918"/>
      <c r="G27" s="918"/>
      <c r="H27" s="918" t="str">
        <f>IFERROR(VLOOKUP(26,报关资料与ASN!A26:AQ10237,27,0),"")</f>
        <v/>
      </c>
      <c r="I27" s="918"/>
    </row>
    <row r="28" spans="1:9" ht="36" customHeight="1">
      <c r="A28" s="4" t="str">
        <f>报关资料录入2!A14</f>
        <v/>
      </c>
      <c r="B28" s="918" t="str">
        <f>报关资料录入2!E15</f>
        <v/>
      </c>
      <c r="C28" s="918"/>
      <c r="D28" s="918"/>
      <c r="E28" s="918"/>
      <c r="F28" s="918"/>
      <c r="G28" s="918"/>
      <c r="H28" s="918" t="str">
        <f>IFERROR(VLOOKUP(27,报关资料与ASN!A26:AQ10238,27,0),"")</f>
        <v/>
      </c>
      <c r="I28" s="918"/>
    </row>
    <row r="29" spans="1:9" ht="36" customHeight="1">
      <c r="A29" s="4" t="str">
        <f>报关资料录入2!A16</f>
        <v/>
      </c>
      <c r="B29" s="918" t="str">
        <f>报关资料录入2!E17</f>
        <v/>
      </c>
      <c r="C29" s="918"/>
      <c r="D29" s="918"/>
      <c r="E29" s="918"/>
      <c r="F29" s="918"/>
      <c r="G29" s="918"/>
      <c r="H29" s="918" t="str">
        <f>IFERROR(VLOOKUP(28,报关资料与ASN!A26:AQ10239,27,0),"")</f>
        <v/>
      </c>
      <c r="I29" s="918"/>
    </row>
    <row r="30" spans="1:9" ht="36" customHeight="1">
      <c r="A30" s="4" t="str">
        <f>报关资料录入2!A18</f>
        <v/>
      </c>
      <c r="B30" s="918" t="str">
        <f>报关资料录入2!E19</f>
        <v/>
      </c>
      <c r="C30" s="918"/>
      <c r="D30" s="918"/>
      <c r="E30" s="918"/>
      <c r="F30" s="918"/>
      <c r="G30" s="918"/>
      <c r="H30" s="918" t="str">
        <f>IFERROR(VLOOKUP(29,报关资料与ASN!A26:AQ10240,27,0),"")</f>
        <v/>
      </c>
      <c r="I30" s="918"/>
    </row>
    <row r="31" spans="1:9" ht="36" customHeight="1">
      <c r="A31" s="4" t="str">
        <f>报关资料录入2!A20</f>
        <v/>
      </c>
      <c r="B31" s="918" t="str">
        <f>报关资料录入2!E21</f>
        <v/>
      </c>
      <c r="C31" s="918"/>
      <c r="D31" s="918"/>
      <c r="E31" s="918"/>
      <c r="F31" s="918"/>
      <c r="G31" s="918"/>
      <c r="H31" s="918" t="str">
        <f>IFERROR(VLOOKUP(30,报关资料与ASN!A26:AQ10241,27,0),"")</f>
        <v/>
      </c>
      <c r="I31" s="918"/>
    </row>
    <row r="32" spans="1:9" ht="36" customHeight="1">
      <c r="A32" s="4" t="str">
        <f>报关资料录入2!A22</f>
        <v/>
      </c>
      <c r="B32" s="918" t="str">
        <f>报关资料录入2!E23</f>
        <v/>
      </c>
      <c r="C32" s="918"/>
      <c r="D32" s="918"/>
      <c r="E32" s="918"/>
      <c r="F32" s="918"/>
      <c r="G32" s="918"/>
      <c r="H32" s="918" t="str">
        <f>IFERROR(VLOOKUP(31,报关资料与ASN!A26:AQ10242,27,0),"")</f>
        <v/>
      </c>
      <c r="I32" s="918"/>
    </row>
    <row r="33" spans="1:9" ht="36" customHeight="1">
      <c r="A33" s="4" t="str">
        <f>报关资料录入2!A24</f>
        <v/>
      </c>
      <c r="B33" s="918" t="str">
        <f>报关资料录入2!E25</f>
        <v/>
      </c>
      <c r="C33" s="918"/>
      <c r="D33" s="918"/>
      <c r="E33" s="918"/>
      <c r="F33" s="918"/>
      <c r="G33" s="918"/>
      <c r="H33" s="918" t="str">
        <f>IFERROR(VLOOKUP(32,报关资料与ASN!A26:AQ10243,27,0),"")</f>
        <v/>
      </c>
      <c r="I33" s="918"/>
    </row>
    <row r="34" spans="1:9" ht="36" customHeight="1">
      <c r="A34" s="4" t="str">
        <f>报关资料录入2!A26</f>
        <v/>
      </c>
      <c r="B34" s="918" t="str">
        <f>报关资料录入2!E27</f>
        <v/>
      </c>
      <c r="C34" s="918"/>
      <c r="D34" s="918"/>
      <c r="E34" s="918"/>
      <c r="F34" s="918"/>
      <c r="G34" s="918"/>
      <c r="H34" s="918" t="str">
        <f>IFERROR(VLOOKUP(33,报关资料与ASN!A26:AQ10244,27,0),"")</f>
        <v/>
      </c>
      <c r="I34" s="918"/>
    </row>
    <row r="35" spans="1:9" ht="36" customHeight="1">
      <c r="A35" s="4" t="str">
        <f>报关资料录入2!A28</f>
        <v xml:space="preserve"> </v>
      </c>
      <c r="B35" s="918" t="str">
        <f>报关资料录入2!E29</f>
        <v/>
      </c>
      <c r="C35" s="918"/>
      <c r="D35" s="918"/>
      <c r="E35" s="918"/>
      <c r="F35" s="918"/>
      <c r="G35" s="918"/>
      <c r="H35" s="918" t="str">
        <f>IFERROR(VLOOKUP(34,报关资料与ASN!A26:AQ10245,27,0),"")</f>
        <v/>
      </c>
      <c r="I35" s="918"/>
    </row>
    <row r="36" spans="1:9" ht="36" customHeight="1">
      <c r="A36" s="4" t="str">
        <f>报关资料录入2!A30</f>
        <v/>
      </c>
      <c r="B36" s="918" t="str">
        <f>报关资料录入2!E31</f>
        <v/>
      </c>
      <c r="C36" s="918"/>
      <c r="D36" s="918"/>
      <c r="E36" s="918"/>
      <c r="F36" s="918"/>
      <c r="G36" s="918"/>
      <c r="H36" s="918" t="str">
        <f>IFERROR(VLOOKUP(35,报关资料与ASN!A26:AQ10246,27,0),"")</f>
        <v/>
      </c>
      <c r="I36" s="918"/>
    </row>
    <row r="37" spans="1:9" ht="36" customHeight="1">
      <c r="A37" s="4" t="str">
        <f>报关资料录入2!A32</f>
        <v/>
      </c>
      <c r="B37" s="918" t="str">
        <f>报关资料录入2!E33</f>
        <v/>
      </c>
      <c r="C37" s="918"/>
      <c r="D37" s="918"/>
      <c r="E37" s="918"/>
      <c r="F37" s="918"/>
      <c r="G37" s="918"/>
      <c r="H37" s="918" t="str">
        <f>IFERROR(VLOOKUP(36,报关资料与ASN!A26:AQ10247,27,0),"")</f>
        <v/>
      </c>
      <c r="I37" s="918"/>
    </row>
    <row r="38" spans="1:9" ht="36" customHeight="1">
      <c r="A38" s="4" t="str">
        <f>报关资料录入2!A34</f>
        <v/>
      </c>
      <c r="B38" s="918" t="str">
        <f>报关资料录入2!E35</f>
        <v/>
      </c>
      <c r="C38" s="918"/>
      <c r="D38" s="918"/>
      <c r="E38" s="918"/>
      <c r="F38" s="918"/>
      <c r="G38" s="918"/>
      <c r="H38" s="918" t="str">
        <f>IFERROR(VLOOKUP(37,报关资料与ASN!A26:AQ10248,27,0),"")</f>
        <v/>
      </c>
      <c r="I38" s="918"/>
    </row>
    <row r="39" spans="1:9" ht="36" customHeight="1">
      <c r="A39" s="4" t="str">
        <f>报关资料录入2!A36</f>
        <v/>
      </c>
      <c r="B39" s="918" t="str">
        <f>报关资料录入2!E37</f>
        <v/>
      </c>
      <c r="C39" s="918"/>
      <c r="D39" s="918"/>
      <c r="E39" s="918"/>
      <c r="F39" s="918"/>
      <c r="G39" s="918"/>
      <c r="H39" s="918" t="str">
        <f>IFERROR(VLOOKUP(38,报关资料与ASN!A26:AQ10249,27,0),"")</f>
        <v/>
      </c>
      <c r="I39" s="918"/>
    </row>
    <row r="40" spans="1:9" ht="36" customHeight="1">
      <c r="A40" s="4" t="str">
        <f>报关资料录入2!A38</f>
        <v/>
      </c>
      <c r="B40" s="918" t="str">
        <f>报关资料录入2!E39</f>
        <v/>
      </c>
      <c r="C40" s="918"/>
      <c r="D40" s="918"/>
      <c r="E40" s="918"/>
      <c r="F40" s="918"/>
      <c r="G40" s="918"/>
      <c r="H40" s="918" t="str">
        <f>IFERROR(VLOOKUP(39,报关资料与ASN!A26:AQ10250,27,0),"")</f>
        <v/>
      </c>
      <c r="I40" s="918"/>
    </row>
    <row r="41" spans="1:9" ht="36" customHeight="1">
      <c r="A41" s="4" t="str">
        <f>报关资料录入2!A40</f>
        <v/>
      </c>
      <c r="B41" s="918" t="str">
        <f>报关资料录入2!E41</f>
        <v/>
      </c>
      <c r="C41" s="918"/>
      <c r="D41" s="918"/>
      <c r="E41" s="918"/>
      <c r="F41" s="918"/>
      <c r="G41" s="918"/>
      <c r="H41" s="918" t="str">
        <f>IFERROR(VLOOKUP(40,报关资料与ASN!A26:AQ10251,27,0),"")</f>
        <v/>
      </c>
      <c r="I41" s="918"/>
    </row>
    <row r="42" spans="1:9" ht="36" customHeight="1">
      <c r="A42" s="4" t="str">
        <f>报关资料录入3!A2</f>
        <v/>
      </c>
      <c r="B42" s="918" t="str">
        <f>报关资料录入3!E3</f>
        <v/>
      </c>
      <c r="C42" s="918"/>
      <c r="D42" s="918"/>
      <c r="E42" s="918"/>
      <c r="F42" s="918"/>
      <c r="G42" s="918"/>
      <c r="H42" s="918" t="str">
        <f>IFERROR(VLOOKUP(41,报关资料与ASN!A26:AQ10252,27,0),"")</f>
        <v/>
      </c>
      <c r="I42" s="918"/>
    </row>
    <row r="43" spans="1:9" ht="36" customHeight="1">
      <c r="A43" s="4" t="str">
        <f>报关资料录入3!A4</f>
        <v/>
      </c>
      <c r="B43" s="918" t="str">
        <f>报关资料录入3!E5</f>
        <v/>
      </c>
      <c r="C43" s="918"/>
      <c r="D43" s="918"/>
      <c r="E43" s="918"/>
      <c r="F43" s="918"/>
      <c r="G43" s="918"/>
      <c r="H43" s="918" t="str">
        <f>IFERROR(VLOOKUP(42,报关资料与ASN!A26:AQ10253,27,0),"")</f>
        <v/>
      </c>
      <c r="I43" s="918"/>
    </row>
    <row r="44" spans="1:9" ht="36" customHeight="1">
      <c r="A44" s="4" t="str">
        <f>报关资料录入3!A6</f>
        <v/>
      </c>
      <c r="B44" s="918" t="str">
        <f>报关资料录入3!E7</f>
        <v/>
      </c>
      <c r="C44" s="918"/>
      <c r="D44" s="918"/>
      <c r="E44" s="918"/>
      <c r="F44" s="918"/>
      <c r="G44" s="918"/>
      <c r="H44" s="918" t="str">
        <f>IFERROR(VLOOKUP(43,报关资料与ASN!A26:AQ10254,27,0),"")</f>
        <v/>
      </c>
      <c r="I44" s="918"/>
    </row>
    <row r="45" spans="1:9" ht="36" customHeight="1">
      <c r="A45" s="4" t="str">
        <f>报关资料录入3!A8</f>
        <v/>
      </c>
      <c r="B45" s="918" t="str">
        <f>报关资料录入3!E9</f>
        <v/>
      </c>
      <c r="C45" s="918"/>
      <c r="D45" s="918"/>
      <c r="E45" s="918"/>
      <c r="F45" s="918"/>
      <c r="G45" s="918"/>
      <c r="H45" s="918" t="str">
        <f>IFERROR(VLOOKUP(44,报关资料与ASN!A26:AQ10255,27,0),"")</f>
        <v/>
      </c>
      <c r="I45" s="918"/>
    </row>
    <row r="46" spans="1:9" ht="36" customHeight="1">
      <c r="A46" s="4" t="str">
        <f>报关资料录入3!A10</f>
        <v/>
      </c>
      <c r="B46" s="918" t="str">
        <f>报关资料录入3!E11</f>
        <v/>
      </c>
      <c r="C46" s="918"/>
      <c r="D46" s="918"/>
      <c r="E46" s="918"/>
      <c r="F46" s="918"/>
      <c r="G46" s="918"/>
      <c r="H46" s="918" t="str">
        <f>IFERROR(VLOOKUP(45,报关资料与ASN!A26:AQ10256,27,0),"")</f>
        <v/>
      </c>
      <c r="I46" s="918"/>
    </row>
    <row r="47" spans="1:9" ht="36" customHeight="1">
      <c r="A47" s="4" t="str">
        <f>报关资料录入3!A12</f>
        <v/>
      </c>
      <c r="B47" s="918" t="str">
        <f>报关资料录入3!E13</f>
        <v/>
      </c>
      <c r="C47" s="918"/>
      <c r="D47" s="918"/>
      <c r="E47" s="918"/>
      <c r="F47" s="918"/>
      <c r="G47" s="918"/>
      <c r="H47" s="918" t="str">
        <f>IFERROR(VLOOKUP(46,报关资料与ASN!A26:AQ10257,27,0),"")</f>
        <v/>
      </c>
      <c r="I47" s="918"/>
    </row>
    <row r="48" spans="1:9" ht="36" customHeight="1">
      <c r="A48" s="4" t="str">
        <f>报关资料录入3!A14</f>
        <v/>
      </c>
      <c r="B48" s="918" t="str">
        <f>报关资料录入3!E15</f>
        <v/>
      </c>
      <c r="C48" s="918"/>
      <c r="D48" s="918"/>
      <c r="E48" s="918"/>
      <c r="F48" s="918"/>
      <c r="G48" s="918"/>
      <c r="H48" s="918" t="str">
        <f>IFERROR(VLOOKUP(47,报关资料与ASN!A26:AQ10258,27,0),"")</f>
        <v/>
      </c>
      <c r="I48" s="918"/>
    </row>
    <row r="49" spans="1:9" ht="36" customHeight="1">
      <c r="A49" s="4" t="str">
        <f>报关资料录入3!A16</f>
        <v/>
      </c>
      <c r="B49" s="918" t="str">
        <f>报关资料录入3!E17</f>
        <v/>
      </c>
      <c r="C49" s="918"/>
      <c r="D49" s="918"/>
      <c r="E49" s="918"/>
      <c r="F49" s="918"/>
      <c r="G49" s="918"/>
      <c r="H49" s="918" t="str">
        <f>IFERROR(VLOOKUP(48,报关资料与ASN!A26:AQ10259,27,0),"")</f>
        <v/>
      </c>
      <c r="I49" s="918"/>
    </row>
    <row r="50" spans="1:9" ht="36" customHeight="1">
      <c r="A50" s="4" t="str">
        <f>报关资料录入3!A18</f>
        <v/>
      </c>
      <c r="B50" s="918" t="str">
        <f>报关资料录入3!E19</f>
        <v/>
      </c>
      <c r="C50" s="918"/>
      <c r="D50" s="918"/>
      <c r="E50" s="918"/>
      <c r="F50" s="918"/>
      <c r="G50" s="918"/>
      <c r="H50" s="918" t="str">
        <f>IFERROR(VLOOKUP(49,报关资料与ASN!A26:AQ10260,27,0),"")</f>
        <v/>
      </c>
      <c r="I50" s="918"/>
    </row>
    <row r="51" spans="1:9" ht="36" customHeight="1">
      <c r="A51" s="4" t="str">
        <f>报关资料录入3!A20</f>
        <v/>
      </c>
      <c r="B51" s="918" t="str">
        <f>报关资料录入3!E21</f>
        <v/>
      </c>
      <c r="C51" s="918"/>
      <c r="D51" s="918"/>
      <c r="E51" s="918"/>
      <c r="F51" s="918"/>
      <c r="G51" s="918"/>
      <c r="H51" s="918" t="str">
        <f>IFERROR(VLOOKUP(50,报关资料与ASN!A26:AQ10261,27,0),"")</f>
        <v/>
      </c>
      <c r="I51" s="918"/>
    </row>
    <row r="52" spans="1:9" ht="36" customHeight="1"/>
    <row r="53" spans="1:9" ht="36" customHeight="1"/>
    <row r="54" spans="1:9" ht="36" customHeight="1"/>
    <row r="55" spans="1:9" ht="36" customHeight="1"/>
    <row r="56" spans="1:9" ht="36" customHeight="1"/>
    <row r="57" spans="1:9" ht="36" customHeight="1"/>
    <row r="58" spans="1:9" ht="36" customHeight="1"/>
    <row r="59" spans="1:9" ht="36" customHeight="1"/>
    <row r="60" spans="1:9" ht="36" customHeight="1"/>
    <row r="61" spans="1:9" ht="36" customHeight="1"/>
    <row r="62" spans="1:9" ht="36" customHeight="1"/>
    <row r="63" spans="1:9" ht="36" customHeight="1"/>
    <row r="64" spans="1:9" ht="36" customHeight="1"/>
    <row r="65" ht="36" customHeight="1"/>
    <row r="66" ht="36" customHeight="1"/>
    <row r="67" ht="36" customHeight="1"/>
    <row r="68" ht="36" customHeight="1"/>
    <row r="69" ht="36" customHeight="1"/>
    <row r="70" ht="36" customHeight="1"/>
    <row r="71" ht="36" customHeight="1"/>
    <row r="72" ht="36" customHeight="1"/>
    <row r="73" ht="36" customHeight="1"/>
    <row r="74" ht="36" customHeight="1"/>
    <row r="75" ht="36" customHeight="1"/>
    <row r="76" ht="36" customHeight="1"/>
    <row r="77" ht="36" customHeight="1"/>
    <row r="78" ht="36" customHeight="1"/>
    <row r="79" ht="36" customHeight="1"/>
    <row r="80"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36" customHeight="1"/>
    <row r="93" ht="36" customHeight="1"/>
    <row r="94" ht="36" customHeight="1"/>
    <row r="95" ht="36" customHeight="1"/>
    <row r="96" ht="36" customHeight="1"/>
    <row r="97" ht="36" customHeight="1"/>
    <row r="98" ht="36" customHeight="1"/>
    <row r="99" ht="36" customHeight="1"/>
    <row r="100" ht="36" customHeight="1"/>
    <row r="101" ht="36" customHeight="1"/>
    <row r="102" ht="36" customHeight="1"/>
    <row r="103" ht="36" customHeight="1"/>
    <row r="104" ht="36" customHeight="1"/>
    <row r="105" ht="36" customHeight="1"/>
    <row r="106" ht="36" customHeight="1"/>
    <row r="107" ht="36" customHeight="1"/>
    <row r="108" ht="36" customHeight="1"/>
    <row r="109" ht="36" customHeight="1"/>
    <row r="110" ht="36" customHeight="1"/>
    <row r="111" ht="36" customHeight="1"/>
    <row r="112" ht="36" customHeight="1"/>
    <row r="113" ht="36" customHeight="1"/>
    <row r="114" ht="36" customHeight="1"/>
    <row r="115" ht="36" customHeight="1"/>
    <row r="116" ht="36" customHeight="1"/>
    <row r="117" ht="36" customHeight="1"/>
    <row r="118" ht="36" customHeight="1"/>
    <row r="119" ht="36" customHeight="1"/>
    <row r="120" ht="36" customHeight="1"/>
    <row r="121" ht="36" customHeight="1"/>
    <row r="122" ht="36" customHeight="1"/>
    <row r="123" ht="36" customHeight="1"/>
    <row r="124" ht="36" customHeight="1"/>
    <row r="125" ht="36" customHeight="1"/>
    <row r="126" ht="36" customHeight="1"/>
    <row r="127" ht="36" customHeight="1"/>
    <row r="128" ht="36" customHeight="1"/>
    <row r="129" ht="36" customHeight="1"/>
    <row r="130" ht="36" customHeight="1"/>
    <row r="131" ht="36" customHeight="1"/>
    <row r="132" ht="36" customHeight="1"/>
    <row r="133" ht="36" customHeight="1"/>
    <row r="134" ht="36" customHeight="1"/>
    <row r="135" ht="36" customHeight="1"/>
    <row r="136" ht="36" customHeight="1"/>
    <row r="137" ht="36" customHeight="1"/>
    <row r="138" ht="36" customHeight="1"/>
    <row r="139" ht="36" customHeight="1"/>
    <row r="140" ht="36" customHeight="1"/>
    <row r="141" ht="36" customHeight="1"/>
    <row r="142" ht="36" customHeight="1"/>
    <row r="143" ht="36" customHeight="1"/>
    <row r="144" ht="36" customHeight="1"/>
    <row r="145" ht="36" customHeight="1"/>
    <row r="146" ht="36" customHeight="1"/>
    <row r="147" ht="36" customHeight="1"/>
    <row r="148" ht="36" customHeight="1"/>
    <row r="149" ht="36" customHeight="1"/>
    <row r="150" ht="36" customHeight="1"/>
    <row r="151" ht="36" customHeight="1"/>
    <row r="152" ht="36" customHeight="1"/>
    <row r="153" ht="36" customHeight="1"/>
    <row r="154" ht="36" customHeight="1"/>
    <row r="155" ht="36" customHeight="1"/>
    <row r="156" ht="36" customHeight="1"/>
    <row r="157" ht="36" customHeight="1"/>
    <row r="158" ht="36" customHeight="1"/>
    <row r="159" ht="36" customHeight="1"/>
    <row r="160" ht="36" customHeight="1"/>
    <row r="161" ht="36" customHeight="1"/>
    <row r="162" ht="36" customHeight="1"/>
    <row r="163" ht="36" customHeight="1"/>
    <row r="164" ht="36" customHeight="1"/>
    <row r="165" ht="36" customHeight="1"/>
    <row r="166" ht="36" customHeight="1"/>
    <row r="167" ht="36" customHeight="1"/>
    <row r="168" ht="36" customHeight="1"/>
    <row r="169" ht="36" customHeight="1"/>
    <row r="170" ht="36" customHeight="1"/>
    <row r="171" ht="36" customHeight="1"/>
    <row r="172" ht="36" customHeight="1"/>
    <row r="173" ht="36" customHeight="1"/>
    <row r="174" ht="36" customHeight="1"/>
    <row r="175" ht="36" customHeight="1"/>
    <row r="176" ht="36" customHeight="1"/>
    <row r="177" ht="36" customHeight="1"/>
    <row r="178" ht="36" customHeight="1"/>
    <row r="179" ht="36" customHeight="1"/>
    <row r="180" ht="36" customHeight="1"/>
    <row r="181" ht="36" customHeight="1"/>
    <row r="182" ht="36" customHeight="1"/>
    <row r="183" ht="36" customHeight="1"/>
    <row r="184" ht="36" customHeight="1"/>
    <row r="185" ht="36" customHeight="1"/>
    <row r="186" ht="36" customHeight="1"/>
    <row r="187" ht="36" customHeight="1"/>
    <row r="188" ht="36" customHeight="1"/>
    <row r="189" ht="36" customHeight="1"/>
    <row r="190" ht="36" customHeight="1"/>
    <row r="191" ht="36" customHeight="1"/>
    <row r="192" ht="36" customHeight="1"/>
    <row r="193" ht="36" customHeight="1"/>
    <row r="194" ht="36" customHeight="1"/>
    <row r="195" ht="36" customHeight="1"/>
    <row r="196" ht="36" customHeight="1"/>
    <row r="197" ht="36" customHeight="1"/>
    <row r="198" ht="36" customHeight="1"/>
    <row r="199" ht="36" customHeight="1"/>
    <row r="200" ht="36" customHeight="1"/>
    <row r="201" ht="36" customHeight="1"/>
    <row r="202" ht="36" customHeight="1"/>
    <row r="203" ht="36" customHeight="1"/>
    <row r="204" ht="36" customHeight="1"/>
    <row r="205" ht="36" customHeight="1"/>
    <row r="206" ht="36" customHeight="1"/>
    <row r="207" ht="36" customHeight="1"/>
    <row r="208" ht="36" customHeight="1"/>
    <row r="209" ht="36" customHeight="1"/>
    <row r="210" ht="36" customHeight="1"/>
    <row r="211" ht="36" customHeight="1"/>
    <row r="212" ht="36" customHeight="1"/>
    <row r="213" ht="36" customHeight="1"/>
    <row r="214" ht="36" customHeight="1"/>
    <row r="215" ht="36" customHeight="1"/>
    <row r="216" ht="36" customHeight="1"/>
    <row r="217" ht="36" customHeight="1"/>
    <row r="218" ht="36" customHeight="1"/>
    <row r="219" ht="36" customHeight="1"/>
    <row r="220" ht="36" customHeight="1"/>
    <row r="221" ht="36" customHeight="1"/>
    <row r="222" ht="36" customHeight="1"/>
    <row r="223" ht="36" customHeight="1"/>
    <row r="224" ht="36" customHeight="1"/>
    <row r="225" ht="36" customHeight="1"/>
    <row r="226" ht="36" customHeight="1"/>
    <row r="227" ht="36" customHeight="1"/>
    <row r="228" ht="36" customHeight="1"/>
    <row r="229" ht="36" customHeight="1"/>
    <row r="230" ht="36" customHeight="1"/>
    <row r="231" ht="36" customHeight="1"/>
    <row r="232" ht="36" customHeight="1"/>
    <row r="233" ht="36" customHeight="1"/>
    <row r="234" ht="36" customHeight="1"/>
    <row r="235" ht="36" customHeight="1"/>
    <row r="236" ht="36" customHeight="1"/>
    <row r="237" ht="36" customHeight="1"/>
    <row r="238" ht="36" customHeight="1"/>
    <row r="239" ht="36" customHeight="1"/>
    <row r="240" ht="36" customHeight="1"/>
    <row r="241" ht="36" customHeight="1"/>
    <row r="242" ht="36" customHeight="1"/>
    <row r="243" ht="36" customHeight="1"/>
    <row r="244" ht="36" customHeight="1"/>
    <row r="245" ht="36" customHeight="1"/>
    <row r="246" ht="36" customHeight="1"/>
    <row r="247" ht="36" customHeight="1"/>
    <row r="248" ht="36" customHeight="1"/>
    <row r="249" ht="36" customHeight="1"/>
    <row r="250" ht="36" customHeight="1"/>
    <row r="251" ht="36" customHeight="1"/>
    <row r="252" ht="36" customHeight="1"/>
    <row r="253" ht="36" customHeight="1"/>
    <row r="254" ht="36" customHeight="1"/>
    <row r="255" ht="36" customHeight="1"/>
    <row r="256" ht="36" customHeight="1"/>
    <row r="257" ht="36" customHeight="1"/>
    <row r="258" ht="36" customHeight="1"/>
    <row r="259" ht="36" customHeight="1"/>
    <row r="260" ht="36" customHeight="1"/>
    <row r="261" ht="36" customHeight="1"/>
    <row r="262" ht="36" customHeight="1"/>
    <row r="263" ht="36" customHeight="1"/>
    <row r="264" ht="36" customHeight="1"/>
    <row r="265" ht="36" customHeight="1"/>
    <row r="266" ht="36" customHeight="1"/>
    <row r="267" ht="36" customHeight="1"/>
    <row r="268" ht="36" customHeight="1"/>
    <row r="269" ht="36" customHeight="1"/>
    <row r="270" ht="36" customHeight="1"/>
    <row r="271" ht="36" customHeight="1"/>
    <row r="272" ht="36" customHeight="1"/>
    <row r="273" ht="36" customHeight="1"/>
    <row r="274" ht="36" customHeight="1"/>
    <row r="275" ht="36" customHeight="1"/>
    <row r="276" ht="36" customHeight="1"/>
    <row r="277" ht="36" customHeight="1"/>
    <row r="278" ht="36" customHeight="1"/>
    <row r="279" ht="36" customHeight="1"/>
    <row r="280" ht="36" customHeight="1"/>
    <row r="281" ht="36" customHeight="1"/>
    <row r="282" ht="36" customHeight="1"/>
    <row r="283" ht="36" customHeight="1"/>
    <row r="284" ht="36" customHeight="1"/>
    <row r="285" ht="36" customHeight="1"/>
    <row r="286" ht="36" customHeight="1"/>
    <row r="287" ht="36" customHeight="1"/>
    <row r="288" ht="36" customHeight="1"/>
    <row r="289" ht="36" customHeight="1"/>
    <row r="290" ht="36" customHeight="1"/>
    <row r="291" ht="36" customHeight="1"/>
    <row r="292" ht="36" customHeight="1"/>
    <row r="293" ht="36" customHeight="1"/>
    <row r="294" ht="36" customHeight="1"/>
    <row r="295" ht="36" customHeight="1"/>
    <row r="296" ht="36" customHeight="1"/>
    <row r="297" ht="36" customHeight="1"/>
    <row r="298" ht="36" customHeight="1"/>
    <row r="299" ht="36" customHeight="1"/>
    <row r="300" ht="36" customHeight="1"/>
    <row r="301" ht="36" customHeight="1"/>
    <row r="302" ht="36" customHeight="1"/>
    <row r="303" ht="36" customHeight="1"/>
    <row r="304" ht="36" customHeight="1"/>
    <row r="305" ht="36" customHeight="1"/>
    <row r="306" ht="36" customHeight="1"/>
    <row r="307" ht="36" customHeight="1"/>
    <row r="308" ht="36" customHeight="1"/>
    <row r="309" ht="36" customHeight="1"/>
    <row r="310" ht="36" customHeight="1"/>
    <row r="311" ht="36" customHeight="1"/>
    <row r="312" ht="36" customHeight="1"/>
    <row r="313" ht="36" customHeight="1"/>
    <row r="314" ht="36" customHeight="1"/>
    <row r="315" ht="36" customHeight="1"/>
    <row r="316" ht="36" customHeight="1"/>
    <row r="317" ht="36" customHeight="1"/>
    <row r="318" ht="36" customHeight="1"/>
    <row r="319" ht="36" customHeight="1"/>
    <row r="320" ht="36" customHeight="1"/>
    <row r="321" ht="36" customHeight="1"/>
    <row r="322" ht="36" customHeight="1"/>
    <row r="323" ht="36" customHeight="1"/>
    <row r="324" ht="36" customHeight="1"/>
    <row r="325" ht="36" customHeight="1"/>
    <row r="326" ht="36" customHeight="1"/>
    <row r="327" ht="36" customHeight="1"/>
    <row r="328" ht="36" customHeight="1"/>
    <row r="329" ht="36" customHeight="1"/>
    <row r="330" ht="36" customHeight="1"/>
    <row r="331" ht="36" customHeight="1"/>
    <row r="332" ht="36" customHeight="1"/>
    <row r="333" ht="36" customHeight="1"/>
    <row r="334" ht="36" customHeight="1"/>
    <row r="335" ht="36" customHeight="1"/>
    <row r="336" ht="36" customHeight="1"/>
    <row r="337" ht="36" customHeight="1"/>
    <row r="338" ht="36" customHeight="1"/>
    <row r="339" ht="36" customHeight="1"/>
    <row r="340" ht="36" customHeight="1"/>
    <row r="341" ht="36" customHeight="1"/>
    <row r="342" ht="36" customHeight="1"/>
    <row r="343" ht="36" customHeight="1"/>
    <row r="344" ht="36" customHeight="1"/>
    <row r="345" ht="36" customHeight="1"/>
    <row r="346" ht="36" customHeight="1"/>
    <row r="347" ht="36" customHeight="1"/>
    <row r="348" ht="36" customHeight="1"/>
    <row r="349" ht="36" customHeight="1"/>
    <row r="350" ht="36" customHeight="1"/>
    <row r="351" ht="36" customHeight="1"/>
    <row r="352" ht="36" customHeight="1"/>
    <row r="353" ht="36" customHeight="1"/>
    <row r="354" ht="36" customHeight="1"/>
    <row r="355" ht="36" customHeight="1"/>
    <row r="356" ht="36" customHeight="1"/>
    <row r="357" ht="36" customHeight="1"/>
    <row r="358" ht="36" customHeight="1"/>
    <row r="359" ht="36" customHeight="1"/>
    <row r="360" ht="36" customHeight="1"/>
    <row r="361" ht="36" customHeight="1"/>
    <row r="362" ht="36" customHeight="1"/>
    <row r="363" ht="36" customHeight="1"/>
    <row r="364" ht="36" customHeight="1"/>
    <row r="365" ht="36" customHeight="1"/>
    <row r="366" ht="36" customHeight="1"/>
    <row r="367" ht="36" customHeight="1"/>
    <row r="368" ht="36" customHeight="1"/>
    <row r="369" ht="36" customHeight="1"/>
    <row r="370" ht="36" customHeight="1"/>
    <row r="371" ht="36" customHeight="1"/>
    <row r="372" ht="36" customHeight="1"/>
    <row r="373" ht="36" customHeight="1"/>
    <row r="374" ht="36" customHeight="1"/>
    <row r="375" ht="36" customHeight="1"/>
    <row r="376" ht="36" customHeight="1"/>
    <row r="377" ht="36" customHeight="1"/>
    <row r="378" ht="36" customHeight="1"/>
    <row r="379" ht="36" customHeight="1"/>
    <row r="380" ht="36" customHeight="1"/>
    <row r="381" ht="36" customHeight="1"/>
    <row r="382" ht="36" customHeight="1"/>
    <row r="383" ht="36" customHeight="1"/>
    <row r="384" ht="36" customHeight="1"/>
    <row r="385" ht="36" customHeight="1"/>
    <row r="386" ht="36" customHeight="1"/>
    <row r="387" ht="36" customHeight="1"/>
    <row r="388" ht="36" customHeight="1"/>
    <row r="389" ht="36" customHeight="1"/>
    <row r="390" ht="36" customHeight="1"/>
    <row r="391" ht="36" customHeight="1"/>
    <row r="392" ht="36" customHeight="1"/>
    <row r="393" ht="36" customHeight="1"/>
    <row r="394" ht="36" customHeight="1"/>
    <row r="395" ht="36" customHeight="1"/>
    <row r="396" ht="36" customHeight="1"/>
    <row r="397" ht="36" customHeight="1"/>
    <row r="398" ht="36" customHeight="1"/>
    <row r="399" ht="36" customHeight="1"/>
    <row r="400" ht="36" customHeight="1"/>
    <row r="401" ht="36" customHeight="1"/>
    <row r="402" ht="36" customHeight="1"/>
    <row r="403" ht="36" customHeight="1"/>
    <row r="404" ht="36" customHeight="1"/>
    <row r="405" ht="36" customHeight="1"/>
    <row r="406" ht="36" customHeight="1"/>
    <row r="407" ht="36" customHeight="1"/>
    <row r="408" ht="36" customHeight="1"/>
    <row r="409" ht="36" customHeight="1"/>
    <row r="410" ht="36" customHeight="1"/>
    <row r="411" ht="36" customHeight="1"/>
    <row r="412" ht="36" customHeight="1"/>
    <row r="413" ht="36" customHeight="1"/>
    <row r="414" ht="36" customHeight="1"/>
    <row r="415" ht="36" customHeight="1"/>
    <row r="416" ht="36" customHeight="1"/>
    <row r="417" ht="36" customHeight="1"/>
    <row r="418" ht="36" customHeight="1"/>
    <row r="419" ht="36" customHeight="1"/>
    <row r="420" ht="36" customHeight="1"/>
    <row r="421" ht="36" customHeight="1"/>
    <row r="422" ht="36" customHeight="1"/>
    <row r="423" ht="36" customHeight="1"/>
    <row r="424" ht="36" customHeight="1"/>
    <row r="425" ht="36" customHeight="1"/>
    <row r="426" ht="36" customHeight="1"/>
    <row r="427" ht="36" customHeight="1"/>
    <row r="428" ht="36" customHeight="1"/>
    <row r="429" ht="36" customHeight="1"/>
    <row r="430" ht="36" customHeight="1"/>
    <row r="431" ht="36" customHeight="1"/>
    <row r="432" ht="36" customHeight="1"/>
    <row r="433" ht="36" customHeight="1"/>
    <row r="434" ht="36" customHeight="1"/>
    <row r="435" ht="36" customHeight="1"/>
    <row r="436" ht="36" customHeight="1"/>
    <row r="437" ht="36" customHeight="1"/>
    <row r="438" ht="36" customHeight="1"/>
    <row r="439" ht="36" customHeight="1"/>
    <row r="440" ht="36" customHeight="1"/>
    <row r="441" ht="36" customHeight="1"/>
    <row r="442" ht="36" customHeight="1"/>
    <row r="443" ht="36" customHeight="1"/>
    <row r="444" ht="36" customHeight="1"/>
    <row r="445" ht="36" customHeight="1"/>
    <row r="446" ht="36" customHeight="1"/>
    <row r="447" ht="36" customHeight="1"/>
    <row r="448" ht="36" customHeight="1"/>
    <row r="449" ht="36" customHeight="1"/>
    <row r="450" ht="36" customHeight="1"/>
    <row r="451" ht="36" customHeight="1"/>
    <row r="452" ht="36" customHeight="1"/>
    <row r="453" ht="36" customHeight="1"/>
    <row r="454" ht="36" customHeight="1"/>
    <row r="455" ht="36" customHeight="1"/>
    <row r="456" ht="36" customHeight="1"/>
    <row r="457" ht="36" customHeight="1"/>
    <row r="458" ht="36" customHeight="1"/>
    <row r="459" ht="36" customHeight="1"/>
    <row r="460" ht="36" customHeight="1"/>
    <row r="461" ht="36" customHeight="1"/>
    <row r="462" ht="36" customHeight="1"/>
    <row r="463" ht="36" customHeight="1"/>
    <row r="464" ht="36" customHeight="1"/>
    <row r="465" ht="36" customHeight="1"/>
    <row r="466" ht="36" customHeight="1"/>
    <row r="467" ht="36" customHeight="1"/>
    <row r="468" ht="36" customHeight="1"/>
    <row r="469" ht="36" customHeight="1"/>
    <row r="470" ht="36" customHeight="1"/>
    <row r="471" ht="36" customHeight="1"/>
    <row r="472" ht="36" customHeight="1"/>
    <row r="473" ht="36" customHeight="1"/>
  </sheetData>
  <sheetProtection password="AED3" sheet="1" objects="1" scenarios="1" formatRows="0"/>
  <mergeCells count="102">
    <mergeCell ref="B51:G51"/>
    <mergeCell ref="H51:I51"/>
    <mergeCell ref="B46:G46"/>
    <mergeCell ref="H46:I46"/>
    <mergeCell ref="B47:G47"/>
    <mergeCell ref="H47:I47"/>
    <mergeCell ref="B48:G48"/>
    <mergeCell ref="H48:I48"/>
    <mergeCell ref="B49:G49"/>
    <mergeCell ref="H49:I49"/>
    <mergeCell ref="B50:G50"/>
    <mergeCell ref="H50:I50"/>
    <mergeCell ref="B41:G41"/>
    <mergeCell ref="H41:I41"/>
    <mergeCell ref="B42:G42"/>
    <mergeCell ref="H42:I42"/>
    <mergeCell ref="B43:G43"/>
    <mergeCell ref="H43:I43"/>
    <mergeCell ref="B44:G44"/>
    <mergeCell ref="H44:I44"/>
    <mergeCell ref="B45:G45"/>
    <mergeCell ref="H45:I45"/>
    <mergeCell ref="B36:G36"/>
    <mergeCell ref="H36:I36"/>
    <mergeCell ref="B37:G37"/>
    <mergeCell ref="H37:I37"/>
    <mergeCell ref="B38:G38"/>
    <mergeCell ref="H38:I38"/>
    <mergeCell ref="B39:G39"/>
    <mergeCell ref="H39:I39"/>
    <mergeCell ref="B40:G40"/>
    <mergeCell ref="H40:I40"/>
    <mergeCell ref="B31:G31"/>
    <mergeCell ref="H31:I31"/>
    <mergeCell ref="B32:G32"/>
    <mergeCell ref="H32:I32"/>
    <mergeCell ref="B33:G33"/>
    <mergeCell ref="H33:I33"/>
    <mergeCell ref="B34:G34"/>
    <mergeCell ref="H34:I34"/>
    <mergeCell ref="B35:G35"/>
    <mergeCell ref="H35:I35"/>
    <mergeCell ref="B26:G26"/>
    <mergeCell ref="H26:I26"/>
    <mergeCell ref="B27:G27"/>
    <mergeCell ref="H27:I27"/>
    <mergeCell ref="B28:G28"/>
    <mergeCell ref="H28:I28"/>
    <mergeCell ref="B29:G29"/>
    <mergeCell ref="H29:I29"/>
    <mergeCell ref="B30:G30"/>
    <mergeCell ref="H30:I30"/>
    <mergeCell ref="B21:G21"/>
    <mergeCell ref="H21:I21"/>
    <mergeCell ref="B22:G22"/>
    <mergeCell ref="H22:I22"/>
    <mergeCell ref="B23:G23"/>
    <mergeCell ref="H23:I23"/>
    <mergeCell ref="B24:G24"/>
    <mergeCell ref="H24:I24"/>
    <mergeCell ref="B25:G25"/>
    <mergeCell ref="H25:I25"/>
    <mergeCell ref="B16:G16"/>
    <mergeCell ref="H16:I16"/>
    <mergeCell ref="B17:G17"/>
    <mergeCell ref="H17:I17"/>
    <mergeCell ref="B18:G18"/>
    <mergeCell ref="H18:I18"/>
    <mergeCell ref="B19:G19"/>
    <mergeCell ref="H19:I19"/>
    <mergeCell ref="B20:G20"/>
    <mergeCell ref="H20:I20"/>
    <mergeCell ref="B11:G11"/>
    <mergeCell ref="H11:I11"/>
    <mergeCell ref="B12:G12"/>
    <mergeCell ref="H12:I12"/>
    <mergeCell ref="B13:G13"/>
    <mergeCell ref="H13:I13"/>
    <mergeCell ref="B14:G14"/>
    <mergeCell ref="H14:I14"/>
    <mergeCell ref="B15:G15"/>
    <mergeCell ref="H15:I15"/>
    <mergeCell ref="B6:G6"/>
    <mergeCell ref="H6:I6"/>
    <mergeCell ref="B7:G7"/>
    <mergeCell ref="H7:I7"/>
    <mergeCell ref="B8:G8"/>
    <mergeCell ref="H8:I8"/>
    <mergeCell ref="B9:G9"/>
    <mergeCell ref="H9:I9"/>
    <mergeCell ref="B10:G10"/>
    <mergeCell ref="H10:I10"/>
    <mergeCell ref="B1:G1"/>
    <mergeCell ref="H1:I1"/>
    <mergeCell ref="B2:G2"/>
    <mergeCell ref="H2:I2"/>
    <mergeCell ref="B3:G3"/>
    <mergeCell ref="H3:I3"/>
    <mergeCell ref="B4:G4"/>
    <mergeCell ref="H4:I4"/>
    <mergeCell ref="B5:G5"/>
    <mergeCell ref="H5:I5"/>
  </mergeCells>
  <phoneticPr fontId="148" type="noConversion"/>
  <pageMargins left="0.35433070866141703" right="0.35433070866141703" top="0.35433070866141703" bottom="0.35433070866141703" header="0.31496062992126" footer="0.31496062992126"/>
  <pageSetup paperSize="9" scale="97"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
  <sheetViews>
    <sheetView workbookViewId="0">
      <selection activeCell="N25" sqref="N25"/>
    </sheetView>
  </sheetViews>
  <sheetFormatPr defaultColWidth="9" defaultRowHeight="14.25"/>
  <sheetData>
    <row r="1" spans="1:1">
      <c r="A1" t="s">
        <v>4640</v>
      </c>
    </row>
  </sheetData>
  <sheetProtection password="AED3" sheet="1" objects="1"/>
  <phoneticPr fontId="148"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F12031"/>
  <sheetViews>
    <sheetView workbookViewId="0">
      <selection activeCell="C22" sqref="C22"/>
    </sheetView>
  </sheetViews>
  <sheetFormatPr defaultColWidth="9" defaultRowHeight="14.25"/>
  <cols>
    <col min="1" max="1" width="16.625" customWidth="1"/>
    <col min="2" max="2" width="36.25" customWidth="1"/>
    <col min="3" max="3" width="82.75" customWidth="1"/>
  </cols>
  <sheetData>
    <row r="1" spans="1:6">
      <c r="A1" s="1" t="s">
        <v>114</v>
      </c>
      <c r="B1" s="1" t="s">
        <v>4641</v>
      </c>
      <c r="C1" s="1" t="s">
        <v>116</v>
      </c>
      <c r="D1" s="1" t="s">
        <v>4642</v>
      </c>
      <c r="E1" s="1" t="s">
        <v>4643</v>
      </c>
      <c r="F1" s="1" t="s">
        <v>4644</v>
      </c>
    </row>
    <row r="2" spans="1:6" ht="18" customHeight="1">
      <c r="A2" s="2">
        <v>101210010</v>
      </c>
      <c r="B2" s="2" t="s">
        <v>4645</v>
      </c>
      <c r="C2" s="2" t="s">
        <v>147</v>
      </c>
      <c r="D2" s="2" t="s">
        <v>149</v>
      </c>
      <c r="E2" s="2" t="s">
        <v>150</v>
      </c>
      <c r="F2" s="2" t="s">
        <v>4646</v>
      </c>
    </row>
    <row r="3" spans="1:6" ht="18" customHeight="1">
      <c r="A3" s="2">
        <v>101210090</v>
      </c>
      <c r="B3" s="2" t="s">
        <v>4647</v>
      </c>
      <c r="C3" s="2" t="s">
        <v>147</v>
      </c>
      <c r="D3" s="2" t="s">
        <v>149</v>
      </c>
      <c r="E3" s="2" t="s">
        <v>150</v>
      </c>
      <c r="F3" s="2" t="s">
        <v>4648</v>
      </c>
    </row>
    <row r="4" spans="1:6" ht="18" customHeight="1">
      <c r="A4" s="2">
        <v>101290010</v>
      </c>
      <c r="B4" s="2" t="s">
        <v>4649</v>
      </c>
      <c r="C4" s="2" t="s">
        <v>147</v>
      </c>
      <c r="D4" s="2" t="s">
        <v>149</v>
      </c>
      <c r="E4" s="2" t="s">
        <v>150</v>
      </c>
      <c r="F4" s="2" t="s">
        <v>4646</v>
      </c>
    </row>
    <row r="5" spans="1:6" ht="18" customHeight="1">
      <c r="A5" s="2">
        <v>101290090</v>
      </c>
      <c r="B5" s="2" t="s">
        <v>4650</v>
      </c>
      <c r="C5" s="2" t="s">
        <v>147</v>
      </c>
      <c r="D5" s="2" t="s">
        <v>149</v>
      </c>
      <c r="E5" s="2" t="s">
        <v>150</v>
      </c>
      <c r="F5" s="2" t="s">
        <v>4648</v>
      </c>
    </row>
    <row r="6" spans="1:6" ht="18" customHeight="1">
      <c r="A6" s="2">
        <v>101301010</v>
      </c>
      <c r="B6" s="2" t="s">
        <v>4651</v>
      </c>
      <c r="C6" s="2" t="s">
        <v>147</v>
      </c>
      <c r="D6" s="2" t="s">
        <v>149</v>
      </c>
      <c r="E6" s="2" t="s">
        <v>150</v>
      </c>
      <c r="F6" s="2" t="s">
        <v>4646</v>
      </c>
    </row>
    <row r="7" spans="1:6" ht="18" customHeight="1">
      <c r="A7" s="2">
        <v>101301090</v>
      </c>
      <c r="B7" s="2" t="s">
        <v>4652</v>
      </c>
      <c r="C7" s="2" t="s">
        <v>147</v>
      </c>
      <c r="D7" s="2" t="s">
        <v>149</v>
      </c>
      <c r="E7" s="2" t="s">
        <v>150</v>
      </c>
      <c r="F7" s="2" t="s">
        <v>4648</v>
      </c>
    </row>
    <row r="8" spans="1:6" ht="18" customHeight="1">
      <c r="A8" s="2">
        <v>101309010</v>
      </c>
      <c r="B8" s="2" t="s">
        <v>4653</v>
      </c>
      <c r="C8" s="2" t="s">
        <v>147</v>
      </c>
      <c r="D8" s="2" t="s">
        <v>149</v>
      </c>
      <c r="E8" s="2" t="s">
        <v>150</v>
      </c>
      <c r="F8" s="2" t="s">
        <v>4646</v>
      </c>
    </row>
    <row r="9" spans="1:6" ht="18" customHeight="1">
      <c r="A9" s="2">
        <v>101309090</v>
      </c>
      <c r="B9" s="2" t="s">
        <v>4654</v>
      </c>
      <c r="C9" s="2" t="s">
        <v>147</v>
      </c>
      <c r="D9" s="2" t="s">
        <v>149</v>
      </c>
      <c r="E9" s="2" t="s">
        <v>150</v>
      </c>
      <c r="F9" s="2" t="s">
        <v>4648</v>
      </c>
    </row>
    <row r="10" spans="1:6" ht="18" customHeight="1">
      <c r="A10" s="2">
        <v>101900000</v>
      </c>
      <c r="B10" s="2" t="s">
        <v>4655</v>
      </c>
      <c r="C10" s="2" t="s">
        <v>147</v>
      </c>
      <c r="D10" s="2" t="s">
        <v>149</v>
      </c>
      <c r="E10" s="2" t="s">
        <v>150</v>
      </c>
      <c r="F10" s="2" t="s">
        <v>4648</v>
      </c>
    </row>
    <row r="11" spans="1:6" ht="18" customHeight="1">
      <c r="A11" s="2">
        <v>102210000</v>
      </c>
      <c r="B11" s="2" t="s">
        <v>4656</v>
      </c>
      <c r="C11" s="2" t="s">
        <v>4657</v>
      </c>
      <c r="D11" s="2" t="s">
        <v>149</v>
      </c>
      <c r="E11" s="2" t="s">
        <v>150</v>
      </c>
      <c r="F11" s="2" t="s">
        <v>4648</v>
      </c>
    </row>
    <row r="12" spans="1:6" ht="18" customHeight="1">
      <c r="A12" s="2">
        <v>102290000</v>
      </c>
      <c r="B12" s="2" t="s">
        <v>4658</v>
      </c>
      <c r="C12" s="2" t="s">
        <v>4657</v>
      </c>
      <c r="D12" s="2" t="s">
        <v>149</v>
      </c>
      <c r="E12" s="2" t="s">
        <v>150</v>
      </c>
      <c r="F12" s="2" t="s">
        <v>4659</v>
      </c>
    </row>
    <row r="13" spans="1:6" ht="18" customHeight="1">
      <c r="A13" s="2">
        <v>102310010</v>
      </c>
      <c r="B13" s="2" t="s">
        <v>4660</v>
      </c>
      <c r="C13" s="2" t="s">
        <v>4657</v>
      </c>
      <c r="D13" s="2" t="s">
        <v>149</v>
      </c>
      <c r="E13" s="2" t="s">
        <v>150</v>
      </c>
      <c r="F13" s="2" t="s">
        <v>4661</v>
      </c>
    </row>
    <row r="14" spans="1:6" ht="18" customHeight="1">
      <c r="A14" s="2">
        <v>102310090</v>
      </c>
      <c r="B14" s="2" t="s">
        <v>4662</v>
      </c>
      <c r="C14" s="2" t="s">
        <v>4657</v>
      </c>
      <c r="D14" s="2" t="s">
        <v>149</v>
      </c>
      <c r="E14" s="2" t="s">
        <v>150</v>
      </c>
      <c r="F14" s="2" t="s">
        <v>4648</v>
      </c>
    </row>
    <row r="15" spans="1:6" ht="18" customHeight="1">
      <c r="A15" s="2">
        <v>102390010</v>
      </c>
      <c r="B15" s="2" t="s">
        <v>4663</v>
      </c>
      <c r="C15" s="2" t="s">
        <v>4657</v>
      </c>
      <c r="D15" s="2" t="s">
        <v>149</v>
      </c>
      <c r="E15" s="2" t="s">
        <v>150</v>
      </c>
      <c r="F15" s="2" t="s">
        <v>4664</v>
      </c>
    </row>
    <row r="16" spans="1:6" ht="18" customHeight="1">
      <c r="A16" s="2">
        <v>102390090</v>
      </c>
      <c r="B16" s="2" t="s">
        <v>4665</v>
      </c>
      <c r="C16" s="2" t="s">
        <v>4657</v>
      </c>
      <c r="D16" s="2" t="s">
        <v>149</v>
      </c>
      <c r="E16" s="2" t="s">
        <v>150</v>
      </c>
      <c r="F16" s="2" t="s">
        <v>4666</v>
      </c>
    </row>
    <row r="17" spans="1:6" ht="18" customHeight="1">
      <c r="A17" s="2">
        <v>102901010</v>
      </c>
      <c r="B17" s="2" t="s">
        <v>4667</v>
      </c>
      <c r="C17" s="2" t="s">
        <v>4657</v>
      </c>
      <c r="D17" s="2" t="s">
        <v>149</v>
      </c>
      <c r="E17" s="2" t="s">
        <v>150</v>
      </c>
      <c r="F17" s="2" t="s">
        <v>4646</v>
      </c>
    </row>
    <row r="18" spans="1:6" ht="18" customHeight="1">
      <c r="A18" s="2">
        <v>102901090</v>
      </c>
      <c r="B18" s="2" t="s">
        <v>4668</v>
      </c>
      <c r="C18" s="2" t="s">
        <v>4657</v>
      </c>
      <c r="D18" s="2" t="s">
        <v>149</v>
      </c>
      <c r="E18" s="2" t="s">
        <v>150</v>
      </c>
      <c r="F18" s="2" t="s">
        <v>4648</v>
      </c>
    </row>
    <row r="19" spans="1:6" ht="18" customHeight="1">
      <c r="A19" s="2">
        <v>102909010</v>
      </c>
      <c r="B19" s="2" t="s">
        <v>4669</v>
      </c>
      <c r="C19" s="2" t="s">
        <v>4657</v>
      </c>
      <c r="D19" s="2" t="s">
        <v>149</v>
      </c>
      <c r="E19" s="2" t="s">
        <v>150</v>
      </c>
      <c r="F19" s="2" t="s">
        <v>4670</v>
      </c>
    </row>
    <row r="20" spans="1:6" ht="18" customHeight="1">
      <c r="A20" s="2">
        <v>102909090</v>
      </c>
      <c r="B20" s="2" t="s">
        <v>4671</v>
      </c>
      <c r="C20" s="2" t="s">
        <v>4657</v>
      </c>
      <c r="D20" s="2" t="s">
        <v>149</v>
      </c>
      <c r="E20" s="2" t="s">
        <v>150</v>
      </c>
      <c r="F20" s="2" t="s">
        <v>4659</v>
      </c>
    </row>
    <row r="21" spans="1:6" ht="18" customHeight="1">
      <c r="A21" s="2">
        <v>103100010</v>
      </c>
      <c r="B21" s="2" t="s">
        <v>4672</v>
      </c>
      <c r="C21" s="2" t="s">
        <v>4657</v>
      </c>
      <c r="D21" s="2" t="s">
        <v>149</v>
      </c>
      <c r="E21" s="2" t="s">
        <v>150</v>
      </c>
      <c r="F21" s="2" t="s">
        <v>4646</v>
      </c>
    </row>
    <row r="22" spans="1:6" ht="18" customHeight="1">
      <c r="A22" s="2">
        <v>103100090</v>
      </c>
      <c r="B22" s="2" t="s">
        <v>4673</v>
      </c>
      <c r="C22" s="2" t="s">
        <v>4657</v>
      </c>
      <c r="D22" s="2" t="s">
        <v>149</v>
      </c>
      <c r="E22" s="2" t="s">
        <v>150</v>
      </c>
      <c r="F22" s="2" t="s">
        <v>4648</v>
      </c>
    </row>
    <row r="23" spans="1:6" ht="18" customHeight="1">
      <c r="A23" s="2">
        <v>103911010</v>
      </c>
      <c r="B23" s="2" t="s">
        <v>4674</v>
      </c>
      <c r="C23" s="2" t="s">
        <v>4675</v>
      </c>
      <c r="D23" s="2" t="s">
        <v>149</v>
      </c>
      <c r="E23" s="2" t="s">
        <v>150</v>
      </c>
      <c r="F23" s="2" t="s">
        <v>4670</v>
      </c>
    </row>
    <row r="24" spans="1:6" ht="18" customHeight="1">
      <c r="A24" s="2">
        <v>103911090</v>
      </c>
      <c r="B24" s="2" t="s">
        <v>4676</v>
      </c>
      <c r="C24" s="2" t="s">
        <v>4675</v>
      </c>
      <c r="D24" s="2" t="s">
        <v>149</v>
      </c>
      <c r="E24" s="2" t="s">
        <v>150</v>
      </c>
      <c r="F24" s="2" t="s">
        <v>4659</v>
      </c>
    </row>
    <row r="25" spans="1:6" ht="18" customHeight="1">
      <c r="A25" s="2">
        <v>103912010</v>
      </c>
      <c r="B25" s="2" t="s">
        <v>4677</v>
      </c>
      <c r="C25" s="2" t="s">
        <v>4675</v>
      </c>
      <c r="D25" s="2" t="s">
        <v>149</v>
      </c>
      <c r="E25" s="2" t="s">
        <v>150</v>
      </c>
      <c r="F25" s="2" t="s">
        <v>4670</v>
      </c>
    </row>
    <row r="26" spans="1:6" ht="18" customHeight="1">
      <c r="A26" s="2">
        <v>103912090</v>
      </c>
      <c r="B26" s="2" t="s">
        <v>4678</v>
      </c>
      <c r="C26" s="2" t="s">
        <v>4675</v>
      </c>
      <c r="D26" s="2" t="s">
        <v>149</v>
      </c>
      <c r="E26" s="2" t="s">
        <v>150</v>
      </c>
      <c r="F26" s="2" t="s">
        <v>4659</v>
      </c>
    </row>
    <row r="27" spans="1:6" ht="18" customHeight="1">
      <c r="A27" s="2">
        <v>103920010</v>
      </c>
      <c r="B27" s="2" t="s">
        <v>4679</v>
      </c>
      <c r="C27" s="2" t="s">
        <v>4675</v>
      </c>
      <c r="D27" s="2" t="s">
        <v>149</v>
      </c>
      <c r="E27" s="2" t="s">
        <v>150</v>
      </c>
      <c r="F27" s="2" t="s">
        <v>4670</v>
      </c>
    </row>
    <row r="28" spans="1:6" ht="18" customHeight="1">
      <c r="A28" s="2">
        <v>103920090</v>
      </c>
      <c r="B28" s="2" t="s">
        <v>4680</v>
      </c>
      <c r="C28" s="2" t="s">
        <v>4675</v>
      </c>
      <c r="D28" s="2" t="s">
        <v>149</v>
      </c>
      <c r="E28" s="2" t="s">
        <v>150</v>
      </c>
      <c r="F28" s="2" t="s">
        <v>4659</v>
      </c>
    </row>
    <row r="29" spans="1:6" ht="18" customHeight="1">
      <c r="A29" s="2">
        <v>104101000</v>
      </c>
      <c r="B29" s="2" t="s">
        <v>4681</v>
      </c>
      <c r="C29" s="2" t="s">
        <v>4657</v>
      </c>
      <c r="D29" s="2" t="s">
        <v>149</v>
      </c>
      <c r="E29" s="2" t="s">
        <v>150</v>
      </c>
      <c r="F29" s="2" t="s">
        <v>4648</v>
      </c>
    </row>
    <row r="30" spans="1:6" ht="18" customHeight="1">
      <c r="A30" s="2">
        <v>104109000</v>
      </c>
      <c r="B30" s="2" t="s">
        <v>4682</v>
      </c>
      <c r="C30" s="2" t="s">
        <v>4657</v>
      </c>
      <c r="D30" s="2" t="s">
        <v>149</v>
      </c>
      <c r="E30" s="2" t="s">
        <v>150</v>
      </c>
      <c r="F30" s="2" t="s">
        <v>4648</v>
      </c>
    </row>
    <row r="31" spans="1:6" ht="18" customHeight="1">
      <c r="A31" s="2">
        <v>104201000</v>
      </c>
      <c r="B31" s="2" t="s">
        <v>4683</v>
      </c>
      <c r="C31" s="2" t="s">
        <v>4657</v>
      </c>
      <c r="D31" s="2" t="s">
        <v>149</v>
      </c>
      <c r="E31" s="2" t="s">
        <v>150</v>
      </c>
      <c r="F31" s="2" t="s">
        <v>4648</v>
      </c>
    </row>
    <row r="32" spans="1:6" ht="18" customHeight="1">
      <c r="A32" s="2">
        <v>104209000</v>
      </c>
      <c r="B32" s="2" t="s">
        <v>4684</v>
      </c>
      <c r="C32" s="2" t="s">
        <v>4657</v>
      </c>
      <c r="D32" s="2" t="s">
        <v>149</v>
      </c>
      <c r="E32" s="2" t="s">
        <v>150</v>
      </c>
      <c r="F32" s="2" t="s">
        <v>4648</v>
      </c>
    </row>
    <row r="33" spans="1:6" ht="18" customHeight="1">
      <c r="A33" s="2">
        <v>105111000</v>
      </c>
      <c r="B33" s="2" t="s">
        <v>4685</v>
      </c>
      <c r="C33" s="2" t="s">
        <v>4686</v>
      </c>
      <c r="D33" s="2" t="s">
        <v>149</v>
      </c>
      <c r="E33" s="2" t="s">
        <v>4687</v>
      </c>
      <c r="F33" s="2" t="s">
        <v>4648</v>
      </c>
    </row>
    <row r="34" spans="1:6" ht="18" customHeight="1">
      <c r="A34" s="2">
        <v>105119000</v>
      </c>
      <c r="B34" s="2" t="s">
        <v>4688</v>
      </c>
      <c r="C34" s="2" t="s">
        <v>4686</v>
      </c>
      <c r="D34" s="2" t="s">
        <v>149</v>
      </c>
      <c r="E34" s="2" t="s">
        <v>4687</v>
      </c>
      <c r="F34" s="2" t="s">
        <v>4648</v>
      </c>
    </row>
    <row r="35" spans="1:6" ht="18" customHeight="1">
      <c r="A35" s="2">
        <v>105121000</v>
      </c>
      <c r="B35" s="2" t="s">
        <v>4689</v>
      </c>
      <c r="C35" s="2" t="s">
        <v>4686</v>
      </c>
      <c r="D35" s="2" t="s">
        <v>149</v>
      </c>
      <c r="E35" s="2" t="s">
        <v>4687</v>
      </c>
      <c r="F35" s="2" t="s">
        <v>4648</v>
      </c>
    </row>
    <row r="36" spans="1:6" ht="18" customHeight="1">
      <c r="A36" s="2">
        <v>105129000</v>
      </c>
      <c r="B36" s="2" t="s">
        <v>4690</v>
      </c>
      <c r="C36" s="2" t="s">
        <v>4686</v>
      </c>
      <c r="D36" s="2" t="s">
        <v>149</v>
      </c>
      <c r="E36" s="2" t="s">
        <v>4687</v>
      </c>
      <c r="F36" s="2" t="s">
        <v>4648</v>
      </c>
    </row>
    <row r="37" spans="1:6" ht="18" customHeight="1">
      <c r="A37" s="2">
        <v>105131000</v>
      </c>
      <c r="B37" s="2" t="s">
        <v>4691</v>
      </c>
      <c r="C37" s="2" t="s">
        <v>4686</v>
      </c>
      <c r="D37" s="2" t="s">
        <v>149</v>
      </c>
      <c r="E37" s="2" t="s">
        <v>4687</v>
      </c>
      <c r="F37" s="2" t="s">
        <v>4648</v>
      </c>
    </row>
    <row r="38" spans="1:6" ht="18" customHeight="1">
      <c r="A38" s="2">
        <v>105139000</v>
      </c>
      <c r="B38" s="2" t="s">
        <v>4692</v>
      </c>
      <c r="C38" s="2" t="s">
        <v>4686</v>
      </c>
      <c r="D38" s="2" t="s">
        <v>149</v>
      </c>
      <c r="E38" s="2" t="s">
        <v>4687</v>
      </c>
      <c r="F38" s="2" t="s">
        <v>4648</v>
      </c>
    </row>
    <row r="39" spans="1:6" ht="18" customHeight="1">
      <c r="A39" s="2">
        <v>105141000</v>
      </c>
      <c r="B39" s="2" t="s">
        <v>4693</v>
      </c>
      <c r="C39" s="2" t="s">
        <v>4686</v>
      </c>
      <c r="D39" s="2" t="s">
        <v>149</v>
      </c>
      <c r="E39" s="2" t="s">
        <v>4687</v>
      </c>
      <c r="F39" s="2" t="s">
        <v>4648</v>
      </c>
    </row>
    <row r="40" spans="1:6" ht="18" customHeight="1">
      <c r="A40" s="2">
        <v>105149000</v>
      </c>
      <c r="B40" s="2" t="s">
        <v>4694</v>
      </c>
      <c r="C40" s="2" t="s">
        <v>4686</v>
      </c>
      <c r="D40" s="2" t="s">
        <v>149</v>
      </c>
      <c r="E40" s="2" t="s">
        <v>4687</v>
      </c>
      <c r="F40" s="2" t="s">
        <v>4648</v>
      </c>
    </row>
    <row r="41" spans="1:6" ht="18" customHeight="1">
      <c r="A41" s="2">
        <v>105151000</v>
      </c>
      <c r="B41" s="2" t="s">
        <v>4695</v>
      </c>
      <c r="C41" s="2" t="s">
        <v>4686</v>
      </c>
      <c r="D41" s="2" t="s">
        <v>149</v>
      </c>
      <c r="E41" s="2" t="s">
        <v>4687</v>
      </c>
      <c r="F41" s="2" t="s">
        <v>4648</v>
      </c>
    </row>
    <row r="42" spans="1:6" ht="18" customHeight="1">
      <c r="A42" s="2">
        <v>105159000</v>
      </c>
      <c r="B42" s="2" t="s">
        <v>4696</v>
      </c>
      <c r="C42" s="2" t="s">
        <v>4686</v>
      </c>
      <c r="D42" s="2" t="s">
        <v>149</v>
      </c>
      <c r="E42" s="2" t="s">
        <v>4687</v>
      </c>
      <c r="F42" s="2" t="s">
        <v>4648</v>
      </c>
    </row>
    <row r="43" spans="1:6" ht="18" customHeight="1">
      <c r="A43" s="2">
        <v>105941000</v>
      </c>
      <c r="B43" s="2" t="s">
        <v>4697</v>
      </c>
      <c r="C43" s="2" t="s">
        <v>4686</v>
      </c>
      <c r="D43" s="2" t="s">
        <v>149</v>
      </c>
      <c r="E43" s="2" t="s">
        <v>4687</v>
      </c>
      <c r="F43" s="2" t="s">
        <v>4659</v>
      </c>
    </row>
    <row r="44" spans="1:6" ht="18" customHeight="1">
      <c r="A44" s="2">
        <v>105949000</v>
      </c>
      <c r="B44" s="2" t="s">
        <v>4698</v>
      </c>
      <c r="C44" s="2" t="s">
        <v>4686</v>
      </c>
      <c r="D44" s="2" t="s">
        <v>149</v>
      </c>
      <c r="E44" s="2" t="s">
        <v>4687</v>
      </c>
      <c r="F44" s="2" t="s">
        <v>4659</v>
      </c>
    </row>
    <row r="45" spans="1:6" ht="18" customHeight="1">
      <c r="A45" s="2">
        <v>105991000</v>
      </c>
      <c r="B45" s="2" t="s">
        <v>4699</v>
      </c>
      <c r="C45" s="2" t="s">
        <v>4686</v>
      </c>
      <c r="D45" s="2" t="s">
        <v>149</v>
      </c>
      <c r="E45" s="2" t="s">
        <v>4687</v>
      </c>
      <c r="F45" s="2" t="s">
        <v>4648</v>
      </c>
    </row>
    <row r="46" spans="1:6" ht="18" customHeight="1">
      <c r="A46" s="2">
        <v>105999100</v>
      </c>
      <c r="B46" s="2" t="s">
        <v>4700</v>
      </c>
      <c r="C46" s="2" t="s">
        <v>4686</v>
      </c>
      <c r="D46" s="2" t="s">
        <v>149</v>
      </c>
      <c r="E46" s="2" t="s">
        <v>4687</v>
      </c>
      <c r="F46" s="2" t="s">
        <v>4648</v>
      </c>
    </row>
    <row r="47" spans="1:6" ht="18" customHeight="1">
      <c r="A47" s="2">
        <v>105999200</v>
      </c>
      <c r="B47" s="2" t="s">
        <v>4701</v>
      </c>
      <c r="C47" s="2" t="s">
        <v>4686</v>
      </c>
      <c r="D47" s="2" t="s">
        <v>149</v>
      </c>
      <c r="E47" s="2" t="s">
        <v>4687</v>
      </c>
      <c r="F47" s="2" t="s">
        <v>4648</v>
      </c>
    </row>
    <row r="48" spans="1:6" ht="18" customHeight="1">
      <c r="A48" s="2">
        <v>105999300</v>
      </c>
      <c r="B48" s="2" t="s">
        <v>4702</v>
      </c>
      <c r="C48" s="2" t="s">
        <v>4686</v>
      </c>
      <c r="D48" s="2" t="s">
        <v>149</v>
      </c>
      <c r="E48" s="2" t="s">
        <v>4687</v>
      </c>
      <c r="F48" s="2" t="s">
        <v>4659</v>
      </c>
    </row>
    <row r="49" spans="1:6" ht="18" customHeight="1">
      <c r="A49" s="2">
        <v>105999400</v>
      </c>
      <c r="B49" s="2" t="s">
        <v>4703</v>
      </c>
      <c r="C49" s="2" t="s">
        <v>4686</v>
      </c>
      <c r="D49" s="2" t="s">
        <v>149</v>
      </c>
      <c r="E49" s="2" t="s">
        <v>4687</v>
      </c>
      <c r="F49" s="2" t="s">
        <v>4648</v>
      </c>
    </row>
    <row r="50" spans="1:6" ht="18" customHeight="1">
      <c r="A50" s="2">
        <v>106111000</v>
      </c>
      <c r="B50" s="2" t="s">
        <v>4704</v>
      </c>
      <c r="C50" s="2" t="s">
        <v>4657</v>
      </c>
      <c r="D50" s="2" t="s">
        <v>149</v>
      </c>
      <c r="E50" s="2" t="s">
        <v>4687</v>
      </c>
      <c r="F50" s="2" t="s">
        <v>4646</v>
      </c>
    </row>
    <row r="51" spans="1:6" ht="18" customHeight="1">
      <c r="A51" s="2">
        <v>106119000</v>
      </c>
      <c r="B51" s="2" t="s">
        <v>4705</v>
      </c>
      <c r="C51" s="2" t="s">
        <v>4657</v>
      </c>
      <c r="D51" s="2" t="s">
        <v>149</v>
      </c>
      <c r="E51" s="2" t="s">
        <v>4687</v>
      </c>
      <c r="F51" s="2" t="s">
        <v>4646</v>
      </c>
    </row>
    <row r="52" spans="1:6" ht="18" customHeight="1">
      <c r="A52" s="2">
        <v>106121100</v>
      </c>
      <c r="B52" s="2" t="s">
        <v>4706</v>
      </c>
      <c r="C52" s="2" t="s">
        <v>4657</v>
      </c>
      <c r="D52" s="2" t="s">
        <v>149</v>
      </c>
      <c r="E52" s="2" t="s">
        <v>4687</v>
      </c>
      <c r="F52" s="2" t="s">
        <v>4646</v>
      </c>
    </row>
    <row r="53" spans="1:6" ht="18" customHeight="1">
      <c r="A53" s="2">
        <v>106121900</v>
      </c>
      <c r="B53" s="2" t="s">
        <v>4707</v>
      </c>
      <c r="C53" s="2" t="s">
        <v>4657</v>
      </c>
      <c r="D53" s="2" t="s">
        <v>149</v>
      </c>
      <c r="E53" s="2" t="s">
        <v>4687</v>
      </c>
      <c r="F53" s="2" t="s">
        <v>4646</v>
      </c>
    </row>
    <row r="54" spans="1:6" ht="18" customHeight="1">
      <c r="A54" s="2">
        <v>106122110</v>
      </c>
      <c r="B54" s="2" t="s">
        <v>4708</v>
      </c>
      <c r="C54" s="2" t="s">
        <v>4657</v>
      </c>
      <c r="D54" s="2" t="s">
        <v>149</v>
      </c>
      <c r="E54" s="2" t="s">
        <v>4687</v>
      </c>
      <c r="F54" s="2" t="s">
        <v>4646</v>
      </c>
    </row>
    <row r="55" spans="1:6" ht="18" customHeight="1">
      <c r="A55" s="2">
        <v>106122190</v>
      </c>
      <c r="B55" s="2" t="s">
        <v>4709</v>
      </c>
      <c r="C55" s="2" t="s">
        <v>4657</v>
      </c>
      <c r="D55" s="2" t="s">
        <v>149</v>
      </c>
      <c r="E55" s="2" t="s">
        <v>4687</v>
      </c>
      <c r="F55" s="2" t="s">
        <v>4648</v>
      </c>
    </row>
    <row r="56" spans="1:6" ht="18" customHeight="1">
      <c r="A56" s="2">
        <v>106122910</v>
      </c>
      <c r="B56" s="2" t="s">
        <v>4710</v>
      </c>
      <c r="C56" s="2" t="s">
        <v>4657</v>
      </c>
      <c r="D56" s="2" t="s">
        <v>149</v>
      </c>
      <c r="E56" s="2" t="s">
        <v>4687</v>
      </c>
      <c r="F56" s="2" t="s">
        <v>4661</v>
      </c>
    </row>
    <row r="57" spans="1:6" ht="18" customHeight="1">
      <c r="A57" s="2">
        <v>106122990</v>
      </c>
      <c r="B57" s="2" t="s">
        <v>4711</v>
      </c>
      <c r="C57" s="2" t="s">
        <v>4657</v>
      </c>
      <c r="D57" s="2" t="s">
        <v>149</v>
      </c>
      <c r="E57" s="2" t="s">
        <v>4687</v>
      </c>
      <c r="F57" s="2" t="s">
        <v>4648</v>
      </c>
    </row>
    <row r="58" spans="1:6" ht="18" customHeight="1">
      <c r="A58" s="2">
        <v>106131010</v>
      </c>
      <c r="B58" s="2" t="s">
        <v>4712</v>
      </c>
      <c r="C58" s="2" t="s">
        <v>4657</v>
      </c>
      <c r="D58" s="2" t="s">
        <v>149</v>
      </c>
      <c r="E58" s="2" t="s">
        <v>4687</v>
      </c>
      <c r="F58" s="2" t="s">
        <v>4713</v>
      </c>
    </row>
    <row r="59" spans="1:6" ht="18" customHeight="1">
      <c r="A59" s="2">
        <v>106131090</v>
      </c>
      <c r="B59" s="2" t="s">
        <v>4714</v>
      </c>
      <c r="C59" s="2" t="s">
        <v>4657</v>
      </c>
      <c r="D59" s="2" t="s">
        <v>149</v>
      </c>
      <c r="E59" s="2" t="s">
        <v>4687</v>
      </c>
      <c r="F59" s="2" t="s">
        <v>4648</v>
      </c>
    </row>
    <row r="60" spans="1:6" ht="18" customHeight="1">
      <c r="A60" s="2">
        <v>106139010</v>
      </c>
      <c r="B60" s="2" t="s">
        <v>4715</v>
      </c>
      <c r="C60" s="2" t="s">
        <v>4657</v>
      </c>
      <c r="D60" s="2" t="s">
        <v>149</v>
      </c>
      <c r="E60" s="2" t="s">
        <v>4687</v>
      </c>
      <c r="F60" s="2" t="s">
        <v>4646</v>
      </c>
    </row>
    <row r="61" spans="1:6" ht="18" customHeight="1">
      <c r="A61" s="2">
        <v>106139090</v>
      </c>
      <c r="B61" s="2" t="s">
        <v>4716</v>
      </c>
      <c r="C61" s="2" t="s">
        <v>4657</v>
      </c>
      <c r="D61" s="2" t="s">
        <v>149</v>
      </c>
      <c r="E61" s="2" t="s">
        <v>4687</v>
      </c>
      <c r="F61" s="2" t="s">
        <v>4648</v>
      </c>
    </row>
    <row r="62" spans="1:6" ht="18" customHeight="1">
      <c r="A62" s="2">
        <v>106141010</v>
      </c>
      <c r="B62" s="2" t="s">
        <v>4717</v>
      </c>
      <c r="C62" s="2" t="s">
        <v>4657</v>
      </c>
      <c r="D62" s="2" t="s">
        <v>149</v>
      </c>
      <c r="E62" s="2" t="s">
        <v>4687</v>
      </c>
      <c r="F62" s="2" t="s">
        <v>4661</v>
      </c>
    </row>
    <row r="63" spans="1:6" ht="18" customHeight="1">
      <c r="A63" s="2">
        <v>106141090</v>
      </c>
      <c r="B63" s="2" t="s">
        <v>4718</v>
      </c>
      <c r="C63" s="2" t="s">
        <v>4657</v>
      </c>
      <c r="D63" s="2" t="s">
        <v>149</v>
      </c>
      <c r="E63" s="2" t="s">
        <v>4687</v>
      </c>
      <c r="F63" s="2" t="s">
        <v>4648</v>
      </c>
    </row>
    <row r="64" spans="1:6" ht="18" customHeight="1">
      <c r="A64" s="2">
        <v>106149010</v>
      </c>
      <c r="B64" s="2" t="s">
        <v>4719</v>
      </c>
      <c r="C64" s="2" t="s">
        <v>4657</v>
      </c>
      <c r="D64" s="2" t="s">
        <v>149</v>
      </c>
      <c r="E64" s="2" t="s">
        <v>4687</v>
      </c>
      <c r="F64" s="2" t="s">
        <v>4646</v>
      </c>
    </row>
    <row r="65" spans="1:6" ht="18" customHeight="1">
      <c r="A65" s="2">
        <v>106149090</v>
      </c>
      <c r="B65" s="2" t="s">
        <v>4720</v>
      </c>
      <c r="C65" s="2" t="s">
        <v>4657</v>
      </c>
      <c r="D65" s="2" t="s">
        <v>149</v>
      </c>
      <c r="E65" s="2" t="s">
        <v>4687</v>
      </c>
      <c r="F65" s="2" t="s">
        <v>4648</v>
      </c>
    </row>
    <row r="66" spans="1:6" ht="18" customHeight="1">
      <c r="A66" s="2">
        <v>106191010</v>
      </c>
      <c r="B66" s="2" t="s">
        <v>4721</v>
      </c>
      <c r="C66" s="2" t="s">
        <v>4657</v>
      </c>
      <c r="D66" s="2" t="s">
        <v>149</v>
      </c>
      <c r="E66" s="2" t="s">
        <v>4687</v>
      </c>
      <c r="F66" s="2" t="s">
        <v>4713</v>
      </c>
    </row>
    <row r="67" spans="1:6" ht="18" customHeight="1">
      <c r="A67" s="2">
        <v>106191020</v>
      </c>
      <c r="B67" s="2" t="s">
        <v>4722</v>
      </c>
      <c r="C67" s="2" t="s">
        <v>4657</v>
      </c>
      <c r="D67" s="2" t="s">
        <v>149</v>
      </c>
      <c r="E67" s="2" t="s">
        <v>4687</v>
      </c>
      <c r="F67" s="2" t="s">
        <v>4648</v>
      </c>
    </row>
    <row r="68" spans="1:6" ht="18" customHeight="1">
      <c r="A68" s="2">
        <v>106191090</v>
      </c>
      <c r="B68" s="2" t="s">
        <v>4723</v>
      </c>
      <c r="C68" s="2" t="s">
        <v>4657</v>
      </c>
      <c r="D68" s="2" t="s">
        <v>149</v>
      </c>
      <c r="E68" s="2" t="s">
        <v>4687</v>
      </c>
      <c r="F68" s="2" t="s">
        <v>4648</v>
      </c>
    </row>
    <row r="69" spans="1:6" ht="18" customHeight="1">
      <c r="A69" s="2">
        <v>106199010</v>
      </c>
      <c r="B69" s="2" t="s">
        <v>4724</v>
      </c>
      <c r="C69" s="2" t="s">
        <v>4657</v>
      </c>
      <c r="D69" s="2" t="s">
        <v>149</v>
      </c>
      <c r="E69" s="2" t="s">
        <v>4687</v>
      </c>
      <c r="F69" s="2" t="s">
        <v>4646</v>
      </c>
    </row>
    <row r="70" spans="1:6" ht="18" customHeight="1">
      <c r="A70" s="2">
        <v>106199090</v>
      </c>
      <c r="B70" s="2" t="s">
        <v>4725</v>
      </c>
      <c r="C70" s="2" t="s">
        <v>4657</v>
      </c>
      <c r="D70" s="2" t="s">
        <v>149</v>
      </c>
      <c r="E70" s="2" t="s">
        <v>4687</v>
      </c>
      <c r="F70" s="2" t="s">
        <v>4648</v>
      </c>
    </row>
    <row r="71" spans="1:6" ht="18" customHeight="1">
      <c r="A71" s="2">
        <v>106201100</v>
      </c>
      <c r="B71" s="2" t="s">
        <v>4726</v>
      </c>
      <c r="C71" s="2" t="s">
        <v>4657</v>
      </c>
      <c r="D71" s="2" t="s">
        <v>149</v>
      </c>
      <c r="E71" s="2" t="s">
        <v>4687</v>
      </c>
      <c r="F71" s="2" t="s">
        <v>4646</v>
      </c>
    </row>
    <row r="72" spans="1:6" ht="18" customHeight="1">
      <c r="A72" s="2">
        <v>106201910</v>
      </c>
      <c r="B72" s="2" t="s">
        <v>4727</v>
      </c>
      <c r="C72" s="2" t="s">
        <v>4657</v>
      </c>
      <c r="D72" s="2" t="s">
        <v>149</v>
      </c>
      <c r="E72" s="2" t="s">
        <v>4687</v>
      </c>
      <c r="F72" s="2" t="s">
        <v>4728</v>
      </c>
    </row>
    <row r="73" spans="1:6" ht="18" customHeight="1">
      <c r="A73" s="2">
        <v>106201990</v>
      </c>
      <c r="B73" s="2" t="s">
        <v>4729</v>
      </c>
      <c r="C73" s="2" t="s">
        <v>4657</v>
      </c>
      <c r="D73" s="2" t="s">
        <v>149</v>
      </c>
      <c r="E73" s="2" t="s">
        <v>4687</v>
      </c>
      <c r="F73" s="2" t="s">
        <v>4648</v>
      </c>
    </row>
    <row r="74" spans="1:6" ht="18" customHeight="1">
      <c r="A74" s="2">
        <v>106202011</v>
      </c>
      <c r="B74" s="2" t="s">
        <v>4730</v>
      </c>
      <c r="C74" s="2" t="s">
        <v>4731</v>
      </c>
      <c r="D74" s="2" t="s">
        <v>149</v>
      </c>
      <c r="E74" s="2" t="s">
        <v>4687</v>
      </c>
      <c r="F74" s="2" t="s">
        <v>4646</v>
      </c>
    </row>
    <row r="75" spans="1:6" ht="18" customHeight="1">
      <c r="A75" s="2">
        <v>106202019</v>
      </c>
      <c r="B75" s="2" t="s">
        <v>4732</v>
      </c>
      <c r="C75" s="2" t="s">
        <v>4731</v>
      </c>
      <c r="D75" s="2" t="s">
        <v>149</v>
      </c>
      <c r="E75" s="2" t="s">
        <v>4687</v>
      </c>
      <c r="F75" s="2" t="s">
        <v>4648</v>
      </c>
    </row>
    <row r="76" spans="1:6" ht="18" customHeight="1">
      <c r="A76" s="2">
        <v>106202021</v>
      </c>
      <c r="B76" s="2" t="s">
        <v>4733</v>
      </c>
      <c r="C76" s="2" t="s">
        <v>4731</v>
      </c>
      <c r="D76" s="2" t="s">
        <v>149</v>
      </c>
      <c r="E76" s="2" t="s">
        <v>4687</v>
      </c>
      <c r="F76" s="2" t="s">
        <v>4713</v>
      </c>
    </row>
    <row r="77" spans="1:6" ht="18" customHeight="1">
      <c r="A77" s="2">
        <v>106202029</v>
      </c>
      <c r="B77" s="2" t="s">
        <v>4734</v>
      </c>
      <c r="C77" s="2" t="s">
        <v>4731</v>
      </c>
      <c r="D77" s="2" t="s">
        <v>149</v>
      </c>
      <c r="E77" s="2" t="s">
        <v>4687</v>
      </c>
      <c r="F77" s="2" t="s">
        <v>4648</v>
      </c>
    </row>
    <row r="78" spans="1:6" ht="18" customHeight="1">
      <c r="A78" s="2">
        <v>106202091</v>
      </c>
      <c r="B78" s="2" t="s">
        <v>4735</v>
      </c>
      <c r="C78" s="2" t="s">
        <v>4731</v>
      </c>
      <c r="D78" s="2" t="s">
        <v>149</v>
      </c>
      <c r="E78" s="2" t="s">
        <v>4687</v>
      </c>
      <c r="F78" s="2" t="s">
        <v>4728</v>
      </c>
    </row>
    <row r="79" spans="1:6" ht="18" customHeight="1">
      <c r="A79" s="2">
        <v>106202099</v>
      </c>
      <c r="B79" s="2" t="s">
        <v>4736</v>
      </c>
      <c r="C79" s="2" t="s">
        <v>4731</v>
      </c>
      <c r="D79" s="2" t="s">
        <v>149</v>
      </c>
      <c r="E79" s="2" t="s">
        <v>4687</v>
      </c>
      <c r="F79" s="2" t="s">
        <v>4648</v>
      </c>
    </row>
    <row r="80" spans="1:6" ht="18" customHeight="1">
      <c r="A80" s="2">
        <v>106209010</v>
      </c>
      <c r="B80" s="2" t="s">
        <v>4737</v>
      </c>
      <c r="C80" s="2" t="s">
        <v>4738</v>
      </c>
      <c r="D80" s="2" t="s">
        <v>149</v>
      </c>
      <c r="E80" s="2" t="s">
        <v>4687</v>
      </c>
      <c r="F80" s="2" t="s">
        <v>4728</v>
      </c>
    </row>
    <row r="81" spans="1:6" ht="18" customHeight="1">
      <c r="A81" s="2">
        <v>106209090</v>
      </c>
      <c r="B81" s="2" t="s">
        <v>4739</v>
      </c>
      <c r="C81" s="2" t="s">
        <v>4738</v>
      </c>
      <c r="D81" s="2" t="s">
        <v>149</v>
      </c>
      <c r="E81" s="2" t="s">
        <v>4687</v>
      </c>
      <c r="F81" s="2" t="s">
        <v>4648</v>
      </c>
    </row>
    <row r="82" spans="1:6" ht="18" customHeight="1">
      <c r="A82" s="2">
        <v>106311000</v>
      </c>
      <c r="B82" s="2" t="s">
        <v>4740</v>
      </c>
      <c r="C82" s="2" t="s">
        <v>4657</v>
      </c>
      <c r="D82" s="2" t="s">
        <v>149</v>
      </c>
      <c r="E82" s="2" t="s">
        <v>4687</v>
      </c>
      <c r="F82" s="2" t="s">
        <v>4646</v>
      </c>
    </row>
    <row r="83" spans="1:6" ht="18" customHeight="1">
      <c r="A83" s="2">
        <v>106319000</v>
      </c>
      <c r="B83" s="2" t="s">
        <v>4741</v>
      </c>
      <c r="C83" s="2" t="s">
        <v>4657</v>
      </c>
      <c r="D83" s="2" t="s">
        <v>149</v>
      </c>
      <c r="E83" s="2" t="s">
        <v>4687</v>
      </c>
      <c r="F83" s="2" t="s">
        <v>4713</v>
      </c>
    </row>
    <row r="84" spans="1:6" ht="18" customHeight="1">
      <c r="A84" s="2">
        <v>106321010</v>
      </c>
      <c r="B84" s="2" t="s">
        <v>4742</v>
      </c>
      <c r="C84" s="2" t="s">
        <v>4657</v>
      </c>
      <c r="D84" s="2" t="s">
        <v>149</v>
      </c>
      <c r="E84" s="2" t="s">
        <v>4687</v>
      </c>
      <c r="F84" s="2" t="s">
        <v>4713</v>
      </c>
    </row>
    <row r="85" spans="1:6" ht="18" customHeight="1">
      <c r="A85" s="2">
        <v>106321090</v>
      </c>
      <c r="B85" s="2" t="s">
        <v>4743</v>
      </c>
      <c r="C85" s="2" t="s">
        <v>4657</v>
      </c>
      <c r="D85" s="2" t="s">
        <v>149</v>
      </c>
      <c r="E85" s="2" t="s">
        <v>4687</v>
      </c>
      <c r="F85" s="2" t="s">
        <v>4648</v>
      </c>
    </row>
    <row r="86" spans="1:6" ht="18" customHeight="1">
      <c r="A86" s="2">
        <v>106329010</v>
      </c>
      <c r="B86" s="2" t="s">
        <v>4744</v>
      </c>
      <c r="C86" s="2" t="s">
        <v>4657</v>
      </c>
      <c r="D86" s="2" t="s">
        <v>149</v>
      </c>
      <c r="E86" s="2" t="s">
        <v>4687</v>
      </c>
      <c r="F86" s="2" t="s">
        <v>4713</v>
      </c>
    </row>
    <row r="87" spans="1:6" ht="18" customHeight="1">
      <c r="A87" s="2">
        <v>106329090</v>
      </c>
      <c r="B87" s="2" t="s">
        <v>4745</v>
      </c>
      <c r="C87" s="2" t="s">
        <v>4657</v>
      </c>
      <c r="D87" s="2" t="s">
        <v>149</v>
      </c>
      <c r="E87" s="2" t="s">
        <v>4687</v>
      </c>
      <c r="F87" s="2" t="s">
        <v>4648</v>
      </c>
    </row>
    <row r="88" spans="1:6" ht="18" customHeight="1">
      <c r="A88" s="2">
        <v>106331010</v>
      </c>
      <c r="B88" s="2" t="s">
        <v>4746</v>
      </c>
      <c r="C88" s="2" t="s">
        <v>4657</v>
      </c>
      <c r="D88" s="2" t="s">
        <v>149</v>
      </c>
      <c r="E88" s="2" t="s">
        <v>4687</v>
      </c>
      <c r="F88" s="2" t="s">
        <v>4713</v>
      </c>
    </row>
    <row r="89" spans="1:6" ht="18" customHeight="1">
      <c r="A89" s="2">
        <v>106331090</v>
      </c>
      <c r="B89" s="2" t="s">
        <v>4747</v>
      </c>
      <c r="C89" s="2" t="s">
        <v>4657</v>
      </c>
      <c r="D89" s="2" t="s">
        <v>149</v>
      </c>
      <c r="E89" s="2" t="s">
        <v>4687</v>
      </c>
      <c r="F89" s="2" t="s">
        <v>4648</v>
      </c>
    </row>
    <row r="90" spans="1:6" ht="18" customHeight="1">
      <c r="A90" s="2">
        <v>106339010</v>
      </c>
      <c r="B90" s="2" t="s">
        <v>4748</v>
      </c>
      <c r="C90" s="2" t="s">
        <v>4657</v>
      </c>
      <c r="D90" s="2" t="s">
        <v>149</v>
      </c>
      <c r="E90" s="2" t="s">
        <v>4687</v>
      </c>
      <c r="F90" s="2" t="s">
        <v>4713</v>
      </c>
    </row>
    <row r="91" spans="1:6" ht="18" customHeight="1">
      <c r="A91" s="2">
        <v>106339090</v>
      </c>
      <c r="B91" s="2" t="s">
        <v>4749</v>
      </c>
      <c r="C91" s="2" t="s">
        <v>4657</v>
      </c>
      <c r="D91" s="2" t="s">
        <v>149</v>
      </c>
      <c r="E91" s="2" t="s">
        <v>4687</v>
      </c>
      <c r="F91" s="2" t="s">
        <v>4648</v>
      </c>
    </row>
    <row r="92" spans="1:6" ht="18" customHeight="1">
      <c r="A92" s="2">
        <v>106391010</v>
      </c>
      <c r="B92" s="2" t="s">
        <v>4750</v>
      </c>
      <c r="C92" s="2" t="s">
        <v>4751</v>
      </c>
      <c r="D92" s="2" t="s">
        <v>149</v>
      </c>
      <c r="E92" s="2" t="s">
        <v>4687</v>
      </c>
      <c r="F92" s="2" t="s">
        <v>4713</v>
      </c>
    </row>
    <row r="93" spans="1:6" ht="18" customHeight="1">
      <c r="A93" s="2">
        <v>106391020</v>
      </c>
      <c r="B93" s="2" t="s">
        <v>4752</v>
      </c>
      <c r="C93" s="2" t="s">
        <v>4751</v>
      </c>
      <c r="D93" s="2" t="s">
        <v>149</v>
      </c>
      <c r="E93" s="2" t="s">
        <v>4687</v>
      </c>
      <c r="F93" s="2" t="s">
        <v>4648</v>
      </c>
    </row>
    <row r="94" spans="1:6" ht="18" customHeight="1">
      <c r="A94" s="2">
        <v>106391090</v>
      </c>
      <c r="B94" s="2" t="s">
        <v>4753</v>
      </c>
      <c r="C94" s="2" t="s">
        <v>4751</v>
      </c>
      <c r="D94" s="2" t="s">
        <v>149</v>
      </c>
      <c r="E94" s="2" t="s">
        <v>4687</v>
      </c>
      <c r="F94" s="2" t="s">
        <v>4648</v>
      </c>
    </row>
    <row r="95" spans="1:6" ht="18" customHeight="1">
      <c r="A95" s="2">
        <v>106392100</v>
      </c>
      <c r="B95" s="2" t="s">
        <v>4754</v>
      </c>
      <c r="C95" s="2" t="s">
        <v>4731</v>
      </c>
      <c r="D95" s="2" t="s">
        <v>149</v>
      </c>
      <c r="E95" s="2" t="s">
        <v>4687</v>
      </c>
      <c r="F95" s="2" t="s">
        <v>4648</v>
      </c>
    </row>
    <row r="96" spans="1:6" ht="18" customHeight="1">
      <c r="A96" s="2">
        <v>106392310</v>
      </c>
      <c r="B96" s="2" t="s">
        <v>4755</v>
      </c>
      <c r="C96" s="2" t="s">
        <v>4731</v>
      </c>
      <c r="D96" s="2" t="s">
        <v>149</v>
      </c>
      <c r="E96" s="2" t="s">
        <v>4687</v>
      </c>
      <c r="F96" s="2" t="s">
        <v>4728</v>
      </c>
    </row>
    <row r="97" spans="1:6" ht="18" customHeight="1">
      <c r="A97" s="2">
        <v>106392390</v>
      </c>
      <c r="B97" s="2" t="s">
        <v>4756</v>
      </c>
      <c r="C97" s="2" t="s">
        <v>4731</v>
      </c>
      <c r="D97" s="2" t="s">
        <v>149</v>
      </c>
      <c r="E97" s="2" t="s">
        <v>4687</v>
      </c>
      <c r="F97" s="2" t="s">
        <v>4648</v>
      </c>
    </row>
    <row r="98" spans="1:6" ht="18" customHeight="1">
      <c r="A98" s="2">
        <v>106392910</v>
      </c>
      <c r="B98" s="2" t="s">
        <v>4757</v>
      </c>
      <c r="C98" s="2" t="s">
        <v>4731</v>
      </c>
      <c r="D98" s="2" t="s">
        <v>149</v>
      </c>
      <c r="E98" s="2" t="s">
        <v>4687</v>
      </c>
      <c r="F98" s="2" t="s">
        <v>4713</v>
      </c>
    </row>
    <row r="99" spans="1:6" ht="18" customHeight="1">
      <c r="A99" s="2">
        <v>106392990</v>
      </c>
      <c r="B99" s="2" t="s">
        <v>4758</v>
      </c>
      <c r="C99" s="2" t="s">
        <v>4731</v>
      </c>
      <c r="D99" s="2" t="s">
        <v>149</v>
      </c>
      <c r="E99" s="2" t="s">
        <v>4687</v>
      </c>
      <c r="F99" s="2" t="s">
        <v>4648</v>
      </c>
    </row>
    <row r="100" spans="1:6" ht="18" customHeight="1">
      <c r="A100" s="2">
        <v>106399010</v>
      </c>
      <c r="B100" s="2" t="s">
        <v>4759</v>
      </c>
      <c r="C100" s="2" t="s">
        <v>4760</v>
      </c>
      <c r="D100" s="2" t="s">
        <v>149</v>
      </c>
      <c r="E100" s="2" t="s">
        <v>4687</v>
      </c>
      <c r="F100" s="2" t="s">
        <v>4713</v>
      </c>
    </row>
    <row r="101" spans="1:6" ht="18" customHeight="1">
      <c r="A101" s="2">
        <v>106399090</v>
      </c>
      <c r="B101" s="2" t="s">
        <v>4761</v>
      </c>
      <c r="C101" s="2" t="s">
        <v>4760</v>
      </c>
      <c r="D101" s="2" t="s">
        <v>149</v>
      </c>
      <c r="E101" s="2" t="s">
        <v>4687</v>
      </c>
      <c r="F101" s="2" t="s">
        <v>4648</v>
      </c>
    </row>
    <row r="102" spans="1:6" ht="18" customHeight="1">
      <c r="A102" s="2">
        <v>106411000</v>
      </c>
      <c r="B102" s="2" t="s">
        <v>4762</v>
      </c>
      <c r="C102" s="2" t="s">
        <v>4657</v>
      </c>
      <c r="D102" s="2" t="s">
        <v>149</v>
      </c>
      <c r="E102" s="2" t="s">
        <v>4687</v>
      </c>
      <c r="F102" s="2" t="s">
        <v>4648</v>
      </c>
    </row>
    <row r="103" spans="1:6" ht="18" customHeight="1">
      <c r="A103" s="2">
        <v>106419000</v>
      </c>
      <c r="B103" s="2" t="s">
        <v>4763</v>
      </c>
      <c r="C103" s="2" t="s">
        <v>4657</v>
      </c>
      <c r="D103" s="2" t="s">
        <v>149</v>
      </c>
      <c r="E103" s="2" t="s">
        <v>4687</v>
      </c>
      <c r="F103" s="2" t="s">
        <v>4648</v>
      </c>
    </row>
    <row r="104" spans="1:6" ht="18" customHeight="1">
      <c r="A104" s="2">
        <v>106491010</v>
      </c>
      <c r="B104" s="2" t="s">
        <v>4764</v>
      </c>
      <c r="C104" s="2" t="s">
        <v>4657</v>
      </c>
      <c r="D104" s="2" t="s">
        <v>149</v>
      </c>
      <c r="E104" s="2" t="s">
        <v>4687</v>
      </c>
      <c r="F104" s="2" t="s">
        <v>4713</v>
      </c>
    </row>
    <row r="105" spans="1:6" ht="18" customHeight="1">
      <c r="A105" s="2">
        <v>106491090</v>
      </c>
      <c r="B105" s="2" t="s">
        <v>4765</v>
      </c>
      <c r="C105" s="2" t="s">
        <v>4657</v>
      </c>
      <c r="D105" s="2" t="s">
        <v>149</v>
      </c>
      <c r="E105" s="2" t="s">
        <v>4687</v>
      </c>
      <c r="F105" s="2" t="s">
        <v>4648</v>
      </c>
    </row>
    <row r="106" spans="1:6" ht="18" customHeight="1">
      <c r="A106" s="2">
        <v>106499010</v>
      </c>
      <c r="B106" s="2" t="s">
        <v>4766</v>
      </c>
      <c r="C106" s="2" t="s">
        <v>4657</v>
      </c>
      <c r="D106" s="2" t="s">
        <v>149</v>
      </c>
      <c r="E106" s="2" t="s">
        <v>4687</v>
      </c>
      <c r="F106" s="2" t="s">
        <v>4713</v>
      </c>
    </row>
    <row r="107" spans="1:6" ht="18" customHeight="1">
      <c r="A107" s="2">
        <v>106499090</v>
      </c>
      <c r="B107" s="2" t="s">
        <v>4767</v>
      </c>
      <c r="C107" s="2" t="s">
        <v>4657</v>
      </c>
      <c r="D107" s="2" t="s">
        <v>149</v>
      </c>
      <c r="E107" s="2" t="s">
        <v>4687</v>
      </c>
      <c r="F107" s="2" t="s">
        <v>4648</v>
      </c>
    </row>
    <row r="108" spans="1:6" ht="18" customHeight="1">
      <c r="A108" s="2">
        <v>106901110</v>
      </c>
      <c r="B108" s="2" t="s">
        <v>4768</v>
      </c>
      <c r="C108" s="2" t="s">
        <v>4657</v>
      </c>
      <c r="D108" s="2" t="s">
        <v>149</v>
      </c>
      <c r="E108" s="2" t="s">
        <v>4687</v>
      </c>
      <c r="F108" s="2" t="s">
        <v>4713</v>
      </c>
    </row>
    <row r="109" spans="1:6" ht="18" customHeight="1">
      <c r="A109" s="2">
        <v>106901190</v>
      </c>
      <c r="B109" s="2" t="s">
        <v>4769</v>
      </c>
      <c r="C109" s="2" t="s">
        <v>4657</v>
      </c>
      <c r="D109" s="2" t="s">
        <v>149</v>
      </c>
      <c r="E109" s="2" t="s">
        <v>4687</v>
      </c>
      <c r="F109" s="2" t="s">
        <v>4648</v>
      </c>
    </row>
    <row r="110" spans="1:6" ht="18" customHeight="1">
      <c r="A110" s="2">
        <v>106901910</v>
      </c>
      <c r="B110" s="2" t="s">
        <v>4770</v>
      </c>
      <c r="C110" s="2" t="s">
        <v>4657</v>
      </c>
      <c r="D110" s="2" t="s">
        <v>149</v>
      </c>
      <c r="E110" s="2" t="s">
        <v>4687</v>
      </c>
      <c r="F110" s="2" t="s">
        <v>4713</v>
      </c>
    </row>
    <row r="111" spans="1:6" ht="18" customHeight="1">
      <c r="A111" s="2">
        <v>106901990</v>
      </c>
      <c r="B111" s="2" t="s">
        <v>4771</v>
      </c>
      <c r="C111" s="2" t="s">
        <v>4657</v>
      </c>
      <c r="D111" s="2" t="s">
        <v>149</v>
      </c>
      <c r="E111" s="2" t="s">
        <v>4687</v>
      </c>
      <c r="F111" s="2" t="s">
        <v>4648</v>
      </c>
    </row>
    <row r="112" spans="1:6" ht="18" customHeight="1">
      <c r="A112" s="2">
        <v>106909010</v>
      </c>
      <c r="B112" s="2" t="s">
        <v>4772</v>
      </c>
      <c r="C112" s="2" t="s">
        <v>4657</v>
      </c>
      <c r="D112" s="2" t="s">
        <v>149</v>
      </c>
      <c r="E112" s="2" t="s">
        <v>4687</v>
      </c>
      <c r="F112" s="2" t="s">
        <v>4713</v>
      </c>
    </row>
    <row r="113" spans="1:6" ht="18" customHeight="1">
      <c r="A113" s="2">
        <v>106909090</v>
      </c>
      <c r="B113" s="2" t="s">
        <v>4773</v>
      </c>
      <c r="C113" s="2" t="s">
        <v>4657</v>
      </c>
      <c r="D113" s="2" t="s">
        <v>149</v>
      </c>
      <c r="E113" s="2" t="s">
        <v>4687</v>
      </c>
      <c r="F113" s="2" t="s">
        <v>4648</v>
      </c>
    </row>
    <row r="114" spans="1:6" ht="18" customHeight="1">
      <c r="A114" s="2">
        <v>201100010</v>
      </c>
      <c r="B114" s="2" t="s">
        <v>4774</v>
      </c>
      <c r="C114" s="2" t="s">
        <v>4775</v>
      </c>
      <c r="D114" s="2" t="s">
        <v>149</v>
      </c>
      <c r="E114" s="2"/>
      <c r="F114" s="2" t="s">
        <v>4664</v>
      </c>
    </row>
    <row r="115" spans="1:6" ht="18" customHeight="1">
      <c r="A115" s="2">
        <v>201100090</v>
      </c>
      <c r="B115" s="2" t="s">
        <v>4776</v>
      </c>
      <c r="C115" s="2" t="s">
        <v>4775</v>
      </c>
      <c r="D115" s="2" t="s">
        <v>149</v>
      </c>
      <c r="E115" s="2"/>
      <c r="F115" s="2" t="s">
        <v>4666</v>
      </c>
    </row>
    <row r="116" spans="1:6" ht="18" customHeight="1">
      <c r="A116" s="2">
        <v>201200010</v>
      </c>
      <c r="B116" s="2" t="s">
        <v>4777</v>
      </c>
      <c r="C116" s="2" t="s">
        <v>4778</v>
      </c>
      <c r="D116" s="2" t="s">
        <v>149</v>
      </c>
      <c r="E116" s="2"/>
      <c r="F116" s="2" t="s">
        <v>4779</v>
      </c>
    </row>
    <row r="117" spans="1:6" ht="18" customHeight="1">
      <c r="A117" s="2">
        <v>201200090</v>
      </c>
      <c r="B117" s="2" t="s">
        <v>4780</v>
      </c>
      <c r="C117" s="2" t="s">
        <v>4778</v>
      </c>
      <c r="D117" s="2" t="s">
        <v>149</v>
      </c>
      <c r="E117" s="2"/>
      <c r="F117" s="2" t="s">
        <v>4781</v>
      </c>
    </row>
    <row r="118" spans="1:6" ht="18" customHeight="1">
      <c r="A118" s="2">
        <v>201300010</v>
      </c>
      <c r="B118" s="2" t="s">
        <v>4782</v>
      </c>
      <c r="C118" s="2" t="s">
        <v>4778</v>
      </c>
      <c r="D118" s="2" t="s">
        <v>149</v>
      </c>
      <c r="E118" s="2"/>
      <c r="F118" s="2" t="s">
        <v>4779</v>
      </c>
    </row>
    <row r="119" spans="1:6" ht="18" customHeight="1">
      <c r="A119" s="2">
        <v>201300090</v>
      </c>
      <c r="B119" s="2" t="s">
        <v>4783</v>
      </c>
      <c r="C119" s="2" t="s">
        <v>4778</v>
      </c>
      <c r="D119" s="2" t="s">
        <v>149</v>
      </c>
      <c r="E119" s="2"/>
      <c r="F119" s="2" t="s">
        <v>4781</v>
      </c>
    </row>
    <row r="120" spans="1:6" ht="18" customHeight="1">
      <c r="A120" s="2">
        <v>202100010</v>
      </c>
      <c r="B120" s="2" t="s">
        <v>4784</v>
      </c>
      <c r="C120" s="2" t="s">
        <v>4785</v>
      </c>
      <c r="D120" s="2" t="s">
        <v>149</v>
      </c>
      <c r="E120" s="2"/>
      <c r="F120" s="2" t="s">
        <v>4664</v>
      </c>
    </row>
    <row r="121" spans="1:6" ht="18" customHeight="1">
      <c r="A121" s="2">
        <v>202100090</v>
      </c>
      <c r="B121" s="2" t="s">
        <v>4786</v>
      </c>
      <c r="C121" s="2" t="s">
        <v>4785</v>
      </c>
      <c r="D121" s="2" t="s">
        <v>149</v>
      </c>
      <c r="E121" s="2"/>
      <c r="F121" s="2" t="s">
        <v>4666</v>
      </c>
    </row>
    <row r="122" spans="1:6" ht="18" customHeight="1">
      <c r="A122" s="2">
        <v>202200010</v>
      </c>
      <c r="B122" s="2" t="s">
        <v>4787</v>
      </c>
      <c r="C122" s="2" t="s">
        <v>4788</v>
      </c>
      <c r="D122" s="2" t="s">
        <v>149</v>
      </c>
      <c r="E122" s="2"/>
      <c r="F122" s="2" t="s">
        <v>4779</v>
      </c>
    </row>
    <row r="123" spans="1:6" ht="18" customHeight="1">
      <c r="A123" s="2">
        <v>202200090</v>
      </c>
      <c r="B123" s="2" t="s">
        <v>4789</v>
      </c>
      <c r="C123" s="2" t="s">
        <v>4788</v>
      </c>
      <c r="D123" s="2" t="s">
        <v>149</v>
      </c>
      <c r="E123" s="2"/>
      <c r="F123" s="2" t="s">
        <v>4781</v>
      </c>
    </row>
    <row r="124" spans="1:6" ht="18" customHeight="1">
      <c r="A124" s="2">
        <v>202300010</v>
      </c>
      <c r="B124" s="2" t="s">
        <v>4790</v>
      </c>
      <c r="C124" s="2" t="s">
        <v>4788</v>
      </c>
      <c r="D124" s="2" t="s">
        <v>149</v>
      </c>
      <c r="E124" s="2"/>
      <c r="F124" s="2" t="s">
        <v>4779</v>
      </c>
    </row>
    <row r="125" spans="1:6" ht="18" customHeight="1">
      <c r="A125" s="2">
        <v>202300090</v>
      </c>
      <c r="B125" s="2" t="s">
        <v>4791</v>
      </c>
      <c r="C125" s="2" t="s">
        <v>4788</v>
      </c>
      <c r="D125" s="2" t="s">
        <v>149</v>
      </c>
      <c r="E125" s="2"/>
      <c r="F125" s="2" t="s">
        <v>4781</v>
      </c>
    </row>
    <row r="126" spans="1:6" ht="18" customHeight="1">
      <c r="A126" s="2">
        <v>203111010</v>
      </c>
      <c r="B126" s="2" t="s">
        <v>4792</v>
      </c>
      <c r="C126" s="2" t="s">
        <v>4793</v>
      </c>
      <c r="D126" s="2" t="s">
        <v>149</v>
      </c>
      <c r="E126" s="2"/>
      <c r="F126" s="2" t="s">
        <v>4664</v>
      </c>
    </row>
    <row r="127" spans="1:6" ht="18" customHeight="1">
      <c r="A127" s="2">
        <v>203111090</v>
      </c>
      <c r="B127" s="2" t="s">
        <v>4794</v>
      </c>
      <c r="C127" s="2" t="s">
        <v>4793</v>
      </c>
      <c r="D127" s="2" t="s">
        <v>149</v>
      </c>
      <c r="E127" s="2"/>
      <c r="F127" s="2" t="s">
        <v>4666</v>
      </c>
    </row>
    <row r="128" spans="1:6" ht="18" customHeight="1">
      <c r="A128" s="2">
        <v>203119010</v>
      </c>
      <c r="B128" s="2" t="s">
        <v>4795</v>
      </c>
      <c r="C128" s="2" t="s">
        <v>4793</v>
      </c>
      <c r="D128" s="2" t="s">
        <v>149</v>
      </c>
      <c r="E128" s="2"/>
      <c r="F128" s="2" t="s">
        <v>4664</v>
      </c>
    </row>
    <row r="129" spans="1:6" ht="18" customHeight="1">
      <c r="A129" s="2">
        <v>203119090</v>
      </c>
      <c r="B129" s="2" t="s">
        <v>4796</v>
      </c>
      <c r="C129" s="2" t="s">
        <v>4793</v>
      </c>
      <c r="D129" s="2" t="s">
        <v>149</v>
      </c>
      <c r="E129" s="2"/>
      <c r="F129" s="2" t="s">
        <v>4666</v>
      </c>
    </row>
    <row r="130" spans="1:6" ht="18" customHeight="1">
      <c r="A130" s="2">
        <v>203120010</v>
      </c>
      <c r="B130" s="2" t="s">
        <v>4797</v>
      </c>
      <c r="C130" s="2" t="s">
        <v>4798</v>
      </c>
      <c r="D130" s="2" t="s">
        <v>149</v>
      </c>
      <c r="E130" s="2"/>
      <c r="F130" s="2" t="s">
        <v>4779</v>
      </c>
    </row>
    <row r="131" spans="1:6" ht="18" customHeight="1">
      <c r="A131" s="2">
        <v>203120090</v>
      </c>
      <c r="B131" s="2" t="s">
        <v>4799</v>
      </c>
      <c r="C131" s="2" t="s">
        <v>4798</v>
      </c>
      <c r="D131" s="2" t="s">
        <v>149</v>
      </c>
      <c r="E131" s="2"/>
      <c r="F131" s="2" t="s">
        <v>4781</v>
      </c>
    </row>
    <row r="132" spans="1:6" ht="18" customHeight="1">
      <c r="A132" s="2">
        <v>203190010</v>
      </c>
      <c r="B132" s="2" t="s">
        <v>4800</v>
      </c>
      <c r="C132" s="2" t="s">
        <v>4798</v>
      </c>
      <c r="D132" s="2" t="s">
        <v>149</v>
      </c>
      <c r="E132" s="2"/>
      <c r="F132" s="2" t="s">
        <v>4779</v>
      </c>
    </row>
    <row r="133" spans="1:6" ht="18" customHeight="1">
      <c r="A133" s="2">
        <v>203190090</v>
      </c>
      <c r="B133" s="2" t="s">
        <v>4801</v>
      </c>
      <c r="C133" s="2" t="s">
        <v>4798</v>
      </c>
      <c r="D133" s="2" t="s">
        <v>149</v>
      </c>
      <c r="E133" s="2"/>
      <c r="F133" s="2" t="s">
        <v>4781</v>
      </c>
    </row>
    <row r="134" spans="1:6" ht="18" customHeight="1">
      <c r="A134" s="2">
        <v>203211010</v>
      </c>
      <c r="B134" s="2" t="s">
        <v>4802</v>
      </c>
      <c r="C134" s="2" t="s">
        <v>4793</v>
      </c>
      <c r="D134" s="2" t="s">
        <v>149</v>
      </c>
      <c r="E134" s="2"/>
      <c r="F134" s="2" t="s">
        <v>4664</v>
      </c>
    </row>
    <row r="135" spans="1:6" ht="18" customHeight="1">
      <c r="A135" s="2">
        <v>203211090</v>
      </c>
      <c r="B135" s="2" t="s">
        <v>4803</v>
      </c>
      <c r="C135" s="2" t="s">
        <v>4793</v>
      </c>
      <c r="D135" s="2" t="s">
        <v>149</v>
      </c>
      <c r="E135" s="2"/>
      <c r="F135" s="2" t="s">
        <v>4666</v>
      </c>
    </row>
    <row r="136" spans="1:6" ht="18" customHeight="1">
      <c r="A136" s="2">
        <v>203219010</v>
      </c>
      <c r="B136" s="2" t="s">
        <v>4804</v>
      </c>
      <c r="C136" s="2" t="s">
        <v>4793</v>
      </c>
      <c r="D136" s="2" t="s">
        <v>149</v>
      </c>
      <c r="E136" s="2"/>
      <c r="F136" s="2" t="s">
        <v>4779</v>
      </c>
    </row>
    <row r="137" spans="1:6" ht="18" customHeight="1">
      <c r="A137" s="2">
        <v>203219090</v>
      </c>
      <c r="B137" s="2" t="s">
        <v>4805</v>
      </c>
      <c r="C137" s="2" t="s">
        <v>4793</v>
      </c>
      <c r="D137" s="2" t="s">
        <v>149</v>
      </c>
      <c r="E137" s="2"/>
      <c r="F137" s="2" t="s">
        <v>4781</v>
      </c>
    </row>
    <row r="138" spans="1:6" ht="18" customHeight="1">
      <c r="A138" s="2">
        <v>203220010</v>
      </c>
      <c r="B138" s="2" t="s">
        <v>4806</v>
      </c>
      <c r="C138" s="2" t="s">
        <v>4798</v>
      </c>
      <c r="D138" s="2" t="s">
        <v>149</v>
      </c>
      <c r="E138" s="2"/>
      <c r="F138" s="2" t="s">
        <v>4779</v>
      </c>
    </row>
    <row r="139" spans="1:6" ht="18" customHeight="1">
      <c r="A139" s="2">
        <v>203220090</v>
      </c>
      <c r="B139" s="2" t="s">
        <v>4807</v>
      </c>
      <c r="C139" s="2" t="s">
        <v>4798</v>
      </c>
      <c r="D139" s="2" t="s">
        <v>149</v>
      </c>
      <c r="E139" s="2"/>
      <c r="F139" s="2" t="s">
        <v>4781</v>
      </c>
    </row>
    <row r="140" spans="1:6" ht="18" customHeight="1">
      <c r="A140" s="2">
        <v>203290010</v>
      </c>
      <c r="B140" s="2" t="s">
        <v>4808</v>
      </c>
      <c r="C140" s="2" t="s">
        <v>4798</v>
      </c>
      <c r="D140" s="2" t="s">
        <v>149</v>
      </c>
      <c r="E140" s="2"/>
      <c r="F140" s="2" t="s">
        <v>4779</v>
      </c>
    </row>
    <row r="141" spans="1:6" ht="18" customHeight="1">
      <c r="A141" s="2">
        <v>203290090</v>
      </c>
      <c r="B141" s="2" t="s">
        <v>4809</v>
      </c>
      <c r="C141" s="2" t="s">
        <v>4798</v>
      </c>
      <c r="D141" s="2" t="s">
        <v>149</v>
      </c>
      <c r="E141" s="2"/>
      <c r="F141" s="2" t="s">
        <v>4781</v>
      </c>
    </row>
    <row r="142" spans="1:6" ht="18" customHeight="1">
      <c r="A142" s="2">
        <v>204100000</v>
      </c>
      <c r="B142" s="2" t="s">
        <v>4810</v>
      </c>
      <c r="C142" s="2" t="s">
        <v>4793</v>
      </c>
      <c r="D142" s="2" t="s">
        <v>149</v>
      </c>
      <c r="E142" s="2"/>
      <c r="F142" s="2" t="s">
        <v>4811</v>
      </c>
    </row>
    <row r="143" spans="1:6" ht="18" customHeight="1">
      <c r="A143" s="2">
        <v>204210000</v>
      </c>
      <c r="B143" s="2" t="s">
        <v>4812</v>
      </c>
      <c r="C143" s="2" t="s">
        <v>4793</v>
      </c>
      <c r="D143" s="2" t="s">
        <v>149</v>
      </c>
      <c r="E143" s="2"/>
      <c r="F143" s="2" t="s">
        <v>4811</v>
      </c>
    </row>
    <row r="144" spans="1:6" ht="18" customHeight="1">
      <c r="A144" s="2">
        <v>204220000</v>
      </c>
      <c r="B144" s="2" t="s">
        <v>4813</v>
      </c>
      <c r="C144" s="2" t="s">
        <v>4798</v>
      </c>
      <c r="D144" s="2" t="s">
        <v>149</v>
      </c>
      <c r="E144" s="2"/>
      <c r="F144" s="2" t="s">
        <v>4811</v>
      </c>
    </row>
    <row r="145" spans="1:6" ht="18" customHeight="1">
      <c r="A145" s="2">
        <v>204230000</v>
      </c>
      <c r="B145" s="2" t="s">
        <v>4814</v>
      </c>
      <c r="C145" s="2" t="s">
        <v>4798</v>
      </c>
      <c r="D145" s="2" t="s">
        <v>149</v>
      </c>
      <c r="E145" s="2"/>
      <c r="F145" s="2" t="s">
        <v>4811</v>
      </c>
    </row>
    <row r="146" spans="1:6" ht="18" customHeight="1">
      <c r="A146" s="2">
        <v>204300000</v>
      </c>
      <c r="B146" s="2" t="s">
        <v>4815</v>
      </c>
      <c r="C146" s="2" t="s">
        <v>4793</v>
      </c>
      <c r="D146" s="2" t="s">
        <v>149</v>
      </c>
      <c r="E146" s="2"/>
      <c r="F146" s="2" t="s">
        <v>4811</v>
      </c>
    </row>
    <row r="147" spans="1:6" ht="18" customHeight="1">
      <c r="A147" s="2">
        <v>204410000</v>
      </c>
      <c r="B147" s="2" t="s">
        <v>4816</v>
      </c>
      <c r="C147" s="2" t="s">
        <v>4793</v>
      </c>
      <c r="D147" s="2" t="s">
        <v>149</v>
      </c>
      <c r="E147" s="2"/>
      <c r="F147" s="2" t="s">
        <v>4811</v>
      </c>
    </row>
    <row r="148" spans="1:6" ht="18" customHeight="1">
      <c r="A148" s="2">
        <v>204420000</v>
      </c>
      <c r="B148" s="2" t="s">
        <v>4817</v>
      </c>
      <c r="C148" s="2" t="s">
        <v>4798</v>
      </c>
      <c r="D148" s="2" t="s">
        <v>149</v>
      </c>
      <c r="E148" s="2"/>
      <c r="F148" s="2" t="s">
        <v>4811</v>
      </c>
    </row>
    <row r="149" spans="1:6" ht="18" customHeight="1">
      <c r="A149" s="2">
        <v>204430000</v>
      </c>
      <c r="B149" s="2" t="s">
        <v>4818</v>
      </c>
      <c r="C149" s="2" t="s">
        <v>4798</v>
      </c>
      <c r="D149" s="2" t="s">
        <v>149</v>
      </c>
      <c r="E149" s="2"/>
      <c r="F149" s="2" t="s">
        <v>4811</v>
      </c>
    </row>
    <row r="150" spans="1:6" ht="18" customHeight="1">
      <c r="A150" s="2">
        <v>204500000</v>
      </c>
      <c r="B150" s="2" t="s">
        <v>4819</v>
      </c>
      <c r="C150" s="2" t="s">
        <v>4820</v>
      </c>
      <c r="D150" s="2" t="s">
        <v>149</v>
      </c>
      <c r="E150" s="2"/>
      <c r="F150" s="2" t="s">
        <v>4811</v>
      </c>
    </row>
    <row r="151" spans="1:6" ht="18" customHeight="1">
      <c r="A151" s="2">
        <v>205000010</v>
      </c>
      <c r="B151" s="2" t="s">
        <v>4821</v>
      </c>
      <c r="C151" s="2" t="s">
        <v>4820</v>
      </c>
      <c r="D151" s="2" t="s">
        <v>149</v>
      </c>
      <c r="E151" s="2"/>
      <c r="F151" s="2" t="s">
        <v>4713</v>
      </c>
    </row>
    <row r="152" spans="1:6" ht="18" customHeight="1">
      <c r="A152" s="2">
        <v>205000090</v>
      </c>
      <c r="B152" s="2" t="s">
        <v>4822</v>
      </c>
      <c r="C152" s="2" t="s">
        <v>4820</v>
      </c>
      <c r="D152" s="2" t="s">
        <v>149</v>
      </c>
      <c r="E152" s="2"/>
      <c r="F152" s="2" t="s">
        <v>4648</v>
      </c>
    </row>
    <row r="153" spans="1:6" ht="18" customHeight="1">
      <c r="A153" s="2">
        <v>206100000</v>
      </c>
      <c r="B153" s="2" t="s">
        <v>4823</v>
      </c>
      <c r="C153" s="2" t="s">
        <v>4824</v>
      </c>
      <c r="D153" s="2" t="s">
        <v>149</v>
      </c>
      <c r="E153" s="2"/>
      <c r="F153" s="2" t="s">
        <v>4666</v>
      </c>
    </row>
    <row r="154" spans="1:6" ht="18" customHeight="1">
      <c r="A154" s="2">
        <v>206210000</v>
      </c>
      <c r="B154" s="2" t="s">
        <v>4825</v>
      </c>
      <c r="C154" s="2" t="s">
        <v>4824</v>
      </c>
      <c r="D154" s="2" t="s">
        <v>149</v>
      </c>
      <c r="E154" s="2"/>
      <c r="F154" s="2" t="s">
        <v>4781</v>
      </c>
    </row>
    <row r="155" spans="1:6" ht="18" customHeight="1">
      <c r="A155" s="2">
        <v>206220000</v>
      </c>
      <c r="B155" s="2" t="s">
        <v>4826</v>
      </c>
      <c r="C155" s="2" t="s">
        <v>4824</v>
      </c>
      <c r="D155" s="2" t="s">
        <v>149</v>
      </c>
      <c r="E155" s="2"/>
      <c r="F155" s="2" t="s">
        <v>4781</v>
      </c>
    </row>
    <row r="156" spans="1:6" ht="18" customHeight="1">
      <c r="A156" s="2">
        <v>206290000</v>
      </c>
      <c r="B156" s="2" t="s">
        <v>4827</v>
      </c>
      <c r="C156" s="2" t="s">
        <v>4824</v>
      </c>
      <c r="D156" s="2" t="s">
        <v>149</v>
      </c>
      <c r="E156" s="2"/>
      <c r="F156" s="2" t="s">
        <v>4781</v>
      </c>
    </row>
    <row r="157" spans="1:6" ht="18" customHeight="1">
      <c r="A157" s="2">
        <v>206300000</v>
      </c>
      <c r="B157" s="2" t="s">
        <v>4828</v>
      </c>
      <c r="C157" s="2" t="s">
        <v>4824</v>
      </c>
      <c r="D157" s="2" t="s">
        <v>149</v>
      </c>
      <c r="E157" s="2"/>
      <c r="F157" s="2" t="s">
        <v>4666</v>
      </c>
    </row>
    <row r="158" spans="1:6" ht="18" customHeight="1">
      <c r="A158" s="2">
        <v>206410000</v>
      </c>
      <c r="B158" s="2" t="s">
        <v>4829</v>
      </c>
      <c r="C158" s="2" t="s">
        <v>4824</v>
      </c>
      <c r="D158" s="2" t="s">
        <v>149</v>
      </c>
      <c r="E158" s="2"/>
      <c r="F158" s="2" t="s">
        <v>4781</v>
      </c>
    </row>
    <row r="159" spans="1:6" ht="18" customHeight="1">
      <c r="A159" s="2">
        <v>206490000</v>
      </c>
      <c r="B159" s="2" t="s">
        <v>4830</v>
      </c>
      <c r="C159" s="2" t="s">
        <v>4824</v>
      </c>
      <c r="D159" s="2" t="s">
        <v>149</v>
      </c>
      <c r="E159" s="2"/>
      <c r="F159" s="2" t="s">
        <v>4781</v>
      </c>
    </row>
    <row r="160" spans="1:6" ht="18" customHeight="1">
      <c r="A160" s="2">
        <v>206800010</v>
      </c>
      <c r="B160" s="2" t="s">
        <v>4831</v>
      </c>
      <c r="C160" s="2" t="s">
        <v>4824</v>
      </c>
      <c r="D160" s="2" t="s">
        <v>149</v>
      </c>
      <c r="E160" s="2"/>
      <c r="F160" s="2" t="s">
        <v>4648</v>
      </c>
    </row>
    <row r="161" spans="1:6" ht="18" customHeight="1">
      <c r="A161" s="2">
        <v>206800090</v>
      </c>
      <c r="B161" s="2" t="s">
        <v>4832</v>
      </c>
      <c r="C161" s="2" t="s">
        <v>4824</v>
      </c>
      <c r="D161" s="2" t="s">
        <v>149</v>
      </c>
      <c r="E161" s="2"/>
      <c r="F161" s="2" t="s">
        <v>4648</v>
      </c>
    </row>
    <row r="162" spans="1:6" ht="18" customHeight="1">
      <c r="A162" s="2">
        <v>206900010</v>
      </c>
      <c r="B162" s="2" t="s">
        <v>4833</v>
      </c>
      <c r="C162" s="2" t="s">
        <v>4824</v>
      </c>
      <c r="D162" s="2" t="s">
        <v>149</v>
      </c>
      <c r="E162" s="2"/>
      <c r="F162" s="2" t="s">
        <v>4811</v>
      </c>
    </row>
    <row r="163" spans="1:6" ht="18" customHeight="1">
      <c r="A163" s="2">
        <v>206900090</v>
      </c>
      <c r="B163" s="2" t="s">
        <v>4834</v>
      </c>
      <c r="C163" s="2" t="s">
        <v>4824</v>
      </c>
      <c r="D163" s="2" t="s">
        <v>149</v>
      </c>
      <c r="E163" s="2"/>
      <c r="F163" s="2" t="s">
        <v>4648</v>
      </c>
    </row>
    <row r="164" spans="1:6" ht="18" customHeight="1">
      <c r="A164" s="2">
        <v>207110000</v>
      </c>
      <c r="B164" s="2" t="s">
        <v>4835</v>
      </c>
      <c r="C164" s="2" t="s">
        <v>4836</v>
      </c>
      <c r="D164" s="2" t="s">
        <v>149</v>
      </c>
      <c r="E164" s="2"/>
      <c r="F164" s="2" t="s">
        <v>4659</v>
      </c>
    </row>
    <row r="165" spans="1:6" ht="18" customHeight="1">
      <c r="A165" s="2">
        <v>207120000</v>
      </c>
      <c r="B165" s="2" t="s">
        <v>4837</v>
      </c>
      <c r="C165" s="2" t="s">
        <v>4838</v>
      </c>
      <c r="D165" s="2" t="s">
        <v>149</v>
      </c>
      <c r="E165" s="2"/>
      <c r="F165" s="2" t="s">
        <v>4839</v>
      </c>
    </row>
    <row r="166" spans="1:6" ht="18" customHeight="1">
      <c r="A166" s="2">
        <v>207131100</v>
      </c>
      <c r="B166" s="2" t="s">
        <v>4840</v>
      </c>
      <c r="C166" s="2" t="s">
        <v>4841</v>
      </c>
      <c r="D166" s="2" t="s">
        <v>149</v>
      </c>
      <c r="E166" s="2"/>
      <c r="F166" s="2" t="s">
        <v>4659</v>
      </c>
    </row>
    <row r="167" spans="1:6" ht="18" customHeight="1">
      <c r="A167" s="2">
        <v>207131900</v>
      </c>
      <c r="B167" s="2" t="s">
        <v>4842</v>
      </c>
      <c r="C167" s="2" t="s">
        <v>4841</v>
      </c>
      <c r="D167" s="2" t="s">
        <v>149</v>
      </c>
      <c r="E167" s="2"/>
      <c r="F167" s="2" t="s">
        <v>4659</v>
      </c>
    </row>
    <row r="168" spans="1:6" ht="18" customHeight="1">
      <c r="A168" s="2">
        <v>207132101</v>
      </c>
      <c r="B168" s="2" t="s">
        <v>4843</v>
      </c>
      <c r="C168" s="2" t="s">
        <v>4841</v>
      </c>
      <c r="D168" s="2" t="s">
        <v>149</v>
      </c>
      <c r="E168" s="2"/>
      <c r="F168" s="2" t="s">
        <v>4659</v>
      </c>
    </row>
    <row r="169" spans="1:6" ht="18" customHeight="1">
      <c r="A169" s="2">
        <v>207132102</v>
      </c>
      <c r="B169" s="2" t="s">
        <v>4844</v>
      </c>
      <c r="C169" s="2" t="s">
        <v>4841</v>
      </c>
      <c r="D169" s="2" t="s">
        <v>149</v>
      </c>
      <c r="E169" s="2"/>
      <c r="F169" s="2" t="s">
        <v>4659</v>
      </c>
    </row>
    <row r="170" spans="1:6" ht="18" customHeight="1">
      <c r="A170" s="2">
        <v>207132103</v>
      </c>
      <c r="B170" s="2" t="s">
        <v>4845</v>
      </c>
      <c r="C170" s="2" t="s">
        <v>4841</v>
      </c>
      <c r="D170" s="2" t="s">
        <v>149</v>
      </c>
      <c r="E170" s="2"/>
      <c r="F170" s="2" t="s">
        <v>4659</v>
      </c>
    </row>
    <row r="171" spans="1:6" ht="18" customHeight="1">
      <c r="A171" s="2">
        <v>207132104</v>
      </c>
      <c r="B171" s="2" t="s">
        <v>4846</v>
      </c>
      <c r="C171" s="2" t="s">
        <v>4841</v>
      </c>
      <c r="D171" s="2" t="s">
        <v>149</v>
      </c>
      <c r="E171" s="2"/>
      <c r="F171" s="2" t="s">
        <v>4659</v>
      </c>
    </row>
    <row r="172" spans="1:6" ht="18" customHeight="1">
      <c r="A172" s="2">
        <v>207132901</v>
      </c>
      <c r="B172" s="2" t="s">
        <v>4847</v>
      </c>
      <c r="C172" s="2" t="s">
        <v>4841</v>
      </c>
      <c r="D172" s="2" t="s">
        <v>149</v>
      </c>
      <c r="E172" s="2"/>
      <c r="F172" s="2" t="s">
        <v>4848</v>
      </c>
    </row>
    <row r="173" spans="1:6" ht="18" customHeight="1">
      <c r="A173" s="2">
        <v>207132902</v>
      </c>
      <c r="B173" s="2" t="s">
        <v>4849</v>
      </c>
      <c r="C173" s="2" t="s">
        <v>4841</v>
      </c>
      <c r="D173" s="2" t="s">
        <v>149</v>
      </c>
      <c r="E173" s="2"/>
      <c r="F173" s="2" t="s">
        <v>4848</v>
      </c>
    </row>
    <row r="174" spans="1:6" ht="18" customHeight="1">
      <c r="A174" s="2">
        <v>207132990</v>
      </c>
      <c r="B174" s="2" t="s">
        <v>4850</v>
      </c>
      <c r="C174" s="2" t="s">
        <v>4841</v>
      </c>
      <c r="D174" s="2" t="s">
        <v>149</v>
      </c>
      <c r="E174" s="2"/>
      <c r="F174" s="2" t="s">
        <v>4848</v>
      </c>
    </row>
    <row r="175" spans="1:6" ht="18" customHeight="1">
      <c r="A175" s="2">
        <v>207141100</v>
      </c>
      <c r="B175" s="2" t="s">
        <v>4851</v>
      </c>
      <c r="C175" s="2" t="s">
        <v>4852</v>
      </c>
      <c r="D175" s="2" t="s">
        <v>149</v>
      </c>
      <c r="E175" s="2"/>
      <c r="F175" s="2" t="s">
        <v>4853</v>
      </c>
    </row>
    <row r="176" spans="1:6" ht="18" customHeight="1">
      <c r="A176" s="2">
        <v>207141900</v>
      </c>
      <c r="B176" s="2" t="s">
        <v>4854</v>
      </c>
      <c r="C176" s="2" t="s">
        <v>4852</v>
      </c>
      <c r="D176" s="2" t="s">
        <v>149</v>
      </c>
      <c r="E176" s="2"/>
      <c r="F176" s="2" t="s">
        <v>4853</v>
      </c>
    </row>
    <row r="177" spans="1:6" ht="18" customHeight="1">
      <c r="A177" s="2">
        <v>207142101</v>
      </c>
      <c r="B177" s="2" t="s">
        <v>4855</v>
      </c>
      <c r="C177" s="2" t="s">
        <v>4852</v>
      </c>
      <c r="D177" s="2" t="s">
        <v>149</v>
      </c>
      <c r="E177" s="2"/>
      <c r="F177" s="2" t="s">
        <v>4853</v>
      </c>
    </row>
    <row r="178" spans="1:6" ht="18" customHeight="1">
      <c r="A178" s="2">
        <v>207142102</v>
      </c>
      <c r="B178" s="2" t="s">
        <v>4856</v>
      </c>
      <c r="C178" s="2" t="s">
        <v>4852</v>
      </c>
      <c r="D178" s="2" t="s">
        <v>149</v>
      </c>
      <c r="E178" s="2"/>
      <c r="F178" s="2" t="s">
        <v>4853</v>
      </c>
    </row>
    <row r="179" spans="1:6" ht="18" customHeight="1">
      <c r="A179" s="2">
        <v>207142103</v>
      </c>
      <c r="B179" s="2" t="s">
        <v>4857</v>
      </c>
      <c r="C179" s="2" t="s">
        <v>4852</v>
      </c>
      <c r="D179" s="2" t="s">
        <v>149</v>
      </c>
      <c r="E179" s="2"/>
      <c r="F179" s="2" t="s">
        <v>4853</v>
      </c>
    </row>
    <row r="180" spans="1:6" ht="18" customHeight="1">
      <c r="A180" s="2">
        <v>207142104</v>
      </c>
      <c r="B180" s="2" t="s">
        <v>4858</v>
      </c>
      <c r="C180" s="2" t="s">
        <v>4852</v>
      </c>
      <c r="D180" s="2" t="s">
        <v>149</v>
      </c>
      <c r="E180" s="2"/>
      <c r="F180" s="2" t="s">
        <v>4853</v>
      </c>
    </row>
    <row r="181" spans="1:6" ht="18" customHeight="1">
      <c r="A181" s="2">
        <v>207142200</v>
      </c>
      <c r="B181" s="2" t="s">
        <v>4859</v>
      </c>
      <c r="C181" s="2" t="s">
        <v>4860</v>
      </c>
      <c r="D181" s="2" t="s">
        <v>149</v>
      </c>
      <c r="E181" s="2"/>
      <c r="F181" s="2" t="s">
        <v>4853</v>
      </c>
    </row>
    <row r="182" spans="1:6" ht="18" customHeight="1">
      <c r="A182" s="2">
        <v>207142901</v>
      </c>
      <c r="B182" s="2" t="s">
        <v>4861</v>
      </c>
      <c r="C182" s="2" t="s">
        <v>4862</v>
      </c>
      <c r="D182" s="2" t="s">
        <v>149</v>
      </c>
      <c r="E182" s="2"/>
      <c r="F182" s="2" t="s">
        <v>4853</v>
      </c>
    </row>
    <row r="183" spans="1:6" ht="18" customHeight="1">
      <c r="A183" s="2">
        <v>207142902</v>
      </c>
      <c r="B183" s="2" t="s">
        <v>4863</v>
      </c>
      <c r="C183" s="2" t="s">
        <v>4862</v>
      </c>
      <c r="D183" s="2" t="s">
        <v>149</v>
      </c>
      <c r="E183" s="2"/>
      <c r="F183" s="2" t="s">
        <v>4853</v>
      </c>
    </row>
    <row r="184" spans="1:6" ht="18" customHeight="1">
      <c r="A184" s="2">
        <v>207142990</v>
      </c>
      <c r="B184" s="2" t="s">
        <v>4864</v>
      </c>
      <c r="C184" s="2" t="s">
        <v>4862</v>
      </c>
      <c r="D184" s="2" t="s">
        <v>149</v>
      </c>
      <c r="E184" s="2"/>
      <c r="F184" s="2" t="s">
        <v>4853</v>
      </c>
    </row>
    <row r="185" spans="1:6" ht="18" customHeight="1">
      <c r="A185" s="2">
        <v>207240000</v>
      </c>
      <c r="B185" s="2" t="s">
        <v>4865</v>
      </c>
      <c r="C185" s="2" t="s">
        <v>4866</v>
      </c>
      <c r="D185" s="2" t="s">
        <v>149</v>
      </c>
      <c r="E185" s="2"/>
      <c r="F185" s="2" t="s">
        <v>4648</v>
      </c>
    </row>
    <row r="186" spans="1:6" ht="18" customHeight="1">
      <c r="A186" s="2">
        <v>207250000</v>
      </c>
      <c r="B186" s="2" t="s">
        <v>4867</v>
      </c>
      <c r="C186" s="2" t="s">
        <v>4868</v>
      </c>
      <c r="D186" s="2" t="s">
        <v>149</v>
      </c>
      <c r="E186" s="2"/>
      <c r="F186" s="2" t="s">
        <v>4648</v>
      </c>
    </row>
    <row r="187" spans="1:6" ht="18" customHeight="1">
      <c r="A187" s="2">
        <v>207260000</v>
      </c>
      <c r="B187" s="2" t="s">
        <v>4869</v>
      </c>
      <c r="C187" s="2" t="s">
        <v>4870</v>
      </c>
      <c r="D187" s="2" t="s">
        <v>149</v>
      </c>
      <c r="E187" s="2"/>
      <c r="F187" s="2" t="s">
        <v>4648</v>
      </c>
    </row>
    <row r="188" spans="1:6" ht="18" customHeight="1">
      <c r="A188" s="2">
        <v>207270000</v>
      </c>
      <c r="B188" s="2" t="s">
        <v>4871</v>
      </c>
      <c r="C188" s="2" t="s">
        <v>4872</v>
      </c>
      <c r="D188" s="2" t="s">
        <v>149</v>
      </c>
      <c r="E188" s="2"/>
      <c r="F188" s="2" t="s">
        <v>4648</v>
      </c>
    </row>
    <row r="189" spans="1:6" ht="18" customHeight="1">
      <c r="A189" s="2">
        <v>207410000</v>
      </c>
      <c r="B189" s="2" t="s">
        <v>4873</v>
      </c>
      <c r="C189" s="2" t="s">
        <v>4874</v>
      </c>
      <c r="D189" s="2" t="s">
        <v>149</v>
      </c>
      <c r="E189" s="2"/>
      <c r="F189" s="2" t="s">
        <v>4648</v>
      </c>
    </row>
    <row r="190" spans="1:6" ht="18" customHeight="1">
      <c r="A190" s="2">
        <v>207420000</v>
      </c>
      <c r="B190" s="2" t="s">
        <v>4875</v>
      </c>
      <c r="C190" s="2" t="s">
        <v>4876</v>
      </c>
      <c r="D190" s="2" t="s">
        <v>149</v>
      </c>
      <c r="E190" s="2"/>
      <c r="F190" s="2" t="s">
        <v>4648</v>
      </c>
    </row>
    <row r="191" spans="1:6" ht="18" customHeight="1">
      <c r="A191" s="2">
        <v>207430000</v>
      </c>
      <c r="B191" s="2" t="s">
        <v>4877</v>
      </c>
      <c r="C191" s="2" t="s">
        <v>4878</v>
      </c>
      <c r="D191" s="2" t="s">
        <v>149</v>
      </c>
      <c r="E191" s="2"/>
      <c r="F191" s="2" t="s">
        <v>4648</v>
      </c>
    </row>
    <row r="192" spans="1:6" ht="18" customHeight="1">
      <c r="A192" s="2">
        <v>207440000</v>
      </c>
      <c r="B192" s="2" t="s">
        <v>4879</v>
      </c>
      <c r="C192" s="2" t="s">
        <v>4880</v>
      </c>
      <c r="D192" s="2" t="s">
        <v>149</v>
      </c>
      <c r="E192" s="2"/>
      <c r="F192" s="2" t="s">
        <v>4648</v>
      </c>
    </row>
    <row r="193" spans="1:6" ht="18" customHeight="1">
      <c r="A193" s="2">
        <v>207450000</v>
      </c>
      <c r="B193" s="2" t="s">
        <v>4881</v>
      </c>
      <c r="C193" s="2" t="s">
        <v>4882</v>
      </c>
      <c r="D193" s="2" t="s">
        <v>149</v>
      </c>
      <c r="E193" s="2"/>
      <c r="F193" s="2" t="s">
        <v>4648</v>
      </c>
    </row>
    <row r="194" spans="1:6" ht="18" customHeight="1">
      <c r="A194" s="2">
        <v>207510000</v>
      </c>
      <c r="B194" s="2" t="s">
        <v>4883</v>
      </c>
      <c r="C194" s="2" t="s">
        <v>4874</v>
      </c>
      <c r="D194" s="2" t="s">
        <v>149</v>
      </c>
      <c r="E194" s="2"/>
      <c r="F194" s="2" t="s">
        <v>4648</v>
      </c>
    </row>
    <row r="195" spans="1:6" ht="18" customHeight="1">
      <c r="A195" s="2">
        <v>207520000</v>
      </c>
      <c r="B195" s="2" t="s">
        <v>4884</v>
      </c>
      <c r="C195" s="2" t="s">
        <v>4876</v>
      </c>
      <c r="D195" s="2" t="s">
        <v>149</v>
      </c>
      <c r="E195" s="2"/>
      <c r="F195" s="2" t="s">
        <v>4648</v>
      </c>
    </row>
    <row r="196" spans="1:6" ht="18" customHeight="1">
      <c r="A196" s="2">
        <v>207530000</v>
      </c>
      <c r="B196" s="2" t="s">
        <v>4885</v>
      </c>
      <c r="C196" s="2" t="s">
        <v>4878</v>
      </c>
      <c r="D196" s="2" t="s">
        <v>149</v>
      </c>
      <c r="E196" s="2"/>
      <c r="F196" s="2" t="s">
        <v>4648</v>
      </c>
    </row>
    <row r="197" spans="1:6" ht="18" customHeight="1">
      <c r="A197" s="2">
        <v>207540000</v>
      </c>
      <c r="B197" s="2" t="s">
        <v>4886</v>
      </c>
      <c r="C197" s="2" t="s">
        <v>4880</v>
      </c>
      <c r="D197" s="2" t="s">
        <v>149</v>
      </c>
      <c r="E197" s="2"/>
      <c r="F197" s="2" t="s">
        <v>4648</v>
      </c>
    </row>
    <row r="198" spans="1:6" ht="18" customHeight="1">
      <c r="A198" s="2">
        <v>207550000</v>
      </c>
      <c r="B198" s="2" t="s">
        <v>4887</v>
      </c>
      <c r="C198" s="2" t="s">
        <v>4882</v>
      </c>
      <c r="D198" s="2" t="s">
        <v>149</v>
      </c>
      <c r="E198" s="2"/>
      <c r="F198" s="2" t="s">
        <v>4648</v>
      </c>
    </row>
    <row r="199" spans="1:6" ht="18" customHeight="1">
      <c r="A199" s="2">
        <v>207600000</v>
      </c>
      <c r="B199" s="2" t="s">
        <v>4888</v>
      </c>
      <c r="C199" s="2" t="s">
        <v>4889</v>
      </c>
      <c r="D199" s="2" t="s">
        <v>149</v>
      </c>
      <c r="E199" s="2"/>
      <c r="F199" s="2" t="s">
        <v>4648</v>
      </c>
    </row>
    <row r="200" spans="1:6" ht="18" customHeight="1">
      <c r="A200" s="2">
        <v>208101000</v>
      </c>
      <c r="B200" s="2" t="s">
        <v>4890</v>
      </c>
      <c r="C200" s="2" t="s">
        <v>4891</v>
      </c>
      <c r="D200" s="2" t="s">
        <v>149</v>
      </c>
      <c r="E200" s="2"/>
      <c r="F200" s="2" t="s">
        <v>4648</v>
      </c>
    </row>
    <row r="201" spans="1:6" ht="18" customHeight="1">
      <c r="A201" s="2">
        <v>208102000</v>
      </c>
      <c r="B201" s="2" t="s">
        <v>4892</v>
      </c>
      <c r="C201" s="2" t="s">
        <v>4893</v>
      </c>
      <c r="D201" s="2" t="s">
        <v>149</v>
      </c>
      <c r="E201" s="2"/>
      <c r="F201" s="2" t="s">
        <v>4648</v>
      </c>
    </row>
    <row r="202" spans="1:6" ht="18" customHeight="1">
      <c r="A202" s="2">
        <v>208109010</v>
      </c>
      <c r="B202" s="2" t="s">
        <v>4894</v>
      </c>
      <c r="C202" s="2" t="s">
        <v>4895</v>
      </c>
      <c r="D202" s="2" t="s">
        <v>149</v>
      </c>
      <c r="E202" s="2"/>
      <c r="F202" s="2" t="s">
        <v>4713</v>
      </c>
    </row>
    <row r="203" spans="1:6" ht="18" customHeight="1">
      <c r="A203" s="2">
        <v>208109090</v>
      </c>
      <c r="B203" s="2" t="s">
        <v>4896</v>
      </c>
      <c r="C203" s="2" t="s">
        <v>4895</v>
      </c>
      <c r="D203" s="2" t="s">
        <v>149</v>
      </c>
      <c r="E203" s="2"/>
      <c r="F203" s="2" t="s">
        <v>4648</v>
      </c>
    </row>
    <row r="204" spans="1:6" ht="18" customHeight="1">
      <c r="A204" s="2">
        <v>208300000</v>
      </c>
      <c r="B204" s="2" t="s">
        <v>4897</v>
      </c>
      <c r="C204" s="2" t="s">
        <v>4895</v>
      </c>
      <c r="D204" s="2" t="s">
        <v>149</v>
      </c>
      <c r="E204" s="2"/>
      <c r="F204" s="2" t="s">
        <v>4713</v>
      </c>
    </row>
    <row r="205" spans="1:6" ht="18" customHeight="1">
      <c r="A205" s="2">
        <v>208400011</v>
      </c>
      <c r="B205" s="2" t="s">
        <v>4898</v>
      </c>
      <c r="C205" s="2" t="s">
        <v>4895</v>
      </c>
      <c r="D205" s="2" t="s">
        <v>149</v>
      </c>
      <c r="E205" s="2"/>
      <c r="F205" s="2" t="s">
        <v>4713</v>
      </c>
    </row>
    <row r="206" spans="1:6" ht="18" customHeight="1">
      <c r="A206" s="2">
        <v>208400019</v>
      </c>
      <c r="B206" s="2" t="s">
        <v>4899</v>
      </c>
      <c r="C206" s="2" t="s">
        <v>4895</v>
      </c>
      <c r="D206" s="2" t="s">
        <v>149</v>
      </c>
      <c r="E206" s="2"/>
      <c r="F206" s="2" t="s">
        <v>4648</v>
      </c>
    </row>
    <row r="207" spans="1:6" ht="18" customHeight="1">
      <c r="A207" s="2">
        <v>208400020</v>
      </c>
      <c r="B207" s="2" t="s">
        <v>4900</v>
      </c>
      <c r="C207" s="2" t="s">
        <v>4895</v>
      </c>
      <c r="D207" s="2" t="s">
        <v>149</v>
      </c>
      <c r="E207" s="2"/>
      <c r="F207" s="2" t="s">
        <v>4713</v>
      </c>
    </row>
    <row r="208" spans="1:6" ht="18" customHeight="1">
      <c r="A208" s="2">
        <v>208500010</v>
      </c>
      <c r="B208" s="2" t="s">
        <v>4901</v>
      </c>
      <c r="C208" s="2" t="s">
        <v>4895</v>
      </c>
      <c r="D208" s="2" t="s">
        <v>149</v>
      </c>
      <c r="E208" s="2"/>
      <c r="F208" s="2" t="s">
        <v>4713</v>
      </c>
    </row>
    <row r="209" spans="1:6" ht="18" customHeight="1">
      <c r="A209" s="2">
        <v>208500090</v>
      </c>
      <c r="B209" s="2" t="s">
        <v>4902</v>
      </c>
      <c r="C209" s="2" t="s">
        <v>4895</v>
      </c>
      <c r="D209" s="2" t="s">
        <v>149</v>
      </c>
      <c r="E209" s="2"/>
      <c r="F209" s="2" t="s">
        <v>4648</v>
      </c>
    </row>
    <row r="210" spans="1:6" ht="18" customHeight="1">
      <c r="A210" s="2">
        <v>208600010</v>
      </c>
      <c r="B210" s="2" t="s">
        <v>4903</v>
      </c>
      <c r="C210" s="2" t="s">
        <v>4895</v>
      </c>
      <c r="D210" s="2" t="s">
        <v>149</v>
      </c>
      <c r="E210" s="2"/>
      <c r="F210" s="2" t="s">
        <v>4713</v>
      </c>
    </row>
    <row r="211" spans="1:6" ht="18" customHeight="1">
      <c r="A211" s="2">
        <v>208600090</v>
      </c>
      <c r="B211" s="2" t="s">
        <v>4904</v>
      </c>
      <c r="C211" s="2" t="s">
        <v>4895</v>
      </c>
      <c r="D211" s="2" t="s">
        <v>149</v>
      </c>
      <c r="E211" s="2"/>
      <c r="F211" s="2" t="s">
        <v>4648</v>
      </c>
    </row>
    <row r="212" spans="1:6" ht="18" customHeight="1">
      <c r="A212" s="2">
        <v>208901000</v>
      </c>
      <c r="B212" s="2" t="s">
        <v>4905</v>
      </c>
      <c r="C212" s="2" t="s">
        <v>4895</v>
      </c>
      <c r="D212" s="2" t="s">
        <v>149</v>
      </c>
      <c r="E212" s="2"/>
      <c r="F212" s="2" t="s">
        <v>4648</v>
      </c>
    </row>
    <row r="213" spans="1:6" ht="18" customHeight="1">
      <c r="A213" s="2">
        <v>208909010</v>
      </c>
      <c r="B213" s="2" t="s">
        <v>4906</v>
      </c>
      <c r="C213" s="2" t="s">
        <v>4895</v>
      </c>
      <c r="D213" s="2" t="s">
        <v>149</v>
      </c>
      <c r="E213" s="2"/>
      <c r="F213" s="2" t="s">
        <v>4713</v>
      </c>
    </row>
    <row r="214" spans="1:6" ht="18" customHeight="1">
      <c r="A214" s="2">
        <v>208909090</v>
      </c>
      <c r="B214" s="2" t="s">
        <v>4907</v>
      </c>
      <c r="C214" s="2" t="s">
        <v>4895</v>
      </c>
      <c r="D214" s="2" t="s">
        <v>149</v>
      </c>
      <c r="E214" s="2"/>
      <c r="F214" s="2" t="s">
        <v>4648</v>
      </c>
    </row>
    <row r="215" spans="1:6" ht="18" customHeight="1">
      <c r="A215" s="2">
        <v>209100000</v>
      </c>
      <c r="B215" s="2" t="s">
        <v>4908</v>
      </c>
      <c r="C215" s="2" t="s">
        <v>4909</v>
      </c>
      <c r="D215" s="2" t="s">
        <v>149</v>
      </c>
      <c r="E215" s="2"/>
      <c r="F215" s="2" t="s">
        <v>4648</v>
      </c>
    </row>
    <row r="216" spans="1:6" ht="18" customHeight="1">
      <c r="A216" s="2">
        <v>209900000</v>
      </c>
      <c r="B216" s="2" t="s">
        <v>4910</v>
      </c>
      <c r="C216" s="2" t="s">
        <v>4909</v>
      </c>
      <c r="D216" s="2" t="s">
        <v>149</v>
      </c>
      <c r="E216" s="2"/>
      <c r="F216" s="2" t="s">
        <v>4648</v>
      </c>
    </row>
    <row r="217" spans="1:6" ht="18" customHeight="1">
      <c r="A217" s="2">
        <v>210111010</v>
      </c>
      <c r="B217" s="2" t="s">
        <v>4911</v>
      </c>
      <c r="C217" s="2" t="s">
        <v>4912</v>
      </c>
      <c r="D217" s="2" t="s">
        <v>149</v>
      </c>
      <c r="E217" s="2"/>
      <c r="F217" s="2" t="s">
        <v>4713</v>
      </c>
    </row>
    <row r="218" spans="1:6" ht="18" customHeight="1">
      <c r="A218" s="2">
        <v>210111090</v>
      </c>
      <c r="B218" s="2" t="s">
        <v>4913</v>
      </c>
      <c r="C218" s="2" t="s">
        <v>4912</v>
      </c>
      <c r="D218" s="2" t="s">
        <v>149</v>
      </c>
      <c r="E218" s="2"/>
      <c r="F218" s="2" t="s">
        <v>4648</v>
      </c>
    </row>
    <row r="219" spans="1:6" ht="18" customHeight="1">
      <c r="A219" s="2">
        <v>210119010</v>
      </c>
      <c r="B219" s="2" t="s">
        <v>4914</v>
      </c>
      <c r="C219" s="2" t="s">
        <v>4912</v>
      </c>
      <c r="D219" s="2" t="s">
        <v>149</v>
      </c>
      <c r="E219" s="2"/>
      <c r="F219" s="2" t="s">
        <v>4713</v>
      </c>
    </row>
    <row r="220" spans="1:6" ht="18" customHeight="1">
      <c r="A220" s="2">
        <v>210119090</v>
      </c>
      <c r="B220" s="2" t="s">
        <v>4915</v>
      </c>
      <c r="C220" s="2" t="s">
        <v>4912</v>
      </c>
      <c r="D220" s="2" t="s">
        <v>149</v>
      </c>
      <c r="E220" s="2"/>
      <c r="F220" s="2" t="s">
        <v>4648</v>
      </c>
    </row>
    <row r="221" spans="1:6" ht="18" customHeight="1">
      <c r="A221" s="2">
        <v>210120010</v>
      </c>
      <c r="B221" s="2" t="s">
        <v>4916</v>
      </c>
      <c r="C221" s="2" t="s">
        <v>4912</v>
      </c>
      <c r="D221" s="2" t="s">
        <v>149</v>
      </c>
      <c r="E221" s="2"/>
      <c r="F221" s="2" t="s">
        <v>4713</v>
      </c>
    </row>
    <row r="222" spans="1:6" ht="18" customHeight="1">
      <c r="A222" s="2">
        <v>210120090</v>
      </c>
      <c r="B222" s="2" t="s">
        <v>4917</v>
      </c>
      <c r="C222" s="2" t="s">
        <v>4912</v>
      </c>
      <c r="D222" s="2" t="s">
        <v>149</v>
      </c>
      <c r="E222" s="2"/>
      <c r="F222" s="2" t="s">
        <v>4648</v>
      </c>
    </row>
    <row r="223" spans="1:6" ht="18" customHeight="1">
      <c r="A223" s="2">
        <v>210190010</v>
      </c>
      <c r="B223" s="2" t="s">
        <v>4918</v>
      </c>
      <c r="C223" s="2" t="s">
        <v>4912</v>
      </c>
      <c r="D223" s="2" t="s">
        <v>149</v>
      </c>
      <c r="E223" s="2"/>
      <c r="F223" s="2" t="s">
        <v>4713</v>
      </c>
    </row>
    <row r="224" spans="1:6" ht="18" customHeight="1">
      <c r="A224" s="2">
        <v>210190090</v>
      </c>
      <c r="B224" s="2" t="s">
        <v>4919</v>
      </c>
      <c r="C224" s="2" t="s">
        <v>4912</v>
      </c>
      <c r="D224" s="2" t="s">
        <v>149</v>
      </c>
      <c r="E224" s="2"/>
      <c r="F224" s="2" t="s">
        <v>4648</v>
      </c>
    </row>
    <row r="225" spans="1:6" ht="18" customHeight="1">
      <c r="A225" s="2">
        <v>210200010</v>
      </c>
      <c r="B225" s="2" t="s">
        <v>4920</v>
      </c>
      <c r="C225" s="2" t="s">
        <v>4921</v>
      </c>
      <c r="D225" s="2" t="s">
        <v>149</v>
      </c>
      <c r="E225" s="2"/>
      <c r="F225" s="2" t="s">
        <v>4713</v>
      </c>
    </row>
    <row r="226" spans="1:6" ht="18" customHeight="1">
      <c r="A226" s="2">
        <v>210200090</v>
      </c>
      <c r="B226" s="2" t="s">
        <v>4922</v>
      </c>
      <c r="C226" s="2" t="s">
        <v>4921</v>
      </c>
      <c r="D226" s="2" t="s">
        <v>149</v>
      </c>
      <c r="E226" s="2"/>
      <c r="F226" s="2" t="s">
        <v>4648</v>
      </c>
    </row>
    <row r="227" spans="1:6" ht="18" customHeight="1">
      <c r="A227" s="2">
        <v>210910000</v>
      </c>
      <c r="B227" s="2" t="s">
        <v>4923</v>
      </c>
      <c r="C227" s="2" t="s">
        <v>4924</v>
      </c>
      <c r="D227" s="2" t="s">
        <v>149</v>
      </c>
      <c r="E227" s="2"/>
      <c r="F227" s="2" t="s">
        <v>4713</v>
      </c>
    </row>
    <row r="228" spans="1:6" ht="18" customHeight="1">
      <c r="A228" s="2">
        <v>210920011</v>
      </c>
      <c r="B228" s="2" t="s">
        <v>4925</v>
      </c>
      <c r="C228" s="2" t="s">
        <v>4924</v>
      </c>
      <c r="D228" s="2" t="s">
        <v>149</v>
      </c>
      <c r="E228" s="2"/>
      <c r="F228" s="2" t="s">
        <v>4713</v>
      </c>
    </row>
    <row r="229" spans="1:6" ht="18" customHeight="1">
      <c r="A229" s="2">
        <v>210920019</v>
      </c>
      <c r="B229" s="2" t="s">
        <v>4926</v>
      </c>
      <c r="C229" s="2" t="s">
        <v>4924</v>
      </c>
      <c r="D229" s="2" t="s">
        <v>149</v>
      </c>
      <c r="E229" s="2"/>
      <c r="F229" s="2" t="s">
        <v>4648</v>
      </c>
    </row>
    <row r="230" spans="1:6" ht="18" customHeight="1">
      <c r="A230" s="2">
        <v>210920020</v>
      </c>
      <c r="B230" s="2" t="s">
        <v>4927</v>
      </c>
      <c r="C230" s="2" t="s">
        <v>4924</v>
      </c>
      <c r="D230" s="2" t="s">
        <v>149</v>
      </c>
      <c r="E230" s="2"/>
      <c r="F230" s="2" t="s">
        <v>4713</v>
      </c>
    </row>
    <row r="231" spans="1:6" ht="18" customHeight="1">
      <c r="A231" s="2">
        <v>210930010</v>
      </c>
      <c r="B231" s="2" t="s">
        <v>4928</v>
      </c>
      <c r="C231" s="2" t="s">
        <v>4924</v>
      </c>
      <c r="D231" s="2" t="s">
        <v>149</v>
      </c>
      <c r="E231" s="2"/>
      <c r="F231" s="2" t="s">
        <v>4713</v>
      </c>
    </row>
    <row r="232" spans="1:6" ht="18" customHeight="1">
      <c r="A232" s="2">
        <v>210930090</v>
      </c>
      <c r="B232" s="2" t="s">
        <v>4929</v>
      </c>
      <c r="C232" s="2" t="s">
        <v>4924</v>
      </c>
      <c r="D232" s="2" t="s">
        <v>149</v>
      </c>
      <c r="E232" s="2"/>
      <c r="F232" s="2" t="s">
        <v>4648</v>
      </c>
    </row>
    <row r="233" spans="1:6" ht="18" customHeight="1">
      <c r="A233" s="2">
        <v>210990010</v>
      </c>
      <c r="B233" s="2" t="s">
        <v>4930</v>
      </c>
      <c r="C233" s="2" t="s">
        <v>4924</v>
      </c>
      <c r="D233" s="2" t="s">
        <v>149</v>
      </c>
      <c r="E233" s="2"/>
      <c r="F233" s="2" t="s">
        <v>4713</v>
      </c>
    </row>
    <row r="234" spans="1:6" ht="18" customHeight="1">
      <c r="A234" s="2">
        <v>210990090</v>
      </c>
      <c r="B234" s="2" t="s">
        <v>4931</v>
      </c>
      <c r="C234" s="2" t="s">
        <v>4924</v>
      </c>
      <c r="D234" s="2" t="s">
        <v>149</v>
      </c>
      <c r="E234" s="2"/>
      <c r="F234" s="2" t="s">
        <v>4648</v>
      </c>
    </row>
    <row r="235" spans="1:6" ht="18" customHeight="1">
      <c r="A235" s="2">
        <v>301110010</v>
      </c>
      <c r="B235" s="2" t="s">
        <v>4932</v>
      </c>
      <c r="C235" s="2" t="s">
        <v>4933</v>
      </c>
      <c r="D235" s="2" t="s">
        <v>149</v>
      </c>
      <c r="E235" s="2"/>
      <c r="F235" s="2" t="s">
        <v>4713</v>
      </c>
    </row>
    <row r="236" spans="1:6" ht="18" customHeight="1">
      <c r="A236" s="2">
        <v>301110020</v>
      </c>
      <c r="B236" s="2" t="s">
        <v>4934</v>
      </c>
      <c r="C236" s="2" t="s">
        <v>4933</v>
      </c>
      <c r="D236" s="2" t="s">
        <v>149</v>
      </c>
      <c r="E236" s="2"/>
      <c r="F236" s="2" t="s">
        <v>4648</v>
      </c>
    </row>
    <row r="237" spans="1:6" ht="18" customHeight="1">
      <c r="A237" s="2">
        <v>301110090</v>
      </c>
      <c r="B237" s="2" t="s">
        <v>4935</v>
      </c>
      <c r="C237" s="2" t="s">
        <v>4933</v>
      </c>
      <c r="D237" s="2" t="s">
        <v>149</v>
      </c>
      <c r="E237" s="2"/>
      <c r="F237" s="2" t="s">
        <v>4648</v>
      </c>
    </row>
    <row r="238" spans="1:6" ht="18" customHeight="1">
      <c r="A238" s="2">
        <v>301190010</v>
      </c>
      <c r="B238" s="2" t="s">
        <v>4936</v>
      </c>
      <c r="C238" s="2" t="s">
        <v>4933</v>
      </c>
      <c r="D238" s="2" t="s">
        <v>149</v>
      </c>
      <c r="E238" s="2"/>
      <c r="F238" s="2" t="s">
        <v>4713</v>
      </c>
    </row>
    <row r="239" spans="1:6" ht="18" customHeight="1">
      <c r="A239" s="2">
        <v>301190020</v>
      </c>
      <c r="B239" s="2" t="s">
        <v>4937</v>
      </c>
      <c r="C239" s="2" t="s">
        <v>4933</v>
      </c>
      <c r="D239" s="2" t="s">
        <v>149</v>
      </c>
      <c r="E239" s="2"/>
      <c r="F239" s="2" t="s">
        <v>4648</v>
      </c>
    </row>
    <row r="240" spans="1:6" ht="18" customHeight="1">
      <c r="A240" s="2">
        <v>301190090</v>
      </c>
      <c r="B240" s="2" t="s">
        <v>4938</v>
      </c>
      <c r="C240" s="2" t="s">
        <v>4933</v>
      </c>
      <c r="D240" s="2" t="s">
        <v>149</v>
      </c>
      <c r="E240" s="2"/>
      <c r="F240" s="2" t="s">
        <v>4648</v>
      </c>
    </row>
    <row r="241" spans="1:6" ht="18" customHeight="1">
      <c r="A241" s="2">
        <v>301911000</v>
      </c>
      <c r="B241" s="2" t="s">
        <v>4939</v>
      </c>
      <c r="C241" s="2" t="s">
        <v>4940</v>
      </c>
      <c r="D241" s="2" t="s">
        <v>149</v>
      </c>
      <c r="E241" s="2"/>
      <c r="F241" s="2" t="s">
        <v>4648</v>
      </c>
    </row>
    <row r="242" spans="1:6" ht="18" customHeight="1">
      <c r="A242" s="2">
        <v>301919000</v>
      </c>
      <c r="B242" s="2" t="s">
        <v>4941</v>
      </c>
      <c r="C242" s="2" t="s">
        <v>4942</v>
      </c>
      <c r="D242" s="2" t="s">
        <v>149</v>
      </c>
      <c r="E242" s="2"/>
      <c r="F242" s="2" t="s">
        <v>4648</v>
      </c>
    </row>
    <row r="243" spans="1:6" ht="18" customHeight="1">
      <c r="A243" s="2">
        <v>301921010</v>
      </c>
      <c r="B243" s="2" t="s">
        <v>4943</v>
      </c>
      <c r="C243" s="2" t="s">
        <v>4940</v>
      </c>
      <c r="D243" s="2" t="s">
        <v>149</v>
      </c>
      <c r="E243" s="2"/>
      <c r="F243" s="2" t="s">
        <v>4944</v>
      </c>
    </row>
    <row r="244" spans="1:6" ht="18" customHeight="1">
      <c r="A244" s="2">
        <v>301921020</v>
      </c>
      <c r="B244" s="2" t="s">
        <v>4945</v>
      </c>
      <c r="C244" s="2" t="s">
        <v>4940</v>
      </c>
      <c r="D244" s="2" t="s">
        <v>149</v>
      </c>
      <c r="E244" s="2"/>
      <c r="F244" s="2" t="s">
        <v>4661</v>
      </c>
    </row>
    <row r="245" spans="1:6" ht="18" customHeight="1">
      <c r="A245" s="2">
        <v>301921090</v>
      </c>
      <c r="B245" s="2" t="s">
        <v>4946</v>
      </c>
      <c r="C245" s="2" t="s">
        <v>4940</v>
      </c>
      <c r="D245" s="2" t="s">
        <v>149</v>
      </c>
      <c r="E245" s="2"/>
      <c r="F245" s="2" t="s">
        <v>4648</v>
      </c>
    </row>
    <row r="246" spans="1:6" ht="18" customHeight="1">
      <c r="A246" s="2">
        <v>301929010</v>
      </c>
      <c r="B246" s="2" t="s">
        <v>4947</v>
      </c>
      <c r="C246" s="2" t="s">
        <v>4942</v>
      </c>
      <c r="D246" s="2" t="s">
        <v>149</v>
      </c>
      <c r="E246" s="2"/>
      <c r="F246" s="2" t="s">
        <v>4944</v>
      </c>
    </row>
    <row r="247" spans="1:6" ht="18" customHeight="1">
      <c r="A247" s="2">
        <v>301929020</v>
      </c>
      <c r="B247" s="2" t="s">
        <v>4948</v>
      </c>
      <c r="C247" s="2" t="s">
        <v>4942</v>
      </c>
      <c r="D247" s="2" t="s">
        <v>149</v>
      </c>
      <c r="E247" s="2"/>
      <c r="F247" s="2" t="s">
        <v>4661</v>
      </c>
    </row>
    <row r="248" spans="1:6" ht="18" customHeight="1">
      <c r="A248" s="2">
        <v>301929090</v>
      </c>
      <c r="B248" s="2" t="s">
        <v>4949</v>
      </c>
      <c r="C248" s="2" t="s">
        <v>4942</v>
      </c>
      <c r="D248" s="2" t="s">
        <v>149</v>
      </c>
      <c r="E248" s="2"/>
      <c r="F248" s="2" t="s">
        <v>4648</v>
      </c>
    </row>
    <row r="249" spans="1:6" ht="18" customHeight="1">
      <c r="A249" s="2">
        <v>301931010</v>
      </c>
      <c r="B249" s="2" t="s">
        <v>4950</v>
      </c>
      <c r="C249" s="2" t="s">
        <v>4940</v>
      </c>
      <c r="D249" s="2" t="s">
        <v>149</v>
      </c>
      <c r="E249" s="2"/>
      <c r="F249" s="2" t="s">
        <v>4648</v>
      </c>
    </row>
    <row r="250" spans="1:6" ht="18" customHeight="1">
      <c r="A250" s="2">
        <v>301931090</v>
      </c>
      <c r="B250" s="2" t="s">
        <v>4951</v>
      </c>
      <c r="C250" s="2" t="s">
        <v>4940</v>
      </c>
      <c r="D250" s="2" t="s">
        <v>149</v>
      </c>
      <c r="E250" s="2"/>
      <c r="F250" s="2" t="s">
        <v>4648</v>
      </c>
    </row>
    <row r="251" spans="1:6" ht="18" customHeight="1">
      <c r="A251" s="2">
        <v>301939000</v>
      </c>
      <c r="B251" s="2" t="s">
        <v>4952</v>
      </c>
      <c r="C251" s="2" t="s">
        <v>4942</v>
      </c>
      <c r="D251" s="2" t="s">
        <v>149</v>
      </c>
      <c r="E251" s="2"/>
      <c r="F251" s="2" t="s">
        <v>4648</v>
      </c>
    </row>
    <row r="252" spans="1:6" ht="18" customHeight="1">
      <c r="A252" s="2">
        <v>301941000</v>
      </c>
      <c r="B252" s="2" t="s">
        <v>4953</v>
      </c>
      <c r="C252" s="2" t="s">
        <v>4940</v>
      </c>
      <c r="D252" s="2" t="s">
        <v>149</v>
      </c>
      <c r="E252" s="2"/>
      <c r="F252" s="2" t="s">
        <v>4648</v>
      </c>
    </row>
    <row r="253" spans="1:6" ht="18" customHeight="1">
      <c r="A253" s="2">
        <v>301949100</v>
      </c>
      <c r="B253" s="2" t="s">
        <v>4954</v>
      </c>
      <c r="C253" s="2" t="s">
        <v>4942</v>
      </c>
      <c r="D253" s="2" t="s">
        <v>149</v>
      </c>
      <c r="E253" s="2"/>
      <c r="F253" s="2" t="s">
        <v>4648</v>
      </c>
    </row>
    <row r="254" spans="1:6" ht="18" customHeight="1">
      <c r="A254" s="2">
        <v>301949200</v>
      </c>
      <c r="B254" s="2" t="s">
        <v>4955</v>
      </c>
      <c r="C254" s="2" t="s">
        <v>4942</v>
      </c>
      <c r="D254" s="2" t="s">
        <v>149</v>
      </c>
      <c r="E254" s="2"/>
      <c r="F254" s="2" t="s">
        <v>4648</v>
      </c>
    </row>
    <row r="255" spans="1:6" ht="18" customHeight="1">
      <c r="A255" s="2">
        <v>301951000</v>
      </c>
      <c r="B255" s="2" t="s">
        <v>4956</v>
      </c>
      <c r="C255" s="2" t="s">
        <v>4940</v>
      </c>
      <c r="D255" s="2" t="s">
        <v>149</v>
      </c>
      <c r="E255" s="2"/>
      <c r="F255" s="2" t="s">
        <v>4648</v>
      </c>
    </row>
    <row r="256" spans="1:6" ht="18" customHeight="1">
      <c r="A256" s="2">
        <v>301959000</v>
      </c>
      <c r="B256" s="2" t="s">
        <v>4957</v>
      </c>
      <c r="C256" s="2" t="s">
        <v>4942</v>
      </c>
      <c r="D256" s="2" t="s">
        <v>149</v>
      </c>
      <c r="E256" s="2"/>
      <c r="F256" s="2" t="s">
        <v>4648</v>
      </c>
    </row>
    <row r="257" spans="1:6" ht="18" customHeight="1">
      <c r="A257" s="2">
        <v>301991100</v>
      </c>
      <c r="B257" s="2" t="s">
        <v>4958</v>
      </c>
      <c r="C257" s="2" t="s">
        <v>4940</v>
      </c>
      <c r="D257" s="2" t="s">
        <v>149</v>
      </c>
      <c r="E257" s="2"/>
      <c r="F257" s="2" t="s">
        <v>4648</v>
      </c>
    </row>
    <row r="258" spans="1:6" ht="18" customHeight="1">
      <c r="A258" s="2">
        <v>301991200</v>
      </c>
      <c r="B258" s="2" t="s">
        <v>4959</v>
      </c>
      <c r="C258" s="2" t="s">
        <v>4940</v>
      </c>
      <c r="D258" s="2" t="s">
        <v>149</v>
      </c>
      <c r="E258" s="2"/>
      <c r="F258" s="2" t="s">
        <v>4713</v>
      </c>
    </row>
    <row r="259" spans="1:6" ht="18" customHeight="1">
      <c r="A259" s="2">
        <v>301991910</v>
      </c>
      <c r="B259" s="2" t="s">
        <v>4960</v>
      </c>
      <c r="C259" s="2" t="s">
        <v>4940</v>
      </c>
      <c r="D259" s="2" t="s">
        <v>149</v>
      </c>
      <c r="E259" s="2"/>
      <c r="F259" s="2" t="s">
        <v>4713</v>
      </c>
    </row>
    <row r="260" spans="1:6" ht="18" customHeight="1">
      <c r="A260" s="2">
        <v>301991990</v>
      </c>
      <c r="B260" s="2" t="s">
        <v>4961</v>
      </c>
      <c r="C260" s="2" t="s">
        <v>4940</v>
      </c>
      <c r="D260" s="2" t="s">
        <v>149</v>
      </c>
      <c r="E260" s="2"/>
      <c r="F260" s="2" t="s">
        <v>4648</v>
      </c>
    </row>
    <row r="261" spans="1:6" ht="18" customHeight="1">
      <c r="A261" s="2">
        <v>301999100</v>
      </c>
      <c r="B261" s="2" t="s">
        <v>4962</v>
      </c>
      <c r="C261" s="2" t="s">
        <v>4942</v>
      </c>
      <c r="D261" s="2" t="s">
        <v>149</v>
      </c>
      <c r="E261" s="2"/>
      <c r="F261" s="2" t="s">
        <v>4648</v>
      </c>
    </row>
    <row r="262" spans="1:6" ht="18" customHeight="1">
      <c r="A262" s="2">
        <v>301999200</v>
      </c>
      <c r="B262" s="2" t="s">
        <v>4963</v>
      </c>
      <c r="C262" s="2" t="s">
        <v>4942</v>
      </c>
      <c r="D262" s="2" t="s">
        <v>149</v>
      </c>
      <c r="E262" s="2"/>
      <c r="F262" s="2" t="s">
        <v>4648</v>
      </c>
    </row>
    <row r="263" spans="1:6" ht="18" customHeight="1">
      <c r="A263" s="2">
        <v>301999310</v>
      </c>
      <c r="B263" s="2" t="s">
        <v>4964</v>
      </c>
      <c r="C263" s="2" t="s">
        <v>4942</v>
      </c>
      <c r="D263" s="2" t="s">
        <v>149</v>
      </c>
      <c r="E263" s="2"/>
      <c r="F263" s="2" t="s">
        <v>4713</v>
      </c>
    </row>
    <row r="264" spans="1:6" ht="18" customHeight="1">
      <c r="A264" s="2">
        <v>301999390</v>
      </c>
      <c r="B264" s="2" t="s">
        <v>4965</v>
      </c>
      <c r="C264" s="2" t="s">
        <v>4942</v>
      </c>
      <c r="D264" s="2" t="s">
        <v>149</v>
      </c>
      <c r="E264" s="2"/>
      <c r="F264" s="2" t="s">
        <v>4648</v>
      </c>
    </row>
    <row r="265" spans="1:6" ht="18" customHeight="1">
      <c r="A265" s="2">
        <v>301999910</v>
      </c>
      <c r="B265" s="2" t="s">
        <v>4966</v>
      </c>
      <c r="C265" s="2" t="s">
        <v>4942</v>
      </c>
      <c r="D265" s="2" t="s">
        <v>149</v>
      </c>
      <c r="E265" s="2"/>
      <c r="F265" s="2" t="s">
        <v>4713</v>
      </c>
    </row>
    <row r="266" spans="1:6" ht="18" customHeight="1">
      <c r="A266" s="2">
        <v>301999990</v>
      </c>
      <c r="B266" s="2" t="s">
        <v>4967</v>
      </c>
      <c r="C266" s="2" t="s">
        <v>4942</v>
      </c>
      <c r="D266" s="2" t="s">
        <v>149</v>
      </c>
      <c r="E266" s="2"/>
      <c r="F266" s="2" t="s">
        <v>4648</v>
      </c>
    </row>
    <row r="267" spans="1:6" ht="18" customHeight="1">
      <c r="A267" s="2">
        <v>302110000</v>
      </c>
      <c r="B267" s="2" t="s">
        <v>4968</v>
      </c>
      <c r="C267" s="2" t="s">
        <v>4969</v>
      </c>
      <c r="D267" s="2" t="s">
        <v>149</v>
      </c>
      <c r="E267" s="2"/>
      <c r="F267" s="2" t="s">
        <v>4648</v>
      </c>
    </row>
    <row r="268" spans="1:6" ht="18" customHeight="1">
      <c r="A268" s="2">
        <v>302130000</v>
      </c>
      <c r="B268" s="2" t="s">
        <v>4970</v>
      </c>
      <c r="C268" s="2" t="s">
        <v>4969</v>
      </c>
      <c r="D268" s="2" t="s">
        <v>149</v>
      </c>
      <c r="E268" s="2"/>
      <c r="F268" s="2" t="s">
        <v>4971</v>
      </c>
    </row>
    <row r="269" spans="1:6" ht="18" customHeight="1">
      <c r="A269" s="2">
        <v>302141000</v>
      </c>
      <c r="B269" s="2" t="s">
        <v>4972</v>
      </c>
      <c r="C269" s="2" t="s">
        <v>4969</v>
      </c>
      <c r="D269" s="2" t="s">
        <v>149</v>
      </c>
      <c r="E269" s="2"/>
      <c r="F269" s="2" t="s">
        <v>4648</v>
      </c>
    </row>
    <row r="270" spans="1:6" ht="18" customHeight="1">
      <c r="A270" s="2">
        <v>302142000</v>
      </c>
      <c r="B270" s="2" t="s">
        <v>4973</v>
      </c>
      <c r="C270" s="2" t="s">
        <v>4969</v>
      </c>
      <c r="D270" s="2" t="s">
        <v>149</v>
      </c>
      <c r="E270" s="2"/>
      <c r="F270" s="2" t="s">
        <v>4648</v>
      </c>
    </row>
    <row r="271" spans="1:6" ht="18" customHeight="1">
      <c r="A271" s="2">
        <v>302190000</v>
      </c>
      <c r="B271" s="2" t="s">
        <v>4974</v>
      </c>
      <c r="C271" s="2" t="s">
        <v>4969</v>
      </c>
      <c r="D271" s="2" t="s">
        <v>149</v>
      </c>
      <c r="E271" s="2"/>
      <c r="F271" s="2" t="s">
        <v>4648</v>
      </c>
    </row>
    <row r="272" spans="1:6" ht="18" customHeight="1">
      <c r="A272" s="2">
        <v>302210010</v>
      </c>
      <c r="B272" s="2" t="s">
        <v>4975</v>
      </c>
      <c r="C272" s="2" t="s">
        <v>4969</v>
      </c>
      <c r="D272" s="2" t="s">
        <v>149</v>
      </c>
      <c r="E272" s="2"/>
      <c r="F272" s="2" t="s">
        <v>4971</v>
      </c>
    </row>
    <row r="273" spans="1:6" ht="18" customHeight="1">
      <c r="A273" s="2">
        <v>302210020</v>
      </c>
      <c r="B273" s="2" t="s">
        <v>4976</v>
      </c>
      <c r="C273" s="2" t="s">
        <v>4969</v>
      </c>
      <c r="D273" s="2" t="s">
        <v>149</v>
      </c>
      <c r="E273" s="2"/>
      <c r="F273" s="2" t="s">
        <v>4971</v>
      </c>
    </row>
    <row r="274" spans="1:6" ht="18" customHeight="1">
      <c r="A274" s="2">
        <v>302210090</v>
      </c>
      <c r="B274" s="2" t="s">
        <v>4977</v>
      </c>
      <c r="C274" s="2" t="s">
        <v>4969</v>
      </c>
      <c r="D274" s="2" t="s">
        <v>149</v>
      </c>
      <c r="E274" s="2"/>
      <c r="F274" s="2" t="s">
        <v>4648</v>
      </c>
    </row>
    <row r="275" spans="1:6" ht="18" customHeight="1">
      <c r="A275" s="2">
        <v>302220000</v>
      </c>
      <c r="B275" s="2" t="s">
        <v>4978</v>
      </c>
      <c r="C275" s="2" t="s">
        <v>4969</v>
      </c>
      <c r="D275" s="2" t="s">
        <v>149</v>
      </c>
      <c r="E275" s="2"/>
      <c r="F275" s="2" t="s">
        <v>4648</v>
      </c>
    </row>
    <row r="276" spans="1:6" ht="18" customHeight="1">
      <c r="A276" s="2">
        <v>302230000</v>
      </c>
      <c r="B276" s="2" t="s">
        <v>4979</v>
      </c>
      <c r="C276" s="2" t="s">
        <v>4969</v>
      </c>
      <c r="D276" s="2" t="s">
        <v>149</v>
      </c>
      <c r="E276" s="2"/>
      <c r="F276" s="2" t="s">
        <v>4648</v>
      </c>
    </row>
    <row r="277" spans="1:6" ht="18" customHeight="1">
      <c r="A277" s="2">
        <v>302240000</v>
      </c>
      <c r="B277" s="2" t="s">
        <v>4980</v>
      </c>
      <c r="C277" s="2" t="s">
        <v>4969</v>
      </c>
      <c r="D277" s="2" t="s">
        <v>149</v>
      </c>
      <c r="E277" s="2"/>
      <c r="F277" s="2" t="s">
        <v>4648</v>
      </c>
    </row>
    <row r="278" spans="1:6" ht="18" customHeight="1">
      <c r="A278" s="2">
        <v>302290010</v>
      </c>
      <c r="B278" s="2" t="s">
        <v>4981</v>
      </c>
      <c r="C278" s="2" t="s">
        <v>4969</v>
      </c>
      <c r="D278" s="2" t="s">
        <v>149</v>
      </c>
      <c r="E278" s="2"/>
      <c r="F278" s="2" t="s">
        <v>4971</v>
      </c>
    </row>
    <row r="279" spans="1:6" ht="18" customHeight="1">
      <c r="A279" s="2">
        <v>302290090</v>
      </c>
      <c r="B279" s="2" t="s">
        <v>4982</v>
      </c>
      <c r="C279" s="2" t="s">
        <v>4969</v>
      </c>
      <c r="D279" s="2" t="s">
        <v>149</v>
      </c>
      <c r="E279" s="2"/>
      <c r="F279" s="2" t="s">
        <v>4648</v>
      </c>
    </row>
    <row r="280" spans="1:6" ht="18" customHeight="1">
      <c r="A280" s="2">
        <v>302310000</v>
      </c>
      <c r="B280" s="2" t="s">
        <v>4983</v>
      </c>
      <c r="C280" s="2" t="s">
        <v>4969</v>
      </c>
      <c r="D280" s="2" t="s">
        <v>149</v>
      </c>
      <c r="E280" s="2"/>
      <c r="F280" s="2" t="s">
        <v>4648</v>
      </c>
    </row>
    <row r="281" spans="1:6" ht="18" customHeight="1">
      <c r="A281" s="2">
        <v>302320000</v>
      </c>
      <c r="B281" s="2" t="s">
        <v>4984</v>
      </c>
      <c r="C281" s="2" t="s">
        <v>4969</v>
      </c>
      <c r="D281" s="2" t="s">
        <v>149</v>
      </c>
      <c r="E281" s="2"/>
      <c r="F281" s="2" t="s">
        <v>4648</v>
      </c>
    </row>
    <row r="282" spans="1:6" ht="18" customHeight="1">
      <c r="A282" s="2">
        <v>302330000</v>
      </c>
      <c r="B282" s="2" t="s">
        <v>4985</v>
      </c>
      <c r="C282" s="2" t="s">
        <v>4969</v>
      </c>
      <c r="D282" s="2" t="s">
        <v>149</v>
      </c>
      <c r="E282" s="2"/>
      <c r="F282" s="2" t="s">
        <v>4648</v>
      </c>
    </row>
    <row r="283" spans="1:6" ht="18" customHeight="1">
      <c r="A283" s="2">
        <v>302340000</v>
      </c>
      <c r="B283" s="2" t="s">
        <v>4986</v>
      </c>
      <c r="C283" s="2" t="s">
        <v>4969</v>
      </c>
      <c r="D283" s="2" t="s">
        <v>149</v>
      </c>
      <c r="E283" s="2"/>
      <c r="F283" s="2" t="s">
        <v>4648</v>
      </c>
    </row>
    <row r="284" spans="1:6" ht="18" customHeight="1">
      <c r="A284" s="2">
        <v>302351000</v>
      </c>
      <c r="B284" s="2" t="s">
        <v>4987</v>
      </c>
      <c r="C284" s="2" t="s">
        <v>4969</v>
      </c>
      <c r="D284" s="2" t="s">
        <v>149</v>
      </c>
      <c r="E284" s="2"/>
      <c r="F284" s="2" t="s">
        <v>4971</v>
      </c>
    </row>
    <row r="285" spans="1:6" ht="18" customHeight="1">
      <c r="A285" s="2">
        <v>302352000</v>
      </c>
      <c r="B285" s="2" t="s">
        <v>4988</v>
      </c>
      <c r="C285" s="2" t="s">
        <v>4969</v>
      </c>
      <c r="D285" s="2" t="s">
        <v>149</v>
      </c>
      <c r="E285" s="2"/>
      <c r="F285" s="2" t="s">
        <v>4648</v>
      </c>
    </row>
    <row r="286" spans="1:6" ht="18" customHeight="1">
      <c r="A286" s="2">
        <v>302360000</v>
      </c>
      <c r="B286" s="2" t="s">
        <v>4989</v>
      </c>
      <c r="C286" s="2" t="s">
        <v>4969</v>
      </c>
      <c r="D286" s="2" t="s">
        <v>149</v>
      </c>
      <c r="E286" s="2"/>
      <c r="F286" s="2" t="s">
        <v>4648</v>
      </c>
    </row>
    <row r="287" spans="1:6" ht="18" customHeight="1">
      <c r="A287" s="2">
        <v>302390000</v>
      </c>
      <c r="B287" s="2" t="s">
        <v>4990</v>
      </c>
      <c r="C287" s="2" t="s">
        <v>4969</v>
      </c>
      <c r="D287" s="2" t="s">
        <v>149</v>
      </c>
      <c r="E287" s="2"/>
      <c r="F287" s="2" t="s">
        <v>4648</v>
      </c>
    </row>
    <row r="288" spans="1:6" ht="18" customHeight="1">
      <c r="A288" s="2">
        <v>302410010</v>
      </c>
      <c r="B288" s="2" t="s">
        <v>4991</v>
      </c>
      <c r="C288" s="2" t="s">
        <v>4969</v>
      </c>
      <c r="D288" s="2" t="s">
        <v>149</v>
      </c>
      <c r="E288" s="2"/>
      <c r="F288" s="2" t="s">
        <v>4971</v>
      </c>
    </row>
    <row r="289" spans="1:6" ht="18" customHeight="1">
      <c r="A289" s="2">
        <v>302410090</v>
      </c>
      <c r="B289" s="2" t="s">
        <v>4992</v>
      </c>
      <c r="C289" s="2" t="s">
        <v>4969</v>
      </c>
      <c r="D289" s="2" t="s">
        <v>149</v>
      </c>
      <c r="E289" s="2"/>
      <c r="F289" s="2" t="s">
        <v>4648</v>
      </c>
    </row>
    <row r="290" spans="1:6" ht="18" customHeight="1">
      <c r="A290" s="2">
        <v>302420000</v>
      </c>
      <c r="B290" s="2" t="s">
        <v>4993</v>
      </c>
      <c r="C290" s="2" t="s">
        <v>4969</v>
      </c>
      <c r="D290" s="2" t="s">
        <v>149</v>
      </c>
      <c r="E290" s="2"/>
      <c r="F290" s="2" t="s">
        <v>4648</v>
      </c>
    </row>
    <row r="291" spans="1:6" ht="18" customHeight="1">
      <c r="A291" s="2">
        <v>302430000</v>
      </c>
      <c r="B291" s="2" t="s">
        <v>4994</v>
      </c>
      <c r="C291" s="2" t="s">
        <v>4969</v>
      </c>
      <c r="D291" s="2" t="s">
        <v>149</v>
      </c>
      <c r="E291" s="2"/>
      <c r="F291" s="2" t="s">
        <v>4648</v>
      </c>
    </row>
    <row r="292" spans="1:6" ht="18" customHeight="1">
      <c r="A292" s="2">
        <v>302440000</v>
      </c>
      <c r="B292" s="2" t="s">
        <v>4995</v>
      </c>
      <c r="C292" s="2" t="s">
        <v>4969</v>
      </c>
      <c r="D292" s="2" t="s">
        <v>149</v>
      </c>
      <c r="E292" s="2"/>
      <c r="F292" s="2" t="s">
        <v>4648</v>
      </c>
    </row>
    <row r="293" spans="1:6" ht="18" customHeight="1">
      <c r="A293" s="2">
        <v>302450000</v>
      </c>
      <c r="B293" s="2" t="s">
        <v>4996</v>
      </c>
      <c r="C293" s="2" t="s">
        <v>4969</v>
      </c>
      <c r="D293" s="2" t="s">
        <v>149</v>
      </c>
      <c r="E293" s="2"/>
      <c r="F293" s="2" t="s">
        <v>4648</v>
      </c>
    </row>
    <row r="294" spans="1:6" ht="18" customHeight="1">
      <c r="A294" s="2">
        <v>302460000</v>
      </c>
      <c r="B294" s="2" t="s">
        <v>4997</v>
      </c>
      <c r="C294" s="2" t="s">
        <v>4969</v>
      </c>
      <c r="D294" s="2" t="s">
        <v>149</v>
      </c>
      <c r="E294" s="2"/>
      <c r="F294" s="2" t="s">
        <v>4648</v>
      </c>
    </row>
    <row r="295" spans="1:6" ht="18" customHeight="1">
      <c r="A295" s="2">
        <v>302470000</v>
      </c>
      <c r="B295" s="2" t="s">
        <v>4998</v>
      </c>
      <c r="C295" s="2" t="s">
        <v>4969</v>
      </c>
      <c r="D295" s="2" t="s">
        <v>149</v>
      </c>
      <c r="E295" s="2"/>
      <c r="F295" s="2" t="s">
        <v>4971</v>
      </c>
    </row>
    <row r="296" spans="1:6" ht="18" customHeight="1">
      <c r="A296" s="2">
        <v>302491000</v>
      </c>
      <c r="B296" s="2" t="s">
        <v>4999</v>
      </c>
      <c r="C296" s="2" t="s">
        <v>4969</v>
      </c>
      <c r="D296" s="2" t="s">
        <v>149</v>
      </c>
      <c r="E296" s="2"/>
      <c r="F296" s="2" t="s">
        <v>4648</v>
      </c>
    </row>
    <row r="297" spans="1:6" ht="18" customHeight="1">
      <c r="A297" s="2">
        <v>302499000</v>
      </c>
      <c r="B297" s="2" t="s">
        <v>5000</v>
      </c>
      <c r="C297" s="2" t="s">
        <v>4969</v>
      </c>
      <c r="D297" s="2" t="s">
        <v>149</v>
      </c>
      <c r="E297" s="2"/>
      <c r="F297" s="2" t="s">
        <v>4648</v>
      </c>
    </row>
    <row r="298" spans="1:6" ht="18" customHeight="1">
      <c r="A298" s="2">
        <v>302510000</v>
      </c>
      <c r="B298" s="2" t="s">
        <v>5001</v>
      </c>
      <c r="C298" s="2" t="s">
        <v>4969</v>
      </c>
      <c r="D298" s="2" t="s">
        <v>149</v>
      </c>
      <c r="E298" s="2"/>
      <c r="F298" s="2" t="s">
        <v>4648</v>
      </c>
    </row>
    <row r="299" spans="1:6" ht="18" customHeight="1">
      <c r="A299" s="2">
        <v>302520000</v>
      </c>
      <c r="B299" s="2" t="s">
        <v>5002</v>
      </c>
      <c r="C299" s="2" t="s">
        <v>4969</v>
      </c>
      <c r="D299" s="2" t="s">
        <v>149</v>
      </c>
      <c r="E299" s="2"/>
      <c r="F299" s="2" t="s">
        <v>4648</v>
      </c>
    </row>
    <row r="300" spans="1:6" ht="18" customHeight="1">
      <c r="A300" s="2">
        <v>302530000</v>
      </c>
      <c r="B300" s="2" t="s">
        <v>5003</v>
      </c>
      <c r="C300" s="2" t="s">
        <v>4969</v>
      </c>
      <c r="D300" s="2" t="s">
        <v>149</v>
      </c>
      <c r="E300" s="2"/>
      <c r="F300" s="2" t="s">
        <v>4648</v>
      </c>
    </row>
    <row r="301" spans="1:6" ht="18" customHeight="1">
      <c r="A301" s="2">
        <v>302540000</v>
      </c>
      <c r="B301" s="2" t="s">
        <v>5004</v>
      </c>
      <c r="C301" s="2" t="s">
        <v>4969</v>
      </c>
      <c r="D301" s="2" t="s">
        <v>149</v>
      </c>
      <c r="E301" s="2"/>
      <c r="F301" s="2" t="s">
        <v>4648</v>
      </c>
    </row>
    <row r="302" spans="1:6" ht="18" customHeight="1">
      <c r="A302" s="2">
        <v>302550000</v>
      </c>
      <c r="B302" s="2" t="s">
        <v>5005</v>
      </c>
      <c r="C302" s="2" t="s">
        <v>4969</v>
      </c>
      <c r="D302" s="2" t="s">
        <v>149</v>
      </c>
      <c r="E302" s="2"/>
      <c r="F302" s="2" t="s">
        <v>4971</v>
      </c>
    </row>
    <row r="303" spans="1:6" ht="18" customHeight="1">
      <c r="A303" s="2">
        <v>302560000</v>
      </c>
      <c r="B303" s="2" t="s">
        <v>5006</v>
      </c>
      <c r="C303" s="2" t="s">
        <v>4969</v>
      </c>
      <c r="D303" s="2" t="s">
        <v>149</v>
      </c>
      <c r="E303" s="2"/>
      <c r="F303" s="2" t="s">
        <v>4648</v>
      </c>
    </row>
    <row r="304" spans="1:6" ht="18" customHeight="1">
      <c r="A304" s="2">
        <v>302590000</v>
      </c>
      <c r="B304" s="2" t="s">
        <v>5007</v>
      </c>
      <c r="C304" s="2" t="s">
        <v>4969</v>
      </c>
      <c r="D304" s="2" t="s">
        <v>149</v>
      </c>
      <c r="E304" s="2"/>
      <c r="F304" s="2" t="s">
        <v>4648</v>
      </c>
    </row>
    <row r="305" spans="1:6" ht="18" customHeight="1">
      <c r="A305" s="2">
        <v>302710000</v>
      </c>
      <c r="B305" s="2" t="s">
        <v>5008</v>
      </c>
      <c r="C305" s="2" t="s">
        <v>4969</v>
      </c>
      <c r="D305" s="2" t="s">
        <v>149</v>
      </c>
      <c r="E305" s="2"/>
      <c r="F305" s="2" t="s">
        <v>4648</v>
      </c>
    </row>
    <row r="306" spans="1:6" ht="18" customHeight="1">
      <c r="A306" s="2">
        <v>302720000</v>
      </c>
      <c r="B306" s="2" t="s">
        <v>5009</v>
      </c>
      <c r="C306" s="2" t="s">
        <v>4969</v>
      </c>
      <c r="D306" s="2" t="s">
        <v>149</v>
      </c>
      <c r="E306" s="2"/>
      <c r="F306" s="2" t="s">
        <v>4648</v>
      </c>
    </row>
    <row r="307" spans="1:6" ht="18" customHeight="1">
      <c r="A307" s="2">
        <v>302730000</v>
      </c>
      <c r="B307" s="2" t="s">
        <v>5010</v>
      </c>
      <c r="C307" s="2" t="s">
        <v>4969</v>
      </c>
      <c r="D307" s="2" t="s">
        <v>149</v>
      </c>
      <c r="E307" s="2"/>
      <c r="F307" s="2" t="s">
        <v>4648</v>
      </c>
    </row>
    <row r="308" spans="1:6" ht="18" customHeight="1">
      <c r="A308" s="2">
        <v>302740010</v>
      </c>
      <c r="B308" s="2" t="s">
        <v>5011</v>
      </c>
      <c r="C308" s="2" t="s">
        <v>4969</v>
      </c>
      <c r="D308" s="2" t="s">
        <v>149</v>
      </c>
      <c r="E308" s="2"/>
      <c r="F308" s="2" t="s">
        <v>4944</v>
      </c>
    </row>
    <row r="309" spans="1:6" ht="18" customHeight="1">
      <c r="A309" s="2">
        <v>302740020</v>
      </c>
      <c r="B309" s="2" t="s">
        <v>5012</v>
      </c>
      <c r="C309" s="2" t="s">
        <v>4969</v>
      </c>
      <c r="D309" s="2" t="s">
        <v>149</v>
      </c>
      <c r="E309" s="2"/>
      <c r="F309" s="2" t="s">
        <v>4661</v>
      </c>
    </row>
    <row r="310" spans="1:6" ht="18" customHeight="1">
      <c r="A310" s="2">
        <v>302740090</v>
      </c>
      <c r="B310" s="2" t="s">
        <v>5013</v>
      </c>
      <c r="C310" s="2" t="s">
        <v>4969</v>
      </c>
      <c r="D310" s="2" t="s">
        <v>149</v>
      </c>
      <c r="E310" s="2"/>
      <c r="F310" s="2" t="s">
        <v>4648</v>
      </c>
    </row>
    <row r="311" spans="1:6" ht="18" customHeight="1">
      <c r="A311" s="2">
        <v>302790001</v>
      </c>
      <c r="B311" s="2" t="s">
        <v>5014</v>
      </c>
      <c r="C311" s="2" t="s">
        <v>4969</v>
      </c>
      <c r="D311" s="2" t="s">
        <v>149</v>
      </c>
      <c r="E311" s="2"/>
      <c r="F311" s="2" t="s">
        <v>4648</v>
      </c>
    </row>
    <row r="312" spans="1:6" ht="18" customHeight="1">
      <c r="A312" s="2">
        <v>302790090</v>
      </c>
      <c r="B312" s="2" t="s">
        <v>5015</v>
      </c>
      <c r="C312" s="2" t="s">
        <v>4969</v>
      </c>
      <c r="D312" s="2" t="s">
        <v>149</v>
      </c>
      <c r="E312" s="2"/>
      <c r="F312" s="2" t="s">
        <v>4648</v>
      </c>
    </row>
    <row r="313" spans="1:6" ht="18" customHeight="1">
      <c r="A313" s="2">
        <v>302810010</v>
      </c>
      <c r="B313" s="2" t="s">
        <v>5016</v>
      </c>
      <c r="C313" s="2" t="s">
        <v>4969</v>
      </c>
      <c r="D313" s="2" t="s">
        <v>149</v>
      </c>
      <c r="E313" s="2"/>
      <c r="F313" s="2" t="s">
        <v>4661</v>
      </c>
    </row>
    <row r="314" spans="1:6" ht="18" customHeight="1">
      <c r="A314" s="2">
        <v>302810090</v>
      </c>
      <c r="B314" s="2" t="s">
        <v>5017</v>
      </c>
      <c r="C314" s="2" t="s">
        <v>4969</v>
      </c>
      <c r="D314" s="2" t="s">
        <v>149</v>
      </c>
      <c r="E314" s="2"/>
      <c r="F314" s="2" t="s">
        <v>4648</v>
      </c>
    </row>
    <row r="315" spans="1:6" ht="18" customHeight="1">
      <c r="A315" s="2">
        <v>302820000</v>
      </c>
      <c r="B315" s="2" t="s">
        <v>5018</v>
      </c>
      <c r="C315" s="2" t="s">
        <v>4969</v>
      </c>
      <c r="D315" s="2" t="s">
        <v>149</v>
      </c>
      <c r="E315" s="2"/>
      <c r="F315" s="2" t="s">
        <v>4648</v>
      </c>
    </row>
    <row r="316" spans="1:6" ht="18" customHeight="1">
      <c r="A316" s="2">
        <v>302830000</v>
      </c>
      <c r="B316" s="2" t="s">
        <v>5019</v>
      </c>
      <c r="C316" s="2" t="s">
        <v>4969</v>
      </c>
      <c r="D316" s="2" t="s">
        <v>149</v>
      </c>
      <c r="E316" s="2"/>
      <c r="F316" s="2" t="s">
        <v>4971</v>
      </c>
    </row>
    <row r="317" spans="1:6" ht="18" customHeight="1">
      <c r="A317" s="2">
        <v>302840000</v>
      </c>
      <c r="B317" s="2" t="s">
        <v>5020</v>
      </c>
      <c r="C317" s="2" t="s">
        <v>4969</v>
      </c>
      <c r="D317" s="2" t="s">
        <v>149</v>
      </c>
      <c r="E317" s="2"/>
      <c r="F317" s="2" t="s">
        <v>4648</v>
      </c>
    </row>
    <row r="318" spans="1:6" ht="18" customHeight="1">
      <c r="A318" s="2">
        <v>302850000</v>
      </c>
      <c r="B318" s="2" t="s">
        <v>5021</v>
      </c>
      <c r="C318" s="2" t="s">
        <v>4969</v>
      </c>
      <c r="D318" s="2" t="s">
        <v>149</v>
      </c>
      <c r="E318" s="2"/>
      <c r="F318" s="2" t="s">
        <v>4648</v>
      </c>
    </row>
    <row r="319" spans="1:6" ht="18" customHeight="1">
      <c r="A319" s="2">
        <v>302891000</v>
      </c>
      <c r="B319" s="2" t="s">
        <v>5022</v>
      </c>
      <c r="C319" s="2" t="s">
        <v>4969</v>
      </c>
      <c r="D319" s="2" t="s">
        <v>149</v>
      </c>
      <c r="E319" s="2"/>
      <c r="F319" s="2" t="s">
        <v>4648</v>
      </c>
    </row>
    <row r="320" spans="1:6" ht="18" customHeight="1">
      <c r="A320" s="2">
        <v>302892000</v>
      </c>
      <c r="B320" s="2" t="s">
        <v>5023</v>
      </c>
      <c r="C320" s="2" t="s">
        <v>4969</v>
      </c>
      <c r="D320" s="2" t="s">
        <v>149</v>
      </c>
      <c r="E320" s="2"/>
      <c r="F320" s="2" t="s">
        <v>4648</v>
      </c>
    </row>
    <row r="321" spans="1:6" ht="18" customHeight="1">
      <c r="A321" s="2">
        <v>302893000</v>
      </c>
      <c r="B321" s="2" t="s">
        <v>5024</v>
      </c>
      <c r="C321" s="2" t="s">
        <v>4969</v>
      </c>
      <c r="D321" s="2" t="s">
        <v>149</v>
      </c>
      <c r="E321" s="2"/>
      <c r="F321" s="2" t="s">
        <v>4648</v>
      </c>
    </row>
    <row r="322" spans="1:6" ht="18" customHeight="1">
      <c r="A322" s="2">
        <v>302894000</v>
      </c>
      <c r="B322" s="2" t="s">
        <v>5025</v>
      </c>
      <c r="C322" s="2" t="s">
        <v>4969</v>
      </c>
      <c r="D322" s="2" t="s">
        <v>149</v>
      </c>
      <c r="E322" s="2"/>
      <c r="F322" s="2" t="s">
        <v>4648</v>
      </c>
    </row>
    <row r="323" spans="1:6" ht="18" customHeight="1">
      <c r="A323" s="2">
        <v>302899001</v>
      </c>
      <c r="B323" s="2" t="s">
        <v>5026</v>
      </c>
      <c r="C323" s="2" t="s">
        <v>4969</v>
      </c>
      <c r="D323" s="2" t="s">
        <v>149</v>
      </c>
      <c r="E323" s="2"/>
      <c r="F323" s="2" t="s">
        <v>4648</v>
      </c>
    </row>
    <row r="324" spans="1:6" ht="18" customHeight="1">
      <c r="A324" s="2">
        <v>302899010</v>
      </c>
      <c r="B324" s="2" t="s">
        <v>5027</v>
      </c>
      <c r="C324" s="2" t="s">
        <v>4969</v>
      </c>
      <c r="D324" s="2" t="s">
        <v>149</v>
      </c>
      <c r="E324" s="2"/>
      <c r="F324" s="2" t="s">
        <v>4713</v>
      </c>
    </row>
    <row r="325" spans="1:6" ht="18" customHeight="1">
      <c r="A325" s="2">
        <v>302899020</v>
      </c>
      <c r="B325" s="2" t="s">
        <v>5028</v>
      </c>
      <c r="C325" s="2" t="s">
        <v>4969</v>
      </c>
      <c r="D325" s="2" t="s">
        <v>149</v>
      </c>
      <c r="E325" s="2"/>
      <c r="F325" s="2" t="s">
        <v>4971</v>
      </c>
    </row>
    <row r="326" spans="1:6" ht="18" customHeight="1">
      <c r="A326" s="2">
        <v>302899030</v>
      </c>
      <c r="B326" s="2" t="s">
        <v>5029</v>
      </c>
      <c r="C326" s="2" t="s">
        <v>4969</v>
      </c>
      <c r="D326" s="2" t="s">
        <v>149</v>
      </c>
      <c r="E326" s="2"/>
      <c r="F326" s="2" t="s">
        <v>4971</v>
      </c>
    </row>
    <row r="327" spans="1:6" ht="18" customHeight="1">
      <c r="A327" s="2">
        <v>302899090</v>
      </c>
      <c r="B327" s="2" t="s">
        <v>5030</v>
      </c>
      <c r="C327" s="2" t="s">
        <v>4969</v>
      </c>
      <c r="D327" s="2" t="s">
        <v>149</v>
      </c>
      <c r="E327" s="2"/>
      <c r="F327" s="2" t="s">
        <v>4648</v>
      </c>
    </row>
    <row r="328" spans="1:6" ht="18" customHeight="1">
      <c r="A328" s="2">
        <v>302910010</v>
      </c>
      <c r="B328" s="2" t="s">
        <v>5031</v>
      </c>
      <c r="C328" s="2" t="s">
        <v>5032</v>
      </c>
      <c r="D328" s="2" t="s">
        <v>149</v>
      </c>
      <c r="E328" s="2"/>
      <c r="F328" s="2" t="s">
        <v>4713</v>
      </c>
    </row>
    <row r="329" spans="1:6" ht="18" customHeight="1">
      <c r="A329" s="2">
        <v>302910020</v>
      </c>
      <c r="B329" s="2" t="s">
        <v>5033</v>
      </c>
      <c r="C329" s="2" t="s">
        <v>5032</v>
      </c>
      <c r="D329" s="2" t="s">
        <v>149</v>
      </c>
      <c r="E329" s="2"/>
      <c r="F329" s="2" t="s">
        <v>4648</v>
      </c>
    </row>
    <row r="330" spans="1:6" ht="18" customHeight="1">
      <c r="A330" s="2">
        <v>302910090</v>
      </c>
      <c r="B330" s="2" t="s">
        <v>5034</v>
      </c>
      <c r="C330" s="2" t="s">
        <v>5032</v>
      </c>
      <c r="D330" s="2" t="s">
        <v>149</v>
      </c>
      <c r="E330" s="2"/>
      <c r="F330" s="2" t="s">
        <v>4648</v>
      </c>
    </row>
    <row r="331" spans="1:6" ht="18" customHeight="1">
      <c r="A331" s="2">
        <v>302920010</v>
      </c>
      <c r="B331" s="2" t="s">
        <v>5035</v>
      </c>
      <c r="C331" s="2" t="s">
        <v>5032</v>
      </c>
      <c r="D331" s="2" t="s">
        <v>149</v>
      </c>
      <c r="E331" s="2"/>
      <c r="F331" s="2" t="s">
        <v>4713</v>
      </c>
    </row>
    <row r="332" spans="1:6" ht="18" customHeight="1">
      <c r="A332" s="2">
        <v>302920090</v>
      </c>
      <c r="B332" s="2" t="s">
        <v>5036</v>
      </c>
      <c r="C332" s="2" t="s">
        <v>5032</v>
      </c>
      <c r="D332" s="2" t="s">
        <v>149</v>
      </c>
      <c r="E332" s="2"/>
      <c r="F332" s="2" t="s">
        <v>4648</v>
      </c>
    </row>
    <row r="333" spans="1:6" ht="18" customHeight="1">
      <c r="A333" s="2">
        <v>302990010</v>
      </c>
      <c r="B333" s="2" t="s">
        <v>5037</v>
      </c>
      <c r="C333" s="2" t="s">
        <v>5032</v>
      </c>
      <c r="D333" s="2" t="s">
        <v>149</v>
      </c>
      <c r="E333" s="2"/>
      <c r="F333" s="2" t="s">
        <v>4713</v>
      </c>
    </row>
    <row r="334" spans="1:6" ht="18" customHeight="1">
      <c r="A334" s="2">
        <v>302990020</v>
      </c>
      <c r="B334" s="2" t="s">
        <v>5038</v>
      </c>
      <c r="C334" s="2" t="s">
        <v>5032</v>
      </c>
      <c r="D334" s="2" t="s">
        <v>149</v>
      </c>
      <c r="E334" s="2"/>
      <c r="F334" s="2" t="s">
        <v>4648</v>
      </c>
    </row>
    <row r="335" spans="1:6" ht="18" customHeight="1">
      <c r="A335" s="2">
        <v>302990090</v>
      </c>
      <c r="B335" s="2" t="s">
        <v>5039</v>
      </c>
      <c r="C335" s="2" t="s">
        <v>5032</v>
      </c>
      <c r="D335" s="2" t="s">
        <v>149</v>
      </c>
      <c r="E335" s="2"/>
      <c r="F335" s="2" t="s">
        <v>4648</v>
      </c>
    </row>
    <row r="336" spans="1:6" ht="18" customHeight="1">
      <c r="A336" s="2">
        <v>303110000</v>
      </c>
      <c r="B336" s="2" t="s">
        <v>5040</v>
      </c>
      <c r="C336" s="2" t="s">
        <v>5041</v>
      </c>
      <c r="D336" s="2" t="s">
        <v>149</v>
      </c>
      <c r="E336" s="2"/>
      <c r="F336" s="2" t="s">
        <v>4971</v>
      </c>
    </row>
    <row r="337" spans="1:6" ht="18" customHeight="1">
      <c r="A337" s="2">
        <v>303120000</v>
      </c>
      <c r="B337" s="2" t="s">
        <v>5042</v>
      </c>
      <c r="C337" s="2" t="s">
        <v>5041</v>
      </c>
      <c r="D337" s="2" t="s">
        <v>149</v>
      </c>
      <c r="E337" s="2"/>
      <c r="F337" s="2" t="s">
        <v>4971</v>
      </c>
    </row>
    <row r="338" spans="1:6" ht="18" customHeight="1">
      <c r="A338" s="2">
        <v>303131000</v>
      </c>
      <c r="B338" s="2" t="s">
        <v>5043</v>
      </c>
      <c r="C338" s="2" t="s">
        <v>5041</v>
      </c>
      <c r="D338" s="2" t="s">
        <v>149</v>
      </c>
      <c r="E338" s="2"/>
      <c r="F338" s="2" t="s">
        <v>4648</v>
      </c>
    </row>
    <row r="339" spans="1:6" ht="18" customHeight="1">
      <c r="A339" s="2">
        <v>303132000</v>
      </c>
      <c r="B339" s="2" t="s">
        <v>5044</v>
      </c>
      <c r="C339" s="2" t="s">
        <v>5041</v>
      </c>
      <c r="D339" s="2" t="s">
        <v>149</v>
      </c>
      <c r="E339" s="2"/>
      <c r="F339" s="2" t="s">
        <v>4648</v>
      </c>
    </row>
    <row r="340" spans="1:6" ht="18" customHeight="1">
      <c r="A340" s="2">
        <v>303140000</v>
      </c>
      <c r="B340" s="2" t="s">
        <v>5045</v>
      </c>
      <c r="C340" s="2" t="s">
        <v>5041</v>
      </c>
      <c r="D340" s="2" t="s">
        <v>149</v>
      </c>
      <c r="E340" s="2"/>
      <c r="F340" s="2" t="s">
        <v>4648</v>
      </c>
    </row>
    <row r="341" spans="1:6" ht="18" customHeight="1">
      <c r="A341" s="2">
        <v>303190000</v>
      </c>
      <c r="B341" s="2" t="s">
        <v>5046</v>
      </c>
      <c r="C341" s="2" t="s">
        <v>5041</v>
      </c>
      <c r="D341" s="2" t="s">
        <v>149</v>
      </c>
      <c r="E341" s="2"/>
      <c r="F341" s="2" t="s">
        <v>4648</v>
      </c>
    </row>
    <row r="342" spans="1:6" ht="18" customHeight="1">
      <c r="A342" s="2">
        <v>303230000</v>
      </c>
      <c r="B342" s="2" t="s">
        <v>5047</v>
      </c>
      <c r="C342" s="2" t="s">
        <v>5041</v>
      </c>
      <c r="D342" s="2" t="s">
        <v>149</v>
      </c>
      <c r="E342" s="2"/>
      <c r="F342" s="2" t="s">
        <v>4648</v>
      </c>
    </row>
    <row r="343" spans="1:6" ht="18" customHeight="1">
      <c r="A343" s="2">
        <v>303240000</v>
      </c>
      <c r="B343" s="2" t="s">
        <v>5048</v>
      </c>
      <c r="C343" s="2" t="s">
        <v>5041</v>
      </c>
      <c r="D343" s="2" t="s">
        <v>149</v>
      </c>
      <c r="E343" s="2"/>
      <c r="F343" s="2" t="s">
        <v>4648</v>
      </c>
    </row>
    <row r="344" spans="1:6" ht="18" customHeight="1">
      <c r="A344" s="2">
        <v>303250000</v>
      </c>
      <c r="B344" s="2" t="s">
        <v>5049</v>
      </c>
      <c r="C344" s="2" t="s">
        <v>5041</v>
      </c>
      <c r="D344" s="2" t="s">
        <v>149</v>
      </c>
      <c r="E344" s="2"/>
      <c r="F344" s="2" t="s">
        <v>4648</v>
      </c>
    </row>
    <row r="345" spans="1:6" ht="18" customHeight="1">
      <c r="A345" s="2">
        <v>303260010</v>
      </c>
      <c r="B345" s="2" t="s">
        <v>5050</v>
      </c>
      <c r="C345" s="2" t="s">
        <v>5041</v>
      </c>
      <c r="D345" s="2" t="s">
        <v>149</v>
      </c>
      <c r="E345" s="2"/>
      <c r="F345" s="2" t="s">
        <v>4944</v>
      </c>
    </row>
    <row r="346" spans="1:6" ht="18" customHeight="1">
      <c r="A346" s="2">
        <v>303260020</v>
      </c>
      <c r="B346" s="2" t="s">
        <v>5051</v>
      </c>
      <c r="C346" s="2" t="s">
        <v>5041</v>
      </c>
      <c r="D346" s="2" t="s">
        <v>149</v>
      </c>
      <c r="E346" s="2"/>
      <c r="F346" s="2" t="s">
        <v>4661</v>
      </c>
    </row>
    <row r="347" spans="1:6" ht="18" customHeight="1">
      <c r="A347" s="2">
        <v>303260090</v>
      </c>
      <c r="B347" s="2" t="s">
        <v>5052</v>
      </c>
      <c r="C347" s="2" t="s">
        <v>5041</v>
      </c>
      <c r="D347" s="2" t="s">
        <v>149</v>
      </c>
      <c r="E347" s="2"/>
      <c r="F347" s="2" t="s">
        <v>4648</v>
      </c>
    </row>
    <row r="348" spans="1:6" ht="18" customHeight="1">
      <c r="A348" s="2">
        <v>303290001</v>
      </c>
      <c r="B348" s="2" t="s">
        <v>5053</v>
      </c>
      <c r="C348" s="2" t="s">
        <v>5041</v>
      </c>
      <c r="D348" s="2" t="s">
        <v>149</v>
      </c>
      <c r="E348" s="2"/>
      <c r="F348" s="2" t="s">
        <v>4648</v>
      </c>
    </row>
    <row r="349" spans="1:6" ht="18" customHeight="1">
      <c r="A349" s="2">
        <v>303290090</v>
      </c>
      <c r="B349" s="2" t="s">
        <v>5054</v>
      </c>
      <c r="C349" s="2" t="s">
        <v>5041</v>
      </c>
      <c r="D349" s="2" t="s">
        <v>149</v>
      </c>
      <c r="E349" s="2"/>
      <c r="F349" s="2" t="s">
        <v>4648</v>
      </c>
    </row>
    <row r="350" spans="1:6" ht="18" customHeight="1">
      <c r="A350" s="2">
        <v>303311000</v>
      </c>
      <c r="B350" s="2" t="s">
        <v>5055</v>
      </c>
      <c r="C350" s="2" t="s">
        <v>5041</v>
      </c>
      <c r="D350" s="2" t="s">
        <v>149</v>
      </c>
      <c r="E350" s="2"/>
      <c r="F350" s="2" t="s">
        <v>4971</v>
      </c>
    </row>
    <row r="351" spans="1:6" ht="18" customHeight="1">
      <c r="A351" s="2">
        <v>303319010</v>
      </c>
      <c r="B351" s="2" t="s">
        <v>5056</v>
      </c>
      <c r="C351" s="2" t="s">
        <v>5041</v>
      </c>
      <c r="D351" s="2" t="s">
        <v>149</v>
      </c>
      <c r="E351" s="2"/>
      <c r="F351" s="2" t="s">
        <v>4971</v>
      </c>
    </row>
    <row r="352" spans="1:6" ht="18" customHeight="1">
      <c r="A352" s="2">
        <v>303319090</v>
      </c>
      <c r="B352" s="2" t="s">
        <v>5057</v>
      </c>
      <c r="C352" s="2" t="s">
        <v>5041</v>
      </c>
      <c r="D352" s="2" t="s">
        <v>149</v>
      </c>
      <c r="E352" s="2"/>
      <c r="F352" s="2" t="s">
        <v>4648</v>
      </c>
    </row>
    <row r="353" spans="1:6" ht="18" customHeight="1">
      <c r="A353" s="2">
        <v>303320000</v>
      </c>
      <c r="B353" s="2" t="s">
        <v>5058</v>
      </c>
      <c r="C353" s="2" t="s">
        <v>5041</v>
      </c>
      <c r="D353" s="2" t="s">
        <v>149</v>
      </c>
      <c r="E353" s="2"/>
      <c r="F353" s="2" t="s">
        <v>4648</v>
      </c>
    </row>
    <row r="354" spans="1:6" ht="18" customHeight="1">
      <c r="A354" s="2">
        <v>303330000</v>
      </c>
      <c r="B354" s="2" t="s">
        <v>5059</v>
      </c>
      <c r="C354" s="2" t="s">
        <v>5041</v>
      </c>
      <c r="D354" s="2" t="s">
        <v>149</v>
      </c>
      <c r="E354" s="2"/>
      <c r="F354" s="2" t="s">
        <v>4648</v>
      </c>
    </row>
    <row r="355" spans="1:6" ht="18" customHeight="1">
      <c r="A355" s="2">
        <v>303340000</v>
      </c>
      <c r="B355" s="2" t="s">
        <v>5060</v>
      </c>
      <c r="C355" s="2" t="s">
        <v>5041</v>
      </c>
      <c r="D355" s="2" t="s">
        <v>149</v>
      </c>
      <c r="E355" s="2"/>
      <c r="F355" s="2" t="s">
        <v>4648</v>
      </c>
    </row>
    <row r="356" spans="1:6" ht="18" customHeight="1">
      <c r="A356" s="2">
        <v>303390010</v>
      </c>
      <c r="B356" s="2" t="s">
        <v>5061</v>
      </c>
      <c r="C356" s="2" t="s">
        <v>5041</v>
      </c>
      <c r="D356" s="2" t="s">
        <v>149</v>
      </c>
      <c r="E356" s="2"/>
      <c r="F356" s="2" t="s">
        <v>4971</v>
      </c>
    </row>
    <row r="357" spans="1:6" ht="18" customHeight="1">
      <c r="A357" s="2">
        <v>303390090</v>
      </c>
      <c r="B357" s="2" t="s">
        <v>5062</v>
      </c>
      <c r="C357" s="2" t="s">
        <v>5041</v>
      </c>
      <c r="D357" s="2" t="s">
        <v>149</v>
      </c>
      <c r="E357" s="2"/>
      <c r="F357" s="2" t="s">
        <v>4648</v>
      </c>
    </row>
    <row r="358" spans="1:6" ht="18" customHeight="1">
      <c r="A358" s="2">
        <v>303410000</v>
      </c>
      <c r="B358" s="2" t="s">
        <v>5063</v>
      </c>
      <c r="C358" s="2" t="s">
        <v>5041</v>
      </c>
      <c r="D358" s="2" t="s">
        <v>149</v>
      </c>
      <c r="E358" s="2"/>
      <c r="F358" s="2" t="s">
        <v>4648</v>
      </c>
    </row>
    <row r="359" spans="1:6" ht="18" customHeight="1">
      <c r="A359" s="2">
        <v>303420000</v>
      </c>
      <c r="B359" s="2" t="s">
        <v>5064</v>
      </c>
      <c r="C359" s="2" t="s">
        <v>5041</v>
      </c>
      <c r="D359" s="2" t="s">
        <v>149</v>
      </c>
      <c r="E359" s="2"/>
      <c r="F359" s="2" t="s">
        <v>4648</v>
      </c>
    </row>
    <row r="360" spans="1:6" ht="18" customHeight="1">
      <c r="A360" s="2">
        <v>303430000</v>
      </c>
      <c r="B360" s="2" t="s">
        <v>5065</v>
      </c>
      <c r="C360" s="2" t="s">
        <v>5041</v>
      </c>
      <c r="D360" s="2" t="s">
        <v>149</v>
      </c>
      <c r="E360" s="2"/>
      <c r="F360" s="2" t="s">
        <v>4648</v>
      </c>
    </row>
    <row r="361" spans="1:6" ht="18" customHeight="1">
      <c r="A361" s="2">
        <v>303440000</v>
      </c>
      <c r="B361" s="2" t="s">
        <v>5066</v>
      </c>
      <c r="C361" s="2" t="s">
        <v>5041</v>
      </c>
      <c r="D361" s="2" t="s">
        <v>149</v>
      </c>
      <c r="E361" s="2"/>
      <c r="F361" s="2" t="s">
        <v>4971</v>
      </c>
    </row>
    <row r="362" spans="1:6" ht="18" customHeight="1">
      <c r="A362" s="2">
        <v>303451000</v>
      </c>
      <c r="B362" s="2" t="s">
        <v>5067</v>
      </c>
      <c r="C362" s="2" t="s">
        <v>5041</v>
      </c>
      <c r="D362" s="2" t="s">
        <v>149</v>
      </c>
      <c r="E362" s="2"/>
      <c r="F362" s="2" t="s">
        <v>4971</v>
      </c>
    </row>
    <row r="363" spans="1:6" ht="18" customHeight="1">
      <c r="A363" s="2">
        <v>303452000</v>
      </c>
      <c r="B363" s="2" t="s">
        <v>5068</v>
      </c>
      <c r="C363" s="2" t="s">
        <v>5041</v>
      </c>
      <c r="D363" s="2" t="s">
        <v>149</v>
      </c>
      <c r="E363" s="2"/>
      <c r="F363" s="2" t="s">
        <v>4648</v>
      </c>
    </row>
    <row r="364" spans="1:6" ht="18" customHeight="1">
      <c r="A364" s="2">
        <v>303460000</v>
      </c>
      <c r="B364" s="2" t="s">
        <v>5069</v>
      </c>
      <c r="C364" s="2" t="s">
        <v>5041</v>
      </c>
      <c r="D364" s="2" t="s">
        <v>149</v>
      </c>
      <c r="E364" s="2"/>
      <c r="F364" s="2" t="s">
        <v>4648</v>
      </c>
    </row>
    <row r="365" spans="1:6" ht="18" customHeight="1">
      <c r="A365" s="2">
        <v>303490000</v>
      </c>
      <c r="B365" s="2" t="s">
        <v>5070</v>
      </c>
      <c r="C365" s="2" t="s">
        <v>5041</v>
      </c>
      <c r="D365" s="2" t="s">
        <v>149</v>
      </c>
      <c r="E365" s="2"/>
      <c r="F365" s="2" t="s">
        <v>4648</v>
      </c>
    </row>
    <row r="366" spans="1:6" ht="18" customHeight="1">
      <c r="A366" s="2">
        <v>303510010</v>
      </c>
      <c r="B366" s="2" t="s">
        <v>5071</v>
      </c>
      <c r="C366" s="2" t="s">
        <v>5041</v>
      </c>
      <c r="D366" s="2" t="s">
        <v>149</v>
      </c>
      <c r="E366" s="2"/>
      <c r="F366" s="2" t="s">
        <v>4971</v>
      </c>
    </row>
    <row r="367" spans="1:6" ht="18" customHeight="1">
      <c r="A367" s="2">
        <v>303510090</v>
      </c>
      <c r="B367" s="2" t="s">
        <v>5072</v>
      </c>
      <c r="C367" s="2" t="s">
        <v>5041</v>
      </c>
      <c r="D367" s="2" t="s">
        <v>149</v>
      </c>
      <c r="E367" s="2"/>
      <c r="F367" s="2" t="s">
        <v>4648</v>
      </c>
    </row>
    <row r="368" spans="1:6" ht="18" customHeight="1">
      <c r="A368" s="2">
        <v>303530000</v>
      </c>
      <c r="B368" s="2" t="s">
        <v>5073</v>
      </c>
      <c r="C368" s="2" t="s">
        <v>5041</v>
      </c>
      <c r="D368" s="2" t="s">
        <v>149</v>
      </c>
      <c r="E368" s="2"/>
      <c r="F368" s="2" t="s">
        <v>4648</v>
      </c>
    </row>
    <row r="369" spans="1:6" ht="18" customHeight="1">
      <c r="A369" s="2">
        <v>303540000</v>
      </c>
      <c r="B369" s="2" t="s">
        <v>5074</v>
      </c>
      <c r="C369" s="2" t="s">
        <v>5041</v>
      </c>
      <c r="D369" s="2" t="s">
        <v>149</v>
      </c>
      <c r="E369" s="2"/>
      <c r="F369" s="2" t="s">
        <v>4648</v>
      </c>
    </row>
    <row r="370" spans="1:6" ht="18" customHeight="1">
      <c r="A370" s="2">
        <v>303550000</v>
      </c>
      <c r="B370" s="2" t="s">
        <v>5075</v>
      </c>
      <c r="C370" s="2" t="s">
        <v>5041</v>
      </c>
      <c r="D370" s="2" t="s">
        <v>149</v>
      </c>
      <c r="E370" s="2"/>
      <c r="F370" s="2" t="s">
        <v>4648</v>
      </c>
    </row>
    <row r="371" spans="1:6" ht="18" customHeight="1">
      <c r="A371" s="2">
        <v>303560000</v>
      </c>
      <c r="B371" s="2" t="s">
        <v>5076</v>
      </c>
      <c r="C371" s="2" t="s">
        <v>5041</v>
      </c>
      <c r="D371" s="2" t="s">
        <v>149</v>
      </c>
      <c r="E371" s="2"/>
      <c r="F371" s="2" t="s">
        <v>4648</v>
      </c>
    </row>
    <row r="372" spans="1:6" ht="18" customHeight="1">
      <c r="A372" s="2">
        <v>303570000</v>
      </c>
      <c r="B372" s="2" t="s">
        <v>5077</v>
      </c>
      <c r="C372" s="2" t="s">
        <v>5041</v>
      </c>
      <c r="D372" s="2" t="s">
        <v>149</v>
      </c>
      <c r="E372" s="2"/>
      <c r="F372" s="2" t="s">
        <v>4971</v>
      </c>
    </row>
    <row r="373" spans="1:6" ht="18" customHeight="1">
      <c r="A373" s="2">
        <v>303591000</v>
      </c>
      <c r="B373" s="2" t="s">
        <v>5078</v>
      </c>
      <c r="C373" s="2" t="s">
        <v>5041</v>
      </c>
      <c r="D373" s="2" t="s">
        <v>149</v>
      </c>
      <c r="E373" s="2"/>
      <c r="F373" s="2" t="s">
        <v>4648</v>
      </c>
    </row>
    <row r="374" spans="1:6" ht="18" customHeight="1">
      <c r="A374" s="2">
        <v>303599010</v>
      </c>
      <c r="B374" s="2" t="s">
        <v>5079</v>
      </c>
      <c r="C374" s="2" t="s">
        <v>5041</v>
      </c>
      <c r="D374" s="2" t="s">
        <v>149</v>
      </c>
      <c r="E374" s="2"/>
      <c r="F374" s="2" t="s">
        <v>4648</v>
      </c>
    </row>
    <row r="375" spans="1:6" ht="18" customHeight="1">
      <c r="A375" s="2">
        <v>303599090</v>
      </c>
      <c r="B375" s="2" t="s">
        <v>5080</v>
      </c>
      <c r="C375" s="2" t="s">
        <v>5041</v>
      </c>
      <c r="D375" s="2" t="s">
        <v>149</v>
      </c>
      <c r="E375" s="2"/>
      <c r="F375" s="2" t="s">
        <v>4648</v>
      </c>
    </row>
    <row r="376" spans="1:6" ht="18" customHeight="1">
      <c r="A376" s="2">
        <v>303630000</v>
      </c>
      <c r="B376" s="2" t="s">
        <v>5081</v>
      </c>
      <c r="C376" s="2" t="s">
        <v>5041</v>
      </c>
      <c r="D376" s="2" t="s">
        <v>149</v>
      </c>
      <c r="E376" s="2"/>
      <c r="F376" s="2" t="s">
        <v>4648</v>
      </c>
    </row>
    <row r="377" spans="1:6" ht="18" customHeight="1">
      <c r="A377" s="2">
        <v>303640000</v>
      </c>
      <c r="B377" s="2" t="s">
        <v>5082</v>
      </c>
      <c r="C377" s="2" t="s">
        <v>5041</v>
      </c>
      <c r="D377" s="2" t="s">
        <v>149</v>
      </c>
      <c r="E377" s="2"/>
      <c r="F377" s="2" t="s">
        <v>4648</v>
      </c>
    </row>
    <row r="378" spans="1:6" ht="18" customHeight="1">
      <c r="A378" s="2">
        <v>303650000</v>
      </c>
      <c r="B378" s="2" t="s">
        <v>5083</v>
      </c>
      <c r="C378" s="2" t="s">
        <v>5041</v>
      </c>
      <c r="D378" s="2" t="s">
        <v>149</v>
      </c>
      <c r="E378" s="2"/>
      <c r="F378" s="2" t="s">
        <v>4648</v>
      </c>
    </row>
    <row r="379" spans="1:6" ht="18" customHeight="1">
      <c r="A379" s="2">
        <v>303660000</v>
      </c>
      <c r="B379" s="2" t="s">
        <v>5084</v>
      </c>
      <c r="C379" s="2" t="s">
        <v>5041</v>
      </c>
      <c r="D379" s="2" t="s">
        <v>149</v>
      </c>
      <c r="E379" s="2"/>
      <c r="F379" s="2" t="s">
        <v>4648</v>
      </c>
    </row>
    <row r="380" spans="1:6" ht="18" customHeight="1">
      <c r="A380" s="2">
        <v>303670000</v>
      </c>
      <c r="B380" s="2" t="s">
        <v>5085</v>
      </c>
      <c r="C380" s="2" t="s">
        <v>5041</v>
      </c>
      <c r="D380" s="2" t="s">
        <v>149</v>
      </c>
      <c r="E380" s="2"/>
      <c r="F380" s="2" t="s">
        <v>4971</v>
      </c>
    </row>
    <row r="381" spans="1:6" ht="18" customHeight="1">
      <c r="A381" s="2">
        <v>303680000</v>
      </c>
      <c r="B381" s="2" t="s">
        <v>5086</v>
      </c>
      <c r="C381" s="2" t="s">
        <v>5041</v>
      </c>
      <c r="D381" s="2" t="s">
        <v>149</v>
      </c>
      <c r="E381" s="2"/>
      <c r="F381" s="2" t="s">
        <v>4648</v>
      </c>
    </row>
    <row r="382" spans="1:6" ht="18" customHeight="1">
      <c r="A382" s="2">
        <v>303690000</v>
      </c>
      <c r="B382" s="2" t="s">
        <v>5087</v>
      </c>
      <c r="C382" s="2" t="s">
        <v>5041</v>
      </c>
      <c r="D382" s="2" t="s">
        <v>149</v>
      </c>
      <c r="E382" s="2"/>
      <c r="F382" s="2" t="s">
        <v>4648</v>
      </c>
    </row>
    <row r="383" spans="1:6" ht="18" customHeight="1">
      <c r="A383" s="2">
        <v>303810010</v>
      </c>
      <c r="B383" s="2" t="s">
        <v>5088</v>
      </c>
      <c r="C383" s="2" t="s">
        <v>5041</v>
      </c>
      <c r="D383" s="2" t="s">
        <v>149</v>
      </c>
      <c r="E383" s="2"/>
      <c r="F383" s="2" t="s">
        <v>4713</v>
      </c>
    </row>
    <row r="384" spans="1:6" ht="18" customHeight="1">
      <c r="A384" s="2">
        <v>303810090</v>
      </c>
      <c r="B384" s="2" t="s">
        <v>5089</v>
      </c>
      <c r="C384" s="2" t="s">
        <v>5041</v>
      </c>
      <c r="D384" s="2" t="s">
        <v>149</v>
      </c>
      <c r="E384" s="2"/>
      <c r="F384" s="2" t="s">
        <v>4648</v>
      </c>
    </row>
    <row r="385" spans="1:6" ht="18" customHeight="1">
      <c r="A385" s="2">
        <v>303820000</v>
      </c>
      <c r="B385" s="2" t="s">
        <v>5090</v>
      </c>
      <c r="C385" s="2" t="s">
        <v>5041</v>
      </c>
      <c r="D385" s="2" t="s">
        <v>149</v>
      </c>
      <c r="E385" s="2"/>
      <c r="F385" s="2" t="s">
        <v>4648</v>
      </c>
    </row>
    <row r="386" spans="1:6" ht="18" customHeight="1">
      <c r="A386" s="2">
        <v>303830000</v>
      </c>
      <c r="B386" s="2" t="s">
        <v>5091</v>
      </c>
      <c r="C386" s="2" t="s">
        <v>5041</v>
      </c>
      <c r="D386" s="2" t="s">
        <v>149</v>
      </c>
      <c r="E386" s="2"/>
      <c r="F386" s="2" t="s">
        <v>4971</v>
      </c>
    </row>
    <row r="387" spans="1:6" ht="18" customHeight="1">
      <c r="A387" s="2">
        <v>303840000</v>
      </c>
      <c r="B387" s="2" t="s">
        <v>5092</v>
      </c>
      <c r="C387" s="2" t="s">
        <v>5041</v>
      </c>
      <c r="D387" s="2" t="s">
        <v>149</v>
      </c>
      <c r="E387" s="2"/>
      <c r="F387" s="2" t="s">
        <v>4648</v>
      </c>
    </row>
    <row r="388" spans="1:6" ht="18" customHeight="1">
      <c r="A388" s="2">
        <v>303891000</v>
      </c>
      <c r="B388" s="2" t="s">
        <v>5093</v>
      </c>
      <c r="C388" s="2" t="s">
        <v>5094</v>
      </c>
      <c r="D388" s="2" t="s">
        <v>149</v>
      </c>
      <c r="E388" s="2"/>
      <c r="F388" s="2" t="s">
        <v>4648</v>
      </c>
    </row>
    <row r="389" spans="1:6" ht="18" customHeight="1">
      <c r="A389" s="2">
        <v>303892000</v>
      </c>
      <c r="B389" s="2" t="s">
        <v>5095</v>
      </c>
      <c r="C389" s="2" t="s">
        <v>5041</v>
      </c>
      <c r="D389" s="2" t="s">
        <v>149</v>
      </c>
      <c r="E389" s="2"/>
      <c r="F389" s="2" t="s">
        <v>4648</v>
      </c>
    </row>
    <row r="390" spans="1:6" ht="18" customHeight="1">
      <c r="A390" s="2">
        <v>303893000</v>
      </c>
      <c r="B390" s="2" t="s">
        <v>5096</v>
      </c>
      <c r="C390" s="2" t="s">
        <v>5041</v>
      </c>
      <c r="D390" s="2" t="s">
        <v>149</v>
      </c>
      <c r="E390" s="2"/>
      <c r="F390" s="2" t="s">
        <v>4648</v>
      </c>
    </row>
    <row r="391" spans="1:6" ht="18" customHeight="1">
      <c r="A391" s="2">
        <v>303899001</v>
      </c>
      <c r="B391" s="2" t="s">
        <v>5097</v>
      </c>
      <c r="C391" s="2" t="s">
        <v>5041</v>
      </c>
      <c r="D391" s="2" t="s">
        <v>149</v>
      </c>
      <c r="E391" s="2"/>
      <c r="F391" s="2" t="s">
        <v>4648</v>
      </c>
    </row>
    <row r="392" spans="1:6" ht="18" customHeight="1">
      <c r="A392" s="2">
        <v>303899010</v>
      </c>
      <c r="B392" s="2" t="s">
        <v>5098</v>
      </c>
      <c r="C392" s="2" t="s">
        <v>5041</v>
      </c>
      <c r="D392" s="2" t="s">
        <v>149</v>
      </c>
      <c r="E392" s="2"/>
      <c r="F392" s="2" t="s">
        <v>4713</v>
      </c>
    </row>
    <row r="393" spans="1:6" ht="18" customHeight="1">
      <c r="A393" s="2">
        <v>303899020</v>
      </c>
      <c r="B393" s="2" t="s">
        <v>5099</v>
      </c>
      <c r="C393" s="2" t="s">
        <v>5041</v>
      </c>
      <c r="D393" s="2" t="s">
        <v>149</v>
      </c>
      <c r="E393" s="2"/>
      <c r="F393" s="2" t="s">
        <v>4971</v>
      </c>
    </row>
    <row r="394" spans="1:6" ht="18" customHeight="1">
      <c r="A394" s="2">
        <v>303899030</v>
      </c>
      <c r="B394" s="2" t="s">
        <v>5100</v>
      </c>
      <c r="C394" s="2" t="s">
        <v>5041</v>
      </c>
      <c r="D394" s="2" t="s">
        <v>149</v>
      </c>
      <c r="E394" s="2"/>
      <c r="F394" s="2" t="s">
        <v>4971</v>
      </c>
    </row>
    <row r="395" spans="1:6" ht="18" customHeight="1">
      <c r="A395" s="2">
        <v>303899090</v>
      </c>
      <c r="B395" s="2" t="s">
        <v>5101</v>
      </c>
      <c r="C395" s="2" t="s">
        <v>5041</v>
      </c>
      <c r="D395" s="2" t="s">
        <v>149</v>
      </c>
      <c r="E395" s="2"/>
      <c r="F395" s="2" t="s">
        <v>4648</v>
      </c>
    </row>
    <row r="396" spans="1:6" ht="18" customHeight="1">
      <c r="A396" s="2">
        <v>303910010</v>
      </c>
      <c r="B396" s="2" t="s">
        <v>5102</v>
      </c>
      <c r="C396" s="2" t="s">
        <v>5103</v>
      </c>
      <c r="D396" s="2" t="s">
        <v>149</v>
      </c>
      <c r="E396" s="2"/>
      <c r="F396" s="2" t="s">
        <v>4713</v>
      </c>
    </row>
    <row r="397" spans="1:6" ht="18" customHeight="1">
      <c r="A397" s="2">
        <v>303910020</v>
      </c>
      <c r="B397" s="2" t="s">
        <v>5104</v>
      </c>
      <c r="C397" s="2" t="s">
        <v>5103</v>
      </c>
      <c r="D397" s="2" t="s">
        <v>149</v>
      </c>
      <c r="E397" s="2"/>
      <c r="F397" s="2" t="s">
        <v>4648</v>
      </c>
    </row>
    <row r="398" spans="1:6" ht="18" customHeight="1">
      <c r="A398" s="2">
        <v>303910090</v>
      </c>
      <c r="B398" s="2" t="s">
        <v>5105</v>
      </c>
      <c r="C398" s="2" t="s">
        <v>5103</v>
      </c>
      <c r="D398" s="2" t="s">
        <v>149</v>
      </c>
      <c r="E398" s="2"/>
      <c r="F398" s="2" t="s">
        <v>4648</v>
      </c>
    </row>
    <row r="399" spans="1:6" ht="18" customHeight="1">
      <c r="A399" s="2">
        <v>303920010</v>
      </c>
      <c r="B399" s="2" t="s">
        <v>5106</v>
      </c>
      <c r="C399" s="2" t="s">
        <v>5103</v>
      </c>
      <c r="D399" s="2" t="s">
        <v>149</v>
      </c>
      <c r="E399" s="2"/>
      <c r="F399" s="2" t="s">
        <v>4713</v>
      </c>
    </row>
    <row r="400" spans="1:6" ht="18" customHeight="1">
      <c r="A400" s="2">
        <v>303920090</v>
      </c>
      <c r="B400" s="2" t="s">
        <v>5107</v>
      </c>
      <c r="C400" s="2" t="s">
        <v>5103</v>
      </c>
      <c r="D400" s="2" t="s">
        <v>149</v>
      </c>
      <c r="E400" s="2"/>
      <c r="F400" s="2" t="s">
        <v>4648</v>
      </c>
    </row>
    <row r="401" spans="1:6" ht="18" customHeight="1">
      <c r="A401" s="2">
        <v>303990010</v>
      </c>
      <c r="B401" s="2" t="s">
        <v>5108</v>
      </c>
      <c r="C401" s="2" t="s">
        <v>5103</v>
      </c>
      <c r="D401" s="2" t="s">
        <v>149</v>
      </c>
      <c r="E401" s="2"/>
      <c r="F401" s="2" t="s">
        <v>4713</v>
      </c>
    </row>
    <row r="402" spans="1:6" ht="18" customHeight="1">
      <c r="A402" s="2">
        <v>303990020</v>
      </c>
      <c r="B402" s="2" t="s">
        <v>5109</v>
      </c>
      <c r="C402" s="2" t="s">
        <v>5103</v>
      </c>
      <c r="D402" s="2" t="s">
        <v>149</v>
      </c>
      <c r="E402" s="2"/>
      <c r="F402" s="2" t="s">
        <v>4648</v>
      </c>
    </row>
    <row r="403" spans="1:6" ht="18" customHeight="1">
      <c r="A403" s="2">
        <v>303990090</v>
      </c>
      <c r="B403" s="2" t="s">
        <v>5110</v>
      </c>
      <c r="C403" s="2" t="s">
        <v>5103</v>
      </c>
      <c r="D403" s="2" t="s">
        <v>149</v>
      </c>
      <c r="E403" s="2"/>
      <c r="F403" s="2" t="s">
        <v>4648</v>
      </c>
    </row>
    <row r="404" spans="1:6" ht="18" customHeight="1">
      <c r="A404" s="2">
        <v>304310000</v>
      </c>
      <c r="B404" s="2" t="s">
        <v>5111</v>
      </c>
      <c r="C404" s="2" t="s">
        <v>5112</v>
      </c>
      <c r="D404" s="2" t="s">
        <v>149</v>
      </c>
      <c r="E404" s="2"/>
      <c r="F404" s="2" t="s">
        <v>4648</v>
      </c>
    </row>
    <row r="405" spans="1:6" ht="18" customHeight="1">
      <c r="A405" s="2">
        <v>304320000</v>
      </c>
      <c r="B405" s="2" t="s">
        <v>5113</v>
      </c>
      <c r="C405" s="2" t="s">
        <v>5112</v>
      </c>
      <c r="D405" s="2" t="s">
        <v>149</v>
      </c>
      <c r="E405" s="2"/>
      <c r="F405" s="2" t="s">
        <v>4648</v>
      </c>
    </row>
    <row r="406" spans="1:6" ht="18" customHeight="1">
      <c r="A406" s="2">
        <v>304330000</v>
      </c>
      <c r="B406" s="2" t="s">
        <v>5114</v>
      </c>
      <c r="C406" s="2" t="s">
        <v>5112</v>
      </c>
      <c r="D406" s="2" t="s">
        <v>149</v>
      </c>
      <c r="E406" s="2"/>
      <c r="F406" s="2" t="s">
        <v>4648</v>
      </c>
    </row>
    <row r="407" spans="1:6" ht="18" customHeight="1">
      <c r="A407" s="2">
        <v>304390010</v>
      </c>
      <c r="B407" s="2" t="s">
        <v>5115</v>
      </c>
      <c r="C407" s="2" t="s">
        <v>5112</v>
      </c>
      <c r="D407" s="2" t="s">
        <v>149</v>
      </c>
      <c r="E407" s="2"/>
      <c r="F407" s="2" t="s">
        <v>4944</v>
      </c>
    </row>
    <row r="408" spans="1:6" ht="18" customHeight="1">
      <c r="A408" s="2">
        <v>304390020</v>
      </c>
      <c r="B408" s="2" t="s">
        <v>5116</v>
      </c>
      <c r="C408" s="2" t="s">
        <v>5112</v>
      </c>
      <c r="D408" s="2" t="s">
        <v>149</v>
      </c>
      <c r="E408" s="2"/>
      <c r="F408" s="2" t="s">
        <v>4661</v>
      </c>
    </row>
    <row r="409" spans="1:6" ht="18" customHeight="1">
      <c r="A409" s="2">
        <v>304390090</v>
      </c>
      <c r="B409" s="2" t="s">
        <v>5117</v>
      </c>
      <c r="C409" s="2" t="s">
        <v>5112</v>
      </c>
      <c r="D409" s="2" t="s">
        <v>149</v>
      </c>
      <c r="E409" s="2"/>
      <c r="F409" s="2" t="s">
        <v>4648</v>
      </c>
    </row>
    <row r="410" spans="1:6" ht="18" customHeight="1">
      <c r="A410" s="2">
        <v>304410000</v>
      </c>
      <c r="B410" s="2" t="s">
        <v>5118</v>
      </c>
      <c r="C410" s="2" t="s">
        <v>5112</v>
      </c>
      <c r="D410" s="2" t="s">
        <v>149</v>
      </c>
      <c r="E410" s="2"/>
      <c r="F410" s="2" t="s">
        <v>4648</v>
      </c>
    </row>
    <row r="411" spans="1:6" ht="18" customHeight="1">
      <c r="A411" s="2">
        <v>304420000</v>
      </c>
      <c r="B411" s="2" t="s">
        <v>5119</v>
      </c>
      <c r="C411" s="2" t="s">
        <v>5112</v>
      </c>
      <c r="D411" s="2" t="s">
        <v>149</v>
      </c>
      <c r="E411" s="2"/>
      <c r="F411" s="2" t="s">
        <v>4648</v>
      </c>
    </row>
    <row r="412" spans="1:6" ht="18" customHeight="1">
      <c r="A412" s="2">
        <v>304430000</v>
      </c>
      <c r="B412" s="2" t="s">
        <v>5120</v>
      </c>
      <c r="C412" s="2" t="s">
        <v>5112</v>
      </c>
      <c r="D412" s="2" t="s">
        <v>149</v>
      </c>
      <c r="E412" s="2"/>
      <c r="F412" s="2" t="s">
        <v>4648</v>
      </c>
    </row>
    <row r="413" spans="1:6" ht="18" customHeight="1">
      <c r="A413" s="2">
        <v>304440000</v>
      </c>
      <c r="B413" s="2" t="s">
        <v>5121</v>
      </c>
      <c r="C413" s="2" t="s">
        <v>5112</v>
      </c>
      <c r="D413" s="2" t="s">
        <v>149</v>
      </c>
      <c r="E413" s="2"/>
      <c r="F413" s="2" t="s">
        <v>4648</v>
      </c>
    </row>
    <row r="414" spans="1:6" ht="18" customHeight="1">
      <c r="A414" s="2">
        <v>304450000</v>
      </c>
      <c r="B414" s="2" t="s">
        <v>5122</v>
      </c>
      <c r="C414" s="2" t="s">
        <v>5112</v>
      </c>
      <c r="D414" s="2" t="s">
        <v>149</v>
      </c>
      <c r="E414" s="2"/>
      <c r="F414" s="2" t="s">
        <v>4971</v>
      </c>
    </row>
    <row r="415" spans="1:6" ht="18" customHeight="1">
      <c r="A415" s="2">
        <v>304460000</v>
      </c>
      <c r="B415" s="2" t="s">
        <v>5123</v>
      </c>
      <c r="C415" s="2" t="s">
        <v>5112</v>
      </c>
      <c r="D415" s="2" t="s">
        <v>149</v>
      </c>
      <c r="E415" s="2"/>
      <c r="F415" s="2" t="s">
        <v>4971</v>
      </c>
    </row>
    <row r="416" spans="1:6" ht="18" customHeight="1">
      <c r="A416" s="2">
        <v>304470010</v>
      </c>
      <c r="B416" s="2" t="s">
        <v>5124</v>
      </c>
      <c r="C416" s="2" t="s">
        <v>5112</v>
      </c>
      <c r="D416" s="2" t="s">
        <v>149</v>
      </c>
      <c r="E416" s="2"/>
      <c r="F416" s="2" t="s">
        <v>4713</v>
      </c>
    </row>
    <row r="417" spans="1:6" ht="18" customHeight="1">
      <c r="A417" s="2">
        <v>304470090</v>
      </c>
      <c r="B417" s="2" t="s">
        <v>5125</v>
      </c>
      <c r="C417" s="2" t="s">
        <v>5112</v>
      </c>
      <c r="D417" s="2" t="s">
        <v>149</v>
      </c>
      <c r="E417" s="2"/>
      <c r="F417" s="2" t="s">
        <v>4648</v>
      </c>
    </row>
    <row r="418" spans="1:6" ht="18" customHeight="1">
      <c r="A418" s="2">
        <v>304480010</v>
      </c>
      <c r="B418" s="2" t="s">
        <v>5126</v>
      </c>
      <c r="C418" s="2" t="s">
        <v>5112</v>
      </c>
      <c r="D418" s="2" t="s">
        <v>149</v>
      </c>
      <c r="E418" s="2"/>
      <c r="F418" s="2" t="s">
        <v>4713</v>
      </c>
    </row>
    <row r="419" spans="1:6" ht="18" customHeight="1">
      <c r="A419" s="2">
        <v>304480090</v>
      </c>
      <c r="B419" s="2" t="s">
        <v>5127</v>
      </c>
      <c r="C419" s="2" t="s">
        <v>5112</v>
      </c>
      <c r="D419" s="2" t="s">
        <v>149</v>
      </c>
      <c r="E419" s="2"/>
      <c r="F419" s="2" t="s">
        <v>4648</v>
      </c>
    </row>
    <row r="420" spans="1:6" ht="18" customHeight="1">
      <c r="A420" s="2">
        <v>304490010</v>
      </c>
      <c r="B420" s="2" t="s">
        <v>5128</v>
      </c>
      <c r="C420" s="2" t="s">
        <v>5112</v>
      </c>
      <c r="D420" s="2" t="s">
        <v>149</v>
      </c>
      <c r="E420" s="2"/>
      <c r="F420" s="2" t="s">
        <v>4713</v>
      </c>
    </row>
    <row r="421" spans="1:6" ht="18" customHeight="1">
      <c r="A421" s="2">
        <v>304490090</v>
      </c>
      <c r="B421" s="2" t="s">
        <v>5129</v>
      </c>
      <c r="C421" s="2" t="s">
        <v>5112</v>
      </c>
      <c r="D421" s="2" t="s">
        <v>149</v>
      </c>
      <c r="E421" s="2"/>
      <c r="F421" s="2" t="s">
        <v>4648</v>
      </c>
    </row>
    <row r="422" spans="1:6" ht="18" customHeight="1">
      <c r="A422" s="2">
        <v>304510010</v>
      </c>
      <c r="B422" s="2" t="s">
        <v>5130</v>
      </c>
      <c r="C422" s="2" t="s">
        <v>5112</v>
      </c>
      <c r="D422" s="2" t="s">
        <v>149</v>
      </c>
      <c r="E422" s="2"/>
      <c r="F422" s="2" t="s">
        <v>4944</v>
      </c>
    </row>
    <row r="423" spans="1:6" ht="18" customHeight="1">
      <c r="A423" s="2">
        <v>304510020</v>
      </c>
      <c r="B423" s="2" t="s">
        <v>5131</v>
      </c>
      <c r="C423" s="2" t="s">
        <v>5112</v>
      </c>
      <c r="D423" s="2" t="s">
        <v>149</v>
      </c>
      <c r="E423" s="2"/>
      <c r="F423" s="2" t="s">
        <v>4661</v>
      </c>
    </row>
    <row r="424" spans="1:6" ht="18" customHeight="1">
      <c r="A424" s="2">
        <v>304510090</v>
      </c>
      <c r="B424" s="2" t="s">
        <v>5132</v>
      </c>
      <c r="C424" s="2" t="s">
        <v>5112</v>
      </c>
      <c r="D424" s="2" t="s">
        <v>149</v>
      </c>
      <c r="E424" s="2"/>
      <c r="F424" s="2" t="s">
        <v>4648</v>
      </c>
    </row>
    <row r="425" spans="1:6" ht="18" customHeight="1">
      <c r="A425" s="2">
        <v>304520000</v>
      </c>
      <c r="B425" s="2" t="s">
        <v>5133</v>
      </c>
      <c r="C425" s="2" t="s">
        <v>5112</v>
      </c>
      <c r="D425" s="2" t="s">
        <v>149</v>
      </c>
      <c r="E425" s="2"/>
      <c r="F425" s="2" t="s">
        <v>4648</v>
      </c>
    </row>
    <row r="426" spans="1:6" ht="18" customHeight="1">
      <c r="A426" s="2">
        <v>304530000</v>
      </c>
      <c r="B426" s="2" t="s">
        <v>5134</v>
      </c>
      <c r="C426" s="2" t="s">
        <v>5112</v>
      </c>
      <c r="D426" s="2" t="s">
        <v>149</v>
      </c>
      <c r="E426" s="2"/>
      <c r="F426" s="2" t="s">
        <v>4648</v>
      </c>
    </row>
    <row r="427" spans="1:6" ht="18" customHeight="1">
      <c r="A427" s="2">
        <v>304540000</v>
      </c>
      <c r="B427" s="2" t="s">
        <v>5135</v>
      </c>
      <c r="C427" s="2" t="s">
        <v>5112</v>
      </c>
      <c r="D427" s="2" t="s">
        <v>149</v>
      </c>
      <c r="E427" s="2"/>
      <c r="F427" s="2" t="s">
        <v>4971</v>
      </c>
    </row>
    <row r="428" spans="1:6" ht="18" customHeight="1">
      <c r="A428" s="2">
        <v>304550000</v>
      </c>
      <c r="B428" s="2" t="s">
        <v>5136</v>
      </c>
      <c r="C428" s="2" t="s">
        <v>5112</v>
      </c>
      <c r="D428" s="2" t="s">
        <v>149</v>
      </c>
      <c r="E428" s="2"/>
      <c r="F428" s="2" t="s">
        <v>4971</v>
      </c>
    </row>
    <row r="429" spans="1:6" ht="18" customHeight="1">
      <c r="A429" s="2">
        <v>304560010</v>
      </c>
      <c r="B429" s="2" t="s">
        <v>5137</v>
      </c>
      <c r="C429" s="2" t="s">
        <v>5112</v>
      </c>
      <c r="D429" s="2" t="s">
        <v>149</v>
      </c>
      <c r="E429" s="2"/>
      <c r="F429" s="2" t="s">
        <v>4661</v>
      </c>
    </row>
    <row r="430" spans="1:6" ht="18" customHeight="1">
      <c r="A430" s="2">
        <v>304560090</v>
      </c>
      <c r="B430" s="2" t="s">
        <v>5138</v>
      </c>
      <c r="C430" s="2" t="s">
        <v>5112</v>
      </c>
      <c r="D430" s="2" t="s">
        <v>149</v>
      </c>
      <c r="E430" s="2"/>
      <c r="F430" s="2" t="s">
        <v>4648</v>
      </c>
    </row>
    <row r="431" spans="1:6" ht="18" customHeight="1">
      <c r="A431" s="2">
        <v>304570010</v>
      </c>
      <c r="B431" s="2" t="s">
        <v>5139</v>
      </c>
      <c r="C431" s="2" t="s">
        <v>5112</v>
      </c>
      <c r="D431" s="2" t="s">
        <v>149</v>
      </c>
      <c r="E431" s="2"/>
      <c r="F431" s="2" t="s">
        <v>4661</v>
      </c>
    </row>
    <row r="432" spans="1:6" ht="18" customHeight="1">
      <c r="A432" s="2">
        <v>304570090</v>
      </c>
      <c r="B432" s="2" t="s">
        <v>5140</v>
      </c>
      <c r="C432" s="2" t="s">
        <v>5112</v>
      </c>
      <c r="D432" s="2" t="s">
        <v>149</v>
      </c>
      <c r="E432" s="2"/>
      <c r="F432" s="2" t="s">
        <v>4648</v>
      </c>
    </row>
    <row r="433" spans="1:6" ht="18" customHeight="1">
      <c r="A433" s="2">
        <v>304590010</v>
      </c>
      <c r="B433" s="2" t="s">
        <v>5141</v>
      </c>
      <c r="C433" s="2" t="s">
        <v>5112</v>
      </c>
      <c r="D433" s="2" t="s">
        <v>149</v>
      </c>
      <c r="E433" s="2"/>
      <c r="F433" s="2" t="s">
        <v>4661</v>
      </c>
    </row>
    <row r="434" spans="1:6" ht="18" customHeight="1">
      <c r="A434" s="2">
        <v>304590090</v>
      </c>
      <c r="B434" s="2" t="s">
        <v>5142</v>
      </c>
      <c r="C434" s="2" t="s">
        <v>5112</v>
      </c>
      <c r="D434" s="2" t="s">
        <v>149</v>
      </c>
      <c r="E434" s="2"/>
      <c r="F434" s="2" t="s">
        <v>4648</v>
      </c>
    </row>
    <row r="435" spans="1:6" ht="18" customHeight="1">
      <c r="A435" s="2">
        <v>304610000</v>
      </c>
      <c r="B435" s="2" t="s">
        <v>5143</v>
      </c>
      <c r="C435" s="2" t="s">
        <v>5144</v>
      </c>
      <c r="D435" s="2" t="s">
        <v>149</v>
      </c>
      <c r="E435" s="2"/>
      <c r="F435" s="2" t="s">
        <v>4648</v>
      </c>
    </row>
    <row r="436" spans="1:6" ht="18" customHeight="1">
      <c r="A436" s="2">
        <v>304621100</v>
      </c>
      <c r="B436" s="2" t="s">
        <v>5145</v>
      </c>
      <c r="C436" s="2" t="s">
        <v>5144</v>
      </c>
      <c r="D436" s="2" t="s">
        <v>149</v>
      </c>
      <c r="E436" s="2"/>
      <c r="F436" s="2" t="s">
        <v>4648</v>
      </c>
    </row>
    <row r="437" spans="1:6" ht="18" customHeight="1">
      <c r="A437" s="2">
        <v>304621900</v>
      </c>
      <c r="B437" s="2" t="s">
        <v>5146</v>
      </c>
      <c r="C437" s="2" t="s">
        <v>5144</v>
      </c>
      <c r="D437" s="2" t="s">
        <v>149</v>
      </c>
      <c r="E437" s="2"/>
      <c r="F437" s="2" t="s">
        <v>4648</v>
      </c>
    </row>
    <row r="438" spans="1:6" ht="18" customHeight="1">
      <c r="A438" s="2">
        <v>304629000</v>
      </c>
      <c r="B438" s="2" t="s">
        <v>5147</v>
      </c>
      <c r="C438" s="2" t="s">
        <v>5148</v>
      </c>
      <c r="D438" s="2" t="s">
        <v>149</v>
      </c>
      <c r="E438" s="2"/>
      <c r="F438" s="2" t="s">
        <v>4648</v>
      </c>
    </row>
    <row r="439" spans="1:6" ht="18" customHeight="1">
      <c r="A439" s="2">
        <v>304630000</v>
      </c>
      <c r="B439" s="2" t="s">
        <v>5149</v>
      </c>
      <c r="C439" s="2" t="s">
        <v>5148</v>
      </c>
      <c r="D439" s="2" t="s">
        <v>149</v>
      </c>
      <c r="E439" s="2"/>
      <c r="F439" s="2" t="s">
        <v>4648</v>
      </c>
    </row>
    <row r="440" spans="1:6" ht="18" customHeight="1">
      <c r="A440" s="2">
        <v>304690010</v>
      </c>
      <c r="B440" s="2" t="s">
        <v>5150</v>
      </c>
      <c r="C440" s="2" t="s">
        <v>5148</v>
      </c>
      <c r="D440" s="2" t="s">
        <v>149</v>
      </c>
      <c r="E440" s="2"/>
      <c r="F440" s="2" t="s">
        <v>4944</v>
      </c>
    </row>
    <row r="441" spans="1:6" ht="18" customHeight="1">
      <c r="A441" s="2">
        <v>304690020</v>
      </c>
      <c r="B441" s="2" t="s">
        <v>5151</v>
      </c>
      <c r="C441" s="2" t="s">
        <v>5148</v>
      </c>
      <c r="D441" s="2" t="s">
        <v>149</v>
      </c>
      <c r="E441" s="2"/>
      <c r="F441" s="2" t="s">
        <v>4661</v>
      </c>
    </row>
    <row r="442" spans="1:6" ht="18" customHeight="1">
      <c r="A442" s="2">
        <v>304690090</v>
      </c>
      <c r="B442" s="2" t="s">
        <v>5152</v>
      </c>
      <c r="C442" s="2" t="s">
        <v>5148</v>
      </c>
      <c r="D442" s="2" t="s">
        <v>149</v>
      </c>
      <c r="E442" s="2"/>
      <c r="F442" s="2" t="s">
        <v>4648</v>
      </c>
    </row>
    <row r="443" spans="1:6" ht="18" customHeight="1">
      <c r="A443" s="2">
        <v>304710000</v>
      </c>
      <c r="B443" s="2" t="s">
        <v>5153</v>
      </c>
      <c r="C443" s="2" t="s">
        <v>5148</v>
      </c>
      <c r="D443" s="2" t="s">
        <v>149</v>
      </c>
      <c r="E443" s="2"/>
      <c r="F443" s="2" t="s">
        <v>4648</v>
      </c>
    </row>
    <row r="444" spans="1:6" ht="18" customHeight="1">
      <c r="A444" s="2">
        <v>304720000</v>
      </c>
      <c r="B444" s="2" t="s">
        <v>5154</v>
      </c>
      <c r="C444" s="2" t="s">
        <v>5148</v>
      </c>
      <c r="D444" s="2" t="s">
        <v>149</v>
      </c>
      <c r="E444" s="2"/>
      <c r="F444" s="2" t="s">
        <v>4648</v>
      </c>
    </row>
    <row r="445" spans="1:6" ht="18" customHeight="1">
      <c r="A445" s="2">
        <v>304730000</v>
      </c>
      <c r="B445" s="2" t="s">
        <v>5155</v>
      </c>
      <c r="C445" s="2" t="s">
        <v>5148</v>
      </c>
      <c r="D445" s="2" t="s">
        <v>149</v>
      </c>
      <c r="E445" s="2"/>
      <c r="F445" s="2" t="s">
        <v>4648</v>
      </c>
    </row>
    <row r="446" spans="1:6" ht="18" customHeight="1">
      <c r="A446" s="2">
        <v>304740000</v>
      </c>
      <c r="B446" s="2" t="s">
        <v>5156</v>
      </c>
      <c r="C446" s="2" t="s">
        <v>5148</v>
      </c>
      <c r="D446" s="2" t="s">
        <v>149</v>
      </c>
      <c r="E446" s="2"/>
      <c r="F446" s="2" t="s">
        <v>4648</v>
      </c>
    </row>
    <row r="447" spans="1:6" ht="18" customHeight="1">
      <c r="A447" s="2">
        <v>304750000</v>
      </c>
      <c r="B447" s="2" t="s">
        <v>5157</v>
      </c>
      <c r="C447" s="2" t="s">
        <v>5148</v>
      </c>
      <c r="D447" s="2" t="s">
        <v>149</v>
      </c>
      <c r="E447" s="2"/>
      <c r="F447" s="2" t="s">
        <v>4648</v>
      </c>
    </row>
    <row r="448" spans="1:6" ht="18" customHeight="1">
      <c r="A448" s="2">
        <v>304790000</v>
      </c>
      <c r="B448" s="2" t="s">
        <v>5158</v>
      </c>
      <c r="C448" s="2" t="s">
        <v>5148</v>
      </c>
      <c r="D448" s="2" t="s">
        <v>149</v>
      </c>
      <c r="E448" s="2"/>
      <c r="F448" s="2" t="s">
        <v>4648</v>
      </c>
    </row>
    <row r="449" spans="1:6" ht="18" customHeight="1">
      <c r="A449" s="2">
        <v>304810000</v>
      </c>
      <c r="B449" s="2" t="s">
        <v>5159</v>
      </c>
      <c r="C449" s="2" t="s">
        <v>5148</v>
      </c>
      <c r="D449" s="2" t="s">
        <v>149</v>
      </c>
      <c r="E449" s="2"/>
      <c r="F449" s="2" t="s">
        <v>4648</v>
      </c>
    </row>
    <row r="450" spans="1:6" ht="18" customHeight="1">
      <c r="A450" s="2">
        <v>304820000</v>
      </c>
      <c r="B450" s="2" t="s">
        <v>5160</v>
      </c>
      <c r="C450" s="2" t="s">
        <v>5148</v>
      </c>
      <c r="D450" s="2" t="s">
        <v>149</v>
      </c>
      <c r="E450" s="2"/>
      <c r="F450" s="2" t="s">
        <v>4648</v>
      </c>
    </row>
    <row r="451" spans="1:6" ht="18" customHeight="1">
      <c r="A451" s="2">
        <v>304830000</v>
      </c>
      <c r="B451" s="2" t="s">
        <v>5161</v>
      </c>
      <c r="C451" s="2" t="s">
        <v>5148</v>
      </c>
      <c r="D451" s="2" t="s">
        <v>149</v>
      </c>
      <c r="E451" s="2"/>
      <c r="F451" s="2" t="s">
        <v>4648</v>
      </c>
    </row>
    <row r="452" spans="1:6" ht="18" customHeight="1">
      <c r="A452" s="2">
        <v>304840000</v>
      </c>
      <c r="B452" s="2" t="s">
        <v>5162</v>
      </c>
      <c r="C452" s="2" t="s">
        <v>5144</v>
      </c>
      <c r="D452" s="2" t="s">
        <v>149</v>
      </c>
      <c r="E452" s="2"/>
      <c r="F452" s="2" t="s">
        <v>4971</v>
      </c>
    </row>
    <row r="453" spans="1:6" ht="18" customHeight="1">
      <c r="A453" s="2">
        <v>304850000</v>
      </c>
      <c r="B453" s="2" t="s">
        <v>5163</v>
      </c>
      <c r="C453" s="2" t="s">
        <v>5144</v>
      </c>
      <c r="D453" s="2" t="s">
        <v>149</v>
      </c>
      <c r="E453" s="2"/>
      <c r="F453" s="2" t="s">
        <v>4971</v>
      </c>
    </row>
    <row r="454" spans="1:6" ht="18" customHeight="1">
      <c r="A454" s="2">
        <v>304860000</v>
      </c>
      <c r="B454" s="2" t="s">
        <v>5164</v>
      </c>
      <c r="C454" s="2" t="s">
        <v>5148</v>
      </c>
      <c r="D454" s="2" t="s">
        <v>149</v>
      </c>
      <c r="E454" s="2"/>
      <c r="F454" s="2" t="s">
        <v>4648</v>
      </c>
    </row>
    <row r="455" spans="1:6" ht="18" customHeight="1">
      <c r="A455" s="2">
        <v>304870000</v>
      </c>
      <c r="B455" s="2" t="s">
        <v>5165</v>
      </c>
      <c r="C455" s="2" t="s">
        <v>5148</v>
      </c>
      <c r="D455" s="2" t="s">
        <v>149</v>
      </c>
      <c r="E455" s="2"/>
      <c r="F455" s="2" t="s">
        <v>4648</v>
      </c>
    </row>
    <row r="456" spans="1:6" ht="18" customHeight="1">
      <c r="A456" s="2">
        <v>304880010</v>
      </c>
      <c r="B456" s="2" t="s">
        <v>5166</v>
      </c>
      <c r="C456" s="2" t="s">
        <v>5144</v>
      </c>
      <c r="D456" s="2" t="s">
        <v>149</v>
      </c>
      <c r="E456" s="2"/>
      <c r="F456" s="2" t="s">
        <v>4661</v>
      </c>
    </row>
    <row r="457" spans="1:6" ht="18" customHeight="1">
      <c r="A457" s="2">
        <v>304880090</v>
      </c>
      <c r="B457" s="2" t="s">
        <v>5167</v>
      </c>
      <c r="C457" s="2" t="s">
        <v>5144</v>
      </c>
      <c r="D457" s="2" t="s">
        <v>149</v>
      </c>
      <c r="E457" s="2"/>
      <c r="F457" s="2" t="s">
        <v>4648</v>
      </c>
    </row>
    <row r="458" spans="1:6" ht="18" customHeight="1">
      <c r="A458" s="2">
        <v>304890010</v>
      </c>
      <c r="B458" s="2" t="s">
        <v>5168</v>
      </c>
      <c r="C458" s="2" t="s">
        <v>5148</v>
      </c>
      <c r="D458" s="2" t="s">
        <v>149</v>
      </c>
      <c r="E458" s="2"/>
      <c r="F458" s="2" t="s">
        <v>4661</v>
      </c>
    </row>
    <row r="459" spans="1:6" ht="18" customHeight="1">
      <c r="A459" s="2">
        <v>304890090</v>
      </c>
      <c r="B459" s="2" t="s">
        <v>5169</v>
      </c>
      <c r="C459" s="2" t="s">
        <v>5148</v>
      </c>
      <c r="D459" s="2" t="s">
        <v>149</v>
      </c>
      <c r="E459" s="2"/>
      <c r="F459" s="2" t="s">
        <v>4648</v>
      </c>
    </row>
    <row r="460" spans="1:6" ht="18" customHeight="1">
      <c r="A460" s="2">
        <v>304910000</v>
      </c>
      <c r="B460" s="2" t="s">
        <v>5170</v>
      </c>
      <c r="C460" s="2" t="s">
        <v>5144</v>
      </c>
      <c r="D460" s="2" t="s">
        <v>149</v>
      </c>
      <c r="E460" s="2"/>
      <c r="F460" s="2" t="s">
        <v>4971</v>
      </c>
    </row>
    <row r="461" spans="1:6" ht="18" customHeight="1">
      <c r="A461" s="2">
        <v>304920000</v>
      </c>
      <c r="B461" s="2" t="s">
        <v>5171</v>
      </c>
      <c r="C461" s="2" t="s">
        <v>5144</v>
      </c>
      <c r="D461" s="2" t="s">
        <v>149</v>
      </c>
      <c r="E461" s="2"/>
      <c r="F461" s="2" t="s">
        <v>4971</v>
      </c>
    </row>
    <row r="462" spans="1:6" ht="18" customHeight="1">
      <c r="A462" s="2">
        <v>304930010</v>
      </c>
      <c r="B462" s="2" t="s">
        <v>5172</v>
      </c>
      <c r="C462" s="2" t="s">
        <v>5144</v>
      </c>
      <c r="D462" s="2" t="s">
        <v>149</v>
      </c>
      <c r="E462" s="2"/>
      <c r="F462" s="2" t="s">
        <v>4944</v>
      </c>
    </row>
    <row r="463" spans="1:6" ht="18" customHeight="1">
      <c r="A463" s="2">
        <v>304930020</v>
      </c>
      <c r="B463" s="2" t="s">
        <v>5173</v>
      </c>
      <c r="C463" s="2" t="s">
        <v>5144</v>
      </c>
      <c r="D463" s="2" t="s">
        <v>149</v>
      </c>
      <c r="E463" s="2"/>
      <c r="F463" s="2" t="s">
        <v>4661</v>
      </c>
    </row>
    <row r="464" spans="1:6" ht="18" customHeight="1">
      <c r="A464" s="2">
        <v>304930090</v>
      </c>
      <c r="B464" s="2" t="s">
        <v>5174</v>
      </c>
      <c r="C464" s="2" t="s">
        <v>5144</v>
      </c>
      <c r="D464" s="2" t="s">
        <v>149</v>
      </c>
      <c r="E464" s="2"/>
      <c r="F464" s="2" t="s">
        <v>4648</v>
      </c>
    </row>
    <row r="465" spans="1:6" ht="18" customHeight="1">
      <c r="A465" s="2">
        <v>304940000</v>
      </c>
      <c r="B465" s="2" t="s">
        <v>5175</v>
      </c>
      <c r="C465" s="2" t="s">
        <v>5144</v>
      </c>
      <c r="D465" s="2" t="s">
        <v>149</v>
      </c>
      <c r="E465" s="2"/>
      <c r="F465" s="2" t="s">
        <v>4648</v>
      </c>
    </row>
    <row r="466" spans="1:6" ht="18" customHeight="1">
      <c r="A466" s="2">
        <v>304950000</v>
      </c>
      <c r="B466" s="2" t="s">
        <v>5176</v>
      </c>
      <c r="C466" s="2" t="s">
        <v>5144</v>
      </c>
      <c r="D466" s="2" t="s">
        <v>149</v>
      </c>
      <c r="E466" s="2"/>
      <c r="F466" s="2" t="s">
        <v>4648</v>
      </c>
    </row>
    <row r="467" spans="1:6" ht="18" customHeight="1">
      <c r="A467" s="2">
        <v>304960010</v>
      </c>
      <c r="B467" s="2" t="s">
        <v>5177</v>
      </c>
      <c r="C467" s="2" t="s">
        <v>5144</v>
      </c>
      <c r="D467" s="2" t="s">
        <v>149</v>
      </c>
      <c r="E467" s="2"/>
      <c r="F467" s="2" t="s">
        <v>4713</v>
      </c>
    </row>
    <row r="468" spans="1:6" ht="18" customHeight="1">
      <c r="A468" s="2">
        <v>304960090</v>
      </c>
      <c r="B468" s="2" t="s">
        <v>5178</v>
      </c>
      <c r="C468" s="2" t="s">
        <v>5144</v>
      </c>
      <c r="D468" s="2" t="s">
        <v>149</v>
      </c>
      <c r="E468" s="2"/>
      <c r="F468" s="2" t="s">
        <v>4648</v>
      </c>
    </row>
    <row r="469" spans="1:6" ht="18" customHeight="1">
      <c r="A469" s="2">
        <v>304970010</v>
      </c>
      <c r="B469" s="2" t="s">
        <v>5179</v>
      </c>
      <c r="C469" s="2" t="s">
        <v>5144</v>
      </c>
      <c r="D469" s="2" t="s">
        <v>149</v>
      </c>
      <c r="E469" s="2"/>
      <c r="F469" s="2" t="s">
        <v>4713</v>
      </c>
    </row>
    <row r="470" spans="1:6" ht="18" customHeight="1">
      <c r="A470" s="2">
        <v>304970090</v>
      </c>
      <c r="B470" s="2" t="s">
        <v>5180</v>
      </c>
      <c r="C470" s="2" t="s">
        <v>5144</v>
      </c>
      <c r="D470" s="2" t="s">
        <v>149</v>
      </c>
      <c r="E470" s="2"/>
      <c r="F470" s="2" t="s">
        <v>4648</v>
      </c>
    </row>
    <row r="471" spans="1:6" ht="18" customHeight="1">
      <c r="A471" s="2">
        <v>304990010</v>
      </c>
      <c r="B471" s="2" t="s">
        <v>5181</v>
      </c>
      <c r="C471" s="2" t="s">
        <v>5144</v>
      </c>
      <c r="D471" s="2" t="s">
        <v>149</v>
      </c>
      <c r="E471" s="2"/>
      <c r="F471" s="2" t="s">
        <v>4713</v>
      </c>
    </row>
    <row r="472" spans="1:6" ht="18" customHeight="1">
      <c r="A472" s="2">
        <v>304990090</v>
      </c>
      <c r="B472" s="2" t="s">
        <v>5182</v>
      </c>
      <c r="C472" s="2" t="s">
        <v>5144</v>
      </c>
      <c r="D472" s="2" t="s">
        <v>149</v>
      </c>
      <c r="E472" s="2"/>
      <c r="F472" s="2" t="s">
        <v>4648</v>
      </c>
    </row>
    <row r="473" spans="1:6" ht="18" customHeight="1">
      <c r="A473" s="2">
        <v>305200010</v>
      </c>
      <c r="B473" s="2" t="s">
        <v>5183</v>
      </c>
      <c r="C473" s="2" t="s">
        <v>5184</v>
      </c>
      <c r="D473" s="2" t="s">
        <v>149</v>
      </c>
      <c r="E473" s="2"/>
      <c r="F473" s="2" t="s">
        <v>4713</v>
      </c>
    </row>
    <row r="474" spans="1:6" ht="18" customHeight="1">
      <c r="A474" s="2">
        <v>305200090</v>
      </c>
      <c r="B474" s="2" t="s">
        <v>5185</v>
      </c>
      <c r="C474" s="2" t="s">
        <v>5184</v>
      </c>
      <c r="D474" s="2" t="s">
        <v>149</v>
      </c>
      <c r="E474" s="2"/>
      <c r="F474" s="2" t="s">
        <v>4648</v>
      </c>
    </row>
    <row r="475" spans="1:6" ht="18" customHeight="1">
      <c r="A475" s="2">
        <v>305310010</v>
      </c>
      <c r="B475" s="2" t="s">
        <v>5186</v>
      </c>
      <c r="C475" s="2" t="s">
        <v>5187</v>
      </c>
      <c r="D475" s="2" t="s">
        <v>149</v>
      </c>
      <c r="E475" s="2"/>
      <c r="F475" s="2" t="s">
        <v>4944</v>
      </c>
    </row>
    <row r="476" spans="1:6" ht="18" customHeight="1">
      <c r="A476" s="2">
        <v>305310020</v>
      </c>
      <c r="B476" s="2" t="s">
        <v>5188</v>
      </c>
      <c r="C476" s="2" t="s">
        <v>5187</v>
      </c>
      <c r="D476" s="2" t="s">
        <v>149</v>
      </c>
      <c r="E476" s="2"/>
      <c r="F476" s="2" t="s">
        <v>4661</v>
      </c>
    </row>
    <row r="477" spans="1:6" ht="18" customHeight="1">
      <c r="A477" s="2">
        <v>305310090</v>
      </c>
      <c r="B477" s="2" t="s">
        <v>5189</v>
      </c>
      <c r="C477" s="2" t="s">
        <v>5187</v>
      </c>
      <c r="D477" s="2" t="s">
        <v>149</v>
      </c>
      <c r="E477" s="2"/>
      <c r="F477" s="2" t="s">
        <v>4648</v>
      </c>
    </row>
    <row r="478" spans="1:6" ht="18" customHeight="1">
      <c r="A478" s="2">
        <v>305320000</v>
      </c>
      <c r="B478" s="2" t="s">
        <v>5190</v>
      </c>
      <c r="C478" s="2" t="s">
        <v>5187</v>
      </c>
      <c r="D478" s="2" t="s">
        <v>149</v>
      </c>
      <c r="E478" s="2"/>
      <c r="F478" s="2" t="s">
        <v>4648</v>
      </c>
    </row>
    <row r="479" spans="1:6" ht="18" customHeight="1">
      <c r="A479" s="2">
        <v>305390010</v>
      </c>
      <c r="B479" s="2" t="s">
        <v>5191</v>
      </c>
      <c r="C479" s="2" t="s">
        <v>5187</v>
      </c>
      <c r="D479" s="2" t="s">
        <v>149</v>
      </c>
      <c r="E479" s="2"/>
      <c r="F479" s="2" t="s">
        <v>4661</v>
      </c>
    </row>
    <row r="480" spans="1:6" ht="18" customHeight="1">
      <c r="A480" s="2">
        <v>305390090</v>
      </c>
      <c r="B480" s="2" t="s">
        <v>5192</v>
      </c>
      <c r="C480" s="2" t="s">
        <v>5187</v>
      </c>
      <c r="D480" s="2" t="s">
        <v>149</v>
      </c>
      <c r="E480" s="2"/>
      <c r="F480" s="2" t="s">
        <v>4648</v>
      </c>
    </row>
    <row r="481" spans="1:6" ht="18" customHeight="1">
      <c r="A481" s="2">
        <v>305411000</v>
      </c>
      <c r="B481" s="2" t="s">
        <v>5193</v>
      </c>
      <c r="C481" s="2" t="s">
        <v>5194</v>
      </c>
      <c r="D481" s="2" t="s">
        <v>149</v>
      </c>
      <c r="E481" s="2"/>
      <c r="F481" s="2" t="s">
        <v>4648</v>
      </c>
    </row>
    <row r="482" spans="1:6" ht="18" customHeight="1">
      <c r="A482" s="2">
        <v>305412000</v>
      </c>
      <c r="B482" s="2" t="s">
        <v>5195</v>
      </c>
      <c r="C482" s="2" t="s">
        <v>5194</v>
      </c>
      <c r="D482" s="2" t="s">
        <v>149</v>
      </c>
      <c r="E482" s="2"/>
      <c r="F482" s="2" t="s">
        <v>4648</v>
      </c>
    </row>
    <row r="483" spans="1:6" ht="18" customHeight="1">
      <c r="A483" s="2">
        <v>305420000</v>
      </c>
      <c r="B483" s="2" t="s">
        <v>5196</v>
      </c>
      <c r="C483" s="2" t="s">
        <v>5194</v>
      </c>
      <c r="D483" s="2" t="s">
        <v>149</v>
      </c>
      <c r="E483" s="2"/>
      <c r="F483" s="2" t="s">
        <v>4648</v>
      </c>
    </row>
    <row r="484" spans="1:6" ht="18" customHeight="1">
      <c r="A484" s="2">
        <v>305430000</v>
      </c>
      <c r="B484" s="2" t="s">
        <v>5197</v>
      </c>
      <c r="C484" s="2" t="s">
        <v>5194</v>
      </c>
      <c r="D484" s="2" t="s">
        <v>149</v>
      </c>
      <c r="E484" s="2"/>
      <c r="F484" s="2" t="s">
        <v>4648</v>
      </c>
    </row>
    <row r="485" spans="1:6" ht="18" customHeight="1">
      <c r="A485" s="2">
        <v>305440010</v>
      </c>
      <c r="B485" s="2" t="s">
        <v>5198</v>
      </c>
      <c r="C485" s="2" t="s">
        <v>5194</v>
      </c>
      <c r="D485" s="2" t="s">
        <v>149</v>
      </c>
      <c r="E485" s="2"/>
      <c r="F485" s="2" t="s">
        <v>4944</v>
      </c>
    </row>
    <row r="486" spans="1:6" ht="18" customHeight="1">
      <c r="A486" s="2">
        <v>305440020</v>
      </c>
      <c r="B486" s="2" t="s">
        <v>5199</v>
      </c>
      <c r="C486" s="2" t="s">
        <v>5194</v>
      </c>
      <c r="D486" s="2" t="s">
        <v>149</v>
      </c>
      <c r="E486" s="2"/>
      <c r="F486" s="2" t="s">
        <v>4661</v>
      </c>
    </row>
    <row r="487" spans="1:6" ht="18" customHeight="1">
      <c r="A487" s="2">
        <v>305440090</v>
      </c>
      <c r="B487" s="2" t="s">
        <v>5200</v>
      </c>
      <c r="C487" s="2" t="s">
        <v>5194</v>
      </c>
      <c r="D487" s="2" t="s">
        <v>149</v>
      </c>
      <c r="E487" s="2"/>
      <c r="F487" s="2" t="s">
        <v>4648</v>
      </c>
    </row>
    <row r="488" spans="1:6" ht="18" customHeight="1">
      <c r="A488" s="2">
        <v>305490020</v>
      </c>
      <c r="B488" s="2" t="s">
        <v>5201</v>
      </c>
      <c r="C488" s="2" t="s">
        <v>5194</v>
      </c>
      <c r="D488" s="2" t="s">
        <v>149</v>
      </c>
      <c r="E488" s="2"/>
      <c r="F488" s="2" t="s">
        <v>4661</v>
      </c>
    </row>
    <row r="489" spans="1:6" ht="18" customHeight="1">
      <c r="A489" s="2">
        <v>305490090</v>
      </c>
      <c r="B489" s="2" t="s">
        <v>5202</v>
      </c>
      <c r="C489" s="2" t="s">
        <v>5194</v>
      </c>
      <c r="D489" s="2" t="s">
        <v>149</v>
      </c>
      <c r="E489" s="2"/>
      <c r="F489" s="2" t="s">
        <v>4648</v>
      </c>
    </row>
    <row r="490" spans="1:6" ht="18" customHeight="1">
      <c r="A490" s="2">
        <v>305510000</v>
      </c>
      <c r="B490" s="2" t="s">
        <v>5203</v>
      </c>
      <c r="C490" s="2" t="s">
        <v>5204</v>
      </c>
      <c r="D490" s="2" t="s">
        <v>149</v>
      </c>
      <c r="E490" s="2"/>
      <c r="F490" s="2" t="s">
        <v>4648</v>
      </c>
    </row>
    <row r="491" spans="1:6" ht="18" customHeight="1">
      <c r="A491" s="2">
        <v>305520000</v>
      </c>
      <c r="B491" s="2" t="s">
        <v>5205</v>
      </c>
      <c r="C491" s="2" t="s">
        <v>5204</v>
      </c>
      <c r="D491" s="2" t="s">
        <v>149</v>
      </c>
      <c r="E491" s="2"/>
      <c r="F491" s="2" t="s">
        <v>4648</v>
      </c>
    </row>
    <row r="492" spans="1:6" ht="18" customHeight="1">
      <c r="A492" s="2">
        <v>305530000</v>
      </c>
      <c r="B492" s="2" t="s">
        <v>5206</v>
      </c>
      <c r="C492" s="2" t="s">
        <v>5204</v>
      </c>
      <c r="D492" s="2" t="s">
        <v>149</v>
      </c>
      <c r="E492" s="2"/>
      <c r="F492" s="2" t="s">
        <v>4648</v>
      </c>
    </row>
    <row r="493" spans="1:6" ht="18" customHeight="1">
      <c r="A493" s="2">
        <v>305541000</v>
      </c>
      <c r="B493" s="2" t="s">
        <v>5207</v>
      </c>
      <c r="C493" s="2" t="s">
        <v>5204</v>
      </c>
      <c r="D493" s="2" t="s">
        <v>149</v>
      </c>
      <c r="E493" s="2"/>
      <c r="F493" s="2" t="s">
        <v>4648</v>
      </c>
    </row>
    <row r="494" spans="1:6" ht="18" customHeight="1">
      <c r="A494" s="2">
        <v>305549000</v>
      </c>
      <c r="B494" s="2" t="s">
        <v>5208</v>
      </c>
      <c r="C494" s="2" t="s">
        <v>5204</v>
      </c>
      <c r="D494" s="2" t="s">
        <v>149</v>
      </c>
      <c r="E494" s="2"/>
      <c r="F494" s="2" t="s">
        <v>4648</v>
      </c>
    </row>
    <row r="495" spans="1:6" ht="18" customHeight="1">
      <c r="A495" s="2">
        <v>305591010</v>
      </c>
      <c r="B495" s="2" t="s">
        <v>5209</v>
      </c>
      <c r="C495" s="2" t="s">
        <v>5204</v>
      </c>
      <c r="D495" s="2" t="s">
        <v>149</v>
      </c>
      <c r="E495" s="2"/>
      <c r="F495" s="2" t="s">
        <v>4728</v>
      </c>
    </row>
    <row r="496" spans="1:6" ht="18" customHeight="1">
      <c r="A496" s="2">
        <v>305591020</v>
      </c>
      <c r="B496" s="2" t="s">
        <v>5210</v>
      </c>
      <c r="C496" s="2" t="s">
        <v>5204</v>
      </c>
      <c r="D496" s="2" t="s">
        <v>149</v>
      </c>
      <c r="E496" s="2"/>
      <c r="F496" s="2" t="s">
        <v>4648</v>
      </c>
    </row>
    <row r="497" spans="1:6" ht="18" customHeight="1">
      <c r="A497" s="2">
        <v>305599010</v>
      </c>
      <c r="B497" s="2" t="s">
        <v>5211</v>
      </c>
      <c r="C497" s="2" t="s">
        <v>5204</v>
      </c>
      <c r="D497" s="2" t="s">
        <v>149</v>
      </c>
      <c r="E497" s="2"/>
      <c r="F497" s="2" t="s">
        <v>4646</v>
      </c>
    </row>
    <row r="498" spans="1:6" ht="18" customHeight="1">
      <c r="A498" s="2">
        <v>305599090</v>
      </c>
      <c r="B498" s="2" t="s">
        <v>5212</v>
      </c>
      <c r="C498" s="2" t="s">
        <v>5204</v>
      </c>
      <c r="D498" s="2" t="s">
        <v>149</v>
      </c>
      <c r="E498" s="2"/>
      <c r="F498" s="2" t="s">
        <v>4648</v>
      </c>
    </row>
    <row r="499" spans="1:6" ht="18" customHeight="1">
      <c r="A499" s="2">
        <v>305610000</v>
      </c>
      <c r="B499" s="2" t="s">
        <v>5213</v>
      </c>
      <c r="C499" s="2" t="s">
        <v>5214</v>
      </c>
      <c r="D499" s="2" t="s">
        <v>149</v>
      </c>
      <c r="E499" s="2"/>
      <c r="F499" s="2" t="s">
        <v>4648</v>
      </c>
    </row>
    <row r="500" spans="1:6" ht="18" customHeight="1">
      <c r="A500" s="2">
        <v>305620000</v>
      </c>
      <c r="B500" s="2" t="s">
        <v>5215</v>
      </c>
      <c r="C500" s="2" t="s">
        <v>5214</v>
      </c>
      <c r="D500" s="2" t="s">
        <v>149</v>
      </c>
      <c r="E500" s="2"/>
      <c r="F500" s="2" t="s">
        <v>4648</v>
      </c>
    </row>
    <row r="501" spans="1:6" ht="18" customHeight="1">
      <c r="A501" s="2">
        <v>305630000</v>
      </c>
      <c r="B501" s="2" t="s">
        <v>5216</v>
      </c>
      <c r="C501" s="2" t="s">
        <v>5214</v>
      </c>
      <c r="D501" s="2" t="s">
        <v>149</v>
      </c>
      <c r="E501" s="2"/>
      <c r="F501" s="2" t="s">
        <v>4648</v>
      </c>
    </row>
    <row r="502" spans="1:6" ht="18" customHeight="1">
      <c r="A502" s="2">
        <v>305640010</v>
      </c>
      <c r="B502" s="2" t="s">
        <v>5217</v>
      </c>
      <c r="C502" s="2" t="s">
        <v>5214</v>
      </c>
      <c r="D502" s="2" t="s">
        <v>149</v>
      </c>
      <c r="E502" s="2"/>
      <c r="F502" s="2" t="s">
        <v>4944</v>
      </c>
    </row>
    <row r="503" spans="1:6" ht="18" customHeight="1">
      <c r="A503" s="2">
        <v>305640020</v>
      </c>
      <c r="B503" s="2" t="s">
        <v>5218</v>
      </c>
      <c r="C503" s="2" t="s">
        <v>5214</v>
      </c>
      <c r="D503" s="2" t="s">
        <v>149</v>
      </c>
      <c r="E503" s="2"/>
      <c r="F503" s="2" t="s">
        <v>4661</v>
      </c>
    </row>
    <row r="504" spans="1:6" ht="18" customHeight="1">
      <c r="A504" s="2">
        <v>305640090</v>
      </c>
      <c r="B504" s="2" t="s">
        <v>5219</v>
      </c>
      <c r="C504" s="2" t="s">
        <v>5214</v>
      </c>
      <c r="D504" s="2" t="s">
        <v>149</v>
      </c>
      <c r="E504" s="2"/>
      <c r="F504" s="2" t="s">
        <v>4648</v>
      </c>
    </row>
    <row r="505" spans="1:6" ht="18" customHeight="1">
      <c r="A505" s="2">
        <v>305691000</v>
      </c>
      <c r="B505" s="2" t="s">
        <v>5220</v>
      </c>
      <c r="C505" s="2" t="s">
        <v>5214</v>
      </c>
      <c r="D505" s="2" t="s">
        <v>149</v>
      </c>
      <c r="E505" s="2"/>
      <c r="F505" s="2" t="s">
        <v>4648</v>
      </c>
    </row>
    <row r="506" spans="1:6" ht="18" customHeight="1">
      <c r="A506" s="2">
        <v>305692000</v>
      </c>
      <c r="B506" s="2" t="s">
        <v>5221</v>
      </c>
      <c r="C506" s="2" t="s">
        <v>5214</v>
      </c>
      <c r="D506" s="2" t="s">
        <v>149</v>
      </c>
      <c r="E506" s="2"/>
      <c r="F506" s="2" t="s">
        <v>4648</v>
      </c>
    </row>
    <row r="507" spans="1:6" ht="18" customHeight="1">
      <c r="A507" s="2">
        <v>305693000</v>
      </c>
      <c r="B507" s="2" t="s">
        <v>5222</v>
      </c>
      <c r="C507" s="2" t="s">
        <v>5214</v>
      </c>
      <c r="D507" s="2" t="s">
        <v>149</v>
      </c>
      <c r="E507" s="2"/>
      <c r="F507" s="2" t="s">
        <v>4648</v>
      </c>
    </row>
    <row r="508" spans="1:6" ht="18" customHeight="1">
      <c r="A508" s="2">
        <v>305699010</v>
      </c>
      <c r="B508" s="2" t="s">
        <v>5223</v>
      </c>
      <c r="C508" s="2" t="s">
        <v>5214</v>
      </c>
      <c r="D508" s="2" t="s">
        <v>149</v>
      </c>
      <c r="E508" s="2"/>
      <c r="F508" s="2" t="s">
        <v>4713</v>
      </c>
    </row>
    <row r="509" spans="1:6" ht="18" customHeight="1">
      <c r="A509" s="2">
        <v>305699090</v>
      </c>
      <c r="B509" s="2" t="s">
        <v>5224</v>
      </c>
      <c r="C509" s="2" t="s">
        <v>5214</v>
      </c>
      <c r="D509" s="2" t="s">
        <v>149</v>
      </c>
      <c r="E509" s="2"/>
      <c r="F509" s="2" t="s">
        <v>4648</v>
      </c>
    </row>
    <row r="510" spans="1:6" ht="18" customHeight="1">
      <c r="A510" s="2">
        <v>305710010</v>
      </c>
      <c r="B510" s="2" t="s">
        <v>5225</v>
      </c>
      <c r="C510" s="2" t="s">
        <v>5226</v>
      </c>
      <c r="D510" s="2" t="s">
        <v>149</v>
      </c>
      <c r="E510" s="2"/>
      <c r="F510" s="2" t="s">
        <v>4661</v>
      </c>
    </row>
    <row r="511" spans="1:6" ht="18" customHeight="1">
      <c r="A511" s="2">
        <v>305710090</v>
      </c>
      <c r="B511" s="2" t="s">
        <v>5227</v>
      </c>
      <c r="C511" s="2" t="s">
        <v>5226</v>
      </c>
      <c r="D511" s="2" t="s">
        <v>149</v>
      </c>
      <c r="E511" s="2"/>
      <c r="F511" s="2" t="s">
        <v>4648</v>
      </c>
    </row>
    <row r="512" spans="1:6" ht="18" customHeight="1">
      <c r="A512" s="2">
        <v>305720010</v>
      </c>
      <c r="B512" s="2" t="s">
        <v>5228</v>
      </c>
      <c r="C512" s="2" t="s">
        <v>5226</v>
      </c>
      <c r="D512" s="2" t="s">
        <v>149</v>
      </c>
      <c r="E512" s="2"/>
      <c r="F512" s="2" t="s">
        <v>4661</v>
      </c>
    </row>
    <row r="513" spans="1:6" ht="18" customHeight="1">
      <c r="A513" s="2">
        <v>305720090</v>
      </c>
      <c r="B513" s="2" t="s">
        <v>5229</v>
      </c>
      <c r="C513" s="2" t="s">
        <v>5226</v>
      </c>
      <c r="D513" s="2" t="s">
        <v>149</v>
      </c>
      <c r="E513" s="2"/>
      <c r="F513" s="2" t="s">
        <v>4648</v>
      </c>
    </row>
    <row r="514" spans="1:6" ht="18" customHeight="1">
      <c r="A514" s="2">
        <v>305790010</v>
      </c>
      <c r="B514" s="2" t="s">
        <v>5230</v>
      </c>
      <c r="C514" s="2" t="s">
        <v>5226</v>
      </c>
      <c r="D514" s="2" t="s">
        <v>149</v>
      </c>
      <c r="E514" s="2"/>
      <c r="F514" s="2" t="s">
        <v>4661</v>
      </c>
    </row>
    <row r="515" spans="1:6" ht="18" customHeight="1">
      <c r="A515" s="2">
        <v>305790090</v>
      </c>
      <c r="B515" s="2" t="s">
        <v>5231</v>
      </c>
      <c r="C515" s="2" t="s">
        <v>5226</v>
      </c>
      <c r="D515" s="2" t="s">
        <v>149</v>
      </c>
      <c r="E515" s="2"/>
      <c r="F515" s="2" t="s">
        <v>4648</v>
      </c>
    </row>
    <row r="516" spans="1:6" ht="18" customHeight="1">
      <c r="A516" s="2">
        <v>306110000</v>
      </c>
      <c r="B516" s="2" t="s">
        <v>5232</v>
      </c>
      <c r="C516" s="2" t="s">
        <v>5233</v>
      </c>
      <c r="D516" s="2" t="s">
        <v>149</v>
      </c>
      <c r="E516" s="2"/>
      <c r="F516" s="2" t="s">
        <v>4648</v>
      </c>
    </row>
    <row r="517" spans="1:6" ht="18" customHeight="1">
      <c r="A517" s="2">
        <v>306120000</v>
      </c>
      <c r="B517" s="2" t="s">
        <v>5234</v>
      </c>
      <c r="C517" s="2" t="s">
        <v>5233</v>
      </c>
      <c r="D517" s="2" t="s">
        <v>149</v>
      </c>
      <c r="E517" s="2"/>
      <c r="F517" s="2" t="s">
        <v>4648</v>
      </c>
    </row>
    <row r="518" spans="1:6" ht="18" customHeight="1">
      <c r="A518" s="2">
        <v>306141000</v>
      </c>
      <c r="B518" s="2" t="s">
        <v>5235</v>
      </c>
      <c r="C518" s="2" t="s">
        <v>5233</v>
      </c>
      <c r="D518" s="2" t="s">
        <v>149</v>
      </c>
      <c r="E518" s="2"/>
      <c r="F518" s="2" t="s">
        <v>4648</v>
      </c>
    </row>
    <row r="519" spans="1:6" ht="18" customHeight="1">
      <c r="A519" s="2">
        <v>306149010</v>
      </c>
      <c r="B519" s="2" t="s">
        <v>5236</v>
      </c>
      <c r="C519" s="2" t="s">
        <v>5233</v>
      </c>
      <c r="D519" s="2" t="s">
        <v>149</v>
      </c>
      <c r="E519" s="2"/>
      <c r="F519" s="2" t="s">
        <v>4971</v>
      </c>
    </row>
    <row r="520" spans="1:6" ht="18" customHeight="1">
      <c r="A520" s="2">
        <v>306149090</v>
      </c>
      <c r="B520" s="2" t="s">
        <v>5237</v>
      </c>
      <c r="C520" s="2" t="s">
        <v>5233</v>
      </c>
      <c r="D520" s="2" t="s">
        <v>149</v>
      </c>
      <c r="E520" s="2"/>
      <c r="F520" s="2" t="s">
        <v>4648</v>
      </c>
    </row>
    <row r="521" spans="1:6" ht="18" customHeight="1">
      <c r="A521" s="2">
        <v>306150000</v>
      </c>
      <c r="B521" s="2" t="s">
        <v>5238</v>
      </c>
      <c r="C521" s="2" t="s">
        <v>5233</v>
      </c>
      <c r="D521" s="2" t="s">
        <v>149</v>
      </c>
      <c r="E521" s="2"/>
      <c r="F521" s="2" t="s">
        <v>4648</v>
      </c>
    </row>
    <row r="522" spans="1:6" ht="18" customHeight="1">
      <c r="A522" s="2">
        <v>306163000</v>
      </c>
      <c r="B522" s="2" t="s">
        <v>5239</v>
      </c>
      <c r="C522" s="2" t="s">
        <v>5240</v>
      </c>
      <c r="D522" s="2" t="s">
        <v>149</v>
      </c>
      <c r="E522" s="2"/>
      <c r="F522" s="2" t="s">
        <v>4648</v>
      </c>
    </row>
    <row r="523" spans="1:6" ht="18" customHeight="1">
      <c r="A523" s="2">
        <v>306164000</v>
      </c>
      <c r="B523" s="2" t="s">
        <v>5241</v>
      </c>
      <c r="C523" s="2" t="s">
        <v>5240</v>
      </c>
      <c r="D523" s="2" t="s">
        <v>149</v>
      </c>
      <c r="E523" s="2"/>
      <c r="F523" s="2" t="s">
        <v>4648</v>
      </c>
    </row>
    <row r="524" spans="1:6" ht="18" customHeight="1">
      <c r="A524" s="2">
        <v>306169000</v>
      </c>
      <c r="B524" s="2" t="s">
        <v>5242</v>
      </c>
      <c r="C524" s="2" t="s">
        <v>5240</v>
      </c>
      <c r="D524" s="2" t="s">
        <v>149</v>
      </c>
      <c r="E524" s="2"/>
      <c r="F524" s="2" t="s">
        <v>4648</v>
      </c>
    </row>
    <row r="525" spans="1:6" ht="18" customHeight="1">
      <c r="A525" s="2">
        <v>306173000</v>
      </c>
      <c r="B525" s="2" t="s">
        <v>5243</v>
      </c>
      <c r="C525" s="2" t="s">
        <v>5244</v>
      </c>
      <c r="D525" s="2" t="s">
        <v>149</v>
      </c>
      <c r="E525" s="2"/>
      <c r="F525" s="2" t="s">
        <v>4648</v>
      </c>
    </row>
    <row r="526" spans="1:6" ht="18" customHeight="1">
      <c r="A526" s="2">
        <v>306179000</v>
      </c>
      <c r="B526" s="2" t="s">
        <v>5245</v>
      </c>
      <c r="C526" s="2" t="s">
        <v>5244</v>
      </c>
      <c r="D526" s="2" t="s">
        <v>149</v>
      </c>
      <c r="E526" s="2"/>
      <c r="F526" s="2" t="s">
        <v>4648</v>
      </c>
    </row>
    <row r="527" spans="1:6" ht="18" customHeight="1">
      <c r="A527" s="2">
        <v>306191100</v>
      </c>
      <c r="B527" s="2" t="s">
        <v>5246</v>
      </c>
      <c r="C527" s="2" t="s">
        <v>5247</v>
      </c>
      <c r="D527" s="2" t="s">
        <v>149</v>
      </c>
      <c r="E527" s="2"/>
      <c r="F527" s="2" t="s">
        <v>4648</v>
      </c>
    </row>
    <row r="528" spans="1:6" ht="18" customHeight="1">
      <c r="A528" s="2">
        <v>306191900</v>
      </c>
      <c r="B528" s="2" t="s">
        <v>5248</v>
      </c>
      <c r="C528" s="2" t="s">
        <v>5247</v>
      </c>
      <c r="D528" s="2" t="s">
        <v>149</v>
      </c>
      <c r="E528" s="2"/>
      <c r="F528" s="2" t="s">
        <v>4648</v>
      </c>
    </row>
    <row r="529" spans="1:6" ht="18" customHeight="1">
      <c r="A529" s="2">
        <v>306199000</v>
      </c>
      <c r="B529" s="2" t="s">
        <v>5249</v>
      </c>
      <c r="C529" s="2" t="s">
        <v>5247</v>
      </c>
      <c r="D529" s="2" t="s">
        <v>149</v>
      </c>
      <c r="E529" s="2"/>
      <c r="F529" s="2" t="s">
        <v>4648</v>
      </c>
    </row>
    <row r="530" spans="1:6" ht="18" customHeight="1">
      <c r="A530" s="2">
        <v>306311000</v>
      </c>
      <c r="B530" s="2" t="s">
        <v>5250</v>
      </c>
      <c r="C530" s="2" t="s">
        <v>5251</v>
      </c>
      <c r="D530" s="2" t="s">
        <v>149</v>
      </c>
      <c r="E530" s="2"/>
      <c r="F530" s="2" t="s">
        <v>4648</v>
      </c>
    </row>
    <row r="531" spans="1:6" ht="18" customHeight="1">
      <c r="A531" s="2">
        <v>306319000</v>
      </c>
      <c r="B531" s="2" t="s">
        <v>5252</v>
      </c>
      <c r="C531" s="2" t="s">
        <v>5253</v>
      </c>
      <c r="D531" s="2" t="s">
        <v>149</v>
      </c>
      <c r="E531" s="2"/>
      <c r="F531" s="2" t="s">
        <v>4648</v>
      </c>
    </row>
    <row r="532" spans="1:6" ht="18" customHeight="1">
      <c r="A532" s="2">
        <v>306321000</v>
      </c>
      <c r="B532" s="2" t="s">
        <v>5254</v>
      </c>
      <c r="C532" s="2" t="s">
        <v>5251</v>
      </c>
      <c r="D532" s="2" t="s">
        <v>149</v>
      </c>
      <c r="E532" s="2"/>
      <c r="F532" s="2" t="s">
        <v>4648</v>
      </c>
    </row>
    <row r="533" spans="1:6" ht="18" customHeight="1">
      <c r="A533" s="2">
        <v>306329000</v>
      </c>
      <c r="B533" s="2" t="s">
        <v>5255</v>
      </c>
      <c r="C533" s="2" t="s">
        <v>5256</v>
      </c>
      <c r="D533" s="2" t="s">
        <v>149</v>
      </c>
      <c r="E533" s="2"/>
      <c r="F533" s="2" t="s">
        <v>4648</v>
      </c>
    </row>
    <row r="534" spans="1:6" ht="18" customHeight="1">
      <c r="A534" s="2">
        <v>306331000</v>
      </c>
      <c r="B534" s="2" t="s">
        <v>5257</v>
      </c>
      <c r="C534" s="2" t="s">
        <v>5251</v>
      </c>
      <c r="D534" s="2" t="s">
        <v>149</v>
      </c>
      <c r="E534" s="2"/>
      <c r="F534" s="2" t="s">
        <v>4648</v>
      </c>
    </row>
    <row r="535" spans="1:6" ht="18" customHeight="1">
      <c r="A535" s="2">
        <v>306339100</v>
      </c>
      <c r="B535" s="2" t="s">
        <v>5258</v>
      </c>
      <c r="C535" s="2" t="s">
        <v>5253</v>
      </c>
      <c r="D535" s="2" t="s">
        <v>149</v>
      </c>
      <c r="E535" s="2"/>
      <c r="F535" s="2" t="s">
        <v>4648</v>
      </c>
    </row>
    <row r="536" spans="1:6" ht="18" customHeight="1">
      <c r="A536" s="2">
        <v>306339200</v>
      </c>
      <c r="B536" s="2" t="s">
        <v>5259</v>
      </c>
      <c r="C536" s="2" t="s">
        <v>5253</v>
      </c>
      <c r="D536" s="2" t="s">
        <v>149</v>
      </c>
      <c r="E536" s="2"/>
      <c r="F536" s="2" t="s">
        <v>4648</v>
      </c>
    </row>
    <row r="537" spans="1:6" ht="18" customHeight="1">
      <c r="A537" s="2">
        <v>306339910</v>
      </c>
      <c r="B537" s="2" t="s">
        <v>5260</v>
      </c>
      <c r="C537" s="2" t="s">
        <v>5253</v>
      </c>
      <c r="D537" s="2" t="s">
        <v>149</v>
      </c>
      <c r="E537" s="2"/>
      <c r="F537" s="2" t="s">
        <v>4971</v>
      </c>
    </row>
    <row r="538" spans="1:6" ht="18" customHeight="1">
      <c r="A538" s="2">
        <v>306339990</v>
      </c>
      <c r="B538" s="2" t="s">
        <v>5261</v>
      </c>
      <c r="C538" s="2" t="s">
        <v>5253</v>
      </c>
      <c r="D538" s="2" t="s">
        <v>149</v>
      </c>
      <c r="E538" s="2"/>
      <c r="F538" s="2" t="s">
        <v>4648</v>
      </c>
    </row>
    <row r="539" spans="1:6" ht="18" customHeight="1">
      <c r="A539" s="2">
        <v>306341000</v>
      </c>
      <c r="B539" s="2" t="s">
        <v>5262</v>
      </c>
      <c r="C539" s="2" t="s">
        <v>5251</v>
      </c>
      <c r="D539" s="2" t="s">
        <v>149</v>
      </c>
      <c r="E539" s="2"/>
      <c r="F539" s="2" t="s">
        <v>4648</v>
      </c>
    </row>
    <row r="540" spans="1:6" ht="18" customHeight="1">
      <c r="A540" s="2">
        <v>306349000</v>
      </c>
      <c r="B540" s="2" t="s">
        <v>5263</v>
      </c>
      <c r="C540" s="2" t="s">
        <v>5253</v>
      </c>
      <c r="D540" s="2" t="s">
        <v>149</v>
      </c>
      <c r="E540" s="2"/>
      <c r="F540" s="2" t="s">
        <v>4648</v>
      </c>
    </row>
    <row r="541" spans="1:6" ht="18" customHeight="1">
      <c r="A541" s="2">
        <v>306351000</v>
      </c>
      <c r="B541" s="2" t="s">
        <v>5264</v>
      </c>
      <c r="C541" s="2" t="s">
        <v>5251</v>
      </c>
      <c r="D541" s="2" t="s">
        <v>149</v>
      </c>
      <c r="E541" s="2"/>
      <c r="F541" s="2" t="s">
        <v>4648</v>
      </c>
    </row>
    <row r="542" spans="1:6" ht="18" customHeight="1">
      <c r="A542" s="2">
        <v>306359010</v>
      </c>
      <c r="B542" s="2" t="s">
        <v>5265</v>
      </c>
      <c r="C542" s="2" t="s">
        <v>5253</v>
      </c>
      <c r="D542" s="2" t="s">
        <v>149</v>
      </c>
      <c r="E542" s="2"/>
      <c r="F542" s="2" t="s">
        <v>4648</v>
      </c>
    </row>
    <row r="543" spans="1:6" ht="18" customHeight="1">
      <c r="A543" s="2">
        <v>306359090</v>
      </c>
      <c r="B543" s="2" t="s">
        <v>5266</v>
      </c>
      <c r="C543" s="2" t="s">
        <v>5253</v>
      </c>
      <c r="D543" s="2" t="s">
        <v>149</v>
      </c>
      <c r="E543" s="2"/>
      <c r="F543" s="2" t="s">
        <v>4648</v>
      </c>
    </row>
    <row r="544" spans="1:6" ht="18" customHeight="1">
      <c r="A544" s="2">
        <v>306361000</v>
      </c>
      <c r="B544" s="2" t="s">
        <v>5267</v>
      </c>
      <c r="C544" s="2" t="s">
        <v>5251</v>
      </c>
      <c r="D544" s="2" t="s">
        <v>149</v>
      </c>
      <c r="E544" s="2"/>
      <c r="F544" s="2" t="s">
        <v>4648</v>
      </c>
    </row>
    <row r="545" spans="1:6" ht="18" customHeight="1">
      <c r="A545" s="2">
        <v>306369010</v>
      </c>
      <c r="B545" s="2" t="s">
        <v>5268</v>
      </c>
      <c r="C545" s="2" t="s">
        <v>5269</v>
      </c>
      <c r="D545" s="2" t="s">
        <v>149</v>
      </c>
      <c r="E545" s="2"/>
      <c r="F545" s="2" t="s">
        <v>4648</v>
      </c>
    </row>
    <row r="546" spans="1:6" ht="18" customHeight="1">
      <c r="A546" s="2">
        <v>306369090</v>
      </c>
      <c r="B546" s="2" t="s">
        <v>5270</v>
      </c>
      <c r="C546" s="2" t="s">
        <v>5269</v>
      </c>
      <c r="D546" s="2" t="s">
        <v>149</v>
      </c>
      <c r="E546" s="2"/>
      <c r="F546" s="2" t="s">
        <v>4648</v>
      </c>
    </row>
    <row r="547" spans="1:6" ht="18" customHeight="1">
      <c r="A547" s="2">
        <v>306391000</v>
      </c>
      <c r="B547" s="2" t="s">
        <v>5271</v>
      </c>
      <c r="C547" s="2" t="s">
        <v>5251</v>
      </c>
      <c r="D547" s="2" t="s">
        <v>149</v>
      </c>
      <c r="E547" s="2"/>
      <c r="F547" s="2" t="s">
        <v>4648</v>
      </c>
    </row>
    <row r="548" spans="1:6" ht="18" customHeight="1">
      <c r="A548" s="2">
        <v>306399010</v>
      </c>
      <c r="B548" s="2" t="s">
        <v>5272</v>
      </c>
      <c r="C548" s="2" t="s">
        <v>5273</v>
      </c>
      <c r="D548" s="2" t="s">
        <v>149</v>
      </c>
      <c r="E548" s="2"/>
      <c r="F548" s="2" t="s">
        <v>4648</v>
      </c>
    </row>
    <row r="549" spans="1:6" ht="18" customHeight="1">
      <c r="A549" s="2">
        <v>306399090</v>
      </c>
      <c r="B549" s="2" t="s">
        <v>5274</v>
      </c>
      <c r="C549" s="2" t="s">
        <v>5273</v>
      </c>
      <c r="D549" s="2" t="s">
        <v>149</v>
      </c>
      <c r="E549" s="2"/>
      <c r="F549" s="2" t="s">
        <v>4648</v>
      </c>
    </row>
    <row r="550" spans="1:6" ht="18" customHeight="1">
      <c r="A550" s="2">
        <v>306910000</v>
      </c>
      <c r="B550" s="2" t="s">
        <v>5275</v>
      </c>
      <c r="C550" s="2" t="s">
        <v>5276</v>
      </c>
      <c r="D550" s="2" t="s">
        <v>149</v>
      </c>
      <c r="E550" s="2"/>
      <c r="F550" s="2" t="s">
        <v>4648</v>
      </c>
    </row>
    <row r="551" spans="1:6" ht="18" customHeight="1">
      <c r="A551" s="2">
        <v>306920000</v>
      </c>
      <c r="B551" s="2" t="s">
        <v>5277</v>
      </c>
      <c r="C551" s="2" t="s">
        <v>5278</v>
      </c>
      <c r="D551" s="2" t="s">
        <v>149</v>
      </c>
      <c r="E551" s="2"/>
      <c r="F551" s="2" t="s">
        <v>4648</v>
      </c>
    </row>
    <row r="552" spans="1:6" ht="18" customHeight="1">
      <c r="A552" s="2">
        <v>306931000</v>
      </c>
      <c r="B552" s="2" t="s">
        <v>5279</v>
      </c>
      <c r="C552" s="2" t="s">
        <v>5276</v>
      </c>
      <c r="D552" s="2" t="s">
        <v>149</v>
      </c>
      <c r="E552" s="2"/>
      <c r="F552" s="2" t="s">
        <v>4648</v>
      </c>
    </row>
    <row r="553" spans="1:6" ht="18" customHeight="1">
      <c r="A553" s="2">
        <v>306932000</v>
      </c>
      <c r="B553" s="2" t="s">
        <v>5280</v>
      </c>
      <c r="C553" s="2" t="s">
        <v>5276</v>
      </c>
      <c r="D553" s="2" t="s">
        <v>149</v>
      </c>
      <c r="E553" s="2"/>
      <c r="F553" s="2" t="s">
        <v>4648</v>
      </c>
    </row>
    <row r="554" spans="1:6" ht="18" customHeight="1">
      <c r="A554" s="2">
        <v>306939000</v>
      </c>
      <c r="B554" s="2" t="s">
        <v>5281</v>
      </c>
      <c r="C554" s="2" t="s">
        <v>5276</v>
      </c>
      <c r="D554" s="2" t="s">
        <v>149</v>
      </c>
      <c r="E554" s="2"/>
      <c r="F554" s="2" t="s">
        <v>4648</v>
      </c>
    </row>
    <row r="555" spans="1:6" ht="18" customHeight="1">
      <c r="A555" s="2">
        <v>306940000</v>
      </c>
      <c r="B555" s="2" t="s">
        <v>5282</v>
      </c>
      <c r="C555" s="2" t="s">
        <v>5276</v>
      </c>
      <c r="D555" s="2" t="s">
        <v>149</v>
      </c>
      <c r="E555" s="2"/>
      <c r="F555" s="2" t="s">
        <v>4648</v>
      </c>
    </row>
    <row r="556" spans="1:6" ht="18" customHeight="1">
      <c r="A556" s="2">
        <v>306951000</v>
      </c>
      <c r="B556" s="2" t="s">
        <v>5283</v>
      </c>
      <c r="C556" s="2" t="s">
        <v>5276</v>
      </c>
      <c r="D556" s="2" t="s">
        <v>149</v>
      </c>
      <c r="E556" s="2"/>
      <c r="F556" s="2" t="s">
        <v>4648</v>
      </c>
    </row>
    <row r="557" spans="1:6" ht="18" customHeight="1">
      <c r="A557" s="2">
        <v>306959000</v>
      </c>
      <c r="B557" s="2" t="s">
        <v>5284</v>
      </c>
      <c r="C557" s="2" t="s">
        <v>5276</v>
      </c>
      <c r="D557" s="2" t="s">
        <v>149</v>
      </c>
      <c r="E557" s="2"/>
      <c r="F557" s="2" t="s">
        <v>4648</v>
      </c>
    </row>
    <row r="558" spans="1:6" ht="18" customHeight="1">
      <c r="A558" s="2">
        <v>306990000</v>
      </c>
      <c r="B558" s="2" t="s">
        <v>5285</v>
      </c>
      <c r="C558" s="2" t="s">
        <v>5286</v>
      </c>
      <c r="D558" s="2" t="s">
        <v>149</v>
      </c>
      <c r="E558" s="2"/>
      <c r="F558" s="2" t="s">
        <v>4648</v>
      </c>
    </row>
    <row r="559" spans="1:6" ht="18" customHeight="1">
      <c r="A559" s="2">
        <v>307111000</v>
      </c>
      <c r="B559" s="2" t="s">
        <v>5287</v>
      </c>
      <c r="C559" s="2" t="s">
        <v>5251</v>
      </c>
      <c r="D559" s="2" t="s">
        <v>149</v>
      </c>
      <c r="E559" s="2"/>
      <c r="F559" s="2" t="s">
        <v>4648</v>
      </c>
    </row>
    <row r="560" spans="1:6" ht="18" customHeight="1">
      <c r="A560" s="2">
        <v>307119000</v>
      </c>
      <c r="B560" s="2" t="s">
        <v>5288</v>
      </c>
      <c r="C560" s="2" t="s">
        <v>5289</v>
      </c>
      <c r="D560" s="2" t="s">
        <v>149</v>
      </c>
      <c r="E560" s="2"/>
      <c r="F560" s="2" t="s">
        <v>4648</v>
      </c>
    </row>
    <row r="561" spans="1:6" ht="18" customHeight="1">
      <c r="A561" s="2">
        <v>307120000</v>
      </c>
      <c r="B561" s="2" t="s">
        <v>5290</v>
      </c>
      <c r="C561" s="2" t="s">
        <v>5291</v>
      </c>
      <c r="D561" s="2" t="s">
        <v>149</v>
      </c>
      <c r="E561" s="2"/>
      <c r="F561" s="2" t="s">
        <v>4648</v>
      </c>
    </row>
    <row r="562" spans="1:6" ht="18" customHeight="1">
      <c r="A562" s="2">
        <v>307190000</v>
      </c>
      <c r="B562" s="2" t="s">
        <v>5292</v>
      </c>
      <c r="C562" s="2" t="s">
        <v>5293</v>
      </c>
      <c r="D562" s="2" t="s">
        <v>149</v>
      </c>
      <c r="E562" s="2"/>
      <c r="F562" s="2" t="s">
        <v>4648</v>
      </c>
    </row>
    <row r="563" spans="1:6" ht="18" customHeight="1">
      <c r="A563" s="2">
        <v>307211000</v>
      </c>
      <c r="B563" s="2" t="s">
        <v>5294</v>
      </c>
      <c r="C563" s="2" t="s">
        <v>5251</v>
      </c>
      <c r="D563" s="2" t="s">
        <v>149</v>
      </c>
      <c r="E563" s="2"/>
      <c r="F563" s="2" t="s">
        <v>4648</v>
      </c>
    </row>
    <row r="564" spans="1:6" ht="18" customHeight="1">
      <c r="A564" s="2">
        <v>307219100</v>
      </c>
      <c r="B564" s="2" t="s">
        <v>5295</v>
      </c>
      <c r="C564" s="2" t="s">
        <v>5296</v>
      </c>
      <c r="D564" s="2" t="s">
        <v>149</v>
      </c>
      <c r="E564" s="2"/>
      <c r="F564" s="2" t="s">
        <v>4648</v>
      </c>
    </row>
    <row r="565" spans="1:6" ht="18" customHeight="1">
      <c r="A565" s="2">
        <v>307219900</v>
      </c>
      <c r="B565" s="2" t="s">
        <v>5297</v>
      </c>
      <c r="C565" s="2" t="s">
        <v>5296</v>
      </c>
      <c r="D565" s="2" t="s">
        <v>149</v>
      </c>
      <c r="E565" s="2"/>
      <c r="F565" s="2" t="s">
        <v>4648</v>
      </c>
    </row>
    <row r="566" spans="1:6" ht="18" customHeight="1">
      <c r="A566" s="2">
        <v>307221000</v>
      </c>
      <c r="B566" s="2" t="s">
        <v>5298</v>
      </c>
      <c r="C566" s="2" t="s">
        <v>5291</v>
      </c>
      <c r="D566" s="2" t="s">
        <v>149</v>
      </c>
      <c r="E566" s="2"/>
      <c r="F566" s="2" t="s">
        <v>4648</v>
      </c>
    </row>
    <row r="567" spans="1:6" ht="18" customHeight="1">
      <c r="A567" s="2">
        <v>307229000</v>
      </c>
      <c r="B567" s="2" t="s">
        <v>5299</v>
      </c>
      <c r="C567" s="2" t="s">
        <v>5291</v>
      </c>
      <c r="D567" s="2" t="s">
        <v>149</v>
      </c>
      <c r="E567" s="2"/>
      <c r="F567" s="2" t="s">
        <v>4648</v>
      </c>
    </row>
    <row r="568" spans="1:6" ht="18" customHeight="1">
      <c r="A568" s="2">
        <v>307291000</v>
      </c>
      <c r="B568" s="2" t="s">
        <v>5300</v>
      </c>
      <c r="C568" s="2" t="s">
        <v>5293</v>
      </c>
      <c r="D568" s="2" t="s">
        <v>149</v>
      </c>
      <c r="E568" s="2"/>
      <c r="F568" s="2" t="s">
        <v>4648</v>
      </c>
    </row>
    <row r="569" spans="1:6" ht="18" customHeight="1">
      <c r="A569" s="2">
        <v>307299000</v>
      </c>
      <c r="B569" s="2" t="s">
        <v>5301</v>
      </c>
      <c r="C569" s="2" t="s">
        <v>5293</v>
      </c>
      <c r="D569" s="2" t="s">
        <v>149</v>
      </c>
      <c r="E569" s="2"/>
      <c r="F569" s="2" t="s">
        <v>4648</v>
      </c>
    </row>
    <row r="570" spans="1:6" ht="18" customHeight="1">
      <c r="A570" s="2">
        <v>307311000</v>
      </c>
      <c r="B570" s="2" t="s">
        <v>5302</v>
      </c>
      <c r="C570" s="2" t="s">
        <v>5251</v>
      </c>
      <c r="D570" s="2" t="s">
        <v>149</v>
      </c>
      <c r="E570" s="2"/>
      <c r="F570" s="2" t="s">
        <v>4648</v>
      </c>
    </row>
    <row r="571" spans="1:6" ht="18" customHeight="1">
      <c r="A571" s="2">
        <v>307319001</v>
      </c>
      <c r="B571" s="2" t="s">
        <v>5303</v>
      </c>
      <c r="C571" s="2" t="s">
        <v>5296</v>
      </c>
      <c r="D571" s="2" t="s">
        <v>149</v>
      </c>
      <c r="E571" s="2"/>
      <c r="F571" s="2" t="s">
        <v>4648</v>
      </c>
    </row>
    <row r="572" spans="1:6" ht="18" customHeight="1">
      <c r="A572" s="2">
        <v>307319090</v>
      </c>
      <c r="B572" s="2" t="s">
        <v>5304</v>
      </c>
      <c r="C572" s="2" t="s">
        <v>5296</v>
      </c>
      <c r="D572" s="2" t="s">
        <v>149</v>
      </c>
      <c r="E572" s="2"/>
      <c r="F572" s="2" t="s">
        <v>4648</v>
      </c>
    </row>
    <row r="573" spans="1:6" ht="18" customHeight="1">
      <c r="A573" s="2">
        <v>307320000</v>
      </c>
      <c r="B573" s="2" t="s">
        <v>5305</v>
      </c>
      <c r="C573" s="2" t="s">
        <v>5291</v>
      </c>
      <c r="D573" s="2" t="s">
        <v>149</v>
      </c>
      <c r="E573" s="2"/>
      <c r="F573" s="2" t="s">
        <v>4648</v>
      </c>
    </row>
    <row r="574" spans="1:6" ht="18" customHeight="1">
      <c r="A574" s="2">
        <v>307390000</v>
      </c>
      <c r="B574" s="2" t="s">
        <v>5306</v>
      </c>
      <c r="C574" s="2" t="s">
        <v>5293</v>
      </c>
      <c r="D574" s="2" t="s">
        <v>149</v>
      </c>
      <c r="E574" s="2"/>
      <c r="F574" s="2" t="s">
        <v>4648</v>
      </c>
    </row>
    <row r="575" spans="1:6" ht="18" customHeight="1">
      <c r="A575" s="2">
        <v>307421000</v>
      </c>
      <c r="B575" s="2" t="s">
        <v>5307</v>
      </c>
      <c r="C575" s="2" t="s">
        <v>5251</v>
      </c>
      <c r="D575" s="2" t="s">
        <v>149</v>
      </c>
      <c r="E575" s="2"/>
      <c r="F575" s="2" t="s">
        <v>4648</v>
      </c>
    </row>
    <row r="576" spans="1:6" ht="18" customHeight="1">
      <c r="A576" s="2">
        <v>307429100</v>
      </c>
      <c r="B576" s="2" t="s">
        <v>5308</v>
      </c>
      <c r="C576" s="2" t="s">
        <v>5309</v>
      </c>
      <c r="D576" s="2" t="s">
        <v>149</v>
      </c>
      <c r="E576" s="2"/>
      <c r="F576" s="2" t="s">
        <v>4648</v>
      </c>
    </row>
    <row r="577" spans="1:6" ht="18" customHeight="1">
      <c r="A577" s="2">
        <v>307429900</v>
      </c>
      <c r="B577" s="2" t="s">
        <v>5310</v>
      </c>
      <c r="C577" s="2" t="s">
        <v>5311</v>
      </c>
      <c r="D577" s="2" t="s">
        <v>149</v>
      </c>
      <c r="E577" s="2"/>
      <c r="F577" s="2" t="s">
        <v>4648</v>
      </c>
    </row>
    <row r="578" spans="1:6" ht="18" customHeight="1">
      <c r="A578" s="2">
        <v>307431000</v>
      </c>
      <c r="B578" s="2" t="s">
        <v>5312</v>
      </c>
      <c r="C578" s="2" t="s">
        <v>5313</v>
      </c>
      <c r="D578" s="2" t="s">
        <v>149</v>
      </c>
      <c r="E578" s="2"/>
      <c r="F578" s="2" t="s">
        <v>4648</v>
      </c>
    </row>
    <row r="579" spans="1:6" ht="18" customHeight="1">
      <c r="A579" s="2">
        <v>307439000</v>
      </c>
      <c r="B579" s="2" t="s">
        <v>5314</v>
      </c>
      <c r="C579" s="2" t="s">
        <v>5103</v>
      </c>
      <c r="D579" s="2" t="s">
        <v>149</v>
      </c>
      <c r="E579" s="2"/>
      <c r="F579" s="2" t="s">
        <v>4648</v>
      </c>
    </row>
    <row r="580" spans="1:6" ht="18" customHeight="1">
      <c r="A580" s="2">
        <v>307491000</v>
      </c>
      <c r="B580" s="2" t="s">
        <v>5315</v>
      </c>
      <c r="C580" s="2" t="s">
        <v>5316</v>
      </c>
      <c r="D580" s="2" t="s">
        <v>149</v>
      </c>
      <c r="E580" s="2"/>
      <c r="F580" s="2" t="s">
        <v>4648</v>
      </c>
    </row>
    <row r="581" spans="1:6" ht="18" customHeight="1">
      <c r="A581" s="2">
        <v>307499000</v>
      </c>
      <c r="B581" s="2" t="s">
        <v>5317</v>
      </c>
      <c r="C581" s="2" t="s">
        <v>5286</v>
      </c>
      <c r="D581" s="2" t="s">
        <v>149</v>
      </c>
      <c r="E581" s="2"/>
      <c r="F581" s="2" t="s">
        <v>4648</v>
      </c>
    </row>
    <row r="582" spans="1:6" ht="18" customHeight="1">
      <c r="A582" s="2">
        <v>307510000</v>
      </c>
      <c r="B582" s="2" t="s">
        <v>5318</v>
      </c>
      <c r="C582" s="2" t="s">
        <v>5309</v>
      </c>
      <c r="D582" s="2" t="s">
        <v>149</v>
      </c>
      <c r="E582" s="2"/>
      <c r="F582" s="2" t="s">
        <v>4648</v>
      </c>
    </row>
    <row r="583" spans="1:6" ht="18" customHeight="1">
      <c r="A583" s="2">
        <v>307520000</v>
      </c>
      <c r="B583" s="2" t="s">
        <v>5319</v>
      </c>
      <c r="C583" s="2" t="s">
        <v>5320</v>
      </c>
      <c r="D583" s="2" t="s">
        <v>149</v>
      </c>
      <c r="E583" s="2"/>
      <c r="F583" s="2" t="s">
        <v>4648</v>
      </c>
    </row>
    <row r="584" spans="1:6" ht="18" customHeight="1">
      <c r="A584" s="2">
        <v>307590000</v>
      </c>
      <c r="B584" s="2" t="s">
        <v>5321</v>
      </c>
      <c r="C584" s="2" t="s">
        <v>5316</v>
      </c>
      <c r="D584" s="2" t="s">
        <v>149</v>
      </c>
      <c r="E584" s="2"/>
      <c r="F584" s="2" t="s">
        <v>4648</v>
      </c>
    </row>
    <row r="585" spans="1:6" ht="18" customHeight="1">
      <c r="A585" s="2">
        <v>307601010</v>
      </c>
      <c r="B585" s="2" t="s">
        <v>5322</v>
      </c>
      <c r="C585" s="2" t="s">
        <v>5251</v>
      </c>
      <c r="D585" s="2" t="s">
        <v>149</v>
      </c>
      <c r="E585" s="2"/>
      <c r="F585" s="2" t="s">
        <v>4713</v>
      </c>
    </row>
    <row r="586" spans="1:6" ht="18" customHeight="1">
      <c r="A586" s="2">
        <v>307601090</v>
      </c>
      <c r="B586" s="2" t="s">
        <v>5323</v>
      </c>
      <c r="C586" s="2" t="s">
        <v>5251</v>
      </c>
      <c r="D586" s="2" t="s">
        <v>149</v>
      </c>
      <c r="E586" s="2"/>
      <c r="F586" s="2" t="s">
        <v>4648</v>
      </c>
    </row>
    <row r="587" spans="1:6" ht="18" customHeight="1">
      <c r="A587" s="2">
        <v>307609010</v>
      </c>
      <c r="B587" s="2" t="s">
        <v>5324</v>
      </c>
      <c r="C587" s="2" t="s">
        <v>5325</v>
      </c>
      <c r="D587" s="2" t="s">
        <v>149</v>
      </c>
      <c r="E587" s="2"/>
      <c r="F587" s="2" t="s">
        <v>4713</v>
      </c>
    </row>
    <row r="588" spans="1:6" ht="18" customHeight="1">
      <c r="A588" s="2">
        <v>307609090</v>
      </c>
      <c r="B588" s="2" t="s">
        <v>5326</v>
      </c>
      <c r="C588" s="2" t="s">
        <v>5325</v>
      </c>
      <c r="D588" s="2" t="s">
        <v>149</v>
      </c>
      <c r="E588" s="2"/>
      <c r="F588" s="2" t="s">
        <v>4648</v>
      </c>
    </row>
    <row r="589" spans="1:6" ht="18" customHeight="1">
      <c r="A589" s="2">
        <v>307711010</v>
      </c>
      <c r="B589" s="2" t="s">
        <v>5327</v>
      </c>
      <c r="C589" s="2" t="s">
        <v>5251</v>
      </c>
      <c r="D589" s="2" t="s">
        <v>149</v>
      </c>
      <c r="E589" s="2"/>
      <c r="F589" s="2" t="s">
        <v>4661</v>
      </c>
    </row>
    <row r="590" spans="1:6" ht="18" customHeight="1">
      <c r="A590" s="2">
        <v>307711090</v>
      </c>
      <c r="B590" s="2" t="s">
        <v>5328</v>
      </c>
      <c r="C590" s="2" t="s">
        <v>5251</v>
      </c>
      <c r="D590" s="2" t="s">
        <v>149</v>
      </c>
      <c r="E590" s="2"/>
      <c r="F590" s="2" t="s">
        <v>4648</v>
      </c>
    </row>
    <row r="591" spans="1:6" ht="18" customHeight="1">
      <c r="A591" s="2">
        <v>307719100</v>
      </c>
      <c r="B591" s="2" t="s">
        <v>5329</v>
      </c>
      <c r="C591" s="2" t="s">
        <v>5311</v>
      </c>
      <c r="D591" s="2" t="s">
        <v>149</v>
      </c>
      <c r="E591" s="2"/>
      <c r="F591" s="2" t="s">
        <v>4648</v>
      </c>
    </row>
    <row r="592" spans="1:6" ht="18" customHeight="1">
      <c r="A592" s="2">
        <v>307719910</v>
      </c>
      <c r="B592" s="2" t="s">
        <v>5330</v>
      </c>
      <c r="C592" s="2" t="s">
        <v>5311</v>
      </c>
      <c r="D592" s="2" t="s">
        <v>149</v>
      </c>
      <c r="E592" s="2"/>
      <c r="F592" s="2" t="s">
        <v>4661</v>
      </c>
    </row>
    <row r="593" spans="1:6" ht="18" customHeight="1">
      <c r="A593" s="2">
        <v>307719920</v>
      </c>
      <c r="B593" s="2" t="s">
        <v>5331</v>
      </c>
      <c r="C593" s="2" t="s">
        <v>5311</v>
      </c>
      <c r="D593" s="2" t="s">
        <v>149</v>
      </c>
      <c r="E593" s="2"/>
      <c r="F593" s="2" t="s">
        <v>4971</v>
      </c>
    </row>
    <row r="594" spans="1:6" ht="18" customHeight="1">
      <c r="A594" s="2">
        <v>307719990</v>
      </c>
      <c r="B594" s="2" t="s">
        <v>5332</v>
      </c>
      <c r="C594" s="2" t="s">
        <v>5311</v>
      </c>
      <c r="D594" s="2" t="s">
        <v>149</v>
      </c>
      <c r="E594" s="2"/>
      <c r="F594" s="2" t="s">
        <v>4648</v>
      </c>
    </row>
    <row r="595" spans="1:6" ht="18" customHeight="1">
      <c r="A595" s="2">
        <v>307720010</v>
      </c>
      <c r="B595" s="2" t="s">
        <v>5333</v>
      </c>
      <c r="C595" s="2" t="s">
        <v>5103</v>
      </c>
      <c r="D595" s="2" t="s">
        <v>149</v>
      </c>
      <c r="E595" s="2"/>
      <c r="F595" s="2" t="s">
        <v>4661</v>
      </c>
    </row>
    <row r="596" spans="1:6" ht="18" customHeight="1">
      <c r="A596" s="2">
        <v>307720020</v>
      </c>
      <c r="B596" s="2" t="s">
        <v>5334</v>
      </c>
      <c r="C596" s="2" t="s">
        <v>5103</v>
      </c>
      <c r="D596" s="2" t="s">
        <v>149</v>
      </c>
      <c r="E596" s="2"/>
      <c r="F596" s="2" t="s">
        <v>4971</v>
      </c>
    </row>
    <row r="597" spans="1:6" ht="18" customHeight="1">
      <c r="A597" s="2">
        <v>307720090</v>
      </c>
      <c r="B597" s="2" t="s">
        <v>5335</v>
      </c>
      <c r="C597" s="2" t="s">
        <v>5103</v>
      </c>
      <c r="D597" s="2" t="s">
        <v>149</v>
      </c>
      <c r="E597" s="2"/>
      <c r="F597" s="2" t="s">
        <v>4648</v>
      </c>
    </row>
    <row r="598" spans="1:6" ht="18" customHeight="1">
      <c r="A598" s="2">
        <v>307790010</v>
      </c>
      <c r="B598" s="2" t="s">
        <v>5336</v>
      </c>
      <c r="C598" s="2" t="s">
        <v>5286</v>
      </c>
      <c r="D598" s="2" t="s">
        <v>149</v>
      </c>
      <c r="E598" s="2"/>
      <c r="F598" s="2" t="s">
        <v>4661</v>
      </c>
    </row>
    <row r="599" spans="1:6" ht="18" customHeight="1">
      <c r="A599" s="2">
        <v>307790020</v>
      </c>
      <c r="B599" s="2" t="s">
        <v>5337</v>
      </c>
      <c r="C599" s="2" t="s">
        <v>5286</v>
      </c>
      <c r="D599" s="2" t="s">
        <v>149</v>
      </c>
      <c r="E599" s="2"/>
      <c r="F599" s="2" t="s">
        <v>4971</v>
      </c>
    </row>
    <row r="600" spans="1:6" ht="18" customHeight="1">
      <c r="A600" s="2">
        <v>307790090</v>
      </c>
      <c r="B600" s="2" t="s">
        <v>5338</v>
      </c>
      <c r="C600" s="2" t="s">
        <v>5286</v>
      </c>
      <c r="D600" s="2" t="s">
        <v>149</v>
      </c>
      <c r="E600" s="2"/>
      <c r="F600" s="2" t="s">
        <v>4648</v>
      </c>
    </row>
    <row r="601" spans="1:6" ht="18" customHeight="1">
      <c r="A601" s="2">
        <v>307811000</v>
      </c>
      <c r="B601" s="2" t="s">
        <v>5339</v>
      </c>
      <c r="C601" s="2" t="s">
        <v>5251</v>
      </c>
      <c r="D601" s="2" t="s">
        <v>149</v>
      </c>
      <c r="E601" s="2"/>
      <c r="F601" s="2" t="s">
        <v>4648</v>
      </c>
    </row>
    <row r="602" spans="1:6" ht="18" customHeight="1">
      <c r="A602" s="2">
        <v>307819000</v>
      </c>
      <c r="B602" s="2" t="s">
        <v>5340</v>
      </c>
      <c r="C602" s="2" t="s">
        <v>5311</v>
      </c>
      <c r="D602" s="2" t="s">
        <v>149</v>
      </c>
      <c r="E602" s="2"/>
      <c r="F602" s="2" t="s">
        <v>4648</v>
      </c>
    </row>
    <row r="603" spans="1:6" ht="18" customHeight="1">
      <c r="A603" s="2">
        <v>307821000</v>
      </c>
      <c r="B603" s="2" t="s">
        <v>5341</v>
      </c>
      <c r="C603" s="2" t="s">
        <v>5251</v>
      </c>
      <c r="D603" s="2" t="s">
        <v>149</v>
      </c>
      <c r="E603" s="2"/>
      <c r="F603" s="2" t="s">
        <v>4648</v>
      </c>
    </row>
    <row r="604" spans="1:6" ht="18" customHeight="1">
      <c r="A604" s="2">
        <v>307829000</v>
      </c>
      <c r="B604" s="2" t="s">
        <v>5342</v>
      </c>
      <c r="C604" s="2" t="s">
        <v>5311</v>
      </c>
      <c r="D604" s="2" t="s">
        <v>149</v>
      </c>
      <c r="E604" s="2"/>
      <c r="F604" s="2" t="s">
        <v>4648</v>
      </c>
    </row>
    <row r="605" spans="1:6" ht="18" customHeight="1">
      <c r="A605" s="2">
        <v>307830000</v>
      </c>
      <c r="B605" s="2" t="s">
        <v>5343</v>
      </c>
      <c r="C605" s="2" t="s">
        <v>5103</v>
      </c>
      <c r="D605" s="2" t="s">
        <v>149</v>
      </c>
      <c r="E605" s="2"/>
      <c r="F605" s="2" t="s">
        <v>4648</v>
      </c>
    </row>
    <row r="606" spans="1:6" ht="18" customHeight="1">
      <c r="A606" s="2">
        <v>307840000</v>
      </c>
      <c r="B606" s="2" t="s">
        <v>5344</v>
      </c>
      <c r="C606" s="2" t="s">
        <v>5103</v>
      </c>
      <c r="D606" s="2" t="s">
        <v>149</v>
      </c>
      <c r="E606" s="2"/>
      <c r="F606" s="2" t="s">
        <v>4648</v>
      </c>
    </row>
    <row r="607" spans="1:6" ht="18" customHeight="1">
      <c r="A607" s="2">
        <v>307870000</v>
      </c>
      <c r="B607" s="2" t="s">
        <v>5345</v>
      </c>
      <c r="C607" s="2" t="s">
        <v>5286</v>
      </c>
      <c r="D607" s="2" t="s">
        <v>149</v>
      </c>
      <c r="E607" s="2"/>
      <c r="F607" s="2" t="s">
        <v>4648</v>
      </c>
    </row>
    <row r="608" spans="1:6" ht="18" customHeight="1">
      <c r="A608" s="2">
        <v>307880000</v>
      </c>
      <c r="B608" s="2" t="s">
        <v>5346</v>
      </c>
      <c r="C608" s="2" t="s">
        <v>5286</v>
      </c>
      <c r="D608" s="2" t="s">
        <v>149</v>
      </c>
      <c r="E608" s="2"/>
      <c r="F608" s="2" t="s">
        <v>4648</v>
      </c>
    </row>
    <row r="609" spans="1:6" ht="18" customHeight="1">
      <c r="A609" s="2">
        <v>307911011</v>
      </c>
      <c r="B609" s="2" t="s">
        <v>5347</v>
      </c>
      <c r="C609" s="2" t="s">
        <v>5251</v>
      </c>
      <c r="D609" s="2" t="s">
        <v>149</v>
      </c>
      <c r="E609" s="2"/>
      <c r="F609" s="2" t="s">
        <v>4944</v>
      </c>
    </row>
    <row r="610" spans="1:6" ht="18" customHeight="1">
      <c r="A610" s="2">
        <v>307911019</v>
      </c>
      <c r="B610" s="2" t="s">
        <v>5348</v>
      </c>
      <c r="C610" s="2" t="s">
        <v>5251</v>
      </c>
      <c r="D610" s="2" t="s">
        <v>149</v>
      </c>
      <c r="E610" s="2"/>
      <c r="F610" s="2" t="s">
        <v>4661</v>
      </c>
    </row>
    <row r="611" spans="1:6" ht="18" customHeight="1">
      <c r="A611" s="2">
        <v>307911090</v>
      </c>
      <c r="B611" s="2" t="s">
        <v>5349</v>
      </c>
      <c r="C611" s="2" t="s">
        <v>5251</v>
      </c>
      <c r="D611" s="2" t="s">
        <v>149</v>
      </c>
      <c r="E611" s="2"/>
      <c r="F611" s="2" t="s">
        <v>4648</v>
      </c>
    </row>
    <row r="612" spans="1:6" ht="18" customHeight="1">
      <c r="A612" s="2">
        <v>307919011</v>
      </c>
      <c r="B612" s="2" t="s">
        <v>5350</v>
      </c>
      <c r="C612" s="2" t="s">
        <v>5311</v>
      </c>
      <c r="D612" s="2" t="s">
        <v>149</v>
      </c>
      <c r="E612" s="2"/>
      <c r="F612" s="2" t="s">
        <v>4944</v>
      </c>
    </row>
    <row r="613" spans="1:6" ht="18" customHeight="1">
      <c r="A613" s="2">
        <v>307919019</v>
      </c>
      <c r="B613" s="2" t="s">
        <v>5351</v>
      </c>
      <c r="C613" s="2" t="s">
        <v>5311</v>
      </c>
      <c r="D613" s="2" t="s">
        <v>149</v>
      </c>
      <c r="E613" s="2"/>
      <c r="F613" s="2" t="s">
        <v>4661</v>
      </c>
    </row>
    <row r="614" spans="1:6" ht="18" customHeight="1">
      <c r="A614" s="2">
        <v>307919020</v>
      </c>
      <c r="B614" s="2" t="s">
        <v>5352</v>
      </c>
      <c r="C614" s="2" t="s">
        <v>5311</v>
      </c>
      <c r="D614" s="2" t="s">
        <v>149</v>
      </c>
      <c r="E614" s="2"/>
      <c r="F614" s="2" t="s">
        <v>4971</v>
      </c>
    </row>
    <row r="615" spans="1:6" ht="18" customHeight="1">
      <c r="A615" s="2">
        <v>307919090</v>
      </c>
      <c r="B615" s="2" t="s">
        <v>5353</v>
      </c>
      <c r="C615" s="2" t="s">
        <v>5311</v>
      </c>
      <c r="D615" s="2" t="s">
        <v>149</v>
      </c>
      <c r="E615" s="2"/>
      <c r="F615" s="2" t="s">
        <v>4648</v>
      </c>
    </row>
    <row r="616" spans="1:6" ht="18" customHeight="1">
      <c r="A616" s="2">
        <v>307920011</v>
      </c>
      <c r="B616" s="2" t="s">
        <v>5354</v>
      </c>
      <c r="C616" s="2" t="s">
        <v>5103</v>
      </c>
      <c r="D616" s="2" t="s">
        <v>149</v>
      </c>
      <c r="E616" s="2"/>
      <c r="F616" s="2" t="s">
        <v>4944</v>
      </c>
    </row>
    <row r="617" spans="1:6" ht="18" customHeight="1">
      <c r="A617" s="2">
        <v>307920019</v>
      </c>
      <c r="B617" s="2" t="s">
        <v>5355</v>
      </c>
      <c r="C617" s="2" t="s">
        <v>5103</v>
      </c>
      <c r="D617" s="2" t="s">
        <v>149</v>
      </c>
      <c r="E617" s="2"/>
      <c r="F617" s="2" t="s">
        <v>4661</v>
      </c>
    </row>
    <row r="618" spans="1:6" ht="18" customHeight="1">
      <c r="A618" s="2">
        <v>307920020</v>
      </c>
      <c r="B618" s="2" t="s">
        <v>5356</v>
      </c>
      <c r="C618" s="2" t="s">
        <v>5103</v>
      </c>
      <c r="D618" s="2" t="s">
        <v>149</v>
      </c>
      <c r="E618" s="2"/>
      <c r="F618" s="2" t="s">
        <v>4971</v>
      </c>
    </row>
    <row r="619" spans="1:6" ht="18" customHeight="1">
      <c r="A619" s="2">
        <v>307920090</v>
      </c>
      <c r="B619" s="2" t="s">
        <v>5357</v>
      </c>
      <c r="C619" s="2" t="s">
        <v>5103</v>
      </c>
      <c r="D619" s="2" t="s">
        <v>149</v>
      </c>
      <c r="E619" s="2"/>
      <c r="F619" s="2" t="s">
        <v>4648</v>
      </c>
    </row>
    <row r="620" spans="1:6" ht="18" customHeight="1">
      <c r="A620" s="2">
        <v>307990011</v>
      </c>
      <c r="B620" s="2" t="s">
        <v>5358</v>
      </c>
      <c r="C620" s="2" t="s">
        <v>5286</v>
      </c>
      <c r="D620" s="2" t="s">
        <v>149</v>
      </c>
      <c r="E620" s="2"/>
      <c r="F620" s="2" t="s">
        <v>4944</v>
      </c>
    </row>
    <row r="621" spans="1:6" ht="18" customHeight="1">
      <c r="A621" s="2">
        <v>307990019</v>
      </c>
      <c r="B621" s="2" t="s">
        <v>5359</v>
      </c>
      <c r="C621" s="2" t="s">
        <v>5286</v>
      </c>
      <c r="D621" s="2" t="s">
        <v>149</v>
      </c>
      <c r="E621" s="2"/>
      <c r="F621" s="2" t="s">
        <v>4661</v>
      </c>
    </row>
    <row r="622" spans="1:6" ht="18" customHeight="1">
      <c r="A622" s="2">
        <v>307990020</v>
      </c>
      <c r="B622" s="2" t="s">
        <v>5360</v>
      </c>
      <c r="C622" s="2" t="s">
        <v>5286</v>
      </c>
      <c r="D622" s="2" t="s">
        <v>149</v>
      </c>
      <c r="E622" s="2"/>
      <c r="F622" s="2" t="s">
        <v>4971</v>
      </c>
    </row>
    <row r="623" spans="1:6" ht="18" customHeight="1">
      <c r="A623" s="2">
        <v>307990090</v>
      </c>
      <c r="B623" s="2" t="s">
        <v>5361</v>
      </c>
      <c r="C623" s="2" t="s">
        <v>5286</v>
      </c>
      <c r="D623" s="2" t="s">
        <v>149</v>
      </c>
      <c r="E623" s="2"/>
      <c r="F623" s="2" t="s">
        <v>4648</v>
      </c>
    </row>
    <row r="624" spans="1:6" ht="18" customHeight="1">
      <c r="A624" s="2">
        <v>308111010</v>
      </c>
      <c r="B624" s="2" t="s">
        <v>5362</v>
      </c>
      <c r="C624" s="2" t="s">
        <v>5363</v>
      </c>
      <c r="D624" s="2" t="s">
        <v>149</v>
      </c>
      <c r="E624" s="2"/>
      <c r="F624" s="2" t="s">
        <v>4661</v>
      </c>
    </row>
    <row r="625" spans="1:6" ht="18" customHeight="1">
      <c r="A625" s="2">
        <v>308111090</v>
      </c>
      <c r="B625" s="2" t="s">
        <v>5364</v>
      </c>
      <c r="C625" s="2" t="s">
        <v>5363</v>
      </c>
      <c r="D625" s="2" t="s">
        <v>149</v>
      </c>
      <c r="E625" s="2"/>
      <c r="F625" s="2" t="s">
        <v>4648</v>
      </c>
    </row>
    <row r="626" spans="1:6" ht="18" customHeight="1">
      <c r="A626" s="2">
        <v>308119010</v>
      </c>
      <c r="B626" s="2" t="s">
        <v>5365</v>
      </c>
      <c r="C626" s="2" t="s">
        <v>5311</v>
      </c>
      <c r="D626" s="2" t="s">
        <v>149</v>
      </c>
      <c r="E626" s="2"/>
      <c r="F626" s="2" t="s">
        <v>4661</v>
      </c>
    </row>
    <row r="627" spans="1:6" ht="18" customHeight="1">
      <c r="A627" s="2">
        <v>308119020</v>
      </c>
      <c r="B627" s="2" t="s">
        <v>5366</v>
      </c>
      <c r="C627" s="2" t="s">
        <v>5311</v>
      </c>
      <c r="D627" s="2" t="s">
        <v>149</v>
      </c>
      <c r="E627" s="2"/>
      <c r="F627" s="2" t="s">
        <v>4971</v>
      </c>
    </row>
    <row r="628" spans="1:6" ht="18" customHeight="1">
      <c r="A628" s="2">
        <v>308119090</v>
      </c>
      <c r="B628" s="2" t="s">
        <v>5367</v>
      </c>
      <c r="C628" s="2" t="s">
        <v>5311</v>
      </c>
      <c r="D628" s="2" t="s">
        <v>149</v>
      </c>
      <c r="E628" s="2"/>
      <c r="F628" s="2" t="s">
        <v>4648</v>
      </c>
    </row>
    <row r="629" spans="1:6" ht="18" customHeight="1">
      <c r="A629" s="2">
        <v>308120010</v>
      </c>
      <c r="B629" s="2" t="s">
        <v>5368</v>
      </c>
      <c r="C629" s="2" t="s">
        <v>5369</v>
      </c>
      <c r="D629" s="2" t="s">
        <v>149</v>
      </c>
      <c r="E629" s="2"/>
      <c r="F629" s="2" t="s">
        <v>4661</v>
      </c>
    </row>
    <row r="630" spans="1:6" ht="18" customHeight="1">
      <c r="A630" s="2">
        <v>308120020</v>
      </c>
      <c r="B630" s="2" t="s">
        <v>5370</v>
      </c>
      <c r="C630" s="2" t="s">
        <v>5369</v>
      </c>
      <c r="D630" s="2" t="s">
        <v>149</v>
      </c>
      <c r="E630" s="2"/>
      <c r="F630" s="2" t="s">
        <v>4971</v>
      </c>
    </row>
    <row r="631" spans="1:6" ht="18" customHeight="1">
      <c r="A631" s="2">
        <v>308120090</v>
      </c>
      <c r="B631" s="2" t="s">
        <v>5371</v>
      </c>
      <c r="C631" s="2" t="s">
        <v>5369</v>
      </c>
      <c r="D631" s="2" t="s">
        <v>149</v>
      </c>
      <c r="E631" s="2"/>
      <c r="F631" s="2" t="s">
        <v>4648</v>
      </c>
    </row>
    <row r="632" spans="1:6" ht="18" customHeight="1">
      <c r="A632" s="2">
        <v>308190010</v>
      </c>
      <c r="B632" s="2" t="s">
        <v>5372</v>
      </c>
      <c r="C632" s="2" t="s">
        <v>5373</v>
      </c>
      <c r="D632" s="2" t="s">
        <v>149</v>
      </c>
      <c r="E632" s="2"/>
      <c r="F632" s="2" t="s">
        <v>4661</v>
      </c>
    </row>
    <row r="633" spans="1:6" ht="18" customHeight="1">
      <c r="A633" s="2">
        <v>308190020</v>
      </c>
      <c r="B633" s="2" t="s">
        <v>5374</v>
      </c>
      <c r="C633" s="2" t="s">
        <v>5373</v>
      </c>
      <c r="D633" s="2" t="s">
        <v>149</v>
      </c>
      <c r="E633" s="2"/>
      <c r="F633" s="2" t="s">
        <v>4971</v>
      </c>
    </row>
    <row r="634" spans="1:6" ht="18" customHeight="1">
      <c r="A634" s="2">
        <v>308190090</v>
      </c>
      <c r="B634" s="2" t="s">
        <v>5375</v>
      </c>
      <c r="C634" s="2" t="s">
        <v>5373</v>
      </c>
      <c r="D634" s="2" t="s">
        <v>149</v>
      </c>
      <c r="E634" s="2"/>
      <c r="F634" s="2" t="s">
        <v>4648</v>
      </c>
    </row>
    <row r="635" spans="1:6" ht="18" customHeight="1">
      <c r="A635" s="2">
        <v>308211000</v>
      </c>
      <c r="B635" s="2" t="s">
        <v>5376</v>
      </c>
      <c r="C635" s="2" t="s">
        <v>5363</v>
      </c>
      <c r="D635" s="2" t="s">
        <v>149</v>
      </c>
      <c r="E635" s="2"/>
      <c r="F635" s="2" t="s">
        <v>4648</v>
      </c>
    </row>
    <row r="636" spans="1:6" ht="18" customHeight="1">
      <c r="A636" s="2">
        <v>308219010</v>
      </c>
      <c r="B636" s="2" t="s">
        <v>5377</v>
      </c>
      <c r="C636" s="2" t="s">
        <v>5311</v>
      </c>
      <c r="D636" s="2" t="s">
        <v>149</v>
      </c>
      <c r="E636" s="2"/>
      <c r="F636" s="2" t="s">
        <v>4971</v>
      </c>
    </row>
    <row r="637" spans="1:6" ht="18" customHeight="1">
      <c r="A637" s="2">
        <v>308219090</v>
      </c>
      <c r="B637" s="2" t="s">
        <v>5378</v>
      </c>
      <c r="C637" s="2" t="s">
        <v>5311</v>
      </c>
      <c r="D637" s="2" t="s">
        <v>149</v>
      </c>
      <c r="E637" s="2"/>
      <c r="F637" s="2" t="s">
        <v>4648</v>
      </c>
    </row>
    <row r="638" spans="1:6" ht="18" customHeight="1">
      <c r="A638" s="2">
        <v>308220010</v>
      </c>
      <c r="B638" s="2" t="s">
        <v>5379</v>
      </c>
      <c r="C638" s="2" t="s">
        <v>5380</v>
      </c>
      <c r="D638" s="2" t="s">
        <v>149</v>
      </c>
      <c r="E638" s="2"/>
      <c r="F638" s="2" t="s">
        <v>4971</v>
      </c>
    </row>
    <row r="639" spans="1:6" ht="18" customHeight="1">
      <c r="A639" s="2">
        <v>308220090</v>
      </c>
      <c r="B639" s="2" t="s">
        <v>5381</v>
      </c>
      <c r="C639" s="2" t="s">
        <v>5380</v>
      </c>
      <c r="D639" s="2" t="s">
        <v>149</v>
      </c>
      <c r="E639" s="2"/>
      <c r="F639" s="2" t="s">
        <v>4648</v>
      </c>
    </row>
    <row r="640" spans="1:6" ht="18" customHeight="1">
      <c r="A640" s="2">
        <v>308290010</v>
      </c>
      <c r="B640" s="2" t="s">
        <v>5382</v>
      </c>
      <c r="C640" s="2" t="s">
        <v>5383</v>
      </c>
      <c r="D640" s="2" t="s">
        <v>149</v>
      </c>
      <c r="E640" s="2"/>
      <c r="F640" s="2" t="s">
        <v>4971</v>
      </c>
    </row>
    <row r="641" spans="1:6" ht="18" customHeight="1">
      <c r="A641" s="2">
        <v>308290090</v>
      </c>
      <c r="B641" s="2" t="s">
        <v>5384</v>
      </c>
      <c r="C641" s="2" t="s">
        <v>5383</v>
      </c>
      <c r="D641" s="2" t="s">
        <v>149</v>
      </c>
      <c r="E641" s="2"/>
      <c r="F641" s="2" t="s">
        <v>4648</v>
      </c>
    </row>
    <row r="642" spans="1:6" ht="18" customHeight="1">
      <c r="A642" s="2">
        <v>308301100</v>
      </c>
      <c r="B642" s="2" t="s">
        <v>5385</v>
      </c>
      <c r="C642" s="2" t="s">
        <v>5363</v>
      </c>
      <c r="D642" s="2" t="s">
        <v>149</v>
      </c>
      <c r="E642" s="2"/>
      <c r="F642" s="2" t="s">
        <v>4648</v>
      </c>
    </row>
    <row r="643" spans="1:6" ht="18" customHeight="1">
      <c r="A643" s="2">
        <v>308301900</v>
      </c>
      <c r="B643" s="2" t="s">
        <v>5386</v>
      </c>
      <c r="C643" s="2" t="s">
        <v>5311</v>
      </c>
      <c r="D643" s="2" t="s">
        <v>149</v>
      </c>
      <c r="E643" s="2"/>
      <c r="F643" s="2" t="s">
        <v>4648</v>
      </c>
    </row>
    <row r="644" spans="1:6" ht="18" customHeight="1">
      <c r="A644" s="2">
        <v>308309000</v>
      </c>
      <c r="B644" s="2" t="s">
        <v>5387</v>
      </c>
      <c r="C644" s="2" t="s">
        <v>5388</v>
      </c>
      <c r="D644" s="2" t="s">
        <v>149</v>
      </c>
      <c r="E644" s="2"/>
      <c r="F644" s="2" t="s">
        <v>4648</v>
      </c>
    </row>
    <row r="645" spans="1:6" ht="18" customHeight="1">
      <c r="A645" s="2">
        <v>308901110</v>
      </c>
      <c r="B645" s="2" t="s">
        <v>5389</v>
      </c>
      <c r="C645" s="2" t="s">
        <v>5390</v>
      </c>
      <c r="D645" s="2" t="s">
        <v>149</v>
      </c>
      <c r="E645" s="2"/>
      <c r="F645" s="2" t="s">
        <v>4713</v>
      </c>
    </row>
    <row r="646" spans="1:6" ht="18" customHeight="1">
      <c r="A646" s="2">
        <v>308901190</v>
      </c>
      <c r="B646" s="2" t="s">
        <v>5391</v>
      </c>
      <c r="C646" s="2" t="s">
        <v>5390</v>
      </c>
      <c r="D646" s="2" t="s">
        <v>149</v>
      </c>
      <c r="E646" s="2"/>
      <c r="F646" s="2" t="s">
        <v>4648</v>
      </c>
    </row>
    <row r="647" spans="1:6" ht="18" customHeight="1">
      <c r="A647" s="2">
        <v>308901200</v>
      </c>
      <c r="B647" s="2" t="s">
        <v>5392</v>
      </c>
      <c r="C647" s="2" t="s">
        <v>5311</v>
      </c>
      <c r="D647" s="2" t="s">
        <v>149</v>
      </c>
      <c r="E647" s="2"/>
      <c r="F647" s="2" t="s">
        <v>4648</v>
      </c>
    </row>
    <row r="648" spans="1:6" ht="18" customHeight="1">
      <c r="A648" s="2">
        <v>308901910</v>
      </c>
      <c r="B648" s="2" t="s">
        <v>5393</v>
      </c>
      <c r="C648" s="2" t="s">
        <v>5311</v>
      </c>
      <c r="D648" s="2" t="s">
        <v>149</v>
      </c>
      <c r="E648" s="2"/>
      <c r="F648" s="2" t="s">
        <v>4713</v>
      </c>
    </row>
    <row r="649" spans="1:6" ht="18" customHeight="1">
      <c r="A649" s="2">
        <v>308901990</v>
      </c>
      <c r="B649" s="2" t="s">
        <v>5394</v>
      </c>
      <c r="C649" s="2" t="s">
        <v>5311</v>
      </c>
      <c r="D649" s="2" t="s">
        <v>149</v>
      </c>
      <c r="E649" s="2"/>
      <c r="F649" s="2" t="s">
        <v>4648</v>
      </c>
    </row>
    <row r="650" spans="1:6" ht="18" customHeight="1">
      <c r="A650" s="2">
        <v>308909010</v>
      </c>
      <c r="B650" s="2" t="s">
        <v>5395</v>
      </c>
      <c r="C650" s="2" t="s">
        <v>5388</v>
      </c>
      <c r="D650" s="2" t="s">
        <v>149</v>
      </c>
      <c r="E650" s="2"/>
      <c r="F650" s="2" t="s">
        <v>4713</v>
      </c>
    </row>
    <row r="651" spans="1:6" ht="18" customHeight="1">
      <c r="A651" s="2">
        <v>308909090</v>
      </c>
      <c r="B651" s="2" t="s">
        <v>5396</v>
      </c>
      <c r="C651" s="2" t="s">
        <v>5388</v>
      </c>
      <c r="D651" s="2" t="s">
        <v>149</v>
      </c>
      <c r="E651" s="2"/>
      <c r="F651" s="2" t="s">
        <v>4648</v>
      </c>
    </row>
    <row r="652" spans="1:6" ht="18" customHeight="1">
      <c r="A652" s="2">
        <v>309100010</v>
      </c>
      <c r="B652" s="2" t="s">
        <v>5397</v>
      </c>
      <c r="C652" s="2" t="s">
        <v>5398</v>
      </c>
      <c r="D652" s="2" t="s">
        <v>149</v>
      </c>
      <c r="E652" s="2"/>
      <c r="F652" s="2" t="s">
        <v>4661</v>
      </c>
    </row>
    <row r="653" spans="1:6" ht="18" customHeight="1">
      <c r="A653" s="2">
        <v>309100090</v>
      </c>
      <c r="B653" s="2" t="s">
        <v>5399</v>
      </c>
      <c r="C653" s="2" t="s">
        <v>5398</v>
      </c>
      <c r="D653" s="2" t="s">
        <v>149</v>
      </c>
      <c r="E653" s="2"/>
      <c r="F653" s="2" t="s">
        <v>4648</v>
      </c>
    </row>
    <row r="654" spans="1:6" ht="18" customHeight="1">
      <c r="A654" s="2">
        <v>309900010</v>
      </c>
      <c r="B654" s="2" t="s">
        <v>5400</v>
      </c>
      <c r="C654" s="2" t="s">
        <v>5398</v>
      </c>
      <c r="D654" s="2" t="s">
        <v>149</v>
      </c>
      <c r="E654" s="2"/>
      <c r="F654" s="2" t="s">
        <v>4661</v>
      </c>
    </row>
    <row r="655" spans="1:6" ht="18" customHeight="1">
      <c r="A655" s="2">
        <v>309900090</v>
      </c>
      <c r="B655" s="2" t="s">
        <v>5401</v>
      </c>
      <c r="C655" s="2" t="s">
        <v>5398</v>
      </c>
      <c r="D655" s="2" t="s">
        <v>149</v>
      </c>
      <c r="E655" s="2"/>
      <c r="F655" s="2" t="s">
        <v>4648</v>
      </c>
    </row>
    <row r="656" spans="1:6" ht="18" customHeight="1">
      <c r="A656" s="2">
        <v>401100000</v>
      </c>
      <c r="B656" s="2" t="s">
        <v>5402</v>
      </c>
      <c r="C656" s="2" t="s">
        <v>5403</v>
      </c>
      <c r="D656" s="2" t="s">
        <v>149</v>
      </c>
      <c r="E656" s="2"/>
      <c r="F656" s="2" t="s">
        <v>4811</v>
      </c>
    </row>
    <row r="657" spans="1:6" ht="18" customHeight="1">
      <c r="A657" s="2">
        <v>401200000</v>
      </c>
      <c r="B657" s="2" t="s">
        <v>5404</v>
      </c>
      <c r="C657" s="2" t="s">
        <v>5403</v>
      </c>
      <c r="D657" s="2" t="s">
        <v>149</v>
      </c>
      <c r="E657" s="2"/>
      <c r="F657" s="2" t="s">
        <v>4811</v>
      </c>
    </row>
    <row r="658" spans="1:6" ht="18" customHeight="1">
      <c r="A658" s="2">
        <v>401400000</v>
      </c>
      <c r="B658" s="2" t="s">
        <v>5405</v>
      </c>
      <c r="C658" s="2" t="s">
        <v>5403</v>
      </c>
      <c r="D658" s="2" t="s">
        <v>149</v>
      </c>
      <c r="E658" s="2"/>
      <c r="F658" s="2" t="s">
        <v>4811</v>
      </c>
    </row>
    <row r="659" spans="1:6" ht="18" customHeight="1">
      <c r="A659" s="2">
        <v>401500000</v>
      </c>
      <c r="B659" s="2" t="s">
        <v>5406</v>
      </c>
      <c r="C659" s="2" t="s">
        <v>5403</v>
      </c>
      <c r="D659" s="2" t="s">
        <v>149</v>
      </c>
      <c r="E659" s="2"/>
      <c r="F659" s="2" t="s">
        <v>4811</v>
      </c>
    </row>
    <row r="660" spans="1:6" ht="18" customHeight="1">
      <c r="A660" s="2">
        <v>402100000</v>
      </c>
      <c r="B660" s="2" t="s">
        <v>5407</v>
      </c>
      <c r="C660" s="2" t="s">
        <v>5408</v>
      </c>
      <c r="D660" s="2" t="s">
        <v>149</v>
      </c>
      <c r="E660" s="2"/>
      <c r="F660" s="2" t="s">
        <v>4811</v>
      </c>
    </row>
    <row r="661" spans="1:6" ht="18" customHeight="1">
      <c r="A661" s="2">
        <v>402210000</v>
      </c>
      <c r="B661" s="2" t="s">
        <v>5409</v>
      </c>
      <c r="C661" s="2" t="s">
        <v>5408</v>
      </c>
      <c r="D661" s="2" t="s">
        <v>149</v>
      </c>
      <c r="E661" s="2"/>
      <c r="F661" s="2" t="s">
        <v>4811</v>
      </c>
    </row>
    <row r="662" spans="1:6" ht="18" customHeight="1">
      <c r="A662" s="2">
        <v>402290000</v>
      </c>
      <c r="B662" s="2" t="s">
        <v>5410</v>
      </c>
      <c r="C662" s="2" t="s">
        <v>5408</v>
      </c>
      <c r="D662" s="2" t="s">
        <v>149</v>
      </c>
      <c r="E662" s="2"/>
      <c r="F662" s="2" t="s">
        <v>4811</v>
      </c>
    </row>
    <row r="663" spans="1:6" ht="18" customHeight="1">
      <c r="A663" s="2">
        <v>402910000</v>
      </c>
      <c r="B663" s="2" t="s">
        <v>5411</v>
      </c>
      <c r="C663" s="2" t="s">
        <v>5408</v>
      </c>
      <c r="D663" s="2" t="s">
        <v>149</v>
      </c>
      <c r="E663" s="2"/>
      <c r="F663" s="2" t="s">
        <v>4648</v>
      </c>
    </row>
    <row r="664" spans="1:6" ht="18" customHeight="1">
      <c r="A664" s="2">
        <v>402990000</v>
      </c>
      <c r="B664" s="2" t="s">
        <v>5412</v>
      </c>
      <c r="C664" s="2" t="s">
        <v>5408</v>
      </c>
      <c r="D664" s="2" t="s">
        <v>149</v>
      </c>
      <c r="E664" s="2"/>
      <c r="F664" s="2" t="s">
        <v>4648</v>
      </c>
    </row>
    <row r="665" spans="1:6" ht="18" customHeight="1">
      <c r="A665" s="2">
        <v>403201000</v>
      </c>
      <c r="B665" s="2" t="s">
        <v>5413</v>
      </c>
      <c r="C665" s="2" t="s">
        <v>5414</v>
      </c>
      <c r="D665" s="2" t="s">
        <v>149</v>
      </c>
      <c r="E665" s="2"/>
      <c r="F665" s="2" t="s">
        <v>4648</v>
      </c>
    </row>
    <row r="666" spans="1:6" ht="18" customHeight="1">
      <c r="A666" s="2">
        <v>403209000</v>
      </c>
      <c r="B666" s="2" t="s">
        <v>5415</v>
      </c>
      <c r="C666" s="2" t="s">
        <v>5414</v>
      </c>
      <c r="D666" s="2" t="s">
        <v>149</v>
      </c>
      <c r="E666" s="2"/>
      <c r="F666" s="2" t="s">
        <v>4648</v>
      </c>
    </row>
    <row r="667" spans="1:6" ht="18" customHeight="1">
      <c r="A667" s="2">
        <v>403900000</v>
      </c>
      <c r="B667" s="2" t="s">
        <v>5416</v>
      </c>
      <c r="C667" s="2" t="s">
        <v>5417</v>
      </c>
      <c r="D667" s="2" t="s">
        <v>149</v>
      </c>
      <c r="E667" s="2"/>
      <c r="F667" s="2" t="s">
        <v>4648</v>
      </c>
    </row>
    <row r="668" spans="1:6" ht="18" customHeight="1">
      <c r="A668" s="2">
        <v>404100010</v>
      </c>
      <c r="B668" s="2" t="s">
        <v>5418</v>
      </c>
      <c r="C668" s="2" t="s">
        <v>5419</v>
      </c>
      <c r="D668" s="2" t="s">
        <v>149</v>
      </c>
      <c r="E668" s="2"/>
      <c r="F668" s="2" t="s">
        <v>4811</v>
      </c>
    </row>
    <row r="669" spans="1:6" ht="18" customHeight="1">
      <c r="A669" s="2">
        <v>404100090</v>
      </c>
      <c r="B669" s="2" t="s">
        <v>5420</v>
      </c>
      <c r="C669" s="2" t="s">
        <v>5419</v>
      </c>
      <c r="D669" s="2" t="s">
        <v>149</v>
      </c>
      <c r="E669" s="2"/>
      <c r="F669" s="2" t="s">
        <v>4811</v>
      </c>
    </row>
    <row r="670" spans="1:6" ht="18" customHeight="1">
      <c r="A670" s="2">
        <v>404900000</v>
      </c>
      <c r="B670" s="2" t="s">
        <v>5421</v>
      </c>
      <c r="C670" s="2" t="s">
        <v>5422</v>
      </c>
      <c r="D670" s="2" t="s">
        <v>149</v>
      </c>
      <c r="E670" s="2"/>
      <c r="F670" s="2" t="s">
        <v>4648</v>
      </c>
    </row>
    <row r="671" spans="1:6" ht="18" customHeight="1">
      <c r="A671" s="2">
        <v>405100000</v>
      </c>
      <c r="B671" s="2" t="s">
        <v>5423</v>
      </c>
      <c r="C671" s="2" t="s">
        <v>5424</v>
      </c>
      <c r="D671" s="2" t="s">
        <v>149</v>
      </c>
      <c r="E671" s="2"/>
      <c r="F671" s="2" t="s">
        <v>4648</v>
      </c>
    </row>
    <row r="672" spans="1:6" ht="18" customHeight="1">
      <c r="A672" s="2">
        <v>405200000</v>
      </c>
      <c r="B672" s="2" t="s">
        <v>5425</v>
      </c>
      <c r="C672" s="2" t="s">
        <v>5426</v>
      </c>
      <c r="D672" s="2" t="s">
        <v>149</v>
      </c>
      <c r="E672" s="2"/>
      <c r="F672" s="2" t="s">
        <v>4648</v>
      </c>
    </row>
    <row r="673" spans="1:6" ht="18" customHeight="1">
      <c r="A673" s="2">
        <v>405900000</v>
      </c>
      <c r="B673" s="2" t="s">
        <v>5427</v>
      </c>
      <c r="C673" s="2" t="s">
        <v>5426</v>
      </c>
      <c r="D673" s="2" t="s">
        <v>149</v>
      </c>
      <c r="E673" s="2"/>
      <c r="F673" s="2" t="s">
        <v>4648</v>
      </c>
    </row>
    <row r="674" spans="1:6" ht="18" customHeight="1">
      <c r="A674" s="2">
        <v>406100000</v>
      </c>
      <c r="B674" s="2" t="s">
        <v>5428</v>
      </c>
      <c r="C674" s="2" t="s">
        <v>5429</v>
      </c>
      <c r="D674" s="2" t="s">
        <v>149</v>
      </c>
      <c r="E674" s="2"/>
      <c r="F674" s="2" t="s">
        <v>4648</v>
      </c>
    </row>
    <row r="675" spans="1:6" ht="18" customHeight="1">
      <c r="A675" s="2">
        <v>406200000</v>
      </c>
      <c r="B675" s="2" t="s">
        <v>5430</v>
      </c>
      <c r="C675" s="2" t="s">
        <v>5431</v>
      </c>
      <c r="D675" s="2" t="s">
        <v>149</v>
      </c>
      <c r="E675" s="2"/>
      <c r="F675" s="2" t="s">
        <v>4648</v>
      </c>
    </row>
    <row r="676" spans="1:6" ht="18" customHeight="1">
      <c r="A676" s="2">
        <v>406300000</v>
      </c>
      <c r="B676" s="2" t="s">
        <v>5432</v>
      </c>
      <c r="C676" s="2" t="s">
        <v>5429</v>
      </c>
      <c r="D676" s="2" t="s">
        <v>149</v>
      </c>
      <c r="E676" s="2"/>
      <c r="F676" s="2" t="s">
        <v>4648</v>
      </c>
    </row>
    <row r="677" spans="1:6" ht="18" customHeight="1">
      <c r="A677" s="2">
        <v>406400000</v>
      </c>
      <c r="B677" s="2" t="s">
        <v>5433</v>
      </c>
      <c r="C677" s="2" t="s">
        <v>5434</v>
      </c>
      <c r="D677" s="2" t="s">
        <v>149</v>
      </c>
      <c r="E677" s="2"/>
      <c r="F677" s="2" t="s">
        <v>4648</v>
      </c>
    </row>
    <row r="678" spans="1:6" ht="18" customHeight="1">
      <c r="A678" s="2">
        <v>406900000</v>
      </c>
      <c r="B678" s="2" t="s">
        <v>5435</v>
      </c>
      <c r="C678" s="2" t="s">
        <v>5436</v>
      </c>
      <c r="D678" s="2" t="s">
        <v>149</v>
      </c>
      <c r="E678" s="2"/>
      <c r="F678" s="2" t="s">
        <v>4648</v>
      </c>
    </row>
    <row r="679" spans="1:6" ht="18" customHeight="1">
      <c r="A679" s="2">
        <v>407110000</v>
      </c>
      <c r="B679" s="2" t="s">
        <v>5437</v>
      </c>
      <c r="C679" s="2" t="s">
        <v>5438</v>
      </c>
      <c r="D679" s="2" t="s">
        <v>149</v>
      </c>
      <c r="E679" s="2" t="s">
        <v>5439</v>
      </c>
      <c r="F679" s="2" t="s">
        <v>4648</v>
      </c>
    </row>
    <row r="680" spans="1:6" ht="18" customHeight="1">
      <c r="A680" s="2">
        <v>407190010</v>
      </c>
      <c r="B680" s="2" t="s">
        <v>5440</v>
      </c>
      <c r="C680" s="2" t="s">
        <v>5438</v>
      </c>
      <c r="D680" s="2" t="s">
        <v>149</v>
      </c>
      <c r="E680" s="2" t="s">
        <v>5439</v>
      </c>
      <c r="F680" s="2" t="s">
        <v>4646</v>
      </c>
    </row>
    <row r="681" spans="1:6" ht="18" customHeight="1">
      <c r="A681" s="2">
        <v>407190090</v>
      </c>
      <c r="B681" s="2" t="s">
        <v>5441</v>
      </c>
      <c r="C681" s="2" t="s">
        <v>5438</v>
      </c>
      <c r="D681" s="2" t="s">
        <v>149</v>
      </c>
      <c r="E681" s="2" t="s">
        <v>5439</v>
      </c>
      <c r="F681" s="2" t="s">
        <v>4648</v>
      </c>
    </row>
    <row r="682" spans="1:6" ht="18" customHeight="1">
      <c r="A682" s="2">
        <v>407210000</v>
      </c>
      <c r="B682" s="2" t="s">
        <v>5442</v>
      </c>
      <c r="C682" s="2" t="s">
        <v>5443</v>
      </c>
      <c r="D682" s="2" t="s">
        <v>149</v>
      </c>
      <c r="E682" s="2" t="s">
        <v>5439</v>
      </c>
      <c r="F682" s="2" t="s">
        <v>4648</v>
      </c>
    </row>
    <row r="683" spans="1:6" ht="18" customHeight="1">
      <c r="A683" s="2">
        <v>407290010</v>
      </c>
      <c r="B683" s="2" t="s">
        <v>5444</v>
      </c>
      <c r="C683" s="2" t="s">
        <v>5443</v>
      </c>
      <c r="D683" s="2" t="s">
        <v>149</v>
      </c>
      <c r="E683" s="2" t="s">
        <v>5439</v>
      </c>
      <c r="F683" s="2" t="s">
        <v>4713</v>
      </c>
    </row>
    <row r="684" spans="1:6" ht="18" customHeight="1">
      <c r="A684" s="2">
        <v>407290090</v>
      </c>
      <c r="B684" s="2" t="s">
        <v>5445</v>
      </c>
      <c r="C684" s="2" t="s">
        <v>5443</v>
      </c>
      <c r="D684" s="2" t="s">
        <v>149</v>
      </c>
      <c r="E684" s="2" t="s">
        <v>5439</v>
      </c>
      <c r="F684" s="2" t="s">
        <v>4648</v>
      </c>
    </row>
    <row r="685" spans="1:6" ht="18" customHeight="1">
      <c r="A685" s="2">
        <v>407901000</v>
      </c>
      <c r="B685" s="2" t="s">
        <v>5446</v>
      </c>
      <c r="C685" s="2" t="s">
        <v>5447</v>
      </c>
      <c r="D685" s="2" t="s">
        <v>149</v>
      </c>
      <c r="E685" s="2" t="s">
        <v>5439</v>
      </c>
      <c r="F685" s="2" t="s">
        <v>4648</v>
      </c>
    </row>
    <row r="686" spans="1:6" ht="18" customHeight="1">
      <c r="A686" s="2">
        <v>407902000</v>
      </c>
      <c r="B686" s="2" t="s">
        <v>5448</v>
      </c>
      <c r="C686" s="2" t="s">
        <v>5447</v>
      </c>
      <c r="D686" s="2" t="s">
        <v>149</v>
      </c>
      <c r="E686" s="2" t="s">
        <v>5439</v>
      </c>
      <c r="F686" s="2" t="s">
        <v>4648</v>
      </c>
    </row>
    <row r="687" spans="1:6" ht="18" customHeight="1">
      <c r="A687" s="2">
        <v>407909010</v>
      </c>
      <c r="B687" s="2" t="s">
        <v>5449</v>
      </c>
      <c r="C687" s="2" t="s">
        <v>5447</v>
      </c>
      <c r="D687" s="2" t="s">
        <v>149</v>
      </c>
      <c r="E687" s="2" t="s">
        <v>5439</v>
      </c>
      <c r="F687" s="2" t="s">
        <v>4713</v>
      </c>
    </row>
    <row r="688" spans="1:6" ht="18" customHeight="1">
      <c r="A688" s="2">
        <v>407909090</v>
      </c>
      <c r="B688" s="2" t="s">
        <v>5450</v>
      </c>
      <c r="C688" s="2" t="s">
        <v>5447</v>
      </c>
      <c r="D688" s="2" t="s">
        <v>149</v>
      </c>
      <c r="E688" s="2" t="s">
        <v>5439</v>
      </c>
      <c r="F688" s="2" t="s">
        <v>4648</v>
      </c>
    </row>
    <row r="689" spans="1:6" ht="18" customHeight="1">
      <c r="A689" s="2">
        <v>408110000</v>
      </c>
      <c r="B689" s="2" t="s">
        <v>5451</v>
      </c>
      <c r="C689" s="2" t="s">
        <v>5452</v>
      </c>
      <c r="D689" s="2" t="s">
        <v>149</v>
      </c>
      <c r="E689" s="2"/>
      <c r="F689" s="2" t="s">
        <v>4648</v>
      </c>
    </row>
    <row r="690" spans="1:6" ht="18" customHeight="1">
      <c r="A690" s="2">
        <v>408190000</v>
      </c>
      <c r="B690" s="2" t="s">
        <v>5453</v>
      </c>
      <c r="C690" s="2" t="s">
        <v>5452</v>
      </c>
      <c r="D690" s="2" t="s">
        <v>149</v>
      </c>
      <c r="E690" s="2"/>
      <c r="F690" s="2" t="s">
        <v>4648</v>
      </c>
    </row>
    <row r="691" spans="1:6" ht="18" customHeight="1">
      <c r="A691" s="2">
        <v>408910000</v>
      </c>
      <c r="B691" s="2" t="s">
        <v>5454</v>
      </c>
      <c r="C691" s="2" t="s">
        <v>5452</v>
      </c>
      <c r="D691" s="2" t="s">
        <v>149</v>
      </c>
      <c r="E691" s="2"/>
      <c r="F691" s="2" t="s">
        <v>4648</v>
      </c>
    </row>
    <row r="692" spans="1:6" ht="18" customHeight="1">
      <c r="A692" s="2">
        <v>408990000</v>
      </c>
      <c r="B692" s="2" t="s">
        <v>5455</v>
      </c>
      <c r="C692" s="2" t="s">
        <v>5452</v>
      </c>
      <c r="D692" s="2" t="s">
        <v>149</v>
      </c>
      <c r="E692" s="2"/>
      <c r="F692" s="2" t="s">
        <v>4648</v>
      </c>
    </row>
    <row r="693" spans="1:6" ht="18" customHeight="1">
      <c r="A693" s="2">
        <v>409000000</v>
      </c>
      <c r="B693" s="2" t="s">
        <v>5456</v>
      </c>
      <c r="C693" s="2" t="s">
        <v>5457</v>
      </c>
      <c r="D693" s="2" t="s">
        <v>149</v>
      </c>
      <c r="E693" s="2"/>
      <c r="F693" s="2" t="s">
        <v>4648</v>
      </c>
    </row>
    <row r="694" spans="1:6" ht="18" customHeight="1">
      <c r="A694" s="2">
        <v>410100010</v>
      </c>
      <c r="B694" s="2" t="s">
        <v>5458</v>
      </c>
      <c r="C694" s="2" t="s">
        <v>4731</v>
      </c>
      <c r="D694" s="2" t="s">
        <v>149</v>
      </c>
      <c r="E694" s="2"/>
      <c r="F694" s="2" t="s">
        <v>4713</v>
      </c>
    </row>
    <row r="695" spans="1:6" ht="18" customHeight="1">
      <c r="A695" s="2">
        <v>410100090</v>
      </c>
      <c r="B695" s="2" t="s">
        <v>5459</v>
      </c>
      <c r="C695" s="2" t="s">
        <v>4731</v>
      </c>
      <c r="D695" s="2" t="s">
        <v>149</v>
      </c>
      <c r="E695" s="2"/>
      <c r="F695" s="2" t="s">
        <v>4648</v>
      </c>
    </row>
    <row r="696" spans="1:6" ht="18" customHeight="1">
      <c r="A696" s="2">
        <v>410901000</v>
      </c>
      <c r="B696" s="2" t="s">
        <v>5460</v>
      </c>
      <c r="C696" s="2" t="s">
        <v>5461</v>
      </c>
      <c r="D696" s="2" t="s">
        <v>149</v>
      </c>
      <c r="E696" s="2"/>
      <c r="F696" s="2" t="s">
        <v>4648</v>
      </c>
    </row>
    <row r="697" spans="1:6" ht="18" customHeight="1">
      <c r="A697" s="2">
        <v>410902100</v>
      </c>
      <c r="B697" s="2" t="s">
        <v>5462</v>
      </c>
      <c r="C697" s="2" t="s">
        <v>5463</v>
      </c>
      <c r="D697" s="2" t="s">
        <v>149</v>
      </c>
      <c r="E697" s="2"/>
      <c r="F697" s="2" t="s">
        <v>4648</v>
      </c>
    </row>
    <row r="698" spans="1:6" ht="18" customHeight="1">
      <c r="A698" s="2">
        <v>410902200</v>
      </c>
      <c r="B698" s="2" t="s">
        <v>5464</v>
      </c>
      <c r="C698" s="2" t="s">
        <v>5465</v>
      </c>
      <c r="D698" s="2" t="s">
        <v>149</v>
      </c>
      <c r="E698" s="2"/>
      <c r="F698" s="2" t="s">
        <v>4648</v>
      </c>
    </row>
    <row r="699" spans="1:6" ht="18" customHeight="1">
      <c r="A699" s="2">
        <v>410902300</v>
      </c>
      <c r="B699" s="2" t="s">
        <v>5466</v>
      </c>
      <c r="C699" s="2" t="s">
        <v>5467</v>
      </c>
      <c r="D699" s="2" t="s">
        <v>149</v>
      </c>
      <c r="E699" s="2"/>
      <c r="F699" s="2" t="s">
        <v>4648</v>
      </c>
    </row>
    <row r="700" spans="1:6" ht="18" customHeight="1">
      <c r="A700" s="2">
        <v>410902900</v>
      </c>
      <c r="B700" s="2" t="s">
        <v>5468</v>
      </c>
      <c r="C700" s="2" t="s">
        <v>5469</v>
      </c>
      <c r="D700" s="2" t="s">
        <v>149</v>
      </c>
      <c r="E700" s="2"/>
      <c r="F700" s="2" t="s">
        <v>4648</v>
      </c>
    </row>
    <row r="701" spans="1:6" ht="18" customHeight="1">
      <c r="A701" s="2">
        <v>410909010</v>
      </c>
      <c r="B701" s="2" t="s">
        <v>5470</v>
      </c>
      <c r="C701" s="2" t="s">
        <v>4731</v>
      </c>
      <c r="D701" s="2" t="s">
        <v>149</v>
      </c>
      <c r="E701" s="2"/>
      <c r="F701" s="2" t="s">
        <v>4713</v>
      </c>
    </row>
    <row r="702" spans="1:6" ht="18" customHeight="1">
      <c r="A702" s="2">
        <v>410909090</v>
      </c>
      <c r="B702" s="2" t="s">
        <v>5471</v>
      </c>
      <c r="C702" s="2" t="s">
        <v>4731</v>
      </c>
      <c r="D702" s="2" t="s">
        <v>149</v>
      </c>
      <c r="E702" s="2"/>
      <c r="F702" s="2" t="s">
        <v>4648</v>
      </c>
    </row>
    <row r="703" spans="1:6" ht="18" customHeight="1">
      <c r="A703" s="2">
        <v>501000000</v>
      </c>
      <c r="B703" s="2" t="s">
        <v>5472</v>
      </c>
      <c r="C703" s="2" t="s">
        <v>5473</v>
      </c>
      <c r="D703" s="2" t="s">
        <v>149</v>
      </c>
      <c r="E703" s="2"/>
      <c r="F703" s="2" t="s">
        <v>5474</v>
      </c>
    </row>
    <row r="704" spans="1:6" ht="18" customHeight="1">
      <c r="A704" s="2">
        <v>502101000</v>
      </c>
      <c r="B704" s="2" t="s">
        <v>5475</v>
      </c>
      <c r="C704" s="2" t="s">
        <v>4738</v>
      </c>
      <c r="D704" s="2" t="s">
        <v>149</v>
      </c>
      <c r="E704" s="2"/>
      <c r="F704" s="2" t="s">
        <v>4648</v>
      </c>
    </row>
    <row r="705" spans="1:6" ht="18" customHeight="1">
      <c r="A705" s="2">
        <v>502102000</v>
      </c>
      <c r="B705" s="2" t="s">
        <v>5476</v>
      </c>
      <c r="C705" s="2" t="s">
        <v>4738</v>
      </c>
      <c r="D705" s="2" t="s">
        <v>149</v>
      </c>
      <c r="E705" s="2"/>
      <c r="F705" s="2" t="s">
        <v>4648</v>
      </c>
    </row>
    <row r="706" spans="1:6" ht="18" customHeight="1">
      <c r="A706" s="2">
        <v>502103000</v>
      </c>
      <c r="B706" s="2" t="s">
        <v>5477</v>
      </c>
      <c r="C706" s="2" t="s">
        <v>4738</v>
      </c>
      <c r="D706" s="2" t="s">
        <v>149</v>
      </c>
      <c r="E706" s="2"/>
      <c r="F706" s="2" t="s">
        <v>5474</v>
      </c>
    </row>
    <row r="707" spans="1:6" ht="18" customHeight="1">
      <c r="A707" s="2">
        <v>502901100</v>
      </c>
      <c r="B707" s="2" t="s">
        <v>5478</v>
      </c>
      <c r="C707" s="2" t="s">
        <v>5479</v>
      </c>
      <c r="D707" s="2" t="s">
        <v>149</v>
      </c>
      <c r="E707" s="2"/>
      <c r="F707" s="2" t="s">
        <v>4648</v>
      </c>
    </row>
    <row r="708" spans="1:6" ht="18" customHeight="1">
      <c r="A708" s="2">
        <v>502901200</v>
      </c>
      <c r="B708" s="2" t="s">
        <v>5480</v>
      </c>
      <c r="C708" s="2" t="s">
        <v>5479</v>
      </c>
      <c r="D708" s="2" t="s">
        <v>149</v>
      </c>
      <c r="E708" s="2"/>
      <c r="F708" s="2" t="s">
        <v>4661</v>
      </c>
    </row>
    <row r="709" spans="1:6" ht="18" customHeight="1">
      <c r="A709" s="2">
        <v>502901910</v>
      </c>
      <c r="B709" s="2" t="s">
        <v>5481</v>
      </c>
      <c r="C709" s="2" t="s">
        <v>5479</v>
      </c>
      <c r="D709" s="2" t="s">
        <v>149</v>
      </c>
      <c r="E709" s="2"/>
      <c r="F709" s="2" t="s">
        <v>4713</v>
      </c>
    </row>
    <row r="710" spans="1:6" ht="18" customHeight="1">
      <c r="A710" s="2">
        <v>502901990</v>
      </c>
      <c r="B710" s="2" t="s">
        <v>5482</v>
      </c>
      <c r="C710" s="2" t="s">
        <v>5479</v>
      </c>
      <c r="D710" s="2" t="s">
        <v>149</v>
      </c>
      <c r="E710" s="2"/>
      <c r="F710" s="2" t="s">
        <v>4648</v>
      </c>
    </row>
    <row r="711" spans="1:6" ht="18" customHeight="1">
      <c r="A711" s="2">
        <v>502902010</v>
      </c>
      <c r="B711" s="2" t="s">
        <v>5483</v>
      </c>
      <c r="C711" s="2" t="s">
        <v>5479</v>
      </c>
      <c r="D711" s="2" t="s">
        <v>149</v>
      </c>
      <c r="E711" s="2"/>
      <c r="F711" s="2" t="s">
        <v>5484</v>
      </c>
    </row>
    <row r="712" spans="1:6" ht="18" customHeight="1">
      <c r="A712" s="2">
        <v>502902090</v>
      </c>
      <c r="B712" s="2" t="s">
        <v>5485</v>
      </c>
      <c r="C712" s="2" t="s">
        <v>5479</v>
      </c>
      <c r="D712" s="2" t="s">
        <v>149</v>
      </c>
      <c r="E712" s="2"/>
      <c r="F712" s="2" t="s">
        <v>5474</v>
      </c>
    </row>
    <row r="713" spans="1:6" ht="18" customHeight="1">
      <c r="A713" s="2">
        <v>504001100</v>
      </c>
      <c r="B713" s="2" t="s">
        <v>5486</v>
      </c>
      <c r="C713" s="2" t="s">
        <v>5487</v>
      </c>
      <c r="D713" s="2" t="s">
        <v>149</v>
      </c>
      <c r="E713" s="2"/>
      <c r="F713" s="2" t="s">
        <v>4648</v>
      </c>
    </row>
    <row r="714" spans="1:6" ht="18" customHeight="1">
      <c r="A714" s="2">
        <v>504001200</v>
      </c>
      <c r="B714" s="2" t="s">
        <v>5488</v>
      </c>
      <c r="C714" s="2" t="s">
        <v>5487</v>
      </c>
      <c r="D714" s="2" t="s">
        <v>149</v>
      </c>
      <c r="E714" s="2"/>
      <c r="F714" s="2" t="s">
        <v>4648</v>
      </c>
    </row>
    <row r="715" spans="1:6" ht="18" customHeight="1">
      <c r="A715" s="2">
        <v>504001300</v>
      </c>
      <c r="B715" s="2" t="s">
        <v>5489</v>
      </c>
      <c r="C715" s="2" t="s">
        <v>5487</v>
      </c>
      <c r="D715" s="2" t="s">
        <v>149</v>
      </c>
      <c r="E715" s="2"/>
      <c r="F715" s="2" t="s">
        <v>4648</v>
      </c>
    </row>
    <row r="716" spans="1:6" ht="18" customHeight="1">
      <c r="A716" s="2">
        <v>504001400</v>
      </c>
      <c r="B716" s="2" t="s">
        <v>5490</v>
      </c>
      <c r="C716" s="2" t="s">
        <v>5487</v>
      </c>
      <c r="D716" s="2" t="s">
        <v>149</v>
      </c>
      <c r="E716" s="2"/>
      <c r="F716" s="2" t="s">
        <v>4648</v>
      </c>
    </row>
    <row r="717" spans="1:6" ht="18" customHeight="1">
      <c r="A717" s="2">
        <v>504001900</v>
      </c>
      <c r="B717" s="2" t="s">
        <v>5491</v>
      </c>
      <c r="C717" s="2" t="s">
        <v>5487</v>
      </c>
      <c r="D717" s="2" t="s">
        <v>149</v>
      </c>
      <c r="E717" s="2"/>
      <c r="F717" s="2" t="s">
        <v>4648</v>
      </c>
    </row>
    <row r="718" spans="1:6" ht="18" customHeight="1">
      <c r="A718" s="2">
        <v>504002100</v>
      </c>
      <c r="B718" s="2" t="s">
        <v>5492</v>
      </c>
      <c r="C718" s="2" t="s">
        <v>5493</v>
      </c>
      <c r="D718" s="2" t="s">
        <v>149</v>
      </c>
      <c r="E718" s="2"/>
      <c r="F718" s="2" t="s">
        <v>4811</v>
      </c>
    </row>
    <row r="719" spans="1:6" ht="18" customHeight="1">
      <c r="A719" s="2">
        <v>504002910</v>
      </c>
      <c r="B719" s="2" t="s">
        <v>5494</v>
      </c>
      <c r="C719" s="2" t="s">
        <v>5487</v>
      </c>
      <c r="D719" s="2" t="s">
        <v>149</v>
      </c>
      <c r="E719" s="2"/>
      <c r="F719" s="2" t="s">
        <v>4648</v>
      </c>
    </row>
    <row r="720" spans="1:6" ht="18" customHeight="1">
      <c r="A720" s="2">
        <v>504002990</v>
      </c>
      <c r="B720" s="2" t="s">
        <v>5495</v>
      </c>
      <c r="C720" s="2" t="s">
        <v>5487</v>
      </c>
      <c r="D720" s="2" t="s">
        <v>149</v>
      </c>
      <c r="E720" s="2"/>
      <c r="F720" s="2" t="s">
        <v>4648</v>
      </c>
    </row>
    <row r="721" spans="1:6" ht="18" customHeight="1">
      <c r="A721" s="2">
        <v>504009010</v>
      </c>
      <c r="B721" s="2" t="s">
        <v>5496</v>
      </c>
      <c r="C721" s="2" t="s">
        <v>5487</v>
      </c>
      <c r="D721" s="2" t="s">
        <v>149</v>
      </c>
      <c r="E721" s="2"/>
      <c r="F721" s="2" t="s">
        <v>4648</v>
      </c>
    </row>
    <row r="722" spans="1:6" ht="18" customHeight="1">
      <c r="A722" s="2">
        <v>504009090</v>
      </c>
      <c r="B722" s="2" t="s">
        <v>5497</v>
      </c>
      <c r="C722" s="2" t="s">
        <v>5487</v>
      </c>
      <c r="D722" s="2" t="s">
        <v>149</v>
      </c>
      <c r="E722" s="2"/>
      <c r="F722" s="2" t="s">
        <v>4648</v>
      </c>
    </row>
    <row r="723" spans="1:6" ht="18" customHeight="1">
      <c r="A723" s="2">
        <v>505100010</v>
      </c>
      <c r="B723" s="2" t="s">
        <v>5498</v>
      </c>
      <c r="C723" s="2" t="s">
        <v>5499</v>
      </c>
      <c r="D723" s="2" t="s">
        <v>149</v>
      </c>
      <c r="E723" s="2"/>
      <c r="F723" s="2" t="s">
        <v>4713</v>
      </c>
    </row>
    <row r="724" spans="1:6" ht="18" customHeight="1">
      <c r="A724" s="2">
        <v>505100090</v>
      </c>
      <c r="B724" s="2" t="s">
        <v>5500</v>
      </c>
      <c r="C724" s="2" t="s">
        <v>5499</v>
      </c>
      <c r="D724" s="2" t="s">
        <v>149</v>
      </c>
      <c r="E724" s="2"/>
      <c r="F724" s="2" t="s">
        <v>4648</v>
      </c>
    </row>
    <row r="725" spans="1:6" ht="18" customHeight="1">
      <c r="A725" s="2">
        <v>505901000</v>
      </c>
      <c r="B725" s="2" t="s">
        <v>5501</v>
      </c>
      <c r="C725" s="2" t="s">
        <v>5502</v>
      </c>
      <c r="D725" s="2" t="s">
        <v>149</v>
      </c>
      <c r="E725" s="2"/>
      <c r="F725" s="2" t="s">
        <v>5503</v>
      </c>
    </row>
    <row r="726" spans="1:6" ht="18" customHeight="1">
      <c r="A726" s="2">
        <v>505909010</v>
      </c>
      <c r="B726" s="2" t="s">
        <v>5504</v>
      </c>
      <c r="C726" s="2" t="s">
        <v>5502</v>
      </c>
      <c r="D726" s="2" t="s">
        <v>149</v>
      </c>
      <c r="E726" s="2"/>
      <c r="F726" s="2" t="s">
        <v>4646</v>
      </c>
    </row>
    <row r="727" spans="1:6" ht="18" customHeight="1">
      <c r="A727" s="2">
        <v>505909090</v>
      </c>
      <c r="B727" s="2" t="s">
        <v>5505</v>
      </c>
      <c r="C727" s="2" t="s">
        <v>5502</v>
      </c>
      <c r="D727" s="2" t="s">
        <v>149</v>
      </c>
      <c r="E727" s="2"/>
      <c r="F727" s="2" t="s">
        <v>4648</v>
      </c>
    </row>
    <row r="728" spans="1:6" ht="18" customHeight="1">
      <c r="A728" s="2">
        <v>506100000</v>
      </c>
      <c r="B728" s="2" t="s">
        <v>5506</v>
      </c>
      <c r="C728" s="2" t="s">
        <v>5507</v>
      </c>
      <c r="D728" s="2" t="s">
        <v>149</v>
      </c>
      <c r="E728" s="2"/>
      <c r="F728" s="2" t="s">
        <v>4648</v>
      </c>
    </row>
    <row r="729" spans="1:6" ht="18" customHeight="1">
      <c r="A729" s="2">
        <v>506901110</v>
      </c>
      <c r="B729" s="2" t="s">
        <v>5508</v>
      </c>
      <c r="C729" s="2" t="s">
        <v>5509</v>
      </c>
      <c r="D729" s="2" t="s">
        <v>149</v>
      </c>
      <c r="E729" s="2"/>
      <c r="F729" s="2" t="s">
        <v>5503</v>
      </c>
    </row>
    <row r="730" spans="1:6" ht="18" customHeight="1">
      <c r="A730" s="2">
        <v>506901190</v>
      </c>
      <c r="B730" s="2" t="s">
        <v>5510</v>
      </c>
      <c r="C730" s="2" t="s">
        <v>5509</v>
      </c>
      <c r="D730" s="2" t="s">
        <v>149</v>
      </c>
      <c r="E730" s="2"/>
      <c r="F730" s="2" t="s">
        <v>4648</v>
      </c>
    </row>
    <row r="731" spans="1:6" ht="18" customHeight="1">
      <c r="A731" s="2">
        <v>506901910</v>
      </c>
      <c r="B731" s="2" t="s">
        <v>5511</v>
      </c>
      <c r="C731" s="2" t="s">
        <v>5512</v>
      </c>
      <c r="D731" s="2" t="s">
        <v>149</v>
      </c>
      <c r="E731" s="2"/>
      <c r="F731" s="2" t="s">
        <v>5503</v>
      </c>
    </row>
    <row r="732" spans="1:6" ht="18" customHeight="1">
      <c r="A732" s="2">
        <v>506901990</v>
      </c>
      <c r="B732" s="2" t="s">
        <v>5513</v>
      </c>
      <c r="C732" s="2" t="s">
        <v>5512</v>
      </c>
      <c r="D732" s="2" t="s">
        <v>149</v>
      </c>
      <c r="E732" s="2"/>
      <c r="F732" s="2" t="s">
        <v>4648</v>
      </c>
    </row>
    <row r="733" spans="1:6" ht="18" customHeight="1">
      <c r="A733" s="2">
        <v>506909011</v>
      </c>
      <c r="B733" s="2" t="s">
        <v>5514</v>
      </c>
      <c r="C733" s="2" t="s">
        <v>5515</v>
      </c>
      <c r="D733" s="2" t="s">
        <v>149</v>
      </c>
      <c r="E733" s="2"/>
      <c r="F733" s="2" t="s">
        <v>5516</v>
      </c>
    </row>
    <row r="734" spans="1:6" ht="18" customHeight="1">
      <c r="A734" s="2">
        <v>506909019</v>
      </c>
      <c r="B734" s="2" t="s">
        <v>5517</v>
      </c>
      <c r="C734" s="2" t="s">
        <v>5515</v>
      </c>
      <c r="D734" s="2" t="s">
        <v>149</v>
      </c>
      <c r="E734" s="2"/>
      <c r="F734" s="2" t="s">
        <v>5516</v>
      </c>
    </row>
    <row r="735" spans="1:6" ht="18" customHeight="1">
      <c r="A735" s="2">
        <v>506909021</v>
      </c>
      <c r="B735" s="2" t="s">
        <v>5518</v>
      </c>
      <c r="C735" s="2" t="s">
        <v>5515</v>
      </c>
      <c r="D735" s="2" t="s">
        <v>149</v>
      </c>
      <c r="E735" s="2"/>
      <c r="F735" s="2" t="s">
        <v>4713</v>
      </c>
    </row>
    <row r="736" spans="1:6" ht="18" customHeight="1">
      <c r="A736" s="2">
        <v>506909029</v>
      </c>
      <c r="B736" s="2" t="s">
        <v>5519</v>
      </c>
      <c r="C736" s="2" t="s">
        <v>5515</v>
      </c>
      <c r="D736" s="2" t="s">
        <v>149</v>
      </c>
      <c r="E736" s="2"/>
      <c r="F736" s="2" t="s">
        <v>4713</v>
      </c>
    </row>
    <row r="737" spans="1:6" ht="18" customHeight="1">
      <c r="A737" s="2">
        <v>506909031</v>
      </c>
      <c r="B737" s="2" t="s">
        <v>5520</v>
      </c>
      <c r="C737" s="2" t="s">
        <v>5515</v>
      </c>
      <c r="D737" s="2" t="s">
        <v>149</v>
      </c>
      <c r="E737" s="2"/>
      <c r="F737" s="2" t="s">
        <v>4646</v>
      </c>
    </row>
    <row r="738" spans="1:6" ht="18" customHeight="1">
      <c r="A738" s="2">
        <v>506909039</v>
      </c>
      <c r="B738" s="2" t="s">
        <v>5521</v>
      </c>
      <c r="C738" s="2" t="s">
        <v>5515</v>
      </c>
      <c r="D738" s="2" t="s">
        <v>149</v>
      </c>
      <c r="E738" s="2"/>
      <c r="F738" s="2" t="s">
        <v>4646</v>
      </c>
    </row>
    <row r="739" spans="1:6" ht="18" customHeight="1">
      <c r="A739" s="2">
        <v>506909091</v>
      </c>
      <c r="B739" s="2" t="s">
        <v>5522</v>
      </c>
      <c r="C739" s="2" t="s">
        <v>5515</v>
      </c>
      <c r="D739" s="2" t="s">
        <v>149</v>
      </c>
      <c r="E739" s="2"/>
      <c r="F739" s="2" t="s">
        <v>4648</v>
      </c>
    </row>
    <row r="740" spans="1:6" ht="18" customHeight="1">
      <c r="A740" s="2">
        <v>506909099</v>
      </c>
      <c r="B740" s="2" t="s">
        <v>5523</v>
      </c>
      <c r="C740" s="2" t="s">
        <v>5515</v>
      </c>
      <c r="D740" s="2" t="s">
        <v>149</v>
      </c>
      <c r="E740" s="2"/>
      <c r="F740" s="2" t="s">
        <v>4648</v>
      </c>
    </row>
    <row r="741" spans="1:6" ht="18" customHeight="1">
      <c r="A741" s="2">
        <v>507100010</v>
      </c>
      <c r="B741" s="2" t="s">
        <v>5524</v>
      </c>
      <c r="C741" s="2" t="s">
        <v>5525</v>
      </c>
      <c r="D741" s="2" t="s">
        <v>149</v>
      </c>
      <c r="E741" s="2"/>
      <c r="F741" s="2" t="s">
        <v>5516</v>
      </c>
    </row>
    <row r="742" spans="1:6" ht="18" customHeight="1">
      <c r="A742" s="2">
        <v>507100020</v>
      </c>
      <c r="B742" s="2" t="s">
        <v>5526</v>
      </c>
      <c r="C742" s="2" t="s">
        <v>5525</v>
      </c>
      <c r="D742" s="2" t="s">
        <v>149</v>
      </c>
      <c r="E742" s="2"/>
      <c r="F742" s="2" t="s">
        <v>4646</v>
      </c>
    </row>
    <row r="743" spans="1:6" ht="18" customHeight="1">
      <c r="A743" s="2">
        <v>507100030</v>
      </c>
      <c r="B743" s="2" t="s">
        <v>5527</v>
      </c>
      <c r="C743" s="2" t="s">
        <v>5525</v>
      </c>
      <c r="D743" s="2" t="s">
        <v>149</v>
      </c>
      <c r="E743" s="2"/>
      <c r="F743" s="2" t="s">
        <v>4648</v>
      </c>
    </row>
    <row r="744" spans="1:6" ht="18" customHeight="1">
      <c r="A744" s="2">
        <v>507100090</v>
      </c>
      <c r="B744" s="2" t="s">
        <v>5528</v>
      </c>
      <c r="C744" s="2" t="s">
        <v>5525</v>
      </c>
      <c r="D744" s="2" t="s">
        <v>149</v>
      </c>
      <c r="E744" s="2"/>
      <c r="F744" s="2" t="s">
        <v>5503</v>
      </c>
    </row>
    <row r="745" spans="1:6" ht="18" customHeight="1">
      <c r="A745" s="2">
        <v>507901000</v>
      </c>
      <c r="B745" s="2" t="s">
        <v>5529</v>
      </c>
      <c r="C745" s="2" t="s">
        <v>5525</v>
      </c>
      <c r="D745" s="2" t="s">
        <v>149</v>
      </c>
      <c r="E745" s="2"/>
      <c r="F745" s="2" t="s">
        <v>4713</v>
      </c>
    </row>
    <row r="746" spans="1:6" ht="18" customHeight="1">
      <c r="A746" s="2">
        <v>507902010</v>
      </c>
      <c r="B746" s="2" t="s">
        <v>5530</v>
      </c>
      <c r="C746" s="2" t="s">
        <v>5525</v>
      </c>
      <c r="D746" s="2" t="s">
        <v>149</v>
      </c>
      <c r="E746" s="2"/>
      <c r="F746" s="2" t="s">
        <v>4713</v>
      </c>
    </row>
    <row r="747" spans="1:6" ht="18" customHeight="1">
      <c r="A747" s="2">
        <v>507902090</v>
      </c>
      <c r="B747" s="2" t="s">
        <v>5531</v>
      </c>
      <c r="C747" s="2" t="s">
        <v>5525</v>
      </c>
      <c r="D747" s="2" t="s">
        <v>149</v>
      </c>
      <c r="E747" s="2"/>
      <c r="F747" s="2" t="s">
        <v>4648</v>
      </c>
    </row>
    <row r="748" spans="1:6" ht="18" customHeight="1">
      <c r="A748" s="2">
        <v>507909011</v>
      </c>
      <c r="B748" s="2" t="s">
        <v>5532</v>
      </c>
      <c r="C748" s="2" t="s">
        <v>5525</v>
      </c>
      <c r="D748" s="2" t="s">
        <v>149</v>
      </c>
      <c r="E748" s="2"/>
      <c r="F748" s="2" t="s">
        <v>4646</v>
      </c>
    </row>
    <row r="749" spans="1:6" ht="18" customHeight="1">
      <c r="A749" s="2">
        <v>507909019</v>
      </c>
      <c r="B749" s="2" t="s">
        <v>5533</v>
      </c>
      <c r="C749" s="2" t="s">
        <v>5525</v>
      </c>
      <c r="D749" s="2" t="s">
        <v>149</v>
      </c>
      <c r="E749" s="2"/>
      <c r="F749" s="2" t="s">
        <v>4648</v>
      </c>
    </row>
    <row r="750" spans="1:6" ht="18" customHeight="1">
      <c r="A750" s="2">
        <v>507909020</v>
      </c>
      <c r="B750" s="2" t="s">
        <v>5534</v>
      </c>
      <c r="C750" s="2" t="s">
        <v>5525</v>
      </c>
      <c r="D750" s="2" t="s">
        <v>149</v>
      </c>
      <c r="E750" s="2"/>
      <c r="F750" s="2" t="s">
        <v>4646</v>
      </c>
    </row>
    <row r="751" spans="1:6" ht="18" customHeight="1">
      <c r="A751" s="2">
        <v>507909030</v>
      </c>
      <c r="B751" s="2" t="s">
        <v>5535</v>
      </c>
      <c r="C751" s="2" t="s">
        <v>5525</v>
      </c>
      <c r="D751" s="2" t="s">
        <v>149</v>
      </c>
      <c r="E751" s="2"/>
      <c r="F751" s="2" t="s">
        <v>4646</v>
      </c>
    </row>
    <row r="752" spans="1:6" ht="18" customHeight="1">
      <c r="A752" s="2">
        <v>507909090</v>
      </c>
      <c r="B752" s="2" t="s">
        <v>5536</v>
      </c>
      <c r="C752" s="2" t="s">
        <v>5525</v>
      </c>
      <c r="D752" s="2" t="s">
        <v>149</v>
      </c>
      <c r="E752" s="2"/>
      <c r="F752" s="2" t="s">
        <v>4648</v>
      </c>
    </row>
    <row r="753" spans="1:6" ht="18" customHeight="1">
      <c r="A753" s="2">
        <v>508001010</v>
      </c>
      <c r="B753" s="2" t="s">
        <v>5537</v>
      </c>
      <c r="C753" s="2" t="s">
        <v>5525</v>
      </c>
      <c r="D753" s="2" t="s">
        <v>149</v>
      </c>
      <c r="E753" s="2"/>
      <c r="F753" s="2" t="s">
        <v>4646</v>
      </c>
    </row>
    <row r="754" spans="1:6" ht="18" customHeight="1">
      <c r="A754" s="2">
        <v>508001090</v>
      </c>
      <c r="B754" s="2" t="s">
        <v>5538</v>
      </c>
      <c r="C754" s="2" t="s">
        <v>5525</v>
      </c>
      <c r="D754" s="2" t="s">
        <v>149</v>
      </c>
      <c r="E754" s="2"/>
      <c r="F754" s="2" t="s">
        <v>4648</v>
      </c>
    </row>
    <row r="755" spans="1:6" ht="18" customHeight="1">
      <c r="A755" s="2">
        <v>508009010</v>
      </c>
      <c r="B755" s="2" t="s">
        <v>5539</v>
      </c>
      <c r="C755" s="2" t="s">
        <v>5525</v>
      </c>
      <c r="D755" s="2" t="s">
        <v>149</v>
      </c>
      <c r="E755" s="2"/>
      <c r="F755" s="2" t="s">
        <v>4646</v>
      </c>
    </row>
    <row r="756" spans="1:6" ht="18" customHeight="1">
      <c r="A756" s="2">
        <v>508009090</v>
      </c>
      <c r="B756" s="2" t="s">
        <v>5540</v>
      </c>
      <c r="C756" s="2" t="s">
        <v>5525</v>
      </c>
      <c r="D756" s="2" t="s">
        <v>149</v>
      </c>
      <c r="E756" s="2"/>
      <c r="F756" s="2" t="s">
        <v>4648</v>
      </c>
    </row>
    <row r="757" spans="1:6" ht="18" customHeight="1">
      <c r="A757" s="2">
        <v>510001010</v>
      </c>
      <c r="B757" s="2" t="s">
        <v>5541</v>
      </c>
      <c r="C757" s="2" t="s">
        <v>5542</v>
      </c>
      <c r="D757" s="2" t="s">
        <v>149</v>
      </c>
      <c r="E757" s="2"/>
      <c r="F757" s="2" t="s">
        <v>5543</v>
      </c>
    </row>
    <row r="758" spans="1:6" ht="18" customHeight="1">
      <c r="A758" s="2">
        <v>510001020</v>
      </c>
      <c r="B758" s="2" t="s">
        <v>5544</v>
      </c>
      <c r="C758" s="2" t="s">
        <v>5542</v>
      </c>
      <c r="D758" s="2" t="s">
        <v>149</v>
      </c>
      <c r="E758" s="2"/>
      <c r="F758" s="2" t="s">
        <v>5545</v>
      </c>
    </row>
    <row r="759" spans="1:6" ht="18" customHeight="1">
      <c r="A759" s="2">
        <v>510001090</v>
      </c>
      <c r="B759" s="2" t="s">
        <v>5546</v>
      </c>
      <c r="C759" s="2" t="s">
        <v>5542</v>
      </c>
      <c r="D759" s="2" t="s">
        <v>149</v>
      </c>
      <c r="E759" s="2"/>
      <c r="F759" s="2" t="s">
        <v>4646</v>
      </c>
    </row>
    <row r="760" spans="1:6" ht="18" customHeight="1">
      <c r="A760" s="2">
        <v>510002010</v>
      </c>
      <c r="B760" s="2" t="s">
        <v>5547</v>
      </c>
      <c r="C760" s="2" t="s">
        <v>5542</v>
      </c>
      <c r="D760" s="2" t="s">
        <v>149</v>
      </c>
      <c r="E760" s="2"/>
      <c r="F760" s="2" t="s">
        <v>5548</v>
      </c>
    </row>
    <row r="761" spans="1:6" ht="18" customHeight="1">
      <c r="A761" s="2">
        <v>510002020</v>
      </c>
      <c r="B761" s="2" t="s">
        <v>5549</v>
      </c>
      <c r="C761" s="2" t="s">
        <v>5542</v>
      </c>
      <c r="D761" s="2" t="s">
        <v>149</v>
      </c>
      <c r="E761" s="2"/>
      <c r="F761" s="2" t="s">
        <v>4648</v>
      </c>
    </row>
    <row r="762" spans="1:6" ht="18" customHeight="1">
      <c r="A762" s="2">
        <v>510003010</v>
      </c>
      <c r="B762" s="2" t="s">
        <v>5550</v>
      </c>
      <c r="C762" s="2" t="s">
        <v>5542</v>
      </c>
      <c r="D762" s="2" t="s">
        <v>149</v>
      </c>
      <c r="E762" s="2"/>
      <c r="F762" s="2" t="s">
        <v>5551</v>
      </c>
    </row>
    <row r="763" spans="1:6" ht="18" customHeight="1">
      <c r="A763" s="2">
        <v>510003090</v>
      </c>
      <c r="B763" s="2" t="s">
        <v>5552</v>
      </c>
      <c r="C763" s="2" t="s">
        <v>5542</v>
      </c>
      <c r="D763" s="2" t="s">
        <v>149</v>
      </c>
      <c r="E763" s="2"/>
      <c r="F763" s="2" t="s">
        <v>5553</v>
      </c>
    </row>
    <row r="764" spans="1:6" ht="18" customHeight="1">
      <c r="A764" s="2">
        <v>510004000</v>
      </c>
      <c r="B764" s="2" t="s">
        <v>5554</v>
      </c>
      <c r="C764" s="2" t="s">
        <v>5542</v>
      </c>
      <c r="D764" s="2" t="s">
        <v>149</v>
      </c>
      <c r="E764" s="2"/>
      <c r="F764" s="2" t="s">
        <v>5555</v>
      </c>
    </row>
    <row r="765" spans="1:6" ht="18" customHeight="1">
      <c r="A765" s="2">
        <v>510009010</v>
      </c>
      <c r="B765" s="2" t="s">
        <v>5556</v>
      </c>
      <c r="C765" s="2" t="s">
        <v>5542</v>
      </c>
      <c r="D765" s="2" t="s">
        <v>149</v>
      </c>
      <c r="E765" s="2"/>
      <c r="F765" s="2" t="s">
        <v>4646</v>
      </c>
    </row>
    <row r="766" spans="1:6" ht="18" customHeight="1">
      <c r="A766" s="2">
        <v>510009090</v>
      </c>
      <c r="B766" s="2" t="s">
        <v>5557</v>
      </c>
      <c r="C766" s="2" t="s">
        <v>5542</v>
      </c>
      <c r="D766" s="2" t="s">
        <v>149</v>
      </c>
      <c r="E766" s="2"/>
      <c r="F766" s="2" t="s">
        <v>4648</v>
      </c>
    </row>
    <row r="767" spans="1:6" ht="18" customHeight="1">
      <c r="A767" s="2">
        <v>511100010</v>
      </c>
      <c r="B767" s="2" t="s">
        <v>5558</v>
      </c>
      <c r="C767" s="2" t="s">
        <v>4738</v>
      </c>
      <c r="D767" s="2" t="s">
        <v>149</v>
      </c>
      <c r="E767" s="2" t="s">
        <v>5559</v>
      </c>
      <c r="F767" s="2" t="s">
        <v>4713</v>
      </c>
    </row>
    <row r="768" spans="1:6" ht="18" customHeight="1">
      <c r="A768" s="2">
        <v>511100090</v>
      </c>
      <c r="B768" s="2" t="s">
        <v>5560</v>
      </c>
      <c r="C768" s="2" t="s">
        <v>4738</v>
      </c>
      <c r="D768" s="2" t="s">
        <v>149</v>
      </c>
      <c r="E768" s="2" t="s">
        <v>5559</v>
      </c>
      <c r="F768" s="2" t="s">
        <v>4648</v>
      </c>
    </row>
    <row r="769" spans="1:6" ht="18" customHeight="1">
      <c r="A769" s="2">
        <v>511911110</v>
      </c>
      <c r="B769" s="2" t="s">
        <v>5561</v>
      </c>
      <c r="C769" s="2" t="s">
        <v>4738</v>
      </c>
      <c r="D769" s="2" t="s">
        <v>149</v>
      </c>
      <c r="E769" s="2"/>
      <c r="F769" s="2" t="s">
        <v>4713</v>
      </c>
    </row>
    <row r="770" spans="1:6" ht="18" customHeight="1">
      <c r="A770" s="2">
        <v>511911190</v>
      </c>
      <c r="B770" s="2" t="s">
        <v>5562</v>
      </c>
      <c r="C770" s="2" t="s">
        <v>4738</v>
      </c>
      <c r="D770" s="2" t="s">
        <v>149</v>
      </c>
      <c r="E770" s="2"/>
      <c r="F770" s="2" t="s">
        <v>4648</v>
      </c>
    </row>
    <row r="771" spans="1:6" ht="18" customHeight="1">
      <c r="A771" s="2">
        <v>511911910</v>
      </c>
      <c r="B771" s="2" t="s">
        <v>5563</v>
      </c>
      <c r="C771" s="2" t="s">
        <v>5398</v>
      </c>
      <c r="D771" s="2" t="s">
        <v>149</v>
      </c>
      <c r="E771" s="2"/>
      <c r="F771" s="2" t="s">
        <v>4713</v>
      </c>
    </row>
    <row r="772" spans="1:6" ht="18" customHeight="1">
      <c r="A772" s="2">
        <v>511911990</v>
      </c>
      <c r="B772" s="2" t="s">
        <v>5564</v>
      </c>
      <c r="C772" s="2" t="s">
        <v>5398</v>
      </c>
      <c r="D772" s="2" t="s">
        <v>149</v>
      </c>
      <c r="E772" s="2"/>
      <c r="F772" s="2" t="s">
        <v>4648</v>
      </c>
    </row>
    <row r="773" spans="1:6" ht="18" customHeight="1">
      <c r="A773" s="2">
        <v>511919010</v>
      </c>
      <c r="B773" s="2" t="s">
        <v>5565</v>
      </c>
      <c r="C773" s="2" t="s">
        <v>5398</v>
      </c>
      <c r="D773" s="2" t="s">
        <v>149</v>
      </c>
      <c r="E773" s="2"/>
      <c r="F773" s="2" t="s">
        <v>4713</v>
      </c>
    </row>
    <row r="774" spans="1:6" ht="18" customHeight="1">
      <c r="A774" s="2">
        <v>511919020</v>
      </c>
      <c r="B774" s="2" t="s">
        <v>5566</v>
      </c>
      <c r="C774" s="2" t="s">
        <v>5398</v>
      </c>
      <c r="D774" s="2" t="s">
        <v>149</v>
      </c>
      <c r="E774" s="2"/>
      <c r="F774" s="2" t="s">
        <v>4648</v>
      </c>
    </row>
    <row r="775" spans="1:6" ht="18" customHeight="1">
      <c r="A775" s="2">
        <v>511919090</v>
      </c>
      <c r="B775" s="2" t="s">
        <v>5567</v>
      </c>
      <c r="C775" s="2" t="s">
        <v>5398</v>
      </c>
      <c r="D775" s="2" t="s">
        <v>149</v>
      </c>
      <c r="E775" s="2"/>
      <c r="F775" s="2" t="s">
        <v>4648</v>
      </c>
    </row>
    <row r="776" spans="1:6" ht="18" customHeight="1">
      <c r="A776" s="2">
        <v>511991010</v>
      </c>
      <c r="B776" s="2" t="s">
        <v>5568</v>
      </c>
      <c r="C776" s="2" t="s">
        <v>4738</v>
      </c>
      <c r="D776" s="2" t="s">
        <v>149</v>
      </c>
      <c r="E776" s="2"/>
      <c r="F776" s="2" t="s">
        <v>4646</v>
      </c>
    </row>
    <row r="777" spans="1:6" ht="18" customHeight="1">
      <c r="A777" s="2">
        <v>511991090</v>
      </c>
      <c r="B777" s="2" t="s">
        <v>5569</v>
      </c>
      <c r="C777" s="2" t="s">
        <v>4738</v>
      </c>
      <c r="D777" s="2" t="s">
        <v>149</v>
      </c>
      <c r="E777" s="2"/>
      <c r="F777" s="2" t="s">
        <v>4648</v>
      </c>
    </row>
    <row r="778" spans="1:6" ht="18" customHeight="1">
      <c r="A778" s="2">
        <v>511992010</v>
      </c>
      <c r="B778" s="2" t="s">
        <v>5570</v>
      </c>
      <c r="C778" s="2" t="s">
        <v>4738</v>
      </c>
      <c r="D778" s="2" t="s">
        <v>149</v>
      </c>
      <c r="E778" s="2"/>
      <c r="F778" s="2" t="s">
        <v>4646</v>
      </c>
    </row>
    <row r="779" spans="1:6" ht="18" customHeight="1">
      <c r="A779" s="2">
        <v>511992020</v>
      </c>
      <c r="B779" s="2" t="s">
        <v>5571</v>
      </c>
      <c r="C779" s="2" t="s">
        <v>4738</v>
      </c>
      <c r="D779" s="2" t="s">
        <v>149</v>
      </c>
      <c r="E779" s="2"/>
      <c r="F779" s="2" t="s">
        <v>4648</v>
      </c>
    </row>
    <row r="780" spans="1:6" ht="18" customHeight="1">
      <c r="A780" s="2">
        <v>511992090</v>
      </c>
      <c r="B780" s="2" t="s">
        <v>5572</v>
      </c>
      <c r="C780" s="2" t="s">
        <v>4738</v>
      </c>
      <c r="D780" s="2" t="s">
        <v>149</v>
      </c>
      <c r="E780" s="2"/>
      <c r="F780" s="2" t="s">
        <v>4648</v>
      </c>
    </row>
    <row r="781" spans="1:6" ht="18" customHeight="1">
      <c r="A781" s="2">
        <v>511993000</v>
      </c>
      <c r="B781" s="2" t="s">
        <v>5573</v>
      </c>
      <c r="C781" s="2" t="s">
        <v>4738</v>
      </c>
      <c r="D781" s="2" t="s">
        <v>149</v>
      </c>
      <c r="E781" s="2"/>
      <c r="F781" s="2" t="s">
        <v>4648</v>
      </c>
    </row>
    <row r="782" spans="1:6" ht="18" customHeight="1">
      <c r="A782" s="2">
        <v>511994010</v>
      </c>
      <c r="B782" s="2" t="s">
        <v>5574</v>
      </c>
      <c r="C782" s="2" t="s">
        <v>4738</v>
      </c>
      <c r="D782" s="2" t="s">
        <v>149</v>
      </c>
      <c r="E782" s="2"/>
      <c r="F782" s="2" t="s">
        <v>5474</v>
      </c>
    </row>
    <row r="783" spans="1:6" ht="18" customHeight="1">
      <c r="A783" s="2">
        <v>511994090</v>
      </c>
      <c r="B783" s="2" t="s">
        <v>5575</v>
      </c>
      <c r="C783" s="2" t="s">
        <v>4738</v>
      </c>
      <c r="D783" s="2" t="s">
        <v>149</v>
      </c>
      <c r="E783" s="2"/>
      <c r="F783" s="2" t="s">
        <v>4648</v>
      </c>
    </row>
    <row r="784" spans="1:6" ht="18" customHeight="1">
      <c r="A784" s="2">
        <v>511999010</v>
      </c>
      <c r="B784" s="2" t="s">
        <v>5576</v>
      </c>
      <c r="C784" s="2" t="s">
        <v>5398</v>
      </c>
      <c r="D784" s="2" t="s">
        <v>149</v>
      </c>
      <c r="E784" s="2"/>
      <c r="F784" s="2" t="s">
        <v>4646</v>
      </c>
    </row>
    <row r="785" spans="1:6" ht="18" customHeight="1">
      <c r="A785" s="2">
        <v>511999090</v>
      </c>
      <c r="B785" s="2" t="s">
        <v>5577</v>
      </c>
      <c r="C785" s="2" t="s">
        <v>5398</v>
      </c>
      <c r="D785" s="2" t="s">
        <v>149</v>
      </c>
      <c r="E785" s="2"/>
      <c r="F785" s="2" t="s">
        <v>4648</v>
      </c>
    </row>
    <row r="786" spans="1:6" ht="18" customHeight="1">
      <c r="A786" s="2">
        <v>601101000</v>
      </c>
      <c r="B786" s="2" t="s">
        <v>5578</v>
      </c>
      <c r="C786" s="2" t="s">
        <v>5579</v>
      </c>
      <c r="D786" s="2" t="s">
        <v>5439</v>
      </c>
      <c r="E786" s="2" t="s">
        <v>149</v>
      </c>
      <c r="F786" s="2" t="s">
        <v>4648</v>
      </c>
    </row>
    <row r="787" spans="1:6" ht="18" customHeight="1">
      <c r="A787" s="2">
        <v>601102110</v>
      </c>
      <c r="B787" s="2" t="s">
        <v>5580</v>
      </c>
      <c r="C787" s="2" t="s">
        <v>5579</v>
      </c>
      <c r="D787" s="2" t="s">
        <v>5439</v>
      </c>
      <c r="E787" s="2" t="s">
        <v>149</v>
      </c>
      <c r="F787" s="2" t="s">
        <v>4944</v>
      </c>
    </row>
    <row r="788" spans="1:6" ht="18" customHeight="1">
      <c r="A788" s="2">
        <v>601102190</v>
      </c>
      <c r="B788" s="2" t="s">
        <v>5581</v>
      </c>
      <c r="C788" s="2" t="s">
        <v>5579</v>
      </c>
      <c r="D788" s="2" t="s">
        <v>5439</v>
      </c>
      <c r="E788" s="2" t="s">
        <v>149</v>
      </c>
      <c r="F788" s="2" t="s">
        <v>4648</v>
      </c>
    </row>
    <row r="789" spans="1:6" ht="18" customHeight="1">
      <c r="A789" s="2">
        <v>601102910</v>
      </c>
      <c r="B789" s="2" t="s">
        <v>5582</v>
      </c>
      <c r="C789" s="2" t="s">
        <v>5579</v>
      </c>
      <c r="D789" s="2" t="s">
        <v>5439</v>
      </c>
      <c r="E789" s="2" t="s">
        <v>149</v>
      </c>
      <c r="F789" s="2" t="s">
        <v>4944</v>
      </c>
    </row>
    <row r="790" spans="1:6" ht="18" customHeight="1">
      <c r="A790" s="2">
        <v>601102990</v>
      </c>
      <c r="B790" s="2" t="s">
        <v>5583</v>
      </c>
      <c r="C790" s="2" t="s">
        <v>5579</v>
      </c>
      <c r="D790" s="2" t="s">
        <v>5439</v>
      </c>
      <c r="E790" s="2" t="s">
        <v>149</v>
      </c>
      <c r="F790" s="2" t="s">
        <v>4648</v>
      </c>
    </row>
    <row r="791" spans="1:6" ht="18" customHeight="1">
      <c r="A791" s="2">
        <v>601109110</v>
      </c>
      <c r="B791" s="2" t="s">
        <v>5584</v>
      </c>
      <c r="C791" s="2" t="s">
        <v>5579</v>
      </c>
      <c r="D791" s="2" t="s">
        <v>5439</v>
      </c>
      <c r="E791" s="2" t="s">
        <v>149</v>
      </c>
      <c r="F791" s="2" t="s">
        <v>4646</v>
      </c>
    </row>
    <row r="792" spans="1:6" ht="18" customHeight="1">
      <c r="A792" s="2">
        <v>601109191</v>
      </c>
      <c r="B792" s="2" t="s">
        <v>5585</v>
      </c>
      <c r="C792" s="2" t="s">
        <v>5579</v>
      </c>
      <c r="D792" s="2" t="s">
        <v>5439</v>
      </c>
      <c r="E792" s="2" t="s">
        <v>149</v>
      </c>
      <c r="F792" s="2" t="s">
        <v>4713</v>
      </c>
    </row>
    <row r="793" spans="1:6" ht="18" customHeight="1">
      <c r="A793" s="2">
        <v>601109199</v>
      </c>
      <c r="B793" s="2" t="s">
        <v>5586</v>
      </c>
      <c r="C793" s="2" t="s">
        <v>5579</v>
      </c>
      <c r="D793" s="2" t="s">
        <v>5439</v>
      </c>
      <c r="E793" s="2" t="s">
        <v>149</v>
      </c>
      <c r="F793" s="2" t="s">
        <v>4648</v>
      </c>
    </row>
    <row r="794" spans="1:6" ht="18" customHeight="1">
      <c r="A794" s="2">
        <v>601109910</v>
      </c>
      <c r="B794" s="2" t="s">
        <v>5587</v>
      </c>
      <c r="C794" s="2" t="s">
        <v>5579</v>
      </c>
      <c r="D794" s="2" t="s">
        <v>5439</v>
      </c>
      <c r="E794" s="2" t="s">
        <v>149</v>
      </c>
      <c r="F794" s="2" t="s">
        <v>4646</v>
      </c>
    </row>
    <row r="795" spans="1:6" ht="18" customHeight="1">
      <c r="A795" s="2">
        <v>601109991</v>
      </c>
      <c r="B795" s="2" t="s">
        <v>5588</v>
      </c>
      <c r="C795" s="2" t="s">
        <v>5579</v>
      </c>
      <c r="D795" s="2" t="s">
        <v>5439</v>
      </c>
      <c r="E795" s="2" t="s">
        <v>149</v>
      </c>
      <c r="F795" s="2" t="s">
        <v>4646</v>
      </c>
    </row>
    <row r="796" spans="1:6" ht="18" customHeight="1">
      <c r="A796" s="2">
        <v>601109999</v>
      </c>
      <c r="B796" s="2" t="s">
        <v>5589</v>
      </c>
      <c r="C796" s="2" t="s">
        <v>5579</v>
      </c>
      <c r="D796" s="2" t="s">
        <v>5439</v>
      </c>
      <c r="E796" s="2" t="s">
        <v>149</v>
      </c>
      <c r="F796" s="2" t="s">
        <v>4648</v>
      </c>
    </row>
    <row r="797" spans="1:6" ht="18" customHeight="1">
      <c r="A797" s="2">
        <v>601200010</v>
      </c>
      <c r="B797" s="2" t="s">
        <v>5590</v>
      </c>
      <c r="C797" s="2" t="s">
        <v>5579</v>
      </c>
      <c r="D797" s="2" t="s">
        <v>5439</v>
      </c>
      <c r="E797" s="2" t="s">
        <v>149</v>
      </c>
      <c r="F797" s="2" t="s">
        <v>4646</v>
      </c>
    </row>
    <row r="798" spans="1:6" ht="18" customHeight="1">
      <c r="A798" s="2">
        <v>601200020</v>
      </c>
      <c r="B798" s="2" t="s">
        <v>5591</v>
      </c>
      <c r="C798" s="2" t="s">
        <v>5579</v>
      </c>
      <c r="D798" s="2" t="s">
        <v>5439</v>
      </c>
      <c r="E798" s="2" t="s">
        <v>149</v>
      </c>
      <c r="F798" s="2" t="s">
        <v>4646</v>
      </c>
    </row>
    <row r="799" spans="1:6" ht="18" customHeight="1">
      <c r="A799" s="2">
        <v>601200091</v>
      </c>
      <c r="B799" s="2" t="s">
        <v>5592</v>
      </c>
      <c r="C799" s="2" t="s">
        <v>5579</v>
      </c>
      <c r="D799" s="2" t="s">
        <v>5439</v>
      </c>
      <c r="E799" s="2" t="s">
        <v>149</v>
      </c>
      <c r="F799" s="2" t="s">
        <v>4646</v>
      </c>
    </row>
    <row r="800" spans="1:6" ht="18" customHeight="1">
      <c r="A800" s="2">
        <v>601200099</v>
      </c>
      <c r="B800" s="2" t="s">
        <v>5593</v>
      </c>
      <c r="C800" s="2" t="s">
        <v>5579</v>
      </c>
      <c r="D800" s="2" t="s">
        <v>5439</v>
      </c>
      <c r="E800" s="2" t="s">
        <v>149</v>
      </c>
      <c r="F800" s="2" t="s">
        <v>4648</v>
      </c>
    </row>
    <row r="801" spans="1:6" ht="18" customHeight="1">
      <c r="A801" s="2">
        <v>602100010</v>
      </c>
      <c r="B801" s="2" t="s">
        <v>5594</v>
      </c>
      <c r="C801" s="2" t="s">
        <v>5595</v>
      </c>
      <c r="D801" s="2" t="s">
        <v>5596</v>
      </c>
      <c r="E801" s="2" t="s">
        <v>149</v>
      </c>
      <c r="F801" s="2" t="s">
        <v>4713</v>
      </c>
    </row>
    <row r="802" spans="1:6" ht="18" customHeight="1">
      <c r="A802" s="2">
        <v>602100090</v>
      </c>
      <c r="B802" s="2" t="s">
        <v>5597</v>
      </c>
      <c r="C802" s="2" t="s">
        <v>5595</v>
      </c>
      <c r="D802" s="2" t="s">
        <v>5596</v>
      </c>
      <c r="E802" s="2" t="s">
        <v>149</v>
      </c>
      <c r="F802" s="2" t="s">
        <v>4648</v>
      </c>
    </row>
    <row r="803" spans="1:6" ht="18" customHeight="1">
      <c r="A803" s="2">
        <v>602201000</v>
      </c>
      <c r="B803" s="2" t="s">
        <v>5598</v>
      </c>
      <c r="C803" s="2" t="s">
        <v>5599</v>
      </c>
      <c r="D803" s="2" t="s">
        <v>5596</v>
      </c>
      <c r="E803" s="2" t="s">
        <v>149</v>
      </c>
      <c r="F803" s="2" t="s">
        <v>4648</v>
      </c>
    </row>
    <row r="804" spans="1:6" ht="18" customHeight="1">
      <c r="A804" s="2">
        <v>602209000</v>
      </c>
      <c r="B804" s="2" t="s">
        <v>5600</v>
      </c>
      <c r="C804" s="2" t="s">
        <v>4738</v>
      </c>
      <c r="D804" s="2" t="s">
        <v>5596</v>
      </c>
      <c r="E804" s="2" t="s">
        <v>149</v>
      </c>
      <c r="F804" s="2" t="s">
        <v>4648</v>
      </c>
    </row>
    <row r="805" spans="1:6" ht="18" customHeight="1">
      <c r="A805" s="2">
        <v>602301010</v>
      </c>
      <c r="B805" s="2" t="s">
        <v>5601</v>
      </c>
      <c r="C805" s="2" t="s">
        <v>5599</v>
      </c>
      <c r="D805" s="2" t="s">
        <v>5596</v>
      </c>
      <c r="E805" s="2" t="s">
        <v>149</v>
      </c>
      <c r="F805" s="2" t="s">
        <v>4944</v>
      </c>
    </row>
    <row r="806" spans="1:6" ht="18" customHeight="1">
      <c r="A806" s="2">
        <v>602301090</v>
      </c>
      <c r="B806" s="2" t="s">
        <v>5602</v>
      </c>
      <c r="C806" s="2" t="s">
        <v>5599</v>
      </c>
      <c r="D806" s="2" t="s">
        <v>5596</v>
      </c>
      <c r="E806" s="2" t="s">
        <v>149</v>
      </c>
      <c r="F806" s="2" t="s">
        <v>4648</v>
      </c>
    </row>
    <row r="807" spans="1:6" ht="18" customHeight="1">
      <c r="A807" s="2">
        <v>602309010</v>
      </c>
      <c r="B807" s="2" t="s">
        <v>5603</v>
      </c>
      <c r="C807" s="2" t="s">
        <v>4738</v>
      </c>
      <c r="D807" s="2" t="s">
        <v>5596</v>
      </c>
      <c r="E807" s="2" t="s">
        <v>149</v>
      </c>
      <c r="F807" s="2" t="s">
        <v>4944</v>
      </c>
    </row>
    <row r="808" spans="1:6" ht="18" customHeight="1">
      <c r="A808" s="2">
        <v>602309090</v>
      </c>
      <c r="B808" s="2" t="s">
        <v>5604</v>
      </c>
      <c r="C808" s="2" t="s">
        <v>4738</v>
      </c>
      <c r="D808" s="2" t="s">
        <v>5596</v>
      </c>
      <c r="E808" s="2" t="s">
        <v>149</v>
      </c>
      <c r="F808" s="2" t="s">
        <v>4648</v>
      </c>
    </row>
    <row r="809" spans="1:6" ht="18" customHeight="1">
      <c r="A809" s="2">
        <v>602401010</v>
      </c>
      <c r="B809" s="2" t="s">
        <v>5605</v>
      </c>
      <c r="C809" s="2" t="s">
        <v>5599</v>
      </c>
      <c r="D809" s="2" t="s">
        <v>5596</v>
      </c>
      <c r="E809" s="2" t="s">
        <v>149</v>
      </c>
      <c r="F809" s="2" t="s">
        <v>4944</v>
      </c>
    </row>
    <row r="810" spans="1:6" ht="18" customHeight="1">
      <c r="A810" s="2">
        <v>602401090</v>
      </c>
      <c r="B810" s="2" t="s">
        <v>5606</v>
      </c>
      <c r="C810" s="2" t="s">
        <v>5599</v>
      </c>
      <c r="D810" s="2" t="s">
        <v>5596</v>
      </c>
      <c r="E810" s="2" t="s">
        <v>149</v>
      </c>
      <c r="F810" s="2" t="s">
        <v>4648</v>
      </c>
    </row>
    <row r="811" spans="1:6" ht="18" customHeight="1">
      <c r="A811" s="2">
        <v>602409010</v>
      </c>
      <c r="B811" s="2" t="s">
        <v>5607</v>
      </c>
      <c r="C811" s="2" t="s">
        <v>4738</v>
      </c>
      <c r="D811" s="2" t="s">
        <v>5596</v>
      </c>
      <c r="E811" s="2" t="s">
        <v>149</v>
      </c>
      <c r="F811" s="2" t="s">
        <v>4944</v>
      </c>
    </row>
    <row r="812" spans="1:6" ht="18" customHeight="1">
      <c r="A812" s="2">
        <v>602409090</v>
      </c>
      <c r="B812" s="2" t="s">
        <v>5608</v>
      </c>
      <c r="C812" s="2" t="s">
        <v>4738</v>
      </c>
      <c r="D812" s="2" t="s">
        <v>5596</v>
      </c>
      <c r="E812" s="2" t="s">
        <v>149</v>
      </c>
      <c r="F812" s="2" t="s">
        <v>4648</v>
      </c>
    </row>
    <row r="813" spans="1:6" ht="18" customHeight="1">
      <c r="A813" s="2">
        <v>602901000</v>
      </c>
      <c r="B813" s="2" t="s">
        <v>5609</v>
      </c>
      <c r="C813" s="2" t="s">
        <v>4738</v>
      </c>
      <c r="D813" s="2" t="s">
        <v>149</v>
      </c>
      <c r="E813" s="2"/>
      <c r="F813" s="2" t="s">
        <v>4648</v>
      </c>
    </row>
    <row r="814" spans="1:6" ht="18" customHeight="1">
      <c r="A814" s="2">
        <v>602909110</v>
      </c>
      <c r="B814" s="2" t="s">
        <v>5610</v>
      </c>
      <c r="C814" s="2" t="s">
        <v>5599</v>
      </c>
      <c r="D814" s="2" t="s">
        <v>5596</v>
      </c>
      <c r="E814" s="2" t="s">
        <v>149</v>
      </c>
      <c r="F814" s="2" t="s">
        <v>4646</v>
      </c>
    </row>
    <row r="815" spans="1:6" ht="18" customHeight="1">
      <c r="A815" s="2">
        <v>602909120</v>
      </c>
      <c r="B815" s="2" t="s">
        <v>5611</v>
      </c>
      <c r="C815" s="2" t="s">
        <v>5599</v>
      </c>
      <c r="D815" s="2" t="s">
        <v>5596</v>
      </c>
      <c r="E815" s="2" t="s">
        <v>149</v>
      </c>
      <c r="F815" s="2" t="s">
        <v>4646</v>
      </c>
    </row>
    <row r="816" spans="1:6" ht="18" customHeight="1">
      <c r="A816" s="2">
        <v>602909191</v>
      </c>
      <c r="B816" s="2" t="s">
        <v>5612</v>
      </c>
      <c r="C816" s="2" t="s">
        <v>5599</v>
      </c>
      <c r="D816" s="2" t="s">
        <v>5596</v>
      </c>
      <c r="E816" s="2" t="s">
        <v>149</v>
      </c>
      <c r="F816" s="2" t="s">
        <v>4646</v>
      </c>
    </row>
    <row r="817" spans="1:6" ht="18" customHeight="1">
      <c r="A817" s="2">
        <v>602909199</v>
      </c>
      <c r="B817" s="2" t="s">
        <v>5613</v>
      </c>
      <c r="C817" s="2" t="s">
        <v>5599</v>
      </c>
      <c r="D817" s="2" t="s">
        <v>5596</v>
      </c>
      <c r="E817" s="2" t="s">
        <v>149</v>
      </c>
      <c r="F817" s="2" t="s">
        <v>4648</v>
      </c>
    </row>
    <row r="818" spans="1:6" ht="18" customHeight="1">
      <c r="A818" s="2">
        <v>602909200</v>
      </c>
      <c r="B818" s="2" t="s">
        <v>5614</v>
      </c>
      <c r="C818" s="2" t="s">
        <v>4738</v>
      </c>
      <c r="D818" s="2" t="s">
        <v>5596</v>
      </c>
      <c r="E818" s="2" t="s">
        <v>149</v>
      </c>
      <c r="F818" s="2" t="s">
        <v>4713</v>
      </c>
    </row>
    <row r="819" spans="1:6" ht="18" customHeight="1">
      <c r="A819" s="2">
        <v>602909300</v>
      </c>
      <c r="B819" s="2" t="s">
        <v>5615</v>
      </c>
      <c r="C819" s="2" t="s">
        <v>4738</v>
      </c>
      <c r="D819" s="2" t="s">
        <v>5596</v>
      </c>
      <c r="E819" s="2" t="s">
        <v>149</v>
      </c>
      <c r="F819" s="2" t="s">
        <v>4648</v>
      </c>
    </row>
    <row r="820" spans="1:6" ht="18" customHeight="1">
      <c r="A820" s="2">
        <v>602909410</v>
      </c>
      <c r="B820" s="2" t="s">
        <v>5616</v>
      </c>
      <c r="C820" s="2" t="s">
        <v>4738</v>
      </c>
      <c r="D820" s="2" t="s">
        <v>5596</v>
      </c>
      <c r="E820" s="2" t="s">
        <v>149</v>
      </c>
      <c r="F820" s="2" t="s">
        <v>5617</v>
      </c>
    </row>
    <row r="821" spans="1:6" ht="18" customHeight="1">
      <c r="A821" s="2">
        <v>602909420</v>
      </c>
      <c r="B821" s="2" t="s">
        <v>5618</v>
      </c>
      <c r="C821" s="2" t="s">
        <v>4738</v>
      </c>
      <c r="D821" s="2" t="s">
        <v>5596</v>
      </c>
      <c r="E821" s="2" t="s">
        <v>149</v>
      </c>
      <c r="F821" s="2" t="s">
        <v>5619</v>
      </c>
    </row>
    <row r="822" spans="1:6" ht="18" customHeight="1">
      <c r="A822" s="2">
        <v>602909430</v>
      </c>
      <c r="B822" s="2" t="s">
        <v>5620</v>
      </c>
      <c r="C822" s="2" t="s">
        <v>4738</v>
      </c>
      <c r="D822" s="2" t="s">
        <v>5596</v>
      </c>
      <c r="E822" s="2" t="s">
        <v>149</v>
      </c>
      <c r="F822" s="2" t="s">
        <v>4944</v>
      </c>
    </row>
    <row r="823" spans="1:6" ht="18" customHeight="1">
      <c r="A823" s="2">
        <v>602909490</v>
      </c>
      <c r="B823" s="2" t="s">
        <v>5621</v>
      </c>
      <c r="C823" s="2" t="s">
        <v>4738</v>
      </c>
      <c r="D823" s="2" t="s">
        <v>5596</v>
      </c>
      <c r="E823" s="2" t="s">
        <v>149</v>
      </c>
      <c r="F823" s="2" t="s">
        <v>4648</v>
      </c>
    </row>
    <row r="824" spans="1:6" ht="18" customHeight="1">
      <c r="A824" s="2">
        <v>602909500</v>
      </c>
      <c r="B824" s="2" t="s">
        <v>5622</v>
      </c>
      <c r="C824" s="2" t="s">
        <v>4738</v>
      </c>
      <c r="D824" s="2" t="s">
        <v>5596</v>
      </c>
      <c r="E824" s="2" t="s">
        <v>149</v>
      </c>
      <c r="F824" s="2" t="s">
        <v>4648</v>
      </c>
    </row>
    <row r="825" spans="1:6" ht="18" customHeight="1">
      <c r="A825" s="2">
        <v>602909910</v>
      </c>
      <c r="B825" s="2" t="s">
        <v>5623</v>
      </c>
      <c r="C825" s="2" t="s">
        <v>5624</v>
      </c>
      <c r="D825" s="2" t="s">
        <v>5596</v>
      </c>
      <c r="E825" s="2" t="s">
        <v>149</v>
      </c>
      <c r="F825" s="2" t="s">
        <v>4713</v>
      </c>
    </row>
    <row r="826" spans="1:6" ht="18" customHeight="1">
      <c r="A826" s="2">
        <v>602909920</v>
      </c>
      <c r="B826" s="2" t="s">
        <v>5625</v>
      </c>
      <c r="C826" s="2" t="s">
        <v>5624</v>
      </c>
      <c r="D826" s="2" t="s">
        <v>5596</v>
      </c>
      <c r="E826" s="2" t="s">
        <v>149</v>
      </c>
      <c r="F826" s="2" t="s">
        <v>4713</v>
      </c>
    </row>
    <row r="827" spans="1:6" ht="18" customHeight="1">
      <c r="A827" s="2">
        <v>602909930</v>
      </c>
      <c r="B827" s="2" t="s">
        <v>5626</v>
      </c>
      <c r="C827" s="2" t="s">
        <v>5624</v>
      </c>
      <c r="D827" s="2" t="s">
        <v>5596</v>
      </c>
      <c r="E827" s="2" t="s">
        <v>149</v>
      </c>
      <c r="F827" s="2" t="s">
        <v>4713</v>
      </c>
    </row>
    <row r="828" spans="1:6" ht="18" customHeight="1">
      <c r="A828" s="2">
        <v>602909991</v>
      </c>
      <c r="B828" s="2" t="s">
        <v>5627</v>
      </c>
      <c r="C828" s="2" t="s">
        <v>5624</v>
      </c>
      <c r="D828" s="2" t="s">
        <v>5596</v>
      </c>
      <c r="E828" s="2" t="s">
        <v>149</v>
      </c>
      <c r="F828" s="2" t="s">
        <v>4646</v>
      </c>
    </row>
    <row r="829" spans="1:6" ht="18" customHeight="1">
      <c r="A829" s="2">
        <v>602909999</v>
      </c>
      <c r="B829" s="2" t="s">
        <v>5628</v>
      </c>
      <c r="C829" s="2" t="s">
        <v>5624</v>
      </c>
      <c r="D829" s="2" t="s">
        <v>5596</v>
      </c>
      <c r="E829" s="2" t="s">
        <v>149</v>
      </c>
      <c r="F829" s="2" t="s">
        <v>4648</v>
      </c>
    </row>
    <row r="830" spans="1:6" ht="18" customHeight="1">
      <c r="A830" s="2">
        <v>603110000</v>
      </c>
      <c r="B830" s="2" t="s">
        <v>5629</v>
      </c>
      <c r="C830" s="2" t="s">
        <v>5630</v>
      </c>
      <c r="D830" s="2" t="s">
        <v>149</v>
      </c>
      <c r="E830" s="2" t="s">
        <v>5631</v>
      </c>
      <c r="F830" s="2" t="s">
        <v>4648</v>
      </c>
    </row>
    <row r="831" spans="1:6" ht="18" customHeight="1">
      <c r="A831" s="2">
        <v>603120000</v>
      </c>
      <c r="B831" s="2" t="s">
        <v>5632</v>
      </c>
      <c r="C831" s="2" t="s">
        <v>5630</v>
      </c>
      <c r="D831" s="2" t="s">
        <v>149</v>
      </c>
      <c r="E831" s="2" t="s">
        <v>5631</v>
      </c>
      <c r="F831" s="2" t="s">
        <v>4648</v>
      </c>
    </row>
    <row r="832" spans="1:6" ht="18" customHeight="1">
      <c r="A832" s="2">
        <v>603130000</v>
      </c>
      <c r="B832" s="2" t="s">
        <v>5633</v>
      </c>
      <c r="C832" s="2" t="s">
        <v>5630</v>
      </c>
      <c r="D832" s="2" t="s">
        <v>149</v>
      </c>
      <c r="E832" s="2" t="s">
        <v>5631</v>
      </c>
      <c r="F832" s="2" t="s">
        <v>4661</v>
      </c>
    </row>
    <row r="833" spans="1:6" ht="18" customHeight="1">
      <c r="A833" s="2">
        <v>603140000</v>
      </c>
      <c r="B833" s="2" t="s">
        <v>5634</v>
      </c>
      <c r="C833" s="2" t="s">
        <v>5630</v>
      </c>
      <c r="D833" s="2" t="s">
        <v>149</v>
      </c>
      <c r="E833" s="2" t="s">
        <v>5631</v>
      </c>
      <c r="F833" s="2" t="s">
        <v>4648</v>
      </c>
    </row>
    <row r="834" spans="1:6" ht="18" customHeight="1">
      <c r="A834" s="2">
        <v>603150000</v>
      </c>
      <c r="B834" s="2" t="s">
        <v>5635</v>
      </c>
      <c r="C834" s="2" t="s">
        <v>5630</v>
      </c>
      <c r="D834" s="2" t="s">
        <v>149</v>
      </c>
      <c r="E834" s="2" t="s">
        <v>5631</v>
      </c>
      <c r="F834" s="2" t="s">
        <v>4648</v>
      </c>
    </row>
    <row r="835" spans="1:6" ht="18" customHeight="1">
      <c r="A835" s="2">
        <v>603190010</v>
      </c>
      <c r="B835" s="2" t="s">
        <v>5636</v>
      </c>
      <c r="C835" s="2" t="s">
        <v>5630</v>
      </c>
      <c r="D835" s="2" t="s">
        <v>149</v>
      </c>
      <c r="E835" s="2" t="s">
        <v>5631</v>
      </c>
      <c r="F835" s="2" t="s">
        <v>4713</v>
      </c>
    </row>
    <row r="836" spans="1:6" ht="18" customHeight="1">
      <c r="A836" s="2">
        <v>603190090</v>
      </c>
      <c r="B836" s="2" t="s">
        <v>5637</v>
      </c>
      <c r="C836" s="2" t="s">
        <v>5630</v>
      </c>
      <c r="D836" s="2" t="s">
        <v>149</v>
      </c>
      <c r="E836" s="2" t="s">
        <v>5631</v>
      </c>
      <c r="F836" s="2" t="s">
        <v>4648</v>
      </c>
    </row>
    <row r="837" spans="1:6" ht="18" customHeight="1">
      <c r="A837" s="2">
        <v>603900010</v>
      </c>
      <c r="B837" s="2" t="s">
        <v>5638</v>
      </c>
      <c r="C837" s="2" t="s">
        <v>5630</v>
      </c>
      <c r="D837" s="2" t="s">
        <v>149</v>
      </c>
      <c r="E837" s="2" t="s">
        <v>5631</v>
      </c>
      <c r="F837" s="2" t="s">
        <v>4713</v>
      </c>
    </row>
    <row r="838" spans="1:6" ht="18" customHeight="1">
      <c r="A838" s="2">
        <v>603900090</v>
      </c>
      <c r="B838" s="2" t="s">
        <v>5639</v>
      </c>
      <c r="C838" s="2" t="s">
        <v>5630</v>
      </c>
      <c r="D838" s="2" t="s">
        <v>149</v>
      </c>
      <c r="E838" s="2" t="s">
        <v>5631</v>
      </c>
      <c r="F838" s="2" t="s">
        <v>4648</v>
      </c>
    </row>
    <row r="839" spans="1:6" ht="18" customHeight="1">
      <c r="A839" s="2">
        <v>604201010</v>
      </c>
      <c r="B839" s="2" t="s">
        <v>5640</v>
      </c>
      <c r="C839" s="2" t="s">
        <v>5641</v>
      </c>
      <c r="D839" s="2" t="s">
        <v>149</v>
      </c>
      <c r="E839" s="2"/>
      <c r="F839" s="2" t="s">
        <v>4944</v>
      </c>
    </row>
    <row r="840" spans="1:6" ht="18" customHeight="1">
      <c r="A840" s="2">
        <v>604201090</v>
      </c>
      <c r="B840" s="2" t="s">
        <v>5642</v>
      </c>
      <c r="C840" s="2" t="s">
        <v>5641</v>
      </c>
      <c r="D840" s="2" t="s">
        <v>149</v>
      </c>
      <c r="E840" s="2"/>
      <c r="F840" s="2" t="s">
        <v>4648</v>
      </c>
    </row>
    <row r="841" spans="1:6" ht="18" customHeight="1">
      <c r="A841" s="2">
        <v>604209010</v>
      </c>
      <c r="B841" s="2" t="s">
        <v>5643</v>
      </c>
      <c r="C841" s="2" t="s">
        <v>5641</v>
      </c>
      <c r="D841" s="2" t="s">
        <v>149</v>
      </c>
      <c r="E841" s="2"/>
      <c r="F841" s="2" t="s">
        <v>4713</v>
      </c>
    </row>
    <row r="842" spans="1:6" ht="18" customHeight="1">
      <c r="A842" s="2">
        <v>604209090</v>
      </c>
      <c r="B842" s="2" t="s">
        <v>5644</v>
      </c>
      <c r="C842" s="2" t="s">
        <v>5641</v>
      </c>
      <c r="D842" s="2" t="s">
        <v>149</v>
      </c>
      <c r="E842" s="2"/>
      <c r="F842" s="2" t="s">
        <v>4648</v>
      </c>
    </row>
    <row r="843" spans="1:6" ht="18" customHeight="1">
      <c r="A843" s="2">
        <v>604901010</v>
      </c>
      <c r="B843" s="2" t="s">
        <v>5645</v>
      </c>
      <c r="C843" s="2" t="s">
        <v>5641</v>
      </c>
      <c r="D843" s="2" t="s">
        <v>149</v>
      </c>
      <c r="E843" s="2"/>
      <c r="F843" s="2" t="s">
        <v>4944</v>
      </c>
    </row>
    <row r="844" spans="1:6" ht="18" customHeight="1">
      <c r="A844" s="2">
        <v>604901090</v>
      </c>
      <c r="B844" s="2" t="s">
        <v>5646</v>
      </c>
      <c r="C844" s="2" t="s">
        <v>5641</v>
      </c>
      <c r="D844" s="2" t="s">
        <v>149</v>
      </c>
      <c r="E844" s="2"/>
      <c r="F844" s="2" t="s">
        <v>4648</v>
      </c>
    </row>
    <row r="845" spans="1:6" ht="18" customHeight="1">
      <c r="A845" s="2">
        <v>604909010</v>
      </c>
      <c r="B845" s="2" t="s">
        <v>5647</v>
      </c>
      <c r="C845" s="2" t="s">
        <v>5641</v>
      </c>
      <c r="D845" s="2" t="s">
        <v>149</v>
      </c>
      <c r="E845" s="2"/>
      <c r="F845" s="2" t="s">
        <v>4713</v>
      </c>
    </row>
    <row r="846" spans="1:6" ht="18" customHeight="1">
      <c r="A846" s="2">
        <v>604909090</v>
      </c>
      <c r="B846" s="2" t="s">
        <v>5648</v>
      </c>
      <c r="C846" s="2" t="s">
        <v>5641</v>
      </c>
      <c r="D846" s="2" t="s">
        <v>149</v>
      </c>
      <c r="E846" s="2"/>
      <c r="F846" s="2" t="s">
        <v>4648</v>
      </c>
    </row>
    <row r="847" spans="1:6" ht="18" customHeight="1">
      <c r="A847" s="2">
        <v>701100000</v>
      </c>
      <c r="B847" s="2" t="s">
        <v>5649</v>
      </c>
      <c r="C847" s="2" t="s">
        <v>5650</v>
      </c>
      <c r="D847" s="2" t="s">
        <v>149</v>
      </c>
      <c r="E847" s="2"/>
      <c r="F847" s="2" t="s">
        <v>4648</v>
      </c>
    </row>
    <row r="848" spans="1:6" ht="18" customHeight="1">
      <c r="A848" s="2">
        <v>701900000</v>
      </c>
      <c r="B848" s="2" t="s">
        <v>5651</v>
      </c>
      <c r="C848" s="2" t="s">
        <v>5650</v>
      </c>
      <c r="D848" s="2" t="s">
        <v>149</v>
      </c>
      <c r="E848" s="2"/>
      <c r="F848" s="2" t="s">
        <v>4648</v>
      </c>
    </row>
    <row r="849" spans="1:6" ht="18" customHeight="1">
      <c r="A849" s="2">
        <v>702000000</v>
      </c>
      <c r="B849" s="2" t="s">
        <v>5652</v>
      </c>
      <c r="C849" s="2" t="s">
        <v>5653</v>
      </c>
      <c r="D849" s="2" t="s">
        <v>149</v>
      </c>
      <c r="E849" s="2"/>
      <c r="F849" s="2" t="s">
        <v>4648</v>
      </c>
    </row>
    <row r="850" spans="1:6" ht="18" customHeight="1">
      <c r="A850" s="2">
        <v>703101000</v>
      </c>
      <c r="B850" s="2" t="s">
        <v>5654</v>
      </c>
      <c r="C850" s="2" t="s">
        <v>5653</v>
      </c>
      <c r="D850" s="2" t="s">
        <v>149</v>
      </c>
      <c r="E850" s="2"/>
      <c r="F850" s="2" t="s">
        <v>4648</v>
      </c>
    </row>
    <row r="851" spans="1:6" ht="18" customHeight="1">
      <c r="A851" s="2">
        <v>703102000</v>
      </c>
      <c r="B851" s="2" t="s">
        <v>5655</v>
      </c>
      <c r="C851" s="2" t="s">
        <v>5653</v>
      </c>
      <c r="D851" s="2" t="s">
        <v>149</v>
      </c>
      <c r="E851" s="2"/>
      <c r="F851" s="2" t="s">
        <v>4648</v>
      </c>
    </row>
    <row r="852" spans="1:6" ht="18" customHeight="1">
      <c r="A852" s="2">
        <v>703201000</v>
      </c>
      <c r="B852" s="2" t="s">
        <v>5656</v>
      </c>
      <c r="C852" s="2" t="s">
        <v>5653</v>
      </c>
      <c r="D852" s="2" t="s">
        <v>149</v>
      </c>
      <c r="E852" s="2"/>
      <c r="F852" s="2" t="s">
        <v>4648</v>
      </c>
    </row>
    <row r="853" spans="1:6" ht="18" customHeight="1">
      <c r="A853" s="2">
        <v>703202000</v>
      </c>
      <c r="B853" s="2" t="s">
        <v>5657</v>
      </c>
      <c r="C853" s="2" t="s">
        <v>5653</v>
      </c>
      <c r="D853" s="2" t="s">
        <v>149</v>
      </c>
      <c r="E853" s="2"/>
      <c r="F853" s="2" t="s">
        <v>4648</v>
      </c>
    </row>
    <row r="854" spans="1:6" ht="18" customHeight="1">
      <c r="A854" s="2">
        <v>703209000</v>
      </c>
      <c r="B854" s="2" t="s">
        <v>5658</v>
      </c>
      <c r="C854" s="2" t="s">
        <v>5653</v>
      </c>
      <c r="D854" s="2" t="s">
        <v>149</v>
      </c>
      <c r="E854" s="2"/>
      <c r="F854" s="2" t="s">
        <v>4648</v>
      </c>
    </row>
    <row r="855" spans="1:6" ht="18" customHeight="1">
      <c r="A855" s="2">
        <v>703901000</v>
      </c>
      <c r="B855" s="2" t="s">
        <v>5659</v>
      </c>
      <c r="C855" s="2" t="s">
        <v>5653</v>
      </c>
      <c r="D855" s="2" t="s">
        <v>149</v>
      </c>
      <c r="E855" s="2"/>
      <c r="F855" s="2" t="s">
        <v>4648</v>
      </c>
    </row>
    <row r="856" spans="1:6" ht="18" customHeight="1">
      <c r="A856" s="2">
        <v>703902000</v>
      </c>
      <c r="B856" s="2" t="s">
        <v>5660</v>
      </c>
      <c r="C856" s="2" t="s">
        <v>5653</v>
      </c>
      <c r="D856" s="2" t="s">
        <v>149</v>
      </c>
      <c r="E856" s="2"/>
      <c r="F856" s="2" t="s">
        <v>4648</v>
      </c>
    </row>
    <row r="857" spans="1:6" ht="18" customHeight="1">
      <c r="A857" s="2">
        <v>703909000</v>
      </c>
      <c r="B857" s="2" t="s">
        <v>5661</v>
      </c>
      <c r="C857" s="2" t="s">
        <v>5653</v>
      </c>
      <c r="D857" s="2" t="s">
        <v>149</v>
      </c>
      <c r="E857" s="2"/>
      <c r="F857" s="2" t="s">
        <v>4648</v>
      </c>
    </row>
    <row r="858" spans="1:6" ht="18" customHeight="1">
      <c r="A858" s="2">
        <v>704101000</v>
      </c>
      <c r="B858" s="2" t="s">
        <v>5662</v>
      </c>
      <c r="C858" s="2" t="s">
        <v>5653</v>
      </c>
      <c r="D858" s="2" t="s">
        <v>149</v>
      </c>
      <c r="E858" s="2"/>
      <c r="F858" s="2" t="s">
        <v>4648</v>
      </c>
    </row>
    <row r="859" spans="1:6" ht="18" customHeight="1">
      <c r="A859" s="2">
        <v>704109010</v>
      </c>
      <c r="B859" s="2" t="s">
        <v>5663</v>
      </c>
      <c r="C859" s="2" t="s">
        <v>5653</v>
      </c>
      <c r="D859" s="2" t="s">
        <v>149</v>
      </c>
      <c r="E859" s="2"/>
      <c r="F859" s="2" t="s">
        <v>4648</v>
      </c>
    </row>
    <row r="860" spans="1:6" ht="18" customHeight="1">
      <c r="A860" s="2">
        <v>704109090</v>
      </c>
      <c r="B860" s="2" t="s">
        <v>5664</v>
      </c>
      <c r="C860" s="2" t="s">
        <v>5653</v>
      </c>
      <c r="D860" s="2" t="s">
        <v>149</v>
      </c>
      <c r="E860" s="2"/>
      <c r="F860" s="2" t="s">
        <v>4648</v>
      </c>
    </row>
    <row r="861" spans="1:6" ht="18" customHeight="1">
      <c r="A861" s="2">
        <v>704200000</v>
      </c>
      <c r="B861" s="2" t="s">
        <v>5665</v>
      </c>
      <c r="C861" s="2" t="s">
        <v>5653</v>
      </c>
      <c r="D861" s="2" t="s">
        <v>149</v>
      </c>
      <c r="E861" s="2"/>
      <c r="F861" s="2" t="s">
        <v>4648</v>
      </c>
    </row>
    <row r="862" spans="1:6" ht="18" customHeight="1">
      <c r="A862" s="2">
        <v>704901000</v>
      </c>
      <c r="B862" s="2" t="s">
        <v>5666</v>
      </c>
      <c r="C862" s="2" t="s">
        <v>5653</v>
      </c>
      <c r="D862" s="2" t="s">
        <v>149</v>
      </c>
      <c r="E862" s="2"/>
      <c r="F862" s="2" t="s">
        <v>4648</v>
      </c>
    </row>
    <row r="863" spans="1:6" ht="18" customHeight="1">
      <c r="A863" s="2">
        <v>704909001</v>
      </c>
      <c r="B863" s="2" t="s">
        <v>5667</v>
      </c>
      <c r="C863" s="2" t="s">
        <v>5653</v>
      </c>
      <c r="D863" s="2" t="s">
        <v>149</v>
      </c>
      <c r="E863" s="2"/>
      <c r="F863" s="2" t="s">
        <v>4648</v>
      </c>
    </row>
    <row r="864" spans="1:6" ht="18" customHeight="1">
      <c r="A864" s="2">
        <v>704909090</v>
      </c>
      <c r="B864" s="2" t="s">
        <v>5668</v>
      </c>
      <c r="C864" s="2" t="s">
        <v>5653</v>
      </c>
      <c r="D864" s="2" t="s">
        <v>149</v>
      </c>
      <c r="E864" s="2"/>
      <c r="F864" s="2" t="s">
        <v>4648</v>
      </c>
    </row>
    <row r="865" spans="1:6" ht="18" customHeight="1">
      <c r="A865" s="2">
        <v>705110000</v>
      </c>
      <c r="B865" s="2" t="s">
        <v>5669</v>
      </c>
      <c r="C865" s="2" t="s">
        <v>5653</v>
      </c>
      <c r="D865" s="2" t="s">
        <v>149</v>
      </c>
      <c r="E865" s="2"/>
      <c r="F865" s="2" t="s">
        <v>4648</v>
      </c>
    </row>
    <row r="866" spans="1:6" ht="18" customHeight="1">
      <c r="A866" s="2">
        <v>705190000</v>
      </c>
      <c r="B866" s="2" t="s">
        <v>5670</v>
      </c>
      <c r="C866" s="2" t="s">
        <v>5653</v>
      </c>
      <c r="D866" s="2" t="s">
        <v>149</v>
      </c>
      <c r="E866" s="2"/>
      <c r="F866" s="2" t="s">
        <v>4648</v>
      </c>
    </row>
    <row r="867" spans="1:6" ht="18" customHeight="1">
      <c r="A867" s="2">
        <v>705210000</v>
      </c>
      <c r="B867" s="2" t="s">
        <v>5671</v>
      </c>
      <c r="C867" s="2" t="s">
        <v>5653</v>
      </c>
      <c r="D867" s="2" t="s">
        <v>149</v>
      </c>
      <c r="E867" s="2"/>
      <c r="F867" s="2" t="s">
        <v>4648</v>
      </c>
    </row>
    <row r="868" spans="1:6" ht="18" customHeight="1">
      <c r="A868" s="2">
        <v>705290000</v>
      </c>
      <c r="B868" s="2" t="s">
        <v>5672</v>
      </c>
      <c r="C868" s="2" t="s">
        <v>5653</v>
      </c>
      <c r="D868" s="2" t="s">
        <v>149</v>
      </c>
      <c r="E868" s="2"/>
      <c r="F868" s="2" t="s">
        <v>4648</v>
      </c>
    </row>
    <row r="869" spans="1:6" ht="18" customHeight="1">
      <c r="A869" s="2">
        <v>706100001</v>
      </c>
      <c r="B869" s="2" t="s">
        <v>5673</v>
      </c>
      <c r="C869" s="2" t="s">
        <v>5653</v>
      </c>
      <c r="D869" s="2" t="s">
        <v>149</v>
      </c>
      <c r="E869" s="2"/>
      <c r="F869" s="2" t="s">
        <v>4648</v>
      </c>
    </row>
    <row r="870" spans="1:6" ht="18" customHeight="1">
      <c r="A870" s="2">
        <v>706100090</v>
      </c>
      <c r="B870" s="2" t="s">
        <v>5674</v>
      </c>
      <c r="C870" s="2" t="s">
        <v>5653</v>
      </c>
      <c r="D870" s="2" t="s">
        <v>149</v>
      </c>
      <c r="E870" s="2"/>
      <c r="F870" s="2" t="s">
        <v>4648</v>
      </c>
    </row>
    <row r="871" spans="1:6" ht="18" customHeight="1">
      <c r="A871" s="2">
        <v>706900000</v>
      </c>
      <c r="B871" s="2" t="s">
        <v>5675</v>
      </c>
      <c r="C871" s="2" t="s">
        <v>5653</v>
      </c>
      <c r="D871" s="2" t="s">
        <v>149</v>
      </c>
      <c r="E871" s="2"/>
      <c r="F871" s="2" t="s">
        <v>4648</v>
      </c>
    </row>
    <row r="872" spans="1:6" ht="18" customHeight="1">
      <c r="A872" s="2">
        <v>707000000</v>
      </c>
      <c r="B872" s="2" t="s">
        <v>5676</v>
      </c>
      <c r="C872" s="2" t="s">
        <v>5653</v>
      </c>
      <c r="D872" s="2" t="s">
        <v>149</v>
      </c>
      <c r="E872" s="2"/>
      <c r="F872" s="2" t="s">
        <v>4648</v>
      </c>
    </row>
    <row r="873" spans="1:6" ht="18" customHeight="1">
      <c r="A873" s="2">
        <v>708100000</v>
      </c>
      <c r="B873" s="2" t="s">
        <v>5677</v>
      </c>
      <c r="C873" s="2" t="s">
        <v>5653</v>
      </c>
      <c r="D873" s="2" t="s">
        <v>149</v>
      </c>
      <c r="E873" s="2"/>
      <c r="F873" s="2" t="s">
        <v>4648</v>
      </c>
    </row>
    <row r="874" spans="1:6" ht="18" customHeight="1">
      <c r="A874" s="2">
        <v>708200000</v>
      </c>
      <c r="B874" s="2" t="s">
        <v>5678</v>
      </c>
      <c r="C874" s="2" t="s">
        <v>5653</v>
      </c>
      <c r="D874" s="2" t="s">
        <v>149</v>
      </c>
      <c r="E874" s="2"/>
      <c r="F874" s="2" t="s">
        <v>4648</v>
      </c>
    </row>
    <row r="875" spans="1:6" ht="18" customHeight="1">
      <c r="A875" s="2">
        <v>708900000</v>
      </c>
      <c r="B875" s="2" t="s">
        <v>5679</v>
      </c>
      <c r="C875" s="2" t="s">
        <v>5653</v>
      </c>
      <c r="D875" s="2" t="s">
        <v>149</v>
      </c>
      <c r="E875" s="2"/>
      <c r="F875" s="2" t="s">
        <v>4648</v>
      </c>
    </row>
    <row r="876" spans="1:6" ht="18" customHeight="1">
      <c r="A876" s="2">
        <v>709200000</v>
      </c>
      <c r="B876" s="2" t="s">
        <v>5680</v>
      </c>
      <c r="C876" s="2" t="s">
        <v>5653</v>
      </c>
      <c r="D876" s="2" t="s">
        <v>149</v>
      </c>
      <c r="E876" s="2"/>
      <c r="F876" s="2" t="s">
        <v>4648</v>
      </c>
    </row>
    <row r="877" spans="1:6" ht="18" customHeight="1">
      <c r="A877" s="2">
        <v>709300000</v>
      </c>
      <c r="B877" s="2" t="s">
        <v>5681</v>
      </c>
      <c r="C877" s="2" t="s">
        <v>5653</v>
      </c>
      <c r="D877" s="2" t="s">
        <v>149</v>
      </c>
      <c r="E877" s="2"/>
      <c r="F877" s="2" t="s">
        <v>4648</v>
      </c>
    </row>
    <row r="878" spans="1:6" ht="18" customHeight="1">
      <c r="A878" s="2">
        <v>709400000</v>
      </c>
      <c r="B878" s="2" t="s">
        <v>5682</v>
      </c>
      <c r="C878" s="2" t="s">
        <v>5653</v>
      </c>
      <c r="D878" s="2" t="s">
        <v>149</v>
      </c>
      <c r="E878" s="2"/>
      <c r="F878" s="2" t="s">
        <v>4648</v>
      </c>
    </row>
    <row r="879" spans="1:6" ht="18" customHeight="1">
      <c r="A879" s="2">
        <v>709510000</v>
      </c>
      <c r="B879" s="2" t="s">
        <v>5683</v>
      </c>
      <c r="C879" s="2" t="s">
        <v>5653</v>
      </c>
      <c r="D879" s="2" t="s">
        <v>149</v>
      </c>
      <c r="E879" s="2"/>
      <c r="F879" s="2" t="s">
        <v>4648</v>
      </c>
    </row>
    <row r="880" spans="1:6" ht="18" customHeight="1">
      <c r="A880" s="2">
        <v>709520000</v>
      </c>
      <c r="B880" s="2" t="s">
        <v>5684</v>
      </c>
      <c r="C880" s="2" t="s">
        <v>5653</v>
      </c>
      <c r="D880" s="2" t="s">
        <v>149</v>
      </c>
      <c r="E880" s="2"/>
      <c r="F880" s="2" t="s">
        <v>4648</v>
      </c>
    </row>
    <row r="881" spans="1:6" ht="18" customHeight="1">
      <c r="A881" s="2">
        <v>709530000</v>
      </c>
      <c r="B881" s="2" t="s">
        <v>5685</v>
      </c>
      <c r="C881" s="2" t="s">
        <v>5653</v>
      </c>
      <c r="D881" s="2" t="s">
        <v>149</v>
      </c>
      <c r="E881" s="2"/>
      <c r="F881" s="2" t="s">
        <v>4648</v>
      </c>
    </row>
    <row r="882" spans="1:6" ht="18" customHeight="1">
      <c r="A882" s="2">
        <v>709540000</v>
      </c>
      <c r="B882" s="2" t="s">
        <v>5686</v>
      </c>
      <c r="C882" s="2" t="s">
        <v>5653</v>
      </c>
      <c r="D882" s="2" t="s">
        <v>149</v>
      </c>
      <c r="E882" s="2"/>
      <c r="F882" s="2" t="s">
        <v>4648</v>
      </c>
    </row>
    <row r="883" spans="1:6" ht="18" customHeight="1">
      <c r="A883" s="2">
        <v>709550010</v>
      </c>
      <c r="B883" s="2" t="s">
        <v>5687</v>
      </c>
      <c r="C883" s="2" t="s">
        <v>5653</v>
      </c>
      <c r="D883" s="2" t="s">
        <v>149</v>
      </c>
      <c r="E883" s="2"/>
      <c r="F883" s="2" t="s">
        <v>4944</v>
      </c>
    </row>
    <row r="884" spans="1:6" ht="18" customHeight="1">
      <c r="A884" s="2">
        <v>709550090</v>
      </c>
      <c r="B884" s="2" t="s">
        <v>5688</v>
      </c>
      <c r="C884" s="2" t="s">
        <v>5653</v>
      </c>
      <c r="D884" s="2" t="s">
        <v>149</v>
      </c>
      <c r="E884" s="2"/>
      <c r="F884" s="2" t="s">
        <v>4648</v>
      </c>
    </row>
    <row r="885" spans="1:6" ht="18" customHeight="1">
      <c r="A885" s="2">
        <v>709560010</v>
      </c>
      <c r="B885" s="2" t="s">
        <v>5689</v>
      </c>
      <c r="C885" s="2" t="s">
        <v>5653</v>
      </c>
      <c r="D885" s="2" t="s">
        <v>149</v>
      </c>
      <c r="E885" s="2"/>
      <c r="F885" s="2" t="s">
        <v>4944</v>
      </c>
    </row>
    <row r="886" spans="1:6" ht="18" customHeight="1">
      <c r="A886" s="2">
        <v>709560090</v>
      </c>
      <c r="B886" s="2" t="s">
        <v>5690</v>
      </c>
      <c r="C886" s="2" t="s">
        <v>5653</v>
      </c>
      <c r="D886" s="2" t="s">
        <v>149</v>
      </c>
      <c r="E886" s="2"/>
      <c r="F886" s="2" t="s">
        <v>4648</v>
      </c>
    </row>
    <row r="887" spans="1:6" ht="18" customHeight="1">
      <c r="A887" s="2">
        <v>709591000</v>
      </c>
      <c r="B887" s="2" t="s">
        <v>5691</v>
      </c>
      <c r="C887" s="2" t="s">
        <v>5653</v>
      </c>
      <c r="D887" s="2" t="s">
        <v>149</v>
      </c>
      <c r="E887" s="2"/>
      <c r="F887" s="2" t="s">
        <v>4648</v>
      </c>
    </row>
    <row r="888" spans="1:6" ht="18" customHeight="1">
      <c r="A888" s="2">
        <v>709593000</v>
      </c>
      <c r="B888" s="2" t="s">
        <v>5692</v>
      </c>
      <c r="C888" s="2" t="s">
        <v>5653</v>
      </c>
      <c r="D888" s="2" t="s">
        <v>149</v>
      </c>
      <c r="E888" s="2"/>
      <c r="F888" s="2" t="s">
        <v>4648</v>
      </c>
    </row>
    <row r="889" spans="1:6" ht="18" customHeight="1">
      <c r="A889" s="2">
        <v>709594000</v>
      </c>
      <c r="B889" s="2" t="s">
        <v>5693</v>
      </c>
      <c r="C889" s="2" t="s">
        <v>5653</v>
      </c>
      <c r="D889" s="2" t="s">
        <v>149</v>
      </c>
      <c r="E889" s="2"/>
      <c r="F889" s="2" t="s">
        <v>4648</v>
      </c>
    </row>
    <row r="890" spans="1:6" ht="18" customHeight="1">
      <c r="A890" s="2">
        <v>709595010</v>
      </c>
      <c r="B890" s="2" t="s">
        <v>5694</v>
      </c>
      <c r="C890" s="2" t="s">
        <v>5653</v>
      </c>
      <c r="D890" s="2" t="s">
        <v>149</v>
      </c>
      <c r="E890" s="2"/>
      <c r="F890" s="2" t="s">
        <v>4944</v>
      </c>
    </row>
    <row r="891" spans="1:6" ht="18" customHeight="1">
      <c r="A891" s="2">
        <v>709595090</v>
      </c>
      <c r="B891" s="2" t="s">
        <v>5695</v>
      </c>
      <c r="C891" s="2" t="s">
        <v>5653</v>
      </c>
      <c r="D891" s="2" t="s">
        <v>149</v>
      </c>
      <c r="E891" s="2"/>
      <c r="F891" s="2" t="s">
        <v>4648</v>
      </c>
    </row>
    <row r="892" spans="1:6" ht="18" customHeight="1">
      <c r="A892" s="2">
        <v>709596000</v>
      </c>
      <c r="B892" s="2" t="s">
        <v>5696</v>
      </c>
      <c r="C892" s="2" t="s">
        <v>5653</v>
      </c>
      <c r="D892" s="2" t="s">
        <v>149</v>
      </c>
      <c r="E892" s="2"/>
      <c r="F892" s="2" t="s">
        <v>4648</v>
      </c>
    </row>
    <row r="893" spans="1:6" ht="18" customHeight="1">
      <c r="A893" s="2">
        <v>709599000</v>
      </c>
      <c r="B893" s="2" t="s">
        <v>5697</v>
      </c>
      <c r="C893" s="2" t="s">
        <v>5653</v>
      </c>
      <c r="D893" s="2" t="s">
        <v>149</v>
      </c>
      <c r="E893" s="2"/>
      <c r="F893" s="2" t="s">
        <v>4648</v>
      </c>
    </row>
    <row r="894" spans="1:6" ht="18" customHeight="1">
      <c r="A894" s="2">
        <v>709600000</v>
      </c>
      <c r="B894" s="2" t="s">
        <v>5698</v>
      </c>
      <c r="C894" s="2" t="s">
        <v>5653</v>
      </c>
      <c r="D894" s="2" t="s">
        <v>149</v>
      </c>
      <c r="E894" s="2"/>
      <c r="F894" s="2" t="s">
        <v>4648</v>
      </c>
    </row>
    <row r="895" spans="1:6" ht="18" customHeight="1">
      <c r="A895" s="2">
        <v>709700000</v>
      </c>
      <c r="B895" s="2" t="s">
        <v>5699</v>
      </c>
      <c r="C895" s="2" t="s">
        <v>5653</v>
      </c>
      <c r="D895" s="2" t="s">
        <v>149</v>
      </c>
      <c r="E895" s="2"/>
      <c r="F895" s="2" t="s">
        <v>4648</v>
      </c>
    </row>
    <row r="896" spans="1:6" ht="18" customHeight="1">
      <c r="A896" s="2">
        <v>709910000</v>
      </c>
      <c r="B896" s="2" t="s">
        <v>5700</v>
      </c>
      <c r="C896" s="2" t="s">
        <v>5653</v>
      </c>
      <c r="D896" s="2" t="s">
        <v>149</v>
      </c>
      <c r="E896" s="2"/>
      <c r="F896" s="2" t="s">
        <v>4648</v>
      </c>
    </row>
    <row r="897" spans="1:6" ht="18" customHeight="1">
      <c r="A897" s="2">
        <v>709920000</v>
      </c>
      <c r="B897" s="2" t="s">
        <v>5701</v>
      </c>
      <c r="C897" s="2" t="s">
        <v>5653</v>
      </c>
      <c r="D897" s="2" t="s">
        <v>149</v>
      </c>
      <c r="E897" s="2"/>
      <c r="F897" s="2" t="s">
        <v>4648</v>
      </c>
    </row>
    <row r="898" spans="1:6" ht="18" customHeight="1">
      <c r="A898" s="2">
        <v>709930000</v>
      </c>
      <c r="B898" s="2" t="s">
        <v>5702</v>
      </c>
      <c r="C898" s="2" t="s">
        <v>5653</v>
      </c>
      <c r="D898" s="2" t="s">
        <v>149</v>
      </c>
      <c r="E898" s="2"/>
      <c r="F898" s="2" t="s">
        <v>4648</v>
      </c>
    </row>
    <row r="899" spans="1:6" ht="18" customHeight="1">
      <c r="A899" s="2">
        <v>709991000</v>
      </c>
      <c r="B899" s="2" t="s">
        <v>5703</v>
      </c>
      <c r="C899" s="2" t="s">
        <v>5653</v>
      </c>
      <c r="D899" s="2" t="s">
        <v>149</v>
      </c>
      <c r="E899" s="2"/>
      <c r="F899" s="2" t="s">
        <v>4648</v>
      </c>
    </row>
    <row r="900" spans="1:6" ht="18" customHeight="1">
      <c r="A900" s="2">
        <v>709999001</v>
      </c>
      <c r="B900" s="2" t="s">
        <v>5704</v>
      </c>
      <c r="C900" s="2" t="s">
        <v>5653</v>
      </c>
      <c r="D900" s="2" t="s">
        <v>149</v>
      </c>
      <c r="E900" s="2"/>
      <c r="F900" s="2" t="s">
        <v>4648</v>
      </c>
    </row>
    <row r="901" spans="1:6" ht="18" customHeight="1">
      <c r="A901" s="2">
        <v>709999002</v>
      </c>
      <c r="B901" s="2" t="s">
        <v>5705</v>
      </c>
      <c r="C901" s="2" t="s">
        <v>5653</v>
      </c>
      <c r="D901" s="2" t="s">
        <v>149</v>
      </c>
      <c r="E901" s="2"/>
      <c r="F901" s="2" t="s">
        <v>4648</v>
      </c>
    </row>
    <row r="902" spans="1:6" ht="18" customHeight="1">
      <c r="A902" s="2">
        <v>709999003</v>
      </c>
      <c r="B902" s="2" t="s">
        <v>5706</v>
      </c>
      <c r="C902" s="2" t="s">
        <v>5653</v>
      </c>
      <c r="D902" s="2" t="s">
        <v>149</v>
      </c>
      <c r="E902" s="2"/>
      <c r="F902" s="2" t="s">
        <v>4648</v>
      </c>
    </row>
    <row r="903" spans="1:6" ht="18" customHeight="1">
      <c r="A903" s="2">
        <v>709999004</v>
      </c>
      <c r="B903" s="2" t="s">
        <v>5707</v>
      </c>
      <c r="C903" s="2" t="s">
        <v>5653</v>
      </c>
      <c r="D903" s="2" t="s">
        <v>149</v>
      </c>
      <c r="E903" s="2"/>
      <c r="F903" s="2" t="s">
        <v>4648</v>
      </c>
    </row>
    <row r="904" spans="1:6" ht="18" customHeight="1">
      <c r="A904" s="2">
        <v>709999005</v>
      </c>
      <c r="B904" s="2" t="s">
        <v>5708</v>
      </c>
      <c r="C904" s="2" t="s">
        <v>5653</v>
      </c>
      <c r="D904" s="2" t="s">
        <v>149</v>
      </c>
      <c r="E904" s="2"/>
      <c r="F904" s="2" t="s">
        <v>4648</v>
      </c>
    </row>
    <row r="905" spans="1:6" ht="18" customHeight="1">
      <c r="A905" s="2">
        <v>709999010</v>
      </c>
      <c r="B905" s="2" t="s">
        <v>5709</v>
      </c>
      <c r="C905" s="2" t="s">
        <v>5653</v>
      </c>
      <c r="D905" s="2" t="s">
        <v>149</v>
      </c>
      <c r="E905" s="2"/>
      <c r="F905" s="2" t="s">
        <v>4944</v>
      </c>
    </row>
    <row r="906" spans="1:6" ht="18" customHeight="1">
      <c r="A906" s="2">
        <v>709999090</v>
      </c>
      <c r="B906" s="2" t="s">
        <v>5710</v>
      </c>
      <c r="C906" s="2" t="s">
        <v>5653</v>
      </c>
      <c r="D906" s="2" t="s">
        <v>149</v>
      </c>
      <c r="E906" s="2"/>
      <c r="F906" s="2" t="s">
        <v>4648</v>
      </c>
    </row>
    <row r="907" spans="1:6" ht="18" customHeight="1">
      <c r="A907" s="2">
        <v>710100000</v>
      </c>
      <c r="B907" s="2" t="s">
        <v>5711</v>
      </c>
      <c r="C907" s="2" t="s">
        <v>5247</v>
      </c>
      <c r="D907" s="2" t="s">
        <v>149</v>
      </c>
      <c r="E907" s="2"/>
      <c r="F907" s="2" t="s">
        <v>4648</v>
      </c>
    </row>
    <row r="908" spans="1:6" ht="18" customHeight="1">
      <c r="A908" s="2">
        <v>710210000</v>
      </c>
      <c r="B908" s="2" t="s">
        <v>5712</v>
      </c>
      <c r="C908" s="2" t="s">
        <v>5247</v>
      </c>
      <c r="D908" s="2" t="s">
        <v>149</v>
      </c>
      <c r="E908" s="2"/>
      <c r="F908" s="2" t="s">
        <v>4648</v>
      </c>
    </row>
    <row r="909" spans="1:6" ht="18" customHeight="1">
      <c r="A909" s="2">
        <v>710221000</v>
      </c>
      <c r="B909" s="2" t="s">
        <v>5713</v>
      </c>
      <c r="C909" s="2" t="s">
        <v>5247</v>
      </c>
      <c r="D909" s="2" t="s">
        <v>149</v>
      </c>
      <c r="E909" s="2"/>
      <c r="F909" s="2" t="s">
        <v>4648</v>
      </c>
    </row>
    <row r="910" spans="1:6" ht="18" customHeight="1">
      <c r="A910" s="2">
        <v>710229000</v>
      </c>
      <c r="B910" s="2" t="s">
        <v>5714</v>
      </c>
      <c r="C910" s="2" t="s">
        <v>5247</v>
      </c>
      <c r="D910" s="2" t="s">
        <v>149</v>
      </c>
      <c r="E910" s="2"/>
      <c r="F910" s="2" t="s">
        <v>4648</v>
      </c>
    </row>
    <row r="911" spans="1:6" ht="18" customHeight="1">
      <c r="A911" s="2">
        <v>710290000</v>
      </c>
      <c r="B911" s="2" t="s">
        <v>5715</v>
      </c>
      <c r="C911" s="2" t="s">
        <v>5247</v>
      </c>
      <c r="D911" s="2" t="s">
        <v>149</v>
      </c>
      <c r="E911" s="2"/>
      <c r="F911" s="2" t="s">
        <v>4648</v>
      </c>
    </row>
    <row r="912" spans="1:6" ht="18" customHeight="1">
      <c r="A912" s="2">
        <v>710300000</v>
      </c>
      <c r="B912" s="2" t="s">
        <v>5716</v>
      </c>
      <c r="C912" s="2" t="s">
        <v>5247</v>
      </c>
      <c r="D912" s="2" t="s">
        <v>149</v>
      </c>
      <c r="E912" s="2"/>
      <c r="F912" s="2" t="s">
        <v>4648</v>
      </c>
    </row>
    <row r="913" spans="1:6" ht="18" customHeight="1">
      <c r="A913" s="2">
        <v>710400000</v>
      </c>
      <c r="B913" s="2" t="s">
        <v>5717</v>
      </c>
      <c r="C913" s="2" t="s">
        <v>5247</v>
      </c>
      <c r="D913" s="2" t="s">
        <v>149</v>
      </c>
      <c r="E913" s="2"/>
      <c r="F913" s="2" t="s">
        <v>4648</v>
      </c>
    </row>
    <row r="914" spans="1:6" ht="18" customHeight="1">
      <c r="A914" s="2">
        <v>710801000</v>
      </c>
      <c r="B914" s="2" t="s">
        <v>5718</v>
      </c>
      <c r="C914" s="2" t="s">
        <v>5247</v>
      </c>
      <c r="D914" s="2" t="s">
        <v>149</v>
      </c>
      <c r="E914" s="2"/>
      <c r="F914" s="2" t="s">
        <v>4944</v>
      </c>
    </row>
    <row r="915" spans="1:6" ht="18" customHeight="1">
      <c r="A915" s="2">
        <v>710802000</v>
      </c>
      <c r="B915" s="2" t="s">
        <v>5719</v>
      </c>
      <c r="C915" s="2" t="s">
        <v>5247</v>
      </c>
      <c r="D915" s="2" t="s">
        <v>149</v>
      </c>
      <c r="E915" s="2"/>
      <c r="F915" s="2" t="s">
        <v>4648</v>
      </c>
    </row>
    <row r="916" spans="1:6" ht="18" customHeight="1">
      <c r="A916" s="2">
        <v>710803000</v>
      </c>
      <c r="B916" s="2" t="s">
        <v>5720</v>
      </c>
      <c r="C916" s="2" t="s">
        <v>5247</v>
      </c>
      <c r="D916" s="2" t="s">
        <v>149</v>
      </c>
      <c r="E916" s="2"/>
      <c r="F916" s="2" t="s">
        <v>4648</v>
      </c>
    </row>
    <row r="917" spans="1:6" ht="18" customHeight="1">
      <c r="A917" s="2">
        <v>710804000</v>
      </c>
      <c r="B917" s="2" t="s">
        <v>5721</v>
      </c>
      <c r="C917" s="2" t="s">
        <v>5247</v>
      </c>
      <c r="D917" s="2" t="s">
        <v>149</v>
      </c>
      <c r="E917" s="2"/>
      <c r="F917" s="2" t="s">
        <v>4648</v>
      </c>
    </row>
    <row r="918" spans="1:6" ht="18" customHeight="1">
      <c r="A918" s="2">
        <v>710809010</v>
      </c>
      <c r="B918" s="2" t="s">
        <v>5722</v>
      </c>
      <c r="C918" s="2" t="s">
        <v>5247</v>
      </c>
      <c r="D918" s="2" t="s">
        <v>149</v>
      </c>
      <c r="E918" s="2"/>
      <c r="F918" s="2" t="s">
        <v>4648</v>
      </c>
    </row>
    <row r="919" spans="1:6" ht="18" customHeight="1">
      <c r="A919" s="2">
        <v>710809020</v>
      </c>
      <c r="B919" s="2" t="s">
        <v>5723</v>
      </c>
      <c r="C919" s="2" t="s">
        <v>5247</v>
      </c>
      <c r="D919" s="2" t="s">
        <v>149</v>
      </c>
      <c r="E919" s="2"/>
      <c r="F919" s="2" t="s">
        <v>4648</v>
      </c>
    </row>
    <row r="920" spans="1:6" ht="18" customHeight="1">
      <c r="A920" s="2">
        <v>710809030</v>
      </c>
      <c r="B920" s="2" t="s">
        <v>5724</v>
      </c>
      <c r="C920" s="2" t="s">
        <v>5247</v>
      </c>
      <c r="D920" s="2" t="s">
        <v>149</v>
      </c>
      <c r="E920" s="2"/>
      <c r="F920" s="2" t="s">
        <v>4944</v>
      </c>
    </row>
    <row r="921" spans="1:6" ht="18" customHeight="1">
      <c r="A921" s="2">
        <v>710809090</v>
      </c>
      <c r="B921" s="2" t="s">
        <v>5725</v>
      </c>
      <c r="C921" s="2" t="s">
        <v>5247</v>
      </c>
      <c r="D921" s="2" t="s">
        <v>149</v>
      </c>
      <c r="E921" s="2"/>
      <c r="F921" s="2" t="s">
        <v>4648</v>
      </c>
    </row>
    <row r="922" spans="1:6" ht="18" customHeight="1">
      <c r="A922" s="2">
        <v>710900000</v>
      </c>
      <c r="B922" s="2" t="s">
        <v>5726</v>
      </c>
      <c r="C922" s="2" t="s">
        <v>5247</v>
      </c>
      <c r="D922" s="2" t="s">
        <v>149</v>
      </c>
      <c r="E922" s="2"/>
      <c r="F922" s="2" t="s">
        <v>4648</v>
      </c>
    </row>
    <row r="923" spans="1:6" ht="18" customHeight="1">
      <c r="A923" s="2">
        <v>711200000</v>
      </c>
      <c r="B923" s="2" t="s">
        <v>5727</v>
      </c>
      <c r="C923" s="2" t="s">
        <v>5728</v>
      </c>
      <c r="D923" s="2" t="s">
        <v>149</v>
      </c>
      <c r="E923" s="2"/>
      <c r="F923" s="2" t="s">
        <v>4648</v>
      </c>
    </row>
    <row r="924" spans="1:6" ht="18" customHeight="1">
      <c r="A924" s="2">
        <v>711400000</v>
      </c>
      <c r="B924" s="2" t="s">
        <v>5729</v>
      </c>
      <c r="C924" s="2" t="s">
        <v>5728</v>
      </c>
      <c r="D924" s="2" t="s">
        <v>149</v>
      </c>
      <c r="E924" s="2"/>
      <c r="F924" s="2" t="s">
        <v>4648</v>
      </c>
    </row>
    <row r="925" spans="1:6" ht="18" customHeight="1">
      <c r="A925" s="2">
        <v>711511200</v>
      </c>
      <c r="B925" s="2" t="s">
        <v>5730</v>
      </c>
      <c r="C925" s="2" t="s">
        <v>5728</v>
      </c>
      <c r="D925" s="2" t="s">
        <v>149</v>
      </c>
      <c r="E925" s="2"/>
      <c r="F925" s="2" t="s">
        <v>4648</v>
      </c>
    </row>
    <row r="926" spans="1:6" ht="18" customHeight="1">
      <c r="A926" s="2">
        <v>711511900</v>
      </c>
      <c r="B926" s="2" t="s">
        <v>5731</v>
      </c>
      <c r="C926" s="2" t="s">
        <v>5728</v>
      </c>
      <c r="D926" s="2" t="s">
        <v>149</v>
      </c>
      <c r="E926" s="2"/>
      <c r="F926" s="2" t="s">
        <v>4648</v>
      </c>
    </row>
    <row r="927" spans="1:6" ht="18" customHeight="1">
      <c r="A927" s="2">
        <v>711519000</v>
      </c>
      <c r="B927" s="2" t="s">
        <v>5732</v>
      </c>
      <c r="C927" s="2" t="s">
        <v>5728</v>
      </c>
      <c r="D927" s="2" t="s">
        <v>149</v>
      </c>
      <c r="E927" s="2"/>
      <c r="F927" s="2" t="s">
        <v>4648</v>
      </c>
    </row>
    <row r="928" spans="1:6" ht="18" customHeight="1">
      <c r="A928" s="2">
        <v>711591100</v>
      </c>
      <c r="B928" s="2" t="s">
        <v>5733</v>
      </c>
      <c r="C928" s="2" t="s">
        <v>5728</v>
      </c>
      <c r="D928" s="2" t="s">
        <v>149</v>
      </c>
      <c r="E928" s="2"/>
      <c r="F928" s="2" t="s">
        <v>5734</v>
      </c>
    </row>
    <row r="929" spans="1:6" ht="18" customHeight="1">
      <c r="A929" s="2">
        <v>711591910</v>
      </c>
      <c r="B929" s="2" t="s">
        <v>5735</v>
      </c>
      <c r="C929" s="2" t="s">
        <v>5728</v>
      </c>
      <c r="D929" s="2" t="s">
        <v>149</v>
      </c>
      <c r="E929" s="2"/>
      <c r="F929" s="2" t="s">
        <v>4648</v>
      </c>
    </row>
    <row r="930" spans="1:6" ht="18" customHeight="1">
      <c r="A930" s="2">
        <v>711591920</v>
      </c>
      <c r="B930" s="2" t="s">
        <v>5736</v>
      </c>
      <c r="C930" s="2" t="s">
        <v>5728</v>
      </c>
      <c r="D930" s="2" t="s">
        <v>149</v>
      </c>
      <c r="E930" s="2"/>
      <c r="F930" s="2" t="s">
        <v>4944</v>
      </c>
    </row>
    <row r="931" spans="1:6" ht="18" customHeight="1">
      <c r="A931" s="2">
        <v>711591990</v>
      </c>
      <c r="B931" s="2" t="s">
        <v>5737</v>
      </c>
      <c r="C931" s="2" t="s">
        <v>5728</v>
      </c>
      <c r="D931" s="2" t="s">
        <v>149</v>
      </c>
      <c r="E931" s="2"/>
      <c r="F931" s="2" t="s">
        <v>4648</v>
      </c>
    </row>
    <row r="932" spans="1:6" ht="18" customHeight="1">
      <c r="A932" s="2">
        <v>711599010</v>
      </c>
      <c r="B932" s="2" t="s">
        <v>5738</v>
      </c>
      <c r="C932" s="2" t="s">
        <v>5728</v>
      </c>
      <c r="D932" s="2" t="s">
        <v>149</v>
      </c>
      <c r="E932" s="2"/>
      <c r="F932" s="2" t="s">
        <v>4648</v>
      </c>
    </row>
    <row r="933" spans="1:6" ht="18" customHeight="1">
      <c r="A933" s="2">
        <v>711599090</v>
      </c>
      <c r="B933" s="2" t="s">
        <v>5739</v>
      </c>
      <c r="C933" s="2" t="s">
        <v>5728</v>
      </c>
      <c r="D933" s="2" t="s">
        <v>149</v>
      </c>
      <c r="E933" s="2"/>
      <c r="F933" s="2" t="s">
        <v>4648</v>
      </c>
    </row>
    <row r="934" spans="1:6" ht="18" customHeight="1">
      <c r="A934" s="2">
        <v>711903100</v>
      </c>
      <c r="B934" s="2" t="s">
        <v>5740</v>
      </c>
      <c r="C934" s="2" t="s">
        <v>5728</v>
      </c>
      <c r="D934" s="2" t="s">
        <v>149</v>
      </c>
      <c r="E934" s="2"/>
      <c r="F934" s="2" t="s">
        <v>4648</v>
      </c>
    </row>
    <row r="935" spans="1:6" ht="18" customHeight="1">
      <c r="A935" s="2">
        <v>711903410</v>
      </c>
      <c r="B935" s="2" t="s">
        <v>5741</v>
      </c>
      <c r="C935" s="2" t="s">
        <v>5728</v>
      </c>
      <c r="D935" s="2" t="s">
        <v>149</v>
      </c>
      <c r="E935" s="2"/>
      <c r="F935" s="2" t="s">
        <v>4648</v>
      </c>
    </row>
    <row r="936" spans="1:6" ht="18" customHeight="1">
      <c r="A936" s="2">
        <v>711903490</v>
      </c>
      <c r="B936" s="2" t="s">
        <v>5742</v>
      </c>
      <c r="C936" s="2" t="s">
        <v>5728</v>
      </c>
      <c r="D936" s="2" t="s">
        <v>149</v>
      </c>
      <c r="E936" s="2"/>
      <c r="F936" s="2" t="s">
        <v>4648</v>
      </c>
    </row>
    <row r="937" spans="1:6" ht="18" customHeight="1">
      <c r="A937" s="2">
        <v>711903900</v>
      </c>
      <c r="B937" s="2" t="s">
        <v>5743</v>
      </c>
      <c r="C937" s="2" t="s">
        <v>5728</v>
      </c>
      <c r="D937" s="2" t="s">
        <v>149</v>
      </c>
      <c r="E937" s="2"/>
      <c r="F937" s="2" t="s">
        <v>4648</v>
      </c>
    </row>
    <row r="938" spans="1:6" ht="18" customHeight="1">
      <c r="A938" s="2">
        <v>711909000</v>
      </c>
      <c r="B938" s="2" t="s">
        <v>5744</v>
      </c>
      <c r="C938" s="2" t="s">
        <v>5728</v>
      </c>
      <c r="D938" s="2" t="s">
        <v>149</v>
      </c>
      <c r="E938" s="2"/>
      <c r="F938" s="2" t="s">
        <v>4648</v>
      </c>
    </row>
    <row r="939" spans="1:6" ht="18" customHeight="1">
      <c r="A939" s="2">
        <v>712200000</v>
      </c>
      <c r="B939" s="2" t="s">
        <v>5745</v>
      </c>
      <c r="C939" s="2" t="s">
        <v>5746</v>
      </c>
      <c r="D939" s="2" t="s">
        <v>149</v>
      </c>
      <c r="E939" s="2"/>
      <c r="F939" s="2" t="s">
        <v>4648</v>
      </c>
    </row>
    <row r="940" spans="1:6" ht="18" customHeight="1">
      <c r="A940" s="2">
        <v>712310000</v>
      </c>
      <c r="B940" s="2" t="s">
        <v>5747</v>
      </c>
      <c r="C940" s="2" t="s">
        <v>5746</v>
      </c>
      <c r="D940" s="2" t="s">
        <v>149</v>
      </c>
      <c r="E940" s="2"/>
      <c r="F940" s="2" t="s">
        <v>4648</v>
      </c>
    </row>
    <row r="941" spans="1:6" ht="18" customHeight="1">
      <c r="A941" s="2">
        <v>712320000</v>
      </c>
      <c r="B941" s="2" t="s">
        <v>5748</v>
      </c>
      <c r="C941" s="2" t="s">
        <v>5746</v>
      </c>
      <c r="D941" s="2" t="s">
        <v>149</v>
      </c>
      <c r="E941" s="2"/>
      <c r="F941" s="2" t="s">
        <v>4648</v>
      </c>
    </row>
    <row r="942" spans="1:6" ht="18" customHeight="1">
      <c r="A942" s="2">
        <v>712330000</v>
      </c>
      <c r="B942" s="2" t="s">
        <v>5749</v>
      </c>
      <c r="C942" s="2" t="s">
        <v>5746</v>
      </c>
      <c r="D942" s="2" t="s">
        <v>149</v>
      </c>
      <c r="E942" s="2"/>
      <c r="F942" s="2" t="s">
        <v>4648</v>
      </c>
    </row>
    <row r="943" spans="1:6" ht="18" customHeight="1">
      <c r="A943" s="2">
        <v>712340000</v>
      </c>
      <c r="B943" s="2" t="s">
        <v>5750</v>
      </c>
      <c r="C943" s="2" t="s">
        <v>5746</v>
      </c>
      <c r="D943" s="2" t="s">
        <v>149</v>
      </c>
      <c r="E943" s="2"/>
      <c r="F943" s="2" t="s">
        <v>4648</v>
      </c>
    </row>
    <row r="944" spans="1:6" ht="18" customHeight="1">
      <c r="A944" s="2">
        <v>712392000</v>
      </c>
      <c r="B944" s="2" t="s">
        <v>5751</v>
      </c>
      <c r="C944" s="2" t="s">
        <v>5746</v>
      </c>
      <c r="D944" s="2" t="s">
        <v>149</v>
      </c>
      <c r="E944" s="2"/>
      <c r="F944" s="2" t="s">
        <v>4648</v>
      </c>
    </row>
    <row r="945" spans="1:6" ht="18" customHeight="1">
      <c r="A945" s="2">
        <v>712395000</v>
      </c>
      <c r="B945" s="2" t="s">
        <v>5752</v>
      </c>
      <c r="C945" s="2" t="s">
        <v>5746</v>
      </c>
      <c r="D945" s="2" t="s">
        <v>149</v>
      </c>
      <c r="E945" s="2"/>
      <c r="F945" s="2" t="s">
        <v>4648</v>
      </c>
    </row>
    <row r="946" spans="1:6" ht="18" customHeight="1">
      <c r="A946" s="2">
        <v>712399100</v>
      </c>
      <c r="B946" s="2" t="s">
        <v>5753</v>
      </c>
      <c r="C946" s="2" t="s">
        <v>5746</v>
      </c>
      <c r="D946" s="2" t="s">
        <v>149</v>
      </c>
      <c r="E946" s="2"/>
      <c r="F946" s="2" t="s">
        <v>4648</v>
      </c>
    </row>
    <row r="947" spans="1:6" ht="18" customHeight="1">
      <c r="A947" s="2">
        <v>712399910</v>
      </c>
      <c r="B947" s="2" t="s">
        <v>5754</v>
      </c>
      <c r="C947" s="2" t="s">
        <v>5746</v>
      </c>
      <c r="D947" s="2" t="s">
        <v>149</v>
      </c>
      <c r="E947" s="2"/>
      <c r="F947" s="2" t="s">
        <v>4944</v>
      </c>
    </row>
    <row r="948" spans="1:6" ht="18" customHeight="1">
      <c r="A948" s="2">
        <v>712399920</v>
      </c>
      <c r="B948" s="2" t="s">
        <v>5755</v>
      </c>
      <c r="C948" s="2" t="s">
        <v>5746</v>
      </c>
      <c r="D948" s="2" t="s">
        <v>149</v>
      </c>
      <c r="E948" s="2"/>
      <c r="F948" s="2" t="s">
        <v>4944</v>
      </c>
    </row>
    <row r="949" spans="1:6" ht="18" customHeight="1">
      <c r="A949" s="2">
        <v>712399990</v>
      </c>
      <c r="B949" s="2" t="s">
        <v>5756</v>
      </c>
      <c r="C949" s="2" t="s">
        <v>5746</v>
      </c>
      <c r="D949" s="2" t="s">
        <v>149</v>
      </c>
      <c r="E949" s="2"/>
      <c r="F949" s="2" t="s">
        <v>4648</v>
      </c>
    </row>
    <row r="950" spans="1:6" ht="18" customHeight="1">
      <c r="A950" s="2">
        <v>712901000</v>
      </c>
      <c r="B950" s="2" t="s">
        <v>5757</v>
      </c>
      <c r="C950" s="2" t="s">
        <v>5746</v>
      </c>
      <c r="D950" s="2" t="s">
        <v>149</v>
      </c>
      <c r="E950" s="2"/>
      <c r="F950" s="2" t="s">
        <v>4648</v>
      </c>
    </row>
    <row r="951" spans="1:6" ht="18" customHeight="1">
      <c r="A951" s="2">
        <v>712902000</v>
      </c>
      <c r="B951" s="2" t="s">
        <v>5758</v>
      </c>
      <c r="C951" s="2" t="s">
        <v>5746</v>
      </c>
      <c r="D951" s="2" t="s">
        <v>149</v>
      </c>
      <c r="E951" s="2"/>
      <c r="F951" s="2" t="s">
        <v>4648</v>
      </c>
    </row>
    <row r="952" spans="1:6" ht="18" customHeight="1">
      <c r="A952" s="2">
        <v>712903000</v>
      </c>
      <c r="B952" s="2" t="s">
        <v>5759</v>
      </c>
      <c r="C952" s="2" t="s">
        <v>5746</v>
      </c>
      <c r="D952" s="2" t="s">
        <v>149</v>
      </c>
      <c r="E952" s="2"/>
      <c r="F952" s="2" t="s">
        <v>4648</v>
      </c>
    </row>
    <row r="953" spans="1:6" ht="18" customHeight="1">
      <c r="A953" s="2">
        <v>712904000</v>
      </c>
      <c r="B953" s="2" t="s">
        <v>5760</v>
      </c>
      <c r="C953" s="2" t="s">
        <v>5746</v>
      </c>
      <c r="D953" s="2" t="s">
        <v>149</v>
      </c>
      <c r="E953" s="2"/>
      <c r="F953" s="2" t="s">
        <v>4648</v>
      </c>
    </row>
    <row r="954" spans="1:6" ht="18" customHeight="1">
      <c r="A954" s="2">
        <v>712905010</v>
      </c>
      <c r="B954" s="2" t="s">
        <v>5761</v>
      </c>
      <c r="C954" s="2" t="s">
        <v>5746</v>
      </c>
      <c r="D954" s="2" t="s">
        <v>149</v>
      </c>
      <c r="E954" s="2"/>
      <c r="F954" s="2" t="s">
        <v>4648</v>
      </c>
    </row>
    <row r="955" spans="1:6" ht="18" customHeight="1">
      <c r="A955" s="2">
        <v>712905090</v>
      </c>
      <c r="B955" s="2" t="s">
        <v>5762</v>
      </c>
      <c r="C955" s="2" t="s">
        <v>5746</v>
      </c>
      <c r="D955" s="2" t="s">
        <v>149</v>
      </c>
      <c r="E955" s="2"/>
      <c r="F955" s="2" t="s">
        <v>4648</v>
      </c>
    </row>
    <row r="956" spans="1:6" ht="18" customHeight="1">
      <c r="A956" s="2">
        <v>712909100</v>
      </c>
      <c r="B956" s="2" t="s">
        <v>5763</v>
      </c>
      <c r="C956" s="2" t="s">
        <v>5746</v>
      </c>
      <c r="D956" s="2" t="s">
        <v>149</v>
      </c>
      <c r="E956" s="2"/>
      <c r="F956" s="2" t="s">
        <v>4648</v>
      </c>
    </row>
    <row r="957" spans="1:6" ht="18" customHeight="1">
      <c r="A957" s="2">
        <v>712909910</v>
      </c>
      <c r="B957" s="2" t="s">
        <v>5764</v>
      </c>
      <c r="C957" s="2" t="s">
        <v>5746</v>
      </c>
      <c r="D957" s="2" t="s">
        <v>149</v>
      </c>
      <c r="E957" s="2"/>
      <c r="F957" s="2" t="s">
        <v>4944</v>
      </c>
    </row>
    <row r="958" spans="1:6" ht="18" customHeight="1">
      <c r="A958" s="2">
        <v>712909920</v>
      </c>
      <c r="B958" s="2" t="s">
        <v>5765</v>
      </c>
      <c r="C958" s="2" t="s">
        <v>5746</v>
      </c>
      <c r="D958" s="2" t="s">
        <v>149</v>
      </c>
      <c r="E958" s="2"/>
      <c r="F958" s="2" t="s">
        <v>4648</v>
      </c>
    </row>
    <row r="959" spans="1:6" ht="18" customHeight="1">
      <c r="A959" s="2">
        <v>712909990</v>
      </c>
      <c r="B959" s="2" t="s">
        <v>5766</v>
      </c>
      <c r="C959" s="2" t="s">
        <v>5746</v>
      </c>
      <c r="D959" s="2" t="s">
        <v>149</v>
      </c>
      <c r="E959" s="2"/>
      <c r="F959" s="2" t="s">
        <v>4648</v>
      </c>
    </row>
    <row r="960" spans="1:6" ht="18" customHeight="1">
      <c r="A960" s="2">
        <v>713101000</v>
      </c>
      <c r="B960" s="2" t="s">
        <v>5767</v>
      </c>
      <c r="C960" s="2" t="s">
        <v>5768</v>
      </c>
      <c r="D960" s="2" t="s">
        <v>149</v>
      </c>
      <c r="E960" s="2"/>
      <c r="F960" s="2" t="s">
        <v>4648</v>
      </c>
    </row>
    <row r="961" spans="1:6" ht="18" customHeight="1">
      <c r="A961" s="2">
        <v>713109000</v>
      </c>
      <c r="B961" s="2" t="s">
        <v>5769</v>
      </c>
      <c r="C961" s="2" t="s">
        <v>5770</v>
      </c>
      <c r="D961" s="2" t="s">
        <v>149</v>
      </c>
      <c r="E961" s="2"/>
      <c r="F961" s="2" t="s">
        <v>4648</v>
      </c>
    </row>
    <row r="962" spans="1:6" ht="18" customHeight="1">
      <c r="A962" s="2">
        <v>713201000</v>
      </c>
      <c r="B962" s="2" t="s">
        <v>5771</v>
      </c>
      <c r="C962" s="2" t="s">
        <v>5768</v>
      </c>
      <c r="D962" s="2" t="s">
        <v>149</v>
      </c>
      <c r="E962" s="2"/>
      <c r="F962" s="2" t="s">
        <v>4648</v>
      </c>
    </row>
    <row r="963" spans="1:6" ht="18" customHeight="1">
      <c r="A963" s="2">
        <v>713209000</v>
      </c>
      <c r="B963" s="2" t="s">
        <v>5772</v>
      </c>
      <c r="C963" s="2" t="s">
        <v>5768</v>
      </c>
      <c r="D963" s="2" t="s">
        <v>149</v>
      </c>
      <c r="E963" s="2"/>
      <c r="F963" s="2" t="s">
        <v>4648</v>
      </c>
    </row>
    <row r="964" spans="1:6" ht="18" customHeight="1">
      <c r="A964" s="2">
        <v>713311000</v>
      </c>
      <c r="B964" s="2" t="s">
        <v>5773</v>
      </c>
      <c r="C964" s="2" t="s">
        <v>5768</v>
      </c>
      <c r="D964" s="2" t="s">
        <v>149</v>
      </c>
      <c r="E964" s="2"/>
      <c r="F964" s="2" t="s">
        <v>4648</v>
      </c>
    </row>
    <row r="965" spans="1:6" ht="18" customHeight="1">
      <c r="A965" s="2">
        <v>713319000</v>
      </c>
      <c r="B965" s="2" t="s">
        <v>5774</v>
      </c>
      <c r="C965" s="2" t="s">
        <v>5768</v>
      </c>
      <c r="D965" s="2" t="s">
        <v>149</v>
      </c>
      <c r="E965" s="2"/>
      <c r="F965" s="2" t="s">
        <v>4648</v>
      </c>
    </row>
    <row r="966" spans="1:6" ht="18" customHeight="1">
      <c r="A966" s="2">
        <v>713321000</v>
      </c>
      <c r="B966" s="2" t="s">
        <v>5775</v>
      </c>
      <c r="C966" s="2" t="s">
        <v>5768</v>
      </c>
      <c r="D966" s="2" t="s">
        <v>149</v>
      </c>
      <c r="E966" s="2"/>
      <c r="F966" s="2" t="s">
        <v>4648</v>
      </c>
    </row>
    <row r="967" spans="1:6" ht="18" customHeight="1">
      <c r="A967" s="2">
        <v>713329000</v>
      </c>
      <c r="B967" s="2" t="s">
        <v>5776</v>
      </c>
      <c r="C967" s="2" t="s">
        <v>5768</v>
      </c>
      <c r="D967" s="2" t="s">
        <v>149</v>
      </c>
      <c r="E967" s="2"/>
      <c r="F967" s="2" t="s">
        <v>4648</v>
      </c>
    </row>
    <row r="968" spans="1:6" ht="18" customHeight="1">
      <c r="A968" s="2">
        <v>713331000</v>
      </c>
      <c r="B968" s="2" t="s">
        <v>5777</v>
      </c>
      <c r="C968" s="2" t="s">
        <v>5768</v>
      </c>
      <c r="D968" s="2" t="s">
        <v>149</v>
      </c>
      <c r="E968" s="2"/>
      <c r="F968" s="2" t="s">
        <v>4648</v>
      </c>
    </row>
    <row r="969" spans="1:6" ht="18" customHeight="1">
      <c r="A969" s="2">
        <v>713339000</v>
      </c>
      <c r="B969" s="2" t="s">
        <v>5778</v>
      </c>
      <c r="C969" s="2" t="s">
        <v>5768</v>
      </c>
      <c r="D969" s="2" t="s">
        <v>149</v>
      </c>
      <c r="E969" s="2"/>
      <c r="F969" s="2" t="s">
        <v>4648</v>
      </c>
    </row>
    <row r="970" spans="1:6" ht="18" customHeight="1">
      <c r="A970" s="2">
        <v>713340000</v>
      </c>
      <c r="B970" s="2" t="s">
        <v>5779</v>
      </c>
      <c r="C970" s="2" t="s">
        <v>5768</v>
      </c>
      <c r="D970" s="2" t="s">
        <v>149</v>
      </c>
      <c r="E970" s="2"/>
      <c r="F970" s="2" t="s">
        <v>4648</v>
      </c>
    </row>
    <row r="971" spans="1:6" ht="18" customHeight="1">
      <c r="A971" s="2">
        <v>713350010</v>
      </c>
      <c r="B971" s="2" t="s">
        <v>5780</v>
      </c>
      <c r="C971" s="2" t="s">
        <v>5768</v>
      </c>
      <c r="D971" s="2" t="s">
        <v>149</v>
      </c>
      <c r="E971" s="2"/>
      <c r="F971" s="2" t="s">
        <v>4648</v>
      </c>
    </row>
    <row r="972" spans="1:6" ht="18" customHeight="1">
      <c r="A972" s="2">
        <v>713350090</v>
      </c>
      <c r="B972" s="2" t="s">
        <v>5781</v>
      </c>
      <c r="C972" s="2" t="s">
        <v>5768</v>
      </c>
      <c r="D972" s="2" t="s">
        <v>149</v>
      </c>
      <c r="E972" s="2"/>
      <c r="F972" s="2" t="s">
        <v>4648</v>
      </c>
    </row>
    <row r="973" spans="1:6" ht="18" customHeight="1">
      <c r="A973" s="2">
        <v>713390000</v>
      </c>
      <c r="B973" s="2" t="s">
        <v>5782</v>
      </c>
      <c r="C973" s="2" t="s">
        <v>5768</v>
      </c>
      <c r="D973" s="2" t="s">
        <v>149</v>
      </c>
      <c r="E973" s="2"/>
      <c r="F973" s="2" t="s">
        <v>4648</v>
      </c>
    </row>
    <row r="974" spans="1:6" ht="18" customHeight="1">
      <c r="A974" s="2">
        <v>713401000</v>
      </c>
      <c r="B974" s="2" t="s">
        <v>5783</v>
      </c>
      <c r="C974" s="2" t="s">
        <v>5768</v>
      </c>
      <c r="D974" s="2" t="s">
        <v>149</v>
      </c>
      <c r="E974" s="2"/>
      <c r="F974" s="2" t="s">
        <v>4648</v>
      </c>
    </row>
    <row r="975" spans="1:6" ht="18" customHeight="1">
      <c r="A975" s="2">
        <v>713409000</v>
      </c>
      <c r="B975" s="2" t="s">
        <v>5784</v>
      </c>
      <c r="C975" s="2" t="s">
        <v>5768</v>
      </c>
      <c r="D975" s="2" t="s">
        <v>149</v>
      </c>
      <c r="E975" s="2"/>
      <c r="F975" s="2" t="s">
        <v>4648</v>
      </c>
    </row>
    <row r="976" spans="1:6" ht="18" customHeight="1">
      <c r="A976" s="2">
        <v>713501000</v>
      </c>
      <c r="B976" s="2" t="s">
        <v>5785</v>
      </c>
      <c r="C976" s="2" t="s">
        <v>5768</v>
      </c>
      <c r="D976" s="2" t="s">
        <v>149</v>
      </c>
      <c r="E976" s="2"/>
      <c r="F976" s="2" t="s">
        <v>4648</v>
      </c>
    </row>
    <row r="977" spans="1:6" ht="18" customHeight="1">
      <c r="A977" s="2">
        <v>713509000</v>
      </c>
      <c r="B977" s="2" t="s">
        <v>5786</v>
      </c>
      <c r="C977" s="2" t="s">
        <v>5768</v>
      </c>
      <c r="D977" s="2" t="s">
        <v>149</v>
      </c>
      <c r="E977" s="2"/>
      <c r="F977" s="2" t="s">
        <v>4648</v>
      </c>
    </row>
    <row r="978" spans="1:6" ht="18" customHeight="1">
      <c r="A978" s="2">
        <v>713601000</v>
      </c>
      <c r="B978" s="2" t="s">
        <v>5787</v>
      </c>
      <c r="C978" s="2" t="s">
        <v>5768</v>
      </c>
      <c r="D978" s="2" t="s">
        <v>149</v>
      </c>
      <c r="E978" s="2"/>
      <c r="F978" s="2" t="s">
        <v>4648</v>
      </c>
    </row>
    <row r="979" spans="1:6" ht="18" customHeight="1">
      <c r="A979" s="2">
        <v>713609000</v>
      </c>
      <c r="B979" s="2" t="s">
        <v>5788</v>
      </c>
      <c r="C979" s="2" t="s">
        <v>5768</v>
      </c>
      <c r="D979" s="2" t="s">
        <v>149</v>
      </c>
      <c r="E979" s="2"/>
      <c r="F979" s="2" t="s">
        <v>4648</v>
      </c>
    </row>
    <row r="980" spans="1:6" ht="18" customHeight="1">
      <c r="A980" s="2">
        <v>713901000</v>
      </c>
      <c r="B980" s="2" t="s">
        <v>5789</v>
      </c>
      <c r="C980" s="2" t="s">
        <v>5768</v>
      </c>
      <c r="D980" s="2" t="s">
        <v>149</v>
      </c>
      <c r="E980" s="2"/>
      <c r="F980" s="2" t="s">
        <v>4648</v>
      </c>
    </row>
    <row r="981" spans="1:6" ht="18" customHeight="1">
      <c r="A981" s="2">
        <v>713909000</v>
      </c>
      <c r="B981" s="2" t="s">
        <v>5790</v>
      </c>
      <c r="C981" s="2" t="s">
        <v>5768</v>
      </c>
      <c r="D981" s="2" t="s">
        <v>149</v>
      </c>
      <c r="E981" s="2"/>
      <c r="F981" s="2" t="s">
        <v>4648</v>
      </c>
    </row>
    <row r="982" spans="1:6" ht="18" customHeight="1">
      <c r="A982" s="2">
        <v>714101000</v>
      </c>
      <c r="B982" s="2" t="s">
        <v>5791</v>
      </c>
      <c r="C982" s="2" t="s">
        <v>5792</v>
      </c>
      <c r="D982" s="2" t="s">
        <v>149</v>
      </c>
      <c r="E982" s="2"/>
      <c r="F982" s="2" t="s">
        <v>4811</v>
      </c>
    </row>
    <row r="983" spans="1:6" ht="18" customHeight="1">
      <c r="A983" s="2">
        <v>714102000</v>
      </c>
      <c r="B983" s="2" t="s">
        <v>5793</v>
      </c>
      <c r="C983" s="2" t="s">
        <v>5794</v>
      </c>
      <c r="D983" s="2" t="s">
        <v>149</v>
      </c>
      <c r="E983" s="2"/>
      <c r="F983" s="2" t="s">
        <v>4811</v>
      </c>
    </row>
    <row r="984" spans="1:6" ht="18" customHeight="1">
      <c r="A984" s="2">
        <v>714103000</v>
      </c>
      <c r="B984" s="2" t="s">
        <v>5795</v>
      </c>
      <c r="C984" s="2" t="s">
        <v>5796</v>
      </c>
      <c r="D984" s="2" t="s">
        <v>149</v>
      </c>
      <c r="E984" s="2"/>
      <c r="F984" s="2" t="s">
        <v>4811</v>
      </c>
    </row>
    <row r="985" spans="1:6" ht="18" customHeight="1">
      <c r="A985" s="2">
        <v>714201100</v>
      </c>
      <c r="B985" s="2" t="s">
        <v>5797</v>
      </c>
      <c r="C985" s="2" t="s">
        <v>5792</v>
      </c>
      <c r="D985" s="2" t="s">
        <v>149</v>
      </c>
      <c r="E985" s="2"/>
      <c r="F985" s="2" t="s">
        <v>4648</v>
      </c>
    </row>
    <row r="986" spans="1:6" ht="18" customHeight="1">
      <c r="A986" s="2">
        <v>714201900</v>
      </c>
      <c r="B986" s="2" t="s">
        <v>5798</v>
      </c>
      <c r="C986" s="2" t="s">
        <v>5792</v>
      </c>
      <c r="D986" s="2" t="s">
        <v>149</v>
      </c>
      <c r="E986" s="2"/>
      <c r="F986" s="2" t="s">
        <v>4648</v>
      </c>
    </row>
    <row r="987" spans="1:6" ht="18" customHeight="1">
      <c r="A987" s="2">
        <v>714202000</v>
      </c>
      <c r="B987" s="2" t="s">
        <v>5799</v>
      </c>
      <c r="C987" s="2" t="s">
        <v>5794</v>
      </c>
      <c r="D987" s="2" t="s">
        <v>149</v>
      </c>
      <c r="E987" s="2"/>
      <c r="F987" s="2" t="s">
        <v>4648</v>
      </c>
    </row>
    <row r="988" spans="1:6" ht="18" customHeight="1">
      <c r="A988" s="2">
        <v>714203000</v>
      </c>
      <c r="B988" s="2" t="s">
        <v>5800</v>
      </c>
      <c r="C988" s="2" t="s">
        <v>5796</v>
      </c>
      <c r="D988" s="2" t="s">
        <v>149</v>
      </c>
      <c r="E988" s="2"/>
      <c r="F988" s="2" t="s">
        <v>4648</v>
      </c>
    </row>
    <row r="989" spans="1:6" ht="18" customHeight="1">
      <c r="A989" s="2">
        <v>714300000</v>
      </c>
      <c r="B989" s="2" t="s">
        <v>5801</v>
      </c>
      <c r="C989" s="2" t="s">
        <v>5802</v>
      </c>
      <c r="D989" s="2" t="s">
        <v>149</v>
      </c>
      <c r="E989" s="2"/>
      <c r="F989" s="2" t="s">
        <v>4648</v>
      </c>
    </row>
    <row r="990" spans="1:6" ht="18" customHeight="1">
      <c r="A990" s="2">
        <v>714400001</v>
      </c>
      <c r="B990" s="2" t="s">
        <v>5803</v>
      </c>
      <c r="C990" s="2" t="s">
        <v>5802</v>
      </c>
      <c r="D990" s="2" t="s">
        <v>149</v>
      </c>
      <c r="E990" s="2"/>
      <c r="F990" s="2" t="s">
        <v>4648</v>
      </c>
    </row>
    <row r="991" spans="1:6" ht="18" customHeight="1">
      <c r="A991" s="2">
        <v>714400090</v>
      </c>
      <c r="B991" s="2" t="s">
        <v>5804</v>
      </c>
      <c r="C991" s="2" t="s">
        <v>5802</v>
      </c>
      <c r="D991" s="2" t="s">
        <v>149</v>
      </c>
      <c r="E991" s="2"/>
      <c r="F991" s="2" t="s">
        <v>4648</v>
      </c>
    </row>
    <row r="992" spans="1:6" ht="18" customHeight="1">
      <c r="A992" s="2">
        <v>714500000</v>
      </c>
      <c r="B992" s="2" t="s">
        <v>5805</v>
      </c>
      <c r="C992" s="2" t="s">
        <v>5802</v>
      </c>
      <c r="D992" s="2" t="s">
        <v>149</v>
      </c>
      <c r="E992" s="2"/>
      <c r="F992" s="2" t="s">
        <v>4648</v>
      </c>
    </row>
    <row r="993" spans="1:6" ht="18" customHeight="1">
      <c r="A993" s="2">
        <v>714901000</v>
      </c>
      <c r="B993" s="2" t="s">
        <v>5806</v>
      </c>
      <c r="C993" s="2" t="s">
        <v>5802</v>
      </c>
      <c r="D993" s="2" t="s">
        <v>149</v>
      </c>
      <c r="E993" s="2"/>
      <c r="F993" s="2" t="s">
        <v>4648</v>
      </c>
    </row>
    <row r="994" spans="1:6" ht="18" customHeight="1">
      <c r="A994" s="2">
        <v>714902100</v>
      </c>
      <c r="B994" s="2" t="s">
        <v>5807</v>
      </c>
      <c r="C994" s="2" t="s">
        <v>5802</v>
      </c>
      <c r="D994" s="2" t="s">
        <v>149</v>
      </c>
      <c r="E994" s="2"/>
      <c r="F994" s="2" t="s">
        <v>4648</v>
      </c>
    </row>
    <row r="995" spans="1:6" ht="18" customHeight="1">
      <c r="A995" s="2">
        <v>714902900</v>
      </c>
      <c r="B995" s="2" t="s">
        <v>5808</v>
      </c>
      <c r="C995" s="2" t="s">
        <v>5802</v>
      </c>
      <c r="D995" s="2" t="s">
        <v>149</v>
      </c>
      <c r="E995" s="2"/>
      <c r="F995" s="2" t="s">
        <v>4648</v>
      </c>
    </row>
    <row r="996" spans="1:6" ht="18" customHeight="1">
      <c r="A996" s="2">
        <v>714909010</v>
      </c>
      <c r="B996" s="2" t="s">
        <v>5809</v>
      </c>
      <c r="C996" s="2" t="s">
        <v>5802</v>
      </c>
      <c r="D996" s="2" t="s">
        <v>149</v>
      </c>
      <c r="E996" s="2"/>
      <c r="F996" s="2" t="s">
        <v>4713</v>
      </c>
    </row>
    <row r="997" spans="1:6" ht="18" customHeight="1">
      <c r="A997" s="2">
        <v>714909091</v>
      </c>
      <c r="B997" s="2" t="s">
        <v>5810</v>
      </c>
      <c r="C997" s="2" t="s">
        <v>5802</v>
      </c>
      <c r="D997" s="2" t="s">
        <v>149</v>
      </c>
      <c r="E997" s="2"/>
      <c r="F997" s="2" t="s">
        <v>4713</v>
      </c>
    </row>
    <row r="998" spans="1:6" ht="18" customHeight="1">
      <c r="A998" s="2">
        <v>714909099</v>
      </c>
      <c r="B998" s="2" t="s">
        <v>5811</v>
      </c>
      <c r="C998" s="2" t="s">
        <v>5802</v>
      </c>
      <c r="D998" s="2" t="s">
        <v>149</v>
      </c>
      <c r="E998" s="2"/>
      <c r="F998" s="2" t="s">
        <v>4648</v>
      </c>
    </row>
    <row r="999" spans="1:6" ht="18" customHeight="1">
      <c r="A999" s="2">
        <v>801110000</v>
      </c>
      <c r="B999" s="2" t="s">
        <v>5812</v>
      </c>
      <c r="C999" s="2" t="s">
        <v>5813</v>
      </c>
      <c r="D999" s="2" t="s">
        <v>149</v>
      </c>
      <c r="E999" s="2"/>
      <c r="F999" s="2" t="s">
        <v>4648</v>
      </c>
    </row>
    <row r="1000" spans="1:6" ht="18" customHeight="1">
      <c r="A1000" s="2">
        <v>801120000</v>
      </c>
      <c r="B1000" s="2" t="s">
        <v>5814</v>
      </c>
      <c r="C1000" s="2" t="s">
        <v>5815</v>
      </c>
      <c r="D1000" s="2" t="s">
        <v>149</v>
      </c>
      <c r="E1000" s="2"/>
      <c r="F1000" s="2" t="s">
        <v>4648</v>
      </c>
    </row>
    <row r="1001" spans="1:6" ht="18" customHeight="1">
      <c r="A1001" s="2">
        <v>801191000</v>
      </c>
      <c r="B1001" s="2" t="s">
        <v>5816</v>
      </c>
      <c r="C1001" s="2" t="s">
        <v>5817</v>
      </c>
      <c r="D1001" s="2" t="s">
        <v>149</v>
      </c>
      <c r="E1001" s="2"/>
      <c r="F1001" s="2" t="s">
        <v>4648</v>
      </c>
    </row>
    <row r="1002" spans="1:6" ht="18" customHeight="1">
      <c r="A1002" s="2">
        <v>801199000</v>
      </c>
      <c r="B1002" s="2" t="s">
        <v>5818</v>
      </c>
      <c r="C1002" s="2" t="s">
        <v>5817</v>
      </c>
      <c r="D1002" s="2" t="s">
        <v>149</v>
      </c>
      <c r="E1002" s="2"/>
      <c r="F1002" s="2" t="s">
        <v>4648</v>
      </c>
    </row>
    <row r="1003" spans="1:6" ht="18" customHeight="1">
      <c r="A1003" s="2">
        <v>801210000</v>
      </c>
      <c r="B1003" s="2" t="s">
        <v>5819</v>
      </c>
      <c r="C1003" s="2" t="s">
        <v>5820</v>
      </c>
      <c r="D1003" s="2" t="s">
        <v>149</v>
      </c>
      <c r="E1003" s="2"/>
      <c r="F1003" s="2" t="s">
        <v>4648</v>
      </c>
    </row>
    <row r="1004" spans="1:6" ht="18" customHeight="1">
      <c r="A1004" s="2">
        <v>801220000</v>
      </c>
      <c r="B1004" s="2" t="s">
        <v>5821</v>
      </c>
      <c r="C1004" s="2" t="s">
        <v>5822</v>
      </c>
      <c r="D1004" s="2" t="s">
        <v>149</v>
      </c>
      <c r="E1004" s="2"/>
      <c r="F1004" s="2" t="s">
        <v>4648</v>
      </c>
    </row>
    <row r="1005" spans="1:6" ht="18" customHeight="1">
      <c r="A1005" s="2">
        <v>801310000</v>
      </c>
      <c r="B1005" s="2" t="s">
        <v>5823</v>
      </c>
      <c r="C1005" s="2" t="s">
        <v>5820</v>
      </c>
      <c r="D1005" s="2" t="s">
        <v>149</v>
      </c>
      <c r="E1005" s="2"/>
      <c r="F1005" s="2" t="s">
        <v>4648</v>
      </c>
    </row>
    <row r="1006" spans="1:6" ht="18" customHeight="1">
      <c r="A1006" s="2">
        <v>801320000</v>
      </c>
      <c r="B1006" s="2" t="s">
        <v>5824</v>
      </c>
      <c r="C1006" s="2" t="s">
        <v>5825</v>
      </c>
      <c r="D1006" s="2" t="s">
        <v>149</v>
      </c>
      <c r="E1006" s="2"/>
      <c r="F1006" s="2" t="s">
        <v>4648</v>
      </c>
    </row>
    <row r="1007" spans="1:6" ht="18" customHeight="1">
      <c r="A1007" s="2">
        <v>802110000</v>
      </c>
      <c r="B1007" s="2" t="s">
        <v>5826</v>
      </c>
      <c r="C1007" s="2" t="s">
        <v>5827</v>
      </c>
      <c r="D1007" s="2" t="s">
        <v>149</v>
      </c>
      <c r="E1007" s="2"/>
      <c r="F1007" s="2" t="s">
        <v>4648</v>
      </c>
    </row>
    <row r="1008" spans="1:6" ht="18" customHeight="1">
      <c r="A1008" s="2">
        <v>802120000</v>
      </c>
      <c r="B1008" s="2" t="s">
        <v>5828</v>
      </c>
      <c r="C1008" s="2" t="s">
        <v>5829</v>
      </c>
      <c r="D1008" s="2" t="s">
        <v>149</v>
      </c>
      <c r="E1008" s="2"/>
      <c r="F1008" s="2" t="s">
        <v>4648</v>
      </c>
    </row>
    <row r="1009" spans="1:6" ht="18" customHeight="1">
      <c r="A1009" s="2">
        <v>802210000</v>
      </c>
      <c r="B1009" s="2" t="s">
        <v>5830</v>
      </c>
      <c r="C1009" s="2" t="s">
        <v>5827</v>
      </c>
      <c r="D1009" s="2" t="s">
        <v>149</v>
      </c>
      <c r="E1009" s="2"/>
      <c r="F1009" s="2" t="s">
        <v>4648</v>
      </c>
    </row>
    <row r="1010" spans="1:6" ht="18" customHeight="1">
      <c r="A1010" s="2">
        <v>802220000</v>
      </c>
      <c r="B1010" s="2" t="s">
        <v>5831</v>
      </c>
      <c r="C1010" s="2" t="s">
        <v>5829</v>
      </c>
      <c r="D1010" s="2" t="s">
        <v>149</v>
      </c>
      <c r="E1010" s="2"/>
      <c r="F1010" s="2" t="s">
        <v>4648</v>
      </c>
    </row>
    <row r="1011" spans="1:6" ht="18" customHeight="1">
      <c r="A1011" s="2">
        <v>802310000</v>
      </c>
      <c r="B1011" s="2" t="s">
        <v>5832</v>
      </c>
      <c r="C1011" s="2" t="s">
        <v>5827</v>
      </c>
      <c r="D1011" s="2" t="s">
        <v>149</v>
      </c>
      <c r="E1011" s="2"/>
      <c r="F1011" s="2" t="s">
        <v>4648</v>
      </c>
    </row>
    <row r="1012" spans="1:6" ht="18" customHeight="1">
      <c r="A1012" s="2">
        <v>802320000</v>
      </c>
      <c r="B1012" s="2" t="s">
        <v>5833</v>
      </c>
      <c r="C1012" s="2" t="s">
        <v>5829</v>
      </c>
      <c r="D1012" s="2" t="s">
        <v>149</v>
      </c>
      <c r="E1012" s="2"/>
      <c r="F1012" s="2" t="s">
        <v>4648</v>
      </c>
    </row>
    <row r="1013" spans="1:6" ht="18" customHeight="1">
      <c r="A1013" s="2">
        <v>802411000</v>
      </c>
      <c r="B1013" s="2" t="s">
        <v>5834</v>
      </c>
      <c r="C1013" s="2" t="s">
        <v>5820</v>
      </c>
      <c r="D1013" s="2" t="s">
        <v>149</v>
      </c>
      <c r="E1013" s="2"/>
      <c r="F1013" s="2" t="s">
        <v>4648</v>
      </c>
    </row>
    <row r="1014" spans="1:6" ht="18" customHeight="1">
      <c r="A1014" s="2">
        <v>802419000</v>
      </c>
      <c r="B1014" s="2" t="s">
        <v>5835</v>
      </c>
      <c r="C1014" s="2" t="s">
        <v>5820</v>
      </c>
      <c r="D1014" s="2" t="s">
        <v>149</v>
      </c>
      <c r="E1014" s="2"/>
      <c r="F1014" s="2" t="s">
        <v>4648</v>
      </c>
    </row>
    <row r="1015" spans="1:6" ht="18" customHeight="1">
      <c r="A1015" s="2">
        <v>802421000</v>
      </c>
      <c r="B1015" s="2" t="s">
        <v>5836</v>
      </c>
      <c r="C1015" s="2" t="s">
        <v>5822</v>
      </c>
      <c r="D1015" s="2" t="s">
        <v>149</v>
      </c>
      <c r="E1015" s="2"/>
      <c r="F1015" s="2" t="s">
        <v>4648</v>
      </c>
    </row>
    <row r="1016" spans="1:6" ht="18" customHeight="1">
      <c r="A1016" s="2">
        <v>802429000</v>
      </c>
      <c r="B1016" s="2" t="s">
        <v>5837</v>
      </c>
      <c r="C1016" s="2" t="s">
        <v>5822</v>
      </c>
      <c r="D1016" s="2" t="s">
        <v>149</v>
      </c>
      <c r="E1016" s="2"/>
      <c r="F1016" s="2" t="s">
        <v>4648</v>
      </c>
    </row>
    <row r="1017" spans="1:6" ht="18" customHeight="1">
      <c r="A1017" s="2">
        <v>802510000</v>
      </c>
      <c r="B1017" s="2" t="s">
        <v>5838</v>
      </c>
      <c r="C1017" s="2" t="s">
        <v>5820</v>
      </c>
      <c r="D1017" s="2" t="s">
        <v>149</v>
      </c>
      <c r="E1017" s="2"/>
      <c r="F1017" s="2" t="s">
        <v>4648</v>
      </c>
    </row>
    <row r="1018" spans="1:6" ht="18" customHeight="1">
      <c r="A1018" s="2">
        <v>802520000</v>
      </c>
      <c r="B1018" s="2" t="s">
        <v>5839</v>
      </c>
      <c r="C1018" s="2" t="s">
        <v>5822</v>
      </c>
      <c r="D1018" s="2" t="s">
        <v>149</v>
      </c>
      <c r="E1018" s="2"/>
      <c r="F1018" s="2" t="s">
        <v>4648</v>
      </c>
    </row>
    <row r="1019" spans="1:6" ht="18" customHeight="1">
      <c r="A1019" s="2">
        <v>802611000</v>
      </c>
      <c r="B1019" s="2" t="s">
        <v>5840</v>
      </c>
      <c r="C1019" s="2" t="s">
        <v>5841</v>
      </c>
      <c r="D1019" s="2" t="s">
        <v>149</v>
      </c>
      <c r="E1019" s="2"/>
      <c r="F1019" s="2" t="s">
        <v>4648</v>
      </c>
    </row>
    <row r="1020" spans="1:6" ht="18" customHeight="1">
      <c r="A1020" s="2">
        <v>802619000</v>
      </c>
      <c r="B1020" s="2" t="s">
        <v>5842</v>
      </c>
      <c r="C1020" s="2" t="s">
        <v>5841</v>
      </c>
      <c r="D1020" s="2" t="s">
        <v>149</v>
      </c>
      <c r="E1020" s="2"/>
      <c r="F1020" s="2" t="s">
        <v>4648</v>
      </c>
    </row>
    <row r="1021" spans="1:6" ht="18" customHeight="1">
      <c r="A1021" s="2">
        <v>802620000</v>
      </c>
      <c r="B1021" s="2" t="s">
        <v>5843</v>
      </c>
      <c r="C1021" s="2" t="s">
        <v>5844</v>
      </c>
      <c r="D1021" s="2" t="s">
        <v>149</v>
      </c>
      <c r="E1021" s="2"/>
      <c r="F1021" s="2" t="s">
        <v>4648</v>
      </c>
    </row>
    <row r="1022" spans="1:6" ht="18" customHeight="1">
      <c r="A1022" s="2">
        <v>802700000</v>
      </c>
      <c r="B1022" s="2" t="s">
        <v>5845</v>
      </c>
      <c r="C1022" s="2" t="s">
        <v>5846</v>
      </c>
      <c r="D1022" s="2" t="s">
        <v>149</v>
      </c>
      <c r="E1022" s="2"/>
      <c r="F1022" s="2" t="s">
        <v>4648</v>
      </c>
    </row>
    <row r="1023" spans="1:6" ht="18" customHeight="1">
      <c r="A1023" s="2">
        <v>802800001</v>
      </c>
      <c r="B1023" s="2" t="s">
        <v>5847</v>
      </c>
      <c r="C1023" s="2" t="s">
        <v>5846</v>
      </c>
      <c r="D1023" s="2" t="s">
        <v>149</v>
      </c>
      <c r="E1023" s="2"/>
      <c r="F1023" s="2" t="s">
        <v>4648</v>
      </c>
    </row>
    <row r="1024" spans="1:6" ht="18" customHeight="1">
      <c r="A1024" s="2">
        <v>802800090</v>
      </c>
      <c r="B1024" s="2" t="s">
        <v>5848</v>
      </c>
      <c r="C1024" s="2" t="s">
        <v>5846</v>
      </c>
      <c r="D1024" s="2" t="s">
        <v>149</v>
      </c>
      <c r="E1024" s="2"/>
      <c r="F1024" s="2" t="s">
        <v>4648</v>
      </c>
    </row>
    <row r="1025" spans="1:6" ht="18" customHeight="1">
      <c r="A1025" s="2">
        <v>802910011</v>
      </c>
      <c r="B1025" s="2" t="s">
        <v>5849</v>
      </c>
      <c r="C1025" s="2" t="s">
        <v>5820</v>
      </c>
      <c r="D1025" s="2" t="s">
        <v>149</v>
      </c>
      <c r="E1025" s="2"/>
      <c r="F1025" s="2" t="s">
        <v>4944</v>
      </c>
    </row>
    <row r="1026" spans="1:6" ht="18" customHeight="1">
      <c r="A1026" s="2">
        <v>802910019</v>
      </c>
      <c r="B1026" s="2" t="s">
        <v>5850</v>
      </c>
      <c r="C1026" s="2" t="s">
        <v>5820</v>
      </c>
      <c r="D1026" s="2" t="s">
        <v>149</v>
      </c>
      <c r="E1026" s="2"/>
      <c r="F1026" s="2" t="s">
        <v>4648</v>
      </c>
    </row>
    <row r="1027" spans="1:6" ht="18" customHeight="1">
      <c r="A1027" s="2">
        <v>802910020</v>
      </c>
      <c r="B1027" s="2" t="s">
        <v>5851</v>
      </c>
      <c r="C1027" s="2" t="s">
        <v>5820</v>
      </c>
      <c r="D1027" s="2" t="s">
        <v>149</v>
      </c>
      <c r="E1027" s="2"/>
      <c r="F1027" s="2" t="s">
        <v>4661</v>
      </c>
    </row>
    <row r="1028" spans="1:6" ht="18" customHeight="1">
      <c r="A1028" s="2">
        <v>802910090</v>
      </c>
      <c r="B1028" s="2" t="s">
        <v>5852</v>
      </c>
      <c r="C1028" s="2" t="s">
        <v>5820</v>
      </c>
      <c r="D1028" s="2" t="s">
        <v>149</v>
      </c>
      <c r="E1028" s="2"/>
      <c r="F1028" s="2" t="s">
        <v>4648</v>
      </c>
    </row>
    <row r="1029" spans="1:6" ht="18" customHeight="1">
      <c r="A1029" s="2">
        <v>802920011</v>
      </c>
      <c r="B1029" s="2" t="s">
        <v>5853</v>
      </c>
      <c r="C1029" s="2" t="s">
        <v>5822</v>
      </c>
      <c r="D1029" s="2" t="s">
        <v>149</v>
      </c>
      <c r="E1029" s="2"/>
      <c r="F1029" s="2" t="s">
        <v>4944</v>
      </c>
    </row>
    <row r="1030" spans="1:6" ht="18" customHeight="1">
      <c r="A1030" s="2">
        <v>802920019</v>
      </c>
      <c r="B1030" s="2" t="s">
        <v>5854</v>
      </c>
      <c r="C1030" s="2" t="s">
        <v>5822</v>
      </c>
      <c r="D1030" s="2" t="s">
        <v>149</v>
      </c>
      <c r="E1030" s="2"/>
      <c r="F1030" s="2" t="s">
        <v>4648</v>
      </c>
    </row>
    <row r="1031" spans="1:6" ht="18" customHeight="1">
      <c r="A1031" s="2">
        <v>802920020</v>
      </c>
      <c r="B1031" s="2" t="s">
        <v>5855</v>
      </c>
      <c r="C1031" s="2" t="s">
        <v>5822</v>
      </c>
      <c r="D1031" s="2" t="s">
        <v>149</v>
      </c>
      <c r="E1031" s="2"/>
      <c r="F1031" s="2" t="s">
        <v>4661</v>
      </c>
    </row>
    <row r="1032" spans="1:6" ht="18" customHeight="1">
      <c r="A1032" s="2">
        <v>802920090</v>
      </c>
      <c r="B1032" s="2" t="s">
        <v>5856</v>
      </c>
      <c r="C1032" s="2" t="s">
        <v>5822</v>
      </c>
      <c r="D1032" s="2" t="s">
        <v>149</v>
      </c>
      <c r="E1032" s="2"/>
      <c r="F1032" s="2" t="s">
        <v>4648</v>
      </c>
    </row>
    <row r="1033" spans="1:6" ht="18" customHeight="1">
      <c r="A1033" s="2">
        <v>802991000</v>
      </c>
      <c r="B1033" s="2" t="s">
        <v>5857</v>
      </c>
      <c r="C1033" s="2" t="s">
        <v>5846</v>
      </c>
      <c r="D1033" s="2" t="s">
        <v>149</v>
      </c>
      <c r="E1033" s="2"/>
      <c r="F1033" s="2" t="s">
        <v>4648</v>
      </c>
    </row>
    <row r="1034" spans="1:6" ht="18" customHeight="1">
      <c r="A1034" s="2">
        <v>802999011</v>
      </c>
      <c r="B1034" s="2" t="s">
        <v>5858</v>
      </c>
      <c r="C1034" s="2" t="s">
        <v>5846</v>
      </c>
      <c r="D1034" s="2" t="s">
        <v>149</v>
      </c>
      <c r="E1034" s="2"/>
      <c r="F1034" s="2" t="s">
        <v>4944</v>
      </c>
    </row>
    <row r="1035" spans="1:6" ht="18" customHeight="1">
      <c r="A1035" s="2">
        <v>802999019</v>
      </c>
      <c r="B1035" s="2" t="s">
        <v>5859</v>
      </c>
      <c r="C1035" s="2" t="s">
        <v>5846</v>
      </c>
      <c r="D1035" s="2" t="s">
        <v>149</v>
      </c>
      <c r="E1035" s="2"/>
      <c r="F1035" s="2" t="s">
        <v>4648</v>
      </c>
    </row>
    <row r="1036" spans="1:6" ht="18" customHeight="1">
      <c r="A1036" s="2">
        <v>802999020</v>
      </c>
      <c r="B1036" s="2" t="s">
        <v>5860</v>
      </c>
      <c r="C1036" s="2" t="s">
        <v>5846</v>
      </c>
      <c r="D1036" s="2" t="s">
        <v>149</v>
      </c>
      <c r="E1036" s="2"/>
      <c r="F1036" s="2" t="s">
        <v>4661</v>
      </c>
    </row>
    <row r="1037" spans="1:6" ht="18" customHeight="1">
      <c r="A1037" s="2">
        <v>802999030</v>
      </c>
      <c r="B1037" s="2" t="s">
        <v>5861</v>
      </c>
      <c r="C1037" s="2" t="s">
        <v>5846</v>
      </c>
      <c r="D1037" s="2" t="s">
        <v>149</v>
      </c>
      <c r="E1037" s="2"/>
      <c r="F1037" s="2" t="s">
        <v>4648</v>
      </c>
    </row>
    <row r="1038" spans="1:6" ht="18" customHeight="1">
      <c r="A1038" s="2">
        <v>802999090</v>
      </c>
      <c r="B1038" s="2" t="s">
        <v>5862</v>
      </c>
      <c r="C1038" s="2" t="s">
        <v>5846</v>
      </c>
      <c r="D1038" s="2" t="s">
        <v>149</v>
      </c>
      <c r="E1038" s="2"/>
      <c r="F1038" s="2" t="s">
        <v>4648</v>
      </c>
    </row>
    <row r="1039" spans="1:6" ht="18" customHeight="1">
      <c r="A1039" s="2">
        <v>803100000</v>
      </c>
      <c r="B1039" s="2" t="s">
        <v>5863</v>
      </c>
      <c r="C1039" s="2" t="s">
        <v>5864</v>
      </c>
      <c r="D1039" s="2" t="s">
        <v>149</v>
      </c>
      <c r="E1039" s="2"/>
      <c r="F1039" s="2" t="s">
        <v>4648</v>
      </c>
    </row>
    <row r="1040" spans="1:6" ht="18" customHeight="1">
      <c r="A1040" s="2">
        <v>803900000</v>
      </c>
      <c r="B1040" s="2" t="s">
        <v>5865</v>
      </c>
      <c r="C1040" s="2" t="s">
        <v>5864</v>
      </c>
      <c r="D1040" s="2" t="s">
        <v>149</v>
      </c>
      <c r="E1040" s="2"/>
      <c r="F1040" s="2" t="s">
        <v>4648</v>
      </c>
    </row>
    <row r="1041" spans="1:6" ht="18" customHeight="1">
      <c r="A1041" s="2">
        <v>804100000</v>
      </c>
      <c r="B1041" s="2" t="s">
        <v>5866</v>
      </c>
      <c r="C1041" s="2" t="s">
        <v>5867</v>
      </c>
      <c r="D1041" s="2" t="s">
        <v>149</v>
      </c>
      <c r="E1041" s="2"/>
      <c r="F1041" s="2" t="s">
        <v>4648</v>
      </c>
    </row>
    <row r="1042" spans="1:6" ht="18" customHeight="1">
      <c r="A1042" s="2">
        <v>804200000</v>
      </c>
      <c r="B1042" s="2" t="s">
        <v>5868</v>
      </c>
      <c r="C1042" s="2" t="s">
        <v>5867</v>
      </c>
      <c r="D1042" s="2" t="s">
        <v>149</v>
      </c>
      <c r="E1042" s="2"/>
      <c r="F1042" s="2" t="s">
        <v>4648</v>
      </c>
    </row>
    <row r="1043" spans="1:6" ht="18" customHeight="1">
      <c r="A1043" s="2">
        <v>804300001</v>
      </c>
      <c r="B1043" s="2" t="s">
        <v>5869</v>
      </c>
      <c r="C1043" s="2" t="s">
        <v>5870</v>
      </c>
      <c r="D1043" s="2" t="s">
        <v>149</v>
      </c>
      <c r="E1043" s="2"/>
      <c r="F1043" s="2" t="s">
        <v>4648</v>
      </c>
    </row>
    <row r="1044" spans="1:6" ht="18" customHeight="1">
      <c r="A1044" s="2">
        <v>804300090</v>
      </c>
      <c r="B1044" s="2" t="s">
        <v>5871</v>
      </c>
      <c r="C1044" s="2" t="s">
        <v>5870</v>
      </c>
      <c r="D1044" s="2" t="s">
        <v>149</v>
      </c>
      <c r="E1044" s="2"/>
      <c r="F1044" s="2" t="s">
        <v>4648</v>
      </c>
    </row>
    <row r="1045" spans="1:6" ht="18" customHeight="1">
      <c r="A1045" s="2">
        <v>804400000</v>
      </c>
      <c r="B1045" s="2" t="s">
        <v>5872</v>
      </c>
      <c r="C1045" s="2" t="s">
        <v>5867</v>
      </c>
      <c r="D1045" s="2" t="s">
        <v>149</v>
      </c>
      <c r="E1045" s="2"/>
      <c r="F1045" s="2" t="s">
        <v>4648</v>
      </c>
    </row>
    <row r="1046" spans="1:6" ht="18" customHeight="1">
      <c r="A1046" s="2">
        <v>804501001</v>
      </c>
      <c r="B1046" s="2" t="s">
        <v>5873</v>
      </c>
      <c r="C1046" s="2" t="s">
        <v>5867</v>
      </c>
      <c r="D1046" s="2" t="s">
        <v>149</v>
      </c>
      <c r="E1046" s="2"/>
      <c r="F1046" s="2" t="s">
        <v>4648</v>
      </c>
    </row>
    <row r="1047" spans="1:6" ht="18" customHeight="1">
      <c r="A1047" s="2">
        <v>804501090</v>
      </c>
      <c r="B1047" s="2" t="s">
        <v>5874</v>
      </c>
      <c r="C1047" s="2" t="s">
        <v>5867</v>
      </c>
      <c r="D1047" s="2" t="s">
        <v>149</v>
      </c>
      <c r="E1047" s="2"/>
      <c r="F1047" s="2" t="s">
        <v>4648</v>
      </c>
    </row>
    <row r="1048" spans="1:6" ht="18" customHeight="1">
      <c r="A1048" s="2">
        <v>804502001</v>
      </c>
      <c r="B1048" s="2" t="s">
        <v>5875</v>
      </c>
      <c r="C1048" s="2" t="s">
        <v>5867</v>
      </c>
      <c r="D1048" s="2" t="s">
        <v>149</v>
      </c>
      <c r="E1048" s="2"/>
      <c r="F1048" s="2" t="s">
        <v>4648</v>
      </c>
    </row>
    <row r="1049" spans="1:6" ht="18" customHeight="1">
      <c r="A1049" s="2">
        <v>804502090</v>
      </c>
      <c r="B1049" s="2" t="s">
        <v>5876</v>
      </c>
      <c r="C1049" s="2" t="s">
        <v>5867</v>
      </c>
      <c r="D1049" s="2" t="s">
        <v>149</v>
      </c>
      <c r="E1049" s="2"/>
      <c r="F1049" s="2" t="s">
        <v>4648</v>
      </c>
    </row>
    <row r="1050" spans="1:6" ht="18" customHeight="1">
      <c r="A1050" s="2">
        <v>804503000</v>
      </c>
      <c r="B1050" s="2" t="s">
        <v>5877</v>
      </c>
      <c r="C1050" s="2" t="s">
        <v>5878</v>
      </c>
      <c r="D1050" s="2" t="s">
        <v>149</v>
      </c>
      <c r="E1050" s="2"/>
      <c r="F1050" s="2" t="s">
        <v>4648</v>
      </c>
    </row>
    <row r="1051" spans="1:6" ht="18" customHeight="1">
      <c r="A1051" s="2">
        <v>805100000</v>
      </c>
      <c r="B1051" s="2" t="s">
        <v>5879</v>
      </c>
      <c r="C1051" s="2" t="s">
        <v>5880</v>
      </c>
      <c r="D1051" s="2" t="s">
        <v>149</v>
      </c>
      <c r="E1051" s="2"/>
      <c r="F1051" s="2" t="s">
        <v>4648</v>
      </c>
    </row>
    <row r="1052" spans="1:6" ht="18" customHeight="1">
      <c r="A1052" s="2">
        <v>805211000</v>
      </c>
      <c r="B1052" s="2" t="s">
        <v>5881</v>
      </c>
      <c r="C1052" s="2" t="s">
        <v>5882</v>
      </c>
      <c r="D1052" s="2" t="s">
        <v>149</v>
      </c>
      <c r="E1052" s="2"/>
      <c r="F1052" s="2" t="s">
        <v>4648</v>
      </c>
    </row>
    <row r="1053" spans="1:6" ht="18" customHeight="1">
      <c r="A1053" s="2">
        <v>805219000</v>
      </c>
      <c r="B1053" s="2" t="s">
        <v>5883</v>
      </c>
      <c r="C1053" s="2" t="s">
        <v>5882</v>
      </c>
      <c r="D1053" s="2" t="s">
        <v>149</v>
      </c>
      <c r="E1053" s="2"/>
      <c r="F1053" s="2" t="s">
        <v>4648</v>
      </c>
    </row>
    <row r="1054" spans="1:6" ht="18" customHeight="1">
      <c r="A1054" s="2">
        <v>805220000</v>
      </c>
      <c r="B1054" s="2" t="s">
        <v>5884</v>
      </c>
      <c r="C1054" s="2" t="s">
        <v>5882</v>
      </c>
      <c r="D1054" s="2" t="s">
        <v>149</v>
      </c>
      <c r="E1054" s="2"/>
      <c r="F1054" s="2" t="s">
        <v>4648</v>
      </c>
    </row>
    <row r="1055" spans="1:6" ht="18" customHeight="1">
      <c r="A1055" s="2">
        <v>805290000</v>
      </c>
      <c r="B1055" s="2" t="s">
        <v>5885</v>
      </c>
      <c r="C1055" s="2" t="s">
        <v>5882</v>
      </c>
      <c r="D1055" s="2" t="s">
        <v>149</v>
      </c>
      <c r="E1055" s="2"/>
      <c r="F1055" s="2" t="s">
        <v>4648</v>
      </c>
    </row>
    <row r="1056" spans="1:6" ht="18" customHeight="1">
      <c r="A1056" s="2">
        <v>805400010</v>
      </c>
      <c r="B1056" s="2" t="s">
        <v>5886</v>
      </c>
      <c r="C1056" s="2" t="s">
        <v>5867</v>
      </c>
      <c r="D1056" s="2" t="s">
        <v>149</v>
      </c>
      <c r="E1056" s="2"/>
      <c r="F1056" s="2" t="s">
        <v>4648</v>
      </c>
    </row>
    <row r="1057" spans="1:6" ht="18" customHeight="1">
      <c r="A1057" s="2">
        <v>805400090</v>
      </c>
      <c r="B1057" s="2" t="s">
        <v>5887</v>
      </c>
      <c r="C1057" s="2" t="s">
        <v>5867</v>
      </c>
      <c r="D1057" s="2" t="s">
        <v>149</v>
      </c>
      <c r="E1057" s="2"/>
      <c r="F1057" s="2" t="s">
        <v>4648</v>
      </c>
    </row>
    <row r="1058" spans="1:6" ht="18" customHeight="1">
      <c r="A1058" s="2">
        <v>805500000</v>
      </c>
      <c r="B1058" s="2" t="s">
        <v>5888</v>
      </c>
      <c r="C1058" s="2" t="s">
        <v>5889</v>
      </c>
      <c r="D1058" s="2" t="s">
        <v>149</v>
      </c>
      <c r="E1058" s="2"/>
      <c r="F1058" s="2" t="s">
        <v>4648</v>
      </c>
    </row>
    <row r="1059" spans="1:6" ht="18" customHeight="1">
      <c r="A1059" s="2">
        <v>805900000</v>
      </c>
      <c r="B1059" s="2" t="s">
        <v>5890</v>
      </c>
      <c r="C1059" s="2" t="s">
        <v>5867</v>
      </c>
      <c r="D1059" s="2" t="s">
        <v>149</v>
      </c>
      <c r="E1059" s="2"/>
      <c r="F1059" s="2" t="s">
        <v>4648</v>
      </c>
    </row>
    <row r="1060" spans="1:6" ht="18" customHeight="1">
      <c r="A1060" s="2">
        <v>806100000</v>
      </c>
      <c r="B1060" s="2" t="s">
        <v>5891</v>
      </c>
      <c r="C1060" s="2" t="s">
        <v>5892</v>
      </c>
      <c r="D1060" s="2" t="s">
        <v>149</v>
      </c>
      <c r="E1060" s="2"/>
      <c r="F1060" s="2" t="s">
        <v>4648</v>
      </c>
    </row>
    <row r="1061" spans="1:6" ht="18" customHeight="1">
      <c r="A1061" s="2">
        <v>806200000</v>
      </c>
      <c r="B1061" s="2" t="s">
        <v>5893</v>
      </c>
      <c r="C1061" s="2" t="s">
        <v>5894</v>
      </c>
      <c r="D1061" s="2" t="s">
        <v>149</v>
      </c>
      <c r="E1061" s="2"/>
      <c r="F1061" s="2" t="s">
        <v>4648</v>
      </c>
    </row>
    <row r="1062" spans="1:6" ht="18" customHeight="1">
      <c r="A1062" s="2">
        <v>807110000</v>
      </c>
      <c r="B1062" s="2" t="s">
        <v>5895</v>
      </c>
      <c r="C1062" s="2" t="s">
        <v>5894</v>
      </c>
      <c r="D1062" s="2" t="s">
        <v>149</v>
      </c>
      <c r="E1062" s="2"/>
      <c r="F1062" s="2" t="s">
        <v>4648</v>
      </c>
    </row>
    <row r="1063" spans="1:6" ht="18" customHeight="1">
      <c r="A1063" s="2">
        <v>807191000</v>
      </c>
      <c r="B1063" s="2" t="s">
        <v>5896</v>
      </c>
      <c r="C1063" s="2" t="s">
        <v>5897</v>
      </c>
      <c r="D1063" s="2" t="s">
        <v>149</v>
      </c>
      <c r="E1063" s="2"/>
      <c r="F1063" s="2" t="s">
        <v>4648</v>
      </c>
    </row>
    <row r="1064" spans="1:6" ht="18" customHeight="1">
      <c r="A1064" s="2">
        <v>807192000</v>
      </c>
      <c r="B1064" s="2" t="s">
        <v>5898</v>
      </c>
      <c r="C1064" s="2" t="s">
        <v>5897</v>
      </c>
      <c r="D1064" s="2" t="s">
        <v>149</v>
      </c>
      <c r="E1064" s="2"/>
      <c r="F1064" s="2" t="s">
        <v>4648</v>
      </c>
    </row>
    <row r="1065" spans="1:6" ht="18" customHeight="1">
      <c r="A1065" s="2">
        <v>807199000</v>
      </c>
      <c r="B1065" s="2" t="s">
        <v>5899</v>
      </c>
      <c r="C1065" s="2" t="s">
        <v>5897</v>
      </c>
      <c r="D1065" s="2" t="s">
        <v>149</v>
      </c>
      <c r="E1065" s="2"/>
      <c r="F1065" s="2" t="s">
        <v>4648</v>
      </c>
    </row>
    <row r="1066" spans="1:6" ht="18" customHeight="1">
      <c r="A1066" s="2">
        <v>807200000</v>
      </c>
      <c r="B1066" s="2" t="s">
        <v>5900</v>
      </c>
      <c r="C1066" s="2" t="s">
        <v>5894</v>
      </c>
      <c r="D1066" s="2" t="s">
        <v>149</v>
      </c>
      <c r="E1066" s="2"/>
      <c r="F1066" s="2" t="s">
        <v>4648</v>
      </c>
    </row>
    <row r="1067" spans="1:6" ht="18" customHeight="1">
      <c r="A1067" s="2">
        <v>808100000</v>
      </c>
      <c r="B1067" s="2" t="s">
        <v>5901</v>
      </c>
      <c r="C1067" s="2" t="s">
        <v>5902</v>
      </c>
      <c r="D1067" s="2" t="s">
        <v>149</v>
      </c>
      <c r="E1067" s="2"/>
      <c r="F1067" s="2" t="s">
        <v>4648</v>
      </c>
    </row>
    <row r="1068" spans="1:6" ht="18" customHeight="1">
      <c r="A1068" s="2">
        <v>808301000</v>
      </c>
      <c r="B1068" s="2" t="s">
        <v>5903</v>
      </c>
      <c r="C1068" s="2" t="s">
        <v>5897</v>
      </c>
      <c r="D1068" s="2" t="s">
        <v>149</v>
      </c>
      <c r="E1068" s="2"/>
      <c r="F1068" s="2" t="s">
        <v>4648</v>
      </c>
    </row>
    <row r="1069" spans="1:6" ht="18" customHeight="1">
      <c r="A1069" s="2">
        <v>808302000</v>
      </c>
      <c r="B1069" s="2" t="s">
        <v>5904</v>
      </c>
      <c r="C1069" s="2" t="s">
        <v>5897</v>
      </c>
      <c r="D1069" s="2" t="s">
        <v>149</v>
      </c>
      <c r="E1069" s="2"/>
      <c r="F1069" s="2" t="s">
        <v>4648</v>
      </c>
    </row>
    <row r="1070" spans="1:6" ht="18" customHeight="1">
      <c r="A1070" s="2">
        <v>808309000</v>
      </c>
      <c r="B1070" s="2" t="s">
        <v>5905</v>
      </c>
      <c r="C1070" s="2" t="s">
        <v>5897</v>
      </c>
      <c r="D1070" s="2" t="s">
        <v>149</v>
      </c>
      <c r="E1070" s="2"/>
      <c r="F1070" s="2" t="s">
        <v>4648</v>
      </c>
    </row>
    <row r="1071" spans="1:6" ht="18" customHeight="1">
      <c r="A1071" s="2">
        <v>808400000</v>
      </c>
      <c r="B1071" s="2" t="s">
        <v>5906</v>
      </c>
      <c r="C1071" s="2" t="s">
        <v>5897</v>
      </c>
      <c r="D1071" s="2" t="s">
        <v>149</v>
      </c>
      <c r="E1071" s="2"/>
      <c r="F1071" s="2" t="s">
        <v>4648</v>
      </c>
    </row>
    <row r="1072" spans="1:6" ht="18" customHeight="1">
      <c r="A1072" s="2">
        <v>809100010</v>
      </c>
      <c r="B1072" s="2" t="s">
        <v>5907</v>
      </c>
      <c r="C1072" s="2" t="s">
        <v>5897</v>
      </c>
      <c r="D1072" s="2" t="s">
        <v>149</v>
      </c>
      <c r="E1072" s="2"/>
      <c r="F1072" s="2" t="s">
        <v>4648</v>
      </c>
    </row>
    <row r="1073" spans="1:6" ht="18" customHeight="1">
      <c r="A1073" s="2">
        <v>809100090</v>
      </c>
      <c r="B1073" s="2" t="s">
        <v>5908</v>
      </c>
      <c r="C1073" s="2" t="s">
        <v>5897</v>
      </c>
      <c r="D1073" s="2" t="s">
        <v>149</v>
      </c>
      <c r="E1073" s="2"/>
      <c r="F1073" s="2" t="s">
        <v>4648</v>
      </c>
    </row>
    <row r="1074" spans="1:6" ht="18" customHeight="1">
      <c r="A1074" s="2">
        <v>809210000</v>
      </c>
      <c r="B1074" s="2" t="s">
        <v>5909</v>
      </c>
      <c r="C1074" s="2" t="s">
        <v>5897</v>
      </c>
      <c r="D1074" s="2" t="s">
        <v>149</v>
      </c>
      <c r="E1074" s="2"/>
      <c r="F1074" s="2" t="s">
        <v>4648</v>
      </c>
    </row>
    <row r="1075" spans="1:6" ht="18" customHeight="1">
      <c r="A1075" s="2">
        <v>809290000</v>
      </c>
      <c r="B1075" s="2" t="s">
        <v>5910</v>
      </c>
      <c r="C1075" s="2" t="s">
        <v>5911</v>
      </c>
      <c r="D1075" s="2" t="s">
        <v>149</v>
      </c>
      <c r="E1075" s="2"/>
      <c r="F1075" s="2" t="s">
        <v>4648</v>
      </c>
    </row>
    <row r="1076" spans="1:6" ht="18" customHeight="1">
      <c r="A1076" s="2">
        <v>809300000</v>
      </c>
      <c r="B1076" s="2" t="s">
        <v>5912</v>
      </c>
      <c r="C1076" s="2" t="s">
        <v>5897</v>
      </c>
      <c r="D1076" s="2" t="s">
        <v>149</v>
      </c>
      <c r="E1076" s="2"/>
      <c r="F1076" s="2" t="s">
        <v>4648</v>
      </c>
    </row>
    <row r="1077" spans="1:6" ht="18" customHeight="1">
      <c r="A1077" s="2">
        <v>809400010</v>
      </c>
      <c r="B1077" s="2" t="s">
        <v>5913</v>
      </c>
      <c r="C1077" s="2" t="s">
        <v>5914</v>
      </c>
      <c r="D1077" s="2" t="s">
        <v>149</v>
      </c>
      <c r="E1077" s="2"/>
      <c r="F1077" s="2" t="s">
        <v>4648</v>
      </c>
    </row>
    <row r="1078" spans="1:6" ht="18" customHeight="1">
      <c r="A1078" s="2">
        <v>809400090</v>
      </c>
      <c r="B1078" s="2" t="s">
        <v>5915</v>
      </c>
      <c r="C1078" s="2" t="s">
        <v>5914</v>
      </c>
      <c r="D1078" s="2" t="s">
        <v>149</v>
      </c>
      <c r="E1078" s="2"/>
      <c r="F1078" s="2" t="s">
        <v>4648</v>
      </c>
    </row>
    <row r="1079" spans="1:6" ht="18" customHeight="1">
      <c r="A1079" s="2">
        <v>810100000</v>
      </c>
      <c r="B1079" s="2" t="s">
        <v>5916</v>
      </c>
      <c r="C1079" s="2" t="s">
        <v>5897</v>
      </c>
      <c r="D1079" s="2" t="s">
        <v>149</v>
      </c>
      <c r="E1079" s="2"/>
      <c r="F1079" s="2" t="s">
        <v>4648</v>
      </c>
    </row>
    <row r="1080" spans="1:6" ht="18" customHeight="1">
      <c r="A1080" s="2">
        <v>810200000</v>
      </c>
      <c r="B1080" s="2" t="s">
        <v>5917</v>
      </c>
      <c r="C1080" s="2" t="s">
        <v>5897</v>
      </c>
      <c r="D1080" s="2" t="s">
        <v>149</v>
      </c>
      <c r="E1080" s="2"/>
      <c r="F1080" s="2" t="s">
        <v>4648</v>
      </c>
    </row>
    <row r="1081" spans="1:6" ht="18" customHeight="1">
      <c r="A1081" s="2">
        <v>810300000</v>
      </c>
      <c r="B1081" s="2" t="s">
        <v>5918</v>
      </c>
      <c r="C1081" s="2" t="s">
        <v>5897</v>
      </c>
      <c r="D1081" s="2" t="s">
        <v>149</v>
      </c>
      <c r="E1081" s="2"/>
      <c r="F1081" s="2" t="s">
        <v>4648</v>
      </c>
    </row>
    <row r="1082" spans="1:6" ht="18" customHeight="1">
      <c r="A1082" s="2">
        <v>810400000</v>
      </c>
      <c r="B1082" s="2" t="s">
        <v>5919</v>
      </c>
      <c r="C1082" s="2" t="s">
        <v>5894</v>
      </c>
      <c r="D1082" s="2" t="s">
        <v>149</v>
      </c>
      <c r="E1082" s="2"/>
      <c r="F1082" s="2" t="s">
        <v>4648</v>
      </c>
    </row>
    <row r="1083" spans="1:6" ht="18" customHeight="1">
      <c r="A1083" s="2">
        <v>810500000</v>
      </c>
      <c r="B1083" s="2" t="s">
        <v>5920</v>
      </c>
      <c r="C1083" s="2" t="s">
        <v>5921</v>
      </c>
      <c r="D1083" s="2" t="s">
        <v>149</v>
      </c>
      <c r="E1083" s="2"/>
      <c r="F1083" s="2" t="s">
        <v>4648</v>
      </c>
    </row>
    <row r="1084" spans="1:6" ht="18" customHeight="1">
      <c r="A1084" s="2">
        <v>810600000</v>
      </c>
      <c r="B1084" s="2" t="s">
        <v>5922</v>
      </c>
      <c r="C1084" s="2" t="s">
        <v>5923</v>
      </c>
      <c r="D1084" s="2" t="s">
        <v>149</v>
      </c>
      <c r="E1084" s="2"/>
      <c r="F1084" s="2" t="s">
        <v>4648</v>
      </c>
    </row>
    <row r="1085" spans="1:6" ht="18" customHeight="1">
      <c r="A1085" s="2">
        <v>810700000</v>
      </c>
      <c r="B1085" s="2" t="s">
        <v>5924</v>
      </c>
      <c r="C1085" s="2" t="s">
        <v>5897</v>
      </c>
      <c r="D1085" s="2" t="s">
        <v>149</v>
      </c>
      <c r="E1085" s="2"/>
      <c r="F1085" s="2" t="s">
        <v>4648</v>
      </c>
    </row>
    <row r="1086" spans="1:6" ht="18" customHeight="1">
      <c r="A1086" s="2">
        <v>810901000</v>
      </c>
      <c r="B1086" s="2" t="s">
        <v>5925</v>
      </c>
      <c r="C1086" s="2" t="s">
        <v>5897</v>
      </c>
      <c r="D1086" s="2" t="s">
        <v>149</v>
      </c>
      <c r="E1086" s="2"/>
      <c r="F1086" s="2" t="s">
        <v>4648</v>
      </c>
    </row>
    <row r="1087" spans="1:6" ht="18" customHeight="1">
      <c r="A1087" s="2">
        <v>810903000</v>
      </c>
      <c r="B1087" s="2" t="s">
        <v>5926</v>
      </c>
      <c r="C1087" s="2" t="s">
        <v>5897</v>
      </c>
      <c r="D1087" s="2" t="s">
        <v>149</v>
      </c>
      <c r="E1087" s="2"/>
      <c r="F1087" s="2" t="s">
        <v>4648</v>
      </c>
    </row>
    <row r="1088" spans="1:6" ht="18" customHeight="1">
      <c r="A1088" s="2">
        <v>810904000</v>
      </c>
      <c r="B1088" s="2" t="s">
        <v>5927</v>
      </c>
      <c r="C1088" s="2" t="s">
        <v>5897</v>
      </c>
      <c r="D1088" s="2" t="s">
        <v>149</v>
      </c>
      <c r="E1088" s="2"/>
      <c r="F1088" s="2" t="s">
        <v>4648</v>
      </c>
    </row>
    <row r="1089" spans="1:6" ht="18" customHeight="1">
      <c r="A1089" s="2">
        <v>810905000</v>
      </c>
      <c r="B1089" s="2" t="s">
        <v>5928</v>
      </c>
      <c r="C1089" s="2" t="s">
        <v>5897</v>
      </c>
      <c r="D1089" s="2" t="s">
        <v>149</v>
      </c>
      <c r="E1089" s="2"/>
      <c r="F1089" s="2" t="s">
        <v>4648</v>
      </c>
    </row>
    <row r="1090" spans="1:6" ht="18" customHeight="1">
      <c r="A1090" s="2">
        <v>810906000</v>
      </c>
      <c r="B1090" s="2" t="s">
        <v>5929</v>
      </c>
      <c r="C1090" s="2" t="s">
        <v>5897</v>
      </c>
      <c r="D1090" s="2" t="s">
        <v>149</v>
      </c>
      <c r="E1090" s="2"/>
      <c r="F1090" s="2" t="s">
        <v>4648</v>
      </c>
    </row>
    <row r="1091" spans="1:6" ht="18" customHeight="1">
      <c r="A1091" s="2">
        <v>810907000</v>
      </c>
      <c r="B1091" s="2" t="s">
        <v>5930</v>
      </c>
      <c r="C1091" s="2" t="s">
        <v>5897</v>
      </c>
      <c r="D1091" s="2" t="s">
        <v>149</v>
      </c>
      <c r="E1091" s="2"/>
      <c r="F1091" s="2" t="s">
        <v>4648</v>
      </c>
    </row>
    <row r="1092" spans="1:6" ht="18" customHeight="1">
      <c r="A1092" s="2">
        <v>810908000</v>
      </c>
      <c r="B1092" s="2" t="s">
        <v>5931</v>
      </c>
      <c r="C1092" s="2" t="s">
        <v>5932</v>
      </c>
      <c r="D1092" s="2" t="s">
        <v>149</v>
      </c>
      <c r="E1092" s="2"/>
      <c r="F1092" s="2" t="s">
        <v>4648</v>
      </c>
    </row>
    <row r="1093" spans="1:6" ht="18" customHeight="1">
      <c r="A1093" s="2">
        <v>810909001</v>
      </c>
      <c r="B1093" s="2" t="s">
        <v>5933</v>
      </c>
      <c r="C1093" s="2" t="s">
        <v>5897</v>
      </c>
      <c r="D1093" s="2" t="s">
        <v>149</v>
      </c>
      <c r="E1093" s="2"/>
      <c r="F1093" s="2" t="s">
        <v>4648</v>
      </c>
    </row>
    <row r="1094" spans="1:6" ht="18" customHeight="1">
      <c r="A1094" s="2">
        <v>810909002</v>
      </c>
      <c r="B1094" s="2" t="s">
        <v>5934</v>
      </c>
      <c r="C1094" s="2" t="s">
        <v>5897</v>
      </c>
      <c r="D1094" s="2" t="s">
        <v>149</v>
      </c>
      <c r="E1094" s="2"/>
      <c r="F1094" s="2" t="s">
        <v>4648</v>
      </c>
    </row>
    <row r="1095" spans="1:6" ht="18" customHeight="1">
      <c r="A1095" s="2">
        <v>810909090</v>
      </c>
      <c r="B1095" s="2" t="s">
        <v>5935</v>
      </c>
      <c r="C1095" s="2" t="s">
        <v>5897</v>
      </c>
      <c r="D1095" s="2" t="s">
        <v>149</v>
      </c>
      <c r="E1095" s="2"/>
      <c r="F1095" s="2" t="s">
        <v>4648</v>
      </c>
    </row>
    <row r="1096" spans="1:6" ht="18" customHeight="1">
      <c r="A1096" s="2">
        <v>811100000</v>
      </c>
      <c r="B1096" s="2" t="s">
        <v>5936</v>
      </c>
      <c r="C1096" s="2" t="s">
        <v>5247</v>
      </c>
      <c r="D1096" s="2" t="s">
        <v>149</v>
      </c>
      <c r="E1096" s="2"/>
      <c r="F1096" s="2" t="s">
        <v>4648</v>
      </c>
    </row>
    <row r="1097" spans="1:6" ht="18" customHeight="1">
      <c r="A1097" s="2">
        <v>811200000</v>
      </c>
      <c r="B1097" s="2" t="s">
        <v>5937</v>
      </c>
      <c r="C1097" s="2" t="s">
        <v>5247</v>
      </c>
      <c r="D1097" s="2" t="s">
        <v>149</v>
      </c>
      <c r="E1097" s="2"/>
      <c r="F1097" s="2" t="s">
        <v>4648</v>
      </c>
    </row>
    <row r="1098" spans="1:6" ht="18" customHeight="1">
      <c r="A1098" s="2">
        <v>811901000</v>
      </c>
      <c r="B1098" s="2" t="s">
        <v>5938</v>
      </c>
      <c r="C1098" s="2" t="s">
        <v>5939</v>
      </c>
      <c r="D1098" s="2" t="s">
        <v>149</v>
      </c>
      <c r="E1098" s="2"/>
      <c r="F1098" s="2" t="s">
        <v>4648</v>
      </c>
    </row>
    <row r="1099" spans="1:6" ht="18" customHeight="1">
      <c r="A1099" s="2">
        <v>811909021</v>
      </c>
      <c r="B1099" s="2" t="s">
        <v>5940</v>
      </c>
      <c r="C1099" s="2" t="s">
        <v>5941</v>
      </c>
      <c r="D1099" s="2" t="s">
        <v>149</v>
      </c>
      <c r="E1099" s="2"/>
      <c r="F1099" s="2" t="s">
        <v>4944</v>
      </c>
    </row>
    <row r="1100" spans="1:6" ht="18" customHeight="1">
      <c r="A1100" s="2">
        <v>811909022</v>
      </c>
      <c r="B1100" s="2" t="s">
        <v>5942</v>
      </c>
      <c r="C1100" s="2" t="s">
        <v>5941</v>
      </c>
      <c r="D1100" s="2" t="s">
        <v>149</v>
      </c>
      <c r="E1100" s="2"/>
      <c r="F1100" s="2" t="s">
        <v>4661</v>
      </c>
    </row>
    <row r="1101" spans="1:6" ht="18" customHeight="1">
      <c r="A1101" s="2">
        <v>811909030</v>
      </c>
      <c r="B1101" s="2" t="s">
        <v>5943</v>
      </c>
      <c r="C1101" s="2" t="s">
        <v>5941</v>
      </c>
      <c r="D1101" s="2" t="s">
        <v>149</v>
      </c>
      <c r="E1101" s="2"/>
      <c r="F1101" s="2" t="s">
        <v>4944</v>
      </c>
    </row>
    <row r="1102" spans="1:6" ht="18" customHeight="1">
      <c r="A1102" s="2">
        <v>811909050</v>
      </c>
      <c r="B1102" s="2" t="s">
        <v>5944</v>
      </c>
      <c r="C1102" s="2" t="s">
        <v>5941</v>
      </c>
      <c r="D1102" s="2" t="s">
        <v>149</v>
      </c>
      <c r="E1102" s="2"/>
      <c r="F1102" s="2" t="s">
        <v>4661</v>
      </c>
    </row>
    <row r="1103" spans="1:6" ht="18" customHeight="1">
      <c r="A1103" s="2">
        <v>811909060</v>
      </c>
      <c r="B1103" s="2" t="s">
        <v>5945</v>
      </c>
      <c r="C1103" s="2" t="s">
        <v>5941</v>
      </c>
      <c r="D1103" s="2" t="s">
        <v>149</v>
      </c>
      <c r="E1103" s="2"/>
      <c r="F1103" s="2" t="s">
        <v>4648</v>
      </c>
    </row>
    <row r="1104" spans="1:6" ht="18" customHeight="1">
      <c r="A1104" s="2">
        <v>811909090</v>
      </c>
      <c r="B1104" s="2" t="s">
        <v>5946</v>
      </c>
      <c r="C1104" s="2" t="s">
        <v>5941</v>
      </c>
      <c r="D1104" s="2" t="s">
        <v>149</v>
      </c>
      <c r="E1104" s="2"/>
      <c r="F1104" s="2" t="s">
        <v>4648</v>
      </c>
    </row>
    <row r="1105" spans="1:6" ht="18" customHeight="1">
      <c r="A1105" s="2">
        <v>812100000</v>
      </c>
      <c r="B1105" s="2" t="s">
        <v>5947</v>
      </c>
      <c r="C1105" s="2" t="s">
        <v>5728</v>
      </c>
      <c r="D1105" s="2" t="s">
        <v>149</v>
      </c>
      <c r="E1105" s="2"/>
      <c r="F1105" s="2" t="s">
        <v>4648</v>
      </c>
    </row>
    <row r="1106" spans="1:6" ht="18" customHeight="1">
      <c r="A1106" s="2">
        <v>812900060</v>
      </c>
      <c r="B1106" s="2" t="s">
        <v>5948</v>
      </c>
      <c r="C1106" s="2" t="s">
        <v>5728</v>
      </c>
      <c r="D1106" s="2" t="s">
        <v>149</v>
      </c>
      <c r="E1106" s="2"/>
      <c r="F1106" s="2" t="s">
        <v>4944</v>
      </c>
    </row>
    <row r="1107" spans="1:6" ht="18" customHeight="1">
      <c r="A1107" s="2">
        <v>812900070</v>
      </c>
      <c r="B1107" s="2" t="s">
        <v>5949</v>
      </c>
      <c r="C1107" s="2" t="s">
        <v>5728</v>
      </c>
      <c r="D1107" s="2" t="s">
        <v>149</v>
      </c>
      <c r="E1107" s="2"/>
      <c r="F1107" s="2" t="s">
        <v>4661</v>
      </c>
    </row>
    <row r="1108" spans="1:6" ht="18" customHeight="1">
      <c r="A1108" s="2">
        <v>812900090</v>
      </c>
      <c r="B1108" s="2" t="s">
        <v>5950</v>
      </c>
      <c r="C1108" s="2" t="s">
        <v>5728</v>
      </c>
      <c r="D1108" s="2" t="s">
        <v>149</v>
      </c>
      <c r="E1108" s="2"/>
      <c r="F1108" s="2" t="s">
        <v>4648</v>
      </c>
    </row>
    <row r="1109" spans="1:6" ht="18" customHeight="1">
      <c r="A1109" s="2">
        <v>813100000</v>
      </c>
      <c r="B1109" s="2" t="s">
        <v>5951</v>
      </c>
      <c r="C1109" s="2" t="s">
        <v>5952</v>
      </c>
      <c r="D1109" s="2" t="s">
        <v>149</v>
      </c>
      <c r="E1109" s="2"/>
      <c r="F1109" s="2" t="s">
        <v>4648</v>
      </c>
    </row>
    <row r="1110" spans="1:6" ht="18" customHeight="1">
      <c r="A1110" s="2">
        <v>813200000</v>
      </c>
      <c r="B1110" s="2" t="s">
        <v>5953</v>
      </c>
      <c r="C1110" s="2" t="s">
        <v>5952</v>
      </c>
      <c r="D1110" s="2" t="s">
        <v>149</v>
      </c>
      <c r="E1110" s="2"/>
      <c r="F1110" s="2" t="s">
        <v>4648</v>
      </c>
    </row>
    <row r="1111" spans="1:6" ht="18" customHeight="1">
      <c r="A1111" s="2">
        <v>813300000</v>
      </c>
      <c r="B1111" s="2" t="s">
        <v>5954</v>
      </c>
      <c r="C1111" s="2" t="s">
        <v>5952</v>
      </c>
      <c r="D1111" s="2" t="s">
        <v>149</v>
      </c>
      <c r="E1111" s="2"/>
      <c r="F1111" s="2" t="s">
        <v>4648</v>
      </c>
    </row>
    <row r="1112" spans="1:6" ht="18" customHeight="1">
      <c r="A1112" s="2">
        <v>813401000</v>
      </c>
      <c r="B1112" s="2" t="s">
        <v>5955</v>
      </c>
      <c r="C1112" s="2" t="s">
        <v>5956</v>
      </c>
      <c r="D1112" s="2" t="s">
        <v>149</v>
      </c>
      <c r="E1112" s="2"/>
      <c r="F1112" s="2" t="s">
        <v>4648</v>
      </c>
    </row>
    <row r="1113" spans="1:6" ht="18" customHeight="1">
      <c r="A1113" s="2">
        <v>813402000</v>
      </c>
      <c r="B1113" s="2" t="s">
        <v>5957</v>
      </c>
      <c r="C1113" s="2" t="s">
        <v>5952</v>
      </c>
      <c r="D1113" s="2" t="s">
        <v>149</v>
      </c>
      <c r="E1113" s="2"/>
      <c r="F1113" s="2" t="s">
        <v>4648</v>
      </c>
    </row>
    <row r="1114" spans="1:6" ht="18" customHeight="1">
      <c r="A1114" s="2">
        <v>813403000</v>
      </c>
      <c r="B1114" s="2" t="s">
        <v>5958</v>
      </c>
      <c r="C1114" s="2" t="s">
        <v>5952</v>
      </c>
      <c r="D1114" s="2" t="s">
        <v>149</v>
      </c>
      <c r="E1114" s="2"/>
      <c r="F1114" s="2" t="s">
        <v>4648</v>
      </c>
    </row>
    <row r="1115" spans="1:6" ht="18" customHeight="1">
      <c r="A1115" s="2">
        <v>813404000</v>
      </c>
      <c r="B1115" s="2" t="s">
        <v>5959</v>
      </c>
      <c r="C1115" s="2" t="s">
        <v>5960</v>
      </c>
      <c r="D1115" s="2" t="s">
        <v>149</v>
      </c>
      <c r="E1115" s="2"/>
      <c r="F1115" s="2" t="s">
        <v>4648</v>
      </c>
    </row>
    <row r="1116" spans="1:6" ht="18" customHeight="1">
      <c r="A1116" s="2">
        <v>813409000</v>
      </c>
      <c r="B1116" s="2" t="s">
        <v>5961</v>
      </c>
      <c r="C1116" s="2" t="s">
        <v>5952</v>
      </c>
      <c r="D1116" s="2" t="s">
        <v>149</v>
      </c>
      <c r="E1116" s="2"/>
      <c r="F1116" s="2" t="s">
        <v>4648</v>
      </c>
    </row>
    <row r="1117" spans="1:6" ht="18" customHeight="1">
      <c r="A1117" s="2">
        <v>813500000</v>
      </c>
      <c r="B1117" s="2" t="s">
        <v>5962</v>
      </c>
      <c r="C1117" s="2" t="s">
        <v>5963</v>
      </c>
      <c r="D1117" s="2" t="s">
        <v>149</v>
      </c>
      <c r="E1117" s="2"/>
      <c r="F1117" s="2" t="s">
        <v>4648</v>
      </c>
    </row>
    <row r="1118" spans="1:6" ht="18" customHeight="1">
      <c r="A1118" s="2">
        <v>814000000</v>
      </c>
      <c r="B1118" s="2" t="s">
        <v>5964</v>
      </c>
      <c r="C1118" s="2" t="s">
        <v>5965</v>
      </c>
      <c r="D1118" s="2" t="s">
        <v>149</v>
      </c>
      <c r="E1118" s="2"/>
      <c r="F1118" s="2" t="s">
        <v>4648</v>
      </c>
    </row>
    <row r="1119" spans="1:6" ht="18" customHeight="1">
      <c r="A1119" s="2">
        <v>901110000</v>
      </c>
      <c r="B1119" s="2" t="s">
        <v>5966</v>
      </c>
      <c r="C1119" s="2" t="s">
        <v>5967</v>
      </c>
      <c r="D1119" s="2" t="s">
        <v>149</v>
      </c>
      <c r="E1119" s="2"/>
      <c r="F1119" s="2" t="s">
        <v>4648</v>
      </c>
    </row>
    <row r="1120" spans="1:6" ht="18" customHeight="1">
      <c r="A1120" s="2">
        <v>901120000</v>
      </c>
      <c r="B1120" s="2" t="s">
        <v>5968</v>
      </c>
      <c r="C1120" s="2" t="s">
        <v>5969</v>
      </c>
      <c r="D1120" s="2" t="s">
        <v>149</v>
      </c>
      <c r="E1120" s="2"/>
      <c r="F1120" s="2" t="s">
        <v>4648</v>
      </c>
    </row>
    <row r="1121" spans="1:6" ht="18" customHeight="1">
      <c r="A1121" s="2">
        <v>901210000</v>
      </c>
      <c r="B1121" s="2" t="s">
        <v>5970</v>
      </c>
      <c r="C1121" s="2" t="s">
        <v>5971</v>
      </c>
      <c r="D1121" s="2" t="s">
        <v>149</v>
      </c>
      <c r="E1121" s="2"/>
      <c r="F1121" s="2" t="s">
        <v>4648</v>
      </c>
    </row>
    <row r="1122" spans="1:6" ht="18" customHeight="1">
      <c r="A1122" s="2">
        <v>901220000</v>
      </c>
      <c r="B1122" s="2" t="s">
        <v>5972</v>
      </c>
      <c r="C1122" s="2" t="s">
        <v>5973</v>
      </c>
      <c r="D1122" s="2" t="s">
        <v>149</v>
      </c>
      <c r="E1122" s="2"/>
      <c r="F1122" s="2" t="s">
        <v>4648</v>
      </c>
    </row>
    <row r="1123" spans="1:6" ht="18" customHeight="1">
      <c r="A1123" s="2">
        <v>901901000</v>
      </c>
      <c r="B1123" s="2" t="s">
        <v>5974</v>
      </c>
      <c r="C1123" s="2" t="s">
        <v>5975</v>
      </c>
      <c r="D1123" s="2" t="s">
        <v>149</v>
      </c>
      <c r="E1123" s="2"/>
      <c r="F1123" s="2" t="s">
        <v>4648</v>
      </c>
    </row>
    <row r="1124" spans="1:6" ht="18" customHeight="1">
      <c r="A1124" s="2">
        <v>901902000</v>
      </c>
      <c r="B1124" s="2" t="s">
        <v>5976</v>
      </c>
      <c r="C1124" s="2" t="s">
        <v>5977</v>
      </c>
      <c r="D1124" s="2" t="s">
        <v>149</v>
      </c>
      <c r="E1124" s="2"/>
      <c r="F1124" s="2" t="s">
        <v>4648</v>
      </c>
    </row>
    <row r="1125" spans="1:6" ht="18" customHeight="1">
      <c r="A1125" s="2">
        <v>902101100</v>
      </c>
      <c r="B1125" s="2" t="s">
        <v>5978</v>
      </c>
      <c r="C1125" s="2" t="s">
        <v>5979</v>
      </c>
      <c r="D1125" s="2" t="s">
        <v>149</v>
      </c>
      <c r="E1125" s="2"/>
      <c r="F1125" s="2" t="s">
        <v>4648</v>
      </c>
    </row>
    <row r="1126" spans="1:6" ht="18" customHeight="1">
      <c r="A1126" s="2">
        <v>902101900</v>
      </c>
      <c r="B1126" s="2" t="s">
        <v>5980</v>
      </c>
      <c r="C1126" s="2" t="s">
        <v>5979</v>
      </c>
      <c r="D1126" s="2" t="s">
        <v>149</v>
      </c>
      <c r="E1126" s="2"/>
      <c r="F1126" s="2" t="s">
        <v>4648</v>
      </c>
    </row>
    <row r="1127" spans="1:6" ht="18" customHeight="1">
      <c r="A1127" s="2">
        <v>902102000</v>
      </c>
      <c r="B1127" s="2" t="s">
        <v>5981</v>
      </c>
      <c r="C1127" s="2" t="s">
        <v>5979</v>
      </c>
      <c r="D1127" s="2" t="s">
        <v>149</v>
      </c>
      <c r="E1127" s="2"/>
      <c r="F1127" s="2" t="s">
        <v>4648</v>
      </c>
    </row>
    <row r="1128" spans="1:6" ht="18" customHeight="1">
      <c r="A1128" s="2">
        <v>902109000</v>
      </c>
      <c r="B1128" s="2" t="s">
        <v>5982</v>
      </c>
      <c r="C1128" s="2" t="s">
        <v>5979</v>
      </c>
      <c r="D1128" s="2" t="s">
        <v>149</v>
      </c>
      <c r="E1128" s="2"/>
      <c r="F1128" s="2" t="s">
        <v>4648</v>
      </c>
    </row>
    <row r="1129" spans="1:6" ht="18" customHeight="1">
      <c r="A1129" s="2">
        <v>902201100</v>
      </c>
      <c r="B1129" s="2" t="s">
        <v>5983</v>
      </c>
      <c r="C1129" s="2" t="s">
        <v>5979</v>
      </c>
      <c r="D1129" s="2" t="s">
        <v>149</v>
      </c>
      <c r="E1129" s="2"/>
      <c r="F1129" s="2" t="s">
        <v>4648</v>
      </c>
    </row>
    <row r="1130" spans="1:6" ht="18" customHeight="1">
      <c r="A1130" s="2">
        <v>902201900</v>
      </c>
      <c r="B1130" s="2" t="s">
        <v>5984</v>
      </c>
      <c r="C1130" s="2" t="s">
        <v>5979</v>
      </c>
      <c r="D1130" s="2" t="s">
        <v>149</v>
      </c>
      <c r="E1130" s="2"/>
      <c r="F1130" s="2" t="s">
        <v>4648</v>
      </c>
    </row>
    <row r="1131" spans="1:6" ht="18" customHeight="1">
      <c r="A1131" s="2">
        <v>902202000</v>
      </c>
      <c r="B1131" s="2" t="s">
        <v>5985</v>
      </c>
      <c r="C1131" s="2" t="s">
        <v>5979</v>
      </c>
      <c r="D1131" s="2" t="s">
        <v>149</v>
      </c>
      <c r="E1131" s="2"/>
      <c r="F1131" s="2" t="s">
        <v>4648</v>
      </c>
    </row>
    <row r="1132" spans="1:6" ht="18" customHeight="1">
      <c r="A1132" s="2">
        <v>902209000</v>
      </c>
      <c r="B1132" s="2" t="s">
        <v>5986</v>
      </c>
      <c r="C1132" s="2" t="s">
        <v>5979</v>
      </c>
      <c r="D1132" s="2" t="s">
        <v>149</v>
      </c>
      <c r="E1132" s="2"/>
      <c r="F1132" s="2" t="s">
        <v>4648</v>
      </c>
    </row>
    <row r="1133" spans="1:6" ht="18" customHeight="1">
      <c r="A1133" s="2">
        <v>902301000</v>
      </c>
      <c r="B1133" s="2" t="s">
        <v>5987</v>
      </c>
      <c r="C1133" s="2" t="s">
        <v>5979</v>
      </c>
      <c r="D1133" s="2" t="s">
        <v>149</v>
      </c>
      <c r="E1133" s="2"/>
      <c r="F1133" s="2" t="s">
        <v>4648</v>
      </c>
    </row>
    <row r="1134" spans="1:6" ht="18" customHeight="1">
      <c r="A1134" s="2">
        <v>902303100</v>
      </c>
      <c r="B1134" s="2" t="s">
        <v>5988</v>
      </c>
      <c r="C1134" s="2" t="s">
        <v>5979</v>
      </c>
      <c r="D1134" s="2" t="s">
        <v>149</v>
      </c>
      <c r="E1134" s="2"/>
      <c r="F1134" s="2" t="s">
        <v>4648</v>
      </c>
    </row>
    <row r="1135" spans="1:6" ht="18" customHeight="1">
      <c r="A1135" s="2">
        <v>902303900</v>
      </c>
      <c r="B1135" s="2" t="s">
        <v>5989</v>
      </c>
      <c r="C1135" s="2" t="s">
        <v>5979</v>
      </c>
      <c r="D1135" s="2" t="s">
        <v>149</v>
      </c>
      <c r="E1135" s="2"/>
      <c r="F1135" s="2" t="s">
        <v>4648</v>
      </c>
    </row>
    <row r="1136" spans="1:6" ht="18" customHeight="1">
      <c r="A1136" s="2">
        <v>902309000</v>
      </c>
      <c r="B1136" s="2" t="s">
        <v>5990</v>
      </c>
      <c r="C1136" s="2" t="s">
        <v>5979</v>
      </c>
      <c r="D1136" s="2" t="s">
        <v>149</v>
      </c>
      <c r="E1136" s="2"/>
      <c r="F1136" s="2" t="s">
        <v>4648</v>
      </c>
    </row>
    <row r="1137" spans="1:6" ht="18" customHeight="1">
      <c r="A1137" s="2">
        <v>902401000</v>
      </c>
      <c r="B1137" s="2" t="s">
        <v>5991</v>
      </c>
      <c r="C1137" s="2" t="s">
        <v>5979</v>
      </c>
      <c r="D1137" s="2" t="s">
        <v>149</v>
      </c>
      <c r="E1137" s="2"/>
      <c r="F1137" s="2" t="s">
        <v>4648</v>
      </c>
    </row>
    <row r="1138" spans="1:6" ht="18" customHeight="1">
      <c r="A1138" s="2">
        <v>902403100</v>
      </c>
      <c r="B1138" s="2" t="s">
        <v>5992</v>
      </c>
      <c r="C1138" s="2" t="s">
        <v>5979</v>
      </c>
      <c r="D1138" s="2" t="s">
        <v>149</v>
      </c>
      <c r="E1138" s="2"/>
      <c r="F1138" s="2" t="s">
        <v>4648</v>
      </c>
    </row>
    <row r="1139" spans="1:6" ht="18" customHeight="1">
      <c r="A1139" s="2">
        <v>902403900</v>
      </c>
      <c r="B1139" s="2" t="s">
        <v>5993</v>
      </c>
      <c r="C1139" s="2" t="s">
        <v>5979</v>
      </c>
      <c r="D1139" s="2" t="s">
        <v>149</v>
      </c>
      <c r="E1139" s="2"/>
      <c r="F1139" s="2" t="s">
        <v>4648</v>
      </c>
    </row>
    <row r="1140" spans="1:6" ht="18" customHeight="1">
      <c r="A1140" s="2">
        <v>902409000</v>
      </c>
      <c r="B1140" s="2" t="s">
        <v>5994</v>
      </c>
      <c r="C1140" s="2" t="s">
        <v>5979</v>
      </c>
      <c r="D1140" s="2" t="s">
        <v>149</v>
      </c>
      <c r="E1140" s="2"/>
      <c r="F1140" s="2" t="s">
        <v>4648</v>
      </c>
    </row>
    <row r="1141" spans="1:6" ht="18" customHeight="1">
      <c r="A1141" s="2">
        <v>903000000</v>
      </c>
      <c r="B1141" s="2" t="s">
        <v>5995</v>
      </c>
      <c r="C1141" s="2" t="s">
        <v>4738</v>
      </c>
      <c r="D1141" s="2" t="s">
        <v>149</v>
      </c>
      <c r="E1141" s="2"/>
      <c r="F1141" s="2" t="s">
        <v>4648</v>
      </c>
    </row>
    <row r="1142" spans="1:6" ht="18" customHeight="1">
      <c r="A1142" s="2">
        <v>904110010</v>
      </c>
      <c r="B1142" s="2" t="s">
        <v>5996</v>
      </c>
      <c r="C1142" s="2" t="s">
        <v>4738</v>
      </c>
      <c r="D1142" s="2" t="s">
        <v>149</v>
      </c>
      <c r="E1142" s="2"/>
      <c r="F1142" s="2" t="s">
        <v>5555</v>
      </c>
    </row>
    <row r="1143" spans="1:6" ht="18" customHeight="1">
      <c r="A1143" s="2">
        <v>904110090</v>
      </c>
      <c r="B1143" s="2" t="s">
        <v>5997</v>
      </c>
      <c r="C1143" s="2" t="s">
        <v>4738</v>
      </c>
      <c r="D1143" s="2" t="s">
        <v>149</v>
      </c>
      <c r="E1143" s="2"/>
      <c r="F1143" s="2" t="s">
        <v>4648</v>
      </c>
    </row>
    <row r="1144" spans="1:6" ht="18" customHeight="1">
      <c r="A1144" s="2">
        <v>904120000</v>
      </c>
      <c r="B1144" s="2" t="s">
        <v>5998</v>
      </c>
      <c r="C1144" s="2" t="s">
        <v>4738</v>
      </c>
      <c r="D1144" s="2" t="s">
        <v>149</v>
      </c>
      <c r="E1144" s="2"/>
      <c r="F1144" s="2" t="s">
        <v>4648</v>
      </c>
    </row>
    <row r="1145" spans="1:6" ht="18" customHeight="1">
      <c r="A1145" s="2">
        <v>904210000</v>
      </c>
      <c r="B1145" s="2" t="s">
        <v>5999</v>
      </c>
      <c r="C1145" s="2" t="s">
        <v>6000</v>
      </c>
      <c r="D1145" s="2" t="s">
        <v>149</v>
      </c>
      <c r="E1145" s="2"/>
      <c r="F1145" s="2" t="s">
        <v>4648</v>
      </c>
    </row>
    <row r="1146" spans="1:6" ht="18" customHeight="1">
      <c r="A1146" s="2">
        <v>904220000</v>
      </c>
      <c r="B1146" s="2" t="s">
        <v>6001</v>
      </c>
      <c r="C1146" s="2" t="s">
        <v>4738</v>
      </c>
      <c r="D1146" s="2" t="s">
        <v>149</v>
      </c>
      <c r="E1146" s="2"/>
      <c r="F1146" s="2" t="s">
        <v>4648</v>
      </c>
    </row>
    <row r="1147" spans="1:6" ht="18" customHeight="1">
      <c r="A1147" s="2">
        <v>905100000</v>
      </c>
      <c r="B1147" s="2" t="s">
        <v>6002</v>
      </c>
      <c r="C1147" s="2" t="s">
        <v>4738</v>
      </c>
      <c r="D1147" s="2" t="s">
        <v>149</v>
      </c>
      <c r="E1147" s="2"/>
      <c r="F1147" s="2" t="s">
        <v>4648</v>
      </c>
    </row>
    <row r="1148" spans="1:6" ht="18" customHeight="1">
      <c r="A1148" s="2">
        <v>905200000</v>
      </c>
      <c r="B1148" s="2" t="s">
        <v>6003</v>
      </c>
      <c r="C1148" s="2" t="s">
        <v>4738</v>
      </c>
      <c r="D1148" s="2" t="s">
        <v>149</v>
      </c>
      <c r="E1148" s="2"/>
      <c r="F1148" s="2" t="s">
        <v>4648</v>
      </c>
    </row>
    <row r="1149" spans="1:6" ht="18" customHeight="1">
      <c r="A1149" s="2">
        <v>906110000</v>
      </c>
      <c r="B1149" s="2" t="s">
        <v>6004</v>
      </c>
      <c r="C1149" s="2" t="s">
        <v>4738</v>
      </c>
      <c r="D1149" s="2" t="s">
        <v>149</v>
      </c>
      <c r="E1149" s="2"/>
      <c r="F1149" s="2" t="s">
        <v>4648</v>
      </c>
    </row>
    <row r="1150" spans="1:6" ht="18" customHeight="1">
      <c r="A1150" s="2">
        <v>906190000</v>
      </c>
      <c r="B1150" s="2" t="s">
        <v>6005</v>
      </c>
      <c r="C1150" s="2" t="s">
        <v>4738</v>
      </c>
      <c r="D1150" s="2" t="s">
        <v>149</v>
      </c>
      <c r="E1150" s="2"/>
      <c r="F1150" s="2" t="s">
        <v>4648</v>
      </c>
    </row>
    <row r="1151" spans="1:6" ht="18" customHeight="1">
      <c r="A1151" s="2">
        <v>906200000</v>
      </c>
      <c r="B1151" s="2" t="s">
        <v>6006</v>
      </c>
      <c r="C1151" s="2" t="s">
        <v>4738</v>
      </c>
      <c r="D1151" s="2" t="s">
        <v>149</v>
      </c>
      <c r="E1151" s="2"/>
      <c r="F1151" s="2" t="s">
        <v>5555</v>
      </c>
    </row>
    <row r="1152" spans="1:6" ht="18" customHeight="1">
      <c r="A1152" s="2">
        <v>907100000</v>
      </c>
      <c r="B1152" s="2" t="s">
        <v>6007</v>
      </c>
      <c r="C1152" s="2" t="s">
        <v>4738</v>
      </c>
      <c r="D1152" s="2" t="s">
        <v>149</v>
      </c>
      <c r="E1152" s="2"/>
      <c r="F1152" s="2" t="s">
        <v>5555</v>
      </c>
    </row>
    <row r="1153" spans="1:6" ht="18" customHeight="1">
      <c r="A1153" s="2">
        <v>907200000</v>
      </c>
      <c r="B1153" s="2" t="s">
        <v>6008</v>
      </c>
      <c r="C1153" s="2" t="s">
        <v>4738</v>
      </c>
      <c r="D1153" s="2" t="s">
        <v>149</v>
      </c>
      <c r="E1153" s="2"/>
      <c r="F1153" s="2" t="s">
        <v>5555</v>
      </c>
    </row>
    <row r="1154" spans="1:6" ht="18" customHeight="1">
      <c r="A1154" s="2">
        <v>908110010</v>
      </c>
      <c r="B1154" s="2" t="s">
        <v>6009</v>
      </c>
      <c r="C1154" s="2" t="s">
        <v>4738</v>
      </c>
      <c r="D1154" s="2" t="s">
        <v>149</v>
      </c>
      <c r="E1154" s="2"/>
      <c r="F1154" s="2" t="s">
        <v>6010</v>
      </c>
    </row>
    <row r="1155" spans="1:6" ht="18" customHeight="1">
      <c r="A1155" s="2">
        <v>908110090</v>
      </c>
      <c r="B1155" s="2" t="s">
        <v>6011</v>
      </c>
      <c r="C1155" s="2" t="s">
        <v>4738</v>
      </c>
      <c r="D1155" s="2" t="s">
        <v>149</v>
      </c>
      <c r="E1155" s="2"/>
      <c r="F1155" s="2" t="s">
        <v>5555</v>
      </c>
    </row>
    <row r="1156" spans="1:6" ht="18" customHeight="1">
      <c r="A1156" s="2">
        <v>908120010</v>
      </c>
      <c r="B1156" s="2" t="s">
        <v>6012</v>
      </c>
      <c r="C1156" s="2" t="s">
        <v>4738</v>
      </c>
      <c r="D1156" s="2" t="s">
        <v>149</v>
      </c>
      <c r="E1156" s="2"/>
      <c r="F1156" s="2" t="s">
        <v>6010</v>
      </c>
    </row>
    <row r="1157" spans="1:6" ht="18" customHeight="1">
      <c r="A1157" s="2">
        <v>908120090</v>
      </c>
      <c r="B1157" s="2" t="s">
        <v>6013</v>
      </c>
      <c r="C1157" s="2" t="s">
        <v>4738</v>
      </c>
      <c r="D1157" s="2" t="s">
        <v>149</v>
      </c>
      <c r="E1157" s="2"/>
      <c r="F1157" s="2" t="s">
        <v>5555</v>
      </c>
    </row>
    <row r="1158" spans="1:6" ht="18" customHeight="1">
      <c r="A1158" s="2">
        <v>908210010</v>
      </c>
      <c r="B1158" s="2" t="s">
        <v>6014</v>
      </c>
      <c r="C1158" s="2" t="s">
        <v>4738</v>
      </c>
      <c r="D1158" s="2" t="s">
        <v>149</v>
      </c>
      <c r="E1158" s="2"/>
      <c r="F1158" s="2" t="s">
        <v>4944</v>
      </c>
    </row>
    <row r="1159" spans="1:6" ht="18" customHeight="1">
      <c r="A1159" s="2">
        <v>908210090</v>
      </c>
      <c r="B1159" s="2" t="s">
        <v>6015</v>
      </c>
      <c r="C1159" s="2" t="s">
        <v>4738</v>
      </c>
      <c r="D1159" s="2" t="s">
        <v>149</v>
      </c>
      <c r="E1159" s="2"/>
      <c r="F1159" s="2" t="s">
        <v>4648</v>
      </c>
    </row>
    <row r="1160" spans="1:6" ht="18" customHeight="1">
      <c r="A1160" s="2">
        <v>908220010</v>
      </c>
      <c r="B1160" s="2" t="s">
        <v>6016</v>
      </c>
      <c r="C1160" s="2" t="s">
        <v>4738</v>
      </c>
      <c r="D1160" s="2" t="s">
        <v>149</v>
      </c>
      <c r="E1160" s="2"/>
      <c r="F1160" s="2" t="s">
        <v>4944</v>
      </c>
    </row>
    <row r="1161" spans="1:6" ht="18" customHeight="1">
      <c r="A1161" s="2">
        <v>908220090</v>
      </c>
      <c r="B1161" s="2" t="s">
        <v>6017</v>
      </c>
      <c r="C1161" s="2" t="s">
        <v>4738</v>
      </c>
      <c r="D1161" s="2" t="s">
        <v>149</v>
      </c>
      <c r="E1161" s="2"/>
      <c r="F1161" s="2" t="s">
        <v>4648</v>
      </c>
    </row>
    <row r="1162" spans="1:6" ht="18" customHeight="1">
      <c r="A1162" s="2">
        <v>908310010</v>
      </c>
      <c r="B1162" s="2" t="s">
        <v>6018</v>
      </c>
      <c r="C1162" s="2" t="s">
        <v>4738</v>
      </c>
      <c r="D1162" s="2" t="s">
        <v>149</v>
      </c>
      <c r="E1162" s="2"/>
      <c r="F1162" s="2" t="s">
        <v>6010</v>
      </c>
    </row>
    <row r="1163" spans="1:6" ht="18" customHeight="1">
      <c r="A1163" s="2">
        <v>908310090</v>
      </c>
      <c r="B1163" s="2" t="s">
        <v>6019</v>
      </c>
      <c r="C1163" s="2" t="s">
        <v>4738</v>
      </c>
      <c r="D1163" s="2" t="s">
        <v>149</v>
      </c>
      <c r="E1163" s="2"/>
      <c r="F1163" s="2" t="s">
        <v>5555</v>
      </c>
    </row>
    <row r="1164" spans="1:6" ht="18" customHeight="1">
      <c r="A1164" s="2">
        <v>908320010</v>
      </c>
      <c r="B1164" s="2" t="s">
        <v>6020</v>
      </c>
      <c r="C1164" s="2" t="s">
        <v>4738</v>
      </c>
      <c r="D1164" s="2" t="s">
        <v>149</v>
      </c>
      <c r="E1164" s="2"/>
      <c r="F1164" s="2" t="s">
        <v>6010</v>
      </c>
    </row>
    <row r="1165" spans="1:6" ht="18" customHeight="1">
      <c r="A1165" s="2">
        <v>908320090</v>
      </c>
      <c r="B1165" s="2" t="s">
        <v>6021</v>
      </c>
      <c r="C1165" s="2" t="s">
        <v>4738</v>
      </c>
      <c r="D1165" s="2" t="s">
        <v>149</v>
      </c>
      <c r="E1165" s="2"/>
      <c r="F1165" s="2" t="s">
        <v>5555</v>
      </c>
    </row>
    <row r="1166" spans="1:6" ht="18" customHeight="1">
      <c r="A1166" s="2">
        <v>909210010</v>
      </c>
      <c r="B1166" s="2" t="s">
        <v>6022</v>
      </c>
      <c r="C1166" s="2" t="s">
        <v>4738</v>
      </c>
      <c r="D1166" s="2" t="s">
        <v>149</v>
      </c>
      <c r="E1166" s="2"/>
      <c r="F1166" s="2" t="s">
        <v>4648</v>
      </c>
    </row>
    <row r="1167" spans="1:6" ht="18" customHeight="1">
      <c r="A1167" s="2">
        <v>909210090</v>
      </c>
      <c r="B1167" s="2" t="s">
        <v>6023</v>
      </c>
      <c r="C1167" s="2" t="s">
        <v>4738</v>
      </c>
      <c r="D1167" s="2" t="s">
        <v>149</v>
      </c>
      <c r="E1167" s="2"/>
      <c r="F1167" s="2" t="s">
        <v>4648</v>
      </c>
    </row>
    <row r="1168" spans="1:6" ht="18" customHeight="1">
      <c r="A1168" s="2">
        <v>909220000</v>
      </c>
      <c r="B1168" s="2" t="s">
        <v>6024</v>
      </c>
      <c r="C1168" s="2" t="s">
        <v>4738</v>
      </c>
      <c r="D1168" s="2" t="s">
        <v>149</v>
      </c>
      <c r="E1168" s="2"/>
      <c r="F1168" s="2" t="s">
        <v>4648</v>
      </c>
    </row>
    <row r="1169" spans="1:6" ht="18" customHeight="1">
      <c r="A1169" s="2">
        <v>909310000</v>
      </c>
      <c r="B1169" s="2" t="s">
        <v>6025</v>
      </c>
      <c r="C1169" s="2" t="s">
        <v>4738</v>
      </c>
      <c r="D1169" s="2" t="s">
        <v>149</v>
      </c>
      <c r="E1169" s="2"/>
      <c r="F1169" s="2" t="s">
        <v>4648</v>
      </c>
    </row>
    <row r="1170" spans="1:6" ht="18" customHeight="1">
      <c r="A1170" s="2">
        <v>909320000</v>
      </c>
      <c r="B1170" s="2" t="s">
        <v>6026</v>
      </c>
      <c r="C1170" s="2" t="s">
        <v>4738</v>
      </c>
      <c r="D1170" s="2" t="s">
        <v>149</v>
      </c>
      <c r="E1170" s="2"/>
      <c r="F1170" s="2" t="s">
        <v>4648</v>
      </c>
    </row>
    <row r="1171" spans="1:6" ht="18" customHeight="1">
      <c r="A1171" s="2">
        <v>909611000</v>
      </c>
      <c r="B1171" s="2" t="s">
        <v>6027</v>
      </c>
      <c r="C1171" s="2" t="s">
        <v>4738</v>
      </c>
      <c r="D1171" s="2" t="s">
        <v>149</v>
      </c>
      <c r="E1171" s="2"/>
      <c r="F1171" s="2" t="s">
        <v>5555</v>
      </c>
    </row>
    <row r="1172" spans="1:6" ht="18" customHeight="1">
      <c r="A1172" s="2">
        <v>909619001</v>
      </c>
      <c r="B1172" s="2" t="s">
        <v>6028</v>
      </c>
      <c r="C1172" s="2" t="s">
        <v>4738</v>
      </c>
      <c r="D1172" s="2" t="s">
        <v>149</v>
      </c>
      <c r="E1172" s="2"/>
      <c r="F1172" s="2" t="s">
        <v>5555</v>
      </c>
    </row>
    <row r="1173" spans="1:6" ht="18" customHeight="1">
      <c r="A1173" s="2">
        <v>909619010</v>
      </c>
      <c r="B1173" s="2" t="s">
        <v>6029</v>
      </c>
      <c r="C1173" s="2" t="s">
        <v>4738</v>
      </c>
      <c r="D1173" s="2" t="s">
        <v>149</v>
      </c>
      <c r="E1173" s="2"/>
      <c r="F1173" s="2" t="s">
        <v>5617</v>
      </c>
    </row>
    <row r="1174" spans="1:6" ht="18" customHeight="1">
      <c r="A1174" s="2">
        <v>909619090</v>
      </c>
      <c r="B1174" s="2" t="s">
        <v>6030</v>
      </c>
      <c r="C1174" s="2" t="s">
        <v>4738</v>
      </c>
      <c r="D1174" s="2" t="s">
        <v>149</v>
      </c>
      <c r="E1174" s="2"/>
      <c r="F1174" s="2" t="s">
        <v>4648</v>
      </c>
    </row>
    <row r="1175" spans="1:6" ht="18" customHeight="1">
      <c r="A1175" s="2">
        <v>909621000</v>
      </c>
      <c r="B1175" s="2" t="s">
        <v>6031</v>
      </c>
      <c r="C1175" s="2" t="s">
        <v>4738</v>
      </c>
      <c r="D1175" s="2" t="s">
        <v>149</v>
      </c>
      <c r="E1175" s="2"/>
      <c r="F1175" s="2" t="s">
        <v>5555</v>
      </c>
    </row>
    <row r="1176" spans="1:6" ht="18" customHeight="1">
      <c r="A1176" s="2">
        <v>909629010</v>
      </c>
      <c r="B1176" s="2" t="s">
        <v>6032</v>
      </c>
      <c r="C1176" s="2" t="s">
        <v>4738</v>
      </c>
      <c r="D1176" s="2" t="s">
        <v>149</v>
      </c>
      <c r="E1176" s="2"/>
      <c r="F1176" s="2" t="s">
        <v>5555</v>
      </c>
    </row>
    <row r="1177" spans="1:6" ht="18" customHeight="1">
      <c r="A1177" s="2">
        <v>909629090</v>
      </c>
      <c r="B1177" s="2" t="s">
        <v>6033</v>
      </c>
      <c r="C1177" s="2" t="s">
        <v>4738</v>
      </c>
      <c r="D1177" s="2" t="s">
        <v>149</v>
      </c>
      <c r="E1177" s="2"/>
      <c r="F1177" s="2" t="s">
        <v>4648</v>
      </c>
    </row>
    <row r="1178" spans="1:6" ht="18" customHeight="1">
      <c r="A1178" s="2">
        <v>910110000</v>
      </c>
      <c r="B1178" s="2" t="s">
        <v>6034</v>
      </c>
      <c r="C1178" s="2" t="s">
        <v>4738</v>
      </c>
      <c r="D1178" s="2" t="s">
        <v>149</v>
      </c>
      <c r="E1178" s="2"/>
      <c r="F1178" s="2" t="s">
        <v>4648</v>
      </c>
    </row>
    <row r="1179" spans="1:6" ht="18" customHeight="1">
      <c r="A1179" s="2">
        <v>910120000</v>
      </c>
      <c r="B1179" s="2" t="s">
        <v>6035</v>
      </c>
      <c r="C1179" s="2" t="s">
        <v>4738</v>
      </c>
      <c r="D1179" s="2" t="s">
        <v>149</v>
      </c>
      <c r="E1179" s="2"/>
      <c r="F1179" s="2" t="s">
        <v>4648</v>
      </c>
    </row>
    <row r="1180" spans="1:6" ht="18" customHeight="1">
      <c r="A1180" s="2">
        <v>910200000</v>
      </c>
      <c r="B1180" s="2" t="s">
        <v>6036</v>
      </c>
      <c r="C1180" s="2" t="s">
        <v>4738</v>
      </c>
      <c r="D1180" s="2" t="s">
        <v>149</v>
      </c>
      <c r="E1180" s="2"/>
      <c r="F1180" s="2" t="s">
        <v>5555</v>
      </c>
    </row>
    <row r="1181" spans="1:6" ht="18" customHeight="1">
      <c r="A1181" s="2">
        <v>910300000</v>
      </c>
      <c r="B1181" s="2" t="s">
        <v>6037</v>
      </c>
      <c r="C1181" s="2" t="s">
        <v>4738</v>
      </c>
      <c r="D1181" s="2" t="s">
        <v>149</v>
      </c>
      <c r="E1181" s="2"/>
      <c r="F1181" s="2" t="s">
        <v>5555</v>
      </c>
    </row>
    <row r="1182" spans="1:6" ht="18" customHeight="1">
      <c r="A1182" s="2">
        <v>910910000</v>
      </c>
      <c r="B1182" s="2" t="s">
        <v>6038</v>
      </c>
      <c r="C1182" s="2" t="s">
        <v>6039</v>
      </c>
      <c r="D1182" s="2" t="s">
        <v>149</v>
      </c>
      <c r="E1182" s="2"/>
      <c r="F1182" s="2" t="s">
        <v>4648</v>
      </c>
    </row>
    <row r="1183" spans="1:6" ht="18" customHeight="1">
      <c r="A1183" s="2">
        <v>910991000</v>
      </c>
      <c r="B1183" s="2" t="s">
        <v>6040</v>
      </c>
      <c r="C1183" s="2" t="s">
        <v>6039</v>
      </c>
      <c r="D1183" s="2" t="s">
        <v>149</v>
      </c>
      <c r="E1183" s="2"/>
      <c r="F1183" s="2" t="s">
        <v>4648</v>
      </c>
    </row>
    <row r="1184" spans="1:6" ht="18" customHeight="1">
      <c r="A1184" s="2">
        <v>910999000</v>
      </c>
      <c r="B1184" s="2" t="s">
        <v>6041</v>
      </c>
      <c r="C1184" s="2" t="s">
        <v>6039</v>
      </c>
      <c r="D1184" s="2" t="s">
        <v>149</v>
      </c>
      <c r="E1184" s="2"/>
      <c r="F1184" s="2" t="s">
        <v>4648</v>
      </c>
    </row>
    <row r="1185" spans="1:6" ht="18" customHeight="1">
      <c r="A1185" s="2">
        <v>1001110001</v>
      </c>
      <c r="B1185" s="2" t="s">
        <v>6042</v>
      </c>
      <c r="C1185" s="2" t="s">
        <v>6043</v>
      </c>
      <c r="D1185" s="2" t="s">
        <v>149</v>
      </c>
      <c r="E1185" s="2"/>
      <c r="F1185" s="2" t="s">
        <v>6044</v>
      </c>
    </row>
    <row r="1186" spans="1:6" ht="18" customHeight="1">
      <c r="A1186" s="2">
        <v>1001110090</v>
      </c>
      <c r="B1186" s="2" t="s">
        <v>6042</v>
      </c>
      <c r="C1186" s="2" t="s">
        <v>6043</v>
      </c>
      <c r="D1186" s="2" t="s">
        <v>149</v>
      </c>
      <c r="E1186" s="2"/>
      <c r="F1186" s="2" t="s">
        <v>6045</v>
      </c>
    </row>
    <row r="1187" spans="1:6" ht="18" customHeight="1">
      <c r="A1187" s="2">
        <v>1001190001</v>
      </c>
      <c r="B1187" s="2" t="s">
        <v>6046</v>
      </c>
      <c r="C1187" s="2" t="s">
        <v>6043</v>
      </c>
      <c r="D1187" s="2" t="s">
        <v>149</v>
      </c>
      <c r="E1187" s="2"/>
      <c r="F1187" s="2" t="s">
        <v>6044</v>
      </c>
    </row>
    <row r="1188" spans="1:6" ht="18" customHeight="1">
      <c r="A1188" s="2">
        <v>1001190090</v>
      </c>
      <c r="B1188" s="2" t="s">
        <v>6046</v>
      </c>
      <c r="C1188" s="2" t="s">
        <v>6043</v>
      </c>
      <c r="D1188" s="2" t="s">
        <v>149</v>
      </c>
      <c r="E1188" s="2"/>
      <c r="F1188" s="2" t="s">
        <v>6045</v>
      </c>
    </row>
    <row r="1189" spans="1:6" ht="18" customHeight="1">
      <c r="A1189" s="2">
        <v>1001910001</v>
      </c>
      <c r="B1189" s="2" t="s">
        <v>6047</v>
      </c>
      <c r="C1189" s="2" t="s">
        <v>6043</v>
      </c>
      <c r="D1189" s="2" t="s">
        <v>149</v>
      </c>
      <c r="E1189" s="2"/>
      <c r="F1189" s="2" t="s">
        <v>6044</v>
      </c>
    </row>
    <row r="1190" spans="1:6" ht="18" customHeight="1">
      <c r="A1190" s="2">
        <v>1001910090</v>
      </c>
      <c r="B1190" s="2" t="s">
        <v>6047</v>
      </c>
      <c r="C1190" s="2" t="s">
        <v>6043</v>
      </c>
      <c r="D1190" s="2" t="s">
        <v>149</v>
      </c>
      <c r="E1190" s="2"/>
      <c r="F1190" s="2" t="s">
        <v>6045</v>
      </c>
    </row>
    <row r="1191" spans="1:6" ht="18" customHeight="1">
      <c r="A1191" s="2">
        <v>1001990001</v>
      </c>
      <c r="B1191" s="2" t="s">
        <v>6048</v>
      </c>
      <c r="C1191" s="2" t="s">
        <v>6043</v>
      </c>
      <c r="D1191" s="2" t="s">
        <v>149</v>
      </c>
      <c r="E1191" s="2"/>
      <c r="F1191" s="2" t="s">
        <v>6044</v>
      </c>
    </row>
    <row r="1192" spans="1:6" ht="18" customHeight="1">
      <c r="A1192" s="2">
        <v>1001990090</v>
      </c>
      <c r="B1192" s="2" t="s">
        <v>6048</v>
      </c>
      <c r="C1192" s="2" t="s">
        <v>6043</v>
      </c>
      <c r="D1192" s="2" t="s">
        <v>149</v>
      </c>
      <c r="E1192" s="2"/>
      <c r="F1192" s="2" t="s">
        <v>6045</v>
      </c>
    </row>
    <row r="1193" spans="1:6" ht="18" customHeight="1">
      <c r="A1193" s="2">
        <v>1002100000</v>
      </c>
      <c r="B1193" s="2" t="s">
        <v>6049</v>
      </c>
      <c r="C1193" s="2" t="s">
        <v>5599</v>
      </c>
      <c r="D1193" s="2" t="s">
        <v>149</v>
      </c>
      <c r="E1193" s="2"/>
      <c r="F1193" s="2" t="s">
        <v>4648</v>
      </c>
    </row>
    <row r="1194" spans="1:6" ht="18" customHeight="1">
      <c r="A1194" s="2">
        <v>1002900000</v>
      </c>
      <c r="B1194" s="2" t="s">
        <v>6050</v>
      </c>
      <c r="C1194" s="2" t="s">
        <v>5599</v>
      </c>
      <c r="D1194" s="2" t="s">
        <v>149</v>
      </c>
      <c r="E1194" s="2"/>
      <c r="F1194" s="2" t="s">
        <v>4648</v>
      </c>
    </row>
    <row r="1195" spans="1:6" ht="18" customHeight="1">
      <c r="A1195" s="2">
        <v>1003100000</v>
      </c>
      <c r="B1195" s="2" t="s">
        <v>6051</v>
      </c>
      <c r="C1195" s="2" t="s">
        <v>6052</v>
      </c>
      <c r="D1195" s="2" t="s">
        <v>149</v>
      </c>
      <c r="E1195" s="2"/>
      <c r="F1195" s="2" t="s">
        <v>4811</v>
      </c>
    </row>
    <row r="1196" spans="1:6" ht="18" customHeight="1">
      <c r="A1196" s="2">
        <v>1003900000</v>
      </c>
      <c r="B1196" s="2" t="s">
        <v>6053</v>
      </c>
      <c r="C1196" s="2" t="s">
        <v>6052</v>
      </c>
      <c r="D1196" s="2" t="s">
        <v>149</v>
      </c>
      <c r="E1196" s="2"/>
      <c r="F1196" s="2" t="s">
        <v>4811</v>
      </c>
    </row>
    <row r="1197" spans="1:6" ht="18" customHeight="1">
      <c r="A1197" s="2">
        <v>1004100000</v>
      </c>
      <c r="B1197" s="2" t="s">
        <v>6054</v>
      </c>
      <c r="C1197" s="2" t="s">
        <v>5599</v>
      </c>
      <c r="D1197" s="2" t="s">
        <v>149</v>
      </c>
      <c r="E1197" s="2"/>
      <c r="F1197" s="2" t="s">
        <v>4648</v>
      </c>
    </row>
    <row r="1198" spans="1:6" ht="18" customHeight="1">
      <c r="A1198" s="2">
        <v>1004900000</v>
      </c>
      <c r="B1198" s="2" t="s">
        <v>6055</v>
      </c>
      <c r="C1198" s="2" t="s">
        <v>5599</v>
      </c>
      <c r="D1198" s="2" t="s">
        <v>149</v>
      </c>
      <c r="E1198" s="2"/>
      <c r="F1198" s="2" t="s">
        <v>4648</v>
      </c>
    </row>
    <row r="1199" spans="1:6" ht="18" customHeight="1">
      <c r="A1199" s="2">
        <v>1005100001</v>
      </c>
      <c r="B1199" s="2" t="s">
        <v>6056</v>
      </c>
      <c r="C1199" s="2" t="s">
        <v>6057</v>
      </c>
      <c r="D1199" s="2" t="s">
        <v>149</v>
      </c>
      <c r="E1199" s="2"/>
      <c r="F1199" s="2" t="s">
        <v>6058</v>
      </c>
    </row>
    <row r="1200" spans="1:6" ht="18" customHeight="1">
      <c r="A1200" s="2">
        <v>1005100090</v>
      </c>
      <c r="B1200" s="2" t="s">
        <v>6056</v>
      </c>
      <c r="C1200" s="2" t="s">
        <v>6057</v>
      </c>
      <c r="D1200" s="2" t="s">
        <v>149</v>
      </c>
      <c r="E1200" s="2"/>
      <c r="F1200" s="2" t="s">
        <v>6045</v>
      </c>
    </row>
    <row r="1201" spans="1:6" ht="18" customHeight="1">
      <c r="A1201" s="2">
        <v>1005900001</v>
      </c>
      <c r="B1201" s="2" t="s">
        <v>6059</v>
      </c>
      <c r="C1201" s="2" t="s">
        <v>6057</v>
      </c>
      <c r="D1201" s="2" t="s">
        <v>149</v>
      </c>
      <c r="E1201" s="2"/>
      <c r="F1201" s="2" t="s">
        <v>6058</v>
      </c>
    </row>
    <row r="1202" spans="1:6" ht="18" customHeight="1">
      <c r="A1202" s="2">
        <v>1005900090</v>
      </c>
      <c r="B1202" s="2" t="s">
        <v>6059</v>
      </c>
      <c r="C1202" s="2" t="s">
        <v>6057</v>
      </c>
      <c r="D1202" s="2" t="s">
        <v>149</v>
      </c>
      <c r="E1202" s="2"/>
      <c r="F1202" s="2" t="s">
        <v>6045</v>
      </c>
    </row>
    <row r="1203" spans="1:6" ht="18" customHeight="1">
      <c r="A1203" s="2">
        <v>1006102101</v>
      </c>
      <c r="B1203" s="2" t="s">
        <v>6060</v>
      </c>
      <c r="C1203" s="2" t="s">
        <v>6061</v>
      </c>
      <c r="D1203" s="2" t="s">
        <v>149</v>
      </c>
      <c r="E1203" s="2"/>
      <c r="F1203" s="2" t="s">
        <v>6058</v>
      </c>
    </row>
    <row r="1204" spans="1:6" ht="18" customHeight="1">
      <c r="A1204" s="2">
        <v>1006102190</v>
      </c>
      <c r="B1204" s="2" t="s">
        <v>6060</v>
      </c>
      <c r="C1204" s="2" t="s">
        <v>6061</v>
      </c>
      <c r="D1204" s="2" t="s">
        <v>149</v>
      </c>
      <c r="E1204" s="2"/>
      <c r="F1204" s="2" t="s">
        <v>6045</v>
      </c>
    </row>
    <row r="1205" spans="1:6" ht="18" customHeight="1">
      <c r="A1205" s="2">
        <v>1006102901</v>
      </c>
      <c r="B1205" s="2" t="s">
        <v>6062</v>
      </c>
      <c r="C1205" s="2" t="s">
        <v>6061</v>
      </c>
      <c r="D1205" s="2" t="s">
        <v>149</v>
      </c>
      <c r="E1205" s="2"/>
      <c r="F1205" s="2" t="s">
        <v>6058</v>
      </c>
    </row>
    <row r="1206" spans="1:6" ht="18" customHeight="1">
      <c r="A1206" s="2">
        <v>1006102990</v>
      </c>
      <c r="B1206" s="2" t="s">
        <v>6062</v>
      </c>
      <c r="C1206" s="2" t="s">
        <v>6061</v>
      </c>
      <c r="D1206" s="2" t="s">
        <v>149</v>
      </c>
      <c r="E1206" s="2"/>
      <c r="F1206" s="2" t="s">
        <v>6045</v>
      </c>
    </row>
    <row r="1207" spans="1:6" ht="18" customHeight="1">
      <c r="A1207" s="2">
        <v>1006108101</v>
      </c>
      <c r="B1207" s="2" t="s">
        <v>6063</v>
      </c>
      <c r="C1207" s="2" t="s">
        <v>6061</v>
      </c>
      <c r="D1207" s="2" t="s">
        <v>149</v>
      </c>
      <c r="E1207" s="2"/>
      <c r="F1207" s="2" t="s">
        <v>6058</v>
      </c>
    </row>
    <row r="1208" spans="1:6" ht="18" customHeight="1">
      <c r="A1208" s="2">
        <v>1006108190</v>
      </c>
      <c r="B1208" s="2" t="s">
        <v>6063</v>
      </c>
      <c r="C1208" s="2" t="s">
        <v>6061</v>
      </c>
      <c r="D1208" s="2" t="s">
        <v>149</v>
      </c>
      <c r="E1208" s="2"/>
      <c r="F1208" s="2" t="s">
        <v>6045</v>
      </c>
    </row>
    <row r="1209" spans="1:6" ht="18" customHeight="1">
      <c r="A1209" s="2">
        <v>1006108901</v>
      </c>
      <c r="B1209" s="2" t="s">
        <v>6064</v>
      </c>
      <c r="C1209" s="2" t="s">
        <v>6061</v>
      </c>
      <c r="D1209" s="2" t="s">
        <v>149</v>
      </c>
      <c r="E1209" s="2"/>
      <c r="F1209" s="2" t="s">
        <v>6058</v>
      </c>
    </row>
    <row r="1210" spans="1:6" ht="18" customHeight="1">
      <c r="A1210" s="2">
        <v>1006108990</v>
      </c>
      <c r="B1210" s="2" t="s">
        <v>6064</v>
      </c>
      <c r="C1210" s="2" t="s">
        <v>6061</v>
      </c>
      <c r="D1210" s="2" t="s">
        <v>149</v>
      </c>
      <c r="E1210" s="2"/>
      <c r="F1210" s="2" t="s">
        <v>6045</v>
      </c>
    </row>
    <row r="1211" spans="1:6" ht="18" customHeight="1">
      <c r="A1211" s="2">
        <v>1006202001</v>
      </c>
      <c r="B1211" s="2" t="s">
        <v>6065</v>
      </c>
      <c r="C1211" s="2" t="s">
        <v>6061</v>
      </c>
      <c r="D1211" s="2" t="s">
        <v>149</v>
      </c>
      <c r="E1211" s="2"/>
      <c r="F1211" s="2" t="s">
        <v>6058</v>
      </c>
    </row>
    <row r="1212" spans="1:6" ht="18" customHeight="1">
      <c r="A1212" s="2">
        <v>1006202090</v>
      </c>
      <c r="B1212" s="2" t="s">
        <v>6065</v>
      </c>
      <c r="C1212" s="2" t="s">
        <v>6061</v>
      </c>
      <c r="D1212" s="2" t="s">
        <v>149</v>
      </c>
      <c r="E1212" s="2"/>
      <c r="F1212" s="2" t="s">
        <v>6045</v>
      </c>
    </row>
    <row r="1213" spans="1:6" ht="18" customHeight="1">
      <c r="A1213" s="2">
        <v>1006208001</v>
      </c>
      <c r="B1213" s="2" t="s">
        <v>6066</v>
      </c>
      <c r="C1213" s="2" t="s">
        <v>6061</v>
      </c>
      <c r="D1213" s="2" t="s">
        <v>149</v>
      </c>
      <c r="E1213" s="2"/>
      <c r="F1213" s="2" t="s">
        <v>6058</v>
      </c>
    </row>
    <row r="1214" spans="1:6" ht="18" customHeight="1">
      <c r="A1214" s="2">
        <v>1006208090</v>
      </c>
      <c r="B1214" s="2" t="s">
        <v>6066</v>
      </c>
      <c r="C1214" s="2" t="s">
        <v>6061</v>
      </c>
      <c r="D1214" s="2" t="s">
        <v>149</v>
      </c>
      <c r="E1214" s="2"/>
      <c r="F1214" s="2" t="s">
        <v>6045</v>
      </c>
    </row>
    <row r="1215" spans="1:6" ht="18" customHeight="1">
      <c r="A1215" s="2">
        <v>1006302001</v>
      </c>
      <c r="B1215" s="2" t="s">
        <v>6067</v>
      </c>
      <c r="C1215" s="2" t="s">
        <v>6061</v>
      </c>
      <c r="D1215" s="2" t="s">
        <v>149</v>
      </c>
      <c r="E1215" s="2"/>
      <c r="F1215" s="2" t="s">
        <v>6058</v>
      </c>
    </row>
    <row r="1216" spans="1:6" ht="18" customHeight="1">
      <c r="A1216" s="2">
        <v>1006302090</v>
      </c>
      <c r="B1216" s="2" t="s">
        <v>6067</v>
      </c>
      <c r="C1216" s="2" t="s">
        <v>6061</v>
      </c>
      <c r="D1216" s="2" t="s">
        <v>149</v>
      </c>
      <c r="E1216" s="2"/>
      <c r="F1216" s="2" t="s">
        <v>6045</v>
      </c>
    </row>
    <row r="1217" spans="1:6" ht="18" customHeight="1">
      <c r="A1217" s="2">
        <v>1006308001</v>
      </c>
      <c r="B1217" s="2" t="s">
        <v>6068</v>
      </c>
      <c r="C1217" s="2" t="s">
        <v>6061</v>
      </c>
      <c r="D1217" s="2" t="s">
        <v>149</v>
      </c>
      <c r="E1217" s="2"/>
      <c r="F1217" s="2" t="s">
        <v>6058</v>
      </c>
    </row>
    <row r="1218" spans="1:6" ht="18" customHeight="1">
      <c r="A1218" s="2">
        <v>1006308090</v>
      </c>
      <c r="B1218" s="2" t="s">
        <v>6068</v>
      </c>
      <c r="C1218" s="2" t="s">
        <v>6061</v>
      </c>
      <c r="D1218" s="2" t="s">
        <v>149</v>
      </c>
      <c r="E1218" s="2"/>
      <c r="F1218" s="2" t="s">
        <v>6045</v>
      </c>
    </row>
    <row r="1219" spans="1:6" ht="18" customHeight="1">
      <c r="A1219" s="2">
        <v>1006402001</v>
      </c>
      <c r="B1219" s="2" t="s">
        <v>6069</v>
      </c>
      <c r="C1219" s="2" t="s">
        <v>6070</v>
      </c>
      <c r="D1219" s="2" t="s">
        <v>149</v>
      </c>
      <c r="E1219" s="2"/>
      <c r="F1219" s="2" t="s">
        <v>6058</v>
      </c>
    </row>
    <row r="1220" spans="1:6" ht="18" customHeight="1">
      <c r="A1220" s="2">
        <v>1006402090</v>
      </c>
      <c r="B1220" s="2" t="s">
        <v>6069</v>
      </c>
      <c r="C1220" s="2" t="s">
        <v>6070</v>
      </c>
      <c r="D1220" s="2" t="s">
        <v>149</v>
      </c>
      <c r="E1220" s="2"/>
      <c r="F1220" s="2" t="s">
        <v>6045</v>
      </c>
    </row>
    <row r="1221" spans="1:6" ht="18" customHeight="1">
      <c r="A1221" s="2">
        <v>1006408001</v>
      </c>
      <c r="B1221" s="2" t="s">
        <v>6071</v>
      </c>
      <c r="C1221" s="2" t="s">
        <v>6070</v>
      </c>
      <c r="D1221" s="2" t="s">
        <v>149</v>
      </c>
      <c r="E1221" s="2"/>
      <c r="F1221" s="2" t="s">
        <v>6058</v>
      </c>
    </row>
    <row r="1222" spans="1:6" ht="18" customHeight="1">
      <c r="A1222" s="2">
        <v>1006408090</v>
      </c>
      <c r="B1222" s="2" t="s">
        <v>6071</v>
      </c>
      <c r="C1222" s="2" t="s">
        <v>6070</v>
      </c>
      <c r="D1222" s="2" t="s">
        <v>149</v>
      </c>
      <c r="E1222" s="2"/>
      <c r="F1222" s="2" t="s">
        <v>6045</v>
      </c>
    </row>
    <row r="1223" spans="1:6" ht="18" customHeight="1">
      <c r="A1223" s="2">
        <v>1007100000</v>
      </c>
      <c r="B1223" s="2" t="s">
        <v>6072</v>
      </c>
      <c r="C1223" s="2" t="s">
        <v>6073</v>
      </c>
      <c r="D1223" s="2" t="s">
        <v>149</v>
      </c>
      <c r="E1223" s="2"/>
      <c r="F1223" s="2" t="s">
        <v>4811</v>
      </c>
    </row>
    <row r="1224" spans="1:6" ht="18" customHeight="1">
      <c r="A1224" s="2">
        <v>1007900000</v>
      </c>
      <c r="B1224" s="2" t="s">
        <v>6074</v>
      </c>
      <c r="C1224" s="2" t="s">
        <v>6073</v>
      </c>
      <c r="D1224" s="2" t="s">
        <v>149</v>
      </c>
      <c r="E1224" s="2"/>
      <c r="F1224" s="2" t="s">
        <v>4811</v>
      </c>
    </row>
    <row r="1225" spans="1:6" ht="18" customHeight="1">
      <c r="A1225" s="2">
        <v>1008100000</v>
      </c>
      <c r="B1225" s="2" t="s">
        <v>6075</v>
      </c>
      <c r="C1225" s="2" t="s">
        <v>6076</v>
      </c>
      <c r="D1225" s="2" t="s">
        <v>149</v>
      </c>
      <c r="E1225" s="2"/>
      <c r="F1225" s="2" t="s">
        <v>4648</v>
      </c>
    </row>
    <row r="1226" spans="1:6" ht="18" customHeight="1">
      <c r="A1226" s="2">
        <v>1008210000</v>
      </c>
      <c r="B1226" s="2" t="s">
        <v>6077</v>
      </c>
      <c r="C1226" s="2" t="s">
        <v>6076</v>
      </c>
      <c r="D1226" s="2" t="s">
        <v>149</v>
      </c>
      <c r="E1226" s="2"/>
      <c r="F1226" s="2" t="s">
        <v>4648</v>
      </c>
    </row>
    <row r="1227" spans="1:6" ht="18" customHeight="1">
      <c r="A1227" s="2">
        <v>1008290000</v>
      </c>
      <c r="B1227" s="2" t="s">
        <v>6078</v>
      </c>
      <c r="C1227" s="2" t="s">
        <v>6076</v>
      </c>
      <c r="D1227" s="2" t="s">
        <v>149</v>
      </c>
      <c r="E1227" s="2"/>
      <c r="F1227" s="2" t="s">
        <v>4648</v>
      </c>
    </row>
    <row r="1228" spans="1:6" ht="18" customHeight="1">
      <c r="A1228" s="2">
        <v>1008300000</v>
      </c>
      <c r="B1228" s="2" t="s">
        <v>6079</v>
      </c>
      <c r="C1228" s="2" t="s">
        <v>6076</v>
      </c>
      <c r="D1228" s="2" t="s">
        <v>149</v>
      </c>
      <c r="E1228" s="2"/>
      <c r="F1228" s="2" t="s">
        <v>4648</v>
      </c>
    </row>
    <row r="1229" spans="1:6" ht="18" customHeight="1">
      <c r="A1229" s="2">
        <v>1008401000</v>
      </c>
      <c r="B1229" s="2" t="s">
        <v>6080</v>
      </c>
      <c r="C1229" s="2" t="s">
        <v>6076</v>
      </c>
      <c r="D1229" s="2" t="s">
        <v>149</v>
      </c>
      <c r="E1229" s="2"/>
      <c r="F1229" s="2" t="s">
        <v>4648</v>
      </c>
    </row>
    <row r="1230" spans="1:6" ht="18" customHeight="1">
      <c r="A1230" s="2">
        <v>1008409000</v>
      </c>
      <c r="B1230" s="2" t="s">
        <v>6081</v>
      </c>
      <c r="C1230" s="2" t="s">
        <v>6076</v>
      </c>
      <c r="D1230" s="2" t="s">
        <v>149</v>
      </c>
      <c r="E1230" s="2"/>
      <c r="F1230" s="2" t="s">
        <v>4648</v>
      </c>
    </row>
    <row r="1231" spans="1:6" ht="18" customHeight="1">
      <c r="A1231" s="2">
        <v>1008501000</v>
      </c>
      <c r="B1231" s="2" t="s">
        <v>6082</v>
      </c>
      <c r="C1231" s="2" t="s">
        <v>6076</v>
      </c>
      <c r="D1231" s="2" t="s">
        <v>149</v>
      </c>
      <c r="E1231" s="2"/>
      <c r="F1231" s="2" t="s">
        <v>4648</v>
      </c>
    </row>
    <row r="1232" spans="1:6" ht="18" customHeight="1">
      <c r="A1232" s="2">
        <v>1008509000</v>
      </c>
      <c r="B1232" s="2" t="s">
        <v>6083</v>
      </c>
      <c r="C1232" s="2" t="s">
        <v>6076</v>
      </c>
      <c r="D1232" s="2" t="s">
        <v>149</v>
      </c>
      <c r="E1232" s="2"/>
      <c r="F1232" s="2" t="s">
        <v>4648</v>
      </c>
    </row>
    <row r="1233" spans="1:6" ht="18" customHeight="1">
      <c r="A1233" s="2">
        <v>1008601000</v>
      </c>
      <c r="B1233" s="2" t="s">
        <v>6084</v>
      </c>
      <c r="C1233" s="2" t="s">
        <v>6076</v>
      </c>
      <c r="D1233" s="2" t="s">
        <v>149</v>
      </c>
      <c r="E1233" s="2"/>
      <c r="F1233" s="2" t="s">
        <v>4648</v>
      </c>
    </row>
    <row r="1234" spans="1:6" ht="18" customHeight="1">
      <c r="A1234" s="2">
        <v>1008609000</v>
      </c>
      <c r="B1234" s="2" t="s">
        <v>6085</v>
      </c>
      <c r="C1234" s="2" t="s">
        <v>6076</v>
      </c>
      <c r="D1234" s="2" t="s">
        <v>149</v>
      </c>
      <c r="E1234" s="2"/>
      <c r="F1234" s="2" t="s">
        <v>4648</v>
      </c>
    </row>
    <row r="1235" spans="1:6" ht="18" customHeight="1">
      <c r="A1235" s="2">
        <v>1008901000</v>
      </c>
      <c r="B1235" s="2" t="s">
        <v>6086</v>
      </c>
      <c r="C1235" s="2" t="s">
        <v>6076</v>
      </c>
      <c r="D1235" s="2" t="s">
        <v>149</v>
      </c>
      <c r="E1235" s="2"/>
      <c r="F1235" s="2" t="s">
        <v>4648</v>
      </c>
    </row>
    <row r="1236" spans="1:6" ht="18" customHeight="1">
      <c r="A1236" s="2">
        <v>1008909000</v>
      </c>
      <c r="B1236" s="2" t="s">
        <v>6087</v>
      </c>
      <c r="C1236" s="2" t="s">
        <v>6076</v>
      </c>
      <c r="D1236" s="2" t="s">
        <v>149</v>
      </c>
      <c r="E1236" s="2"/>
      <c r="F1236" s="2" t="s">
        <v>4648</v>
      </c>
    </row>
    <row r="1237" spans="1:6" ht="18" customHeight="1">
      <c r="A1237" s="2">
        <v>1101000001</v>
      </c>
      <c r="B1237" s="2" t="s">
        <v>6088</v>
      </c>
      <c r="C1237" s="2" t="s">
        <v>6089</v>
      </c>
      <c r="D1237" s="2" t="s">
        <v>149</v>
      </c>
      <c r="E1237" s="2"/>
      <c r="F1237" s="2" t="s">
        <v>6090</v>
      </c>
    </row>
    <row r="1238" spans="1:6" ht="18" customHeight="1">
      <c r="A1238" s="2">
        <v>1101000090</v>
      </c>
      <c r="B1238" s="2" t="s">
        <v>6088</v>
      </c>
      <c r="C1238" s="2" t="s">
        <v>6089</v>
      </c>
      <c r="D1238" s="2" t="s">
        <v>149</v>
      </c>
      <c r="E1238" s="2"/>
      <c r="F1238" s="2" t="s">
        <v>6091</v>
      </c>
    </row>
    <row r="1239" spans="1:6" ht="18" customHeight="1">
      <c r="A1239" s="2">
        <v>1102200001</v>
      </c>
      <c r="B1239" s="2" t="s">
        <v>6092</v>
      </c>
      <c r="C1239" s="2" t="s">
        <v>6093</v>
      </c>
      <c r="D1239" s="2" t="s">
        <v>149</v>
      </c>
      <c r="E1239" s="2"/>
      <c r="F1239" s="2" t="s">
        <v>6090</v>
      </c>
    </row>
    <row r="1240" spans="1:6" ht="18" customHeight="1">
      <c r="A1240" s="2">
        <v>1102200090</v>
      </c>
      <c r="B1240" s="2" t="s">
        <v>6092</v>
      </c>
      <c r="C1240" s="2" t="s">
        <v>6093</v>
      </c>
      <c r="D1240" s="2" t="s">
        <v>149</v>
      </c>
      <c r="E1240" s="2"/>
      <c r="F1240" s="2" t="s">
        <v>6091</v>
      </c>
    </row>
    <row r="1241" spans="1:6" ht="18" customHeight="1">
      <c r="A1241" s="2">
        <v>1102902101</v>
      </c>
      <c r="B1241" s="2" t="s">
        <v>6094</v>
      </c>
      <c r="C1241" s="2" t="s">
        <v>6093</v>
      </c>
      <c r="D1241" s="2" t="s">
        <v>149</v>
      </c>
      <c r="E1241" s="2"/>
      <c r="F1241" s="2" t="s">
        <v>6090</v>
      </c>
    </row>
    <row r="1242" spans="1:6" ht="18" customHeight="1">
      <c r="A1242" s="2">
        <v>1102902190</v>
      </c>
      <c r="B1242" s="2" t="s">
        <v>6094</v>
      </c>
      <c r="C1242" s="2" t="s">
        <v>6093</v>
      </c>
      <c r="D1242" s="2" t="s">
        <v>149</v>
      </c>
      <c r="E1242" s="2"/>
      <c r="F1242" s="2" t="s">
        <v>6091</v>
      </c>
    </row>
    <row r="1243" spans="1:6" ht="18" customHeight="1">
      <c r="A1243" s="2">
        <v>1102902901</v>
      </c>
      <c r="B1243" s="2" t="s">
        <v>6095</v>
      </c>
      <c r="C1243" s="2" t="s">
        <v>6093</v>
      </c>
      <c r="D1243" s="2" t="s">
        <v>149</v>
      </c>
      <c r="E1243" s="2"/>
      <c r="F1243" s="2" t="s">
        <v>6090</v>
      </c>
    </row>
    <row r="1244" spans="1:6" ht="18" customHeight="1">
      <c r="A1244" s="2">
        <v>1102902990</v>
      </c>
      <c r="B1244" s="2" t="s">
        <v>6095</v>
      </c>
      <c r="C1244" s="2" t="s">
        <v>6093</v>
      </c>
      <c r="D1244" s="2" t="s">
        <v>149</v>
      </c>
      <c r="E1244" s="2"/>
      <c r="F1244" s="2" t="s">
        <v>6091</v>
      </c>
    </row>
    <row r="1245" spans="1:6" ht="18" customHeight="1">
      <c r="A1245" s="2">
        <v>1102909000</v>
      </c>
      <c r="B1245" s="2" t="s">
        <v>6096</v>
      </c>
      <c r="C1245" s="2" t="s">
        <v>6093</v>
      </c>
      <c r="D1245" s="2" t="s">
        <v>149</v>
      </c>
      <c r="E1245" s="2"/>
      <c r="F1245" s="2" t="s">
        <v>4648</v>
      </c>
    </row>
    <row r="1246" spans="1:6" ht="18" customHeight="1">
      <c r="A1246" s="2">
        <v>1103110001</v>
      </c>
      <c r="B1246" s="2" t="s">
        <v>6097</v>
      </c>
      <c r="C1246" s="2" t="s">
        <v>6098</v>
      </c>
      <c r="D1246" s="2" t="s">
        <v>149</v>
      </c>
      <c r="E1246" s="2"/>
      <c r="F1246" s="2" t="s">
        <v>6090</v>
      </c>
    </row>
    <row r="1247" spans="1:6" ht="18" customHeight="1">
      <c r="A1247" s="2">
        <v>1103110090</v>
      </c>
      <c r="B1247" s="2" t="s">
        <v>6097</v>
      </c>
      <c r="C1247" s="2" t="s">
        <v>6098</v>
      </c>
      <c r="D1247" s="2" t="s">
        <v>149</v>
      </c>
      <c r="E1247" s="2"/>
      <c r="F1247" s="2" t="s">
        <v>6091</v>
      </c>
    </row>
    <row r="1248" spans="1:6" ht="18" customHeight="1">
      <c r="A1248" s="2">
        <v>1103130001</v>
      </c>
      <c r="B1248" s="2" t="s">
        <v>6099</v>
      </c>
      <c r="C1248" s="2" t="s">
        <v>6098</v>
      </c>
      <c r="D1248" s="2" t="s">
        <v>149</v>
      </c>
      <c r="E1248" s="2"/>
      <c r="F1248" s="2" t="s">
        <v>6090</v>
      </c>
    </row>
    <row r="1249" spans="1:6" ht="18" customHeight="1">
      <c r="A1249" s="2">
        <v>1103130090</v>
      </c>
      <c r="B1249" s="2" t="s">
        <v>6099</v>
      </c>
      <c r="C1249" s="2" t="s">
        <v>6098</v>
      </c>
      <c r="D1249" s="2" t="s">
        <v>149</v>
      </c>
      <c r="E1249" s="2"/>
      <c r="F1249" s="2" t="s">
        <v>6091</v>
      </c>
    </row>
    <row r="1250" spans="1:6" ht="18" customHeight="1">
      <c r="A1250" s="2">
        <v>1103191000</v>
      </c>
      <c r="B1250" s="2" t="s">
        <v>6100</v>
      </c>
      <c r="C1250" s="2" t="s">
        <v>6098</v>
      </c>
      <c r="D1250" s="2" t="s">
        <v>149</v>
      </c>
      <c r="E1250" s="2"/>
      <c r="F1250" s="2" t="s">
        <v>4648</v>
      </c>
    </row>
    <row r="1251" spans="1:6" ht="18" customHeight="1">
      <c r="A1251" s="2">
        <v>1103193101</v>
      </c>
      <c r="B1251" s="2" t="s">
        <v>6101</v>
      </c>
      <c r="C1251" s="2" t="s">
        <v>6098</v>
      </c>
      <c r="D1251" s="2" t="s">
        <v>149</v>
      </c>
      <c r="E1251" s="2"/>
      <c r="F1251" s="2" t="s">
        <v>6090</v>
      </c>
    </row>
    <row r="1252" spans="1:6" ht="18" customHeight="1">
      <c r="A1252" s="2">
        <v>1103193190</v>
      </c>
      <c r="B1252" s="2" t="s">
        <v>6101</v>
      </c>
      <c r="C1252" s="2" t="s">
        <v>6098</v>
      </c>
      <c r="D1252" s="2" t="s">
        <v>149</v>
      </c>
      <c r="E1252" s="2"/>
      <c r="F1252" s="2" t="s">
        <v>6091</v>
      </c>
    </row>
    <row r="1253" spans="1:6" ht="18" customHeight="1">
      <c r="A1253" s="2">
        <v>1103193901</v>
      </c>
      <c r="B1253" s="2" t="s">
        <v>6102</v>
      </c>
      <c r="C1253" s="2" t="s">
        <v>6098</v>
      </c>
      <c r="D1253" s="2" t="s">
        <v>149</v>
      </c>
      <c r="E1253" s="2"/>
      <c r="F1253" s="2" t="s">
        <v>6090</v>
      </c>
    </row>
    <row r="1254" spans="1:6" ht="18" customHeight="1">
      <c r="A1254" s="2">
        <v>1103193990</v>
      </c>
      <c r="B1254" s="2" t="s">
        <v>6102</v>
      </c>
      <c r="C1254" s="2" t="s">
        <v>6098</v>
      </c>
      <c r="D1254" s="2" t="s">
        <v>149</v>
      </c>
      <c r="E1254" s="2"/>
      <c r="F1254" s="2" t="s">
        <v>6091</v>
      </c>
    </row>
    <row r="1255" spans="1:6" ht="18" customHeight="1">
      <c r="A1255" s="2">
        <v>1103199000</v>
      </c>
      <c r="B1255" s="2" t="s">
        <v>6103</v>
      </c>
      <c r="C1255" s="2" t="s">
        <v>6098</v>
      </c>
      <c r="D1255" s="2" t="s">
        <v>149</v>
      </c>
      <c r="E1255" s="2"/>
      <c r="F1255" s="2" t="s">
        <v>4648</v>
      </c>
    </row>
    <row r="1256" spans="1:6" ht="18" customHeight="1">
      <c r="A1256" s="2">
        <v>1103201001</v>
      </c>
      <c r="B1256" s="2" t="s">
        <v>6104</v>
      </c>
      <c r="C1256" s="2" t="s">
        <v>6098</v>
      </c>
      <c r="D1256" s="2" t="s">
        <v>149</v>
      </c>
      <c r="E1256" s="2"/>
      <c r="F1256" s="2" t="s">
        <v>6090</v>
      </c>
    </row>
    <row r="1257" spans="1:6" ht="18" customHeight="1">
      <c r="A1257" s="2">
        <v>1103201090</v>
      </c>
      <c r="B1257" s="2" t="s">
        <v>6104</v>
      </c>
      <c r="C1257" s="2" t="s">
        <v>6098</v>
      </c>
      <c r="D1257" s="2" t="s">
        <v>149</v>
      </c>
      <c r="E1257" s="2"/>
      <c r="F1257" s="2" t="s">
        <v>6091</v>
      </c>
    </row>
    <row r="1258" spans="1:6" ht="18" customHeight="1">
      <c r="A1258" s="2">
        <v>1103209000</v>
      </c>
      <c r="B1258" s="2" t="s">
        <v>6105</v>
      </c>
      <c r="C1258" s="2" t="s">
        <v>6098</v>
      </c>
      <c r="D1258" s="2" t="s">
        <v>149</v>
      </c>
      <c r="E1258" s="2"/>
      <c r="F1258" s="2" t="s">
        <v>4648</v>
      </c>
    </row>
    <row r="1259" spans="1:6" ht="18" customHeight="1">
      <c r="A1259" s="2">
        <v>1104120000</v>
      </c>
      <c r="B1259" s="2" t="s">
        <v>6106</v>
      </c>
      <c r="C1259" s="2" t="s">
        <v>6107</v>
      </c>
      <c r="D1259" s="2" t="s">
        <v>149</v>
      </c>
      <c r="E1259" s="2"/>
      <c r="F1259" s="2" t="s">
        <v>4648</v>
      </c>
    </row>
    <row r="1260" spans="1:6" ht="18" customHeight="1">
      <c r="A1260" s="2">
        <v>1104191000</v>
      </c>
      <c r="B1260" s="2" t="s">
        <v>6108</v>
      </c>
      <c r="C1260" s="2" t="s">
        <v>6107</v>
      </c>
      <c r="D1260" s="2" t="s">
        <v>149</v>
      </c>
      <c r="E1260" s="2"/>
      <c r="F1260" s="2" t="s">
        <v>4648</v>
      </c>
    </row>
    <row r="1261" spans="1:6" ht="18" customHeight="1">
      <c r="A1261" s="2">
        <v>1104199010</v>
      </c>
      <c r="B1261" s="2" t="s">
        <v>6109</v>
      </c>
      <c r="C1261" s="2" t="s">
        <v>6107</v>
      </c>
      <c r="D1261" s="2" t="s">
        <v>149</v>
      </c>
      <c r="E1261" s="2"/>
      <c r="F1261" s="2" t="s">
        <v>6091</v>
      </c>
    </row>
    <row r="1262" spans="1:6" ht="18" customHeight="1">
      <c r="A1262" s="2">
        <v>1104199090</v>
      </c>
      <c r="B1262" s="2" t="s">
        <v>6110</v>
      </c>
      <c r="C1262" s="2" t="s">
        <v>6107</v>
      </c>
      <c r="D1262" s="2" t="s">
        <v>149</v>
      </c>
      <c r="E1262" s="2"/>
      <c r="F1262" s="2" t="s">
        <v>4648</v>
      </c>
    </row>
    <row r="1263" spans="1:6" ht="18" customHeight="1">
      <c r="A1263" s="2">
        <v>1104220000</v>
      </c>
      <c r="B1263" s="2" t="s">
        <v>6111</v>
      </c>
      <c r="C1263" s="2" t="s">
        <v>6107</v>
      </c>
      <c r="D1263" s="2" t="s">
        <v>149</v>
      </c>
      <c r="E1263" s="2"/>
      <c r="F1263" s="2" t="s">
        <v>4648</v>
      </c>
    </row>
    <row r="1264" spans="1:6" ht="18" customHeight="1">
      <c r="A1264" s="2">
        <v>1104230001</v>
      </c>
      <c r="B1264" s="2" t="s">
        <v>6112</v>
      </c>
      <c r="C1264" s="2" t="s">
        <v>6107</v>
      </c>
      <c r="D1264" s="2" t="s">
        <v>149</v>
      </c>
      <c r="E1264" s="2"/>
      <c r="F1264" s="2" t="s">
        <v>6090</v>
      </c>
    </row>
    <row r="1265" spans="1:6" ht="18" customHeight="1">
      <c r="A1265" s="2">
        <v>1104230090</v>
      </c>
      <c r="B1265" s="2" t="s">
        <v>6112</v>
      </c>
      <c r="C1265" s="2" t="s">
        <v>6107</v>
      </c>
      <c r="D1265" s="2" t="s">
        <v>149</v>
      </c>
      <c r="E1265" s="2"/>
      <c r="F1265" s="2" t="s">
        <v>6091</v>
      </c>
    </row>
    <row r="1266" spans="1:6" ht="18" customHeight="1">
      <c r="A1266" s="2">
        <v>1104291000</v>
      </c>
      <c r="B1266" s="2" t="s">
        <v>6113</v>
      </c>
      <c r="C1266" s="2" t="s">
        <v>6107</v>
      </c>
      <c r="D1266" s="2" t="s">
        <v>149</v>
      </c>
      <c r="E1266" s="2"/>
      <c r="F1266" s="2" t="s">
        <v>4648</v>
      </c>
    </row>
    <row r="1267" spans="1:6" ht="18" customHeight="1">
      <c r="A1267" s="2">
        <v>1104299000</v>
      </c>
      <c r="B1267" s="2" t="s">
        <v>6114</v>
      </c>
      <c r="C1267" s="2" t="s">
        <v>6107</v>
      </c>
      <c r="D1267" s="2" t="s">
        <v>149</v>
      </c>
      <c r="E1267" s="2"/>
      <c r="F1267" s="2" t="s">
        <v>4648</v>
      </c>
    </row>
    <row r="1268" spans="1:6" ht="18" customHeight="1">
      <c r="A1268" s="2">
        <v>1104300000</v>
      </c>
      <c r="B1268" s="2" t="s">
        <v>6115</v>
      </c>
      <c r="C1268" s="2" t="s">
        <v>6107</v>
      </c>
      <c r="D1268" s="2" t="s">
        <v>149</v>
      </c>
      <c r="E1268" s="2"/>
      <c r="F1268" s="2" t="s">
        <v>4648</v>
      </c>
    </row>
    <row r="1269" spans="1:6" ht="18" customHeight="1">
      <c r="A1269" s="2">
        <v>1105100000</v>
      </c>
      <c r="B1269" s="2" t="s">
        <v>6116</v>
      </c>
      <c r="C1269" s="2" t="s">
        <v>6117</v>
      </c>
      <c r="D1269" s="2" t="s">
        <v>149</v>
      </c>
      <c r="E1269" s="2"/>
      <c r="F1269" s="2" t="s">
        <v>4648</v>
      </c>
    </row>
    <row r="1270" spans="1:6" ht="18" customHeight="1">
      <c r="A1270" s="2">
        <v>1105200000</v>
      </c>
      <c r="B1270" s="2" t="s">
        <v>6118</v>
      </c>
      <c r="C1270" s="2" t="s">
        <v>6117</v>
      </c>
      <c r="D1270" s="2" t="s">
        <v>149</v>
      </c>
      <c r="E1270" s="2"/>
      <c r="F1270" s="2" t="s">
        <v>4648</v>
      </c>
    </row>
    <row r="1271" spans="1:6" ht="18" customHeight="1">
      <c r="A1271" s="2">
        <v>1106100000</v>
      </c>
      <c r="B1271" s="2" t="s">
        <v>6119</v>
      </c>
      <c r="C1271" s="2" t="s">
        <v>6120</v>
      </c>
      <c r="D1271" s="2" t="s">
        <v>149</v>
      </c>
      <c r="E1271" s="2"/>
      <c r="F1271" s="2" t="s">
        <v>4648</v>
      </c>
    </row>
    <row r="1272" spans="1:6" ht="18" customHeight="1">
      <c r="A1272" s="2">
        <v>1106200000</v>
      </c>
      <c r="B1272" s="2" t="s">
        <v>6121</v>
      </c>
      <c r="C1272" s="2" t="s">
        <v>6120</v>
      </c>
      <c r="D1272" s="2" t="s">
        <v>149</v>
      </c>
      <c r="E1272" s="2"/>
      <c r="F1272" s="2" t="s">
        <v>4648</v>
      </c>
    </row>
    <row r="1273" spans="1:6" ht="18" customHeight="1">
      <c r="A1273" s="2">
        <v>1106300000</v>
      </c>
      <c r="B1273" s="2" t="s">
        <v>6122</v>
      </c>
      <c r="C1273" s="2" t="s">
        <v>6120</v>
      </c>
      <c r="D1273" s="2" t="s">
        <v>149</v>
      </c>
      <c r="E1273" s="2"/>
      <c r="F1273" s="2" t="s">
        <v>4648</v>
      </c>
    </row>
    <row r="1274" spans="1:6" ht="18" customHeight="1">
      <c r="A1274" s="2">
        <v>1107100000</v>
      </c>
      <c r="B1274" s="2" t="s">
        <v>6123</v>
      </c>
      <c r="C1274" s="2" t="s">
        <v>6124</v>
      </c>
      <c r="D1274" s="2" t="s">
        <v>149</v>
      </c>
      <c r="E1274" s="2"/>
      <c r="F1274" s="2" t="s">
        <v>4648</v>
      </c>
    </row>
    <row r="1275" spans="1:6" ht="18" customHeight="1">
      <c r="A1275" s="2">
        <v>1107200000</v>
      </c>
      <c r="B1275" s="2" t="s">
        <v>6125</v>
      </c>
      <c r="C1275" s="2" t="s">
        <v>6124</v>
      </c>
      <c r="D1275" s="2" t="s">
        <v>149</v>
      </c>
      <c r="E1275" s="2"/>
      <c r="F1275" s="2" t="s">
        <v>4648</v>
      </c>
    </row>
    <row r="1276" spans="1:6" ht="18" customHeight="1">
      <c r="A1276" s="2">
        <v>1108110000</v>
      </c>
      <c r="B1276" s="2" t="s">
        <v>6126</v>
      </c>
      <c r="C1276" s="2" t="s">
        <v>6127</v>
      </c>
      <c r="D1276" s="2" t="s">
        <v>149</v>
      </c>
      <c r="E1276" s="2"/>
      <c r="F1276" s="2" t="s">
        <v>4648</v>
      </c>
    </row>
    <row r="1277" spans="1:6" ht="18" customHeight="1">
      <c r="A1277" s="2">
        <v>1108120000</v>
      </c>
      <c r="B1277" s="2" t="s">
        <v>6128</v>
      </c>
      <c r="C1277" s="2" t="s">
        <v>6129</v>
      </c>
      <c r="D1277" s="2" t="s">
        <v>149</v>
      </c>
      <c r="E1277" s="2"/>
      <c r="F1277" s="2" t="s">
        <v>4648</v>
      </c>
    </row>
    <row r="1278" spans="1:6" ht="18" customHeight="1">
      <c r="A1278" s="2">
        <v>1108130000</v>
      </c>
      <c r="B1278" s="2" t="s">
        <v>6130</v>
      </c>
      <c r="C1278" s="2" t="s">
        <v>6131</v>
      </c>
      <c r="D1278" s="2" t="s">
        <v>149</v>
      </c>
      <c r="E1278" s="2"/>
      <c r="F1278" s="2" t="s">
        <v>4648</v>
      </c>
    </row>
    <row r="1279" spans="1:6" ht="18" customHeight="1">
      <c r="A1279" s="2">
        <v>1108140000</v>
      </c>
      <c r="B1279" s="2" t="s">
        <v>6132</v>
      </c>
      <c r="C1279" s="2" t="s">
        <v>6133</v>
      </c>
      <c r="D1279" s="2" t="s">
        <v>149</v>
      </c>
      <c r="E1279" s="2"/>
      <c r="F1279" s="2" t="s">
        <v>4648</v>
      </c>
    </row>
    <row r="1280" spans="1:6" ht="18" customHeight="1">
      <c r="A1280" s="2">
        <v>1108190000</v>
      </c>
      <c r="B1280" s="2" t="s">
        <v>6134</v>
      </c>
      <c r="C1280" s="2" t="s">
        <v>6135</v>
      </c>
      <c r="D1280" s="2" t="s">
        <v>149</v>
      </c>
      <c r="E1280" s="2"/>
      <c r="F1280" s="2" t="s">
        <v>4648</v>
      </c>
    </row>
    <row r="1281" spans="1:6" ht="18" customHeight="1">
      <c r="A1281" s="2">
        <v>1108200000</v>
      </c>
      <c r="B1281" s="2" t="s">
        <v>6136</v>
      </c>
      <c r="C1281" s="2" t="s">
        <v>4738</v>
      </c>
      <c r="D1281" s="2" t="s">
        <v>149</v>
      </c>
      <c r="E1281" s="2"/>
      <c r="F1281" s="2" t="s">
        <v>4648</v>
      </c>
    </row>
    <row r="1282" spans="1:6" ht="18" customHeight="1">
      <c r="A1282" s="2">
        <v>1109000000</v>
      </c>
      <c r="B1282" s="2" t="s">
        <v>6137</v>
      </c>
      <c r="C1282" s="2" t="s">
        <v>4738</v>
      </c>
      <c r="D1282" s="2" t="s">
        <v>149</v>
      </c>
      <c r="E1282" s="2"/>
      <c r="F1282" s="2" t="s">
        <v>4648</v>
      </c>
    </row>
    <row r="1283" spans="1:6" ht="18" customHeight="1">
      <c r="A1283" s="2">
        <v>1201100000</v>
      </c>
      <c r="B1283" s="2" t="s">
        <v>6138</v>
      </c>
      <c r="C1283" s="2" t="s">
        <v>6139</v>
      </c>
      <c r="D1283" s="2" t="s">
        <v>149</v>
      </c>
      <c r="E1283" s="2"/>
      <c r="F1283" s="2" t="s">
        <v>4811</v>
      </c>
    </row>
    <row r="1284" spans="1:6" ht="18" customHeight="1">
      <c r="A1284" s="2">
        <v>1201901100</v>
      </c>
      <c r="B1284" s="2" t="s">
        <v>6140</v>
      </c>
      <c r="C1284" s="2" t="s">
        <v>6141</v>
      </c>
      <c r="D1284" s="2" t="s">
        <v>149</v>
      </c>
      <c r="E1284" s="2"/>
      <c r="F1284" s="2" t="s">
        <v>4811</v>
      </c>
    </row>
    <row r="1285" spans="1:6" ht="18" customHeight="1">
      <c r="A1285" s="2">
        <v>1201901900</v>
      </c>
      <c r="B1285" s="2" t="s">
        <v>6142</v>
      </c>
      <c r="C1285" s="2" t="s">
        <v>6141</v>
      </c>
      <c r="D1285" s="2" t="s">
        <v>149</v>
      </c>
      <c r="E1285" s="2"/>
      <c r="F1285" s="2" t="s">
        <v>4811</v>
      </c>
    </row>
    <row r="1286" spans="1:6" ht="18" customHeight="1">
      <c r="A1286" s="2">
        <v>1201902000</v>
      </c>
      <c r="B1286" s="2" t="s">
        <v>6143</v>
      </c>
      <c r="C1286" s="2" t="s">
        <v>6144</v>
      </c>
      <c r="D1286" s="2" t="s">
        <v>149</v>
      </c>
      <c r="E1286" s="2"/>
      <c r="F1286" s="2" t="s">
        <v>4811</v>
      </c>
    </row>
    <row r="1287" spans="1:6" ht="18" customHeight="1">
      <c r="A1287" s="2">
        <v>1201903000</v>
      </c>
      <c r="B1287" s="2" t="s">
        <v>6145</v>
      </c>
      <c r="C1287" s="2" t="s">
        <v>6146</v>
      </c>
      <c r="D1287" s="2" t="s">
        <v>149</v>
      </c>
      <c r="E1287" s="2"/>
      <c r="F1287" s="2" t="s">
        <v>4811</v>
      </c>
    </row>
    <row r="1288" spans="1:6" ht="18" customHeight="1">
      <c r="A1288" s="2">
        <v>1201909000</v>
      </c>
      <c r="B1288" s="2" t="s">
        <v>6147</v>
      </c>
      <c r="C1288" s="2" t="s">
        <v>6148</v>
      </c>
      <c r="D1288" s="2" t="s">
        <v>149</v>
      </c>
      <c r="E1288" s="2"/>
      <c r="F1288" s="2" t="s">
        <v>4811</v>
      </c>
    </row>
    <row r="1289" spans="1:6" ht="18" customHeight="1">
      <c r="A1289" s="2">
        <v>1202300000</v>
      </c>
      <c r="B1289" s="2" t="s">
        <v>6149</v>
      </c>
      <c r="C1289" s="2" t="s">
        <v>6150</v>
      </c>
      <c r="D1289" s="2" t="s">
        <v>149</v>
      </c>
      <c r="E1289" s="2"/>
      <c r="F1289" s="2" t="s">
        <v>4648</v>
      </c>
    </row>
    <row r="1290" spans="1:6" ht="18" customHeight="1">
      <c r="A1290" s="2">
        <v>1202410000</v>
      </c>
      <c r="B1290" s="2" t="s">
        <v>6151</v>
      </c>
      <c r="C1290" s="2" t="s">
        <v>6150</v>
      </c>
      <c r="D1290" s="2" t="s">
        <v>149</v>
      </c>
      <c r="E1290" s="2"/>
      <c r="F1290" s="2" t="s">
        <v>4648</v>
      </c>
    </row>
    <row r="1291" spans="1:6" ht="18" customHeight="1">
      <c r="A1291" s="2">
        <v>1202420000</v>
      </c>
      <c r="B1291" s="2" t="s">
        <v>6152</v>
      </c>
      <c r="C1291" s="2" t="s">
        <v>6150</v>
      </c>
      <c r="D1291" s="2" t="s">
        <v>149</v>
      </c>
      <c r="E1291" s="2"/>
      <c r="F1291" s="2" t="s">
        <v>4648</v>
      </c>
    </row>
    <row r="1292" spans="1:6" ht="18" customHeight="1">
      <c r="A1292" s="2">
        <v>1203000000</v>
      </c>
      <c r="B1292" s="2" t="s">
        <v>6153</v>
      </c>
      <c r="C1292" s="2" t="s">
        <v>6154</v>
      </c>
      <c r="D1292" s="2" t="s">
        <v>149</v>
      </c>
      <c r="E1292" s="2"/>
      <c r="F1292" s="2" t="s">
        <v>4648</v>
      </c>
    </row>
    <row r="1293" spans="1:6" ht="18" customHeight="1">
      <c r="A1293" s="2">
        <v>1204000010</v>
      </c>
      <c r="B1293" s="2" t="s">
        <v>6155</v>
      </c>
      <c r="C1293" s="2" t="s">
        <v>4738</v>
      </c>
      <c r="D1293" s="2" t="s">
        <v>149</v>
      </c>
      <c r="E1293" s="2"/>
      <c r="F1293" s="2" t="s">
        <v>4648</v>
      </c>
    </row>
    <row r="1294" spans="1:6" ht="18" customHeight="1">
      <c r="A1294" s="2">
        <v>1204000090</v>
      </c>
      <c r="B1294" s="2" t="s">
        <v>6156</v>
      </c>
      <c r="C1294" s="2" t="s">
        <v>4738</v>
      </c>
      <c r="D1294" s="2" t="s">
        <v>149</v>
      </c>
      <c r="E1294" s="2"/>
      <c r="F1294" s="2" t="s">
        <v>4648</v>
      </c>
    </row>
    <row r="1295" spans="1:6" ht="18" customHeight="1">
      <c r="A1295" s="2">
        <v>1205101000</v>
      </c>
      <c r="B1295" s="2" t="s">
        <v>6157</v>
      </c>
      <c r="C1295" s="2" t="s">
        <v>6158</v>
      </c>
      <c r="D1295" s="2" t="s">
        <v>149</v>
      </c>
      <c r="E1295" s="2"/>
      <c r="F1295" s="2" t="s">
        <v>4811</v>
      </c>
    </row>
    <row r="1296" spans="1:6" ht="18" customHeight="1">
      <c r="A1296" s="2">
        <v>1205109000</v>
      </c>
      <c r="B1296" s="2" t="s">
        <v>6159</v>
      </c>
      <c r="C1296" s="2" t="s">
        <v>6158</v>
      </c>
      <c r="D1296" s="2" t="s">
        <v>149</v>
      </c>
      <c r="E1296" s="2"/>
      <c r="F1296" s="2" t="s">
        <v>4811</v>
      </c>
    </row>
    <row r="1297" spans="1:6" ht="18" customHeight="1">
      <c r="A1297" s="2">
        <v>1205901000</v>
      </c>
      <c r="B1297" s="2" t="s">
        <v>6160</v>
      </c>
      <c r="C1297" s="2" t="s">
        <v>6057</v>
      </c>
      <c r="D1297" s="2" t="s">
        <v>149</v>
      </c>
      <c r="E1297" s="2"/>
      <c r="F1297" s="2" t="s">
        <v>4811</v>
      </c>
    </row>
    <row r="1298" spans="1:6" ht="18" customHeight="1">
      <c r="A1298" s="2">
        <v>1205909000</v>
      </c>
      <c r="B1298" s="2" t="s">
        <v>6161</v>
      </c>
      <c r="C1298" s="2" t="s">
        <v>6057</v>
      </c>
      <c r="D1298" s="2" t="s">
        <v>149</v>
      </c>
      <c r="E1298" s="2"/>
      <c r="F1298" s="2" t="s">
        <v>4811</v>
      </c>
    </row>
    <row r="1299" spans="1:6" ht="18" customHeight="1">
      <c r="A1299" s="2">
        <v>1206001010</v>
      </c>
      <c r="B1299" s="2" t="s">
        <v>6162</v>
      </c>
      <c r="C1299" s="2" t="s">
        <v>5599</v>
      </c>
      <c r="D1299" s="2" t="s">
        <v>149</v>
      </c>
      <c r="E1299" s="2"/>
      <c r="F1299" s="2" t="s">
        <v>4648</v>
      </c>
    </row>
    <row r="1300" spans="1:6" ht="18" customHeight="1">
      <c r="A1300" s="2">
        <v>1206001090</v>
      </c>
      <c r="B1300" s="2" t="s">
        <v>6163</v>
      </c>
      <c r="C1300" s="2" t="s">
        <v>5599</v>
      </c>
      <c r="D1300" s="2" t="s">
        <v>149</v>
      </c>
      <c r="E1300" s="2"/>
      <c r="F1300" s="2" t="s">
        <v>4648</v>
      </c>
    </row>
    <row r="1301" spans="1:6" ht="18" customHeight="1">
      <c r="A1301" s="2">
        <v>1206009000</v>
      </c>
      <c r="B1301" s="2" t="s">
        <v>6164</v>
      </c>
      <c r="C1301" s="2" t="s">
        <v>6165</v>
      </c>
      <c r="D1301" s="2" t="s">
        <v>149</v>
      </c>
      <c r="E1301" s="2"/>
      <c r="F1301" s="2" t="s">
        <v>4648</v>
      </c>
    </row>
    <row r="1302" spans="1:6" ht="18" customHeight="1">
      <c r="A1302" s="2">
        <v>1207101010</v>
      </c>
      <c r="B1302" s="2" t="s">
        <v>6166</v>
      </c>
      <c r="C1302" s="2" t="s">
        <v>6167</v>
      </c>
      <c r="D1302" s="2" t="s">
        <v>149</v>
      </c>
      <c r="E1302" s="2"/>
      <c r="F1302" s="2" t="s">
        <v>4661</v>
      </c>
    </row>
    <row r="1303" spans="1:6" ht="18" customHeight="1">
      <c r="A1303" s="2">
        <v>1207101090</v>
      </c>
      <c r="B1303" s="2" t="s">
        <v>6168</v>
      </c>
      <c r="C1303" s="2" t="s">
        <v>6167</v>
      </c>
      <c r="D1303" s="2" t="s">
        <v>149</v>
      </c>
      <c r="E1303" s="2"/>
      <c r="F1303" s="2" t="s">
        <v>4648</v>
      </c>
    </row>
    <row r="1304" spans="1:6" ht="18" customHeight="1">
      <c r="A1304" s="2">
        <v>1207109010</v>
      </c>
      <c r="B1304" s="2" t="s">
        <v>6169</v>
      </c>
      <c r="C1304" s="2" t="s">
        <v>6167</v>
      </c>
      <c r="D1304" s="2" t="s">
        <v>149</v>
      </c>
      <c r="E1304" s="2"/>
      <c r="F1304" s="2" t="s">
        <v>4661</v>
      </c>
    </row>
    <row r="1305" spans="1:6" ht="18" customHeight="1">
      <c r="A1305" s="2">
        <v>1207109090</v>
      </c>
      <c r="B1305" s="2" t="s">
        <v>6170</v>
      </c>
      <c r="C1305" s="2" t="s">
        <v>6167</v>
      </c>
      <c r="D1305" s="2" t="s">
        <v>149</v>
      </c>
      <c r="E1305" s="2"/>
      <c r="F1305" s="2" t="s">
        <v>4648</v>
      </c>
    </row>
    <row r="1306" spans="1:6" ht="18" customHeight="1">
      <c r="A1306" s="2">
        <v>1207210000</v>
      </c>
      <c r="B1306" s="2" t="s">
        <v>6171</v>
      </c>
      <c r="C1306" s="2" t="s">
        <v>5599</v>
      </c>
      <c r="D1306" s="2" t="s">
        <v>149</v>
      </c>
      <c r="E1306" s="2"/>
      <c r="F1306" s="2" t="s">
        <v>4648</v>
      </c>
    </row>
    <row r="1307" spans="1:6" ht="18" customHeight="1">
      <c r="A1307" s="2">
        <v>1207290000</v>
      </c>
      <c r="B1307" s="2" t="s">
        <v>6172</v>
      </c>
      <c r="C1307" s="2" t="s">
        <v>5599</v>
      </c>
      <c r="D1307" s="2" t="s">
        <v>149</v>
      </c>
      <c r="E1307" s="2"/>
      <c r="F1307" s="2" t="s">
        <v>4648</v>
      </c>
    </row>
    <row r="1308" spans="1:6" ht="18" customHeight="1">
      <c r="A1308" s="2">
        <v>1207301000</v>
      </c>
      <c r="B1308" s="2" t="s">
        <v>6173</v>
      </c>
      <c r="C1308" s="2" t="s">
        <v>5599</v>
      </c>
      <c r="D1308" s="2" t="s">
        <v>149</v>
      </c>
      <c r="E1308" s="2"/>
      <c r="F1308" s="2" t="s">
        <v>4648</v>
      </c>
    </row>
    <row r="1309" spans="1:6" ht="18" customHeight="1">
      <c r="A1309" s="2">
        <v>1207309000</v>
      </c>
      <c r="B1309" s="2" t="s">
        <v>6174</v>
      </c>
      <c r="C1309" s="2" t="s">
        <v>5599</v>
      </c>
      <c r="D1309" s="2" t="s">
        <v>149</v>
      </c>
      <c r="E1309" s="2"/>
      <c r="F1309" s="2" t="s">
        <v>4648</v>
      </c>
    </row>
    <row r="1310" spans="1:6" ht="18" customHeight="1">
      <c r="A1310" s="2">
        <v>1207401000</v>
      </c>
      <c r="B1310" s="2" t="s">
        <v>6175</v>
      </c>
      <c r="C1310" s="2" t="s">
        <v>5599</v>
      </c>
      <c r="D1310" s="2" t="s">
        <v>149</v>
      </c>
      <c r="E1310" s="2"/>
      <c r="F1310" s="2" t="s">
        <v>4648</v>
      </c>
    </row>
    <row r="1311" spans="1:6" ht="18" customHeight="1">
      <c r="A1311" s="2">
        <v>1207409000</v>
      </c>
      <c r="B1311" s="2" t="s">
        <v>6176</v>
      </c>
      <c r="C1311" s="2" t="s">
        <v>5599</v>
      </c>
      <c r="D1311" s="2" t="s">
        <v>149</v>
      </c>
      <c r="E1311" s="2"/>
      <c r="F1311" s="2" t="s">
        <v>4648</v>
      </c>
    </row>
    <row r="1312" spans="1:6" ht="18" customHeight="1">
      <c r="A1312" s="2">
        <v>1207501000</v>
      </c>
      <c r="B1312" s="2" t="s">
        <v>6177</v>
      </c>
      <c r="C1312" s="2" t="s">
        <v>5599</v>
      </c>
      <c r="D1312" s="2" t="s">
        <v>149</v>
      </c>
      <c r="E1312" s="2"/>
      <c r="F1312" s="2" t="s">
        <v>4648</v>
      </c>
    </row>
    <row r="1313" spans="1:6" ht="18" customHeight="1">
      <c r="A1313" s="2">
        <v>1207509000</v>
      </c>
      <c r="B1313" s="2" t="s">
        <v>6178</v>
      </c>
      <c r="C1313" s="2" t="s">
        <v>5599</v>
      </c>
      <c r="D1313" s="2" t="s">
        <v>149</v>
      </c>
      <c r="E1313" s="2"/>
      <c r="F1313" s="2" t="s">
        <v>4648</v>
      </c>
    </row>
    <row r="1314" spans="1:6" ht="18" customHeight="1">
      <c r="A1314" s="2">
        <v>1207601000</v>
      </c>
      <c r="B1314" s="2" t="s">
        <v>6179</v>
      </c>
      <c r="C1314" s="2" t="s">
        <v>5599</v>
      </c>
      <c r="D1314" s="2" t="s">
        <v>149</v>
      </c>
      <c r="E1314" s="2"/>
      <c r="F1314" s="2" t="s">
        <v>4648</v>
      </c>
    </row>
    <row r="1315" spans="1:6" ht="18" customHeight="1">
      <c r="A1315" s="2">
        <v>1207609000</v>
      </c>
      <c r="B1315" s="2" t="s">
        <v>6180</v>
      </c>
      <c r="C1315" s="2" t="s">
        <v>6165</v>
      </c>
      <c r="D1315" s="2" t="s">
        <v>149</v>
      </c>
      <c r="E1315" s="2"/>
      <c r="F1315" s="2" t="s">
        <v>4648</v>
      </c>
    </row>
    <row r="1316" spans="1:6" ht="18" customHeight="1">
      <c r="A1316" s="2">
        <v>1207701000</v>
      </c>
      <c r="B1316" s="2" t="s">
        <v>6181</v>
      </c>
      <c r="C1316" s="2" t="s">
        <v>4738</v>
      </c>
      <c r="D1316" s="2" t="s">
        <v>149</v>
      </c>
      <c r="E1316" s="2"/>
      <c r="F1316" s="2" t="s">
        <v>4648</v>
      </c>
    </row>
    <row r="1317" spans="1:6" ht="18" customHeight="1">
      <c r="A1317" s="2">
        <v>1207709100</v>
      </c>
      <c r="B1317" s="2" t="s">
        <v>6182</v>
      </c>
      <c r="C1317" s="2" t="s">
        <v>4738</v>
      </c>
      <c r="D1317" s="2" t="s">
        <v>149</v>
      </c>
      <c r="E1317" s="2"/>
      <c r="F1317" s="2" t="s">
        <v>4648</v>
      </c>
    </row>
    <row r="1318" spans="1:6" ht="18" customHeight="1">
      <c r="A1318" s="2">
        <v>1207709200</v>
      </c>
      <c r="B1318" s="2" t="s">
        <v>6183</v>
      </c>
      <c r="C1318" s="2" t="s">
        <v>4738</v>
      </c>
      <c r="D1318" s="2" t="s">
        <v>149</v>
      </c>
      <c r="E1318" s="2"/>
      <c r="F1318" s="2" t="s">
        <v>4648</v>
      </c>
    </row>
    <row r="1319" spans="1:6" ht="18" customHeight="1">
      <c r="A1319" s="2">
        <v>1207709900</v>
      </c>
      <c r="B1319" s="2" t="s">
        <v>6184</v>
      </c>
      <c r="C1319" s="2" t="s">
        <v>4738</v>
      </c>
      <c r="D1319" s="2" t="s">
        <v>149</v>
      </c>
      <c r="E1319" s="2"/>
      <c r="F1319" s="2" t="s">
        <v>4648</v>
      </c>
    </row>
    <row r="1320" spans="1:6" ht="18" customHeight="1">
      <c r="A1320" s="2">
        <v>1207910000</v>
      </c>
      <c r="B1320" s="2" t="s">
        <v>6185</v>
      </c>
      <c r="C1320" s="2" t="s">
        <v>5599</v>
      </c>
      <c r="D1320" s="2" t="s">
        <v>149</v>
      </c>
      <c r="E1320" s="2"/>
      <c r="F1320" s="2" t="s">
        <v>4648</v>
      </c>
    </row>
    <row r="1321" spans="1:6" ht="18" customHeight="1">
      <c r="A1321" s="2">
        <v>1207991010</v>
      </c>
      <c r="B1321" s="2" t="s">
        <v>6186</v>
      </c>
      <c r="C1321" s="2" t="s">
        <v>5599</v>
      </c>
      <c r="D1321" s="2" t="s">
        <v>149</v>
      </c>
      <c r="E1321" s="2"/>
      <c r="F1321" s="2" t="s">
        <v>4648</v>
      </c>
    </row>
    <row r="1322" spans="1:6" ht="18" customHeight="1">
      <c r="A1322" s="2">
        <v>1207991020</v>
      </c>
      <c r="B1322" s="2" t="s">
        <v>6187</v>
      </c>
      <c r="C1322" s="2" t="s">
        <v>5599</v>
      </c>
      <c r="D1322" s="2" t="s">
        <v>149</v>
      </c>
      <c r="E1322" s="2"/>
      <c r="F1322" s="2" t="s">
        <v>4648</v>
      </c>
    </row>
    <row r="1323" spans="1:6" ht="18" customHeight="1">
      <c r="A1323" s="2">
        <v>1207991090</v>
      </c>
      <c r="B1323" s="2" t="s">
        <v>6188</v>
      </c>
      <c r="C1323" s="2" t="s">
        <v>5599</v>
      </c>
      <c r="D1323" s="2" t="s">
        <v>149</v>
      </c>
      <c r="E1323" s="2"/>
      <c r="F1323" s="2" t="s">
        <v>4648</v>
      </c>
    </row>
    <row r="1324" spans="1:6" ht="18" customHeight="1">
      <c r="A1324" s="2">
        <v>1207999100</v>
      </c>
      <c r="B1324" s="2" t="s">
        <v>6189</v>
      </c>
      <c r="C1324" s="2" t="s">
        <v>5599</v>
      </c>
      <c r="D1324" s="2" t="s">
        <v>149</v>
      </c>
      <c r="E1324" s="2"/>
      <c r="F1324" s="2" t="s">
        <v>4648</v>
      </c>
    </row>
    <row r="1325" spans="1:6" ht="18" customHeight="1">
      <c r="A1325" s="2">
        <v>1207999900</v>
      </c>
      <c r="B1325" s="2" t="s">
        <v>6190</v>
      </c>
      <c r="C1325" s="2" t="s">
        <v>5599</v>
      </c>
      <c r="D1325" s="2" t="s">
        <v>149</v>
      </c>
      <c r="E1325" s="2"/>
      <c r="F1325" s="2" t="s">
        <v>4648</v>
      </c>
    </row>
    <row r="1326" spans="1:6" ht="18" customHeight="1">
      <c r="A1326" s="2">
        <v>1208100000</v>
      </c>
      <c r="B1326" s="2" t="s">
        <v>6191</v>
      </c>
      <c r="C1326" s="2" t="s">
        <v>6192</v>
      </c>
      <c r="D1326" s="2" t="s">
        <v>149</v>
      </c>
      <c r="E1326" s="2"/>
      <c r="F1326" s="2" t="s">
        <v>4648</v>
      </c>
    </row>
    <row r="1327" spans="1:6" ht="18" customHeight="1">
      <c r="A1327" s="2">
        <v>1208900000</v>
      </c>
      <c r="B1327" s="2" t="s">
        <v>6193</v>
      </c>
      <c r="C1327" s="2" t="s">
        <v>6192</v>
      </c>
      <c r="D1327" s="2" t="s">
        <v>149</v>
      </c>
      <c r="E1327" s="2"/>
      <c r="F1327" s="2" t="s">
        <v>4648</v>
      </c>
    </row>
    <row r="1328" spans="1:6" ht="18" customHeight="1">
      <c r="A1328" s="2">
        <v>1209100000</v>
      </c>
      <c r="B1328" s="2" t="s">
        <v>6194</v>
      </c>
      <c r="C1328" s="2" t="s">
        <v>6195</v>
      </c>
      <c r="D1328" s="2" t="s">
        <v>149</v>
      </c>
      <c r="E1328" s="2"/>
      <c r="F1328" s="2" t="s">
        <v>4648</v>
      </c>
    </row>
    <row r="1329" spans="1:6" ht="18" customHeight="1">
      <c r="A1329" s="2">
        <v>1209210000</v>
      </c>
      <c r="B1329" s="2" t="s">
        <v>6196</v>
      </c>
      <c r="C1329" s="2" t="s">
        <v>6197</v>
      </c>
      <c r="D1329" s="2" t="s">
        <v>149</v>
      </c>
      <c r="E1329" s="2"/>
      <c r="F1329" s="2" t="s">
        <v>4648</v>
      </c>
    </row>
    <row r="1330" spans="1:6" ht="18" customHeight="1">
      <c r="A1330" s="2">
        <v>1209220000</v>
      </c>
      <c r="B1330" s="2" t="s">
        <v>6198</v>
      </c>
      <c r="C1330" s="2" t="s">
        <v>6197</v>
      </c>
      <c r="D1330" s="2" t="s">
        <v>149</v>
      </c>
      <c r="E1330" s="2"/>
      <c r="F1330" s="2" t="s">
        <v>4648</v>
      </c>
    </row>
    <row r="1331" spans="1:6" ht="18" customHeight="1">
      <c r="A1331" s="2">
        <v>1209230000</v>
      </c>
      <c r="B1331" s="2" t="s">
        <v>6199</v>
      </c>
      <c r="C1331" s="2" t="s">
        <v>6197</v>
      </c>
      <c r="D1331" s="2" t="s">
        <v>149</v>
      </c>
      <c r="E1331" s="2"/>
      <c r="F1331" s="2" t="s">
        <v>4648</v>
      </c>
    </row>
    <row r="1332" spans="1:6" ht="18" customHeight="1">
      <c r="A1332" s="2">
        <v>1209240000</v>
      </c>
      <c r="B1332" s="2" t="s">
        <v>6200</v>
      </c>
      <c r="C1332" s="2" t="s">
        <v>6197</v>
      </c>
      <c r="D1332" s="2" t="s">
        <v>149</v>
      </c>
      <c r="E1332" s="2"/>
      <c r="F1332" s="2" t="s">
        <v>4648</v>
      </c>
    </row>
    <row r="1333" spans="1:6" ht="18" customHeight="1">
      <c r="A1333" s="2">
        <v>1209250000</v>
      </c>
      <c r="B1333" s="2" t="s">
        <v>6201</v>
      </c>
      <c r="C1333" s="2" t="s">
        <v>6197</v>
      </c>
      <c r="D1333" s="2" t="s">
        <v>149</v>
      </c>
      <c r="E1333" s="2"/>
      <c r="F1333" s="2" t="s">
        <v>4648</v>
      </c>
    </row>
    <row r="1334" spans="1:6" ht="18" customHeight="1">
      <c r="A1334" s="2">
        <v>1209291000</v>
      </c>
      <c r="B1334" s="2" t="s">
        <v>6202</v>
      </c>
      <c r="C1334" s="2" t="s">
        <v>6195</v>
      </c>
      <c r="D1334" s="2" t="s">
        <v>149</v>
      </c>
      <c r="E1334" s="2"/>
      <c r="F1334" s="2" t="s">
        <v>4648</v>
      </c>
    </row>
    <row r="1335" spans="1:6" ht="18" customHeight="1">
      <c r="A1335" s="2">
        <v>1209299000</v>
      </c>
      <c r="B1335" s="2" t="s">
        <v>6203</v>
      </c>
      <c r="C1335" s="2" t="s">
        <v>6204</v>
      </c>
      <c r="D1335" s="2" t="s">
        <v>149</v>
      </c>
      <c r="E1335" s="2"/>
      <c r="F1335" s="2" t="s">
        <v>4648</v>
      </c>
    </row>
    <row r="1336" spans="1:6" ht="18" customHeight="1">
      <c r="A1336" s="2">
        <v>1209300010</v>
      </c>
      <c r="B1336" s="2" t="s">
        <v>6205</v>
      </c>
      <c r="C1336" s="2" t="s">
        <v>6204</v>
      </c>
      <c r="D1336" s="2" t="s">
        <v>149</v>
      </c>
      <c r="E1336" s="2"/>
      <c r="F1336" s="2" t="s">
        <v>4646</v>
      </c>
    </row>
    <row r="1337" spans="1:6" ht="18" customHeight="1">
      <c r="A1337" s="2">
        <v>1209300090</v>
      </c>
      <c r="B1337" s="2" t="s">
        <v>6206</v>
      </c>
      <c r="C1337" s="2" t="s">
        <v>6204</v>
      </c>
      <c r="D1337" s="2" t="s">
        <v>149</v>
      </c>
      <c r="E1337" s="2"/>
      <c r="F1337" s="2" t="s">
        <v>4648</v>
      </c>
    </row>
    <row r="1338" spans="1:6" ht="18" customHeight="1">
      <c r="A1338" s="2">
        <v>1209911000</v>
      </c>
      <c r="B1338" s="2" t="s">
        <v>6207</v>
      </c>
      <c r="C1338" s="2" t="s">
        <v>6197</v>
      </c>
      <c r="D1338" s="2" t="s">
        <v>149</v>
      </c>
      <c r="E1338" s="2"/>
      <c r="F1338" s="2" t="s">
        <v>4648</v>
      </c>
    </row>
    <row r="1339" spans="1:6" ht="18" customHeight="1">
      <c r="A1339" s="2">
        <v>1209912000</v>
      </c>
      <c r="B1339" s="2" t="s">
        <v>6208</v>
      </c>
      <c r="C1339" s="2" t="s">
        <v>6197</v>
      </c>
      <c r="D1339" s="2" t="s">
        <v>149</v>
      </c>
      <c r="E1339" s="2"/>
      <c r="F1339" s="2" t="s">
        <v>4648</v>
      </c>
    </row>
    <row r="1340" spans="1:6" ht="18" customHeight="1">
      <c r="A1340" s="2">
        <v>1209913000</v>
      </c>
      <c r="B1340" s="2" t="s">
        <v>6209</v>
      </c>
      <c r="C1340" s="2" t="s">
        <v>6197</v>
      </c>
      <c r="D1340" s="2" t="s">
        <v>149</v>
      </c>
      <c r="E1340" s="2"/>
      <c r="F1340" s="2" t="s">
        <v>4648</v>
      </c>
    </row>
    <row r="1341" spans="1:6" ht="18" customHeight="1">
      <c r="A1341" s="2">
        <v>1209914000</v>
      </c>
      <c r="B1341" s="2" t="s">
        <v>6210</v>
      </c>
      <c r="C1341" s="2" t="s">
        <v>6197</v>
      </c>
      <c r="D1341" s="2" t="s">
        <v>149</v>
      </c>
      <c r="E1341" s="2"/>
      <c r="F1341" s="2" t="s">
        <v>4648</v>
      </c>
    </row>
    <row r="1342" spans="1:6" ht="18" customHeight="1">
      <c r="A1342" s="2">
        <v>1209915000</v>
      </c>
      <c r="B1342" s="2" t="s">
        <v>6211</v>
      </c>
      <c r="C1342" s="2" t="s">
        <v>6197</v>
      </c>
      <c r="D1342" s="2" t="s">
        <v>149</v>
      </c>
      <c r="E1342" s="2"/>
      <c r="F1342" s="2" t="s">
        <v>4648</v>
      </c>
    </row>
    <row r="1343" spans="1:6" ht="18" customHeight="1">
      <c r="A1343" s="2">
        <v>1209919000</v>
      </c>
      <c r="B1343" s="2" t="s">
        <v>6212</v>
      </c>
      <c r="C1343" s="2" t="s">
        <v>6204</v>
      </c>
      <c r="D1343" s="2" t="s">
        <v>149</v>
      </c>
      <c r="E1343" s="2"/>
      <c r="F1343" s="2" t="s">
        <v>4648</v>
      </c>
    </row>
    <row r="1344" spans="1:6" ht="18" customHeight="1">
      <c r="A1344" s="2">
        <v>1209990010</v>
      </c>
      <c r="B1344" s="2" t="s">
        <v>6213</v>
      </c>
      <c r="C1344" s="2" t="s">
        <v>6204</v>
      </c>
      <c r="D1344" s="2" t="s">
        <v>149</v>
      </c>
      <c r="E1344" s="2"/>
      <c r="F1344" s="2" t="s">
        <v>4646</v>
      </c>
    </row>
    <row r="1345" spans="1:6" ht="18" customHeight="1">
      <c r="A1345" s="2">
        <v>1209990020</v>
      </c>
      <c r="B1345" s="2" t="s">
        <v>6214</v>
      </c>
      <c r="C1345" s="2" t="s">
        <v>6204</v>
      </c>
      <c r="D1345" s="2" t="s">
        <v>149</v>
      </c>
      <c r="E1345" s="2"/>
      <c r="F1345" s="2" t="s">
        <v>4648</v>
      </c>
    </row>
    <row r="1346" spans="1:6" ht="18" customHeight="1">
      <c r="A1346" s="2">
        <v>1209990030</v>
      </c>
      <c r="B1346" s="2" t="s">
        <v>6215</v>
      </c>
      <c r="C1346" s="2" t="s">
        <v>6204</v>
      </c>
      <c r="D1346" s="2" t="s">
        <v>149</v>
      </c>
      <c r="E1346" s="2"/>
      <c r="F1346" s="2" t="s">
        <v>4648</v>
      </c>
    </row>
    <row r="1347" spans="1:6" ht="18" customHeight="1">
      <c r="A1347" s="2">
        <v>1209990090</v>
      </c>
      <c r="B1347" s="2" t="s">
        <v>6216</v>
      </c>
      <c r="C1347" s="2" t="s">
        <v>6204</v>
      </c>
      <c r="D1347" s="2" t="s">
        <v>149</v>
      </c>
      <c r="E1347" s="2"/>
      <c r="F1347" s="2" t="s">
        <v>4648</v>
      </c>
    </row>
    <row r="1348" spans="1:6" ht="18" customHeight="1">
      <c r="A1348" s="2">
        <v>1210100000</v>
      </c>
      <c r="B1348" s="2" t="s">
        <v>6217</v>
      </c>
      <c r="C1348" s="2" t="s">
        <v>6218</v>
      </c>
      <c r="D1348" s="2" t="s">
        <v>149</v>
      </c>
      <c r="E1348" s="2"/>
      <c r="F1348" s="2" t="s">
        <v>4648</v>
      </c>
    </row>
    <row r="1349" spans="1:6" ht="18" customHeight="1">
      <c r="A1349" s="2">
        <v>1210200000</v>
      </c>
      <c r="B1349" s="2" t="s">
        <v>6219</v>
      </c>
      <c r="C1349" s="2" t="s">
        <v>6218</v>
      </c>
      <c r="D1349" s="2" t="s">
        <v>149</v>
      </c>
      <c r="E1349" s="2"/>
      <c r="F1349" s="2" t="s">
        <v>4648</v>
      </c>
    </row>
    <row r="1350" spans="1:6" ht="18" customHeight="1">
      <c r="A1350" s="2">
        <v>1211201100</v>
      </c>
      <c r="B1350" s="2" t="s">
        <v>6220</v>
      </c>
      <c r="C1350" s="2" t="s">
        <v>6221</v>
      </c>
      <c r="D1350" s="2" t="s">
        <v>149</v>
      </c>
      <c r="E1350" s="2"/>
      <c r="F1350" s="2" t="s">
        <v>6222</v>
      </c>
    </row>
    <row r="1351" spans="1:6" ht="18" customHeight="1">
      <c r="A1351" s="2">
        <v>1211201900</v>
      </c>
      <c r="B1351" s="2" t="s">
        <v>6223</v>
      </c>
      <c r="C1351" s="2" t="s">
        <v>6221</v>
      </c>
      <c r="D1351" s="2" t="s">
        <v>149</v>
      </c>
      <c r="E1351" s="2"/>
      <c r="F1351" s="2" t="s">
        <v>6222</v>
      </c>
    </row>
    <row r="1352" spans="1:6" ht="18" customHeight="1">
      <c r="A1352" s="2">
        <v>1211202110</v>
      </c>
      <c r="B1352" s="2" t="s">
        <v>6224</v>
      </c>
      <c r="C1352" s="2" t="s">
        <v>6221</v>
      </c>
      <c r="D1352" s="2" t="s">
        <v>149</v>
      </c>
      <c r="E1352" s="2"/>
      <c r="F1352" s="2" t="s">
        <v>4661</v>
      </c>
    </row>
    <row r="1353" spans="1:6" ht="18" customHeight="1">
      <c r="A1353" s="2">
        <v>1211202190</v>
      </c>
      <c r="B1353" s="2" t="s">
        <v>6225</v>
      </c>
      <c r="C1353" s="2" t="s">
        <v>6221</v>
      </c>
      <c r="D1353" s="2" t="s">
        <v>149</v>
      </c>
      <c r="E1353" s="2"/>
      <c r="F1353" s="2" t="s">
        <v>4944</v>
      </c>
    </row>
    <row r="1354" spans="1:6" ht="18" customHeight="1">
      <c r="A1354" s="2">
        <v>1211202910</v>
      </c>
      <c r="B1354" s="2" t="s">
        <v>6226</v>
      </c>
      <c r="C1354" s="2" t="s">
        <v>6221</v>
      </c>
      <c r="D1354" s="2" t="s">
        <v>149</v>
      </c>
      <c r="E1354" s="2"/>
      <c r="F1354" s="2" t="s">
        <v>4661</v>
      </c>
    </row>
    <row r="1355" spans="1:6" ht="18" customHeight="1">
      <c r="A1355" s="2">
        <v>1211202990</v>
      </c>
      <c r="B1355" s="2" t="s">
        <v>6227</v>
      </c>
      <c r="C1355" s="2" t="s">
        <v>6221</v>
      </c>
      <c r="D1355" s="2" t="s">
        <v>149</v>
      </c>
      <c r="E1355" s="2"/>
      <c r="F1355" s="2" t="s">
        <v>4944</v>
      </c>
    </row>
    <row r="1356" spans="1:6" ht="18" customHeight="1">
      <c r="A1356" s="2">
        <v>1211203110</v>
      </c>
      <c r="B1356" s="2" t="s">
        <v>6228</v>
      </c>
      <c r="C1356" s="2" t="s">
        <v>6229</v>
      </c>
      <c r="D1356" s="2" t="s">
        <v>149</v>
      </c>
      <c r="E1356" s="2"/>
      <c r="F1356" s="2" t="s">
        <v>4661</v>
      </c>
    </row>
    <row r="1357" spans="1:6" ht="18" customHeight="1">
      <c r="A1357" s="2">
        <v>1211203190</v>
      </c>
      <c r="B1357" s="2" t="s">
        <v>6230</v>
      </c>
      <c r="C1357" s="2" t="s">
        <v>6229</v>
      </c>
      <c r="D1357" s="2" t="s">
        <v>149</v>
      </c>
      <c r="E1357" s="2"/>
      <c r="F1357" s="2" t="s">
        <v>4648</v>
      </c>
    </row>
    <row r="1358" spans="1:6" ht="18" customHeight="1">
      <c r="A1358" s="2">
        <v>1211203210</v>
      </c>
      <c r="B1358" s="2" t="s">
        <v>6231</v>
      </c>
      <c r="C1358" s="2" t="s">
        <v>6232</v>
      </c>
      <c r="D1358" s="2" t="s">
        <v>149</v>
      </c>
      <c r="E1358" s="2"/>
      <c r="F1358" s="2" t="s">
        <v>5619</v>
      </c>
    </row>
    <row r="1359" spans="1:6" ht="18" customHeight="1">
      <c r="A1359" s="2">
        <v>1211203290</v>
      </c>
      <c r="B1359" s="2" t="s">
        <v>6233</v>
      </c>
      <c r="C1359" s="2" t="s">
        <v>6232</v>
      </c>
      <c r="D1359" s="2" t="s">
        <v>149</v>
      </c>
      <c r="E1359" s="2"/>
      <c r="F1359" s="2" t="s">
        <v>5617</v>
      </c>
    </row>
    <row r="1360" spans="1:6" ht="18" customHeight="1">
      <c r="A1360" s="2">
        <v>1211203910</v>
      </c>
      <c r="B1360" s="2" t="s">
        <v>6234</v>
      </c>
      <c r="C1360" s="2" t="s">
        <v>6235</v>
      </c>
      <c r="D1360" s="2" t="s">
        <v>149</v>
      </c>
      <c r="E1360" s="2"/>
      <c r="F1360" s="2" t="s">
        <v>5619</v>
      </c>
    </row>
    <row r="1361" spans="1:6" ht="18" customHeight="1">
      <c r="A1361" s="2">
        <v>1211203990</v>
      </c>
      <c r="B1361" s="2" t="s">
        <v>6236</v>
      </c>
      <c r="C1361" s="2" t="s">
        <v>6235</v>
      </c>
      <c r="D1361" s="2" t="s">
        <v>149</v>
      </c>
      <c r="E1361" s="2"/>
      <c r="F1361" s="2" t="s">
        <v>5617</v>
      </c>
    </row>
    <row r="1362" spans="1:6" ht="18" customHeight="1">
      <c r="A1362" s="2">
        <v>1211209110</v>
      </c>
      <c r="B1362" s="2" t="s">
        <v>6237</v>
      </c>
      <c r="C1362" s="2" t="s">
        <v>6229</v>
      </c>
      <c r="D1362" s="2" t="s">
        <v>149</v>
      </c>
      <c r="E1362" s="2"/>
      <c r="F1362" s="2" t="s">
        <v>4661</v>
      </c>
    </row>
    <row r="1363" spans="1:6" ht="18" customHeight="1">
      <c r="A1363" s="2">
        <v>1211209199</v>
      </c>
      <c r="B1363" s="2" t="s">
        <v>6238</v>
      </c>
      <c r="C1363" s="2" t="s">
        <v>6229</v>
      </c>
      <c r="D1363" s="2" t="s">
        <v>149</v>
      </c>
      <c r="E1363" s="2"/>
      <c r="F1363" s="2" t="s">
        <v>4648</v>
      </c>
    </row>
    <row r="1364" spans="1:6" ht="18" customHeight="1">
      <c r="A1364" s="2">
        <v>1211209210</v>
      </c>
      <c r="B1364" s="2" t="s">
        <v>6239</v>
      </c>
      <c r="C1364" s="2" t="s">
        <v>6232</v>
      </c>
      <c r="D1364" s="2" t="s">
        <v>149</v>
      </c>
      <c r="E1364" s="2"/>
      <c r="F1364" s="2" t="s">
        <v>5619</v>
      </c>
    </row>
    <row r="1365" spans="1:6" ht="18" customHeight="1">
      <c r="A1365" s="2">
        <v>1211209299</v>
      </c>
      <c r="B1365" s="2" t="s">
        <v>6240</v>
      </c>
      <c r="C1365" s="2" t="s">
        <v>6232</v>
      </c>
      <c r="D1365" s="2" t="s">
        <v>149</v>
      </c>
      <c r="E1365" s="2"/>
      <c r="F1365" s="2" t="s">
        <v>5617</v>
      </c>
    </row>
    <row r="1366" spans="1:6" ht="18" customHeight="1">
      <c r="A1366" s="2">
        <v>1211209910</v>
      </c>
      <c r="B1366" s="2" t="s">
        <v>6241</v>
      </c>
      <c r="C1366" s="2" t="s">
        <v>6235</v>
      </c>
      <c r="D1366" s="2" t="s">
        <v>149</v>
      </c>
      <c r="E1366" s="2"/>
      <c r="F1366" s="2" t="s">
        <v>5619</v>
      </c>
    </row>
    <row r="1367" spans="1:6" ht="18" customHeight="1">
      <c r="A1367" s="2">
        <v>1211209999</v>
      </c>
      <c r="B1367" s="2" t="s">
        <v>6242</v>
      </c>
      <c r="C1367" s="2" t="s">
        <v>6235</v>
      </c>
      <c r="D1367" s="2" t="s">
        <v>149</v>
      </c>
      <c r="E1367" s="2"/>
      <c r="F1367" s="2" t="s">
        <v>5617</v>
      </c>
    </row>
    <row r="1368" spans="1:6" ht="18" customHeight="1">
      <c r="A1368" s="2">
        <v>1211300010</v>
      </c>
      <c r="B1368" s="2" t="s">
        <v>6243</v>
      </c>
      <c r="C1368" s="2" t="s">
        <v>6244</v>
      </c>
      <c r="D1368" s="2" t="s">
        <v>149</v>
      </c>
      <c r="E1368" s="2"/>
      <c r="F1368" s="2" t="s">
        <v>6245</v>
      </c>
    </row>
    <row r="1369" spans="1:6" ht="18" customHeight="1">
      <c r="A1369" s="2">
        <v>1211300020</v>
      </c>
      <c r="B1369" s="2" t="s">
        <v>6246</v>
      </c>
      <c r="C1369" s="2" t="s">
        <v>6244</v>
      </c>
      <c r="D1369" s="2" t="s">
        <v>149</v>
      </c>
      <c r="E1369" s="2"/>
      <c r="F1369" s="2" t="s">
        <v>4648</v>
      </c>
    </row>
    <row r="1370" spans="1:6" ht="18" customHeight="1">
      <c r="A1370" s="2">
        <v>1211300090</v>
      </c>
      <c r="B1370" s="2" t="s">
        <v>6247</v>
      </c>
      <c r="C1370" s="2" t="s">
        <v>6244</v>
      </c>
      <c r="D1370" s="2" t="s">
        <v>149</v>
      </c>
      <c r="E1370" s="2"/>
      <c r="F1370" s="2" t="s">
        <v>4648</v>
      </c>
    </row>
    <row r="1371" spans="1:6" ht="18" customHeight="1">
      <c r="A1371" s="2">
        <v>1211400010</v>
      </c>
      <c r="B1371" s="2" t="s">
        <v>6248</v>
      </c>
      <c r="C1371" s="2" t="s">
        <v>6244</v>
      </c>
      <c r="D1371" s="2" t="s">
        <v>149</v>
      </c>
      <c r="E1371" s="2"/>
      <c r="F1371" s="2" t="s">
        <v>4648</v>
      </c>
    </row>
    <row r="1372" spans="1:6" ht="18" customHeight="1">
      <c r="A1372" s="2">
        <v>1211400020</v>
      </c>
      <c r="B1372" s="2" t="s">
        <v>6249</v>
      </c>
      <c r="C1372" s="2" t="s">
        <v>6244</v>
      </c>
      <c r="D1372" s="2" t="s">
        <v>149</v>
      </c>
      <c r="E1372" s="2"/>
      <c r="F1372" s="2" t="s">
        <v>4648</v>
      </c>
    </row>
    <row r="1373" spans="1:6" ht="18" customHeight="1">
      <c r="A1373" s="2">
        <v>1211400090</v>
      </c>
      <c r="B1373" s="2" t="s">
        <v>6250</v>
      </c>
      <c r="C1373" s="2" t="s">
        <v>6244</v>
      </c>
      <c r="D1373" s="2" t="s">
        <v>149</v>
      </c>
      <c r="E1373" s="2"/>
      <c r="F1373" s="2" t="s">
        <v>4648</v>
      </c>
    </row>
    <row r="1374" spans="1:6" ht="18" customHeight="1">
      <c r="A1374" s="2">
        <v>1211500011</v>
      </c>
      <c r="B1374" s="2" t="s">
        <v>6251</v>
      </c>
      <c r="C1374" s="2" t="s">
        <v>6244</v>
      </c>
      <c r="D1374" s="2" t="s">
        <v>149</v>
      </c>
      <c r="E1374" s="2"/>
      <c r="F1374" s="2" t="s">
        <v>6252</v>
      </c>
    </row>
    <row r="1375" spans="1:6" ht="18" customHeight="1">
      <c r="A1375" s="2">
        <v>1211500012</v>
      </c>
      <c r="B1375" s="2" t="s">
        <v>6253</v>
      </c>
      <c r="C1375" s="2" t="s">
        <v>6244</v>
      </c>
      <c r="D1375" s="2" t="s">
        <v>149</v>
      </c>
      <c r="E1375" s="2"/>
      <c r="F1375" s="2" t="s">
        <v>6254</v>
      </c>
    </row>
    <row r="1376" spans="1:6" ht="18" customHeight="1">
      <c r="A1376" s="2">
        <v>1211500019</v>
      </c>
      <c r="B1376" s="2" t="s">
        <v>6255</v>
      </c>
      <c r="C1376" s="2" t="s">
        <v>6244</v>
      </c>
      <c r="D1376" s="2" t="s">
        <v>149</v>
      </c>
      <c r="E1376" s="2"/>
      <c r="F1376" s="2" t="s">
        <v>5617</v>
      </c>
    </row>
    <row r="1377" spans="1:6" ht="18" customHeight="1">
      <c r="A1377" s="2">
        <v>1211500021</v>
      </c>
      <c r="B1377" s="2" t="s">
        <v>6256</v>
      </c>
      <c r="C1377" s="2" t="s">
        <v>6244</v>
      </c>
      <c r="D1377" s="2" t="s">
        <v>149</v>
      </c>
      <c r="E1377" s="2"/>
      <c r="F1377" s="2" t="s">
        <v>6257</v>
      </c>
    </row>
    <row r="1378" spans="1:6" ht="18" customHeight="1">
      <c r="A1378" s="2">
        <v>1211500029</v>
      </c>
      <c r="B1378" s="2" t="s">
        <v>6258</v>
      </c>
      <c r="C1378" s="2" t="s">
        <v>6244</v>
      </c>
      <c r="D1378" s="2" t="s">
        <v>149</v>
      </c>
      <c r="E1378" s="2"/>
      <c r="F1378" s="2" t="s">
        <v>5553</v>
      </c>
    </row>
    <row r="1379" spans="1:6" ht="18" customHeight="1">
      <c r="A1379" s="2">
        <v>1211500091</v>
      </c>
      <c r="B1379" s="2" t="s">
        <v>6259</v>
      </c>
      <c r="C1379" s="2" t="s">
        <v>6244</v>
      </c>
      <c r="D1379" s="2" t="s">
        <v>149</v>
      </c>
      <c r="E1379" s="2"/>
      <c r="F1379" s="2" t="s">
        <v>6257</v>
      </c>
    </row>
    <row r="1380" spans="1:6" ht="18" customHeight="1">
      <c r="A1380" s="2">
        <v>1211500099</v>
      </c>
      <c r="B1380" s="2" t="s">
        <v>6260</v>
      </c>
      <c r="C1380" s="2" t="s">
        <v>6244</v>
      </c>
      <c r="D1380" s="2" t="s">
        <v>149</v>
      </c>
      <c r="E1380" s="2"/>
      <c r="F1380" s="2" t="s">
        <v>5553</v>
      </c>
    </row>
    <row r="1381" spans="1:6" ht="18" customHeight="1">
      <c r="A1381" s="2">
        <v>1211600000</v>
      </c>
      <c r="B1381" s="2" t="s">
        <v>6261</v>
      </c>
      <c r="C1381" s="2" t="s">
        <v>6244</v>
      </c>
      <c r="D1381" s="2" t="s">
        <v>149</v>
      </c>
      <c r="E1381" s="2"/>
      <c r="F1381" s="2" t="s">
        <v>4713</v>
      </c>
    </row>
    <row r="1382" spans="1:6" ht="18" customHeight="1">
      <c r="A1382" s="2">
        <v>1211901100</v>
      </c>
      <c r="B1382" s="2" t="s">
        <v>6262</v>
      </c>
      <c r="C1382" s="2" t="s">
        <v>6244</v>
      </c>
      <c r="D1382" s="2" t="s">
        <v>149</v>
      </c>
      <c r="E1382" s="2"/>
      <c r="F1382" s="2" t="s">
        <v>6263</v>
      </c>
    </row>
    <row r="1383" spans="1:6" ht="18" customHeight="1">
      <c r="A1383" s="2">
        <v>1211901200</v>
      </c>
      <c r="B1383" s="2" t="s">
        <v>6264</v>
      </c>
      <c r="C1383" s="2" t="s">
        <v>6244</v>
      </c>
      <c r="D1383" s="2" t="s">
        <v>149</v>
      </c>
      <c r="E1383" s="2"/>
      <c r="F1383" s="2" t="s">
        <v>6263</v>
      </c>
    </row>
    <row r="1384" spans="1:6" ht="18" customHeight="1">
      <c r="A1384" s="2">
        <v>1211901300</v>
      </c>
      <c r="B1384" s="2" t="s">
        <v>6265</v>
      </c>
      <c r="C1384" s="2" t="s">
        <v>6244</v>
      </c>
      <c r="D1384" s="2" t="s">
        <v>149</v>
      </c>
      <c r="E1384" s="2"/>
      <c r="F1384" s="2" t="s">
        <v>6263</v>
      </c>
    </row>
    <row r="1385" spans="1:6" ht="18" customHeight="1">
      <c r="A1385" s="2">
        <v>1211901410</v>
      </c>
      <c r="B1385" s="2" t="s">
        <v>6266</v>
      </c>
      <c r="C1385" s="2" t="s">
        <v>6244</v>
      </c>
      <c r="D1385" s="2" t="s">
        <v>149</v>
      </c>
      <c r="E1385" s="2"/>
      <c r="F1385" s="2" t="s">
        <v>6267</v>
      </c>
    </row>
    <row r="1386" spans="1:6" ht="18" customHeight="1">
      <c r="A1386" s="2">
        <v>1211901490</v>
      </c>
      <c r="B1386" s="2" t="s">
        <v>6268</v>
      </c>
      <c r="C1386" s="2" t="s">
        <v>6244</v>
      </c>
      <c r="D1386" s="2" t="s">
        <v>149</v>
      </c>
      <c r="E1386" s="2"/>
      <c r="F1386" s="2" t="s">
        <v>6263</v>
      </c>
    </row>
    <row r="1387" spans="1:6" ht="18" customHeight="1">
      <c r="A1387" s="2">
        <v>1211901500</v>
      </c>
      <c r="B1387" s="2" t="s">
        <v>6269</v>
      </c>
      <c r="C1387" s="2" t="s">
        <v>6244</v>
      </c>
      <c r="D1387" s="2" t="s">
        <v>149</v>
      </c>
      <c r="E1387" s="2"/>
      <c r="F1387" s="2" t="s">
        <v>6263</v>
      </c>
    </row>
    <row r="1388" spans="1:6" ht="18" customHeight="1">
      <c r="A1388" s="2">
        <v>1211901610</v>
      </c>
      <c r="B1388" s="2" t="s">
        <v>6270</v>
      </c>
      <c r="C1388" s="2" t="s">
        <v>6244</v>
      </c>
      <c r="D1388" s="2" t="s">
        <v>149</v>
      </c>
      <c r="E1388" s="2"/>
      <c r="F1388" s="2" t="s">
        <v>6271</v>
      </c>
    </row>
    <row r="1389" spans="1:6" ht="18" customHeight="1">
      <c r="A1389" s="2">
        <v>1211901690</v>
      </c>
      <c r="B1389" s="2" t="s">
        <v>6272</v>
      </c>
      <c r="C1389" s="2" t="s">
        <v>6244</v>
      </c>
      <c r="D1389" s="2" t="s">
        <v>149</v>
      </c>
      <c r="E1389" s="2"/>
      <c r="F1389" s="2" t="s">
        <v>5617</v>
      </c>
    </row>
    <row r="1390" spans="1:6" ht="18" customHeight="1">
      <c r="A1390" s="2">
        <v>1211901710</v>
      </c>
      <c r="B1390" s="2" t="s">
        <v>6273</v>
      </c>
      <c r="C1390" s="2" t="s">
        <v>6244</v>
      </c>
      <c r="D1390" s="2" t="s">
        <v>149</v>
      </c>
      <c r="E1390" s="2"/>
      <c r="F1390" s="2" t="s">
        <v>6267</v>
      </c>
    </row>
    <row r="1391" spans="1:6" ht="18" customHeight="1">
      <c r="A1391" s="2">
        <v>1211901790</v>
      </c>
      <c r="B1391" s="2" t="s">
        <v>6274</v>
      </c>
      <c r="C1391" s="2" t="s">
        <v>6244</v>
      </c>
      <c r="D1391" s="2" t="s">
        <v>149</v>
      </c>
      <c r="E1391" s="2"/>
      <c r="F1391" s="2" t="s">
        <v>6263</v>
      </c>
    </row>
    <row r="1392" spans="1:6" ht="18" customHeight="1">
      <c r="A1392" s="2">
        <v>1211901800</v>
      </c>
      <c r="B1392" s="2" t="s">
        <v>6275</v>
      </c>
      <c r="C1392" s="2" t="s">
        <v>6244</v>
      </c>
      <c r="D1392" s="2" t="s">
        <v>149</v>
      </c>
      <c r="E1392" s="2"/>
      <c r="F1392" s="2" t="s">
        <v>6263</v>
      </c>
    </row>
    <row r="1393" spans="1:6" ht="18" customHeight="1">
      <c r="A1393" s="2">
        <v>1211901900</v>
      </c>
      <c r="B1393" s="2" t="s">
        <v>6276</v>
      </c>
      <c r="C1393" s="2" t="s">
        <v>6244</v>
      </c>
      <c r="D1393" s="2" t="s">
        <v>149</v>
      </c>
      <c r="E1393" s="2"/>
      <c r="F1393" s="2" t="s">
        <v>6263</v>
      </c>
    </row>
    <row r="1394" spans="1:6" ht="18" customHeight="1">
      <c r="A1394" s="2">
        <v>1211902100</v>
      </c>
      <c r="B1394" s="2" t="s">
        <v>6277</v>
      </c>
      <c r="C1394" s="2" t="s">
        <v>6244</v>
      </c>
      <c r="D1394" s="2" t="s">
        <v>149</v>
      </c>
      <c r="E1394" s="2"/>
      <c r="F1394" s="2" t="s">
        <v>6263</v>
      </c>
    </row>
    <row r="1395" spans="1:6" ht="18" customHeight="1">
      <c r="A1395" s="2">
        <v>1211902200</v>
      </c>
      <c r="B1395" s="2" t="s">
        <v>6278</v>
      </c>
      <c r="C1395" s="2" t="s">
        <v>6244</v>
      </c>
      <c r="D1395" s="2" t="s">
        <v>149</v>
      </c>
      <c r="E1395" s="2"/>
      <c r="F1395" s="2" t="s">
        <v>6222</v>
      </c>
    </row>
    <row r="1396" spans="1:6" ht="18" customHeight="1">
      <c r="A1396" s="2">
        <v>1211902300</v>
      </c>
      <c r="B1396" s="2" t="s">
        <v>6279</v>
      </c>
      <c r="C1396" s="2" t="s">
        <v>6244</v>
      </c>
      <c r="D1396" s="2" t="s">
        <v>149</v>
      </c>
      <c r="E1396" s="2"/>
      <c r="F1396" s="2" t="s">
        <v>6263</v>
      </c>
    </row>
    <row r="1397" spans="1:6" ht="18" customHeight="1">
      <c r="A1397" s="2">
        <v>1211902400</v>
      </c>
      <c r="B1397" s="2" t="s">
        <v>6280</v>
      </c>
      <c r="C1397" s="2" t="s">
        <v>6244</v>
      </c>
      <c r="D1397" s="2" t="s">
        <v>149</v>
      </c>
      <c r="E1397" s="2"/>
      <c r="F1397" s="2" t="s">
        <v>6263</v>
      </c>
    </row>
    <row r="1398" spans="1:6" ht="18" customHeight="1">
      <c r="A1398" s="2">
        <v>1211902500</v>
      </c>
      <c r="B1398" s="2" t="s">
        <v>6281</v>
      </c>
      <c r="C1398" s="2" t="s">
        <v>6244</v>
      </c>
      <c r="D1398" s="2" t="s">
        <v>149</v>
      </c>
      <c r="E1398" s="2"/>
      <c r="F1398" s="2" t="s">
        <v>6263</v>
      </c>
    </row>
    <row r="1399" spans="1:6" ht="18" customHeight="1">
      <c r="A1399" s="2">
        <v>1211902600</v>
      </c>
      <c r="B1399" s="2" t="s">
        <v>6282</v>
      </c>
      <c r="C1399" s="2" t="s">
        <v>6244</v>
      </c>
      <c r="D1399" s="2" t="s">
        <v>149</v>
      </c>
      <c r="E1399" s="2"/>
      <c r="F1399" s="2" t="s">
        <v>6263</v>
      </c>
    </row>
    <row r="1400" spans="1:6" ht="18" customHeight="1">
      <c r="A1400" s="2">
        <v>1211902700</v>
      </c>
      <c r="B1400" s="2" t="s">
        <v>6283</v>
      </c>
      <c r="C1400" s="2" t="s">
        <v>6244</v>
      </c>
      <c r="D1400" s="2" t="s">
        <v>149</v>
      </c>
      <c r="E1400" s="2"/>
      <c r="F1400" s="2" t="s">
        <v>6263</v>
      </c>
    </row>
    <row r="1401" spans="1:6" ht="18" customHeight="1">
      <c r="A1401" s="2">
        <v>1211902800</v>
      </c>
      <c r="B1401" s="2" t="s">
        <v>6284</v>
      </c>
      <c r="C1401" s="2" t="s">
        <v>6244</v>
      </c>
      <c r="D1401" s="2" t="s">
        <v>149</v>
      </c>
      <c r="E1401" s="2"/>
      <c r="F1401" s="2" t="s">
        <v>5617</v>
      </c>
    </row>
    <row r="1402" spans="1:6" ht="18" customHeight="1">
      <c r="A1402" s="2">
        <v>1211902900</v>
      </c>
      <c r="B1402" s="2" t="s">
        <v>6285</v>
      </c>
      <c r="C1402" s="2" t="s">
        <v>6244</v>
      </c>
      <c r="D1402" s="2" t="s">
        <v>149</v>
      </c>
      <c r="E1402" s="2"/>
      <c r="F1402" s="2" t="s">
        <v>6263</v>
      </c>
    </row>
    <row r="1403" spans="1:6" ht="18" customHeight="1">
      <c r="A1403" s="2">
        <v>1211903100</v>
      </c>
      <c r="B1403" s="2" t="s">
        <v>6286</v>
      </c>
      <c r="C1403" s="2" t="s">
        <v>6244</v>
      </c>
      <c r="D1403" s="2" t="s">
        <v>149</v>
      </c>
      <c r="E1403" s="2"/>
      <c r="F1403" s="2" t="s">
        <v>6263</v>
      </c>
    </row>
    <row r="1404" spans="1:6" ht="18" customHeight="1">
      <c r="A1404" s="2">
        <v>1211903200</v>
      </c>
      <c r="B1404" s="2" t="s">
        <v>6287</v>
      </c>
      <c r="C1404" s="2" t="s">
        <v>6244</v>
      </c>
      <c r="D1404" s="2" t="s">
        <v>149</v>
      </c>
      <c r="E1404" s="2"/>
      <c r="F1404" s="2" t="s">
        <v>5617</v>
      </c>
    </row>
    <row r="1405" spans="1:6" ht="18" customHeight="1">
      <c r="A1405" s="2">
        <v>1211903300</v>
      </c>
      <c r="B1405" s="2" t="s">
        <v>6288</v>
      </c>
      <c r="C1405" s="2" t="s">
        <v>6221</v>
      </c>
      <c r="D1405" s="2" t="s">
        <v>149</v>
      </c>
      <c r="E1405" s="2"/>
      <c r="F1405" s="2" t="s">
        <v>6289</v>
      </c>
    </row>
    <row r="1406" spans="1:6" ht="18" customHeight="1">
      <c r="A1406" s="2">
        <v>1211903400</v>
      </c>
      <c r="B1406" s="2" t="s">
        <v>6290</v>
      </c>
      <c r="C1406" s="2" t="s">
        <v>6244</v>
      </c>
      <c r="D1406" s="2" t="s">
        <v>149</v>
      </c>
      <c r="E1406" s="2"/>
      <c r="F1406" s="2" t="s">
        <v>6263</v>
      </c>
    </row>
    <row r="1407" spans="1:6" ht="18" customHeight="1">
      <c r="A1407" s="2">
        <v>1211903500</v>
      </c>
      <c r="B1407" s="2" t="s">
        <v>6291</v>
      </c>
      <c r="C1407" s="2" t="s">
        <v>6244</v>
      </c>
      <c r="D1407" s="2" t="s">
        <v>149</v>
      </c>
      <c r="E1407" s="2"/>
      <c r="F1407" s="2" t="s">
        <v>4648</v>
      </c>
    </row>
    <row r="1408" spans="1:6" ht="18" customHeight="1">
      <c r="A1408" s="2">
        <v>1211903600</v>
      </c>
      <c r="B1408" s="2" t="s">
        <v>6292</v>
      </c>
      <c r="C1408" s="2" t="s">
        <v>6244</v>
      </c>
      <c r="D1408" s="2" t="s">
        <v>149</v>
      </c>
      <c r="E1408" s="2"/>
      <c r="F1408" s="2" t="s">
        <v>6293</v>
      </c>
    </row>
    <row r="1409" spans="1:6" ht="18" customHeight="1">
      <c r="A1409" s="2">
        <v>1211903700</v>
      </c>
      <c r="B1409" s="2" t="s">
        <v>6294</v>
      </c>
      <c r="C1409" s="2" t="s">
        <v>6244</v>
      </c>
      <c r="D1409" s="2" t="s">
        <v>149</v>
      </c>
      <c r="E1409" s="2"/>
      <c r="F1409" s="2" t="s">
        <v>5617</v>
      </c>
    </row>
    <row r="1410" spans="1:6" ht="18" customHeight="1">
      <c r="A1410" s="2">
        <v>1211903810</v>
      </c>
      <c r="B1410" s="2" t="s">
        <v>6295</v>
      </c>
      <c r="C1410" s="2" t="s">
        <v>6244</v>
      </c>
      <c r="D1410" s="2" t="s">
        <v>149</v>
      </c>
      <c r="E1410" s="2"/>
      <c r="F1410" s="2" t="s">
        <v>6271</v>
      </c>
    </row>
    <row r="1411" spans="1:6" ht="18" customHeight="1">
      <c r="A1411" s="2">
        <v>1211903890</v>
      </c>
      <c r="B1411" s="2" t="s">
        <v>6296</v>
      </c>
      <c r="C1411" s="2" t="s">
        <v>6244</v>
      </c>
      <c r="D1411" s="2" t="s">
        <v>149</v>
      </c>
      <c r="E1411" s="2"/>
      <c r="F1411" s="2" t="s">
        <v>5617</v>
      </c>
    </row>
    <row r="1412" spans="1:6" ht="18" customHeight="1">
      <c r="A1412" s="2">
        <v>1211903930</v>
      </c>
      <c r="B1412" s="2" t="s">
        <v>6297</v>
      </c>
      <c r="C1412" s="2" t="s">
        <v>6221</v>
      </c>
      <c r="D1412" s="2" t="s">
        <v>149</v>
      </c>
      <c r="E1412" s="2"/>
      <c r="F1412" s="2" t="s">
        <v>6245</v>
      </c>
    </row>
    <row r="1413" spans="1:6" ht="18" customHeight="1">
      <c r="A1413" s="2">
        <v>1211903940</v>
      </c>
      <c r="B1413" s="2" t="s">
        <v>6298</v>
      </c>
      <c r="C1413" s="2" t="s">
        <v>6221</v>
      </c>
      <c r="D1413" s="2" t="s">
        <v>149</v>
      </c>
      <c r="E1413" s="2"/>
      <c r="F1413" s="2" t="s">
        <v>6245</v>
      </c>
    </row>
    <row r="1414" spans="1:6" ht="18" customHeight="1">
      <c r="A1414" s="2">
        <v>1211903950</v>
      </c>
      <c r="B1414" s="2" t="s">
        <v>6299</v>
      </c>
      <c r="C1414" s="2" t="s">
        <v>6221</v>
      </c>
      <c r="D1414" s="2" t="s">
        <v>149</v>
      </c>
      <c r="E1414" s="2"/>
      <c r="F1414" s="2" t="s">
        <v>4713</v>
      </c>
    </row>
    <row r="1415" spans="1:6" ht="18" customHeight="1">
      <c r="A1415" s="2">
        <v>1211903960</v>
      </c>
      <c r="B1415" s="2" t="s">
        <v>6300</v>
      </c>
      <c r="C1415" s="2" t="s">
        <v>6221</v>
      </c>
      <c r="D1415" s="2" t="s">
        <v>149</v>
      </c>
      <c r="E1415" s="2"/>
      <c r="F1415" s="2" t="s">
        <v>4713</v>
      </c>
    </row>
    <row r="1416" spans="1:6" ht="18" customHeight="1">
      <c r="A1416" s="2">
        <v>1211903971</v>
      </c>
      <c r="B1416" s="2" t="s">
        <v>6301</v>
      </c>
      <c r="C1416" s="2" t="s">
        <v>6221</v>
      </c>
      <c r="D1416" s="2" t="s">
        <v>149</v>
      </c>
      <c r="E1416" s="2"/>
      <c r="F1416" s="2" t="s">
        <v>4713</v>
      </c>
    </row>
    <row r="1417" spans="1:6" ht="18" customHeight="1">
      <c r="A1417" s="2">
        <v>1211903979</v>
      </c>
      <c r="B1417" s="2" t="s">
        <v>6302</v>
      </c>
      <c r="C1417" s="2" t="s">
        <v>6221</v>
      </c>
      <c r="D1417" s="2" t="s">
        <v>149</v>
      </c>
      <c r="E1417" s="2"/>
      <c r="F1417" s="2" t="s">
        <v>4648</v>
      </c>
    </row>
    <row r="1418" spans="1:6" ht="18" customHeight="1">
      <c r="A1418" s="2">
        <v>1211903982</v>
      </c>
      <c r="B1418" s="2" t="s">
        <v>6303</v>
      </c>
      <c r="C1418" s="2" t="s">
        <v>6221</v>
      </c>
      <c r="D1418" s="2" t="s">
        <v>149</v>
      </c>
      <c r="E1418" s="2"/>
      <c r="F1418" s="2" t="s">
        <v>4713</v>
      </c>
    </row>
    <row r="1419" spans="1:6" ht="18" customHeight="1">
      <c r="A1419" s="2">
        <v>1211903983</v>
      </c>
      <c r="B1419" s="2" t="s">
        <v>6304</v>
      </c>
      <c r="C1419" s="2" t="s">
        <v>6221</v>
      </c>
      <c r="D1419" s="2" t="s">
        <v>149</v>
      </c>
      <c r="E1419" s="2"/>
      <c r="F1419" s="2" t="s">
        <v>4648</v>
      </c>
    </row>
    <row r="1420" spans="1:6" ht="18" customHeight="1">
      <c r="A1420" s="2">
        <v>1211903984</v>
      </c>
      <c r="B1420" s="2" t="s">
        <v>6305</v>
      </c>
      <c r="C1420" s="2" t="s">
        <v>6221</v>
      </c>
      <c r="D1420" s="2" t="s">
        <v>149</v>
      </c>
      <c r="E1420" s="2"/>
      <c r="F1420" s="2" t="s">
        <v>4713</v>
      </c>
    </row>
    <row r="1421" spans="1:6" ht="18" customHeight="1">
      <c r="A1421" s="2">
        <v>1211903985</v>
      </c>
      <c r="B1421" s="2" t="s">
        <v>6306</v>
      </c>
      <c r="C1421" s="2" t="s">
        <v>6221</v>
      </c>
      <c r="D1421" s="2" t="s">
        <v>149</v>
      </c>
      <c r="E1421" s="2"/>
      <c r="F1421" s="2" t="s">
        <v>4648</v>
      </c>
    </row>
    <row r="1422" spans="1:6" ht="18" customHeight="1">
      <c r="A1422" s="2">
        <v>1211903991</v>
      </c>
      <c r="B1422" s="2" t="s">
        <v>6307</v>
      </c>
      <c r="C1422" s="2" t="s">
        <v>6221</v>
      </c>
      <c r="D1422" s="2" t="s">
        <v>149</v>
      </c>
      <c r="E1422" s="2"/>
      <c r="F1422" s="2" t="s">
        <v>4713</v>
      </c>
    </row>
    <row r="1423" spans="1:6" ht="18" customHeight="1">
      <c r="A1423" s="2">
        <v>1211903992</v>
      </c>
      <c r="B1423" s="2" t="s">
        <v>6308</v>
      </c>
      <c r="C1423" s="2" t="s">
        <v>6221</v>
      </c>
      <c r="D1423" s="2" t="s">
        <v>149</v>
      </c>
      <c r="E1423" s="2"/>
      <c r="F1423" s="2" t="s">
        <v>4648</v>
      </c>
    </row>
    <row r="1424" spans="1:6" ht="18" customHeight="1">
      <c r="A1424" s="2">
        <v>1211903993</v>
      </c>
      <c r="B1424" s="2" t="s">
        <v>6309</v>
      </c>
      <c r="C1424" s="2" t="s">
        <v>6221</v>
      </c>
      <c r="D1424" s="2" t="s">
        <v>149</v>
      </c>
      <c r="E1424" s="2"/>
      <c r="F1424" s="2" t="s">
        <v>6245</v>
      </c>
    </row>
    <row r="1425" spans="1:6" ht="18" customHeight="1">
      <c r="A1425" s="2">
        <v>1211903994</v>
      </c>
      <c r="B1425" s="2" t="s">
        <v>6310</v>
      </c>
      <c r="C1425" s="2" t="s">
        <v>6221</v>
      </c>
      <c r="D1425" s="2" t="s">
        <v>149</v>
      </c>
      <c r="E1425" s="2"/>
      <c r="F1425" s="2" t="s">
        <v>5617</v>
      </c>
    </row>
    <row r="1426" spans="1:6" ht="18" customHeight="1">
      <c r="A1426" s="2">
        <v>1211903995</v>
      </c>
      <c r="B1426" s="2" t="s">
        <v>6311</v>
      </c>
      <c r="C1426" s="2" t="s">
        <v>6221</v>
      </c>
      <c r="D1426" s="2" t="s">
        <v>149</v>
      </c>
      <c r="E1426" s="2"/>
      <c r="F1426" s="2" t="s">
        <v>5617</v>
      </c>
    </row>
    <row r="1427" spans="1:6" ht="18" customHeight="1">
      <c r="A1427" s="2">
        <v>1211903996</v>
      </c>
      <c r="B1427" s="2" t="s">
        <v>6312</v>
      </c>
      <c r="C1427" s="2" t="s">
        <v>6221</v>
      </c>
      <c r="D1427" s="2" t="s">
        <v>149</v>
      </c>
      <c r="E1427" s="2"/>
      <c r="F1427" s="2" t="s">
        <v>4648</v>
      </c>
    </row>
    <row r="1428" spans="1:6" ht="18" customHeight="1">
      <c r="A1428" s="2">
        <v>1211903999</v>
      </c>
      <c r="B1428" s="2" t="s">
        <v>6313</v>
      </c>
      <c r="C1428" s="2" t="s">
        <v>6221</v>
      </c>
      <c r="D1428" s="2" t="s">
        <v>149</v>
      </c>
      <c r="E1428" s="2"/>
      <c r="F1428" s="2" t="s">
        <v>5617</v>
      </c>
    </row>
    <row r="1429" spans="1:6" ht="18" customHeight="1">
      <c r="A1429" s="2">
        <v>1211905030</v>
      </c>
      <c r="B1429" s="2" t="s">
        <v>6314</v>
      </c>
      <c r="C1429" s="2" t="s">
        <v>6221</v>
      </c>
      <c r="D1429" s="2" t="s">
        <v>149</v>
      </c>
      <c r="E1429" s="2"/>
      <c r="F1429" s="2" t="s">
        <v>4713</v>
      </c>
    </row>
    <row r="1430" spans="1:6" ht="18" customHeight="1">
      <c r="A1430" s="2">
        <v>1211905091</v>
      </c>
      <c r="B1430" s="2" t="s">
        <v>6315</v>
      </c>
      <c r="C1430" s="2" t="s">
        <v>6221</v>
      </c>
      <c r="D1430" s="2" t="s">
        <v>149</v>
      </c>
      <c r="E1430" s="2"/>
      <c r="F1430" s="2" t="s">
        <v>4713</v>
      </c>
    </row>
    <row r="1431" spans="1:6" ht="18" customHeight="1">
      <c r="A1431" s="2">
        <v>1211905099</v>
      </c>
      <c r="B1431" s="2" t="s">
        <v>6316</v>
      </c>
      <c r="C1431" s="2" t="s">
        <v>6221</v>
      </c>
      <c r="D1431" s="2" t="s">
        <v>149</v>
      </c>
      <c r="E1431" s="2"/>
      <c r="F1431" s="2" t="s">
        <v>4648</v>
      </c>
    </row>
    <row r="1432" spans="1:6" ht="18" customHeight="1">
      <c r="A1432" s="2">
        <v>1211909100</v>
      </c>
      <c r="B1432" s="2" t="s">
        <v>6317</v>
      </c>
      <c r="C1432" s="2" t="s">
        <v>6244</v>
      </c>
      <c r="D1432" s="2" t="s">
        <v>149</v>
      </c>
      <c r="E1432" s="2"/>
      <c r="F1432" s="2" t="s">
        <v>4648</v>
      </c>
    </row>
    <row r="1433" spans="1:6" ht="18" customHeight="1">
      <c r="A1433" s="2">
        <v>1211909991</v>
      </c>
      <c r="B1433" s="2" t="s">
        <v>6318</v>
      </c>
      <c r="C1433" s="2" t="s">
        <v>6221</v>
      </c>
      <c r="D1433" s="2" t="s">
        <v>149</v>
      </c>
      <c r="E1433" s="2"/>
      <c r="F1433" s="2" t="s">
        <v>4713</v>
      </c>
    </row>
    <row r="1434" spans="1:6" ht="18" customHeight="1">
      <c r="A1434" s="2">
        <v>1211909999</v>
      </c>
      <c r="B1434" s="2" t="s">
        <v>6319</v>
      </c>
      <c r="C1434" s="2" t="s">
        <v>6221</v>
      </c>
      <c r="D1434" s="2" t="s">
        <v>149</v>
      </c>
      <c r="E1434" s="2"/>
      <c r="F1434" s="2" t="s">
        <v>4648</v>
      </c>
    </row>
    <row r="1435" spans="1:6" ht="18" customHeight="1">
      <c r="A1435" s="2">
        <v>1212211010</v>
      </c>
      <c r="B1435" s="2" t="s">
        <v>6320</v>
      </c>
      <c r="C1435" s="2" t="s">
        <v>6321</v>
      </c>
      <c r="D1435" s="2" t="s">
        <v>149</v>
      </c>
      <c r="E1435" s="2"/>
      <c r="F1435" s="2" t="s">
        <v>4648</v>
      </c>
    </row>
    <row r="1436" spans="1:6" ht="18" customHeight="1">
      <c r="A1436" s="2">
        <v>1212211090</v>
      </c>
      <c r="B1436" s="2" t="s">
        <v>6322</v>
      </c>
      <c r="C1436" s="2" t="s">
        <v>6321</v>
      </c>
      <c r="D1436" s="2" t="s">
        <v>149</v>
      </c>
      <c r="E1436" s="2"/>
      <c r="F1436" s="2" t="s">
        <v>4648</v>
      </c>
    </row>
    <row r="1437" spans="1:6" ht="18" customHeight="1">
      <c r="A1437" s="2">
        <v>1212212000</v>
      </c>
      <c r="B1437" s="2" t="s">
        <v>6323</v>
      </c>
      <c r="C1437" s="2" t="s">
        <v>6321</v>
      </c>
      <c r="D1437" s="2" t="s">
        <v>149</v>
      </c>
      <c r="E1437" s="2"/>
      <c r="F1437" s="2" t="s">
        <v>5553</v>
      </c>
    </row>
    <row r="1438" spans="1:6" ht="18" customHeight="1">
      <c r="A1438" s="2">
        <v>1212213100</v>
      </c>
      <c r="B1438" s="2" t="s">
        <v>6324</v>
      </c>
      <c r="C1438" s="2" t="s">
        <v>6321</v>
      </c>
      <c r="D1438" s="2" t="s">
        <v>149</v>
      </c>
      <c r="E1438" s="2"/>
      <c r="F1438" s="2" t="s">
        <v>4648</v>
      </c>
    </row>
    <row r="1439" spans="1:6" ht="18" customHeight="1">
      <c r="A1439" s="2">
        <v>1212213210</v>
      </c>
      <c r="B1439" s="2" t="s">
        <v>6325</v>
      </c>
      <c r="C1439" s="2" t="s">
        <v>6321</v>
      </c>
      <c r="D1439" s="2" t="s">
        <v>149</v>
      </c>
      <c r="E1439" s="2"/>
      <c r="F1439" s="2" t="s">
        <v>4648</v>
      </c>
    </row>
    <row r="1440" spans="1:6" ht="18" customHeight="1">
      <c r="A1440" s="2">
        <v>1212213290</v>
      </c>
      <c r="B1440" s="2" t="s">
        <v>6326</v>
      </c>
      <c r="C1440" s="2" t="s">
        <v>6321</v>
      </c>
      <c r="D1440" s="2" t="s">
        <v>149</v>
      </c>
      <c r="E1440" s="2"/>
      <c r="F1440" s="2" t="s">
        <v>4648</v>
      </c>
    </row>
    <row r="1441" spans="1:6" ht="18" customHeight="1">
      <c r="A1441" s="2">
        <v>1212213900</v>
      </c>
      <c r="B1441" s="2" t="s">
        <v>6327</v>
      </c>
      <c r="C1441" s="2" t="s">
        <v>6321</v>
      </c>
      <c r="D1441" s="2" t="s">
        <v>149</v>
      </c>
      <c r="E1441" s="2"/>
      <c r="F1441" s="2" t="s">
        <v>4648</v>
      </c>
    </row>
    <row r="1442" spans="1:6" ht="18" customHeight="1">
      <c r="A1442" s="2">
        <v>1212214100</v>
      </c>
      <c r="B1442" s="2" t="s">
        <v>6328</v>
      </c>
      <c r="C1442" s="2" t="s">
        <v>6321</v>
      </c>
      <c r="D1442" s="2" t="s">
        <v>149</v>
      </c>
      <c r="E1442" s="2"/>
      <c r="F1442" s="2" t="s">
        <v>4648</v>
      </c>
    </row>
    <row r="1443" spans="1:6" ht="18" customHeight="1">
      <c r="A1443" s="2">
        <v>1212214210</v>
      </c>
      <c r="B1443" s="2" t="s">
        <v>6329</v>
      </c>
      <c r="C1443" s="2" t="s">
        <v>6321</v>
      </c>
      <c r="D1443" s="2" t="s">
        <v>149</v>
      </c>
      <c r="E1443" s="2"/>
      <c r="F1443" s="2" t="s">
        <v>4648</v>
      </c>
    </row>
    <row r="1444" spans="1:6" ht="18" customHeight="1">
      <c r="A1444" s="2">
        <v>1212214290</v>
      </c>
      <c r="B1444" s="2" t="s">
        <v>6330</v>
      </c>
      <c r="C1444" s="2" t="s">
        <v>6321</v>
      </c>
      <c r="D1444" s="2" t="s">
        <v>149</v>
      </c>
      <c r="E1444" s="2"/>
      <c r="F1444" s="2" t="s">
        <v>4648</v>
      </c>
    </row>
    <row r="1445" spans="1:6" ht="18" customHeight="1">
      <c r="A1445" s="2">
        <v>1212214900</v>
      </c>
      <c r="B1445" s="2" t="s">
        <v>6331</v>
      </c>
      <c r="C1445" s="2" t="s">
        <v>6321</v>
      </c>
      <c r="D1445" s="2" t="s">
        <v>149</v>
      </c>
      <c r="E1445" s="2"/>
      <c r="F1445" s="2" t="s">
        <v>4648</v>
      </c>
    </row>
    <row r="1446" spans="1:6" ht="18" customHeight="1">
      <c r="A1446" s="2">
        <v>1212216110</v>
      </c>
      <c r="B1446" s="2" t="s">
        <v>6332</v>
      </c>
      <c r="C1446" s="2" t="s">
        <v>6321</v>
      </c>
      <c r="D1446" s="2" t="s">
        <v>149</v>
      </c>
      <c r="E1446" s="2"/>
      <c r="F1446" s="2" t="s">
        <v>4944</v>
      </c>
    </row>
    <row r="1447" spans="1:6" ht="18" customHeight="1">
      <c r="A1447" s="2">
        <v>1212216190</v>
      </c>
      <c r="B1447" s="2" t="s">
        <v>6333</v>
      </c>
      <c r="C1447" s="2" t="s">
        <v>6321</v>
      </c>
      <c r="D1447" s="2" t="s">
        <v>149</v>
      </c>
      <c r="E1447" s="2"/>
      <c r="F1447" s="2" t="s">
        <v>4648</v>
      </c>
    </row>
    <row r="1448" spans="1:6" ht="18" customHeight="1">
      <c r="A1448" s="2">
        <v>1212216911</v>
      </c>
      <c r="B1448" s="2" t="s">
        <v>6334</v>
      </c>
      <c r="C1448" s="2" t="s">
        <v>6321</v>
      </c>
      <c r="D1448" s="2" t="s">
        <v>149</v>
      </c>
      <c r="E1448" s="2"/>
      <c r="F1448" s="2" t="s">
        <v>4944</v>
      </c>
    </row>
    <row r="1449" spans="1:6" ht="18" customHeight="1">
      <c r="A1449" s="2">
        <v>1212216919</v>
      </c>
      <c r="B1449" s="2" t="s">
        <v>6335</v>
      </c>
      <c r="C1449" s="2" t="s">
        <v>6321</v>
      </c>
      <c r="D1449" s="2" t="s">
        <v>149</v>
      </c>
      <c r="E1449" s="2"/>
      <c r="F1449" s="2" t="s">
        <v>4648</v>
      </c>
    </row>
    <row r="1450" spans="1:6" ht="18" customHeight="1">
      <c r="A1450" s="2">
        <v>1212216991</v>
      </c>
      <c r="B1450" s="2" t="s">
        <v>6336</v>
      </c>
      <c r="C1450" s="2" t="s">
        <v>6321</v>
      </c>
      <c r="D1450" s="2" t="s">
        <v>149</v>
      </c>
      <c r="E1450" s="2"/>
      <c r="F1450" s="2" t="s">
        <v>4944</v>
      </c>
    </row>
    <row r="1451" spans="1:6" ht="18" customHeight="1">
      <c r="A1451" s="2">
        <v>1212216999</v>
      </c>
      <c r="B1451" s="2" t="s">
        <v>6337</v>
      </c>
      <c r="C1451" s="2" t="s">
        <v>6321</v>
      </c>
      <c r="D1451" s="2" t="s">
        <v>149</v>
      </c>
      <c r="E1451" s="2"/>
      <c r="F1451" s="2" t="s">
        <v>4648</v>
      </c>
    </row>
    <row r="1452" spans="1:6" ht="18" customHeight="1">
      <c r="A1452" s="2">
        <v>1212217100</v>
      </c>
      <c r="B1452" s="2" t="s">
        <v>6338</v>
      </c>
      <c r="C1452" s="2" t="s">
        <v>6321</v>
      </c>
      <c r="D1452" s="2" t="s">
        <v>149</v>
      </c>
      <c r="E1452" s="2"/>
      <c r="F1452" s="2" t="s">
        <v>4648</v>
      </c>
    </row>
    <row r="1453" spans="1:6" ht="18" customHeight="1">
      <c r="A1453" s="2">
        <v>1212217910</v>
      </c>
      <c r="B1453" s="2" t="s">
        <v>6339</v>
      </c>
      <c r="C1453" s="2" t="s">
        <v>6321</v>
      </c>
      <c r="D1453" s="2" t="s">
        <v>149</v>
      </c>
      <c r="E1453" s="2"/>
      <c r="F1453" s="2" t="s">
        <v>4648</v>
      </c>
    </row>
    <row r="1454" spans="1:6" ht="18" customHeight="1">
      <c r="A1454" s="2">
        <v>1212217990</v>
      </c>
      <c r="B1454" s="2" t="s">
        <v>6340</v>
      </c>
      <c r="C1454" s="2" t="s">
        <v>6321</v>
      </c>
      <c r="D1454" s="2" t="s">
        <v>149</v>
      </c>
      <c r="E1454" s="2"/>
      <c r="F1454" s="2" t="s">
        <v>4648</v>
      </c>
    </row>
    <row r="1455" spans="1:6" ht="18" customHeight="1">
      <c r="A1455" s="2">
        <v>1212219010</v>
      </c>
      <c r="B1455" s="2" t="s">
        <v>6341</v>
      </c>
      <c r="C1455" s="2" t="s">
        <v>6321</v>
      </c>
      <c r="D1455" s="2" t="s">
        <v>149</v>
      </c>
      <c r="E1455" s="2"/>
      <c r="F1455" s="2" t="s">
        <v>4648</v>
      </c>
    </row>
    <row r="1456" spans="1:6" ht="18" customHeight="1">
      <c r="A1456" s="2">
        <v>1212219090</v>
      </c>
      <c r="B1456" s="2" t="s">
        <v>6342</v>
      </c>
      <c r="C1456" s="2" t="s">
        <v>6321</v>
      </c>
      <c r="D1456" s="2" t="s">
        <v>149</v>
      </c>
      <c r="E1456" s="2"/>
      <c r="F1456" s="2" t="s">
        <v>4648</v>
      </c>
    </row>
    <row r="1457" spans="1:6" ht="18" customHeight="1">
      <c r="A1457" s="2">
        <v>1212291010</v>
      </c>
      <c r="B1457" s="2" t="s">
        <v>6343</v>
      </c>
      <c r="C1457" s="2" t="s">
        <v>6321</v>
      </c>
      <c r="D1457" s="2" t="s">
        <v>149</v>
      </c>
      <c r="E1457" s="2"/>
      <c r="F1457" s="2" t="s">
        <v>4944</v>
      </c>
    </row>
    <row r="1458" spans="1:6" ht="18" customHeight="1">
      <c r="A1458" s="2">
        <v>1212291090</v>
      </c>
      <c r="B1458" s="2" t="s">
        <v>6344</v>
      </c>
      <c r="C1458" s="2" t="s">
        <v>6321</v>
      </c>
      <c r="D1458" s="2" t="s">
        <v>149</v>
      </c>
      <c r="E1458" s="2"/>
      <c r="F1458" s="2" t="s">
        <v>4648</v>
      </c>
    </row>
    <row r="1459" spans="1:6" ht="18" customHeight="1">
      <c r="A1459" s="2">
        <v>1212299000</v>
      </c>
      <c r="B1459" s="2" t="s">
        <v>6345</v>
      </c>
      <c r="C1459" s="2" t="s">
        <v>6321</v>
      </c>
      <c r="D1459" s="2" t="s">
        <v>149</v>
      </c>
      <c r="E1459" s="2"/>
      <c r="F1459" s="2" t="s">
        <v>4648</v>
      </c>
    </row>
    <row r="1460" spans="1:6" ht="18" customHeight="1">
      <c r="A1460" s="2">
        <v>1212910000</v>
      </c>
      <c r="B1460" s="2" t="s">
        <v>6346</v>
      </c>
      <c r="C1460" s="2" t="s">
        <v>6347</v>
      </c>
      <c r="D1460" s="2" t="s">
        <v>149</v>
      </c>
      <c r="E1460" s="2"/>
      <c r="F1460" s="2" t="s">
        <v>4648</v>
      </c>
    </row>
    <row r="1461" spans="1:6" ht="18" customHeight="1">
      <c r="A1461" s="2">
        <v>1212920000</v>
      </c>
      <c r="B1461" s="2" t="s">
        <v>6348</v>
      </c>
      <c r="C1461" s="2" t="s">
        <v>6347</v>
      </c>
      <c r="D1461" s="2" t="s">
        <v>149</v>
      </c>
      <c r="E1461" s="2"/>
      <c r="F1461" s="2" t="s">
        <v>4648</v>
      </c>
    </row>
    <row r="1462" spans="1:6" ht="18" customHeight="1">
      <c r="A1462" s="2">
        <v>1212930000</v>
      </c>
      <c r="B1462" s="2" t="s">
        <v>6349</v>
      </c>
      <c r="C1462" s="2" t="s">
        <v>6347</v>
      </c>
      <c r="D1462" s="2" t="s">
        <v>149</v>
      </c>
      <c r="E1462" s="2"/>
      <c r="F1462" s="2" t="s">
        <v>4648</v>
      </c>
    </row>
    <row r="1463" spans="1:6" ht="18" customHeight="1">
      <c r="A1463" s="2">
        <v>1212940000</v>
      </c>
      <c r="B1463" s="2" t="s">
        <v>6350</v>
      </c>
      <c r="C1463" s="2" t="s">
        <v>6347</v>
      </c>
      <c r="D1463" s="2" t="s">
        <v>149</v>
      </c>
      <c r="E1463" s="2"/>
      <c r="F1463" s="2" t="s">
        <v>4648</v>
      </c>
    </row>
    <row r="1464" spans="1:6" ht="18" customHeight="1">
      <c r="A1464" s="2">
        <v>1212991100</v>
      </c>
      <c r="B1464" s="2" t="s">
        <v>6351</v>
      </c>
      <c r="C1464" s="2" t="s">
        <v>5398</v>
      </c>
      <c r="D1464" s="2" t="s">
        <v>149</v>
      </c>
      <c r="E1464" s="2"/>
      <c r="F1464" s="2" t="s">
        <v>5555</v>
      </c>
    </row>
    <row r="1465" spans="1:6" ht="18" customHeight="1">
      <c r="A1465" s="2">
        <v>1212991200</v>
      </c>
      <c r="B1465" s="2" t="s">
        <v>6352</v>
      </c>
      <c r="C1465" s="2" t="s">
        <v>5398</v>
      </c>
      <c r="D1465" s="2" t="s">
        <v>149</v>
      </c>
      <c r="E1465" s="2"/>
      <c r="F1465" s="2" t="s">
        <v>4648</v>
      </c>
    </row>
    <row r="1466" spans="1:6" ht="18" customHeight="1">
      <c r="A1466" s="2">
        <v>1212991900</v>
      </c>
      <c r="B1466" s="2" t="s">
        <v>6353</v>
      </c>
      <c r="C1466" s="2" t="s">
        <v>6354</v>
      </c>
      <c r="D1466" s="2" t="s">
        <v>149</v>
      </c>
      <c r="E1466" s="2"/>
      <c r="F1466" s="2" t="s">
        <v>4648</v>
      </c>
    </row>
    <row r="1467" spans="1:6" ht="18" customHeight="1">
      <c r="A1467" s="2">
        <v>1212999300</v>
      </c>
      <c r="B1467" s="2" t="s">
        <v>6355</v>
      </c>
      <c r="C1467" s="2" t="s">
        <v>5398</v>
      </c>
      <c r="D1467" s="2" t="s">
        <v>149</v>
      </c>
      <c r="E1467" s="2"/>
      <c r="F1467" s="2" t="s">
        <v>4648</v>
      </c>
    </row>
    <row r="1468" spans="1:6" ht="18" customHeight="1">
      <c r="A1468" s="2">
        <v>1212999400</v>
      </c>
      <c r="B1468" s="2" t="s">
        <v>6356</v>
      </c>
      <c r="C1468" s="2" t="s">
        <v>5398</v>
      </c>
      <c r="D1468" s="2" t="s">
        <v>149</v>
      </c>
      <c r="E1468" s="2"/>
      <c r="F1468" s="2" t="s">
        <v>4648</v>
      </c>
    </row>
    <row r="1469" spans="1:6" ht="18" customHeight="1">
      <c r="A1469" s="2">
        <v>1212999600</v>
      </c>
      <c r="B1469" s="2" t="s">
        <v>6357</v>
      </c>
      <c r="C1469" s="2" t="s">
        <v>5398</v>
      </c>
      <c r="D1469" s="2" t="s">
        <v>149</v>
      </c>
      <c r="E1469" s="2"/>
      <c r="F1469" s="2" t="s">
        <v>4648</v>
      </c>
    </row>
    <row r="1470" spans="1:6" ht="18" customHeight="1">
      <c r="A1470" s="2">
        <v>1212999910</v>
      </c>
      <c r="B1470" s="2" t="s">
        <v>6358</v>
      </c>
      <c r="C1470" s="2" t="s">
        <v>6354</v>
      </c>
      <c r="D1470" s="2" t="s">
        <v>149</v>
      </c>
      <c r="E1470" s="2"/>
      <c r="F1470" s="2" t="s">
        <v>4713</v>
      </c>
    </row>
    <row r="1471" spans="1:6" ht="18" customHeight="1">
      <c r="A1471" s="2">
        <v>1212999990</v>
      </c>
      <c r="B1471" s="2" t="s">
        <v>6359</v>
      </c>
      <c r="C1471" s="2" t="s">
        <v>6354</v>
      </c>
      <c r="D1471" s="2" t="s">
        <v>149</v>
      </c>
      <c r="E1471" s="2"/>
      <c r="F1471" s="2" t="s">
        <v>4648</v>
      </c>
    </row>
    <row r="1472" spans="1:6" ht="18" customHeight="1">
      <c r="A1472" s="2">
        <v>1213000000</v>
      </c>
      <c r="B1472" s="2" t="s">
        <v>6360</v>
      </c>
      <c r="C1472" s="2" t="s">
        <v>6361</v>
      </c>
      <c r="D1472" s="2" t="s">
        <v>149</v>
      </c>
      <c r="E1472" s="2"/>
      <c r="F1472" s="2" t="s">
        <v>4648</v>
      </c>
    </row>
    <row r="1473" spans="1:6" ht="18" customHeight="1">
      <c r="A1473" s="2">
        <v>1214100000</v>
      </c>
      <c r="B1473" s="2" t="s">
        <v>6362</v>
      </c>
      <c r="C1473" s="2" t="s">
        <v>6363</v>
      </c>
      <c r="D1473" s="2" t="s">
        <v>149</v>
      </c>
      <c r="E1473" s="2"/>
      <c r="F1473" s="2" t="s">
        <v>4648</v>
      </c>
    </row>
    <row r="1474" spans="1:6" ht="18" customHeight="1">
      <c r="A1474" s="2">
        <v>1214900001</v>
      </c>
      <c r="B1474" s="2" t="s">
        <v>6364</v>
      </c>
      <c r="C1474" s="2" t="s">
        <v>6365</v>
      </c>
      <c r="D1474" s="2" t="s">
        <v>149</v>
      </c>
      <c r="E1474" s="2"/>
      <c r="F1474" s="2" t="s">
        <v>4648</v>
      </c>
    </row>
    <row r="1475" spans="1:6" ht="18" customHeight="1">
      <c r="A1475" s="2">
        <v>1214900002</v>
      </c>
      <c r="B1475" s="2" t="s">
        <v>6366</v>
      </c>
      <c r="C1475" s="2" t="s">
        <v>6365</v>
      </c>
      <c r="D1475" s="2" t="s">
        <v>149</v>
      </c>
      <c r="E1475" s="2"/>
      <c r="F1475" s="2" t="s">
        <v>4648</v>
      </c>
    </row>
    <row r="1476" spans="1:6" ht="18" customHeight="1">
      <c r="A1476" s="2">
        <v>1214900090</v>
      </c>
      <c r="B1476" s="2" t="s">
        <v>6367</v>
      </c>
      <c r="C1476" s="2" t="s">
        <v>6365</v>
      </c>
      <c r="D1476" s="2" t="s">
        <v>149</v>
      </c>
      <c r="E1476" s="2"/>
      <c r="F1476" s="2" t="s">
        <v>4648</v>
      </c>
    </row>
    <row r="1477" spans="1:6" ht="18" customHeight="1">
      <c r="A1477" s="2">
        <v>1301200000</v>
      </c>
      <c r="B1477" s="2" t="s">
        <v>6368</v>
      </c>
      <c r="C1477" s="2" t="s">
        <v>6369</v>
      </c>
      <c r="D1477" s="2" t="s">
        <v>149</v>
      </c>
      <c r="E1477" s="2"/>
      <c r="F1477" s="2" t="s">
        <v>4648</v>
      </c>
    </row>
    <row r="1478" spans="1:6" ht="18" customHeight="1">
      <c r="A1478" s="2">
        <v>1301901000</v>
      </c>
      <c r="B1478" s="2" t="s">
        <v>6370</v>
      </c>
      <c r="C1478" s="2" t="s">
        <v>4738</v>
      </c>
      <c r="D1478" s="2" t="s">
        <v>149</v>
      </c>
      <c r="E1478" s="2"/>
      <c r="F1478" s="2" t="s">
        <v>4648</v>
      </c>
    </row>
    <row r="1479" spans="1:6" ht="18" customHeight="1">
      <c r="A1479" s="2">
        <v>1301902000</v>
      </c>
      <c r="B1479" s="2" t="s">
        <v>6371</v>
      </c>
      <c r="C1479" s="2" t="s">
        <v>4738</v>
      </c>
      <c r="D1479" s="2" t="s">
        <v>149</v>
      </c>
      <c r="E1479" s="2"/>
      <c r="F1479" s="2" t="s">
        <v>5617</v>
      </c>
    </row>
    <row r="1480" spans="1:6" ht="18" customHeight="1">
      <c r="A1480" s="2">
        <v>1301903010</v>
      </c>
      <c r="B1480" s="2" t="s">
        <v>6372</v>
      </c>
      <c r="C1480" s="2" t="s">
        <v>4738</v>
      </c>
      <c r="D1480" s="2" t="s">
        <v>149</v>
      </c>
      <c r="E1480" s="2"/>
      <c r="F1480" s="2" t="s">
        <v>4944</v>
      </c>
    </row>
    <row r="1481" spans="1:6" ht="18" customHeight="1">
      <c r="A1481" s="2">
        <v>1301903090</v>
      </c>
      <c r="B1481" s="2" t="s">
        <v>6373</v>
      </c>
      <c r="C1481" s="2" t="s">
        <v>4738</v>
      </c>
      <c r="D1481" s="2" t="s">
        <v>149</v>
      </c>
      <c r="E1481" s="2"/>
      <c r="F1481" s="2" t="s">
        <v>4648</v>
      </c>
    </row>
    <row r="1482" spans="1:6" ht="18" customHeight="1">
      <c r="A1482" s="2">
        <v>1301904010</v>
      </c>
      <c r="B1482" s="2" t="s">
        <v>6374</v>
      </c>
      <c r="C1482" s="2" t="s">
        <v>4738</v>
      </c>
      <c r="D1482" s="2" t="s">
        <v>149</v>
      </c>
      <c r="E1482" s="2"/>
      <c r="F1482" s="2" t="s">
        <v>4944</v>
      </c>
    </row>
    <row r="1483" spans="1:6" ht="18" customHeight="1">
      <c r="A1483" s="2">
        <v>1301904090</v>
      </c>
      <c r="B1483" s="2" t="s">
        <v>6375</v>
      </c>
      <c r="C1483" s="2" t="s">
        <v>4738</v>
      </c>
      <c r="D1483" s="2" t="s">
        <v>149</v>
      </c>
      <c r="E1483" s="2"/>
      <c r="F1483" s="2" t="s">
        <v>4648</v>
      </c>
    </row>
    <row r="1484" spans="1:6" ht="18" customHeight="1">
      <c r="A1484" s="2">
        <v>1301909010</v>
      </c>
      <c r="B1484" s="2" t="s">
        <v>6376</v>
      </c>
      <c r="C1484" s="2" t="s">
        <v>4738</v>
      </c>
      <c r="D1484" s="2" t="s">
        <v>149</v>
      </c>
      <c r="E1484" s="2"/>
      <c r="F1484" s="2" t="s">
        <v>4713</v>
      </c>
    </row>
    <row r="1485" spans="1:6" ht="18" customHeight="1">
      <c r="A1485" s="2">
        <v>1301909020</v>
      </c>
      <c r="B1485" s="2" t="s">
        <v>6377</v>
      </c>
      <c r="C1485" s="2" t="s">
        <v>4738</v>
      </c>
      <c r="D1485" s="2" t="s">
        <v>149</v>
      </c>
      <c r="E1485" s="2"/>
      <c r="F1485" s="2" t="s">
        <v>6245</v>
      </c>
    </row>
    <row r="1486" spans="1:6" ht="18" customHeight="1">
      <c r="A1486" s="2">
        <v>1301909091</v>
      </c>
      <c r="B1486" s="2" t="s">
        <v>6378</v>
      </c>
      <c r="C1486" s="2" t="s">
        <v>4738</v>
      </c>
      <c r="D1486" s="2" t="s">
        <v>149</v>
      </c>
      <c r="E1486" s="2"/>
      <c r="F1486" s="2" t="s">
        <v>4713</v>
      </c>
    </row>
    <row r="1487" spans="1:6" ht="18" customHeight="1">
      <c r="A1487" s="2">
        <v>1301909099</v>
      </c>
      <c r="B1487" s="2" t="s">
        <v>6379</v>
      </c>
      <c r="C1487" s="2" t="s">
        <v>4738</v>
      </c>
      <c r="D1487" s="2" t="s">
        <v>149</v>
      </c>
      <c r="E1487" s="2"/>
      <c r="F1487" s="2" t="s">
        <v>4648</v>
      </c>
    </row>
    <row r="1488" spans="1:6" ht="18" customHeight="1">
      <c r="A1488" s="2">
        <v>1302110000</v>
      </c>
      <c r="B1488" s="2" t="s">
        <v>6380</v>
      </c>
      <c r="C1488" s="2" t="s">
        <v>6381</v>
      </c>
      <c r="D1488" s="2" t="s">
        <v>149</v>
      </c>
      <c r="E1488" s="2"/>
      <c r="F1488" s="2" t="s">
        <v>6382</v>
      </c>
    </row>
    <row r="1489" spans="1:6" ht="18" customHeight="1">
      <c r="A1489" s="2">
        <v>1302120000</v>
      </c>
      <c r="B1489" s="2" t="s">
        <v>6383</v>
      </c>
      <c r="C1489" s="2" t="s">
        <v>6381</v>
      </c>
      <c r="D1489" s="2" t="s">
        <v>149</v>
      </c>
      <c r="E1489" s="2"/>
      <c r="F1489" s="2" t="s">
        <v>6384</v>
      </c>
    </row>
    <row r="1490" spans="1:6" ht="18" customHeight="1">
      <c r="A1490" s="2">
        <v>1302130000</v>
      </c>
      <c r="B1490" s="2" t="s">
        <v>6385</v>
      </c>
      <c r="C1490" s="2" t="s">
        <v>6386</v>
      </c>
      <c r="D1490" s="2" t="s">
        <v>149</v>
      </c>
      <c r="E1490" s="2"/>
      <c r="F1490" s="2" t="s">
        <v>4648</v>
      </c>
    </row>
    <row r="1491" spans="1:6" ht="18" customHeight="1">
      <c r="A1491" s="2">
        <v>1302140011</v>
      </c>
      <c r="B1491" s="2" t="s">
        <v>6387</v>
      </c>
      <c r="C1491" s="2" t="s">
        <v>6381</v>
      </c>
      <c r="D1491" s="2" t="s">
        <v>149</v>
      </c>
      <c r="E1491" s="2"/>
      <c r="F1491" s="2" t="s">
        <v>6257</v>
      </c>
    </row>
    <row r="1492" spans="1:6" ht="18" customHeight="1">
      <c r="A1492" s="2">
        <v>1302140012</v>
      </c>
      <c r="B1492" s="2" t="s">
        <v>6388</v>
      </c>
      <c r="C1492" s="2" t="s">
        <v>6381</v>
      </c>
      <c r="D1492" s="2" t="s">
        <v>149</v>
      </c>
      <c r="E1492" s="2"/>
      <c r="F1492" s="2" t="s">
        <v>6389</v>
      </c>
    </row>
    <row r="1493" spans="1:6" ht="18" customHeight="1">
      <c r="A1493" s="2">
        <v>1302140019</v>
      </c>
      <c r="B1493" s="2" t="s">
        <v>6390</v>
      </c>
      <c r="C1493" s="2" t="s">
        <v>6381</v>
      </c>
      <c r="D1493" s="2" t="s">
        <v>149</v>
      </c>
      <c r="E1493" s="2"/>
      <c r="F1493" s="2" t="s">
        <v>6257</v>
      </c>
    </row>
    <row r="1494" spans="1:6" ht="18" customHeight="1">
      <c r="A1494" s="2">
        <v>1302140020</v>
      </c>
      <c r="B1494" s="2" t="s">
        <v>6391</v>
      </c>
      <c r="C1494" s="2" t="s">
        <v>6381</v>
      </c>
      <c r="D1494" s="2" t="s">
        <v>149</v>
      </c>
      <c r="E1494" s="2"/>
      <c r="F1494" s="2" t="s">
        <v>6389</v>
      </c>
    </row>
    <row r="1495" spans="1:6" ht="18" customHeight="1">
      <c r="A1495" s="2">
        <v>1302191000</v>
      </c>
      <c r="B1495" s="2" t="s">
        <v>6392</v>
      </c>
      <c r="C1495" s="2" t="s">
        <v>6381</v>
      </c>
      <c r="D1495" s="2" t="s">
        <v>149</v>
      </c>
      <c r="E1495" s="2"/>
      <c r="F1495" s="2" t="s">
        <v>4648</v>
      </c>
    </row>
    <row r="1496" spans="1:6" ht="18" customHeight="1">
      <c r="A1496" s="2">
        <v>1302192000</v>
      </c>
      <c r="B1496" s="2" t="s">
        <v>6393</v>
      </c>
      <c r="C1496" s="2" t="s">
        <v>6381</v>
      </c>
      <c r="D1496" s="2" t="s">
        <v>149</v>
      </c>
      <c r="E1496" s="2"/>
      <c r="F1496" s="2" t="s">
        <v>6394</v>
      </c>
    </row>
    <row r="1497" spans="1:6" ht="18" customHeight="1">
      <c r="A1497" s="2">
        <v>1302193010</v>
      </c>
      <c r="B1497" s="2" t="s">
        <v>6395</v>
      </c>
      <c r="C1497" s="2" t="s">
        <v>6381</v>
      </c>
      <c r="D1497" s="2" t="s">
        <v>149</v>
      </c>
      <c r="E1497" s="2"/>
      <c r="F1497" s="2" t="s">
        <v>6394</v>
      </c>
    </row>
    <row r="1498" spans="1:6" ht="18" customHeight="1">
      <c r="A1498" s="2">
        <v>1302193090</v>
      </c>
      <c r="B1498" s="2" t="s">
        <v>6396</v>
      </c>
      <c r="C1498" s="2" t="s">
        <v>6381</v>
      </c>
      <c r="D1498" s="2" t="s">
        <v>149</v>
      </c>
      <c r="E1498" s="2"/>
      <c r="F1498" s="2" t="s">
        <v>4648</v>
      </c>
    </row>
    <row r="1499" spans="1:6" ht="18" customHeight="1">
      <c r="A1499" s="2">
        <v>1302194000</v>
      </c>
      <c r="B1499" s="2" t="s">
        <v>6397</v>
      </c>
      <c r="C1499" s="2" t="s">
        <v>6381</v>
      </c>
      <c r="D1499" s="2" t="s">
        <v>149</v>
      </c>
      <c r="E1499" s="2"/>
      <c r="F1499" s="2" t="s">
        <v>4648</v>
      </c>
    </row>
    <row r="1500" spans="1:6" ht="18" customHeight="1">
      <c r="A1500" s="2">
        <v>1302199001</v>
      </c>
      <c r="B1500" s="2" t="s">
        <v>6398</v>
      </c>
      <c r="C1500" s="2" t="s">
        <v>6381</v>
      </c>
      <c r="D1500" s="2" t="s">
        <v>149</v>
      </c>
      <c r="E1500" s="2"/>
      <c r="F1500" s="2" t="s">
        <v>6394</v>
      </c>
    </row>
    <row r="1501" spans="1:6" ht="18" customHeight="1">
      <c r="A1501" s="2">
        <v>1302199013</v>
      </c>
      <c r="B1501" s="2" t="s">
        <v>6399</v>
      </c>
      <c r="C1501" s="2" t="s">
        <v>6381</v>
      </c>
      <c r="D1501" s="2" t="s">
        <v>149</v>
      </c>
      <c r="E1501" s="2"/>
      <c r="F1501" s="2" t="s">
        <v>4713</v>
      </c>
    </row>
    <row r="1502" spans="1:6" ht="18" customHeight="1">
      <c r="A1502" s="2">
        <v>1302199019</v>
      </c>
      <c r="B1502" s="2" t="s">
        <v>6400</v>
      </c>
      <c r="C1502" s="2" t="s">
        <v>6381</v>
      </c>
      <c r="D1502" s="2" t="s">
        <v>149</v>
      </c>
      <c r="E1502" s="2"/>
      <c r="F1502" s="2" t="s">
        <v>4648</v>
      </c>
    </row>
    <row r="1503" spans="1:6" ht="18" customHeight="1">
      <c r="A1503" s="2">
        <v>1302199095</v>
      </c>
      <c r="B1503" s="2" t="s">
        <v>6401</v>
      </c>
      <c r="C1503" s="2" t="s">
        <v>6381</v>
      </c>
      <c r="D1503" s="2" t="s">
        <v>149</v>
      </c>
      <c r="E1503" s="2"/>
      <c r="F1503" s="2" t="s">
        <v>4713</v>
      </c>
    </row>
    <row r="1504" spans="1:6" ht="18" customHeight="1">
      <c r="A1504" s="2">
        <v>1302199096</v>
      </c>
      <c r="B1504" s="2" t="s">
        <v>6402</v>
      </c>
      <c r="C1504" s="2" t="s">
        <v>6381</v>
      </c>
      <c r="D1504" s="2" t="s">
        <v>149</v>
      </c>
      <c r="E1504" s="2"/>
      <c r="F1504" s="2" t="s">
        <v>4713</v>
      </c>
    </row>
    <row r="1505" spans="1:6" ht="18" customHeight="1">
      <c r="A1505" s="2">
        <v>1302199097</v>
      </c>
      <c r="B1505" s="2" t="s">
        <v>6403</v>
      </c>
      <c r="C1505" s="2" t="s">
        <v>6381</v>
      </c>
      <c r="D1505" s="2" t="s">
        <v>149</v>
      </c>
      <c r="E1505" s="2"/>
      <c r="F1505" s="2" t="s">
        <v>4713</v>
      </c>
    </row>
    <row r="1506" spans="1:6" ht="18" customHeight="1">
      <c r="A1506" s="2">
        <v>1302199099</v>
      </c>
      <c r="B1506" s="2" t="s">
        <v>6404</v>
      </c>
      <c r="C1506" s="2" t="s">
        <v>6381</v>
      </c>
      <c r="D1506" s="2" t="s">
        <v>149</v>
      </c>
      <c r="E1506" s="2"/>
      <c r="F1506" s="2" t="s">
        <v>4648</v>
      </c>
    </row>
    <row r="1507" spans="1:6" ht="18" customHeight="1">
      <c r="A1507" s="2">
        <v>1302200000</v>
      </c>
      <c r="B1507" s="2" t="s">
        <v>6405</v>
      </c>
      <c r="C1507" s="2" t="s">
        <v>6406</v>
      </c>
      <c r="D1507" s="2" t="s">
        <v>149</v>
      </c>
      <c r="E1507" s="2"/>
      <c r="F1507" s="2" t="s">
        <v>6407</v>
      </c>
    </row>
    <row r="1508" spans="1:6" ht="18" customHeight="1">
      <c r="A1508" s="2">
        <v>1302310000</v>
      </c>
      <c r="B1508" s="2" t="s">
        <v>6408</v>
      </c>
      <c r="C1508" s="2" t="s">
        <v>6409</v>
      </c>
      <c r="D1508" s="2" t="s">
        <v>149</v>
      </c>
      <c r="E1508" s="2"/>
      <c r="F1508" s="2" t="s">
        <v>6407</v>
      </c>
    </row>
    <row r="1509" spans="1:6" ht="18" customHeight="1">
      <c r="A1509" s="2">
        <v>1302320000</v>
      </c>
      <c r="B1509" s="2" t="s">
        <v>6410</v>
      </c>
      <c r="C1509" s="2" t="s">
        <v>6411</v>
      </c>
      <c r="D1509" s="2" t="s">
        <v>149</v>
      </c>
      <c r="E1509" s="2"/>
      <c r="F1509" s="2" t="s">
        <v>6407</v>
      </c>
    </row>
    <row r="1510" spans="1:6" ht="18" customHeight="1">
      <c r="A1510" s="2">
        <v>1302391100</v>
      </c>
      <c r="B1510" s="2" t="s">
        <v>6412</v>
      </c>
      <c r="C1510" s="2" t="s">
        <v>6413</v>
      </c>
      <c r="D1510" s="2" t="s">
        <v>149</v>
      </c>
      <c r="E1510" s="2"/>
      <c r="F1510" s="2" t="s">
        <v>6407</v>
      </c>
    </row>
    <row r="1511" spans="1:6" ht="18" customHeight="1">
      <c r="A1511" s="2">
        <v>1302391200</v>
      </c>
      <c r="B1511" s="2" t="s">
        <v>6414</v>
      </c>
      <c r="C1511" s="2" t="s">
        <v>5398</v>
      </c>
      <c r="D1511" s="2" t="s">
        <v>149</v>
      </c>
      <c r="E1511" s="2"/>
      <c r="F1511" s="2" t="s">
        <v>4648</v>
      </c>
    </row>
    <row r="1512" spans="1:6" ht="18" customHeight="1">
      <c r="A1512" s="2">
        <v>1302391900</v>
      </c>
      <c r="B1512" s="2" t="s">
        <v>6415</v>
      </c>
      <c r="C1512" s="2" t="s">
        <v>5398</v>
      </c>
      <c r="D1512" s="2" t="s">
        <v>149</v>
      </c>
      <c r="E1512" s="2"/>
      <c r="F1512" s="2" t="s">
        <v>4648</v>
      </c>
    </row>
    <row r="1513" spans="1:6" ht="18" customHeight="1">
      <c r="A1513" s="2">
        <v>1302399010</v>
      </c>
      <c r="B1513" s="2" t="s">
        <v>6416</v>
      </c>
      <c r="C1513" s="2" t="s">
        <v>6417</v>
      </c>
      <c r="D1513" s="2" t="s">
        <v>149</v>
      </c>
      <c r="E1513" s="2"/>
      <c r="F1513" s="2" t="s">
        <v>4713</v>
      </c>
    </row>
    <row r="1514" spans="1:6" ht="18" customHeight="1">
      <c r="A1514" s="2">
        <v>1302399090</v>
      </c>
      <c r="B1514" s="2" t="s">
        <v>6418</v>
      </c>
      <c r="C1514" s="2" t="s">
        <v>6417</v>
      </c>
      <c r="D1514" s="2" t="s">
        <v>149</v>
      </c>
      <c r="E1514" s="2"/>
      <c r="F1514" s="2" t="s">
        <v>4648</v>
      </c>
    </row>
    <row r="1515" spans="1:6" ht="18" customHeight="1">
      <c r="A1515" s="2">
        <v>1401100000</v>
      </c>
      <c r="B1515" s="2" t="s">
        <v>6419</v>
      </c>
      <c r="C1515" s="2" t="s">
        <v>5398</v>
      </c>
      <c r="D1515" s="2" t="s">
        <v>149</v>
      </c>
      <c r="E1515" s="2"/>
      <c r="F1515" s="2" t="s">
        <v>4648</v>
      </c>
    </row>
    <row r="1516" spans="1:6" ht="18" customHeight="1">
      <c r="A1516" s="2">
        <v>1401200010</v>
      </c>
      <c r="B1516" s="2" t="s">
        <v>6420</v>
      </c>
      <c r="C1516" s="2" t="s">
        <v>6421</v>
      </c>
      <c r="D1516" s="2" t="s">
        <v>149</v>
      </c>
      <c r="E1516" s="2"/>
      <c r="F1516" s="2" t="s">
        <v>4713</v>
      </c>
    </row>
    <row r="1517" spans="1:6" ht="18" customHeight="1">
      <c r="A1517" s="2">
        <v>1401200090</v>
      </c>
      <c r="B1517" s="2" t="s">
        <v>6422</v>
      </c>
      <c r="C1517" s="2" t="s">
        <v>6421</v>
      </c>
      <c r="D1517" s="2" t="s">
        <v>149</v>
      </c>
      <c r="E1517" s="2"/>
      <c r="F1517" s="2" t="s">
        <v>4648</v>
      </c>
    </row>
    <row r="1518" spans="1:6" ht="18" customHeight="1">
      <c r="A1518" s="2">
        <v>1401901000</v>
      </c>
      <c r="B1518" s="2" t="s">
        <v>6423</v>
      </c>
      <c r="C1518" s="2" t="s">
        <v>5398</v>
      </c>
      <c r="D1518" s="2" t="s">
        <v>149</v>
      </c>
      <c r="E1518" s="2"/>
      <c r="F1518" s="2" t="s">
        <v>4648</v>
      </c>
    </row>
    <row r="1519" spans="1:6" ht="18" customHeight="1">
      <c r="A1519" s="2">
        <v>1401902000</v>
      </c>
      <c r="B1519" s="2" t="s">
        <v>6424</v>
      </c>
      <c r="C1519" s="2" t="s">
        <v>5398</v>
      </c>
      <c r="D1519" s="2" t="s">
        <v>149</v>
      </c>
      <c r="E1519" s="2"/>
      <c r="F1519" s="2" t="s">
        <v>4648</v>
      </c>
    </row>
    <row r="1520" spans="1:6" ht="18" customHeight="1">
      <c r="A1520" s="2">
        <v>1401903100</v>
      </c>
      <c r="B1520" s="2" t="s">
        <v>6425</v>
      </c>
      <c r="C1520" s="2" t="s">
        <v>5398</v>
      </c>
      <c r="D1520" s="2" t="s">
        <v>149</v>
      </c>
      <c r="E1520" s="2"/>
      <c r="F1520" s="2" t="s">
        <v>6426</v>
      </c>
    </row>
    <row r="1521" spans="1:6" ht="18" customHeight="1">
      <c r="A1521" s="2">
        <v>1401903900</v>
      </c>
      <c r="B1521" s="2" t="s">
        <v>6427</v>
      </c>
      <c r="C1521" s="2" t="s">
        <v>5398</v>
      </c>
      <c r="D1521" s="2" t="s">
        <v>149</v>
      </c>
      <c r="E1521" s="2"/>
      <c r="F1521" s="2" t="s">
        <v>4648</v>
      </c>
    </row>
    <row r="1522" spans="1:6" ht="18" customHeight="1">
      <c r="A1522" s="2">
        <v>1401909000</v>
      </c>
      <c r="B1522" s="2" t="s">
        <v>6428</v>
      </c>
      <c r="C1522" s="2" t="s">
        <v>5398</v>
      </c>
      <c r="D1522" s="2" t="s">
        <v>149</v>
      </c>
      <c r="E1522" s="2"/>
      <c r="F1522" s="2" t="s">
        <v>4648</v>
      </c>
    </row>
    <row r="1523" spans="1:6" ht="18" customHeight="1">
      <c r="A1523" s="2">
        <v>1404200000</v>
      </c>
      <c r="B1523" s="2" t="s">
        <v>6429</v>
      </c>
      <c r="C1523" s="2" t="s">
        <v>6430</v>
      </c>
      <c r="D1523" s="2" t="s">
        <v>149</v>
      </c>
      <c r="E1523" s="2"/>
      <c r="F1523" s="2" t="s">
        <v>4648</v>
      </c>
    </row>
    <row r="1524" spans="1:6" ht="18" customHeight="1">
      <c r="A1524" s="2">
        <v>1404901000</v>
      </c>
      <c r="B1524" s="2" t="s">
        <v>6431</v>
      </c>
      <c r="C1524" s="2" t="s">
        <v>5398</v>
      </c>
      <c r="D1524" s="2" t="s">
        <v>149</v>
      </c>
      <c r="E1524" s="2"/>
      <c r="F1524" s="2" t="s">
        <v>4648</v>
      </c>
    </row>
    <row r="1525" spans="1:6" ht="18" customHeight="1">
      <c r="A1525" s="2">
        <v>1404909010</v>
      </c>
      <c r="B1525" s="2" t="s">
        <v>6432</v>
      </c>
      <c r="C1525" s="2" t="s">
        <v>4738</v>
      </c>
      <c r="D1525" s="2" t="s">
        <v>149</v>
      </c>
      <c r="E1525" s="2"/>
      <c r="F1525" s="2" t="s">
        <v>4648</v>
      </c>
    </row>
    <row r="1526" spans="1:6" ht="18" customHeight="1">
      <c r="A1526" s="2">
        <v>1404909090</v>
      </c>
      <c r="B1526" s="2" t="s">
        <v>6433</v>
      </c>
      <c r="C1526" s="2" t="s">
        <v>4738</v>
      </c>
      <c r="D1526" s="2" t="s">
        <v>149</v>
      </c>
      <c r="E1526" s="2"/>
      <c r="F1526" s="2" t="s">
        <v>4648</v>
      </c>
    </row>
    <row r="1527" spans="1:6" ht="18" customHeight="1">
      <c r="A1527" s="2">
        <v>1501100000</v>
      </c>
      <c r="B1527" s="2" t="s">
        <v>6434</v>
      </c>
      <c r="C1527" s="2" t="s">
        <v>4738</v>
      </c>
      <c r="D1527" s="2" t="s">
        <v>149</v>
      </c>
      <c r="E1527" s="2"/>
      <c r="F1527" s="2" t="s">
        <v>4648</v>
      </c>
    </row>
    <row r="1528" spans="1:6" ht="18" customHeight="1">
      <c r="A1528" s="2">
        <v>1501200000</v>
      </c>
      <c r="B1528" s="2" t="s">
        <v>6435</v>
      </c>
      <c r="C1528" s="2" t="s">
        <v>4738</v>
      </c>
      <c r="D1528" s="2" t="s">
        <v>149</v>
      </c>
      <c r="E1528" s="2"/>
      <c r="F1528" s="2" t="s">
        <v>4648</v>
      </c>
    </row>
    <row r="1529" spans="1:6" ht="18" customHeight="1">
      <c r="A1529" s="2">
        <v>1501900000</v>
      </c>
      <c r="B1529" s="2" t="s">
        <v>6436</v>
      </c>
      <c r="C1529" s="2" t="s">
        <v>4738</v>
      </c>
      <c r="D1529" s="2" t="s">
        <v>149</v>
      </c>
      <c r="E1529" s="2"/>
      <c r="F1529" s="2" t="s">
        <v>4648</v>
      </c>
    </row>
    <row r="1530" spans="1:6" ht="18" customHeight="1">
      <c r="A1530" s="2">
        <v>1502100000</v>
      </c>
      <c r="B1530" s="2" t="s">
        <v>6437</v>
      </c>
      <c r="C1530" s="2" t="s">
        <v>6438</v>
      </c>
      <c r="D1530" s="2" t="s">
        <v>149</v>
      </c>
      <c r="E1530" s="2"/>
      <c r="F1530" s="2" t="s">
        <v>4648</v>
      </c>
    </row>
    <row r="1531" spans="1:6" ht="18" customHeight="1">
      <c r="A1531" s="2">
        <v>1502900000</v>
      </c>
      <c r="B1531" s="2" t="s">
        <v>6439</v>
      </c>
      <c r="C1531" s="2" t="s">
        <v>6438</v>
      </c>
      <c r="D1531" s="2" t="s">
        <v>149</v>
      </c>
      <c r="E1531" s="2"/>
      <c r="F1531" s="2" t="s">
        <v>4648</v>
      </c>
    </row>
    <row r="1532" spans="1:6" ht="18" customHeight="1">
      <c r="A1532" s="2">
        <v>1503000000</v>
      </c>
      <c r="B1532" s="2" t="s">
        <v>6440</v>
      </c>
      <c r="C1532" s="2" t="s">
        <v>6441</v>
      </c>
      <c r="D1532" s="2" t="s">
        <v>149</v>
      </c>
      <c r="E1532" s="2"/>
      <c r="F1532" s="2" t="s">
        <v>4648</v>
      </c>
    </row>
    <row r="1533" spans="1:6" ht="18" customHeight="1">
      <c r="A1533" s="2">
        <v>1504100010</v>
      </c>
      <c r="B1533" s="2" t="s">
        <v>6442</v>
      </c>
      <c r="C1533" s="2" t="s">
        <v>6443</v>
      </c>
      <c r="D1533" s="2" t="s">
        <v>149</v>
      </c>
      <c r="E1533" s="2"/>
      <c r="F1533" s="2" t="s">
        <v>4661</v>
      </c>
    </row>
    <row r="1534" spans="1:6" ht="18" customHeight="1">
      <c r="A1534" s="2">
        <v>1504100090</v>
      </c>
      <c r="B1534" s="2" t="s">
        <v>6444</v>
      </c>
      <c r="C1534" s="2" t="s">
        <v>6443</v>
      </c>
      <c r="D1534" s="2" t="s">
        <v>149</v>
      </c>
      <c r="E1534" s="2"/>
      <c r="F1534" s="2" t="s">
        <v>4648</v>
      </c>
    </row>
    <row r="1535" spans="1:6" ht="18" customHeight="1">
      <c r="A1535" s="2">
        <v>1504200011</v>
      </c>
      <c r="B1535" s="2" t="s">
        <v>6445</v>
      </c>
      <c r="C1535" s="2" t="s">
        <v>6443</v>
      </c>
      <c r="D1535" s="2" t="s">
        <v>149</v>
      </c>
      <c r="E1535" s="2"/>
      <c r="F1535" s="2" t="s">
        <v>4661</v>
      </c>
    </row>
    <row r="1536" spans="1:6" ht="18" customHeight="1">
      <c r="A1536" s="2">
        <v>1504200019</v>
      </c>
      <c r="B1536" s="2" t="s">
        <v>6446</v>
      </c>
      <c r="C1536" s="2" t="s">
        <v>6443</v>
      </c>
      <c r="D1536" s="2" t="s">
        <v>149</v>
      </c>
      <c r="E1536" s="2"/>
      <c r="F1536" s="2" t="s">
        <v>4661</v>
      </c>
    </row>
    <row r="1537" spans="1:6" ht="18" customHeight="1">
      <c r="A1537" s="2">
        <v>1504200091</v>
      </c>
      <c r="B1537" s="2" t="s">
        <v>6447</v>
      </c>
      <c r="C1537" s="2" t="s">
        <v>6443</v>
      </c>
      <c r="D1537" s="2" t="s">
        <v>149</v>
      </c>
      <c r="E1537" s="2"/>
      <c r="F1537" s="2" t="s">
        <v>4648</v>
      </c>
    </row>
    <row r="1538" spans="1:6" ht="18" customHeight="1">
      <c r="A1538" s="2">
        <v>1504200099</v>
      </c>
      <c r="B1538" s="2" t="s">
        <v>6448</v>
      </c>
      <c r="C1538" s="2" t="s">
        <v>6443</v>
      </c>
      <c r="D1538" s="2" t="s">
        <v>149</v>
      </c>
      <c r="E1538" s="2"/>
      <c r="F1538" s="2" t="s">
        <v>4648</v>
      </c>
    </row>
    <row r="1539" spans="1:6" ht="18" customHeight="1">
      <c r="A1539" s="2">
        <v>1504300010</v>
      </c>
      <c r="B1539" s="2" t="s">
        <v>6449</v>
      </c>
      <c r="C1539" s="2" t="s">
        <v>6450</v>
      </c>
      <c r="D1539" s="2" t="s">
        <v>149</v>
      </c>
      <c r="E1539" s="2"/>
      <c r="F1539" s="2" t="s">
        <v>4713</v>
      </c>
    </row>
    <row r="1540" spans="1:6" ht="18" customHeight="1">
      <c r="A1540" s="2">
        <v>1504300090</v>
      </c>
      <c r="B1540" s="2" t="s">
        <v>6451</v>
      </c>
      <c r="C1540" s="2" t="s">
        <v>6450</v>
      </c>
      <c r="D1540" s="2" t="s">
        <v>149</v>
      </c>
      <c r="E1540" s="2"/>
      <c r="F1540" s="2" t="s">
        <v>4648</v>
      </c>
    </row>
    <row r="1541" spans="1:6" ht="18" customHeight="1">
      <c r="A1541" s="2">
        <v>1505000000</v>
      </c>
      <c r="B1541" s="2" t="s">
        <v>6452</v>
      </c>
      <c r="C1541" s="2" t="s">
        <v>4738</v>
      </c>
      <c r="D1541" s="2" t="s">
        <v>149</v>
      </c>
      <c r="E1541" s="2"/>
      <c r="F1541" s="2" t="s">
        <v>4648</v>
      </c>
    </row>
    <row r="1542" spans="1:6" ht="18" customHeight="1">
      <c r="A1542" s="2">
        <v>1506000010</v>
      </c>
      <c r="B1542" s="2" t="s">
        <v>6453</v>
      </c>
      <c r="C1542" s="2" t="s">
        <v>6454</v>
      </c>
      <c r="D1542" s="2" t="s">
        <v>149</v>
      </c>
      <c r="E1542" s="2"/>
      <c r="F1542" s="2" t="s">
        <v>4713</v>
      </c>
    </row>
    <row r="1543" spans="1:6" ht="18" customHeight="1">
      <c r="A1543" s="2">
        <v>1506000090</v>
      </c>
      <c r="B1543" s="2" t="s">
        <v>6455</v>
      </c>
      <c r="C1543" s="2" t="s">
        <v>6454</v>
      </c>
      <c r="D1543" s="2" t="s">
        <v>149</v>
      </c>
      <c r="E1543" s="2"/>
      <c r="F1543" s="2" t="s">
        <v>4648</v>
      </c>
    </row>
    <row r="1544" spans="1:6" ht="18" customHeight="1">
      <c r="A1544" s="2">
        <v>1507100000</v>
      </c>
      <c r="B1544" s="2" t="s">
        <v>6456</v>
      </c>
      <c r="C1544" s="2" t="s">
        <v>6457</v>
      </c>
      <c r="D1544" s="2" t="s">
        <v>149</v>
      </c>
      <c r="E1544" s="2"/>
      <c r="F1544" s="2" t="s">
        <v>4811</v>
      </c>
    </row>
    <row r="1545" spans="1:6" ht="18" customHeight="1">
      <c r="A1545" s="2">
        <v>1507900000</v>
      </c>
      <c r="B1545" s="2" t="s">
        <v>6458</v>
      </c>
      <c r="C1545" s="2" t="s">
        <v>6457</v>
      </c>
      <c r="D1545" s="2" t="s">
        <v>149</v>
      </c>
      <c r="E1545" s="2"/>
      <c r="F1545" s="2" t="s">
        <v>4811</v>
      </c>
    </row>
    <row r="1546" spans="1:6" ht="18" customHeight="1">
      <c r="A1546" s="2">
        <v>1508100000</v>
      </c>
      <c r="B1546" s="2" t="s">
        <v>6459</v>
      </c>
      <c r="C1546" s="2" t="s">
        <v>6457</v>
      </c>
      <c r="D1546" s="2" t="s">
        <v>149</v>
      </c>
      <c r="E1546" s="2"/>
      <c r="F1546" s="2" t="s">
        <v>4648</v>
      </c>
    </row>
    <row r="1547" spans="1:6" ht="18" customHeight="1">
      <c r="A1547" s="2">
        <v>1508900000</v>
      </c>
      <c r="B1547" s="2" t="s">
        <v>6460</v>
      </c>
      <c r="C1547" s="2" t="s">
        <v>6457</v>
      </c>
      <c r="D1547" s="2" t="s">
        <v>149</v>
      </c>
      <c r="E1547" s="2"/>
      <c r="F1547" s="2" t="s">
        <v>4648</v>
      </c>
    </row>
    <row r="1548" spans="1:6" ht="18" customHeight="1">
      <c r="A1548" s="2">
        <v>1509200000</v>
      </c>
      <c r="B1548" s="2" t="s">
        <v>6461</v>
      </c>
      <c r="C1548" s="2" t="s">
        <v>6462</v>
      </c>
      <c r="D1548" s="2" t="s">
        <v>149</v>
      </c>
      <c r="E1548" s="2"/>
      <c r="F1548" s="2" t="s">
        <v>4811</v>
      </c>
    </row>
    <row r="1549" spans="1:6" ht="18" customHeight="1">
      <c r="A1549" s="2">
        <v>1509300000</v>
      </c>
      <c r="B1549" s="2" t="s">
        <v>6463</v>
      </c>
      <c r="C1549" s="2" t="s">
        <v>6462</v>
      </c>
      <c r="D1549" s="2" t="s">
        <v>149</v>
      </c>
      <c r="E1549" s="2"/>
      <c r="F1549" s="2" t="s">
        <v>4811</v>
      </c>
    </row>
    <row r="1550" spans="1:6" ht="18" customHeight="1">
      <c r="A1550" s="2">
        <v>1509400000</v>
      </c>
      <c r="B1550" s="2" t="s">
        <v>6464</v>
      </c>
      <c r="C1550" s="2" t="s">
        <v>6462</v>
      </c>
      <c r="D1550" s="2" t="s">
        <v>149</v>
      </c>
      <c r="E1550" s="2"/>
      <c r="F1550" s="2" t="s">
        <v>4811</v>
      </c>
    </row>
    <row r="1551" spans="1:6" ht="18" customHeight="1">
      <c r="A1551" s="2">
        <v>1509900000</v>
      </c>
      <c r="B1551" s="2" t="s">
        <v>6465</v>
      </c>
      <c r="C1551" s="2" t="s">
        <v>6462</v>
      </c>
      <c r="D1551" s="2" t="s">
        <v>149</v>
      </c>
      <c r="E1551" s="2"/>
      <c r="F1551" s="2" t="s">
        <v>4811</v>
      </c>
    </row>
    <row r="1552" spans="1:6" ht="18" customHeight="1">
      <c r="A1552" s="2">
        <v>1510100000</v>
      </c>
      <c r="B1552" s="2" t="s">
        <v>6466</v>
      </c>
      <c r="C1552" s="2" t="s">
        <v>6467</v>
      </c>
      <c r="D1552" s="2" t="s">
        <v>149</v>
      </c>
      <c r="E1552" s="2"/>
      <c r="F1552" s="2" t="s">
        <v>4811</v>
      </c>
    </row>
    <row r="1553" spans="1:6" ht="18" customHeight="1">
      <c r="A1553" s="2">
        <v>1510900000</v>
      </c>
      <c r="B1553" s="2" t="s">
        <v>6468</v>
      </c>
      <c r="C1553" s="2" t="s">
        <v>6467</v>
      </c>
      <c r="D1553" s="2" t="s">
        <v>149</v>
      </c>
      <c r="E1553" s="2"/>
      <c r="F1553" s="2" t="s">
        <v>4811</v>
      </c>
    </row>
    <row r="1554" spans="1:6" ht="18" customHeight="1">
      <c r="A1554" s="2">
        <v>1511100000</v>
      </c>
      <c r="B1554" s="2" t="s">
        <v>6469</v>
      </c>
      <c r="C1554" s="2" t="s">
        <v>6470</v>
      </c>
      <c r="D1554" s="2" t="s">
        <v>149</v>
      </c>
      <c r="E1554" s="2"/>
      <c r="F1554" s="2" t="s">
        <v>4811</v>
      </c>
    </row>
    <row r="1555" spans="1:6" ht="18" customHeight="1">
      <c r="A1555" s="2">
        <v>1511901000</v>
      </c>
      <c r="B1555" s="2" t="s">
        <v>6471</v>
      </c>
      <c r="C1555" s="2" t="s">
        <v>6472</v>
      </c>
      <c r="D1555" s="2" t="s">
        <v>149</v>
      </c>
      <c r="E1555" s="2"/>
      <c r="F1555" s="2" t="s">
        <v>4811</v>
      </c>
    </row>
    <row r="1556" spans="1:6" ht="18" customHeight="1">
      <c r="A1556" s="2">
        <v>1511902001</v>
      </c>
      <c r="B1556" s="2" t="s">
        <v>6473</v>
      </c>
      <c r="C1556" s="2" t="s">
        <v>6472</v>
      </c>
      <c r="D1556" s="2" t="s">
        <v>149</v>
      </c>
      <c r="E1556" s="2"/>
      <c r="F1556" s="2" t="s">
        <v>4811</v>
      </c>
    </row>
    <row r="1557" spans="1:6" ht="18" customHeight="1">
      <c r="A1557" s="2">
        <v>1511902090</v>
      </c>
      <c r="B1557" s="2" t="s">
        <v>6474</v>
      </c>
      <c r="C1557" s="2" t="s">
        <v>6472</v>
      </c>
      <c r="D1557" s="2" t="s">
        <v>149</v>
      </c>
      <c r="E1557" s="2"/>
      <c r="F1557" s="2" t="s">
        <v>4648</v>
      </c>
    </row>
    <row r="1558" spans="1:6" ht="18" customHeight="1">
      <c r="A1558" s="2">
        <v>1511909000</v>
      </c>
      <c r="B1558" s="2" t="s">
        <v>6475</v>
      </c>
      <c r="C1558" s="2" t="s">
        <v>6472</v>
      </c>
      <c r="D1558" s="2" t="s">
        <v>149</v>
      </c>
      <c r="E1558" s="2"/>
      <c r="F1558" s="2" t="s">
        <v>4811</v>
      </c>
    </row>
    <row r="1559" spans="1:6" ht="18" customHeight="1">
      <c r="A1559" s="2">
        <v>1512110000</v>
      </c>
      <c r="B1559" s="2" t="s">
        <v>6476</v>
      </c>
      <c r="C1559" s="2" t="s">
        <v>6457</v>
      </c>
      <c r="D1559" s="2" t="s">
        <v>149</v>
      </c>
      <c r="E1559" s="2"/>
      <c r="F1559" s="2" t="s">
        <v>4648</v>
      </c>
    </row>
    <row r="1560" spans="1:6" ht="18" customHeight="1">
      <c r="A1560" s="2">
        <v>1512190000</v>
      </c>
      <c r="B1560" s="2" t="s">
        <v>6477</v>
      </c>
      <c r="C1560" s="2" t="s">
        <v>6457</v>
      </c>
      <c r="D1560" s="2" t="s">
        <v>149</v>
      </c>
      <c r="E1560" s="2"/>
      <c r="F1560" s="2" t="s">
        <v>4648</v>
      </c>
    </row>
    <row r="1561" spans="1:6" ht="18" customHeight="1">
      <c r="A1561" s="2">
        <v>1512210000</v>
      </c>
      <c r="B1561" s="2" t="s">
        <v>6478</v>
      </c>
      <c r="C1561" s="2" t="s">
        <v>6457</v>
      </c>
      <c r="D1561" s="2" t="s">
        <v>149</v>
      </c>
      <c r="E1561" s="2"/>
      <c r="F1561" s="2" t="s">
        <v>4648</v>
      </c>
    </row>
    <row r="1562" spans="1:6" ht="18" customHeight="1">
      <c r="A1562" s="2">
        <v>1512290000</v>
      </c>
      <c r="B1562" s="2" t="s">
        <v>6479</v>
      </c>
      <c r="C1562" s="2" t="s">
        <v>6457</v>
      </c>
      <c r="D1562" s="2" t="s">
        <v>149</v>
      </c>
      <c r="E1562" s="2"/>
      <c r="F1562" s="2" t="s">
        <v>4648</v>
      </c>
    </row>
    <row r="1563" spans="1:6" ht="18" customHeight="1">
      <c r="A1563" s="2">
        <v>1513110000</v>
      </c>
      <c r="B1563" s="2" t="s">
        <v>6480</v>
      </c>
      <c r="C1563" s="2" t="s">
        <v>6457</v>
      </c>
      <c r="D1563" s="2" t="s">
        <v>149</v>
      </c>
      <c r="E1563" s="2"/>
      <c r="F1563" s="2" t="s">
        <v>4648</v>
      </c>
    </row>
    <row r="1564" spans="1:6" ht="18" customHeight="1">
      <c r="A1564" s="2">
        <v>1513190000</v>
      </c>
      <c r="B1564" s="2" t="s">
        <v>6481</v>
      </c>
      <c r="C1564" s="2" t="s">
        <v>6457</v>
      </c>
      <c r="D1564" s="2" t="s">
        <v>149</v>
      </c>
      <c r="E1564" s="2"/>
      <c r="F1564" s="2" t="s">
        <v>4648</v>
      </c>
    </row>
    <row r="1565" spans="1:6" ht="18" customHeight="1">
      <c r="A1565" s="2">
        <v>1513210000</v>
      </c>
      <c r="B1565" s="2" t="s">
        <v>6482</v>
      </c>
      <c r="C1565" s="2" t="s">
        <v>6457</v>
      </c>
      <c r="D1565" s="2" t="s">
        <v>149</v>
      </c>
      <c r="E1565" s="2"/>
      <c r="F1565" s="2" t="s">
        <v>4648</v>
      </c>
    </row>
    <row r="1566" spans="1:6" ht="18" customHeight="1">
      <c r="A1566" s="2">
        <v>1513290000</v>
      </c>
      <c r="B1566" s="2" t="s">
        <v>6483</v>
      </c>
      <c r="C1566" s="2" t="s">
        <v>6457</v>
      </c>
      <c r="D1566" s="2" t="s">
        <v>149</v>
      </c>
      <c r="E1566" s="2"/>
      <c r="F1566" s="2" t="s">
        <v>4648</v>
      </c>
    </row>
    <row r="1567" spans="1:6" ht="18" customHeight="1">
      <c r="A1567" s="2">
        <v>1514110000</v>
      </c>
      <c r="B1567" s="2" t="s">
        <v>6484</v>
      </c>
      <c r="C1567" s="2" t="s">
        <v>6485</v>
      </c>
      <c r="D1567" s="2" t="s">
        <v>149</v>
      </c>
      <c r="E1567" s="2"/>
      <c r="F1567" s="2" t="s">
        <v>4811</v>
      </c>
    </row>
    <row r="1568" spans="1:6" ht="18" customHeight="1">
      <c r="A1568" s="2">
        <v>1514190000</v>
      </c>
      <c r="B1568" s="2" t="s">
        <v>6486</v>
      </c>
      <c r="C1568" s="2" t="s">
        <v>6487</v>
      </c>
      <c r="D1568" s="2" t="s">
        <v>149</v>
      </c>
      <c r="E1568" s="2"/>
      <c r="F1568" s="2" t="s">
        <v>4811</v>
      </c>
    </row>
    <row r="1569" spans="1:6" ht="18" customHeight="1">
      <c r="A1569" s="2">
        <v>1514911000</v>
      </c>
      <c r="B1569" s="2" t="s">
        <v>6488</v>
      </c>
      <c r="C1569" s="2" t="s">
        <v>6457</v>
      </c>
      <c r="D1569" s="2" t="s">
        <v>149</v>
      </c>
      <c r="E1569" s="2"/>
      <c r="F1569" s="2" t="s">
        <v>4811</v>
      </c>
    </row>
    <row r="1570" spans="1:6" ht="18" customHeight="1">
      <c r="A1570" s="2">
        <v>1514919000</v>
      </c>
      <c r="B1570" s="2" t="s">
        <v>6489</v>
      </c>
      <c r="C1570" s="2" t="s">
        <v>6457</v>
      </c>
      <c r="D1570" s="2" t="s">
        <v>149</v>
      </c>
      <c r="E1570" s="2"/>
      <c r="F1570" s="2" t="s">
        <v>4811</v>
      </c>
    </row>
    <row r="1571" spans="1:6" ht="18" customHeight="1">
      <c r="A1571" s="2">
        <v>1514990000</v>
      </c>
      <c r="B1571" s="2" t="s">
        <v>6490</v>
      </c>
      <c r="C1571" s="2" t="s">
        <v>6457</v>
      </c>
      <c r="D1571" s="2" t="s">
        <v>149</v>
      </c>
      <c r="E1571" s="2"/>
      <c r="F1571" s="2" t="s">
        <v>4811</v>
      </c>
    </row>
    <row r="1572" spans="1:6" ht="18" customHeight="1">
      <c r="A1572" s="2">
        <v>1515110000</v>
      </c>
      <c r="B1572" s="2" t="s">
        <v>6491</v>
      </c>
      <c r="C1572" s="2" t="s">
        <v>6457</v>
      </c>
      <c r="D1572" s="2" t="s">
        <v>149</v>
      </c>
      <c r="E1572" s="2"/>
      <c r="F1572" s="2" t="s">
        <v>4648</v>
      </c>
    </row>
    <row r="1573" spans="1:6" ht="18" customHeight="1">
      <c r="A1573" s="2">
        <v>1515190000</v>
      </c>
      <c r="B1573" s="2" t="s">
        <v>6492</v>
      </c>
      <c r="C1573" s="2" t="s">
        <v>6457</v>
      </c>
      <c r="D1573" s="2" t="s">
        <v>149</v>
      </c>
      <c r="E1573" s="2"/>
      <c r="F1573" s="2" t="s">
        <v>4648</v>
      </c>
    </row>
    <row r="1574" spans="1:6" ht="18" customHeight="1">
      <c r="A1574" s="2">
        <v>1515210000</v>
      </c>
      <c r="B1574" s="2" t="s">
        <v>6493</v>
      </c>
      <c r="C1574" s="2" t="s">
        <v>6457</v>
      </c>
      <c r="D1574" s="2" t="s">
        <v>149</v>
      </c>
      <c r="E1574" s="2"/>
      <c r="F1574" s="2" t="s">
        <v>4648</v>
      </c>
    </row>
    <row r="1575" spans="1:6" ht="18" customHeight="1">
      <c r="A1575" s="2">
        <v>1515290000</v>
      </c>
      <c r="B1575" s="2" t="s">
        <v>6494</v>
      </c>
      <c r="C1575" s="2" t="s">
        <v>6457</v>
      </c>
      <c r="D1575" s="2" t="s">
        <v>149</v>
      </c>
      <c r="E1575" s="2"/>
      <c r="F1575" s="2" t="s">
        <v>4648</v>
      </c>
    </row>
    <row r="1576" spans="1:6" ht="18" customHeight="1">
      <c r="A1576" s="2">
        <v>1515300000</v>
      </c>
      <c r="B1576" s="2" t="s">
        <v>6495</v>
      </c>
      <c r="C1576" s="2" t="s">
        <v>6457</v>
      </c>
      <c r="D1576" s="2" t="s">
        <v>149</v>
      </c>
      <c r="E1576" s="2"/>
      <c r="F1576" s="2" t="s">
        <v>4648</v>
      </c>
    </row>
    <row r="1577" spans="1:6" ht="18" customHeight="1">
      <c r="A1577" s="2">
        <v>1515500000</v>
      </c>
      <c r="B1577" s="2" t="s">
        <v>6496</v>
      </c>
      <c r="C1577" s="2" t="s">
        <v>6497</v>
      </c>
      <c r="D1577" s="2" t="s">
        <v>149</v>
      </c>
      <c r="E1577" s="2"/>
      <c r="F1577" s="2" t="s">
        <v>4648</v>
      </c>
    </row>
    <row r="1578" spans="1:6" ht="18" customHeight="1">
      <c r="A1578" s="2">
        <v>1515600000</v>
      </c>
      <c r="B1578" s="2" t="s">
        <v>6498</v>
      </c>
      <c r="C1578" s="2" t="s">
        <v>6499</v>
      </c>
      <c r="D1578" s="2" t="s">
        <v>149</v>
      </c>
      <c r="E1578" s="2"/>
      <c r="F1578" s="2" t="s">
        <v>4648</v>
      </c>
    </row>
    <row r="1579" spans="1:6" ht="18" customHeight="1">
      <c r="A1579" s="2">
        <v>1515901000</v>
      </c>
      <c r="B1579" s="2" t="s">
        <v>6500</v>
      </c>
      <c r="C1579" s="2" t="s">
        <v>6501</v>
      </c>
      <c r="D1579" s="2" t="s">
        <v>149</v>
      </c>
      <c r="E1579" s="2"/>
      <c r="F1579" s="2" t="s">
        <v>4648</v>
      </c>
    </row>
    <row r="1580" spans="1:6" ht="18" customHeight="1">
      <c r="A1580" s="2">
        <v>1515902000</v>
      </c>
      <c r="B1580" s="2" t="s">
        <v>6502</v>
      </c>
      <c r="C1580" s="2" t="s">
        <v>6501</v>
      </c>
      <c r="D1580" s="2" t="s">
        <v>149</v>
      </c>
      <c r="E1580" s="2"/>
      <c r="F1580" s="2" t="s">
        <v>6394</v>
      </c>
    </row>
    <row r="1581" spans="1:6" ht="18" customHeight="1">
      <c r="A1581" s="2">
        <v>1515903000</v>
      </c>
      <c r="B1581" s="2" t="s">
        <v>6503</v>
      </c>
      <c r="C1581" s="2" t="s">
        <v>6501</v>
      </c>
      <c r="D1581" s="2" t="s">
        <v>149</v>
      </c>
      <c r="E1581" s="2"/>
      <c r="F1581" s="2" t="s">
        <v>4648</v>
      </c>
    </row>
    <row r="1582" spans="1:6" ht="18" customHeight="1">
      <c r="A1582" s="2">
        <v>1515904000</v>
      </c>
      <c r="B1582" s="2" t="s">
        <v>6504</v>
      </c>
      <c r="C1582" s="2" t="s">
        <v>6501</v>
      </c>
      <c r="D1582" s="2" t="s">
        <v>149</v>
      </c>
      <c r="E1582" s="2"/>
      <c r="F1582" s="2" t="s">
        <v>4648</v>
      </c>
    </row>
    <row r="1583" spans="1:6" ht="18" customHeight="1">
      <c r="A1583" s="2">
        <v>1515909010</v>
      </c>
      <c r="B1583" s="2" t="s">
        <v>6505</v>
      </c>
      <c r="C1583" s="2" t="s">
        <v>6506</v>
      </c>
      <c r="D1583" s="2" t="s">
        <v>149</v>
      </c>
      <c r="E1583" s="2"/>
      <c r="F1583" s="2" t="s">
        <v>4944</v>
      </c>
    </row>
    <row r="1584" spans="1:6" ht="18" customHeight="1">
      <c r="A1584" s="2">
        <v>1515909090</v>
      </c>
      <c r="B1584" s="2" t="s">
        <v>6507</v>
      </c>
      <c r="C1584" s="2" t="s">
        <v>6506</v>
      </c>
      <c r="D1584" s="2" t="s">
        <v>149</v>
      </c>
      <c r="E1584" s="2"/>
      <c r="F1584" s="2" t="s">
        <v>4648</v>
      </c>
    </row>
    <row r="1585" spans="1:6" ht="18" customHeight="1">
      <c r="A1585" s="2">
        <v>1516100000</v>
      </c>
      <c r="B1585" s="2" t="s">
        <v>6508</v>
      </c>
      <c r="C1585" s="2" t="s">
        <v>6509</v>
      </c>
      <c r="D1585" s="2" t="s">
        <v>149</v>
      </c>
      <c r="E1585" s="2"/>
      <c r="F1585" s="2" t="s">
        <v>4648</v>
      </c>
    </row>
    <row r="1586" spans="1:6" ht="18" customHeight="1">
      <c r="A1586" s="2">
        <v>1516200000</v>
      </c>
      <c r="B1586" s="2" t="s">
        <v>6510</v>
      </c>
      <c r="C1586" s="2" t="s">
        <v>6509</v>
      </c>
      <c r="D1586" s="2" t="s">
        <v>149</v>
      </c>
      <c r="E1586" s="2"/>
      <c r="F1586" s="2" t="s">
        <v>4648</v>
      </c>
    </row>
    <row r="1587" spans="1:6" ht="18" customHeight="1">
      <c r="A1587" s="2">
        <v>1516300000</v>
      </c>
      <c r="B1587" s="2" t="s">
        <v>6511</v>
      </c>
      <c r="C1587" s="2" t="s">
        <v>6509</v>
      </c>
      <c r="D1587" s="2" t="s">
        <v>149</v>
      </c>
      <c r="E1587" s="2"/>
      <c r="F1587" s="2" t="s">
        <v>4648</v>
      </c>
    </row>
    <row r="1588" spans="1:6" ht="18" customHeight="1">
      <c r="A1588" s="2">
        <v>1517100000</v>
      </c>
      <c r="B1588" s="2" t="s">
        <v>6512</v>
      </c>
      <c r="C1588" s="2" t="s">
        <v>6513</v>
      </c>
      <c r="D1588" s="2" t="s">
        <v>149</v>
      </c>
      <c r="E1588" s="2"/>
      <c r="F1588" s="2" t="s">
        <v>4648</v>
      </c>
    </row>
    <row r="1589" spans="1:6" ht="18" customHeight="1">
      <c r="A1589" s="2">
        <v>1517901001</v>
      </c>
      <c r="B1589" s="2" t="s">
        <v>6514</v>
      </c>
      <c r="C1589" s="2" t="s">
        <v>6515</v>
      </c>
      <c r="D1589" s="2" t="s">
        <v>149</v>
      </c>
      <c r="E1589" s="2"/>
      <c r="F1589" s="2" t="s">
        <v>4648</v>
      </c>
    </row>
    <row r="1590" spans="1:6" ht="18" customHeight="1">
      <c r="A1590" s="2">
        <v>1517901002</v>
      </c>
      <c r="B1590" s="2" t="s">
        <v>6516</v>
      </c>
      <c r="C1590" s="2" t="s">
        <v>6515</v>
      </c>
      <c r="D1590" s="2" t="s">
        <v>149</v>
      </c>
      <c r="E1590" s="2"/>
      <c r="F1590" s="2" t="s">
        <v>4648</v>
      </c>
    </row>
    <row r="1591" spans="1:6" ht="18" customHeight="1">
      <c r="A1591" s="2">
        <v>1517901090</v>
      </c>
      <c r="B1591" s="2" t="s">
        <v>6517</v>
      </c>
      <c r="C1591" s="2" t="s">
        <v>6515</v>
      </c>
      <c r="D1591" s="2" t="s">
        <v>149</v>
      </c>
      <c r="E1591" s="2"/>
      <c r="F1591" s="2" t="s">
        <v>4648</v>
      </c>
    </row>
    <row r="1592" spans="1:6" ht="18" customHeight="1">
      <c r="A1592" s="2">
        <v>1517909001</v>
      </c>
      <c r="B1592" s="2" t="s">
        <v>6518</v>
      </c>
      <c r="C1592" s="2" t="s">
        <v>6519</v>
      </c>
      <c r="D1592" s="2" t="s">
        <v>149</v>
      </c>
      <c r="E1592" s="2"/>
      <c r="F1592" s="2" t="s">
        <v>4648</v>
      </c>
    </row>
    <row r="1593" spans="1:6" ht="18" customHeight="1">
      <c r="A1593" s="2">
        <v>1517909002</v>
      </c>
      <c r="B1593" s="2" t="s">
        <v>6520</v>
      </c>
      <c r="C1593" s="2" t="s">
        <v>6519</v>
      </c>
      <c r="D1593" s="2" t="s">
        <v>149</v>
      </c>
      <c r="E1593" s="2"/>
      <c r="F1593" s="2" t="s">
        <v>4648</v>
      </c>
    </row>
    <row r="1594" spans="1:6" ht="18" customHeight="1">
      <c r="A1594" s="2">
        <v>1517909003</v>
      </c>
      <c r="B1594" s="2" t="s">
        <v>6521</v>
      </c>
      <c r="C1594" s="2" t="s">
        <v>6519</v>
      </c>
      <c r="D1594" s="2" t="s">
        <v>149</v>
      </c>
      <c r="E1594" s="2"/>
      <c r="F1594" s="2" t="s">
        <v>4648</v>
      </c>
    </row>
    <row r="1595" spans="1:6" ht="18" customHeight="1">
      <c r="A1595" s="2">
        <v>1518000000</v>
      </c>
      <c r="B1595" s="2" t="s">
        <v>6522</v>
      </c>
      <c r="C1595" s="2" t="s">
        <v>6523</v>
      </c>
      <c r="D1595" s="2" t="s">
        <v>149</v>
      </c>
      <c r="E1595" s="2"/>
      <c r="F1595" s="2" t="s">
        <v>4648</v>
      </c>
    </row>
    <row r="1596" spans="1:6" ht="18" customHeight="1">
      <c r="A1596" s="2">
        <v>1520000000</v>
      </c>
      <c r="B1596" s="2" t="s">
        <v>6524</v>
      </c>
      <c r="C1596" s="2" t="s">
        <v>6039</v>
      </c>
      <c r="D1596" s="2" t="s">
        <v>149</v>
      </c>
      <c r="E1596" s="2"/>
      <c r="F1596" s="2" t="s">
        <v>4648</v>
      </c>
    </row>
    <row r="1597" spans="1:6" ht="18" customHeight="1">
      <c r="A1597" s="2">
        <v>1521100010</v>
      </c>
      <c r="B1597" s="2" t="s">
        <v>6525</v>
      </c>
      <c r="C1597" s="2" t="s">
        <v>6526</v>
      </c>
      <c r="D1597" s="2" t="s">
        <v>149</v>
      </c>
      <c r="E1597" s="2"/>
      <c r="F1597" s="2" t="s">
        <v>4661</v>
      </c>
    </row>
    <row r="1598" spans="1:6" ht="18" customHeight="1">
      <c r="A1598" s="2">
        <v>1521100090</v>
      </c>
      <c r="B1598" s="2" t="s">
        <v>6527</v>
      </c>
      <c r="C1598" s="2" t="s">
        <v>6526</v>
      </c>
      <c r="D1598" s="2" t="s">
        <v>149</v>
      </c>
      <c r="E1598" s="2"/>
      <c r="F1598" s="2" t="s">
        <v>4648</v>
      </c>
    </row>
    <row r="1599" spans="1:6" ht="18" customHeight="1">
      <c r="A1599" s="2">
        <v>1521901000</v>
      </c>
      <c r="B1599" s="2" t="s">
        <v>6528</v>
      </c>
      <c r="C1599" s="2" t="s">
        <v>4738</v>
      </c>
      <c r="D1599" s="2" t="s">
        <v>149</v>
      </c>
      <c r="E1599" s="2"/>
      <c r="F1599" s="2" t="s">
        <v>4648</v>
      </c>
    </row>
    <row r="1600" spans="1:6" ht="18" customHeight="1">
      <c r="A1600" s="2">
        <v>1521909010</v>
      </c>
      <c r="B1600" s="2" t="s">
        <v>6529</v>
      </c>
      <c r="C1600" s="2" t="s">
        <v>4738</v>
      </c>
      <c r="D1600" s="2" t="s">
        <v>149</v>
      </c>
      <c r="E1600" s="2"/>
      <c r="F1600" s="2" t="s">
        <v>4646</v>
      </c>
    </row>
    <row r="1601" spans="1:6" ht="18" customHeight="1">
      <c r="A1601" s="2">
        <v>1521909090</v>
      </c>
      <c r="B1601" s="2" t="s">
        <v>6530</v>
      </c>
      <c r="C1601" s="2" t="s">
        <v>4738</v>
      </c>
      <c r="D1601" s="2" t="s">
        <v>149</v>
      </c>
      <c r="E1601" s="2"/>
      <c r="F1601" s="2" t="s">
        <v>4648</v>
      </c>
    </row>
    <row r="1602" spans="1:6" ht="18" customHeight="1">
      <c r="A1602" s="2">
        <v>1522000000</v>
      </c>
      <c r="B1602" s="2" t="s">
        <v>6531</v>
      </c>
      <c r="C1602" s="2" t="s">
        <v>6532</v>
      </c>
      <c r="D1602" s="2" t="s">
        <v>149</v>
      </c>
      <c r="E1602" s="2"/>
      <c r="F1602" s="2">
        <v>9</v>
      </c>
    </row>
    <row r="1603" spans="1:6" ht="18" customHeight="1">
      <c r="A1603" s="2">
        <v>1601001010</v>
      </c>
      <c r="B1603" s="2" t="s">
        <v>6533</v>
      </c>
      <c r="C1603" s="2" t="s">
        <v>6534</v>
      </c>
      <c r="D1603" s="2" t="s">
        <v>149</v>
      </c>
      <c r="E1603" s="2"/>
      <c r="F1603" s="2" t="s">
        <v>4713</v>
      </c>
    </row>
    <row r="1604" spans="1:6" ht="18" customHeight="1">
      <c r="A1604" s="2">
        <v>1601001090</v>
      </c>
      <c r="B1604" s="2" t="s">
        <v>6535</v>
      </c>
      <c r="C1604" s="2" t="s">
        <v>6534</v>
      </c>
      <c r="D1604" s="2" t="s">
        <v>149</v>
      </c>
      <c r="E1604" s="2"/>
      <c r="F1604" s="2" t="s">
        <v>4648</v>
      </c>
    </row>
    <row r="1605" spans="1:6" ht="18" customHeight="1">
      <c r="A1605" s="2">
        <v>1601002010</v>
      </c>
      <c r="B1605" s="2" t="s">
        <v>6536</v>
      </c>
      <c r="C1605" s="2" t="s">
        <v>5426</v>
      </c>
      <c r="D1605" s="2" t="s">
        <v>149</v>
      </c>
      <c r="E1605" s="2"/>
      <c r="F1605" s="2" t="s">
        <v>4713</v>
      </c>
    </row>
    <row r="1606" spans="1:6" ht="18" customHeight="1">
      <c r="A1606" s="2">
        <v>1601002090</v>
      </c>
      <c r="B1606" s="2" t="s">
        <v>6537</v>
      </c>
      <c r="C1606" s="2" t="s">
        <v>5426</v>
      </c>
      <c r="D1606" s="2" t="s">
        <v>149</v>
      </c>
      <c r="E1606" s="2"/>
      <c r="F1606" s="2" t="s">
        <v>4648</v>
      </c>
    </row>
    <row r="1607" spans="1:6" ht="18" customHeight="1">
      <c r="A1607" s="2">
        <v>1601003010</v>
      </c>
      <c r="B1607" s="2" t="s">
        <v>6538</v>
      </c>
      <c r="C1607" s="2" t="s">
        <v>5426</v>
      </c>
      <c r="D1607" s="2" t="s">
        <v>149</v>
      </c>
      <c r="E1607" s="2"/>
      <c r="F1607" s="2" t="s">
        <v>4713</v>
      </c>
    </row>
    <row r="1608" spans="1:6" ht="18" customHeight="1">
      <c r="A1608" s="2">
        <v>1601003090</v>
      </c>
      <c r="B1608" s="2" t="s">
        <v>6539</v>
      </c>
      <c r="C1608" s="2" t="s">
        <v>5426</v>
      </c>
      <c r="D1608" s="2" t="s">
        <v>149</v>
      </c>
      <c r="E1608" s="2"/>
      <c r="F1608" s="2" t="s">
        <v>4648</v>
      </c>
    </row>
    <row r="1609" spans="1:6" ht="18" customHeight="1">
      <c r="A1609" s="2">
        <v>1602100010</v>
      </c>
      <c r="B1609" s="2" t="s">
        <v>6540</v>
      </c>
      <c r="C1609" s="2" t="s">
        <v>5426</v>
      </c>
      <c r="D1609" s="2" t="s">
        <v>149</v>
      </c>
      <c r="E1609" s="2"/>
      <c r="F1609" s="2" t="s">
        <v>4713</v>
      </c>
    </row>
    <row r="1610" spans="1:6" ht="18" customHeight="1">
      <c r="A1610" s="2">
        <v>1602100090</v>
      </c>
      <c r="B1610" s="2" t="s">
        <v>6541</v>
      </c>
      <c r="C1610" s="2" t="s">
        <v>5426</v>
      </c>
      <c r="D1610" s="2" t="s">
        <v>149</v>
      </c>
      <c r="E1610" s="2"/>
      <c r="F1610" s="2" t="s">
        <v>4648</v>
      </c>
    </row>
    <row r="1611" spans="1:6" ht="18" customHeight="1">
      <c r="A1611" s="2">
        <v>1602200010</v>
      </c>
      <c r="B1611" s="2" t="s">
        <v>6542</v>
      </c>
      <c r="C1611" s="2" t="s">
        <v>6543</v>
      </c>
      <c r="D1611" s="2" t="s">
        <v>149</v>
      </c>
      <c r="E1611" s="2"/>
      <c r="F1611" s="2" t="s">
        <v>4661</v>
      </c>
    </row>
    <row r="1612" spans="1:6" ht="18" customHeight="1">
      <c r="A1612" s="2">
        <v>1602200090</v>
      </c>
      <c r="B1612" s="2" t="s">
        <v>6544</v>
      </c>
      <c r="C1612" s="2" t="s">
        <v>6543</v>
      </c>
      <c r="D1612" s="2" t="s">
        <v>149</v>
      </c>
      <c r="E1612" s="2"/>
      <c r="F1612" s="2" t="s">
        <v>4648</v>
      </c>
    </row>
    <row r="1613" spans="1:6" ht="18" customHeight="1">
      <c r="A1613" s="2">
        <v>1602310000</v>
      </c>
      <c r="B1613" s="2" t="s">
        <v>6545</v>
      </c>
      <c r="C1613" s="2" t="s">
        <v>6543</v>
      </c>
      <c r="D1613" s="2" t="s">
        <v>149</v>
      </c>
      <c r="E1613" s="2"/>
      <c r="F1613" s="2" t="s">
        <v>4648</v>
      </c>
    </row>
    <row r="1614" spans="1:6" ht="18" customHeight="1">
      <c r="A1614" s="2">
        <v>1602321000</v>
      </c>
      <c r="B1614" s="2" t="s">
        <v>6546</v>
      </c>
      <c r="C1614" s="2" t="s">
        <v>6543</v>
      </c>
      <c r="D1614" s="2" t="s">
        <v>149</v>
      </c>
      <c r="E1614" s="2"/>
      <c r="F1614" s="2" t="s">
        <v>4648</v>
      </c>
    </row>
    <row r="1615" spans="1:6" ht="18" customHeight="1">
      <c r="A1615" s="2">
        <v>1602329100</v>
      </c>
      <c r="B1615" s="2" t="s">
        <v>6547</v>
      </c>
      <c r="C1615" s="2" t="s">
        <v>6543</v>
      </c>
      <c r="D1615" s="2" t="s">
        <v>149</v>
      </c>
      <c r="E1615" s="2"/>
      <c r="F1615" s="2" t="s">
        <v>4648</v>
      </c>
    </row>
    <row r="1616" spans="1:6" ht="18" customHeight="1">
      <c r="A1616" s="2">
        <v>1602329200</v>
      </c>
      <c r="B1616" s="2" t="s">
        <v>6548</v>
      </c>
      <c r="C1616" s="2" t="s">
        <v>6543</v>
      </c>
      <c r="D1616" s="2" t="s">
        <v>149</v>
      </c>
      <c r="E1616" s="2"/>
      <c r="F1616" s="2" t="s">
        <v>4648</v>
      </c>
    </row>
    <row r="1617" spans="1:6" ht="18" customHeight="1">
      <c r="A1617" s="2">
        <v>1602329900</v>
      </c>
      <c r="B1617" s="2" t="s">
        <v>6549</v>
      </c>
      <c r="C1617" s="2" t="s">
        <v>6543</v>
      </c>
      <c r="D1617" s="2" t="s">
        <v>149</v>
      </c>
      <c r="E1617" s="2"/>
      <c r="F1617" s="2" t="s">
        <v>4648</v>
      </c>
    </row>
    <row r="1618" spans="1:6" ht="18" customHeight="1">
      <c r="A1618" s="2">
        <v>1602391000</v>
      </c>
      <c r="B1618" s="2" t="s">
        <v>6550</v>
      </c>
      <c r="C1618" s="2" t="s">
        <v>6543</v>
      </c>
      <c r="D1618" s="2" t="s">
        <v>149</v>
      </c>
      <c r="E1618" s="2"/>
      <c r="F1618" s="2" t="s">
        <v>4648</v>
      </c>
    </row>
    <row r="1619" spans="1:6" ht="18" customHeight="1">
      <c r="A1619" s="2">
        <v>1602399100</v>
      </c>
      <c r="B1619" s="2" t="s">
        <v>6551</v>
      </c>
      <c r="C1619" s="2" t="s">
        <v>6543</v>
      </c>
      <c r="D1619" s="2" t="s">
        <v>149</v>
      </c>
      <c r="E1619" s="2"/>
      <c r="F1619" s="2" t="s">
        <v>4648</v>
      </c>
    </row>
    <row r="1620" spans="1:6" ht="18" customHeight="1">
      <c r="A1620" s="2">
        <v>1602399900</v>
      </c>
      <c r="B1620" s="2" t="s">
        <v>6552</v>
      </c>
      <c r="C1620" s="2" t="s">
        <v>6543</v>
      </c>
      <c r="D1620" s="2" t="s">
        <v>149</v>
      </c>
      <c r="E1620" s="2"/>
      <c r="F1620" s="2" t="s">
        <v>4648</v>
      </c>
    </row>
    <row r="1621" spans="1:6" ht="18" customHeight="1">
      <c r="A1621" s="2">
        <v>1602410010</v>
      </c>
      <c r="B1621" s="2" t="s">
        <v>6553</v>
      </c>
      <c r="C1621" s="2" t="s">
        <v>6543</v>
      </c>
      <c r="D1621" s="2" t="s">
        <v>149</v>
      </c>
      <c r="E1621" s="2"/>
      <c r="F1621" s="2" t="s">
        <v>4713</v>
      </c>
    </row>
    <row r="1622" spans="1:6" ht="18" customHeight="1">
      <c r="A1622" s="2">
        <v>1602410090</v>
      </c>
      <c r="B1622" s="2" t="s">
        <v>6554</v>
      </c>
      <c r="C1622" s="2" t="s">
        <v>6543</v>
      </c>
      <c r="D1622" s="2" t="s">
        <v>149</v>
      </c>
      <c r="E1622" s="2"/>
      <c r="F1622" s="2" t="s">
        <v>4648</v>
      </c>
    </row>
    <row r="1623" spans="1:6" ht="18" customHeight="1">
      <c r="A1623" s="2">
        <v>1602420010</v>
      </c>
      <c r="B1623" s="2" t="s">
        <v>6555</v>
      </c>
      <c r="C1623" s="2" t="s">
        <v>6543</v>
      </c>
      <c r="D1623" s="2" t="s">
        <v>149</v>
      </c>
      <c r="E1623" s="2"/>
      <c r="F1623" s="2" t="s">
        <v>4713</v>
      </c>
    </row>
    <row r="1624" spans="1:6" ht="18" customHeight="1">
      <c r="A1624" s="2">
        <v>1602420090</v>
      </c>
      <c r="B1624" s="2" t="s">
        <v>6556</v>
      </c>
      <c r="C1624" s="2" t="s">
        <v>6543</v>
      </c>
      <c r="D1624" s="2" t="s">
        <v>149</v>
      </c>
      <c r="E1624" s="2"/>
      <c r="F1624" s="2" t="s">
        <v>4648</v>
      </c>
    </row>
    <row r="1625" spans="1:6" ht="18" customHeight="1">
      <c r="A1625" s="2">
        <v>1602491010</v>
      </c>
      <c r="B1625" s="2" t="s">
        <v>6557</v>
      </c>
      <c r="C1625" s="2" t="s">
        <v>6543</v>
      </c>
      <c r="D1625" s="2" t="s">
        <v>149</v>
      </c>
      <c r="E1625" s="2"/>
      <c r="F1625" s="2" t="s">
        <v>4713</v>
      </c>
    </row>
    <row r="1626" spans="1:6" ht="18" customHeight="1">
      <c r="A1626" s="2">
        <v>1602491090</v>
      </c>
      <c r="B1626" s="2" t="s">
        <v>6558</v>
      </c>
      <c r="C1626" s="2" t="s">
        <v>6543</v>
      </c>
      <c r="D1626" s="2" t="s">
        <v>149</v>
      </c>
      <c r="E1626" s="2"/>
      <c r="F1626" s="2" t="s">
        <v>4648</v>
      </c>
    </row>
    <row r="1627" spans="1:6" ht="18" customHeight="1">
      <c r="A1627" s="2">
        <v>1602499010</v>
      </c>
      <c r="B1627" s="2" t="s">
        <v>6559</v>
      </c>
      <c r="C1627" s="2" t="s">
        <v>6543</v>
      </c>
      <c r="D1627" s="2" t="s">
        <v>149</v>
      </c>
      <c r="E1627" s="2"/>
      <c r="F1627" s="2" t="s">
        <v>4713</v>
      </c>
    </row>
    <row r="1628" spans="1:6" ht="18" customHeight="1">
      <c r="A1628" s="2">
        <v>1602499090</v>
      </c>
      <c r="B1628" s="2" t="s">
        <v>6560</v>
      </c>
      <c r="C1628" s="2" t="s">
        <v>6543</v>
      </c>
      <c r="D1628" s="2" t="s">
        <v>149</v>
      </c>
      <c r="E1628" s="2"/>
      <c r="F1628" s="2" t="s">
        <v>4648</v>
      </c>
    </row>
    <row r="1629" spans="1:6" ht="18" customHeight="1">
      <c r="A1629" s="2">
        <v>1602501010</v>
      </c>
      <c r="B1629" s="2" t="s">
        <v>6561</v>
      </c>
      <c r="C1629" s="2" t="s">
        <v>6543</v>
      </c>
      <c r="D1629" s="2" t="s">
        <v>149</v>
      </c>
      <c r="E1629" s="2"/>
      <c r="F1629" s="2" t="s">
        <v>4713</v>
      </c>
    </row>
    <row r="1630" spans="1:6" ht="18" customHeight="1">
      <c r="A1630" s="2">
        <v>1602501090</v>
      </c>
      <c r="B1630" s="2" t="s">
        <v>6562</v>
      </c>
      <c r="C1630" s="2" t="s">
        <v>6543</v>
      </c>
      <c r="D1630" s="2" t="s">
        <v>149</v>
      </c>
      <c r="E1630" s="2"/>
      <c r="F1630" s="2" t="s">
        <v>4648</v>
      </c>
    </row>
    <row r="1631" spans="1:6" ht="18" customHeight="1">
      <c r="A1631" s="2">
        <v>1602509010</v>
      </c>
      <c r="B1631" s="2" t="s">
        <v>6563</v>
      </c>
      <c r="C1631" s="2" t="s">
        <v>6543</v>
      </c>
      <c r="D1631" s="2" t="s">
        <v>149</v>
      </c>
      <c r="E1631" s="2"/>
      <c r="F1631" s="2" t="s">
        <v>4713</v>
      </c>
    </row>
    <row r="1632" spans="1:6" ht="18" customHeight="1">
      <c r="A1632" s="2">
        <v>1602509090</v>
      </c>
      <c r="B1632" s="2" t="s">
        <v>6564</v>
      </c>
      <c r="C1632" s="2" t="s">
        <v>6543</v>
      </c>
      <c r="D1632" s="2" t="s">
        <v>149</v>
      </c>
      <c r="E1632" s="2"/>
      <c r="F1632" s="2" t="s">
        <v>4648</v>
      </c>
    </row>
    <row r="1633" spans="1:6" ht="18" customHeight="1">
      <c r="A1633" s="2">
        <v>1602901010</v>
      </c>
      <c r="B1633" s="2" t="s">
        <v>6565</v>
      </c>
      <c r="C1633" s="2" t="s">
        <v>6543</v>
      </c>
      <c r="D1633" s="2" t="s">
        <v>149</v>
      </c>
      <c r="E1633" s="2"/>
      <c r="F1633" s="2" t="s">
        <v>4713</v>
      </c>
    </row>
    <row r="1634" spans="1:6" ht="18" customHeight="1">
      <c r="A1634" s="2">
        <v>1602901090</v>
      </c>
      <c r="B1634" s="2" t="s">
        <v>6566</v>
      </c>
      <c r="C1634" s="2" t="s">
        <v>6543</v>
      </c>
      <c r="D1634" s="2" t="s">
        <v>149</v>
      </c>
      <c r="E1634" s="2"/>
      <c r="F1634" s="2" t="s">
        <v>4648</v>
      </c>
    </row>
    <row r="1635" spans="1:6" ht="18" customHeight="1">
      <c r="A1635" s="2">
        <v>1602909010</v>
      </c>
      <c r="B1635" s="2" t="s">
        <v>6567</v>
      </c>
      <c r="C1635" s="2" t="s">
        <v>6543</v>
      </c>
      <c r="D1635" s="2" t="s">
        <v>149</v>
      </c>
      <c r="E1635" s="2"/>
      <c r="F1635" s="2" t="s">
        <v>4713</v>
      </c>
    </row>
    <row r="1636" spans="1:6" ht="18" customHeight="1">
      <c r="A1636" s="2">
        <v>1602909090</v>
      </c>
      <c r="B1636" s="2" t="s">
        <v>6568</v>
      </c>
      <c r="C1636" s="2" t="s">
        <v>6543</v>
      </c>
      <c r="D1636" s="2" t="s">
        <v>149</v>
      </c>
      <c r="E1636" s="2"/>
      <c r="F1636" s="2" t="s">
        <v>4648</v>
      </c>
    </row>
    <row r="1637" spans="1:6" ht="18" customHeight="1">
      <c r="A1637" s="2">
        <v>1603000010</v>
      </c>
      <c r="B1637" s="2" t="s">
        <v>6569</v>
      </c>
      <c r="C1637" s="2" t="s">
        <v>6570</v>
      </c>
      <c r="D1637" s="2" t="s">
        <v>149</v>
      </c>
      <c r="E1637" s="2"/>
      <c r="F1637" s="2" t="s">
        <v>4713</v>
      </c>
    </row>
    <row r="1638" spans="1:6" ht="18" customHeight="1">
      <c r="A1638" s="2">
        <v>1603000090</v>
      </c>
      <c r="B1638" s="2" t="s">
        <v>6571</v>
      </c>
      <c r="C1638" s="2" t="s">
        <v>6570</v>
      </c>
      <c r="D1638" s="2" t="s">
        <v>149</v>
      </c>
      <c r="E1638" s="2"/>
      <c r="F1638" s="2" t="s">
        <v>4648</v>
      </c>
    </row>
    <row r="1639" spans="1:6" ht="18" customHeight="1">
      <c r="A1639" s="2">
        <v>1604111000</v>
      </c>
      <c r="B1639" s="2" t="s">
        <v>6572</v>
      </c>
      <c r="C1639" s="2" t="s">
        <v>6573</v>
      </c>
      <c r="D1639" s="2" t="s">
        <v>149</v>
      </c>
      <c r="E1639" s="2"/>
      <c r="F1639" s="2" t="s">
        <v>4648</v>
      </c>
    </row>
    <row r="1640" spans="1:6" ht="18" customHeight="1">
      <c r="A1640" s="2">
        <v>1604119000</v>
      </c>
      <c r="B1640" s="2" t="s">
        <v>6574</v>
      </c>
      <c r="C1640" s="2" t="s">
        <v>6573</v>
      </c>
      <c r="D1640" s="2" t="s">
        <v>149</v>
      </c>
      <c r="E1640" s="2"/>
      <c r="F1640" s="2" t="s">
        <v>4648</v>
      </c>
    </row>
    <row r="1641" spans="1:6" ht="18" customHeight="1">
      <c r="A1641" s="2">
        <v>1604120000</v>
      </c>
      <c r="B1641" s="2" t="s">
        <v>6575</v>
      </c>
      <c r="C1641" s="2" t="s">
        <v>6573</v>
      </c>
      <c r="D1641" s="2" t="s">
        <v>149</v>
      </c>
      <c r="E1641" s="2"/>
      <c r="F1641" s="2" t="s">
        <v>4648</v>
      </c>
    </row>
    <row r="1642" spans="1:6" ht="18" customHeight="1">
      <c r="A1642" s="2">
        <v>1604130000</v>
      </c>
      <c r="B1642" s="2" t="s">
        <v>6576</v>
      </c>
      <c r="C1642" s="2" t="s">
        <v>6573</v>
      </c>
      <c r="D1642" s="2" t="s">
        <v>149</v>
      </c>
      <c r="E1642" s="2"/>
      <c r="F1642" s="2" t="s">
        <v>4648</v>
      </c>
    </row>
    <row r="1643" spans="1:6" ht="18" customHeight="1">
      <c r="A1643" s="2">
        <v>1604140000</v>
      </c>
      <c r="B1643" s="2" t="s">
        <v>6577</v>
      </c>
      <c r="C1643" s="2" t="s">
        <v>6573</v>
      </c>
      <c r="D1643" s="2" t="s">
        <v>149</v>
      </c>
      <c r="E1643" s="2"/>
      <c r="F1643" s="2" t="s">
        <v>4648</v>
      </c>
    </row>
    <row r="1644" spans="1:6" ht="18" customHeight="1">
      <c r="A1644" s="2">
        <v>1604150000</v>
      </c>
      <c r="B1644" s="2" t="s">
        <v>6578</v>
      </c>
      <c r="C1644" s="2" t="s">
        <v>6573</v>
      </c>
      <c r="D1644" s="2" t="s">
        <v>149</v>
      </c>
      <c r="E1644" s="2"/>
      <c r="F1644" s="2" t="s">
        <v>4648</v>
      </c>
    </row>
    <row r="1645" spans="1:6" ht="18" customHeight="1">
      <c r="A1645" s="2">
        <v>1604160000</v>
      </c>
      <c r="B1645" s="2" t="s">
        <v>6579</v>
      </c>
      <c r="C1645" s="2" t="s">
        <v>6573</v>
      </c>
      <c r="D1645" s="2" t="s">
        <v>149</v>
      </c>
      <c r="E1645" s="2"/>
      <c r="F1645" s="2" t="s">
        <v>4648</v>
      </c>
    </row>
    <row r="1646" spans="1:6" ht="18" customHeight="1">
      <c r="A1646" s="2">
        <v>1604170010</v>
      </c>
      <c r="B1646" s="2" t="s">
        <v>6580</v>
      </c>
      <c r="C1646" s="2" t="s">
        <v>6573</v>
      </c>
      <c r="D1646" s="2" t="s">
        <v>149</v>
      </c>
      <c r="E1646" s="2"/>
      <c r="F1646" s="2" t="s">
        <v>4944</v>
      </c>
    </row>
    <row r="1647" spans="1:6" ht="18" customHeight="1">
      <c r="A1647" s="2">
        <v>1604170020</v>
      </c>
      <c r="B1647" s="2" t="s">
        <v>6581</v>
      </c>
      <c r="C1647" s="2" t="s">
        <v>6573</v>
      </c>
      <c r="D1647" s="2" t="s">
        <v>149</v>
      </c>
      <c r="E1647" s="2"/>
      <c r="F1647" s="2" t="s">
        <v>4661</v>
      </c>
    </row>
    <row r="1648" spans="1:6" ht="18" customHeight="1">
      <c r="A1648" s="2">
        <v>1604170090</v>
      </c>
      <c r="B1648" s="2" t="s">
        <v>6582</v>
      </c>
      <c r="C1648" s="2" t="s">
        <v>6573</v>
      </c>
      <c r="D1648" s="2" t="s">
        <v>149</v>
      </c>
      <c r="E1648" s="2"/>
      <c r="F1648" s="2" t="s">
        <v>4648</v>
      </c>
    </row>
    <row r="1649" spans="1:6" ht="18" customHeight="1">
      <c r="A1649" s="2">
        <v>1604180010</v>
      </c>
      <c r="B1649" s="2" t="s">
        <v>6583</v>
      </c>
      <c r="C1649" s="2" t="s">
        <v>6573</v>
      </c>
      <c r="D1649" s="2" t="s">
        <v>149</v>
      </c>
      <c r="E1649" s="2"/>
      <c r="F1649" s="2" t="s">
        <v>4646</v>
      </c>
    </row>
    <row r="1650" spans="1:6" ht="18" customHeight="1">
      <c r="A1650" s="2">
        <v>1604180090</v>
      </c>
      <c r="B1650" s="2" t="s">
        <v>6584</v>
      </c>
      <c r="C1650" s="2" t="s">
        <v>6573</v>
      </c>
      <c r="D1650" s="2" t="s">
        <v>149</v>
      </c>
      <c r="E1650" s="2"/>
      <c r="F1650" s="2" t="s">
        <v>4648</v>
      </c>
    </row>
    <row r="1651" spans="1:6" ht="18" customHeight="1">
      <c r="A1651" s="2">
        <v>1604192000</v>
      </c>
      <c r="B1651" s="2" t="s">
        <v>6585</v>
      </c>
      <c r="C1651" s="2" t="s">
        <v>6573</v>
      </c>
      <c r="D1651" s="2" t="s">
        <v>149</v>
      </c>
      <c r="E1651" s="2"/>
      <c r="F1651" s="2" t="s">
        <v>4648</v>
      </c>
    </row>
    <row r="1652" spans="1:6" ht="18" customHeight="1">
      <c r="A1652" s="2">
        <v>1604193100</v>
      </c>
      <c r="B1652" s="2" t="s">
        <v>6586</v>
      </c>
      <c r="C1652" s="2" t="s">
        <v>6573</v>
      </c>
      <c r="D1652" s="2" t="s">
        <v>149</v>
      </c>
      <c r="E1652" s="2"/>
      <c r="F1652" s="2" t="s">
        <v>4648</v>
      </c>
    </row>
    <row r="1653" spans="1:6" ht="18" customHeight="1">
      <c r="A1653" s="2">
        <v>1604193900</v>
      </c>
      <c r="B1653" s="2" t="s">
        <v>6587</v>
      </c>
      <c r="C1653" s="2" t="s">
        <v>6573</v>
      </c>
      <c r="D1653" s="2" t="s">
        <v>149</v>
      </c>
      <c r="E1653" s="2"/>
      <c r="F1653" s="2" t="s">
        <v>4648</v>
      </c>
    </row>
    <row r="1654" spans="1:6" ht="18" customHeight="1">
      <c r="A1654" s="2">
        <v>1604199010</v>
      </c>
      <c r="B1654" s="2" t="s">
        <v>6588</v>
      </c>
      <c r="C1654" s="2" t="s">
        <v>6573</v>
      </c>
      <c r="D1654" s="2" t="s">
        <v>149</v>
      </c>
      <c r="E1654" s="2"/>
      <c r="F1654" s="2" t="s">
        <v>4646</v>
      </c>
    </row>
    <row r="1655" spans="1:6" ht="18" customHeight="1">
      <c r="A1655" s="2">
        <v>1604199090</v>
      </c>
      <c r="B1655" s="2" t="s">
        <v>6589</v>
      </c>
      <c r="C1655" s="2" t="s">
        <v>6573</v>
      </c>
      <c r="D1655" s="2" t="s">
        <v>149</v>
      </c>
      <c r="E1655" s="2"/>
      <c r="F1655" s="2" t="s">
        <v>4648</v>
      </c>
    </row>
    <row r="1656" spans="1:6" ht="18" customHeight="1">
      <c r="A1656" s="2">
        <v>1604201110</v>
      </c>
      <c r="B1656" s="2" t="s">
        <v>6590</v>
      </c>
      <c r="C1656" s="2" t="s">
        <v>6573</v>
      </c>
      <c r="D1656" s="2" t="s">
        <v>149</v>
      </c>
      <c r="E1656" s="2"/>
      <c r="F1656" s="2" t="s">
        <v>4713</v>
      </c>
    </row>
    <row r="1657" spans="1:6" ht="18" customHeight="1">
      <c r="A1657" s="2">
        <v>1604201190</v>
      </c>
      <c r="B1657" s="2" t="s">
        <v>6591</v>
      </c>
      <c r="C1657" s="2" t="s">
        <v>6573</v>
      </c>
      <c r="D1657" s="2" t="s">
        <v>149</v>
      </c>
      <c r="E1657" s="2"/>
      <c r="F1657" s="2" t="s">
        <v>4648</v>
      </c>
    </row>
    <row r="1658" spans="1:6" ht="18" customHeight="1">
      <c r="A1658" s="2">
        <v>1604201910</v>
      </c>
      <c r="B1658" s="2" t="s">
        <v>6592</v>
      </c>
      <c r="C1658" s="2" t="s">
        <v>6573</v>
      </c>
      <c r="D1658" s="2" t="s">
        <v>149</v>
      </c>
      <c r="E1658" s="2"/>
      <c r="F1658" s="2" t="s">
        <v>4713</v>
      </c>
    </row>
    <row r="1659" spans="1:6" ht="18" customHeight="1">
      <c r="A1659" s="2">
        <v>1604201990</v>
      </c>
      <c r="B1659" s="2" t="s">
        <v>6593</v>
      </c>
      <c r="C1659" s="2" t="s">
        <v>6573</v>
      </c>
      <c r="D1659" s="2" t="s">
        <v>149</v>
      </c>
      <c r="E1659" s="2"/>
      <c r="F1659" s="2" t="s">
        <v>4648</v>
      </c>
    </row>
    <row r="1660" spans="1:6" ht="18" customHeight="1">
      <c r="A1660" s="2">
        <v>1604209110</v>
      </c>
      <c r="B1660" s="2" t="s">
        <v>6583</v>
      </c>
      <c r="C1660" s="2" t="s">
        <v>6573</v>
      </c>
      <c r="D1660" s="2" t="s">
        <v>149</v>
      </c>
      <c r="E1660" s="2"/>
      <c r="F1660" s="2" t="s">
        <v>4713</v>
      </c>
    </row>
    <row r="1661" spans="1:6" ht="18" customHeight="1">
      <c r="A1661" s="2">
        <v>1604209190</v>
      </c>
      <c r="B1661" s="2" t="s">
        <v>6594</v>
      </c>
      <c r="C1661" s="2" t="s">
        <v>6573</v>
      </c>
      <c r="D1661" s="2" t="s">
        <v>149</v>
      </c>
      <c r="E1661" s="2"/>
      <c r="F1661" s="2" t="s">
        <v>4648</v>
      </c>
    </row>
    <row r="1662" spans="1:6" ht="18" customHeight="1">
      <c r="A1662" s="2">
        <v>1604209910</v>
      </c>
      <c r="B1662" s="2" t="s">
        <v>6595</v>
      </c>
      <c r="C1662" s="2" t="s">
        <v>6573</v>
      </c>
      <c r="D1662" s="2" t="s">
        <v>149</v>
      </c>
      <c r="E1662" s="2"/>
      <c r="F1662" s="2" t="s">
        <v>4713</v>
      </c>
    </row>
    <row r="1663" spans="1:6" ht="18" customHeight="1">
      <c r="A1663" s="2">
        <v>1604209990</v>
      </c>
      <c r="B1663" s="2" t="s">
        <v>6596</v>
      </c>
      <c r="C1663" s="2" t="s">
        <v>6573</v>
      </c>
      <c r="D1663" s="2" t="s">
        <v>149</v>
      </c>
      <c r="E1663" s="2"/>
      <c r="F1663" s="2" t="s">
        <v>4648</v>
      </c>
    </row>
    <row r="1664" spans="1:6" ht="18" customHeight="1">
      <c r="A1664" s="2">
        <v>1604310000</v>
      </c>
      <c r="B1664" s="2" t="s">
        <v>6597</v>
      </c>
      <c r="C1664" s="2" t="s">
        <v>6573</v>
      </c>
      <c r="D1664" s="2" t="s">
        <v>149</v>
      </c>
      <c r="E1664" s="2"/>
      <c r="F1664" s="2" t="s">
        <v>4713</v>
      </c>
    </row>
    <row r="1665" spans="1:6" ht="18" customHeight="1">
      <c r="A1665" s="2">
        <v>1604320000</v>
      </c>
      <c r="B1665" s="2" t="s">
        <v>6598</v>
      </c>
      <c r="C1665" s="2" t="s">
        <v>6573</v>
      </c>
      <c r="D1665" s="2" t="s">
        <v>149</v>
      </c>
      <c r="E1665" s="2"/>
      <c r="F1665" s="2" t="s">
        <v>4648</v>
      </c>
    </row>
    <row r="1666" spans="1:6" ht="18" customHeight="1">
      <c r="A1666" s="2">
        <v>1605100000</v>
      </c>
      <c r="B1666" s="2" t="s">
        <v>6599</v>
      </c>
      <c r="C1666" s="2" t="s">
        <v>6600</v>
      </c>
      <c r="D1666" s="2" t="s">
        <v>149</v>
      </c>
      <c r="E1666" s="2"/>
      <c r="F1666" s="2" t="s">
        <v>4648</v>
      </c>
    </row>
    <row r="1667" spans="1:6" ht="18" customHeight="1">
      <c r="A1667" s="2">
        <v>1605210000</v>
      </c>
      <c r="B1667" s="2" t="s">
        <v>6601</v>
      </c>
      <c r="C1667" s="2" t="s">
        <v>6602</v>
      </c>
      <c r="D1667" s="2" t="s">
        <v>149</v>
      </c>
      <c r="E1667" s="2"/>
      <c r="F1667" s="2" t="s">
        <v>4648</v>
      </c>
    </row>
    <row r="1668" spans="1:6" ht="18" customHeight="1">
      <c r="A1668" s="2">
        <v>1605290000</v>
      </c>
      <c r="B1668" s="2" t="s">
        <v>6603</v>
      </c>
      <c r="C1668" s="2" t="s">
        <v>6602</v>
      </c>
      <c r="D1668" s="2" t="s">
        <v>149</v>
      </c>
      <c r="E1668" s="2"/>
      <c r="F1668" s="2" t="s">
        <v>4648</v>
      </c>
    </row>
    <row r="1669" spans="1:6" ht="18" customHeight="1">
      <c r="A1669" s="2">
        <v>1605300000</v>
      </c>
      <c r="B1669" s="2" t="s">
        <v>6604</v>
      </c>
      <c r="C1669" s="2" t="s">
        <v>6600</v>
      </c>
      <c r="D1669" s="2" t="s">
        <v>149</v>
      </c>
      <c r="E1669" s="2"/>
      <c r="F1669" s="2" t="s">
        <v>4648</v>
      </c>
    </row>
    <row r="1670" spans="1:6" ht="18" customHeight="1">
      <c r="A1670" s="2">
        <v>1605401100</v>
      </c>
      <c r="B1670" s="2" t="s">
        <v>6605</v>
      </c>
      <c r="C1670" s="2" t="s">
        <v>6600</v>
      </c>
      <c r="D1670" s="2" t="s">
        <v>149</v>
      </c>
      <c r="E1670" s="2"/>
      <c r="F1670" s="2" t="s">
        <v>4648</v>
      </c>
    </row>
    <row r="1671" spans="1:6" ht="18" customHeight="1">
      <c r="A1671" s="2">
        <v>1605401900</v>
      </c>
      <c r="B1671" s="2" t="s">
        <v>6606</v>
      </c>
      <c r="C1671" s="2" t="s">
        <v>6600</v>
      </c>
      <c r="D1671" s="2" t="s">
        <v>149</v>
      </c>
      <c r="E1671" s="2"/>
      <c r="F1671" s="2" t="s">
        <v>4648</v>
      </c>
    </row>
    <row r="1672" spans="1:6" ht="18" customHeight="1">
      <c r="A1672" s="2">
        <v>1605409000</v>
      </c>
      <c r="B1672" s="2" t="s">
        <v>6607</v>
      </c>
      <c r="C1672" s="2" t="s">
        <v>6600</v>
      </c>
      <c r="D1672" s="2" t="s">
        <v>149</v>
      </c>
      <c r="E1672" s="2"/>
      <c r="F1672" s="2" t="s">
        <v>4648</v>
      </c>
    </row>
    <row r="1673" spans="1:6" ht="18" customHeight="1">
      <c r="A1673" s="2">
        <v>1605510000</v>
      </c>
      <c r="B1673" s="2" t="s">
        <v>6608</v>
      </c>
      <c r="C1673" s="2" t="s">
        <v>6609</v>
      </c>
      <c r="D1673" s="2" t="s">
        <v>149</v>
      </c>
      <c r="E1673" s="2"/>
      <c r="F1673" s="2" t="s">
        <v>4648</v>
      </c>
    </row>
    <row r="1674" spans="1:6" ht="18" customHeight="1">
      <c r="A1674" s="2">
        <v>1605520010</v>
      </c>
      <c r="B1674" s="2" t="s">
        <v>6610</v>
      </c>
      <c r="C1674" s="2" t="s">
        <v>6609</v>
      </c>
      <c r="D1674" s="2" t="s">
        <v>149</v>
      </c>
      <c r="E1674" s="2"/>
      <c r="F1674" s="2" t="s">
        <v>4944</v>
      </c>
    </row>
    <row r="1675" spans="1:6" ht="18" customHeight="1">
      <c r="A1675" s="2">
        <v>1605520090</v>
      </c>
      <c r="B1675" s="2" t="s">
        <v>6611</v>
      </c>
      <c r="C1675" s="2" t="s">
        <v>6609</v>
      </c>
      <c r="D1675" s="2" t="s">
        <v>149</v>
      </c>
      <c r="E1675" s="2"/>
      <c r="F1675" s="2" t="s">
        <v>4648</v>
      </c>
    </row>
    <row r="1676" spans="1:6" ht="18" customHeight="1">
      <c r="A1676" s="2">
        <v>1605530000</v>
      </c>
      <c r="B1676" s="2" t="s">
        <v>6612</v>
      </c>
      <c r="C1676" s="2" t="s">
        <v>6609</v>
      </c>
      <c r="D1676" s="2" t="s">
        <v>149</v>
      </c>
      <c r="E1676" s="2"/>
      <c r="F1676" s="2" t="s">
        <v>4648</v>
      </c>
    </row>
    <row r="1677" spans="1:6" ht="18" customHeight="1">
      <c r="A1677" s="2">
        <v>1605540000</v>
      </c>
      <c r="B1677" s="2" t="s">
        <v>6613</v>
      </c>
      <c r="C1677" s="2" t="s">
        <v>6609</v>
      </c>
      <c r="D1677" s="2" t="s">
        <v>149</v>
      </c>
      <c r="E1677" s="2"/>
      <c r="F1677" s="2" t="s">
        <v>4648</v>
      </c>
    </row>
    <row r="1678" spans="1:6" ht="18" customHeight="1">
      <c r="A1678" s="2">
        <v>1605550000</v>
      </c>
      <c r="B1678" s="2" t="s">
        <v>6614</v>
      </c>
      <c r="C1678" s="2" t="s">
        <v>6609</v>
      </c>
      <c r="D1678" s="2" t="s">
        <v>149</v>
      </c>
      <c r="E1678" s="2"/>
      <c r="F1678" s="2" t="s">
        <v>4648</v>
      </c>
    </row>
    <row r="1679" spans="1:6" ht="18" customHeight="1">
      <c r="A1679" s="2">
        <v>1605561000</v>
      </c>
      <c r="B1679" s="2" t="s">
        <v>6615</v>
      </c>
      <c r="C1679" s="2" t="s">
        <v>6609</v>
      </c>
      <c r="D1679" s="2" t="s">
        <v>149</v>
      </c>
      <c r="E1679" s="2"/>
      <c r="F1679" s="2" t="s">
        <v>4648</v>
      </c>
    </row>
    <row r="1680" spans="1:6" ht="18" customHeight="1">
      <c r="A1680" s="2">
        <v>1605562010</v>
      </c>
      <c r="B1680" s="2" t="s">
        <v>6616</v>
      </c>
      <c r="C1680" s="2" t="s">
        <v>6609</v>
      </c>
      <c r="D1680" s="2" t="s">
        <v>149</v>
      </c>
      <c r="E1680" s="2"/>
      <c r="F1680" s="2" t="s">
        <v>4661</v>
      </c>
    </row>
    <row r="1681" spans="1:6" ht="18" customHeight="1">
      <c r="A1681" s="2">
        <v>1605562090</v>
      </c>
      <c r="B1681" s="2" t="s">
        <v>6617</v>
      </c>
      <c r="C1681" s="2" t="s">
        <v>6609</v>
      </c>
      <c r="D1681" s="2" t="s">
        <v>149</v>
      </c>
      <c r="E1681" s="2"/>
      <c r="F1681" s="2" t="s">
        <v>4648</v>
      </c>
    </row>
    <row r="1682" spans="1:6" ht="18" customHeight="1">
      <c r="A1682" s="2">
        <v>1605570000</v>
      </c>
      <c r="B1682" s="2" t="s">
        <v>6618</v>
      </c>
      <c r="C1682" s="2" t="s">
        <v>6609</v>
      </c>
      <c r="D1682" s="2" t="s">
        <v>149</v>
      </c>
      <c r="E1682" s="2"/>
      <c r="F1682" s="2" t="s">
        <v>4648</v>
      </c>
    </row>
    <row r="1683" spans="1:6" ht="18" customHeight="1">
      <c r="A1683" s="2">
        <v>1605580010</v>
      </c>
      <c r="B1683" s="2" t="s">
        <v>6619</v>
      </c>
      <c r="C1683" s="2" t="s">
        <v>6609</v>
      </c>
      <c r="D1683" s="2" t="s">
        <v>149</v>
      </c>
      <c r="E1683" s="2"/>
      <c r="F1683" s="2" t="s">
        <v>4713</v>
      </c>
    </row>
    <row r="1684" spans="1:6" ht="18" customHeight="1">
      <c r="A1684" s="2">
        <v>1605580090</v>
      </c>
      <c r="B1684" s="2" t="s">
        <v>6620</v>
      </c>
      <c r="C1684" s="2" t="s">
        <v>6609</v>
      </c>
      <c r="D1684" s="2" t="s">
        <v>149</v>
      </c>
      <c r="E1684" s="2"/>
      <c r="F1684" s="2" t="s">
        <v>4648</v>
      </c>
    </row>
    <row r="1685" spans="1:6" ht="18" customHeight="1">
      <c r="A1685" s="2">
        <v>1605590010</v>
      </c>
      <c r="B1685" s="2" t="s">
        <v>6621</v>
      </c>
      <c r="C1685" s="2" t="s">
        <v>6609</v>
      </c>
      <c r="D1685" s="2" t="s">
        <v>149</v>
      </c>
      <c r="E1685" s="2"/>
      <c r="F1685" s="2" t="s">
        <v>4713</v>
      </c>
    </row>
    <row r="1686" spans="1:6" ht="18" customHeight="1">
      <c r="A1686" s="2">
        <v>1605590090</v>
      </c>
      <c r="B1686" s="2" t="s">
        <v>6622</v>
      </c>
      <c r="C1686" s="2" t="s">
        <v>6609</v>
      </c>
      <c r="D1686" s="2" t="s">
        <v>149</v>
      </c>
      <c r="E1686" s="2"/>
      <c r="F1686" s="2" t="s">
        <v>4648</v>
      </c>
    </row>
    <row r="1687" spans="1:6" ht="18" customHeight="1">
      <c r="A1687" s="2">
        <v>1605610010</v>
      </c>
      <c r="B1687" s="2" t="s">
        <v>6623</v>
      </c>
      <c r="C1687" s="2" t="s">
        <v>6609</v>
      </c>
      <c r="D1687" s="2" t="s">
        <v>149</v>
      </c>
      <c r="E1687" s="2"/>
      <c r="F1687" s="2" t="s">
        <v>4713</v>
      </c>
    </row>
    <row r="1688" spans="1:6" ht="18" customHeight="1">
      <c r="A1688" s="2">
        <v>1605610090</v>
      </c>
      <c r="B1688" s="2" t="s">
        <v>6624</v>
      </c>
      <c r="C1688" s="2" t="s">
        <v>6609</v>
      </c>
      <c r="D1688" s="2" t="s">
        <v>149</v>
      </c>
      <c r="E1688" s="2"/>
      <c r="F1688" s="2" t="s">
        <v>4648</v>
      </c>
    </row>
    <row r="1689" spans="1:6" ht="18" customHeight="1">
      <c r="A1689" s="2">
        <v>1605620000</v>
      </c>
      <c r="B1689" s="2" t="s">
        <v>6625</v>
      </c>
      <c r="C1689" s="2" t="s">
        <v>6609</v>
      </c>
      <c r="D1689" s="2" t="s">
        <v>149</v>
      </c>
      <c r="E1689" s="2"/>
      <c r="F1689" s="2" t="s">
        <v>4648</v>
      </c>
    </row>
    <row r="1690" spans="1:6" ht="18" customHeight="1">
      <c r="A1690" s="2">
        <v>1605630000</v>
      </c>
      <c r="B1690" s="2" t="s">
        <v>6626</v>
      </c>
      <c r="C1690" s="2" t="s">
        <v>6609</v>
      </c>
      <c r="D1690" s="2" t="s">
        <v>149</v>
      </c>
      <c r="E1690" s="2"/>
      <c r="F1690" s="2" t="s">
        <v>4648</v>
      </c>
    </row>
    <row r="1691" spans="1:6" ht="18" customHeight="1">
      <c r="A1691" s="2">
        <v>1605690010</v>
      </c>
      <c r="B1691" s="2" t="s">
        <v>6627</v>
      </c>
      <c r="C1691" s="2" t="s">
        <v>6609</v>
      </c>
      <c r="D1691" s="2" t="s">
        <v>149</v>
      </c>
      <c r="E1691" s="2"/>
      <c r="F1691" s="2" t="s">
        <v>4713</v>
      </c>
    </row>
    <row r="1692" spans="1:6" ht="18" customHeight="1">
      <c r="A1692" s="2">
        <v>1605690090</v>
      </c>
      <c r="B1692" s="2" t="s">
        <v>6628</v>
      </c>
      <c r="C1692" s="2" t="s">
        <v>6609</v>
      </c>
      <c r="D1692" s="2" t="s">
        <v>149</v>
      </c>
      <c r="E1692" s="2"/>
      <c r="F1692" s="2" t="s">
        <v>4648</v>
      </c>
    </row>
    <row r="1693" spans="1:6" ht="18" customHeight="1">
      <c r="A1693" s="2">
        <v>1701120001</v>
      </c>
      <c r="B1693" s="2" t="s">
        <v>6629</v>
      </c>
      <c r="C1693" s="2" t="s">
        <v>6630</v>
      </c>
      <c r="D1693" s="2" t="s">
        <v>149</v>
      </c>
      <c r="E1693" s="2"/>
      <c r="F1693" s="2" t="s">
        <v>6631</v>
      </c>
    </row>
    <row r="1694" spans="1:6" ht="18" customHeight="1">
      <c r="A1694" s="2">
        <v>1701120090</v>
      </c>
      <c r="B1694" s="2" t="s">
        <v>6629</v>
      </c>
      <c r="C1694" s="2" t="s">
        <v>6630</v>
      </c>
      <c r="D1694" s="2" t="s">
        <v>149</v>
      </c>
      <c r="E1694" s="2"/>
      <c r="F1694" s="2" t="s">
        <v>4811</v>
      </c>
    </row>
    <row r="1695" spans="1:6" ht="18" customHeight="1">
      <c r="A1695" s="2">
        <v>1701130001</v>
      </c>
      <c r="B1695" s="2" t="s">
        <v>6632</v>
      </c>
      <c r="C1695" s="2" t="s">
        <v>6630</v>
      </c>
      <c r="D1695" s="2" t="s">
        <v>149</v>
      </c>
      <c r="E1695" s="2"/>
      <c r="F1695" s="2" t="s">
        <v>6631</v>
      </c>
    </row>
    <row r="1696" spans="1:6" ht="18" customHeight="1">
      <c r="A1696" s="2">
        <v>1701130090</v>
      </c>
      <c r="B1696" s="2" t="s">
        <v>6632</v>
      </c>
      <c r="C1696" s="2" t="s">
        <v>6630</v>
      </c>
      <c r="D1696" s="2" t="s">
        <v>149</v>
      </c>
      <c r="E1696" s="2"/>
      <c r="F1696" s="2" t="s">
        <v>4811</v>
      </c>
    </row>
    <row r="1697" spans="1:6" ht="18" customHeight="1">
      <c r="A1697" s="2">
        <v>1701140001</v>
      </c>
      <c r="B1697" s="2" t="s">
        <v>6633</v>
      </c>
      <c r="C1697" s="2" t="s">
        <v>6630</v>
      </c>
      <c r="D1697" s="2" t="s">
        <v>149</v>
      </c>
      <c r="E1697" s="2"/>
      <c r="F1697" s="2" t="s">
        <v>6631</v>
      </c>
    </row>
    <row r="1698" spans="1:6" ht="18" customHeight="1">
      <c r="A1698" s="2">
        <v>1701140090</v>
      </c>
      <c r="B1698" s="2" t="s">
        <v>6633</v>
      </c>
      <c r="C1698" s="2" t="s">
        <v>6630</v>
      </c>
      <c r="D1698" s="2" t="s">
        <v>149</v>
      </c>
      <c r="E1698" s="2"/>
      <c r="F1698" s="2" t="s">
        <v>4811</v>
      </c>
    </row>
    <row r="1699" spans="1:6" ht="18" customHeight="1">
      <c r="A1699" s="2">
        <v>1701910001</v>
      </c>
      <c r="B1699" s="2" t="s">
        <v>6634</v>
      </c>
      <c r="C1699" s="2" t="s">
        <v>6635</v>
      </c>
      <c r="D1699" s="2" t="s">
        <v>149</v>
      </c>
      <c r="E1699" s="2"/>
      <c r="F1699" s="2" t="s">
        <v>6631</v>
      </c>
    </row>
    <row r="1700" spans="1:6" ht="18" customHeight="1">
      <c r="A1700" s="2">
        <v>1701910090</v>
      </c>
      <c r="B1700" s="2" t="s">
        <v>6634</v>
      </c>
      <c r="C1700" s="2" t="s">
        <v>6635</v>
      </c>
      <c r="D1700" s="2" t="s">
        <v>149</v>
      </c>
      <c r="E1700" s="2"/>
      <c r="F1700" s="2" t="s">
        <v>4811</v>
      </c>
    </row>
    <row r="1701" spans="1:6" ht="18" customHeight="1">
      <c r="A1701" s="2">
        <v>1701991010</v>
      </c>
      <c r="B1701" s="2" t="s">
        <v>6636</v>
      </c>
      <c r="C1701" s="2" t="s">
        <v>6637</v>
      </c>
      <c r="D1701" s="2" t="s">
        <v>149</v>
      </c>
      <c r="E1701" s="2"/>
      <c r="F1701" s="2" t="s">
        <v>6631</v>
      </c>
    </row>
    <row r="1702" spans="1:6" ht="18" customHeight="1">
      <c r="A1702" s="2">
        <v>1701991090</v>
      </c>
      <c r="B1702" s="2" t="s">
        <v>6636</v>
      </c>
      <c r="C1702" s="2" t="s">
        <v>6637</v>
      </c>
      <c r="D1702" s="2" t="s">
        <v>149</v>
      </c>
      <c r="E1702" s="2"/>
      <c r="F1702" s="2" t="s">
        <v>4811</v>
      </c>
    </row>
    <row r="1703" spans="1:6" ht="18" customHeight="1">
      <c r="A1703" s="2">
        <v>1701992001</v>
      </c>
      <c r="B1703" s="2" t="s">
        <v>6638</v>
      </c>
      <c r="C1703" s="2" t="s">
        <v>6637</v>
      </c>
      <c r="D1703" s="2" t="s">
        <v>149</v>
      </c>
      <c r="E1703" s="2"/>
      <c r="F1703" s="2" t="s">
        <v>6631</v>
      </c>
    </row>
    <row r="1704" spans="1:6" ht="18" customHeight="1">
      <c r="A1704" s="2">
        <v>1701992090</v>
      </c>
      <c r="B1704" s="2" t="s">
        <v>6638</v>
      </c>
      <c r="C1704" s="2" t="s">
        <v>6637</v>
      </c>
      <c r="D1704" s="2" t="s">
        <v>149</v>
      </c>
      <c r="E1704" s="2"/>
      <c r="F1704" s="2" t="s">
        <v>4811</v>
      </c>
    </row>
    <row r="1705" spans="1:6" ht="18" customHeight="1">
      <c r="A1705" s="2">
        <v>1701999001</v>
      </c>
      <c r="B1705" s="2" t="s">
        <v>6639</v>
      </c>
      <c r="C1705" s="2" t="s">
        <v>6637</v>
      </c>
      <c r="D1705" s="2" t="s">
        <v>149</v>
      </c>
      <c r="E1705" s="2"/>
      <c r="F1705" s="2" t="s">
        <v>6631</v>
      </c>
    </row>
    <row r="1706" spans="1:6" ht="18" customHeight="1">
      <c r="A1706" s="2">
        <v>1701999090</v>
      </c>
      <c r="B1706" s="2" t="s">
        <v>6639</v>
      </c>
      <c r="C1706" s="2" t="s">
        <v>6637</v>
      </c>
      <c r="D1706" s="2" t="s">
        <v>149</v>
      </c>
      <c r="E1706" s="2"/>
      <c r="F1706" s="2" t="s">
        <v>4811</v>
      </c>
    </row>
    <row r="1707" spans="1:6" ht="18" customHeight="1">
      <c r="A1707" s="2">
        <v>1702110000</v>
      </c>
      <c r="B1707" s="2" t="s">
        <v>6640</v>
      </c>
      <c r="C1707" s="2" t="s">
        <v>6641</v>
      </c>
      <c r="D1707" s="2" t="s">
        <v>149</v>
      </c>
      <c r="E1707" s="2"/>
      <c r="F1707" s="2" t="s">
        <v>4648</v>
      </c>
    </row>
    <row r="1708" spans="1:6" ht="18" customHeight="1">
      <c r="A1708" s="2">
        <v>1702190000</v>
      </c>
      <c r="B1708" s="2" t="s">
        <v>6642</v>
      </c>
      <c r="C1708" s="2" t="s">
        <v>6641</v>
      </c>
      <c r="D1708" s="2" t="s">
        <v>149</v>
      </c>
      <c r="E1708" s="2"/>
      <c r="F1708" s="2" t="s">
        <v>4648</v>
      </c>
    </row>
    <row r="1709" spans="1:6" ht="18" customHeight="1">
      <c r="A1709" s="2">
        <v>1702200000</v>
      </c>
      <c r="B1709" s="2" t="s">
        <v>6643</v>
      </c>
      <c r="C1709" s="2" t="s">
        <v>6644</v>
      </c>
      <c r="D1709" s="2" t="s">
        <v>149</v>
      </c>
      <c r="E1709" s="2"/>
      <c r="F1709" s="2" t="s">
        <v>4648</v>
      </c>
    </row>
    <row r="1710" spans="1:6" ht="18" customHeight="1">
      <c r="A1710" s="2">
        <v>1702300000</v>
      </c>
      <c r="B1710" s="2" t="s">
        <v>6645</v>
      </c>
      <c r="C1710" s="2" t="s">
        <v>6646</v>
      </c>
      <c r="D1710" s="2" t="s">
        <v>149</v>
      </c>
      <c r="E1710" s="2"/>
      <c r="F1710" s="2" t="s">
        <v>6647</v>
      </c>
    </row>
    <row r="1711" spans="1:6" ht="18" customHeight="1">
      <c r="A1711" s="2">
        <v>1702400000</v>
      </c>
      <c r="B1711" s="2" t="s">
        <v>6648</v>
      </c>
      <c r="C1711" s="2" t="s">
        <v>6649</v>
      </c>
      <c r="D1711" s="2" t="s">
        <v>149</v>
      </c>
      <c r="E1711" s="2"/>
      <c r="F1711" s="2" t="s">
        <v>6647</v>
      </c>
    </row>
    <row r="1712" spans="1:6" ht="18" customHeight="1">
      <c r="A1712" s="2">
        <v>1702500000</v>
      </c>
      <c r="B1712" s="2" t="s">
        <v>6650</v>
      </c>
      <c r="C1712" s="2" t="s">
        <v>6649</v>
      </c>
      <c r="D1712" s="2" t="s">
        <v>149</v>
      </c>
      <c r="E1712" s="2"/>
      <c r="F1712" s="2" t="s">
        <v>4648</v>
      </c>
    </row>
    <row r="1713" spans="1:6" ht="18" customHeight="1">
      <c r="A1713" s="2">
        <v>1702600000</v>
      </c>
      <c r="B1713" s="2" t="s">
        <v>6651</v>
      </c>
      <c r="C1713" s="2" t="s">
        <v>6652</v>
      </c>
      <c r="D1713" s="2" t="s">
        <v>149</v>
      </c>
      <c r="E1713" s="2"/>
      <c r="F1713" s="2" t="s">
        <v>6647</v>
      </c>
    </row>
    <row r="1714" spans="1:6" ht="18" customHeight="1">
      <c r="A1714" s="2">
        <v>1702901100</v>
      </c>
      <c r="B1714" s="2" t="s">
        <v>6653</v>
      </c>
      <c r="C1714" s="2" t="s">
        <v>6637</v>
      </c>
      <c r="D1714" s="2" t="s">
        <v>149</v>
      </c>
      <c r="E1714" s="2"/>
      <c r="F1714" s="2" t="s">
        <v>4648</v>
      </c>
    </row>
    <row r="1715" spans="1:6" ht="18" customHeight="1">
      <c r="A1715" s="2">
        <v>1702901200</v>
      </c>
      <c r="B1715" s="2" t="s">
        <v>6654</v>
      </c>
      <c r="C1715" s="2" t="s">
        <v>6637</v>
      </c>
      <c r="D1715" s="2" t="s">
        <v>149</v>
      </c>
      <c r="E1715" s="2"/>
      <c r="F1715" s="2" t="s">
        <v>4648</v>
      </c>
    </row>
    <row r="1716" spans="1:6" ht="18" customHeight="1">
      <c r="A1716" s="2">
        <v>1702909010</v>
      </c>
      <c r="B1716" s="2" t="s">
        <v>6655</v>
      </c>
      <c r="C1716" s="2" t="s">
        <v>6637</v>
      </c>
      <c r="D1716" s="2" t="s">
        <v>149</v>
      </c>
      <c r="E1716" s="2"/>
      <c r="F1716" s="2" t="s">
        <v>4648</v>
      </c>
    </row>
    <row r="1717" spans="1:6" ht="18" customHeight="1">
      <c r="A1717" s="2">
        <v>1702909090</v>
      </c>
      <c r="B1717" s="2" t="s">
        <v>6656</v>
      </c>
      <c r="C1717" s="2" t="s">
        <v>6637</v>
      </c>
      <c r="D1717" s="2" t="s">
        <v>149</v>
      </c>
      <c r="E1717" s="2"/>
      <c r="F1717" s="2" t="s">
        <v>4648</v>
      </c>
    </row>
    <row r="1718" spans="1:6" ht="18" customHeight="1">
      <c r="A1718" s="2">
        <v>1703100000</v>
      </c>
      <c r="B1718" s="2" t="s">
        <v>6657</v>
      </c>
      <c r="C1718" s="2" t="s">
        <v>6658</v>
      </c>
      <c r="D1718" s="2" t="s">
        <v>149</v>
      </c>
      <c r="E1718" s="2"/>
      <c r="F1718" s="2" t="s">
        <v>5474</v>
      </c>
    </row>
    <row r="1719" spans="1:6" ht="18" customHeight="1">
      <c r="A1719" s="2">
        <v>1703900000</v>
      </c>
      <c r="B1719" s="2" t="s">
        <v>6659</v>
      </c>
      <c r="C1719" s="2" t="s">
        <v>6658</v>
      </c>
      <c r="D1719" s="2" t="s">
        <v>149</v>
      </c>
      <c r="E1719" s="2"/>
      <c r="F1719" s="2" t="s">
        <v>5474</v>
      </c>
    </row>
    <row r="1720" spans="1:6" ht="18" customHeight="1">
      <c r="A1720" s="2">
        <v>1704100000</v>
      </c>
      <c r="B1720" s="2" t="s">
        <v>6660</v>
      </c>
      <c r="C1720" s="2" t="s">
        <v>6661</v>
      </c>
      <c r="D1720" s="2" t="s">
        <v>149</v>
      </c>
      <c r="E1720" s="2"/>
      <c r="F1720" s="2" t="s">
        <v>4648</v>
      </c>
    </row>
    <row r="1721" spans="1:6" ht="18" customHeight="1">
      <c r="A1721" s="2">
        <v>1704900000</v>
      </c>
      <c r="B1721" s="2" t="s">
        <v>6662</v>
      </c>
      <c r="C1721" s="2" t="s">
        <v>6661</v>
      </c>
      <c r="D1721" s="2" t="s">
        <v>149</v>
      </c>
      <c r="E1721" s="2"/>
      <c r="F1721" s="2" t="s">
        <v>4648</v>
      </c>
    </row>
    <row r="1722" spans="1:6" ht="18" customHeight="1">
      <c r="A1722" s="2">
        <v>1801000000</v>
      </c>
      <c r="B1722" s="2" t="s">
        <v>6663</v>
      </c>
      <c r="C1722" s="2" t="s">
        <v>6664</v>
      </c>
      <c r="D1722" s="2" t="s">
        <v>149</v>
      </c>
      <c r="E1722" s="2"/>
      <c r="F1722" s="2" t="s">
        <v>4648</v>
      </c>
    </row>
    <row r="1723" spans="1:6" ht="18" customHeight="1">
      <c r="A1723" s="2">
        <v>1802000000</v>
      </c>
      <c r="B1723" s="2" t="s">
        <v>6665</v>
      </c>
      <c r="C1723" s="2" t="s">
        <v>4738</v>
      </c>
      <c r="D1723" s="2" t="s">
        <v>149</v>
      </c>
      <c r="E1723" s="2"/>
      <c r="F1723" s="2" t="s">
        <v>4648</v>
      </c>
    </row>
    <row r="1724" spans="1:6" ht="18" customHeight="1">
      <c r="A1724" s="2">
        <v>1803100000</v>
      </c>
      <c r="B1724" s="2" t="s">
        <v>6666</v>
      </c>
      <c r="C1724" s="2" t="s">
        <v>6667</v>
      </c>
      <c r="D1724" s="2" t="s">
        <v>149</v>
      </c>
      <c r="E1724" s="2"/>
      <c r="F1724" s="2" t="s">
        <v>4648</v>
      </c>
    </row>
    <row r="1725" spans="1:6" ht="18" customHeight="1">
      <c r="A1725" s="2">
        <v>1803200000</v>
      </c>
      <c r="B1725" s="2" t="s">
        <v>6668</v>
      </c>
      <c r="C1725" s="2" t="s">
        <v>6667</v>
      </c>
      <c r="D1725" s="2" t="s">
        <v>149</v>
      </c>
      <c r="E1725" s="2"/>
      <c r="F1725" s="2" t="s">
        <v>4648</v>
      </c>
    </row>
    <row r="1726" spans="1:6" ht="18" customHeight="1">
      <c r="A1726" s="2">
        <v>1804000010</v>
      </c>
      <c r="B1726" s="2" t="s">
        <v>6669</v>
      </c>
      <c r="C1726" s="2" t="s">
        <v>4738</v>
      </c>
      <c r="D1726" s="2" t="s">
        <v>149</v>
      </c>
      <c r="E1726" s="2"/>
      <c r="F1726" s="2" t="s">
        <v>4648</v>
      </c>
    </row>
    <row r="1727" spans="1:6" ht="18" customHeight="1">
      <c r="A1727" s="2">
        <v>1804000090</v>
      </c>
      <c r="B1727" s="2" t="s">
        <v>6670</v>
      </c>
      <c r="C1727" s="2" t="s">
        <v>4738</v>
      </c>
      <c r="D1727" s="2" t="s">
        <v>149</v>
      </c>
      <c r="E1727" s="2"/>
      <c r="F1727" s="2" t="s">
        <v>4648</v>
      </c>
    </row>
    <row r="1728" spans="1:6" ht="18" customHeight="1">
      <c r="A1728" s="2">
        <v>1805000000</v>
      </c>
      <c r="B1728" s="2" t="s">
        <v>6671</v>
      </c>
      <c r="C1728" s="2" t="s">
        <v>6672</v>
      </c>
      <c r="D1728" s="2" t="s">
        <v>149</v>
      </c>
      <c r="E1728" s="2"/>
      <c r="F1728" s="2" t="s">
        <v>4648</v>
      </c>
    </row>
    <row r="1729" spans="1:6" ht="18" customHeight="1">
      <c r="A1729" s="2">
        <v>1806100000</v>
      </c>
      <c r="B1729" s="2" t="s">
        <v>6673</v>
      </c>
      <c r="C1729" s="2" t="s">
        <v>6674</v>
      </c>
      <c r="D1729" s="2" t="s">
        <v>149</v>
      </c>
      <c r="E1729" s="2"/>
      <c r="F1729" s="2" t="s">
        <v>4648</v>
      </c>
    </row>
    <row r="1730" spans="1:6" ht="18" customHeight="1">
      <c r="A1730" s="2">
        <v>1806200000</v>
      </c>
      <c r="B1730" s="2" t="s">
        <v>6675</v>
      </c>
      <c r="C1730" s="2" t="s">
        <v>6676</v>
      </c>
      <c r="D1730" s="2" t="s">
        <v>149</v>
      </c>
      <c r="E1730" s="2"/>
      <c r="F1730" s="2" t="s">
        <v>4648</v>
      </c>
    </row>
    <row r="1731" spans="1:6" ht="18" customHeight="1">
      <c r="A1731" s="2">
        <v>1806310000</v>
      </c>
      <c r="B1731" s="2" t="s">
        <v>6677</v>
      </c>
      <c r="C1731" s="2" t="s">
        <v>6678</v>
      </c>
      <c r="D1731" s="2" t="s">
        <v>149</v>
      </c>
      <c r="E1731" s="2"/>
      <c r="F1731" s="2" t="s">
        <v>4648</v>
      </c>
    </row>
    <row r="1732" spans="1:6" ht="18" customHeight="1">
      <c r="A1732" s="2">
        <v>1806320000</v>
      </c>
      <c r="B1732" s="2" t="s">
        <v>6679</v>
      </c>
      <c r="C1732" s="2" t="s">
        <v>6678</v>
      </c>
      <c r="D1732" s="2" t="s">
        <v>149</v>
      </c>
      <c r="E1732" s="2"/>
      <c r="F1732" s="2" t="s">
        <v>4648</v>
      </c>
    </row>
    <row r="1733" spans="1:6" ht="18" customHeight="1">
      <c r="A1733" s="2">
        <v>1806900000</v>
      </c>
      <c r="B1733" s="2" t="s">
        <v>6680</v>
      </c>
      <c r="C1733" s="2" t="s">
        <v>6681</v>
      </c>
      <c r="D1733" s="2" t="s">
        <v>149</v>
      </c>
      <c r="E1733" s="2"/>
      <c r="F1733" s="2" t="s">
        <v>4648</v>
      </c>
    </row>
    <row r="1734" spans="1:6" ht="18" customHeight="1">
      <c r="A1734" s="2">
        <v>1901101010</v>
      </c>
      <c r="B1734" s="2" t="s">
        <v>6682</v>
      </c>
      <c r="C1734" s="2" t="s">
        <v>6683</v>
      </c>
      <c r="D1734" s="2" t="s">
        <v>149</v>
      </c>
      <c r="E1734" s="2"/>
      <c r="F1734" s="2" t="s">
        <v>4811</v>
      </c>
    </row>
    <row r="1735" spans="1:6" ht="18" customHeight="1">
      <c r="A1735" s="2">
        <v>1901101090</v>
      </c>
      <c r="B1735" s="2" t="s">
        <v>6684</v>
      </c>
      <c r="C1735" s="2" t="s">
        <v>6683</v>
      </c>
      <c r="D1735" s="2" t="s">
        <v>149</v>
      </c>
      <c r="E1735" s="2"/>
      <c r="F1735" s="2" t="s">
        <v>4811</v>
      </c>
    </row>
    <row r="1736" spans="1:6" ht="18" customHeight="1">
      <c r="A1736" s="2">
        <v>1901109000</v>
      </c>
      <c r="B1736" s="2" t="s">
        <v>6685</v>
      </c>
      <c r="C1736" s="2" t="s">
        <v>6683</v>
      </c>
      <c r="D1736" s="2" t="s">
        <v>149</v>
      </c>
      <c r="E1736" s="2"/>
      <c r="F1736" s="2" t="s">
        <v>4648</v>
      </c>
    </row>
    <row r="1737" spans="1:6" ht="18" customHeight="1">
      <c r="A1737" s="2">
        <v>1901200000</v>
      </c>
      <c r="B1737" s="2" t="s">
        <v>6686</v>
      </c>
      <c r="C1737" s="2" t="s">
        <v>6687</v>
      </c>
      <c r="D1737" s="2" t="s">
        <v>149</v>
      </c>
      <c r="E1737" s="2"/>
      <c r="F1737" s="2" t="s">
        <v>4648</v>
      </c>
    </row>
    <row r="1738" spans="1:6" ht="18" customHeight="1">
      <c r="A1738" s="2">
        <v>1901900010</v>
      </c>
      <c r="B1738" s="2" t="s">
        <v>6688</v>
      </c>
      <c r="C1738" s="2" t="s">
        <v>5426</v>
      </c>
      <c r="D1738" s="2" t="s">
        <v>149</v>
      </c>
      <c r="E1738" s="2"/>
      <c r="F1738" s="2" t="s">
        <v>4648</v>
      </c>
    </row>
    <row r="1739" spans="1:6" ht="18" customHeight="1">
      <c r="A1739" s="2">
        <v>1901900090</v>
      </c>
      <c r="B1739" s="2" t="s">
        <v>6689</v>
      </c>
      <c r="C1739" s="2" t="s">
        <v>5426</v>
      </c>
      <c r="D1739" s="2" t="s">
        <v>149</v>
      </c>
      <c r="E1739" s="2"/>
      <c r="F1739" s="2" t="s">
        <v>4648</v>
      </c>
    </row>
    <row r="1740" spans="1:6" ht="18" customHeight="1">
      <c r="A1740" s="2">
        <v>1902110010</v>
      </c>
      <c r="B1740" s="2" t="s">
        <v>6690</v>
      </c>
      <c r="C1740" s="2" t="s">
        <v>6691</v>
      </c>
      <c r="D1740" s="2" t="s">
        <v>149</v>
      </c>
      <c r="E1740" s="2"/>
      <c r="F1740" s="2" t="s">
        <v>4648</v>
      </c>
    </row>
    <row r="1741" spans="1:6" ht="18" customHeight="1">
      <c r="A1741" s="2">
        <v>1902110090</v>
      </c>
      <c r="B1741" s="2" t="s">
        <v>6692</v>
      </c>
      <c r="C1741" s="2" t="s">
        <v>6691</v>
      </c>
      <c r="D1741" s="2" t="s">
        <v>149</v>
      </c>
      <c r="E1741" s="2"/>
      <c r="F1741" s="2" t="s">
        <v>4648</v>
      </c>
    </row>
    <row r="1742" spans="1:6" ht="18" customHeight="1">
      <c r="A1742" s="2">
        <v>1902190010</v>
      </c>
      <c r="B1742" s="2" t="s">
        <v>6693</v>
      </c>
      <c r="C1742" s="2" t="s">
        <v>6691</v>
      </c>
      <c r="D1742" s="2" t="s">
        <v>149</v>
      </c>
      <c r="E1742" s="2"/>
      <c r="F1742" s="2" t="s">
        <v>4648</v>
      </c>
    </row>
    <row r="1743" spans="1:6" ht="18" customHeight="1">
      <c r="A1743" s="2">
        <v>1902190090</v>
      </c>
      <c r="B1743" s="2" t="s">
        <v>6694</v>
      </c>
      <c r="C1743" s="2" t="s">
        <v>6691</v>
      </c>
      <c r="D1743" s="2" t="s">
        <v>149</v>
      </c>
      <c r="E1743" s="2"/>
      <c r="F1743" s="2" t="s">
        <v>4648</v>
      </c>
    </row>
    <row r="1744" spans="1:6" ht="18" customHeight="1">
      <c r="A1744" s="2">
        <v>1902200000</v>
      </c>
      <c r="B1744" s="2" t="s">
        <v>6695</v>
      </c>
      <c r="C1744" s="2" t="s">
        <v>6696</v>
      </c>
      <c r="D1744" s="2" t="s">
        <v>149</v>
      </c>
      <c r="E1744" s="2"/>
      <c r="F1744" s="2" t="s">
        <v>4648</v>
      </c>
    </row>
    <row r="1745" spans="1:6" ht="18" customHeight="1">
      <c r="A1745" s="2">
        <v>1902301000</v>
      </c>
      <c r="B1745" s="2" t="s">
        <v>6697</v>
      </c>
      <c r="C1745" s="2" t="s">
        <v>6039</v>
      </c>
      <c r="D1745" s="2" t="s">
        <v>149</v>
      </c>
      <c r="E1745" s="2"/>
      <c r="F1745" s="2" t="s">
        <v>4648</v>
      </c>
    </row>
    <row r="1746" spans="1:6" ht="18" customHeight="1">
      <c r="A1746" s="2">
        <v>1902302000</v>
      </c>
      <c r="B1746" s="2" t="s">
        <v>6698</v>
      </c>
      <c r="C1746" s="2" t="s">
        <v>6039</v>
      </c>
      <c r="D1746" s="2" t="s">
        <v>149</v>
      </c>
      <c r="E1746" s="2"/>
      <c r="F1746" s="2" t="s">
        <v>4648</v>
      </c>
    </row>
    <row r="1747" spans="1:6" ht="18" customHeight="1">
      <c r="A1747" s="2">
        <v>1902303000</v>
      </c>
      <c r="B1747" s="2" t="s">
        <v>6699</v>
      </c>
      <c r="C1747" s="2" t="s">
        <v>6700</v>
      </c>
      <c r="D1747" s="2" t="s">
        <v>149</v>
      </c>
      <c r="E1747" s="2"/>
      <c r="F1747" s="2" t="s">
        <v>4648</v>
      </c>
    </row>
    <row r="1748" spans="1:6" ht="18" customHeight="1">
      <c r="A1748" s="2">
        <v>1902309000</v>
      </c>
      <c r="B1748" s="2" t="s">
        <v>6701</v>
      </c>
      <c r="C1748" s="2" t="s">
        <v>5426</v>
      </c>
      <c r="D1748" s="2" t="s">
        <v>149</v>
      </c>
      <c r="E1748" s="2"/>
      <c r="F1748" s="2" t="s">
        <v>4648</v>
      </c>
    </row>
    <row r="1749" spans="1:6" ht="18" customHeight="1">
      <c r="A1749" s="2">
        <v>1902400000</v>
      </c>
      <c r="B1749" s="2" t="s">
        <v>6702</v>
      </c>
      <c r="C1749" s="2" t="s">
        <v>6039</v>
      </c>
      <c r="D1749" s="2" t="s">
        <v>149</v>
      </c>
      <c r="E1749" s="2"/>
      <c r="F1749" s="2" t="s">
        <v>4648</v>
      </c>
    </row>
    <row r="1750" spans="1:6" ht="18" customHeight="1">
      <c r="A1750" s="2">
        <v>1903000000</v>
      </c>
      <c r="B1750" s="2" t="s">
        <v>6703</v>
      </c>
      <c r="C1750" s="2" t="s">
        <v>6704</v>
      </c>
      <c r="D1750" s="2" t="s">
        <v>149</v>
      </c>
      <c r="E1750" s="2"/>
      <c r="F1750" s="2" t="s">
        <v>4648</v>
      </c>
    </row>
    <row r="1751" spans="1:6" ht="18" customHeight="1">
      <c r="A1751" s="2">
        <v>1904100000</v>
      </c>
      <c r="B1751" s="2" t="s">
        <v>6705</v>
      </c>
      <c r="C1751" s="2" t="s">
        <v>6706</v>
      </c>
      <c r="D1751" s="2" t="s">
        <v>149</v>
      </c>
      <c r="E1751" s="2"/>
      <c r="F1751" s="2" t="s">
        <v>4648</v>
      </c>
    </row>
    <row r="1752" spans="1:6" ht="18" customHeight="1">
      <c r="A1752" s="2">
        <v>1904200000</v>
      </c>
      <c r="B1752" s="2" t="s">
        <v>6707</v>
      </c>
      <c r="C1752" s="2" t="s">
        <v>6708</v>
      </c>
      <c r="D1752" s="2" t="s">
        <v>149</v>
      </c>
      <c r="E1752" s="2"/>
      <c r="F1752" s="2" t="s">
        <v>4648</v>
      </c>
    </row>
    <row r="1753" spans="1:6" ht="18" customHeight="1">
      <c r="A1753" s="2">
        <v>1904300000</v>
      </c>
      <c r="B1753" s="2" t="s">
        <v>6709</v>
      </c>
      <c r="C1753" s="2" t="s">
        <v>6710</v>
      </c>
      <c r="D1753" s="2" t="s">
        <v>149</v>
      </c>
      <c r="E1753" s="2"/>
      <c r="F1753" s="2" t="s">
        <v>4648</v>
      </c>
    </row>
    <row r="1754" spans="1:6" ht="18" customHeight="1">
      <c r="A1754" s="2">
        <v>1904900000</v>
      </c>
      <c r="B1754" s="2" t="s">
        <v>6711</v>
      </c>
      <c r="C1754" s="2" t="s">
        <v>6712</v>
      </c>
      <c r="D1754" s="2" t="s">
        <v>149</v>
      </c>
      <c r="E1754" s="2"/>
      <c r="F1754" s="2" t="s">
        <v>4648</v>
      </c>
    </row>
    <row r="1755" spans="1:6" ht="18" customHeight="1">
      <c r="A1755" s="2">
        <v>1905100000</v>
      </c>
      <c r="B1755" s="2" t="s">
        <v>6713</v>
      </c>
      <c r="C1755" s="2" t="s">
        <v>5426</v>
      </c>
      <c r="D1755" s="2" t="s">
        <v>149</v>
      </c>
      <c r="E1755" s="2"/>
      <c r="F1755" s="2" t="s">
        <v>4648</v>
      </c>
    </row>
    <row r="1756" spans="1:6" ht="18" customHeight="1">
      <c r="A1756" s="2">
        <v>1905200000</v>
      </c>
      <c r="B1756" s="2" t="s">
        <v>6714</v>
      </c>
      <c r="C1756" s="2" t="s">
        <v>5426</v>
      </c>
      <c r="D1756" s="2" t="s">
        <v>149</v>
      </c>
      <c r="E1756" s="2"/>
      <c r="F1756" s="2" t="s">
        <v>4648</v>
      </c>
    </row>
    <row r="1757" spans="1:6" ht="18" customHeight="1">
      <c r="A1757" s="2">
        <v>1905310000</v>
      </c>
      <c r="B1757" s="2" t="s">
        <v>6715</v>
      </c>
      <c r="C1757" s="2" t="s">
        <v>5426</v>
      </c>
      <c r="D1757" s="2" t="s">
        <v>149</v>
      </c>
      <c r="E1757" s="2"/>
      <c r="F1757" s="2" t="s">
        <v>4648</v>
      </c>
    </row>
    <row r="1758" spans="1:6" ht="18" customHeight="1">
      <c r="A1758" s="2">
        <v>1905320000</v>
      </c>
      <c r="B1758" s="2" t="s">
        <v>6716</v>
      </c>
      <c r="C1758" s="2" t="s">
        <v>5426</v>
      </c>
      <c r="D1758" s="2" t="s">
        <v>149</v>
      </c>
      <c r="E1758" s="2"/>
      <c r="F1758" s="2" t="s">
        <v>4648</v>
      </c>
    </row>
    <row r="1759" spans="1:6" ht="18" customHeight="1">
      <c r="A1759" s="2">
        <v>1905400000</v>
      </c>
      <c r="B1759" s="2" t="s">
        <v>6717</v>
      </c>
      <c r="C1759" s="2" t="s">
        <v>5426</v>
      </c>
      <c r="D1759" s="2" t="s">
        <v>149</v>
      </c>
      <c r="E1759" s="2"/>
      <c r="F1759" s="2" t="s">
        <v>4648</v>
      </c>
    </row>
    <row r="1760" spans="1:6" ht="18" customHeight="1">
      <c r="A1760" s="2">
        <v>1905900000</v>
      </c>
      <c r="B1760" s="2" t="s">
        <v>6718</v>
      </c>
      <c r="C1760" s="2" t="s">
        <v>6719</v>
      </c>
      <c r="D1760" s="2" t="s">
        <v>149</v>
      </c>
      <c r="E1760" s="2"/>
      <c r="F1760" s="2" t="s">
        <v>4648</v>
      </c>
    </row>
    <row r="1761" spans="1:6" ht="18" customHeight="1">
      <c r="A1761" s="2">
        <v>2001100000</v>
      </c>
      <c r="B1761" s="2" t="s">
        <v>6720</v>
      </c>
      <c r="C1761" s="2" t="s">
        <v>6721</v>
      </c>
      <c r="D1761" s="2" t="s">
        <v>149</v>
      </c>
      <c r="E1761" s="2"/>
      <c r="F1761" s="2" t="s">
        <v>4648</v>
      </c>
    </row>
    <row r="1762" spans="1:6" ht="18" customHeight="1">
      <c r="A1762" s="2">
        <v>2001901010</v>
      </c>
      <c r="B1762" s="2" t="s">
        <v>6722</v>
      </c>
      <c r="C1762" s="2" t="s">
        <v>6721</v>
      </c>
      <c r="D1762" s="2" t="s">
        <v>149</v>
      </c>
      <c r="E1762" s="2"/>
      <c r="F1762" s="2" t="s">
        <v>4648</v>
      </c>
    </row>
    <row r="1763" spans="1:6" ht="18" customHeight="1">
      <c r="A1763" s="2">
        <v>2001901090</v>
      </c>
      <c r="B1763" s="2" t="s">
        <v>6723</v>
      </c>
      <c r="C1763" s="2" t="s">
        <v>6721</v>
      </c>
      <c r="D1763" s="2" t="s">
        <v>149</v>
      </c>
      <c r="E1763" s="2"/>
      <c r="F1763" s="2" t="s">
        <v>4648</v>
      </c>
    </row>
    <row r="1764" spans="1:6" ht="18" customHeight="1">
      <c r="A1764" s="2">
        <v>2001909010</v>
      </c>
      <c r="B1764" s="2" t="s">
        <v>6724</v>
      </c>
      <c r="C1764" s="2" t="s">
        <v>6721</v>
      </c>
      <c r="D1764" s="2" t="s">
        <v>149</v>
      </c>
      <c r="E1764" s="2"/>
      <c r="F1764" s="2" t="s">
        <v>4944</v>
      </c>
    </row>
    <row r="1765" spans="1:6" ht="18" customHeight="1">
      <c r="A1765" s="2">
        <v>2001909020</v>
      </c>
      <c r="B1765" s="2" t="s">
        <v>6725</v>
      </c>
      <c r="C1765" s="2" t="s">
        <v>6721</v>
      </c>
      <c r="D1765" s="2" t="s">
        <v>149</v>
      </c>
      <c r="E1765" s="2"/>
      <c r="F1765" s="2" t="s">
        <v>4648</v>
      </c>
    </row>
    <row r="1766" spans="1:6" ht="18" customHeight="1">
      <c r="A1766" s="2">
        <v>2001909030</v>
      </c>
      <c r="B1766" s="2" t="s">
        <v>6726</v>
      </c>
      <c r="C1766" s="2" t="s">
        <v>6721</v>
      </c>
      <c r="D1766" s="2" t="s">
        <v>149</v>
      </c>
      <c r="E1766" s="2"/>
      <c r="F1766" s="2" t="s">
        <v>4713</v>
      </c>
    </row>
    <row r="1767" spans="1:6" ht="18" customHeight="1">
      <c r="A1767" s="2">
        <v>2001909040</v>
      </c>
      <c r="B1767" s="2" t="s">
        <v>6727</v>
      </c>
      <c r="C1767" s="2" t="s">
        <v>6721</v>
      </c>
      <c r="D1767" s="2" t="s">
        <v>149</v>
      </c>
      <c r="E1767" s="2"/>
      <c r="F1767" s="2" t="s">
        <v>4713</v>
      </c>
    </row>
    <row r="1768" spans="1:6" ht="18" customHeight="1">
      <c r="A1768" s="2">
        <v>2001909050</v>
      </c>
      <c r="B1768" s="2" t="s">
        <v>6728</v>
      </c>
      <c r="C1768" s="2" t="s">
        <v>6721</v>
      </c>
      <c r="D1768" s="2" t="s">
        <v>149</v>
      </c>
      <c r="E1768" s="2"/>
      <c r="F1768" s="2" t="s">
        <v>4944</v>
      </c>
    </row>
    <row r="1769" spans="1:6" ht="18" customHeight="1">
      <c r="A1769" s="2">
        <v>2001909090</v>
      </c>
      <c r="B1769" s="2" t="s">
        <v>6729</v>
      </c>
      <c r="C1769" s="2" t="s">
        <v>6721</v>
      </c>
      <c r="D1769" s="2" t="s">
        <v>149</v>
      </c>
      <c r="E1769" s="2"/>
      <c r="F1769" s="2" t="s">
        <v>4648</v>
      </c>
    </row>
    <row r="1770" spans="1:6" ht="18" customHeight="1">
      <c r="A1770" s="2">
        <v>2002101000</v>
      </c>
      <c r="B1770" s="2" t="s">
        <v>6730</v>
      </c>
      <c r="C1770" s="2" t="s">
        <v>6731</v>
      </c>
      <c r="D1770" s="2" t="s">
        <v>149</v>
      </c>
      <c r="E1770" s="2"/>
      <c r="F1770" s="2" t="s">
        <v>4648</v>
      </c>
    </row>
    <row r="1771" spans="1:6" ht="18" customHeight="1">
      <c r="A1771" s="2">
        <v>2002109000</v>
      </c>
      <c r="B1771" s="2" t="s">
        <v>6732</v>
      </c>
      <c r="C1771" s="2" t="s">
        <v>6731</v>
      </c>
      <c r="D1771" s="2" t="s">
        <v>149</v>
      </c>
      <c r="E1771" s="2"/>
      <c r="F1771" s="2" t="s">
        <v>4648</v>
      </c>
    </row>
    <row r="1772" spans="1:6" ht="18" customHeight="1">
      <c r="A1772" s="2">
        <v>2002901100</v>
      </c>
      <c r="B1772" s="2" t="s">
        <v>6733</v>
      </c>
      <c r="C1772" s="2" t="s">
        <v>6734</v>
      </c>
      <c r="D1772" s="2" t="s">
        <v>149</v>
      </c>
      <c r="E1772" s="2"/>
      <c r="F1772" s="2" t="s">
        <v>4648</v>
      </c>
    </row>
    <row r="1773" spans="1:6" ht="18" customHeight="1">
      <c r="A1773" s="2">
        <v>2002901900</v>
      </c>
      <c r="B1773" s="2" t="s">
        <v>6735</v>
      </c>
      <c r="C1773" s="2" t="s">
        <v>6734</v>
      </c>
      <c r="D1773" s="2" t="s">
        <v>149</v>
      </c>
      <c r="E1773" s="2"/>
      <c r="F1773" s="2" t="s">
        <v>4648</v>
      </c>
    </row>
    <row r="1774" spans="1:6" ht="18" customHeight="1">
      <c r="A1774" s="2">
        <v>2002909000</v>
      </c>
      <c r="B1774" s="2" t="s">
        <v>6736</v>
      </c>
      <c r="C1774" s="2" t="s">
        <v>6737</v>
      </c>
      <c r="D1774" s="2" t="s">
        <v>149</v>
      </c>
      <c r="E1774" s="2"/>
      <c r="F1774" s="2" t="s">
        <v>4648</v>
      </c>
    </row>
    <row r="1775" spans="1:6" ht="18" customHeight="1">
      <c r="A1775" s="2">
        <v>2003101100</v>
      </c>
      <c r="B1775" s="2" t="s">
        <v>6738</v>
      </c>
      <c r="C1775" s="2" t="s">
        <v>6708</v>
      </c>
      <c r="D1775" s="2" t="s">
        <v>149</v>
      </c>
      <c r="E1775" s="2"/>
      <c r="F1775" s="2" t="s">
        <v>4648</v>
      </c>
    </row>
    <row r="1776" spans="1:6" ht="18" customHeight="1">
      <c r="A1776" s="2">
        <v>2003101900</v>
      </c>
      <c r="B1776" s="2" t="s">
        <v>6739</v>
      </c>
      <c r="C1776" s="2" t="s">
        <v>6708</v>
      </c>
      <c r="D1776" s="2" t="s">
        <v>149</v>
      </c>
      <c r="E1776" s="2"/>
      <c r="F1776" s="2" t="s">
        <v>4648</v>
      </c>
    </row>
    <row r="1777" spans="1:6" ht="18" customHeight="1">
      <c r="A1777" s="2">
        <v>2003109000</v>
      </c>
      <c r="B1777" s="2" t="s">
        <v>6740</v>
      </c>
      <c r="C1777" s="2" t="s">
        <v>6708</v>
      </c>
      <c r="D1777" s="2" t="s">
        <v>149</v>
      </c>
      <c r="E1777" s="2"/>
      <c r="F1777" s="2" t="s">
        <v>4648</v>
      </c>
    </row>
    <row r="1778" spans="1:6" ht="18" customHeight="1">
      <c r="A1778" s="2">
        <v>2003901100</v>
      </c>
      <c r="B1778" s="2" t="s">
        <v>6741</v>
      </c>
      <c r="C1778" s="2" t="s">
        <v>6708</v>
      </c>
      <c r="D1778" s="2" t="s">
        <v>149</v>
      </c>
      <c r="E1778" s="2"/>
      <c r="F1778" s="2" t="s">
        <v>4648</v>
      </c>
    </row>
    <row r="1779" spans="1:6" ht="18" customHeight="1">
      <c r="A1779" s="2">
        <v>2003901910</v>
      </c>
      <c r="B1779" s="2" t="s">
        <v>6742</v>
      </c>
      <c r="C1779" s="2" t="s">
        <v>6708</v>
      </c>
      <c r="D1779" s="2" t="s">
        <v>149</v>
      </c>
      <c r="E1779" s="2"/>
      <c r="F1779" s="2" t="s">
        <v>4648</v>
      </c>
    </row>
    <row r="1780" spans="1:6" ht="18" customHeight="1">
      <c r="A1780" s="2">
        <v>2003901920</v>
      </c>
      <c r="B1780" s="2" t="s">
        <v>6743</v>
      </c>
      <c r="C1780" s="2" t="s">
        <v>6708</v>
      </c>
      <c r="D1780" s="2" t="s">
        <v>149</v>
      </c>
      <c r="E1780" s="2"/>
      <c r="F1780" s="2" t="s">
        <v>4944</v>
      </c>
    </row>
    <row r="1781" spans="1:6" ht="18" customHeight="1">
      <c r="A1781" s="2">
        <v>2003901990</v>
      </c>
      <c r="B1781" s="2" t="s">
        <v>6744</v>
      </c>
      <c r="C1781" s="2" t="s">
        <v>6708</v>
      </c>
      <c r="D1781" s="2" t="s">
        <v>149</v>
      </c>
      <c r="E1781" s="2"/>
      <c r="F1781" s="2" t="s">
        <v>4648</v>
      </c>
    </row>
    <row r="1782" spans="1:6" ht="18" customHeight="1">
      <c r="A1782" s="2">
        <v>2003909010</v>
      </c>
      <c r="B1782" s="2" t="s">
        <v>6745</v>
      </c>
      <c r="C1782" s="2" t="s">
        <v>6708</v>
      </c>
      <c r="D1782" s="2" t="s">
        <v>149</v>
      </c>
      <c r="E1782" s="2"/>
      <c r="F1782" s="2" t="s">
        <v>4648</v>
      </c>
    </row>
    <row r="1783" spans="1:6" ht="18" customHeight="1">
      <c r="A1783" s="2">
        <v>2003909020</v>
      </c>
      <c r="B1783" s="2" t="s">
        <v>6746</v>
      </c>
      <c r="C1783" s="2" t="s">
        <v>6708</v>
      </c>
      <c r="D1783" s="2" t="s">
        <v>149</v>
      </c>
      <c r="E1783" s="2"/>
      <c r="F1783" s="2" t="s">
        <v>4944</v>
      </c>
    </row>
    <row r="1784" spans="1:6" ht="18" customHeight="1">
      <c r="A1784" s="2">
        <v>2003909090</v>
      </c>
      <c r="B1784" s="2" t="s">
        <v>6747</v>
      </c>
      <c r="C1784" s="2" t="s">
        <v>6708</v>
      </c>
      <c r="D1784" s="2" t="s">
        <v>149</v>
      </c>
      <c r="E1784" s="2"/>
      <c r="F1784" s="2" t="s">
        <v>4648</v>
      </c>
    </row>
    <row r="1785" spans="1:6" ht="18" customHeight="1">
      <c r="A1785" s="2">
        <v>2004100000</v>
      </c>
      <c r="B1785" s="2" t="s">
        <v>6748</v>
      </c>
      <c r="C1785" s="2" t="s">
        <v>6749</v>
      </c>
      <c r="D1785" s="2" t="s">
        <v>149</v>
      </c>
      <c r="E1785" s="2"/>
      <c r="F1785" s="2" t="s">
        <v>4648</v>
      </c>
    </row>
    <row r="1786" spans="1:6" ht="18" customHeight="1">
      <c r="A1786" s="2">
        <v>2004900020</v>
      </c>
      <c r="B1786" s="2" t="s">
        <v>6750</v>
      </c>
      <c r="C1786" s="2" t="s">
        <v>6749</v>
      </c>
      <c r="D1786" s="2" t="s">
        <v>149</v>
      </c>
      <c r="E1786" s="2"/>
      <c r="F1786" s="2" t="s">
        <v>4648</v>
      </c>
    </row>
    <row r="1787" spans="1:6" ht="18" customHeight="1">
      <c r="A1787" s="2">
        <v>2004900030</v>
      </c>
      <c r="B1787" s="2" t="s">
        <v>6751</v>
      </c>
      <c r="C1787" s="2" t="s">
        <v>6749</v>
      </c>
      <c r="D1787" s="2" t="s">
        <v>149</v>
      </c>
      <c r="E1787" s="2"/>
      <c r="F1787" s="2" t="s">
        <v>4713</v>
      </c>
    </row>
    <row r="1788" spans="1:6" ht="18" customHeight="1">
      <c r="A1788" s="2">
        <v>2004900040</v>
      </c>
      <c r="B1788" s="2" t="s">
        <v>6752</v>
      </c>
      <c r="C1788" s="2" t="s">
        <v>6749</v>
      </c>
      <c r="D1788" s="2" t="s">
        <v>149</v>
      </c>
      <c r="E1788" s="2"/>
      <c r="F1788" s="2" t="s">
        <v>4713</v>
      </c>
    </row>
    <row r="1789" spans="1:6" ht="18" customHeight="1">
      <c r="A1789" s="2">
        <v>2004900090</v>
      </c>
      <c r="B1789" s="2" t="s">
        <v>6753</v>
      </c>
      <c r="C1789" s="2" t="s">
        <v>6749</v>
      </c>
      <c r="D1789" s="2" t="s">
        <v>149</v>
      </c>
      <c r="E1789" s="2"/>
      <c r="F1789" s="2" t="s">
        <v>4648</v>
      </c>
    </row>
    <row r="1790" spans="1:6" ht="18" customHeight="1">
      <c r="A1790" s="2">
        <v>2005100000</v>
      </c>
      <c r="B1790" s="2" t="s">
        <v>6754</v>
      </c>
      <c r="C1790" s="2" t="s">
        <v>6755</v>
      </c>
      <c r="D1790" s="2" t="s">
        <v>149</v>
      </c>
      <c r="E1790" s="2"/>
      <c r="F1790" s="2" t="s">
        <v>4648</v>
      </c>
    </row>
    <row r="1791" spans="1:6" ht="18" customHeight="1">
      <c r="A1791" s="2">
        <v>2005200000</v>
      </c>
      <c r="B1791" s="2" t="s">
        <v>6756</v>
      </c>
      <c r="C1791" s="2" t="s">
        <v>6757</v>
      </c>
      <c r="D1791" s="2" t="s">
        <v>149</v>
      </c>
      <c r="E1791" s="2"/>
      <c r="F1791" s="2" t="s">
        <v>4648</v>
      </c>
    </row>
    <row r="1792" spans="1:6" ht="18" customHeight="1">
      <c r="A1792" s="2">
        <v>2005400000</v>
      </c>
      <c r="B1792" s="2" t="s">
        <v>6758</v>
      </c>
      <c r="C1792" s="2" t="s">
        <v>6757</v>
      </c>
      <c r="D1792" s="2" t="s">
        <v>149</v>
      </c>
      <c r="E1792" s="2"/>
      <c r="F1792" s="2" t="s">
        <v>4648</v>
      </c>
    </row>
    <row r="1793" spans="1:6" ht="18" customHeight="1">
      <c r="A1793" s="2">
        <v>2005511100</v>
      </c>
      <c r="B1793" s="2" t="s">
        <v>6759</v>
      </c>
      <c r="C1793" s="2" t="s">
        <v>6760</v>
      </c>
      <c r="D1793" s="2" t="s">
        <v>149</v>
      </c>
      <c r="E1793" s="2"/>
      <c r="F1793" s="2" t="s">
        <v>4648</v>
      </c>
    </row>
    <row r="1794" spans="1:6" ht="18" customHeight="1">
      <c r="A1794" s="2">
        <v>2005511900</v>
      </c>
      <c r="B1794" s="2" t="s">
        <v>6761</v>
      </c>
      <c r="C1794" s="2" t="s">
        <v>6760</v>
      </c>
      <c r="D1794" s="2" t="s">
        <v>149</v>
      </c>
      <c r="E1794" s="2"/>
      <c r="F1794" s="2" t="s">
        <v>4648</v>
      </c>
    </row>
    <row r="1795" spans="1:6" ht="18" customHeight="1">
      <c r="A1795" s="2">
        <v>2005519100</v>
      </c>
      <c r="B1795" s="2" t="s">
        <v>6762</v>
      </c>
      <c r="C1795" s="2" t="s">
        <v>6760</v>
      </c>
      <c r="D1795" s="2" t="s">
        <v>149</v>
      </c>
      <c r="E1795" s="2"/>
      <c r="F1795" s="2" t="s">
        <v>4648</v>
      </c>
    </row>
    <row r="1796" spans="1:6" ht="18" customHeight="1">
      <c r="A1796" s="2">
        <v>2005519900</v>
      </c>
      <c r="B1796" s="2" t="s">
        <v>6763</v>
      </c>
      <c r="C1796" s="2" t="s">
        <v>6760</v>
      </c>
      <c r="D1796" s="2" t="s">
        <v>149</v>
      </c>
      <c r="E1796" s="2"/>
      <c r="F1796" s="2" t="s">
        <v>4648</v>
      </c>
    </row>
    <row r="1797" spans="1:6" ht="18" customHeight="1">
      <c r="A1797" s="2">
        <v>2005591000</v>
      </c>
      <c r="B1797" s="2" t="s">
        <v>6764</v>
      </c>
      <c r="C1797" s="2" t="s">
        <v>6757</v>
      </c>
      <c r="D1797" s="2" t="s">
        <v>149</v>
      </c>
      <c r="E1797" s="2"/>
      <c r="F1797" s="2" t="s">
        <v>4648</v>
      </c>
    </row>
    <row r="1798" spans="1:6" ht="18" customHeight="1">
      <c r="A1798" s="2">
        <v>2005599000</v>
      </c>
      <c r="B1798" s="2" t="s">
        <v>6765</v>
      </c>
      <c r="C1798" s="2" t="s">
        <v>6757</v>
      </c>
      <c r="D1798" s="2" t="s">
        <v>149</v>
      </c>
      <c r="E1798" s="2"/>
      <c r="F1798" s="2" t="s">
        <v>4648</v>
      </c>
    </row>
    <row r="1799" spans="1:6" ht="18" customHeight="1">
      <c r="A1799" s="2">
        <v>2005601000</v>
      </c>
      <c r="B1799" s="2" t="s">
        <v>6766</v>
      </c>
      <c r="C1799" s="2" t="s">
        <v>6757</v>
      </c>
      <c r="D1799" s="2" t="s">
        <v>149</v>
      </c>
      <c r="E1799" s="2"/>
      <c r="F1799" s="2" t="s">
        <v>4648</v>
      </c>
    </row>
    <row r="1800" spans="1:6" ht="18" customHeight="1">
      <c r="A1800" s="2">
        <v>2005609000</v>
      </c>
      <c r="B1800" s="2" t="s">
        <v>6767</v>
      </c>
      <c r="C1800" s="2" t="s">
        <v>6757</v>
      </c>
      <c r="D1800" s="2" t="s">
        <v>149</v>
      </c>
      <c r="E1800" s="2"/>
      <c r="F1800" s="2" t="s">
        <v>4648</v>
      </c>
    </row>
    <row r="1801" spans="1:6" ht="18" customHeight="1">
      <c r="A1801" s="2">
        <v>2005700000</v>
      </c>
      <c r="B1801" s="2" t="s">
        <v>6768</v>
      </c>
      <c r="C1801" s="2" t="s">
        <v>6757</v>
      </c>
      <c r="D1801" s="2" t="s">
        <v>149</v>
      </c>
      <c r="E1801" s="2"/>
      <c r="F1801" s="2" t="s">
        <v>4648</v>
      </c>
    </row>
    <row r="1802" spans="1:6" ht="18" customHeight="1">
      <c r="A1802" s="2">
        <v>2005800000</v>
      </c>
      <c r="B1802" s="2" t="s">
        <v>6769</v>
      </c>
      <c r="C1802" s="2" t="s">
        <v>6757</v>
      </c>
      <c r="D1802" s="2" t="s">
        <v>149</v>
      </c>
      <c r="E1802" s="2"/>
      <c r="F1802" s="2" t="s">
        <v>4648</v>
      </c>
    </row>
    <row r="1803" spans="1:6" ht="18" customHeight="1">
      <c r="A1803" s="2">
        <v>2005911000</v>
      </c>
      <c r="B1803" s="2" t="s">
        <v>6770</v>
      </c>
      <c r="C1803" s="2" t="s">
        <v>6757</v>
      </c>
      <c r="D1803" s="2" t="s">
        <v>149</v>
      </c>
      <c r="E1803" s="2"/>
      <c r="F1803" s="2" t="s">
        <v>4648</v>
      </c>
    </row>
    <row r="1804" spans="1:6" ht="18" customHeight="1">
      <c r="A1804" s="2">
        <v>2005919000</v>
      </c>
      <c r="B1804" s="2" t="s">
        <v>6771</v>
      </c>
      <c r="C1804" s="2" t="s">
        <v>6757</v>
      </c>
      <c r="D1804" s="2" t="s">
        <v>149</v>
      </c>
      <c r="E1804" s="2"/>
      <c r="F1804" s="2" t="s">
        <v>4648</v>
      </c>
    </row>
    <row r="1805" spans="1:6" ht="18" customHeight="1">
      <c r="A1805" s="2">
        <v>2005992000</v>
      </c>
      <c r="B1805" s="2" t="s">
        <v>6772</v>
      </c>
      <c r="C1805" s="2" t="s">
        <v>6757</v>
      </c>
      <c r="D1805" s="2" t="s">
        <v>149</v>
      </c>
      <c r="E1805" s="2"/>
      <c r="F1805" s="2" t="s">
        <v>4648</v>
      </c>
    </row>
    <row r="1806" spans="1:6" ht="18" customHeight="1">
      <c r="A1806" s="2">
        <v>2005994000</v>
      </c>
      <c r="B1806" s="2" t="s">
        <v>6773</v>
      </c>
      <c r="C1806" s="2" t="s">
        <v>6757</v>
      </c>
      <c r="D1806" s="2" t="s">
        <v>149</v>
      </c>
      <c r="E1806" s="2"/>
      <c r="F1806" s="2" t="s">
        <v>4648</v>
      </c>
    </row>
    <row r="1807" spans="1:6" ht="18" customHeight="1">
      <c r="A1807" s="2">
        <v>2005995000</v>
      </c>
      <c r="B1807" s="2" t="s">
        <v>6774</v>
      </c>
      <c r="C1807" s="2" t="s">
        <v>6757</v>
      </c>
      <c r="D1807" s="2" t="s">
        <v>149</v>
      </c>
      <c r="E1807" s="2"/>
      <c r="F1807" s="2" t="s">
        <v>4648</v>
      </c>
    </row>
    <row r="1808" spans="1:6" ht="18" customHeight="1">
      <c r="A1808" s="2">
        <v>2005996000</v>
      </c>
      <c r="B1808" s="2" t="s">
        <v>6775</v>
      </c>
      <c r="C1808" s="2" t="s">
        <v>6757</v>
      </c>
      <c r="D1808" s="2" t="s">
        <v>149</v>
      </c>
      <c r="E1808" s="2"/>
      <c r="F1808" s="2" t="s">
        <v>4648</v>
      </c>
    </row>
    <row r="1809" spans="1:6" ht="18" customHeight="1">
      <c r="A1809" s="2">
        <v>2005997000</v>
      </c>
      <c r="B1809" s="2" t="s">
        <v>6776</v>
      </c>
      <c r="C1809" s="2" t="s">
        <v>6757</v>
      </c>
      <c r="D1809" s="2" t="s">
        <v>149</v>
      </c>
      <c r="E1809" s="2"/>
      <c r="F1809" s="2" t="s">
        <v>4648</v>
      </c>
    </row>
    <row r="1810" spans="1:6" ht="18" customHeight="1">
      <c r="A1810" s="2">
        <v>2005999100</v>
      </c>
      <c r="B1810" s="2" t="s">
        <v>6777</v>
      </c>
      <c r="C1810" s="2" t="s">
        <v>6757</v>
      </c>
      <c r="D1810" s="2" t="s">
        <v>149</v>
      </c>
      <c r="E1810" s="2"/>
      <c r="F1810" s="2" t="s">
        <v>4648</v>
      </c>
    </row>
    <row r="1811" spans="1:6" ht="18" customHeight="1">
      <c r="A1811" s="2">
        <v>2005999910</v>
      </c>
      <c r="B1811" s="2" t="s">
        <v>6778</v>
      </c>
      <c r="C1811" s="2" t="s">
        <v>6757</v>
      </c>
      <c r="D1811" s="2" t="s">
        <v>149</v>
      </c>
      <c r="E1811" s="2"/>
      <c r="F1811" s="2" t="s">
        <v>4713</v>
      </c>
    </row>
    <row r="1812" spans="1:6" ht="18" customHeight="1">
      <c r="A1812" s="2">
        <v>2005999921</v>
      </c>
      <c r="B1812" s="2" t="s">
        <v>6779</v>
      </c>
      <c r="C1812" s="2" t="s">
        <v>6757</v>
      </c>
      <c r="D1812" s="2" t="s">
        <v>149</v>
      </c>
      <c r="E1812" s="2"/>
      <c r="F1812" s="2" t="s">
        <v>4648</v>
      </c>
    </row>
    <row r="1813" spans="1:6" ht="18" customHeight="1">
      <c r="A1813" s="2">
        <v>2005999929</v>
      </c>
      <c r="B1813" s="2" t="s">
        <v>6780</v>
      </c>
      <c r="C1813" s="2" t="s">
        <v>6757</v>
      </c>
      <c r="D1813" s="2" t="s">
        <v>149</v>
      </c>
      <c r="E1813" s="2"/>
      <c r="F1813" s="2" t="s">
        <v>4713</v>
      </c>
    </row>
    <row r="1814" spans="1:6" ht="18" customHeight="1">
      <c r="A1814" s="2">
        <v>2005999990</v>
      </c>
      <c r="B1814" s="2" t="s">
        <v>6781</v>
      </c>
      <c r="C1814" s="2" t="s">
        <v>6757</v>
      </c>
      <c r="D1814" s="2" t="s">
        <v>149</v>
      </c>
      <c r="E1814" s="2"/>
      <c r="F1814" s="2" t="s">
        <v>4648</v>
      </c>
    </row>
    <row r="1815" spans="1:6" ht="18" customHeight="1">
      <c r="A1815" s="2">
        <v>2006001000</v>
      </c>
      <c r="B1815" s="2" t="s">
        <v>6782</v>
      </c>
      <c r="C1815" s="2" t="s">
        <v>6783</v>
      </c>
      <c r="D1815" s="2" t="s">
        <v>149</v>
      </c>
      <c r="E1815" s="2"/>
      <c r="F1815" s="2" t="s">
        <v>4648</v>
      </c>
    </row>
    <row r="1816" spans="1:6" ht="18" customHeight="1">
      <c r="A1816" s="2">
        <v>2006002000</v>
      </c>
      <c r="B1816" s="2" t="s">
        <v>6784</v>
      </c>
      <c r="C1816" s="2" t="s">
        <v>6783</v>
      </c>
      <c r="D1816" s="2" t="s">
        <v>149</v>
      </c>
      <c r="E1816" s="2"/>
      <c r="F1816" s="2" t="s">
        <v>4648</v>
      </c>
    </row>
    <row r="1817" spans="1:6" ht="18" customHeight="1">
      <c r="A1817" s="2">
        <v>2006009000</v>
      </c>
      <c r="B1817" s="2" t="s">
        <v>6785</v>
      </c>
      <c r="C1817" s="2" t="s">
        <v>6783</v>
      </c>
      <c r="D1817" s="2" t="s">
        <v>149</v>
      </c>
      <c r="E1817" s="2"/>
      <c r="F1817" s="2" t="s">
        <v>4648</v>
      </c>
    </row>
    <row r="1818" spans="1:6" ht="18" customHeight="1">
      <c r="A1818" s="2">
        <v>2007100000</v>
      </c>
      <c r="B1818" s="2" t="s">
        <v>6786</v>
      </c>
      <c r="C1818" s="2" t="s">
        <v>6787</v>
      </c>
      <c r="D1818" s="2" t="s">
        <v>149</v>
      </c>
      <c r="E1818" s="2"/>
      <c r="F1818" s="2" t="s">
        <v>4648</v>
      </c>
    </row>
    <row r="1819" spans="1:6" ht="18" customHeight="1">
      <c r="A1819" s="2">
        <v>2007910000</v>
      </c>
      <c r="B1819" s="2" t="s">
        <v>6788</v>
      </c>
      <c r="C1819" s="2" t="s">
        <v>6787</v>
      </c>
      <c r="D1819" s="2" t="s">
        <v>149</v>
      </c>
      <c r="E1819" s="2"/>
      <c r="F1819" s="2" t="s">
        <v>4648</v>
      </c>
    </row>
    <row r="1820" spans="1:6" ht="18" customHeight="1">
      <c r="A1820" s="2">
        <v>2007991000</v>
      </c>
      <c r="B1820" s="2" t="s">
        <v>6789</v>
      </c>
      <c r="C1820" s="2" t="s">
        <v>6787</v>
      </c>
      <c r="D1820" s="2" t="s">
        <v>149</v>
      </c>
      <c r="E1820" s="2"/>
      <c r="F1820" s="2" t="s">
        <v>4648</v>
      </c>
    </row>
    <row r="1821" spans="1:6" ht="18" customHeight="1">
      <c r="A1821" s="2">
        <v>2007999000</v>
      </c>
      <c r="B1821" s="2" t="s">
        <v>6790</v>
      </c>
      <c r="C1821" s="2" t="s">
        <v>6787</v>
      </c>
      <c r="D1821" s="2" t="s">
        <v>149</v>
      </c>
      <c r="E1821" s="2"/>
      <c r="F1821" s="2" t="s">
        <v>4648</v>
      </c>
    </row>
    <row r="1822" spans="1:6" ht="18" customHeight="1">
      <c r="A1822" s="2">
        <v>2008111000</v>
      </c>
      <c r="B1822" s="2" t="s">
        <v>6791</v>
      </c>
      <c r="C1822" s="2" t="s">
        <v>6792</v>
      </c>
      <c r="D1822" s="2" t="s">
        <v>149</v>
      </c>
      <c r="E1822" s="2"/>
      <c r="F1822" s="2" t="s">
        <v>4648</v>
      </c>
    </row>
    <row r="1823" spans="1:6" ht="18" customHeight="1">
      <c r="A1823" s="2">
        <v>2008112000</v>
      </c>
      <c r="B1823" s="2" t="s">
        <v>6793</v>
      </c>
      <c r="C1823" s="2" t="s">
        <v>6792</v>
      </c>
      <c r="D1823" s="2" t="s">
        <v>149</v>
      </c>
      <c r="E1823" s="2"/>
      <c r="F1823" s="2" t="s">
        <v>4648</v>
      </c>
    </row>
    <row r="1824" spans="1:6" ht="18" customHeight="1">
      <c r="A1824" s="2">
        <v>2008113000</v>
      </c>
      <c r="B1824" s="2" t="s">
        <v>6794</v>
      </c>
      <c r="C1824" s="2" t="s">
        <v>6792</v>
      </c>
      <c r="D1824" s="2" t="s">
        <v>149</v>
      </c>
      <c r="E1824" s="2"/>
      <c r="F1824" s="2" t="s">
        <v>4648</v>
      </c>
    </row>
    <row r="1825" spans="1:6" ht="18" customHeight="1">
      <c r="A1825" s="2">
        <v>2008119000</v>
      </c>
      <c r="B1825" s="2" t="s">
        <v>6795</v>
      </c>
      <c r="C1825" s="2" t="s">
        <v>6792</v>
      </c>
      <c r="D1825" s="2" t="s">
        <v>149</v>
      </c>
      <c r="E1825" s="2"/>
      <c r="F1825" s="2" t="s">
        <v>4648</v>
      </c>
    </row>
    <row r="1826" spans="1:6" ht="18" customHeight="1">
      <c r="A1826" s="2">
        <v>2008191000</v>
      </c>
      <c r="B1826" s="2" t="s">
        <v>6796</v>
      </c>
      <c r="C1826" s="2" t="s">
        <v>6792</v>
      </c>
      <c r="D1826" s="2" t="s">
        <v>149</v>
      </c>
      <c r="E1826" s="2"/>
      <c r="F1826" s="2" t="s">
        <v>4648</v>
      </c>
    </row>
    <row r="1827" spans="1:6" ht="18" customHeight="1">
      <c r="A1827" s="2">
        <v>2008192000</v>
      </c>
      <c r="B1827" s="2" t="s">
        <v>6797</v>
      </c>
      <c r="C1827" s="2" t="s">
        <v>6792</v>
      </c>
      <c r="D1827" s="2" t="s">
        <v>149</v>
      </c>
      <c r="E1827" s="2"/>
      <c r="F1827" s="2" t="s">
        <v>4648</v>
      </c>
    </row>
    <row r="1828" spans="1:6" ht="18" customHeight="1">
      <c r="A1828" s="2">
        <v>2008199100</v>
      </c>
      <c r="B1828" s="2" t="s">
        <v>6798</v>
      </c>
      <c r="C1828" s="2" t="s">
        <v>6792</v>
      </c>
      <c r="D1828" s="2" t="s">
        <v>149</v>
      </c>
      <c r="E1828" s="2"/>
      <c r="F1828" s="2" t="s">
        <v>4648</v>
      </c>
    </row>
    <row r="1829" spans="1:6" ht="18" customHeight="1">
      <c r="A1829" s="2">
        <v>2008199200</v>
      </c>
      <c r="B1829" s="2" t="s">
        <v>6799</v>
      </c>
      <c r="C1829" s="2" t="s">
        <v>6792</v>
      </c>
      <c r="D1829" s="2" t="s">
        <v>149</v>
      </c>
      <c r="E1829" s="2"/>
      <c r="F1829" s="2" t="s">
        <v>4648</v>
      </c>
    </row>
    <row r="1830" spans="1:6" ht="18" customHeight="1">
      <c r="A1830" s="2">
        <v>2008199910</v>
      </c>
      <c r="B1830" s="2" t="s">
        <v>6800</v>
      </c>
      <c r="C1830" s="2" t="s">
        <v>6792</v>
      </c>
      <c r="D1830" s="2" t="s">
        <v>149</v>
      </c>
      <c r="E1830" s="2"/>
      <c r="F1830" s="2" t="s">
        <v>4944</v>
      </c>
    </row>
    <row r="1831" spans="1:6" ht="18" customHeight="1">
      <c r="A1831" s="2">
        <v>2008199990</v>
      </c>
      <c r="B1831" s="2" t="s">
        <v>6801</v>
      </c>
      <c r="C1831" s="2" t="s">
        <v>6792</v>
      </c>
      <c r="D1831" s="2" t="s">
        <v>149</v>
      </c>
      <c r="E1831" s="2"/>
      <c r="F1831" s="2" t="s">
        <v>4648</v>
      </c>
    </row>
    <row r="1832" spans="1:6" ht="18" customHeight="1">
      <c r="A1832" s="2">
        <v>2008201000</v>
      </c>
      <c r="B1832" s="2" t="s">
        <v>6802</v>
      </c>
      <c r="C1832" s="2" t="s">
        <v>6792</v>
      </c>
      <c r="D1832" s="2" t="s">
        <v>149</v>
      </c>
      <c r="E1832" s="2"/>
      <c r="F1832" s="2" t="s">
        <v>4648</v>
      </c>
    </row>
    <row r="1833" spans="1:6" ht="18" customHeight="1">
      <c r="A1833" s="2">
        <v>2008209000</v>
      </c>
      <c r="B1833" s="2" t="s">
        <v>6803</v>
      </c>
      <c r="C1833" s="2" t="s">
        <v>6792</v>
      </c>
      <c r="D1833" s="2" t="s">
        <v>149</v>
      </c>
      <c r="E1833" s="2"/>
      <c r="F1833" s="2" t="s">
        <v>4648</v>
      </c>
    </row>
    <row r="1834" spans="1:6" ht="18" customHeight="1">
      <c r="A1834" s="2">
        <v>2008301000</v>
      </c>
      <c r="B1834" s="2" t="s">
        <v>6804</v>
      </c>
      <c r="C1834" s="2" t="s">
        <v>6792</v>
      </c>
      <c r="D1834" s="2" t="s">
        <v>149</v>
      </c>
      <c r="E1834" s="2"/>
      <c r="F1834" s="2" t="s">
        <v>4648</v>
      </c>
    </row>
    <row r="1835" spans="1:6" ht="18" customHeight="1">
      <c r="A1835" s="2">
        <v>2008309000</v>
      </c>
      <c r="B1835" s="2" t="s">
        <v>6805</v>
      </c>
      <c r="C1835" s="2" t="s">
        <v>6792</v>
      </c>
      <c r="D1835" s="2" t="s">
        <v>149</v>
      </c>
      <c r="E1835" s="2"/>
      <c r="F1835" s="2" t="s">
        <v>4648</v>
      </c>
    </row>
    <row r="1836" spans="1:6" ht="18" customHeight="1">
      <c r="A1836" s="2">
        <v>2008401000</v>
      </c>
      <c r="B1836" s="2" t="s">
        <v>6806</v>
      </c>
      <c r="C1836" s="2" t="s">
        <v>6792</v>
      </c>
      <c r="D1836" s="2" t="s">
        <v>149</v>
      </c>
      <c r="E1836" s="2"/>
      <c r="F1836" s="2" t="s">
        <v>4648</v>
      </c>
    </row>
    <row r="1837" spans="1:6" ht="18" customHeight="1">
      <c r="A1837" s="2">
        <v>2008409000</v>
      </c>
      <c r="B1837" s="2" t="s">
        <v>6807</v>
      </c>
      <c r="C1837" s="2" t="s">
        <v>6792</v>
      </c>
      <c r="D1837" s="2" t="s">
        <v>149</v>
      </c>
      <c r="E1837" s="2"/>
      <c r="F1837" s="2" t="s">
        <v>4648</v>
      </c>
    </row>
    <row r="1838" spans="1:6" ht="18" customHeight="1">
      <c r="A1838" s="2">
        <v>2008500000</v>
      </c>
      <c r="B1838" s="2" t="s">
        <v>6808</v>
      </c>
      <c r="C1838" s="2" t="s">
        <v>6792</v>
      </c>
      <c r="D1838" s="2" t="s">
        <v>149</v>
      </c>
      <c r="E1838" s="2"/>
      <c r="F1838" s="2" t="s">
        <v>4648</v>
      </c>
    </row>
    <row r="1839" spans="1:6" ht="18" customHeight="1">
      <c r="A1839" s="2">
        <v>2008601000</v>
      </c>
      <c r="B1839" s="2" t="s">
        <v>6809</v>
      </c>
      <c r="C1839" s="2" t="s">
        <v>6792</v>
      </c>
      <c r="D1839" s="2" t="s">
        <v>149</v>
      </c>
      <c r="E1839" s="2"/>
      <c r="F1839" s="2" t="s">
        <v>4648</v>
      </c>
    </row>
    <row r="1840" spans="1:6" ht="18" customHeight="1">
      <c r="A1840" s="2">
        <v>2008609000</v>
      </c>
      <c r="B1840" s="2" t="s">
        <v>6810</v>
      </c>
      <c r="C1840" s="2" t="s">
        <v>6792</v>
      </c>
      <c r="D1840" s="2" t="s">
        <v>149</v>
      </c>
      <c r="E1840" s="2"/>
      <c r="F1840" s="2" t="s">
        <v>4648</v>
      </c>
    </row>
    <row r="1841" spans="1:6" ht="18" customHeight="1">
      <c r="A1841" s="2">
        <v>2008701000</v>
      </c>
      <c r="B1841" s="2" t="s">
        <v>6811</v>
      </c>
      <c r="C1841" s="2" t="s">
        <v>6792</v>
      </c>
      <c r="D1841" s="2" t="s">
        <v>149</v>
      </c>
      <c r="E1841" s="2"/>
      <c r="F1841" s="2" t="s">
        <v>4648</v>
      </c>
    </row>
    <row r="1842" spans="1:6" ht="18" customHeight="1">
      <c r="A1842" s="2">
        <v>2008709000</v>
      </c>
      <c r="B1842" s="2" t="s">
        <v>6812</v>
      </c>
      <c r="C1842" s="2" t="s">
        <v>6792</v>
      </c>
      <c r="D1842" s="2" t="s">
        <v>149</v>
      </c>
      <c r="E1842" s="2"/>
      <c r="F1842" s="2" t="s">
        <v>4648</v>
      </c>
    </row>
    <row r="1843" spans="1:6" ht="18" customHeight="1">
      <c r="A1843" s="2">
        <v>2008800000</v>
      </c>
      <c r="B1843" s="2" t="s">
        <v>6813</v>
      </c>
      <c r="C1843" s="2" t="s">
        <v>6792</v>
      </c>
      <c r="D1843" s="2" t="s">
        <v>149</v>
      </c>
      <c r="E1843" s="2"/>
      <c r="F1843" s="2" t="s">
        <v>4648</v>
      </c>
    </row>
    <row r="1844" spans="1:6" ht="18" customHeight="1">
      <c r="A1844" s="2">
        <v>2008910000</v>
      </c>
      <c r="B1844" s="2" t="s">
        <v>6814</v>
      </c>
      <c r="C1844" s="2" t="s">
        <v>6792</v>
      </c>
      <c r="D1844" s="2" t="s">
        <v>149</v>
      </c>
      <c r="E1844" s="2"/>
      <c r="F1844" s="2" t="s">
        <v>4648</v>
      </c>
    </row>
    <row r="1845" spans="1:6" ht="18" customHeight="1">
      <c r="A1845" s="2">
        <v>2008930000</v>
      </c>
      <c r="B1845" s="2" t="s">
        <v>6815</v>
      </c>
      <c r="C1845" s="2" t="s">
        <v>6792</v>
      </c>
      <c r="D1845" s="2" t="s">
        <v>149</v>
      </c>
      <c r="E1845" s="2"/>
      <c r="F1845" s="2" t="s">
        <v>4648</v>
      </c>
    </row>
    <row r="1846" spans="1:6" ht="18" customHeight="1">
      <c r="A1846" s="2">
        <v>2008970000</v>
      </c>
      <c r="B1846" s="2" t="s">
        <v>6816</v>
      </c>
      <c r="C1846" s="2" t="s">
        <v>6792</v>
      </c>
      <c r="D1846" s="2" t="s">
        <v>149</v>
      </c>
      <c r="E1846" s="2"/>
      <c r="F1846" s="2" t="s">
        <v>4648</v>
      </c>
    </row>
    <row r="1847" spans="1:6" ht="18" customHeight="1">
      <c r="A1847" s="2">
        <v>2008991000</v>
      </c>
      <c r="B1847" s="2" t="s">
        <v>6817</v>
      </c>
      <c r="C1847" s="2" t="s">
        <v>6792</v>
      </c>
      <c r="D1847" s="2" t="s">
        <v>149</v>
      </c>
      <c r="E1847" s="2"/>
      <c r="F1847" s="2" t="s">
        <v>4648</v>
      </c>
    </row>
    <row r="1848" spans="1:6" ht="18" customHeight="1">
      <c r="A1848" s="2">
        <v>2008992000</v>
      </c>
      <c r="B1848" s="2" t="s">
        <v>6818</v>
      </c>
      <c r="C1848" s="2" t="s">
        <v>6792</v>
      </c>
      <c r="D1848" s="2" t="s">
        <v>149</v>
      </c>
      <c r="E1848" s="2"/>
      <c r="F1848" s="2" t="s">
        <v>4648</v>
      </c>
    </row>
    <row r="1849" spans="1:6" ht="18" customHeight="1">
      <c r="A1849" s="2">
        <v>2008993100</v>
      </c>
      <c r="B1849" s="2" t="s">
        <v>6819</v>
      </c>
      <c r="C1849" s="2" t="s">
        <v>6792</v>
      </c>
      <c r="D1849" s="2" t="s">
        <v>149</v>
      </c>
      <c r="E1849" s="2"/>
      <c r="F1849" s="2" t="s">
        <v>4648</v>
      </c>
    </row>
    <row r="1850" spans="1:6" ht="18" customHeight="1">
      <c r="A1850" s="2">
        <v>2008993200</v>
      </c>
      <c r="B1850" s="2" t="s">
        <v>6820</v>
      </c>
      <c r="C1850" s="2" t="s">
        <v>6792</v>
      </c>
      <c r="D1850" s="2" t="s">
        <v>149</v>
      </c>
      <c r="E1850" s="2"/>
      <c r="F1850" s="2" t="s">
        <v>4648</v>
      </c>
    </row>
    <row r="1851" spans="1:6" ht="18" customHeight="1">
      <c r="A1851" s="2">
        <v>2008993300</v>
      </c>
      <c r="B1851" s="2" t="s">
        <v>6821</v>
      </c>
      <c r="C1851" s="2" t="s">
        <v>6792</v>
      </c>
      <c r="D1851" s="2" t="s">
        <v>149</v>
      </c>
      <c r="E1851" s="2"/>
      <c r="F1851" s="2" t="s">
        <v>4648</v>
      </c>
    </row>
    <row r="1852" spans="1:6" ht="18" customHeight="1">
      <c r="A1852" s="2">
        <v>2008993400</v>
      </c>
      <c r="B1852" s="2" t="s">
        <v>6822</v>
      </c>
      <c r="C1852" s="2" t="s">
        <v>6792</v>
      </c>
      <c r="D1852" s="2" t="s">
        <v>149</v>
      </c>
      <c r="E1852" s="2"/>
      <c r="F1852" s="2" t="s">
        <v>4648</v>
      </c>
    </row>
    <row r="1853" spans="1:6" ht="18" customHeight="1">
      <c r="A1853" s="2">
        <v>2008993900</v>
      </c>
      <c r="B1853" s="2" t="s">
        <v>6823</v>
      </c>
      <c r="C1853" s="2" t="s">
        <v>6792</v>
      </c>
      <c r="D1853" s="2" t="s">
        <v>149</v>
      </c>
      <c r="E1853" s="2"/>
      <c r="F1853" s="2" t="s">
        <v>4648</v>
      </c>
    </row>
    <row r="1854" spans="1:6" ht="18" customHeight="1">
      <c r="A1854" s="2">
        <v>2008994000</v>
      </c>
      <c r="B1854" s="2" t="s">
        <v>6824</v>
      </c>
      <c r="C1854" s="2" t="s">
        <v>6792</v>
      </c>
      <c r="D1854" s="2" t="s">
        <v>149</v>
      </c>
      <c r="E1854" s="2"/>
      <c r="F1854" s="2" t="s">
        <v>4648</v>
      </c>
    </row>
    <row r="1855" spans="1:6" ht="18" customHeight="1">
      <c r="A1855" s="2">
        <v>2008995000</v>
      </c>
      <c r="B1855" s="2" t="s">
        <v>6825</v>
      </c>
      <c r="C1855" s="2" t="s">
        <v>6792</v>
      </c>
      <c r="D1855" s="2" t="s">
        <v>149</v>
      </c>
      <c r="E1855" s="2"/>
      <c r="F1855" s="2" t="s">
        <v>4648</v>
      </c>
    </row>
    <row r="1856" spans="1:6" ht="18" customHeight="1">
      <c r="A1856" s="2">
        <v>2008999000</v>
      </c>
      <c r="B1856" s="2" t="s">
        <v>6826</v>
      </c>
      <c r="C1856" s="2" t="s">
        <v>6792</v>
      </c>
      <c r="D1856" s="2" t="s">
        <v>149</v>
      </c>
      <c r="E1856" s="2"/>
      <c r="F1856" s="2" t="s">
        <v>4648</v>
      </c>
    </row>
    <row r="1857" spans="1:6" ht="18" customHeight="1">
      <c r="A1857" s="2">
        <v>2009110000</v>
      </c>
      <c r="B1857" s="2" t="s">
        <v>6827</v>
      </c>
      <c r="C1857" s="2" t="s">
        <v>6828</v>
      </c>
      <c r="D1857" s="2" t="s">
        <v>149</v>
      </c>
      <c r="E1857" s="2"/>
      <c r="F1857" s="2" t="s">
        <v>4648</v>
      </c>
    </row>
    <row r="1858" spans="1:6" ht="18" customHeight="1">
      <c r="A1858" s="2">
        <v>2009120000</v>
      </c>
      <c r="B1858" s="2" t="s">
        <v>6829</v>
      </c>
      <c r="C1858" s="2" t="s">
        <v>6828</v>
      </c>
      <c r="D1858" s="2" t="s">
        <v>149</v>
      </c>
      <c r="E1858" s="2"/>
      <c r="F1858" s="2" t="s">
        <v>4648</v>
      </c>
    </row>
    <row r="1859" spans="1:6" ht="18" customHeight="1">
      <c r="A1859" s="2">
        <v>2009190000</v>
      </c>
      <c r="B1859" s="2" t="s">
        <v>6830</v>
      </c>
      <c r="C1859" s="2" t="s">
        <v>6828</v>
      </c>
      <c r="D1859" s="2" t="s">
        <v>149</v>
      </c>
      <c r="E1859" s="2"/>
      <c r="F1859" s="2" t="s">
        <v>4648</v>
      </c>
    </row>
    <row r="1860" spans="1:6" ht="18" customHeight="1">
      <c r="A1860" s="2">
        <v>2009210000</v>
      </c>
      <c r="B1860" s="2" t="s">
        <v>6831</v>
      </c>
      <c r="C1860" s="2" t="s">
        <v>6828</v>
      </c>
      <c r="D1860" s="2" t="s">
        <v>149</v>
      </c>
      <c r="E1860" s="2"/>
      <c r="F1860" s="2" t="s">
        <v>4648</v>
      </c>
    </row>
    <row r="1861" spans="1:6" ht="18" customHeight="1">
      <c r="A1861" s="2">
        <v>2009290000</v>
      </c>
      <c r="B1861" s="2" t="s">
        <v>6832</v>
      </c>
      <c r="C1861" s="2" t="s">
        <v>6828</v>
      </c>
      <c r="D1861" s="2" t="s">
        <v>149</v>
      </c>
      <c r="E1861" s="2"/>
      <c r="F1861" s="2" t="s">
        <v>4648</v>
      </c>
    </row>
    <row r="1862" spans="1:6" ht="18" customHeight="1">
      <c r="A1862" s="2">
        <v>2009311000</v>
      </c>
      <c r="B1862" s="2" t="s">
        <v>6833</v>
      </c>
      <c r="C1862" s="2" t="s">
        <v>6828</v>
      </c>
      <c r="D1862" s="2" t="s">
        <v>149</v>
      </c>
      <c r="E1862" s="2"/>
      <c r="F1862" s="2" t="s">
        <v>4648</v>
      </c>
    </row>
    <row r="1863" spans="1:6" ht="18" customHeight="1">
      <c r="A1863" s="2">
        <v>2009319000</v>
      </c>
      <c r="B1863" s="2" t="s">
        <v>6834</v>
      </c>
      <c r="C1863" s="2" t="s">
        <v>6828</v>
      </c>
      <c r="D1863" s="2" t="s">
        <v>149</v>
      </c>
      <c r="E1863" s="2"/>
      <c r="F1863" s="2" t="s">
        <v>4648</v>
      </c>
    </row>
    <row r="1864" spans="1:6" ht="18" customHeight="1">
      <c r="A1864" s="2">
        <v>2009391000</v>
      </c>
      <c r="B1864" s="2" t="s">
        <v>6835</v>
      </c>
      <c r="C1864" s="2" t="s">
        <v>6828</v>
      </c>
      <c r="D1864" s="2" t="s">
        <v>149</v>
      </c>
      <c r="E1864" s="2"/>
      <c r="F1864" s="2" t="s">
        <v>4648</v>
      </c>
    </row>
    <row r="1865" spans="1:6" ht="18" customHeight="1">
      <c r="A1865" s="2">
        <v>2009399000</v>
      </c>
      <c r="B1865" s="2" t="s">
        <v>6836</v>
      </c>
      <c r="C1865" s="2" t="s">
        <v>6828</v>
      </c>
      <c r="D1865" s="2" t="s">
        <v>149</v>
      </c>
      <c r="E1865" s="2"/>
      <c r="F1865" s="2" t="s">
        <v>4648</v>
      </c>
    </row>
    <row r="1866" spans="1:6" ht="18" customHeight="1">
      <c r="A1866" s="2">
        <v>2009410000</v>
      </c>
      <c r="B1866" s="2" t="s">
        <v>6837</v>
      </c>
      <c r="C1866" s="2" t="s">
        <v>6828</v>
      </c>
      <c r="D1866" s="2" t="s">
        <v>149</v>
      </c>
      <c r="E1866" s="2"/>
      <c r="F1866" s="2" t="s">
        <v>4648</v>
      </c>
    </row>
    <row r="1867" spans="1:6" ht="18" customHeight="1">
      <c r="A1867" s="2">
        <v>2009490000</v>
      </c>
      <c r="B1867" s="2" t="s">
        <v>6838</v>
      </c>
      <c r="C1867" s="2" t="s">
        <v>6828</v>
      </c>
      <c r="D1867" s="2" t="s">
        <v>149</v>
      </c>
      <c r="E1867" s="2"/>
      <c r="F1867" s="2" t="s">
        <v>4648</v>
      </c>
    </row>
    <row r="1868" spans="1:6" ht="18" customHeight="1">
      <c r="A1868" s="2">
        <v>2009500000</v>
      </c>
      <c r="B1868" s="2" t="s">
        <v>6839</v>
      </c>
      <c r="C1868" s="2" t="s">
        <v>6828</v>
      </c>
      <c r="D1868" s="2" t="s">
        <v>149</v>
      </c>
      <c r="E1868" s="2"/>
      <c r="F1868" s="2" t="s">
        <v>4648</v>
      </c>
    </row>
    <row r="1869" spans="1:6" ht="18" customHeight="1">
      <c r="A1869" s="2">
        <v>2009610000</v>
      </c>
      <c r="B1869" s="2" t="s">
        <v>6840</v>
      </c>
      <c r="C1869" s="2" t="s">
        <v>6828</v>
      </c>
      <c r="D1869" s="2" t="s">
        <v>149</v>
      </c>
      <c r="E1869" s="2"/>
      <c r="F1869" s="2" t="s">
        <v>4648</v>
      </c>
    </row>
    <row r="1870" spans="1:6" ht="18" customHeight="1">
      <c r="A1870" s="2">
        <v>2009690000</v>
      </c>
      <c r="B1870" s="2" t="s">
        <v>6841</v>
      </c>
      <c r="C1870" s="2" t="s">
        <v>6828</v>
      </c>
      <c r="D1870" s="2" t="s">
        <v>149</v>
      </c>
      <c r="E1870" s="2"/>
      <c r="F1870" s="2" t="s">
        <v>4648</v>
      </c>
    </row>
    <row r="1871" spans="1:6" ht="18" customHeight="1">
      <c r="A1871" s="2">
        <v>2009710000</v>
      </c>
      <c r="B1871" s="2" t="s">
        <v>6842</v>
      </c>
      <c r="C1871" s="2" t="s">
        <v>6828</v>
      </c>
      <c r="D1871" s="2" t="s">
        <v>149</v>
      </c>
      <c r="E1871" s="2"/>
      <c r="F1871" s="2" t="s">
        <v>4648</v>
      </c>
    </row>
    <row r="1872" spans="1:6" ht="18" customHeight="1">
      <c r="A1872" s="2">
        <v>2009790000</v>
      </c>
      <c r="B1872" s="2" t="s">
        <v>6843</v>
      </c>
      <c r="C1872" s="2" t="s">
        <v>6828</v>
      </c>
      <c r="D1872" s="2" t="s">
        <v>149</v>
      </c>
      <c r="E1872" s="2"/>
      <c r="F1872" s="2" t="s">
        <v>4648</v>
      </c>
    </row>
    <row r="1873" spans="1:6" ht="18" customHeight="1">
      <c r="A1873" s="2">
        <v>2009810000</v>
      </c>
      <c r="B1873" s="2" t="s">
        <v>6844</v>
      </c>
      <c r="C1873" s="2" t="s">
        <v>6828</v>
      </c>
      <c r="D1873" s="2" t="s">
        <v>149</v>
      </c>
      <c r="E1873" s="2"/>
      <c r="F1873" s="2" t="s">
        <v>4648</v>
      </c>
    </row>
    <row r="1874" spans="1:6" ht="18" customHeight="1">
      <c r="A1874" s="2">
        <v>2009891200</v>
      </c>
      <c r="B1874" s="2" t="s">
        <v>6845</v>
      </c>
      <c r="C1874" s="2" t="s">
        <v>6828</v>
      </c>
      <c r="D1874" s="2" t="s">
        <v>149</v>
      </c>
      <c r="E1874" s="2"/>
      <c r="F1874" s="2" t="s">
        <v>4648</v>
      </c>
    </row>
    <row r="1875" spans="1:6" ht="18" customHeight="1">
      <c r="A1875" s="2">
        <v>2009891300</v>
      </c>
      <c r="B1875" s="2" t="s">
        <v>6846</v>
      </c>
      <c r="C1875" s="2" t="s">
        <v>6828</v>
      </c>
      <c r="D1875" s="2" t="s">
        <v>149</v>
      </c>
      <c r="E1875" s="2"/>
      <c r="F1875" s="2" t="s">
        <v>4648</v>
      </c>
    </row>
    <row r="1876" spans="1:6" ht="18" customHeight="1">
      <c r="A1876" s="2">
        <v>2009891400</v>
      </c>
      <c r="B1876" s="2" t="s">
        <v>6847</v>
      </c>
      <c r="C1876" s="2" t="s">
        <v>6828</v>
      </c>
      <c r="D1876" s="2" t="s">
        <v>149</v>
      </c>
      <c r="E1876" s="2"/>
      <c r="F1876" s="2" t="s">
        <v>4648</v>
      </c>
    </row>
    <row r="1877" spans="1:6" ht="18" customHeight="1">
      <c r="A1877" s="2">
        <v>2009891500</v>
      </c>
      <c r="B1877" s="2" t="s">
        <v>6848</v>
      </c>
      <c r="C1877" s="2" t="s">
        <v>6828</v>
      </c>
      <c r="D1877" s="2" t="s">
        <v>149</v>
      </c>
      <c r="E1877" s="2"/>
      <c r="F1877" s="2" t="s">
        <v>4648</v>
      </c>
    </row>
    <row r="1878" spans="1:6" ht="18" customHeight="1">
      <c r="A1878" s="2">
        <v>2009891600</v>
      </c>
      <c r="B1878" s="2" t="s">
        <v>6849</v>
      </c>
      <c r="C1878" s="2" t="s">
        <v>6828</v>
      </c>
      <c r="D1878" s="2" t="s">
        <v>149</v>
      </c>
      <c r="E1878" s="2"/>
      <c r="F1878" s="2" t="s">
        <v>4648</v>
      </c>
    </row>
    <row r="1879" spans="1:6" ht="18" customHeight="1">
      <c r="A1879" s="2">
        <v>2009891900</v>
      </c>
      <c r="B1879" s="2" t="s">
        <v>6850</v>
      </c>
      <c r="C1879" s="2" t="s">
        <v>6828</v>
      </c>
      <c r="D1879" s="2" t="s">
        <v>149</v>
      </c>
      <c r="E1879" s="2"/>
      <c r="F1879" s="2" t="s">
        <v>4648</v>
      </c>
    </row>
    <row r="1880" spans="1:6" ht="18" customHeight="1">
      <c r="A1880" s="2">
        <v>2009892000</v>
      </c>
      <c r="B1880" s="2" t="s">
        <v>6851</v>
      </c>
      <c r="C1880" s="2" t="s">
        <v>6828</v>
      </c>
      <c r="D1880" s="2" t="s">
        <v>149</v>
      </c>
      <c r="E1880" s="2"/>
      <c r="F1880" s="2" t="s">
        <v>4648</v>
      </c>
    </row>
    <row r="1881" spans="1:6" ht="18" customHeight="1">
      <c r="A1881" s="2">
        <v>2009901000</v>
      </c>
      <c r="B1881" s="2" t="s">
        <v>6852</v>
      </c>
      <c r="C1881" s="2" t="s">
        <v>6828</v>
      </c>
      <c r="D1881" s="2" t="s">
        <v>149</v>
      </c>
      <c r="E1881" s="2"/>
      <c r="F1881" s="2" t="s">
        <v>4648</v>
      </c>
    </row>
    <row r="1882" spans="1:6" ht="18" customHeight="1">
      <c r="A1882" s="2">
        <v>2009909000</v>
      </c>
      <c r="B1882" s="2" t="s">
        <v>6853</v>
      </c>
      <c r="C1882" s="2" t="s">
        <v>6828</v>
      </c>
      <c r="D1882" s="2" t="s">
        <v>149</v>
      </c>
      <c r="E1882" s="2"/>
      <c r="F1882" s="2" t="s">
        <v>4648</v>
      </c>
    </row>
    <row r="1883" spans="1:6" ht="18" customHeight="1">
      <c r="A1883" s="2">
        <v>2101110000</v>
      </c>
      <c r="B1883" s="2" t="s">
        <v>6854</v>
      </c>
      <c r="C1883" s="2" t="s">
        <v>6855</v>
      </c>
      <c r="D1883" s="2" t="s">
        <v>149</v>
      </c>
      <c r="E1883" s="2"/>
      <c r="F1883" s="2" t="s">
        <v>4648</v>
      </c>
    </row>
    <row r="1884" spans="1:6" ht="18" customHeight="1">
      <c r="A1884" s="2">
        <v>2101120000</v>
      </c>
      <c r="B1884" s="2" t="s">
        <v>6856</v>
      </c>
      <c r="C1884" s="2" t="s">
        <v>5426</v>
      </c>
      <c r="D1884" s="2" t="s">
        <v>149</v>
      </c>
      <c r="E1884" s="2"/>
      <c r="F1884" s="2" t="s">
        <v>4648</v>
      </c>
    </row>
    <row r="1885" spans="1:6" ht="18" customHeight="1">
      <c r="A1885" s="2">
        <v>2101200000</v>
      </c>
      <c r="B1885" s="2" t="s">
        <v>6857</v>
      </c>
      <c r="C1885" s="2" t="s">
        <v>5426</v>
      </c>
      <c r="D1885" s="2" t="s">
        <v>149</v>
      </c>
      <c r="E1885" s="2"/>
      <c r="F1885" s="2" t="s">
        <v>4648</v>
      </c>
    </row>
    <row r="1886" spans="1:6" ht="18" customHeight="1">
      <c r="A1886" s="2">
        <v>2101300000</v>
      </c>
      <c r="B1886" s="2" t="s">
        <v>6858</v>
      </c>
      <c r="C1886" s="2" t="s">
        <v>6855</v>
      </c>
      <c r="D1886" s="2" t="s">
        <v>149</v>
      </c>
      <c r="E1886" s="2"/>
      <c r="F1886" s="2" t="s">
        <v>4648</v>
      </c>
    </row>
    <row r="1887" spans="1:6" ht="18" customHeight="1">
      <c r="A1887" s="2">
        <v>2102100000</v>
      </c>
      <c r="B1887" s="2" t="s">
        <v>6859</v>
      </c>
      <c r="C1887" s="2" t="s">
        <v>6860</v>
      </c>
      <c r="D1887" s="2" t="s">
        <v>149</v>
      </c>
      <c r="E1887" s="2"/>
      <c r="F1887" s="2" t="s">
        <v>4648</v>
      </c>
    </row>
    <row r="1888" spans="1:6" ht="18" customHeight="1">
      <c r="A1888" s="2">
        <v>2102200000</v>
      </c>
      <c r="B1888" s="2" t="s">
        <v>6861</v>
      </c>
      <c r="C1888" s="2" t="s">
        <v>6862</v>
      </c>
      <c r="D1888" s="2" t="s">
        <v>149</v>
      </c>
      <c r="E1888" s="2"/>
      <c r="F1888" s="2" t="s">
        <v>4648</v>
      </c>
    </row>
    <row r="1889" spans="1:6" ht="18" customHeight="1">
      <c r="A1889" s="2">
        <v>2102300000</v>
      </c>
      <c r="B1889" s="2" t="s">
        <v>6863</v>
      </c>
      <c r="C1889" s="2" t="s">
        <v>6864</v>
      </c>
      <c r="D1889" s="2" t="s">
        <v>149</v>
      </c>
      <c r="E1889" s="2"/>
      <c r="F1889" s="2" t="s">
        <v>4648</v>
      </c>
    </row>
    <row r="1890" spans="1:6" ht="18" customHeight="1">
      <c r="A1890" s="2">
        <v>2103100000</v>
      </c>
      <c r="B1890" s="2" t="s">
        <v>6865</v>
      </c>
      <c r="C1890" s="2" t="s">
        <v>5426</v>
      </c>
      <c r="D1890" s="2" t="s">
        <v>149</v>
      </c>
      <c r="E1890" s="2"/>
      <c r="F1890" s="2" t="s">
        <v>4648</v>
      </c>
    </row>
    <row r="1891" spans="1:6" ht="18" customHeight="1">
      <c r="A1891" s="2">
        <v>2103200000</v>
      </c>
      <c r="B1891" s="2" t="s">
        <v>6866</v>
      </c>
      <c r="C1891" s="2" t="s">
        <v>5426</v>
      </c>
      <c r="D1891" s="2" t="s">
        <v>149</v>
      </c>
      <c r="E1891" s="2"/>
      <c r="F1891" s="2" t="s">
        <v>4648</v>
      </c>
    </row>
    <row r="1892" spans="1:6" ht="18" customHeight="1">
      <c r="A1892" s="2">
        <v>2103300000</v>
      </c>
      <c r="B1892" s="2" t="s">
        <v>6867</v>
      </c>
      <c r="C1892" s="2" t="s">
        <v>5426</v>
      </c>
      <c r="D1892" s="2" t="s">
        <v>149</v>
      </c>
      <c r="E1892" s="2"/>
      <c r="F1892" s="2" t="s">
        <v>4648</v>
      </c>
    </row>
    <row r="1893" spans="1:6" ht="18" customHeight="1">
      <c r="A1893" s="2">
        <v>2103901000</v>
      </c>
      <c r="B1893" s="2" t="s">
        <v>6868</v>
      </c>
      <c r="C1893" s="2" t="s">
        <v>5426</v>
      </c>
      <c r="D1893" s="2" t="s">
        <v>149</v>
      </c>
      <c r="E1893" s="2"/>
      <c r="F1893" s="2" t="s">
        <v>4648</v>
      </c>
    </row>
    <row r="1894" spans="1:6" ht="18" customHeight="1">
      <c r="A1894" s="2">
        <v>2103902000</v>
      </c>
      <c r="B1894" s="2" t="s">
        <v>6869</v>
      </c>
      <c r="C1894" s="2" t="s">
        <v>6870</v>
      </c>
      <c r="D1894" s="2" t="s">
        <v>149</v>
      </c>
      <c r="E1894" s="2"/>
      <c r="F1894" s="2" t="s">
        <v>4648</v>
      </c>
    </row>
    <row r="1895" spans="1:6" ht="18" customHeight="1">
      <c r="A1895" s="2">
        <v>2103909000</v>
      </c>
      <c r="B1895" s="2" t="s">
        <v>6871</v>
      </c>
      <c r="C1895" s="2" t="s">
        <v>5426</v>
      </c>
      <c r="D1895" s="2" t="s">
        <v>149</v>
      </c>
      <c r="E1895" s="2"/>
      <c r="F1895" s="2" t="s">
        <v>4648</v>
      </c>
    </row>
    <row r="1896" spans="1:6" ht="18" customHeight="1">
      <c r="A1896" s="2">
        <v>2104100000</v>
      </c>
      <c r="B1896" s="2" t="s">
        <v>6872</v>
      </c>
      <c r="C1896" s="2" t="s">
        <v>5426</v>
      </c>
      <c r="D1896" s="2" t="s">
        <v>149</v>
      </c>
      <c r="E1896" s="2"/>
      <c r="F1896" s="2" t="s">
        <v>4648</v>
      </c>
    </row>
    <row r="1897" spans="1:6" ht="18" customHeight="1">
      <c r="A1897" s="2">
        <v>2104200000</v>
      </c>
      <c r="B1897" s="2" t="s">
        <v>6873</v>
      </c>
      <c r="C1897" s="2" t="s">
        <v>5426</v>
      </c>
      <c r="D1897" s="2" t="s">
        <v>149</v>
      </c>
      <c r="E1897" s="2"/>
      <c r="F1897" s="2" t="s">
        <v>4648</v>
      </c>
    </row>
    <row r="1898" spans="1:6" ht="18" customHeight="1">
      <c r="A1898" s="2">
        <v>2105000000</v>
      </c>
      <c r="B1898" s="2" t="s">
        <v>6874</v>
      </c>
      <c r="C1898" s="2" t="s">
        <v>6864</v>
      </c>
      <c r="D1898" s="2" t="s">
        <v>149</v>
      </c>
      <c r="E1898" s="2"/>
      <c r="F1898" s="2" t="s">
        <v>4648</v>
      </c>
    </row>
    <row r="1899" spans="1:6" ht="18" customHeight="1">
      <c r="A1899" s="2">
        <v>2106100000</v>
      </c>
      <c r="B1899" s="2" t="s">
        <v>6875</v>
      </c>
      <c r="C1899" s="2" t="s">
        <v>5426</v>
      </c>
      <c r="D1899" s="2" t="s">
        <v>149</v>
      </c>
      <c r="E1899" s="2"/>
      <c r="F1899" s="2" t="s">
        <v>4648</v>
      </c>
    </row>
    <row r="1900" spans="1:6" ht="18" customHeight="1">
      <c r="A1900" s="2">
        <v>2106901000</v>
      </c>
      <c r="B1900" s="2" t="s">
        <v>6876</v>
      </c>
      <c r="C1900" s="2" t="s">
        <v>5426</v>
      </c>
      <c r="D1900" s="2" t="s">
        <v>149</v>
      </c>
      <c r="E1900" s="2"/>
      <c r="F1900" s="2" t="s">
        <v>4648</v>
      </c>
    </row>
    <row r="1901" spans="1:6" ht="18" customHeight="1">
      <c r="A1901" s="2">
        <v>2106902000</v>
      </c>
      <c r="B1901" s="2" t="s">
        <v>6877</v>
      </c>
      <c r="C1901" s="2" t="s">
        <v>5426</v>
      </c>
      <c r="D1901" s="2" t="s">
        <v>149</v>
      </c>
      <c r="E1901" s="2"/>
      <c r="F1901" s="2" t="s">
        <v>4648</v>
      </c>
    </row>
    <row r="1902" spans="1:6" ht="18" customHeight="1">
      <c r="A1902" s="2">
        <v>2106903010</v>
      </c>
      <c r="B1902" s="2" t="s">
        <v>6878</v>
      </c>
      <c r="C1902" s="2" t="s">
        <v>5426</v>
      </c>
      <c r="D1902" s="2" t="s">
        <v>149</v>
      </c>
      <c r="E1902" s="2"/>
      <c r="F1902" s="2" t="s">
        <v>4713</v>
      </c>
    </row>
    <row r="1903" spans="1:6" ht="18" customHeight="1">
      <c r="A1903" s="2">
        <v>2106903090</v>
      </c>
      <c r="B1903" s="2" t="s">
        <v>6879</v>
      </c>
      <c r="C1903" s="2" t="s">
        <v>5426</v>
      </c>
      <c r="D1903" s="2" t="s">
        <v>149</v>
      </c>
      <c r="E1903" s="2"/>
      <c r="F1903" s="2" t="s">
        <v>4648</v>
      </c>
    </row>
    <row r="1904" spans="1:6" ht="18" customHeight="1">
      <c r="A1904" s="2">
        <v>2106904000</v>
      </c>
      <c r="B1904" s="2" t="s">
        <v>6880</v>
      </c>
      <c r="C1904" s="2" t="s">
        <v>6881</v>
      </c>
      <c r="D1904" s="2" t="s">
        <v>149</v>
      </c>
      <c r="E1904" s="2"/>
      <c r="F1904" s="2" t="s">
        <v>4648</v>
      </c>
    </row>
    <row r="1905" spans="1:6" ht="18" customHeight="1">
      <c r="A1905" s="2">
        <v>2106905010</v>
      </c>
      <c r="B1905" s="2" t="s">
        <v>6882</v>
      </c>
      <c r="C1905" s="2" t="s">
        <v>5426</v>
      </c>
      <c r="D1905" s="2" t="s">
        <v>149</v>
      </c>
      <c r="E1905" s="2"/>
      <c r="F1905" s="2" t="s">
        <v>4661</v>
      </c>
    </row>
    <row r="1906" spans="1:6" ht="18" customHeight="1">
      <c r="A1906" s="2">
        <v>2106905090</v>
      </c>
      <c r="B1906" s="2" t="s">
        <v>6883</v>
      </c>
      <c r="C1906" s="2" t="s">
        <v>5426</v>
      </c>
      <c r="D1906" s="2" t="s">
        <v>149</v>
      </c>
      <c r="E1906" s="2"/>
      <c r="F1906" s="2" t="s">
        <v>4648</v>
      </c>
    </row>
    <row r="1907" spans="1:6" ht="18" customHeight="1">
      <c r="A1907" s="2">
        <v>2106906100</v>
      </c>
      <c r="B1907" s="2" t="s">
        <v>6884</v>
      </c>
      <c r="C1907" s="2" t="s">
        <v>5426</v>
      </c>
      <c r="D1907" s="2" t="s">
        <v>149</v>
      </c>
      <c r="E1907" s="2"/>
      <c r="F1907" s="2" t="s">
        <v>4648</v>
      </c>
    </row>
    <row r="1908" spans="1:6" ht="18" customHeight="1">
      <c r="A1908" s="2">
        <v>2106906200</v>
      </c>
      <c r="B1908" s="2" t="s">
        <v>6885</v>
      </c>
      <c r="C1908" s="2" t="s">
        <v>5426</v>
      </c>
      <c r="D1908" s="2" t="s">
        <v>149</v>
      </c>
      <c r="E1908" s="2"/>
      <c r="F1908" s="2" t="s">
        <v>4648</v>
      </c>
    </row>
    <row r="1909" spans="1:6" ht="18" customHeight="1">
      <c r="A1909" s="2">
        <v>2106909001</v>
      </c>
      <c r="B1909" s="2" t="s">
        <v>6886</v>
      </c>
      <c r="C1909" s="2" t="s">
        <v>5426</v>
      </c>
      <c r="D1909" s="2" t="s">
        <v>149</v>
      </c>
      <c r="E1909" s="2"/>
      <c r="F1909" s="2" t="s">
        <v>4648</v>
      </c>
    </row>
    <row r="1910" spans="1:6" ht="18" customHeight="1">
      <c r="A1910" s="2">
        <v>2106909011</v>
      </c>
      <c r="B1910" s="2" t="s">
        <v>6887</v>
      </c>
      <c r="C1910" s="2" t="s">
        <v>5426</v>
      </c>
      <c r="D1910" s="2" t="s">
        <v>149</v>
      </c>
      <c r="E1910" s="2"/>
      <c r="F1910" s="2" t="s">
        <v>4661</v>
      </c>
    </row>
    <row r="1911" spans="1:6" ht="18" customHeight="1">
      <c r="A1911" s="2">
        <v>2106909019</v>
      </c>
      <c r="B1911" s="2" t="s">
        <v>6888</v>
      </c>
      <c r="C1911" s="2" t="s">
        <v>5426</v>
      </c>
      <c r="D1911" s="2" t="s">
        <v>149</v>
      </c>
      <c r="E1911" s="2"/>
      <c r="F1911" s="2" t="s">
        <v>4661</v>
      </c>
    </row>
    <row r="1912" spans="1:6" ht="18" customHeight="1">
      <c r="A1912" s="2">
        <v>2106909090</v>
      </c>
      <c r="B1912" s="2" t="s">
        <v>6889</v>
      </c>
      <c r="C1912" s="2" t="s">
        <v>5426</v>
      </c>
      <c r="D1912" s="2" t="s">
        <v>149</v>
      </c>
      <c r="E1912" s="2"/>
      <c r="F1912" s="2" t="s">
        <v>4648</v>
      </c>
    </row>
    <row r="1913" spans="1:6" ht="18" customHeight="1">
      <c r="A1913" s="2">
        <v>2201101000</v>
      </c>
      <c r="B1913" s="2" t="s">
        <v>6890</v>
      </c>
      <c r="C1913" s="2" t="s">
        <v>6891</v>
      </c>
      <c r="D1913" s="2" t="s">
        <v>6892</v>
      </c>
      <c r="E1913" s="2" t="s">
        <v>149</v>
      </c>
      <c r="F1913" s="2" t="s">
        <v>4648</v>
      </c>
    </row>
    <row r="1914" spans="1:6" ht="18" customHeight="1">
      <c r="A1914" s="2">
        <v>2201102000</v>
      </c>
      <c r="B1914" s="2" t="s">
        <v>6893</v>
      </c>
      <c r="C1914" s="2" t="s">
        <v>6891</v>
      </c>
      <c r="D1914" s="2" t="s">
        <v>6892</v>
      </c>
      <c r="E1914" s="2" t="s">
        <v>149</v>
      </c>
      <c r="F1914" s="2" t="s">
        <v>4648</v>
      </c>
    </row>
    <row r="1915" spans="1:6" ht="18" customHeight="1">
      <c r="A1915" s="2">
        <v>2201901100</v>
      </c>
      <c r="B1915" s="2" t="s">
        <v>6894</v>
      </c>
      <c r="C1915" s="2" t="s">
        <v>6895</v>
      </c>
      <c r="D1915" s="2" t="s">
        <v>6896</v>
      </c>
      <c r="E1915" s="2" t="s">
        <v>149</v>
      </c>
      <c r="F1915" s="2" t="s">
        <v>4648</v>
      </c>
    </row>
    <row r="1916" spans="1:6" ht="18" customHeight="1">
      <c r="A1916" s="2">
        <v>2201901900</v>
      </c>
      <c r="B1916" s="2" t="s">
        <v>6897</v>
      </c>
      <c r="C1916" s="2" t="s">
        <v>6895</v>
      </c>
      <c r="D1916" s="2" t="s">
        <v>6896</v>
      </c>
      <c r="E1916" s="2" t="s">
        <v>149</v>
      </c>
      <c r="F1916" s="2"/>
    </row>
    <row r="1917" spans="1:6" ht="18" customHeight="1">
      <c r="A1917" s="2">
        <v>2201909000</v>
      </c>
      <c r="B1917" s="2" t="s">
        <v>6898</v>
      </c>
      <c r="C1917" s="2" t="s">
        <v>6899</v>
      </c>
      <c r="D1917" s="2" t="s">
        <v>6896</v>
      </c>
      <c r="E1917" s="2" t="s">
        <v>149</v>
      </c>
      <c r="F1917" s="2" t="s">
        <v>4648</v>
      </c>
    </row>
    <row r="1918" spans="1:6" ht="18" customHeight="1">
      <c r="A1918" s="2">
        <v>2202100010</v>
      </c>
      <c r="B1918" s="2" t="s">
        <v>6900</v>
      </c>
      <c r="C1918" s="2" t="s">
        <v>6901</v>
      </c>
      <c r="D1918" s="2" t="s">
        <v>6892</v>
      </c>
      <c r="E1918" s="2" t="s">
        <v>149</v>
      </c>
      <c r="F1918" s="2" t="s">
        <v>4661</v>
      </c>
    </row>
    <row r="1919" spans="1:6" ht="18" customHeight="1">
      <c r="A1919" s="2">
        <v>2202100090</v>
      </c>
      <c r="B1919" s="2" t="s">
        <v>6902</v>
      </c>
      <c r="C1919" s="2" t="s">
        <v>6901</v>
      </c>
      <c r="D1919" s="2" t="s">
        <v>6892</v>
      </c>
      <c r="E1919" s="2" t="s">
        <v>149</v>
      </c>
      <c r="F1919" s="2" t="s">
        <v>4648</v>
      </c>
    </row>
    <row r="1920" spans="1:6" ht="18" customHeight="1">
      <c r="A1920" s="2">
        <v>2202910011</v>
      </c>
      <c r="B1920" s="2" t="s">
        <v>6903</v>
      </c>
      <c r="C1920" s="2" t="s">
        <v>6904</v>
      </c>
      <c r="D1920" s="2" t="s">
        <v>6892</v>
      </c>
      <c r="E1920" s="2" t="s">
        <v>149</v>
      </c>
      <c r="F1920" s="2" t="s">
        <v>4661</v>
      </c>
    </row>
    <row r="1921" spans="1:6" ht="18" customHeight="1">
      <c r="A1921" s="2">
        <v>2202910019</v>
      </c>
      <c r="B1921" s="2" t="s">
        <v>6905</v>
      </c>
      <c r="C1921" s="2" t="s">
        <v>6904</v>
      </c>
      <c r="D1921" s="2" t="s">
        <v>6892</v>
      </c>
      <c r="E1921" s="2" t="s">
        <v>149</v>
      </c>
      <c r="F1921" s="2" t="s">
        <v>4648</v>
      </c>
    </row>
    <row r="1922" spans="1:6" ht="18" customHeight="1">
      <c r="A1922" s="2">
        <v>2202910091</v>
      </c>
      <c r="B1922" s="2" t="s">
        <v>6906</v>
      </c>
      <c r="C1922" s="2" t="s">
        <v>6904</v>
      </c>
      <c r="D1922" s="2" t="s">
        <v>6892</v>
      </c>
      <c r="E1922" s="2" t="s">
        <v>149</v>
      </c>
      <c r="F1922" s="2" t="s">
        <v>4661</v>
      </c>
    </row>
    <row r="1923" spans="1:6" ht="18" customHeight="1">
      <c r="A1923" s="2">
        <v>2202910099</v>
      </c>
      <c r="B1923" s="2" t="s">
        <v>6907</v>
      </c>
      <c r="C1923" s="2" t="s">
        <v>6904</v>
      </c>
      <c r="D1923" s="2" t="s">
        <v>6892</v>
      </c>
      <c r="E1923" s="2" t="s">
        <v>149</v>
      </c>
      <c r="F1923" s="2" t="s">
        <v>4648</v>
      </c>
    </row>
    <row r="1924" spans="1:6" ht="18" customHeight="1">
      <c r="A1924" s="2">
        <v>2202990011</v>
      </c>
      <c r="B1924" s="2" t="s">
        <v>6908</v>
      </c>
      <c r="C1924" s="2" t="s">
        <v>6909</v>
      </c>
      <c r="D1924" s="2" t="s">
        <v>6892</v>
      </c>
      <c r="E1924" s="2" t="s">
        <v>149</v>
      </c>
      <c r="F1924" s="2" t="s">
        <v>4661</v>
      </c>
    </row>
    <row r="1925" spans="1:6" ht="18" customHeight="1">
      <c r="A1925" s="2">
        <v>2202990019</v>
      </c>
      <c r="B1925" s="2" t="s">
        <v>6910</v>
      </c>
      <c r="C1925" s="2" t="s">
        <v>6909</v>
      </c>
      <c r="D1925" s="2" t="s">
        <v>6892</v>
      </c>
      <c r="E1925" s="2" t="s">
        <v>149</v>
      </c>
      <c r="F1925" s="2" t="s">
        <v>4648</v>
      </c>
    </row>
    <row r="1926" spans="1:6" ht="18" customHeight="1">
      <c r="A1926" s="2">
        <v>2202990091</v>
      </c>
      <c r="B1926" s="2" t="s">
        <v>6911</v>
      </c>
      <c r="C1926" s="2" t="s">
        <v>6909</v>
      </c>
      <c r="D1926" s="2" t="s">
        <v>6892</v>
      </c>
      <c r="E1926" s="2" t="s">
        <v>149</v>
      </c>
      <c r="F1926" s="2" t="s">
        <v>4661</v>
      </c>
    </row>
    <row r="1927" spans="1:6" ht="18" customHeight="1">
      <c r="A1927" s="2">
        <v>2202990099</v>
      </c>
      <c r="B1927" s="2" t="s">
        <v>6912</v>
      </c>
      <c r="C1927" s="2" t="s">
        <v>6909</v>
      </c>
      <c r="D1927" s="2" t="s">
        <v>6892</v>
      </c>
      <c r="E1927" s="2" t="s">
        <v>149</v>
      </c>
      <c r="F1927" s="2" t="s">
        <v>4648</v>
      </c>
    </row>
    <row r="1928" spans="1:6" ht="18" customHeight="1">
      <c r="A1928" s="2">
        <v>2203000000</v>
      </c>
      <c r="B1928" s="2" t="s">
        <v>6913</v>
      </c>
      <c r="C1928" s="2" t="s">
        <v>6914</v>
      </c>
      <c r="D1928" s="2" t="s">
        <v>6892</v>
      </c>
      <c r="E1928" s="2" t="s">
        <v>149</v>
      </c>
      <c r="F1928" s="2" t="s">
        <v>4648</v>
      </c>
    </row>
    <row r="1929" spans="1:6" ht="18" customHeight="1">
      <c r="A1929" s="2">
        <v>2204100000</v>
      </c>
      <c r="B1929" s="2" t="s">
        <v>6915</v>
      </c>
      <c r="C1929" s="2" t="s">
        <v>6916</v>
      </c>
      <c r="D1929" s="2" t="s">
        <v>6892</v>
      </c>
      <c r="E1929" s="2" t="s">
        <v>149</v>
      </c>
      <c r="F1929" s="2" t="s">
        <v>4648</v>
      </c>
    </row>
    <row r="1930" spans="1:6" ht="18" customHeight="1">
      <c r="A1930" s="2">
        <v>2204210000</v>
      </c>
      <c r="B1930" s="2" t="s">
        <v>6917</v>
      </c>
      <c r="C1930" s="2" t="s">
        <v>6918</v>
      </c>
      <c r="D1930" s="2" t="s">
        <v>6892</v>
      </c>
      <c r="E1930" s="2" t="s">
        <v>149</v>
      </c>
      <c r="F1930" s="2" t="s">
        <v>4648</v>
      </c>
    </row>
    <row r="1931" spans="1:6" ht="18" customHeight="1">
      <c r="A1931" s="2">
        <v>2204220000</v>
      </c>
      <c r="B1931" s="2" t="s">
        <v>6919</v>
      </c>
      <c r="C1931" s="2" t="s">
        <v>6918</v>
      </c>
      <c r="D1931" s="2" t="s">
        <v>6892</v>
      </c>
      <c r="E1931" s="2" t="s">
        <v>149</v>
      </c>
      <c r="F1931" s="2" t="s">
        <v>4648</v>
      </c>
    </row>
    <row r="1932" spans="1:6" ht="18" customHeight="1">
      <c r="A1932" s="2">
        <v>2204290000</v>
      </c>
      <c r="B1932" s="2" t="s">
        <v>6920</v>
      </c>
      <c r="C1932" s="2" t="s">
        <v>6918</v>
      </c>
      <c r="D1932" s="2" t="s">
        <v>6892</v>
      </c>
      <c r="E1932" s="2" t="s">
        <v>149</v>
      </c>
      <c r="F1932" s="2" t="s">
        <v>4648</v>
      </c>
    </row>
    <row r="1933" spans="1:6" ht="18" customHeight="1">
      <c r="A1933" s="2">
        <v>2204300000</v>
      </c>
      <c r="B1933" s="2" t="s">
        <v>6921</v>
      </c>
      <c r="C1933" s="2" t="s">
        <v>6922</v>
      </c>
      <c r="D1933" s="2" t="s">
        <v>6892</v>
      </c>
      <c r="E1933" s="2" t="s">
        <v>149</v>
      </c>
      <c r="F1933" s="2" t="s">
        <v>4648</v>
      </c>
    </row>
    <row r="1934" spans="1:6" ht="18" customHeight="1">
      <c r="A1934" s="2">
        <v>2205100000</v>
      </c>
      <c r="B1934" s="2" t="s">
        <v>6923</v>
      </c>
      <c r="C1934" s="2" t="s">
        <v>6924</v>
      </c>
      <c r="D1934" s="2" t="s">
        <v>6892</v>
      </c>
      <c r="E1934" s="2" t="s">
        <v>149</v>
      </c>
      <c r="F1934" s="2" t="s">
        <v>4648</v>
      </c>
    </row>
    <row r="1935" spans="1:6" ht="18" customHeight="1">
      <c r="A1935" s="2">
        <v>2205900000</v>
      </c>
      <c r="B1935" s="2" t="s">
        <v>6925</v>
      </c>
      <c r="C1935" s="2" t="s">
        <v>6924</v>
      </c>
      <c r="D1935" s="2" t="s">
        <v>6892</v>
      </c>
      <c r="E1935" s="2" t="s">
        <v>149</v>
      </c>
      <c r="F1935" s="2" t="s">
        <v>4648</v>
      </c>
    </row>
    <row r="1936" spans="1:6" ht="18" customHeight="1">
      <c r="A1936" s="2">
        <v>2206001000</v>
      </c>
      <c r="B1936" s="2" t="s">
        <v>6926</v>
      </c>
      <c r="C1936" s="2" t="s">
        <v>6927</v>
      </c>
      <c r="D1936" s="2" t="s">
        <v>6892</v>
      </c>
      <c r="E1936" s="2" t="s">
        <v>149</v>
      </c>
      <c r="F1936" s="2" t="s">
        <v>4648</v>
      </c>
    </row>
    <row r="1937" spans="1:6" ht="18" customHeight="1">
      <c r="A1937" s="2">
        <v>2206009000</v>
      </c>
      <c r="B1937" s="2" t="s">
        <v>6928</v>
      </c>
      <c r="C1937" s="2" t="s">
        <v>6929</v>
      </c>
      <c r="D1937" s="2" t="s">
        <v>6892</v>
      </c>
      <c r="E1937" s="2" t="s">
        <v>149</v>
      </c>
      <c r="F1937" s="2" t="s">
        <v>4648</v>
      </c>
    </row>
    <row r="1938" spans="1:6" ht="18" customHeight="1">
      <c r="A1938" s="2">
        <v>2207100000</v>
      </c>
      <c r="B1938" s="2" t="s">
        <v>6930</v>
      </c>
      <c r="C1938" s="2" t="s">
        <v>6931</v>
      </c>
      <c r="D1938" s="2" t="s">
        <v>6892</v>
      </c>
      <c r="E1938" s="2" t="s">
        <v>149</v>
      </c>
      <c r="F1938" s="2" t="s">
        <v>6932</v>
      </c>
    </row>
    <row r="1939" spans="1:6" ht="18" customHeight="1">
      <c r="A1939" s="2">
        <v>2207200010</v>
      </c>
      <c r="B1939" s="2" t="s">
        <v>6933</v>
      </c>
      <c r="C1939" s="2" t="s">
        <v>6931</v>
      </c>
      <c r="D1939" s="2" t="s">
        <v>6892</v>
      </c>
      <c r="E1939" s="2" t="s">
        <v>149</v>
      </c>
      <c r="F1939" s="2" t="s">
        <v>6932</v>
      </c>
    </row>
    <row r="1940" spans="1:6" ht="18" customHeight="1">
      <c r="A1940" s="2">
        <v>2207200090</v>
      </c>
      <c r="B1940" s="2" t="s">
        <v>6934</v>
      </c>
      <c r="C1940" s="2" t="s">
        <v>6931</v>
      </c>
      <c r="D1940" s="2" t="s">
        <v>6892</v>
      </c>
      <c r="E1940" s="2" t="s">
        <v>149</v>
      </c>
      <c r="F1940" s="2" t="s">
        <v>6932</v>
      </c>
    </row>
    <row r="1941" spans="1:6" ht="18" customHeight="1">
      <c r="A1941" s="2">
        <v>2208200010</v>
      </c>
      <c r="B1941" s="2" t="s">
        <v>6935</v>
      </c>
      <c r="C1941" s="2" t="s">
        <v>6936</v>
      </c>
      <c r="D1941" s="2" t="s">
        <v>6892</v>
      </c>
      <c r="E1941" s="2" t="s">
        <v>149</v>
      </c>
      <c r="F1941" s="2" t="s">
        <v>4648</v>
      </c>
    </row>
    <row r="1942" spans="1:6" ht="18" customHeight="1">
      <c r="A1942" s="2">
        <v>2208200090</v>
      </c>
      <c r="B1942" s="2" t="s">
        <v>6937</v>
      </c>
      <c r="C1942" s="2" t="s">
        <v>6936</v>
      </c>
      <c r="D1942" s="2" t="s">
        <v>6892</v>
      </c>
      <c r="E1942" s="2" t="s">
        <v>149</v>
      </c>
      <c r="F1942" s="2" t="s">
        <v>4648</v>
      </c>
    </row>
    <row r="1943" spans="1:6" ht="18" customHeight="1">
      <c r="A1943" s="2">
        <v>2208300000</v>
      </c>
      <c r="B1943" s="2" t="s">
        <v>6938</v>
      </c>
      <c r="C1943" s="2" t="s">
        <v>6939</v>
      </c>
      <c r="D1943" s="2" t="s">
        <v>6892</v>
      </c>
      <c r="E1943" s="2" t="s">
        <v>149</v>
      </c>
      <c r="F1943" s="2" t="s">
        <v>4648</v>
      </c>
    </row>
    <row r="1944" spans="1:6" ht="18" customHeight="1">
      <c r="A1944" s="2">
        <v>2208400000</v>
      </c>
      <c r="B1944" s="2" t="s">
        <v>6940</v>
      </c>
      <c r="C1944" s="2" t="s">
        <v>6941</v>
      </c>
      <c r="D1944" s="2" t="s">
        <v>6892</v>
      </c>
      <c r="E1944" s="2" t="s">
        <v>149</v>
      </c>
      <c r="F1944" s="2" t="s">
        <v>4648</v>
      </c>
    </row>
    <row r="1945" spans="1:6" ht="18" customHeight="1">
      <c r="A1945" s="2">
        <v>2208500000</v>
      </c>
      <c r="B1945" s="2" t="s">
        <v>6942</v>
      </c>
      <c r="C1945" s="2" t="s">
        <v>6941</v>
      </c>
      <c r="D1945" s="2" t="s">
        <v>6892</v>
      </c>
      <c r="E1945" s="2" t="s">
        <v>149</v>
      </c>
      <c r="F1945" s="2" t="s">
        <v>4648</v>
      </c>
    </row>
    <row r="1946" spans="1:6" ht="18" customHeight="1">
      <c r="A1946" s="2">
        <v>2208600000</v>
      </c>
      <c r="B1946" s="2" t="s">
        <v>6943</v>
      </c>
      <c r="C1946" s="2" t="s">
        <v>6941</v>
      </c>
      <c r="D1946" s="2" t="s">
        <v>6892</v>
      </c>
      <c r="E1946" s="2" t="s">
        <v>149</v>
      </c>
      <c r="F1946" s="2" t="s">
        <v>4648</v>
      </c>
    </row>
    <row r="1947" spans="1:6" ht="18" customHeight="1">
      <c r="A1947" s="2">
        <v>2208700000</v>
      </c>
      <c r="B1947" s="2" t="s">
        <v>6944</v>
      </c>
      <c r="C1947" s="2" t="s">
        <v>6945</v>
      </c>
      <c r="D1947" s="2" t="s">
        <v>6892</v>
      </c>
      <c r="E1947" s="2" t="s">
        <v>149</v>
      </c>
      <c r="F1947" s="2" t="s">
        <v>4648</v>
      </c>
    </row>
    <row r="1948" spans="1:6" ht="18" customHeight="1">
      <c r="A1948" s="2">
        <v>2208901010</v>
      </c>
      <c r="B1948" s="2" t="s">
        <v>6946</v>
      </c>
      <c r="C1948" s="2" t="s">
        <v>6941</v>
      </c>
      <c r="D1948" s="2" t="s">
        <v>6892</v>
      </c>
      <c r="E1948" s="2" t="s">
        <v>149</v>
      </c>
      <c r="F1948" s="2" t="s">
        <v>4713</v>
      </c>
    </row>
    <row r="1949" spans="1:6" ht="18" customHeight="1">
      <c r="A1949" s="2">
        <v>2208901090</v>
      </c>
      <c r="B1949" s="2" t="s">
        <v>6947</v>
      </c>
      <c r="C1949" s="2" t="s">
        <v>6941</v>
      </c>
      <c r="D1949" s="2" t="s">
        <v>6892</v>
      </c>
      <c r="E1949" s="2" t="s">
        <v>149</v>
      </c>
      <c r="F1949" s="2" t="s">
        <v>4648</v>
      </c>
    </row>
    <row r="1950" spans="1:6" ht="18" customHeight="1">
      <c r="A1950" s="2">
        <v>2208902000</v>
      </c>
      <c r="B1950" s="2" t="s">
        <v>6948</v>
      </c>
      <c r="C1950" s="2" t="s">
        <v>6949</v>
      </c>
      <c r="D1950" s="2" t="s">
        <v>6892</v>
      </c>
      <c r="E1950" s="2" t="s">
        <v>149</v>
      </c>
      <c r="F1950" s="2" t="s">
        <v>4648</v>
      </c>
    </row>
    <row r="1951" spans="1:6" ht="18" customHeight="1">
      <c r="A1951" s="2">
        <v>2208909001</v>
      </c>
      <c r="B1951" s="2" t="s">
        <v>6950</v>
      </c>
      <c r="C1951" s="2" t="s">
        <v>6941</v>
      </c>
      <c r="D1951" s="2" t="s">
        <v>6892</v>
      </c>
      <c r="E1951" s="2" t="s">
        <v>149</v>
      </c>
      <c r="F1951" s="2" t="s">
        <v>4648</v>
      </c>
    </row>
    <row r="1952" spans="1:6" ht="18" customHeight="1">
      <c r="A1952" s="2">
        <v>2208909021</v>
      </c>
      <c r="B1952" s="2" t="s">
        <v>6951</v>
      </c>
      <c r="C1952" s="2" t="s">
        <v>6941</v>
      </c>
      <c r="D1952" s="2" t="s">
        <v>6892</v>
      </c>
      <c r="E1952" s="2" t="s">
        <v>149</v>
      </c>
      <c r="F1952" s="2" t="s">
        <v>4661</v>
      </c>
    </row>
    <row r="1953" spans="1:6" ht="18" customHeight="1">
      <c r="A1953" s="2">
        <v>2208909029</v>
      </c>
      <c r="B1953" s="2" t="s">
        <v>6952</v>
      </c>
      <c r="C1953" s="2" t="s">
        <v>6941</v>
      </c>
      <c r="D1953" s="2" t="s">
        <v>6892</v>
      </c>
      <c r="E1953" s="2" t="s">
        <v>149</v>
      </c>
      <c r="F1953" s="2" t="s">
        <v>4648</v>
      </c>
    </row>
    <row r="1954" spans="1:6" ht="18" customHeight="1">
      <c r="A1954" s="2">
        <v>2208909091</v>
      </c>
      <c r="B1954" s="2" t="s">
        <v>6953</v>
      </c>
      <c r="C1954" s="2" t="s">
        <v>6941</v>
      </c>
      <c r="D1954" s="2" t="s">
        <v>6892</v>
      </c>
      <c r="E1954" s="2" t="s">
        <v>149</v>
      </c>
      <c r="F1954" s="2" t="s">
        <v>4661</v>
      </c>
    </row>
    <row r="1955" spans="1:6" ht="18" customHeight="1">
      <c r="A1955" s="2">
        <v>2208909099</v>
      </c>
      <c r="B1955" s="2" t="s">
        <v>6954</v>
      </c>
      <c r="C1955" s="2" t="s">
        <v>6941</v>
      </c>
      <c r="D1955" s="2" t="s">
        <v>6892</v>
      </c>
      <c r="E1955" s="2" t="s">
        <v>149</v>
      </c>
      <c r="F1955" s="2" t="s">
        <v>4648</v>
      </c>
    </row>
    <row r="1956" spans="1:6" ht="18" customHeight="1">
      <c r="A1956" s="2">
        <v>2209000000</v>
      </c>
      <c r="B1956" s="2" t="s">
        <v>6955</v>
      </c>
      <c r="C1956" s="2" t="s">
        <v>6956</v>
      </c>
      <c r="D1956" s="2" t="s">
        <v>6892</v>
      </c>
      <c r="E1956" s="2" t="s">
        <v>149</v>
      </c>
      <c r="F1956" s="2" t="s">
        <v>4648</v>
      </c>
    </row>
    <row r="1957" spans="1:6" ht="18" customHeight="1">
      <c r="A1957" s="2">
        <v>2301101100</v>
      </c>
      <c r="B1957" s="2" t="s">
        <v>6957</v>
      </c>
      <c r="C1957" s="2" t="s">
        <v>6958</v>
      </c>
      <c r="D1957" s="2" t="s">
        <v>149</v>
      </c>
      <c r="E1957" s="2"/>
      <c r="F1957" s="2" t="s">
        <v>4648</v>
      </c>
    </row>
    <row r="1958" spans="1:6" ht="18" customHeight="1">
      <c r="A1958" s="2">
        <v>2301101900</v>
      </c>
      <c r="B1958" s="2" t="s">
        <v>6959</v>
      </c>
      <c r="C1958" s="2" t="s">
        <v>6958</v>
      </c>
      <c r="D1958" s="2" t="s">
        <v>149</v>
      </c>
      <c r="E1958" s="2"/>
      <c r="F1958" s="2" t="s">
        <v>4648</v>
      </c>
    </row>
    <row r="1959" spans="1:6" ht="18" customHeight="1">
      <c r="A1959" s="2">
        <v>2301102000</v>
      </c>
      <c r="B1959" s="2" t="s">
        <v>6960</v>
      </c>
      <c r="C1959" s="2" t="s">
        <v>6958</v>
      </c>
      <c r="D1959" s="2" t="s">
        <v>149</v>
      </c>
      <c r="E1959" s="2"/>
      <c r="F1959" s="2" t="s">
        <v>4648</v>
      </c>
    </row>
    <row r="1960" spans="1:6" ht="18" customHeight="1">
      <c r="A1960" s="2">
        <v>2301109000</v>
      </c>
      <c r="B1960" s="2" t="s">
        <v>6961</v>
      </c>
      <c r="C1960" s="2" t="s">
        <v>6958</v>
      </c>
      <c r="D1960" s="2" t="s">
        <v>149</v>
      </c>
      <c r="E1960" s="2"/>
      <c r="F1960" s="2" t="s">
        <v>4648</v>
      </c>
    </row>
    <row r="1961" spans="1:6" ht="18" customHeight="1">
      <c r="A1961" s="2">
        <v>2301201000</v>
      </c>
      <c r="B1961" s="2" t="s">
        <v>6962</v>
      </c>
      <c r="C1961" s="2" t="s">
        <v>6963</v>
      </c>
      <c r="D1961" s="2" t="s">
        <v>149</v>
      </c>
      <c r="E1961" s="2"/>
      <c r="F1961" s="2" t="s">
        <v>4648</v>
      </c>
    </row>
    <row r="1962" spans="1:6" ht="18" customHeight="1">
      <c r="A1962" s="2">
        <v>2301209000</v>
      </c>
      <c r="B1962" s="2" t="s">
        <v>6964</v>
      </c>
      <c r="C1962" s="2" t="s">
        <v>6958</v>
      </c>
      <c r="D1962" s="2" t="s">
        <v>149</v>
      </c>
      <c r="E1962" s="2"/>
      <c r="F1962" s="2" t="s">
        <v>4648</v>
      </c>
    </row>
    <row r="1963" spans="1:6" ht="18" customHeight="1">
      <c r="A1963" s="2">
        <v>2302100000</v>
      </c>
      <c r="B1963" s="2" t="s">
        <v>6965</v>
      </c>
      <c r="C1963" s="2" t="s">
        <v>6966</v>
      </c>
      <c r="D1963" s="2" t="s">
        <v>149</v>
      </c>
      <c r="E1963" s="2"/>
      <c r="F1963" s="2" t="s">
        <v>4648</v>
      </c>
    </row>
    <row r="1964" spans="1:6" ht="18" customHeight="1">
      <c r="A1964" s="2">
        <v>2302300000</v>
      </c>
      <c r="B1964" s="2" t="s">
        <v>6967</v>
      </c>
      <c r="C1964" s="2" t="s">
        <v>6966</v>
      </c>
      <c r="D1964" s="2" t="s">
        <v>149</v>
      </c>
      <c r="E1964" s="2"/>
      <c r="F1964" s="2" t="s">
        <v>4648</v>
      </c>
    </row>
    <row r="1965" spans="1:6" ht="18" customHeight="1">
      <c r="A1965" s="2">
        <v>2302400000</v>
      </c>
      <c r="B1965" s="2" t="s">
        <v>6968</v>
      </c>
      <c r="C1965" s="2" t="s">
        <v>6966</v>
      </c>
      <c r="D1965" s="2" t="s">
        <v>149</v>
      </c>
      <c r="E1965" s="2"/>
      <c r="F1965" s="2" t="s">
        <v>4648</v>
      </c>
    </row>
    <row r="1966" spans="1:6" ht="18" customHeight="1">
      <c r="A1966" s="2">
        <v>2302500000</v>
      </c>
      <c r="B1966" s="2" t="s">
        <v>6969</v>
      </c>
      <c r="C1966" s="2" t="s">
        <v>6966</v>
      </c>
      <c r="D1966" s="2" t="s">
        <v>149</v>
      </c>
      <c r="E1966" s="2"/>
      <c r="F1966" s="2" t="s">
        <v>4648</v>
      </c>
    </row>
    <row r="1967" spans="1:6" ht="18" customHeight="1">
      <c r="A1967" s="2">
        <v>2303100000</v>
      </c>
      <c r="B1967" s="2" t="s">
        <v>6970</v>
      </c>
      <c r="C1967" s="2" t="s">
        <v>6971</v>
      </c>
      <c r="D1967" s="2" t="s">
        <v>149</v>
      </c>
      <c r="E1967" s="2"/>
      <c r="F1967" s="2" t="s">
        <v>4648</v>
      </c>
    </row>
    <row r="1968" spans="1:6" ht="18" customHeight="1">
      <c r="A1968" s="2">
        <v>2303200000</v>
      </c>
      <c r="B1968" s="2" t="s">
        <v>6972</v>
      </c>
      <c r="C1968" s="2" t="s">
        <v>6971</v>
      </c>
      <c r="D1968" s="2" t="s">
        <v>149</v>
      </c>
      <c r="E1968" s="2"/>
      <c r="F1968" s="2" t="s">
        <v>4648</v>
      </c>
    </row>
    <row r="1969" spans="1:6" ht="18" customHeight="1">
      <c r="A1969" s="2">
        <v>2303300011</v>
      </c>
      <c r="B1969" s="2" t="s">
        <v>6973</v>
      </c>
      <c r="C1969" s="2" t="s">
        <v>6971</v>
      </c>
      <c r="D1969" s="2" t="s">
        <v>149</v>
      </c>
      <c r="E1969" s="2"/>
      <c r="F1969" s="2" t="s">
        <v>4811</v>
      </c>
    </row>
    <row r="1970" spans="1:6" ht="18" customHeight="1">
      <c r="A1970" s="2">
        <v>2303300019</v>
      </c>
      <c r="B1970" s="2" t="s">
        <v>6974</v>
      </c>
      <c r="C1970" s="2" t="s">
        <v>6971</v>
      </c>
      <c r="D1970" s="2" t="s">
        <v>149</v>
      </c>
      <c r="E1970" s="2"/>
      <c r="F1970" s="2" t="s">
        <v>4811</v>
      </c>
    </row>
    <row r="1971" spans="1:6" ht="18" customHeight="1">
      <c r="A1971" s="2">
        <v>2303300090</v>
      </c>
      <c r="B1971" s="2" t="s">
        <v>6975</v>
      </c>
      <c r="C1971" s="2" t="s">
        <v>6971</v>
      </c>
      <c r="D1971" s="2" t="s">
        <v>149</v>
      </c>
      <c r="E1971" s="2"/>
      <c r="F1971" s="2" t="s">
        <v>4648</v>
      </c>
    </row>
    <row r="1972" spans="1:6" ht="18" customHeight="1">
      <c r="A1972" s="2">
        <v>2304001000</v>
      </c>
      <c r="B1972" s="2" t="s">
        <v>6976</v>
      </c>
      <c r="C1972" s="2" t="s">
        <v>6977</v>
      </c>
      <c r="D1972" s="2" t="s">
        <v>149</v>
      </c>
      <c r="E1972" s="2"/>
      <c r="F1972" s="2" t="s">
        <v>4811</v>
      </c>
    </row>
    <row r="1973" spans="1:6" ht="18" customHeight="1">
      <c r="A1973" s="2">
        <v>2304009000</v>
      </c>
      <c r="B1973" s="2" t="s">
        <v>6978</v>
      </c>
      <c r="C1973" s="2" t="s">
        <v>6977</v>
      </c>
      <c r="D1973" s="2" t="s">
        <v>149</v>
      </c>
      <c r="E1973" s="2"/>
      <c r="F1973" s="2" t="s">
        <v>4811</v>
      </c>
    </row>
    <row r="1974" spans="1:6" ht="18" customHeight="1">
      <c r="A1974" s="2">
        <v>2305000000</v>
      </c>
      <c r="B1974" s="2" t="s">
        <v>6979</v>
      </c>
      <c r="C1974" s="2" t="s">
        <v>6977</v>
      </c>
      <c r="D1974" s="2" t="s">
        <v>149</v>
      </c>
      <c r="E1974" s="2"/>
      <c r="F1974" s="2" t="s">
        <v>4648</v>
      </c>
    </row>
    <row r="1975" spans="1:6" ht="18" customHeight="1">
      <c r="A1975" s="2">
        <v>2306100000</v>
      </c>
      <c r="B1975" s="2" t="s">
        <v>6980</v>
      </c>
      <c r="C1975" s="2" t="s">
        <v>6977</v>
      </c>
      <c r="D1975" s="2" t="s">
        <v>149</v>
      </c>
      <c r="E1975" s="2"/>
      <c r="F1975" s="2" t="s">
        <v>4648</v>
      </c>
    </row>
    <row r="1976" spans="1:6" ht="18" customHeight="1">
      <c r="A1976" s="2">
        <v>2306200000</v>
      </c>
      <c r="B1976" s="2" t="s">
        <v>6981</v>
      </c>
      <c r="C1976" s="2" t="s">
        <v>6977</v>
      </c>
      <c r="D1976" s="2" t="s">
        <v>149</v>
      </c>
      <c r="E1976" s="2"/>
      <c r="F1976" s="2" t="s">
        <v>4648</v>
      </c>
    </row>
    <row r="1977" spans="1:6" ht="18" customHeight="1">
      <c r="A1977" s="2">
        <v>2306300000</v>
      </c>
      <c r="B1977" s="2" t="s">
        <v>6982</v>
      </c>
      <c r="C1977" s="2" t="s">
        <v>6977</v>
      </c>
      <c r="D1977" s="2" t="s">
        <v>149</v>
      </c>
      <c r="E1977" s="2"/>
      <c r="F1977" s="2" t="s">
        <v>4648</v>
      </c>
    </row>
    <row r="1978" spans="1:6" ht="18" customHeight="1">
      <c r="A1978" s="2">
        <v>2306410000</v>
      </c>
      <c r="B1978" s="2" t="s">
        <v>6983</v>
      </c>
      <c r="C1978" s="2" t="s">
        <v>6984</v>
      </c>
      <c r="D1978" s="2" t="s">
        <v>149</v>
      </c>
      <c r="E1978" s="2"/>
      <c r="F1978" s="2" t="s">
        <v>4648</v>
      </c>
    </row>
    <row r="1979" spans="1:6" ht="18" customHeight="1">
      <c r="A1979" s="2">
        <v>2306490000</v>
      </c>
      <c r="B1979" s="2" t="s">
        <v>6985</v>
      </c>
      <c r="C1979" s="2" t="s">
        <v>6977</v>
      </c>
      <c r="D1979" s="2" t="s">
        <v>149</v>
      </c>
      <c r="E1979" s="2"/>
      <c r="F1979" s="2" t="s">
        <v>4648</v>
      </c>
    </row>
    <row r="1980" spans="1:6" ht="18" customHeight="1">
      <c r="A1980" s="2">
        <v>2306500000</v>
      </c>
      <c r="B1980" s="2" t="s">
        <v>6986</v>
      </c>
      <c r="C1980" s="2" t="s">
        <v>6977</v>
      </c>
      <c r="D1980" s="2" t="s">
        <v>149</v>
      </c>
      <c r="E1980" s="2"/>
      <c r="F1980" s="2" t="s">
        <v>4648</v>
      </c>
    </row>
    <row r="1981" spans="1:6" ht="18" customHeight="1">
      <c r="A1981" s="2">
        <v>2306600010</v>
      </c>
      <c r="B1981" s="2" t="s">
        <v>6987</v>
      </c>
      <c r="C1981" s="2" t="s">
        <v>6977</v>
      </c>
      <c r="D1981" s="2" t="s">
        <v>149</v>
      </c>
      <c r="E1981" s="2"/>
      <c r="F1981" s="2" t="s">
        <v>4661</v>
      </c>
    </row>
    <row r="1982" spans="1:6" ht="18" customHeight="1">
      <c r="A1982" s="2">
        <v>2306600090</v>
      </c>
      <c r="B1982" s="2" t="s">
        <v>6988</v>
      </c>
      <c r="C1982" s="2" t="s">
        <v>6977</v>
      </c>
      <c r="D1982" s="2" t="s">
        <v>149</v>
      </c>
      <c r="E1982" s="2"/>
      <c r="F1982" s="2" t="s">
        <v>4648</v>
      </c>
    </row>
    <row r="1983" spans="1:6" ht="18" customHeight="1">
      <c r="A1983" s="2">
        <v>2306900000</v>
      </c>
      <c r="B1983" s="2" t="s">
        <v>6989</v>
      </c>
      <c r="C1983" s="2" t="s">
        <v>6977</v>
      </c>
      <c r="D1983" s="2" t="s">
        <v>149</v>
      </c>
      <c r="E1983" s="2"/>
      <c r="F1983" s="2" t="s">
        <v>4648</v>
      </c>
    </row>
    <row r="1984" spans="1:6" ht="18" customHeight="1">
      <c r="A1984" s="2">
        <v>2307000000</v>
      </c>
      <c r="B1984" s="2" t="s">
        <v>6990</v>
      </c>
      <c r="C1984" s="2" t="s">
        <v>4738</v>
      </c>
      <c r="D1984" s="2" t="s">
        <v>149</v>
      </c>
      <c r="E1984" s="2"/>
      <c r="F1984" s="2" t="s">
        <v>4648</v>
      </c>
    </row>
    <row r="1985" spans="1:6" ht="18" customHeight="1">
      <c r="A1985" s="2">
        <v>2308000000</v>
      </c>
      <c r="B1985" s="2" t="s">
        <v>6991</v>
      </c>
      <c r="C1985" s="2" t="s">
        <v>6992</v>
      </c>
      <c r="D1985" s="2" t="s">
        <v>149</v>
      </c>
      <c r="E1985" s="2"/>
      <c r="F1985" s="2" t="s">
        <v>4648</v>
      </c>
    </row>
    <row r="1986" spans="1:6" ht="18" customHeight="1">
      <c r="A1986" s="2">
        <v>2309101000</v>
      </c>
      <c r="B1986" s="2" t="s">
        <v>6993</v>
      </c>
      <c r="C1986" s="2" t="s">
        <v>6994</v>
      </c>
      <c r="D1986" s="2" t="s">
        <v>149</v>
      </c>
      <c r="E1986" s="2"/>
      <c r="F1986" s="2" t="s">
        <v>4648</v>
      </c>
    </row>
    <row r="1987" spans="1:6" ht="18" customHeight="1">
      <c r="A1987" s="2">
        <v>2309109000</v>
      </c>
      <c r="B1987" s="2" t="s">
        <v>6995</v>
      </c>
      <c r="C1987" s="2" t="s">
        <v>6994</v>
      </c>
      <c r="D1987" s="2" t="s">
        <v>149</v>
      </c>
      <c r="E1987" s="2"/>
      <c r="F1987" s="2" t="s">
        <v>4648</v>
      </c>
    </row>
    <row r="1988" spans="1:6" ht="18" customHeight="1">
      <c r="A1988" s="2">
        <v>2309901000</v>
      </c>
      <c r="B1988" s="2" t="s">
        <v>6996</v>
      </c>
      <c r="C1988" s="2" t="s">
        <v>6997</v>
      </c>
      <c r="D1988" s="2" t="s">
        <v>149</v>
      </c>
      <c r="E1988" s="2"/>
      <c r="F1988" s="2" t="s">
        <v>4648</v>
      </c>
    </row>
    <row r="1989" spans="1:6" ht="18" customHeight="1">
      <c r="A1989" s="2">
        <v>2309909000</v>
      </c>
      <c r="B1989" s="2" t="s">
        <v>6998</v>
      </c>
      <c r="C1989" s="2" t="s">
        <v>6999</v>
      </c>
      <c r="D1989" s="2" t="s">
        <v>149</v>
      </c>
      <c r="E1989" s="2"/>
      <c r="F1989" s="2" t="s">
        <v>4648</v>
      </c>
    </row>
    <row r="1990" spans="1:6" ht="18" customHeight="1">
      <c r="A1990" s="2">
        <v>2401101000</v>
      </c>
      <c r="B1990" s="2" t="s">
        <v>7000</v>
      </c>
      <c r="C1990" s="2" t="s">
        <v>7001</v>
      </c>
      <c r="D1990" s="2" t="s">
        <v>149</v>
      </c>
      <c r="E1990" s="2"/>
      <c r="F1990" s="2" t="s">
        <v>4811</v>
      </c>
    </row>
    <row r="1991" spans="1:6" ht="18" customHeight="1">
      <c r="A1991" s="2">
        <v>2401109000</v>
      </c>
      <c r="B1991" s="2" t="s">
        <v>7002</v>
      </c>
      <c r="C1991" s="2" t="s">
        <v>7001</v>
      </c>
      <c r="D1991" s="2" t="s">
        <v>149</v>
      </c>
      <c r="E1991" s="2"/>
      <c r="F1991" s="2" t="s">
        <v>4811</v>
      </c>
    </row>
    <row r="1992" spans="1:6" ht="18" customHeight="1">
      <c r="A1992" s="2">
        <v>2401201000</v>
      </c>
      <c r="B1992" s="2" t="s">
        <v>7003</v>
      </c>
      <c r="C1992" s="2" t="s">
        <v>7004</v>
      </c>
      <c r="D1992" s="2" t="s">
        <v>149</v>
      </c>
      <c r="E1992" s="2"/>
      <c r="F1992" s="2" t="s">
        <v>4811</v>
      </c>
    </row>
    <row r="1993" spans="1:6" ht="18" customHeight="1">
      <c r="A1993" s="2">
        <v>2401209000</v>
      </c>
      <c r="B1993" s="2" t="s">
        <v>7005</v>
      </c>
      <c r="C1993" s="2" t="s">
        <v>7004</v>
      </c>
      <c r="D1993" s="2" t="s">
        <v>149</v>
      </c>
      <c r="E1993" s="2"/>
      <c r="F1993" s="2" t="s">
        <v>4811</v>
      </c>
    </row>
    <row r="1994" spans="1:6" ht="18" customHeight="1">
      <c r="A1994" s="2">
        <v>2401300000</v>
      </c>
      <c r="B1994" s="2" t="s">
        <v>7006</v>
      </c>
      <c r="C1994" s="2" t="s">
        <v>7007</v>
      </c>
      <c r="D1994" s="2" t="s">
        <v>149</v>
      </c>
      <c r="E1994" s="2"/>
      <c r="F1994" s="2" t="s">
        <v>7008</v>
      </c>
    </row>
    <row r="1995" spans="1:6" ht="18" customHeight="1">
      <c r="A1995" s="2">
        <v>2402100000</v>
      </c>
      <c r="B1995" s="2" t="s">
        <v>7009</v>
      </c>
      <c r="C1995" s="2" t="s">
        <v>7010</v>
      </c>
      <c r="D1995" s="2" t="s">
        <v>149</v>
      </c>
      <c r="E1995" s="2" t="s">
        <v>7011</v>
      </c>
      <c r="F1995" s="2">
        <v>7</v>
      </c>
    </row>
    <row r="1996" spans="1:6" ht="18" customHeight="1">
      <c r="A1996" s="2">
        <v>2402200000</v>
      </c>
      <c r="B1996" s="2" t="s">
        <v>7012</v>
      </c>
      <c r="C1996" s="2" t="s">
        <v>7010</v>
      </c>
      <c r="D1996" s="2" t="s">
        <v>149</v>
      </c>
      <c r="E1996" s="2" t="s">
        <v>7011</v>
      </c>
      <c r="F1996" s="2">
        <v>7</v>
      </c>
    </row>
    <row r="1997" spans="1:6" ht="18" customHeight="1">
      <c r="A1997" s="2">
        <v>2402900001</v>
      </c>
      <c r="B1997" s="2" t="s">
        <v>7013</v>
      </c>
      <c r="C1997" s="2" t="s">
        <v>7010</v>
      </c>
      <c r="D1997" s="2" t="s">
        <v>149</v>
      </c>
      <c r="E1997" s="2" t="s">
        <v>7011</v>
      </c>
      <c r="F1997" s="2">
        <v>7</v>
      </c>
    </row>
    <row r="1998" spans="1:6" ht="18" customHeight="1">
      <c r="A1998" s="2">
        <v>2402900009</v>
      </c>
      <c r="B1998" s="2" t="s">
        <v>7014</v>
      </c>
      <c r="C1998" s="2" t="s">
        <v>7010</v>
      </c>
      <c r="D1998" s="2" t="s">
        <v>149</v>
      </c>
      <c r="E1998" s="2" t="s">
        <v>7011</v>
      </c>
      <c r="F1998" s="2">
        <v>7</v>
      </c>
    </row>
    <row r="1999" spans="1:6" ht="18" customHeight="1">
      <c r="A1999" s="2">
        <v>2403110000</v>
      </c>
      <c r="B1999" s="2" t="s">
        <v>7015</v>
      </c>
      <c r="C1999" s="2" t="s">
        <v>7016</v>
      </c>
      <c r="D1999" s="2" t="s">
        <v>149</v>
      </c>
      <c r="E1999" s="2"/>
      <c r="F1999" s="2" t="s">
        <v>4811</v>
      </c>
    </row>
    <row r="2000" spans="1:6" ht="18" customHeight="1">
      <c r="A2000" s="2">
        <v>2403190000</v>
      </c>
      <c r="B2000" s="2" t="s">
        <v>7017</v>
      </c>
      <c r="C2000" s="2" t="s">
        <v>7016</v>
      </c>
      <c r="D2000" s="2" t="s">
        <v>149</v>
      </c>
      <c r="E2000" s="2"/>
      <c r="F2000" s="2" t="s">
        <v>4811</v>
      </c>
    </row>
    <row r="2001" spans="1:6" ht="18" customHeight="1">
      <c r="A2001" s="2">
        <v>2403910010</v>
      </c>
      <c r="B2001" s="2" t="s">
        <v>7018</v>
      </c>
      <c r="C2001" s="2" t="s">
        <v>7019</v>
      </c>
      <c r="D2001" s="2" t="s">
        <v>149</v>
      </c>
      <c r="E2001" s="2"/>
      <c r="F2001" s="2" t="s">
        <v>7008</v>
      </c>
    </row>
    <row r="2002" spans="1:6" ht="18" customHeight="1">
      <c r="A2002" s="2">
        <v>2403910090</v>
      </c>
      <c r="B2002" s="2" t="s">
        <v>7020</v>
      </c>
      <c r="C2002" s="2" t="s">
        <v>7019</v>
      </c>
      <c r="D2002" s="2" t="s">
        <v>149</v>
      </c>
      <c r="E2002" s="2"/>
      <c r="F2002" s="2" t="s">
        <v>7008</v>
      </c>
    </row>
    <row r="2003" spans="1:6" ht="18" customHeight="1">
      <c r="A2003" s="2">
        <v>2403990010</v>
      </c>
      <c r="B2003" s="2" t="s">
        <v>7021</v>
      </c>
      <c r="C2003" s="2" t="s">
        <v>7022</v>
      </c>
      <c r="D2003" s="2" t="s">
        <v>149</v>
      </c>
      <c r="E2003" s="2"/>
      <c r="F2003" s="2" t="s">
        <v>4811</v>
      </c>
    </row>
    <row r="2004" spans="1:6" ht="18" customHeight="1">
      <c r="A2004" s="2">
        <v>2403990090</v>
      </c>
      <c r="B2004" s="2" t="s">
        <v>7023</v>
      </c>
      <c r="C2004" s="2" t="s">
        <v>7022</v>
      </c>
      <c r="D2004" s="2" t="s">
        <v>149</v>
      </c>
      <c r="E2004" s="2"/>
      <c r="F2004" s="2" t="s">
        <v>4648</v>
      </c>
    </row>
    <row r="2005" spans="1:6" ht="18" customHeight="1">
      <c r="A2005" s="2">
        <v>2404110000</v>
      </c>
      <c r="B2005" s="2" t="s">
        <v>7024</v>
      </c>
      <c r="C2005" s="2" t="s">
        <v>7025</v>
      </c>
      <c r="D2005" s="2" t="s">
        <v>149</v>
      </c>
      <c r="E2005" s="2"/>
      <c r="F2005" s="2" t="s">
        <v>4811</v>
      </c>
    </row>
    <row r="2006" spans="1:6" ht="18" customHeight="1">
      <c r="A2006" s="2">
        <v>2404120000</v>
      </c>
      <c r="B2006" s="2" t="s">
        <v>7026</v>
      </c>
      <c r="C2006" s="2" t="s">
        <v>7025</v>
      </c>
      <c r="D2006" s="2" t="s">
        <v>149</v>
      </c>
      <c r="E2006" s="2"/>
      <c r="F2006" s="2">
        <v>7</v>
      </c>
    </row>
    <row r="2007" spans="1:6" ht="18" customHeight="1">
      <c r="A2007" s="2">
        <v>2404191000</v>
      </c>
      <c r="B2007" s="2" t="s">
        <v>7027</v>
      </c>
      <c r="C2007" s="2" t="s">
        <v>7025</v>
      </c>
      <c r="D2007" s="2" t="s">
        <v>149</v>
      </c>
      <c r="E2007" s="2"/>
      <c r="F2007" s="2" t="s">
        <v>4811</v>
      </c>
    </row>
    <row r="2008" spans="1:6" ht="18" customHeight="1">
      <c r="A2008" s="2">
        <v>2404199000</v>
      </c>
      <c r="B2008" s="2" t="s">
        <v>7028</v>
      </c>
      <c r="C2008" s="2" t="s">
        <v>7025</v>
      </c>
      <c r="D2008" s="2" t="s">
        <v>149</v>
      </c>
      <c r="E2008" s="2"/>
      <c r="F2008" s="2">
        <v>7</v>
      </c>
    </row>
    <row r="2009" spans="1:6" ht="18" customHeight="1">
      <c r="A2009" s="2">
        <v>2404910010</v>
      </c>
      <c r="B2009" s="2" t="s">
        <v>7029</v>
      </c>
      <c r="C2009" s="2" t="s">
        <v>7030</v>
      </c>
      <c r="D2009" s="2" t="s">
        <v>149</v>
      </c>
      <c r="E2009" s="2"/>
      <c r="F2009" s="2" t="s">
        <v>7031</v>
      </c>
    </row>
    <row r="2010" spans="1:6" ht="18" customHeight="1">
      <c r="A2010" s="2">
        <v>2404910090</v>
      </c>
      <c r="B2010" s="2" t="s">
        <v>7032</v>
      </c>
      <c r="C2010" s="2" t="s">
        <v>7030</v>
      </c>
      <c r="D2010" s="2" t="s">
        <v>149</v>
      </c>
      <c r="E2010" s="2"/>
      <c r="F2010" s="2" t="s">
        <v>7008</v>
      </c>
    </row>
    <row r="2011" spans="1:6" ht="18" customHeight="1">
      <c r="A2011" s="2">
        <v>2404920000</v>
      </c>
      <c r="B2011" s="2" t="s">
        <v>7033</v>
      </c>
      <c r="C2011" s="2" t="s">
        <v>7030</v>
      </c>
      <c r="D2011" s="2" t="s">
        <v>149</v>
      </c>
      <c r="E2011" s="2"/>
      <c r="F2011" s="2">
        <v>7</v>
      </c>
    </row>
    <row r="2012" spans="1:6" ht="18" customHeight="1">
      <c r="A2012" s="2">
        <v>2404990000</v>
      </c>
      <c r="B2012" s="2" t="s">
        <v>7034</v>
      </c>
      <c r="C2012" s="2" t="s">
        <v>7030</v>
      </c>
      <c r="D2012" s="2" t="s">
        <v>149</v>
      </c>
      <c r="E2012" s="2"/>
      <c r="F2012" s="2">
        <v>7</v>
      </c>
    </row>
    <row r="2013" spans="1:6" ht="18" customHeight="1">
      <c r="A2013" s="2">
        <v>2501001100</v>
      </c>
      <c r="B2013" s="2" t="s">
        <v>7035</v>
      </c>
      <c r="C2013" s="2" t="s">
        <v>7036</v>
      </c>
      <c r="D2013" s="2" t="s">
        <v>149</v>
      </c>
      <c r="E2013" s="2"/>
      <c r="F2013" s="2" t="s">
        <v>4648</v>
      </c>
    </row>
    <row r="2014" spans="1:6" ht="18" customHeight="1">
      <c r="A2014" s="2">
        <v>2501001900</v>
      </c>
      <c r="B2014" s="2" t="s">
        <v>7037</v>
      </c>
      <c r="C2014" s="2" t="s">
        <v>7038</v>
      </c>
      <c r="D2014" s="2" t="s">
        <v>149</v>
      </c>
      <c r="E2014" s="2"/>
      <c r="F2014" s="2" t="s">
        <v>4648</v>
      </c>
    </row>
    <row r="2015" spans="1:6" ht="18" customHeight="1">
      <c r="A2015" s="2">
        <v>2501002000</v>
      </c>
      <c r="B2015" s="2" t="s">
        <v>7039</v>
      </c>
      <c r="C2015" s="2" t="s">
        <v>7036</v>
      </c>
      <c r="D2015" s="2" t="s">
        <v>149</v>
      </c>
      <c r="E2015" s="2"/>
      <c r="F2015" s="2"/>
    </row>
    <row r="2016" spans="1:6" ht="18" customHeight="1">
      <c r="A2016" s="2">
        <v>2501003000</v>
      </c>
      <c r="B2016" s="2" t="s">
        <v>7040</v>
      </c>
      <c r="C2016" s="2" t="s">
        <v>7036</v>
      </c>
      <c r="D2016" s="2" t="s">
        <v>149</v>
      </c>
      <c r="E2016" s="2"/>
      <c r="F2016" s="2"/>
    </row>
    <row r="2017" spans="1:6" ht="18" customHeight="1">
      <c r="A2017" s="2">
        <v>2502000000</v>
      </c>
      <c r="B2017" s="2" t="s">
        <v>7041</v>
      </c>
      <c r="C2017" s="2" t="s">
        <v>7042</v>
      </c>
      <c r="D2017" s="2" t="s">
        <v>149</v>
      </c>
      <c r="E2017" s="2"/>
      <c r="F2017" s="2"/>
    </row>
    <row r="2018" spans="1:6" ht="18" customHeight="1">
      <c r="A2018" s="2">
        <v>2503000000</v>
      </c>
      <c r="B2018" s="2" t="s">
        <v>7043</v>
      </c>
      <c r="C2018" s="2" t="s">
        <v>7044</v>
      </c>
      <c r="D2018" s="2" t="s">
        <v>149</v>
      </c>
      <c r="E2018" s="2"/>
      <c r="F2018" s="2" t="s">
        <v>4648</v>
      </c>
    </row>
    <row r="2019" spans="1:6" ht="18" customHeight="1">
      <c r="A2019" s="2">
        <v>2504101000</v>
      </c>
      <c r="B2019" s="2" t="s">
        <v>7045</v>
      </c>
      <c r="C2019" s="2" t="s">
        <v>7046</v>
      </c>
      <c r="D2019" s="2" t="s">
        <v>149</v>
      </c>
      <c r="E2019" s="2"/>
      <c r="F2019" s="2">
        <v>3</v>
      </c>
    </row>
    <row r="2020" spans="1:6" ht="18" customHeight="1">
      <c r="A2020" s="2">
        <v>2504109100</v>
      </c>
      <c r="B2020" s="2" t="s">
        <v>7047</v>
      </c>
      <c r="C2020" s="2" t="s">
        <v>7046</v>
      </c>
      <c r="D2020" s="2" t="s">
        <v>149</v>
      </c>
      <c r="E2020" s="2"/>
      <c r="F2020" s="2">
        <v>3</v>
      </c>
    </row>
    <row r="2021" spans="1:6" ht="18" customHeight="1">
      <c r="A2021" s="2">
        <v>2504109900</v>
      </c>
      <c r="B2021" s="2" t="s">
        <v>7048</v>
      </c>
      <c r="C2021" s="2" t="s">
        <v>7046</v>
      </c>
      <c r="D2021" s="2" t="s">
        <v>149</v>
      </c>
      <c r="E2021" s="2"/>
      <c r="F2021" s="2"/>
    </row>
    <row r="2022" spans="1:6" ht="18" customHeight="1">
      <c r="A2022" s="2">
        <v>2504900000</v>
      </c>
      <c r="B2022" s="2" t="s">
        <v>7049</v>
      </c>
      <c r="C2022" s="2" t="s">
        <v>7046</v>
      </c>
      <c r="D2022" s="2" t="s">
        <v>149</v>
      </c>
      <c r="E2022" s="2"/>
      <c r="F2022" s="2"/>
    </row>
    <row r="2023" spans="1:6" ht="18" customHeight="1">
      <c r="A2023" s="2">
        <v>2505100000</v>
      </c>
      <c r="B2023" s="2" t="s">
        <v>7050</v>
      </c>
      <c r="C2023" s="2" t="s">
        <v>7051</v>
      </c>
      <c r="D2023" s="2" t="s">
        <v>149</v>
      </c>
      <c r="E2023" s="2"/>
      <c r="F2023" s="2" t="s">
        <v>7052</v>
      </c>
    </row>
    <row r="2024" spans="1:6" ht="18" customHeight="1">
      <c r="A2024" s="2">
        <v>2505900010</v>
      </c>
      <c r="B2024" s="2" t="s">
        <v>7053</v>
      </c>
      <c r="C2024" s="2" t="s">
        <v>7051</v>
      </c>
      <c r="D2024" s="2" t="s">
        <v>149</v>
      </c>
      <c r="E2024" s="2"/>
      <c r="F2024" s="2" t="s">
        <v>7054</v>
      </c>
    </row>
    <row r="2025" spans="1:6" ht="18" customHeight="1">
      <c r="A2025" s="2">
        <v>2505900090</v>
      </c>
      <c r="B2025" s="2" t="s">
        <v>7055</v>
      </c>
      <c r="C2025" s="2" t="s">
        <v>7051</v>
      </c>
      <c r="D2025" s="2" t="s">
        <v>149</v>
      </c>
      <c r="E2025" s="2"/>
      <c r="F2025" s="2" t="s">
        <v>7052</v>
      </c>
    </row>
    <row r="2026" spans="1:6" ht="18" customHeight="1">
      <c r="A2026" s="2">
        <v>2506100000</v>
      </c>
      <c r="B2026" s="2" t="s">
        <v>7056</v>
      </c>
      <c r="C2026" s="2" t="s">
        <v>7057</v>
      </c>
      <c r="D2026" s="2" t="s">
        <v>149</v>
      </c>
      <c r="E2026" s="2"/>
      <c r="F2026" s="2"/>
    </row>
    <row r="2027" spans="1:6" ht="18" customHeight="1">
      <c r="A2027" s="2">
        <v>2506200000</v>
      </c>
      <c r="B2027" s="2" t="s">
        <v>7058</v>
      </c>
      <c r="C2027" s="2" t="s">
        <v>7057</v>
      </c>
      <c r="D2027" s="2" t="s">
        <v>149</v>
      </c>
      <c r="E2027" s="2"/>
      <c r="F2027" s="2"/>
    </row>
    <row r="2028" spans="1:6" ht="18" customHeight="1">
      <c r="A2028" s="2">
        <v>2507001000</v>
      </c>
      <c r="B2028" s="2" t="s">
        <v>7059</v>
      </c>
      <c r="C2028" s="2" t="s">
        <v>7060</v>
      </c>
      <c r="D2028" s="2" t="s">
        <v>149</v>
      </c>
      <c r="E2028" s="2"/>
      <c r="F2028" s="2"/>
    </row>
    <row r="2029" spans="1:6" ht="18" customHeight="1">
      <c r="A2029" s="2">
        <v>2507009000</v>
      </c>
      <c r="B2029" s="2" t="s">
        <v>7061</v>
      </c>
      <c r="C2029" s="2" t="s">
        <v>7060</v>
      </c>
      <c r="D2029" s="2" t="s">
        <v>149</v>
      </c>
      <c r="E2029" s="2"/>
      <c r="F2029" s="2"/>
    </row>
    <row r="2030" spans="1:6" ht="18" customHeight="1">
      <c r="A2030" s="2">
        <v>2508100010</v>
      </c>
      <c r="B2030" s="2" t="s">
        <v>7062</v>
      </c>
      <c r="C2030" s="2" t="s">
        <v>7063</v>
      </c>
      <c r="D2030" s="2" t="s">
        <v>149</v>
      </c>
      <c r="E2030" s="2"/>
      <c r="F2030" s="2"/>
    </row>
    <row r="2031" spans="1:6" ht="18" customHeight="1">
      <c r="A2031" s="2">
        <v>2508100090</v>
      </c>
      <c r="B2031" s="2" t="s">
        <v>7064</v>
      </c>
      <c r="C2031" s="2" t="s">
        <v>7063</v>
      </c>
      <c r="D2031" s="2" t="s">
        <v>149</v>
      </c>
      <c r="E2031" s="2"/>
      <c r="F2031" s="2"/>
    </row>
    <row r="2032" spans="1:6" ht="18" customHeight="1">
      <c r="A2032" s="2">
        <v>2508300000</v>
      </c>
      <c r="B2032" s="2" t="s">
        <v>7065</v>
      </c>
      <c r="C2032" s="2" t="s">
        <v>7066</v>
      </c>
      <c r="D2032" s="2" t="s">
        <v>149</v>
      </c>
      <c r="E2032" s="2"/>
      <c r="F2032" s="2" t="s">
        <v>7054</v>
      </c>
    </row>
    <row r="2033" spans="1:6" ht="18" customHeight="1">
      <c r="A2033" s="2">
        <v>2508400000</v>
      </c>
      <c r="B2033" s="2" t="s">
        <v>7067</v>
      </c>
      <c r="C2033" s="2" t="s">
        <v>7068</v>
      </c>
      <c r="D2033" s="2" t="s">
        <v>149</v>
      </c>
      <c r="E2033" s="2"/>
      <c r="F2033" s="2"/>
    </row>
    <row r="2034" spans="1:6" ht="18" customHeight="1">
      <c r="A2034" s="2">
        <v>2508500000</v>
      </c>
      <c r="B2034" s="2" t="s">
        <v>7069</v>
      </c>
      <c r="C2034" s="2" t="s">
        <v>7070</v>
      </c>
      <c r="D2034" s="2" t="s">
        <v>149</v>
      </c>
      <c r="E2034" s="2"/>
      <c r="F2034" s="2"/>
    </row>
    <row r="2035" spans="1:6" ht="18" customHeight="1">
      <c r="A2035" s="2">
        <v>2508600000</v>
      </c>
      <c r="B2035" s="2" t="s">
        <v>7071</v>
      </c>
      <c r="C2035" s="2" t="s">
        <v>7070</v>
      </c>
      <c r="D2035" s="2" t="s">
        <v>149</v>
      </c>
      <c r="E2035" s="2"/>
      <c r="F2035" s="2"/>
    </row>
    <row r="2036" spans="1:6" ht="18" customHeight="1">
      <c r="A2036" s="2">
        <v>2508700000</v>
      </c>
      <c r="B2036" s="2" t="s">
        <v>7072</v>
      </c>
      <c r="C2036" s="2" t="s">
        <v>7070</v>
      </c>
      <c r="D2036" s="2" t="s">
        <v>149</v>
      </c>
      <c r="E2036" s="2"/>
      <c r="F2036" s="2"/>
    </row>
    <row r="2037" spans="1:6" ht="18" customHeight="1">
      <c r="A2037" s="2">
        <v>2509000000</v>
      </c>
      <c r="B2037" s="2" t="s">
        <v>7073</v>
      </c>
      <c r="C2037" s="2" t="s">
        <v>7074</v>
      </c>
      <c r="D2037" s="2" t="s">
        <v>149</v>
      </c>
      <c r="E2037" s="2"/>
      <c r="F2037" s="2"/>
    </row>
    <row r="2038" spans="1:6" ht="18" customHeight="1">
      <c r="A2038" s="2">
        <v>2510101000</v>
      </c>
      <c r="B2038" s="2" t="s">
        <v>7075</v>
      </c>
      <c r="C2038" s="2" t="s">
        <v>7076</v>
      </c>
      <c r="D2038" s="2" t="s">
        <v>149</v>
      </c>
      <c r="E2038" s="2"/>
      <c r="F2038" s="2" t="s">
        <v>7054</v>
      </c>
    </row>
    <row r="2039" spans="1:6" ht="18" customHeight="1">
      <c r="A2039" s="2">
        <v>2510109000</v>
      </c>
      <c r="B2039" s="2" t="s">
        <v>7077</v>
      </c>
      <c r="C2039" s="2" t="s">
        <v>7076</v>
      </c>
      <c r="D2039" s="2" t="s">
        <v>149</v>
      </c>
      <c r="E2039" s="2"/>
      <c r="F2039" s="2" t="s">
        <v>7054</v>
      </c>
    </row>
    <row r="2040" spans="1:6" ht="18" customHeight="1">
      <c r="A2040" s="2">
        <v>2510201000</v>
      </c>
      <c r="B2040" s="2" t="s">
        <v>7078</v>
      </c>
      <c r="C2040" s="2" t="s">
        <v>7076</v>
      </c>
      <c r="D2040" s="2" t="s">
        <v>149</v>
      </c>
      <c r="E2040" s="2"/>
      <c r="F2040" s="2" t="s">
        <v>7054</v>
      </c>
    </row>
    <row r="2041" spans="1:6" ht="18" customHeight="1">
      <c r="A2041" s="2">
        <v>2510209000</v>
      </c>
      <c r="B2041" s="2" t="s">
        <v>7079</v>
      </c>
      <c r="C2041" s="2" t="s">
        <v>7076</v>
      </c>
      <c r="D2041" s="2" t="s">
        <v>149</v>
      </c>
      <c r="E2041" s="2"/>
      <c r="F2041" s="2" t="s">
        <v>7054</v>
      </c>
    </row>
    <row r="2042" spans="1:6" ht="18" customHeight="1">
      <c r="A2042" s="2">
        <v>2511100000</v>
      </c>
      <c r="B2042" s="2" t="s">
        <v>7080</v>
      </c>
      <c r="C2042" s="2" t="s">
        <v>7081</v>
      </c>
      <c r="D2042" s="2" t="s">
        <v>149</v>
      </c>
      <c r="E2042" s="2"/>
      <c r="F2042" s="2"/>
    </row>
    <row r="2043" spans="1:6" ht="18" customHeight="1">
      <c r="A2043" s="2">
        <v>2511200000</v>
      </c>
      <c r="B2043" s="2" t="s">
        <v>7082</v>
      </c>
      <c r="C2043" s="2" t="s">
        <v>7083</v>
      </c>
      <c r="D2043" s="2" t="s">
        <v>149</v>
      </c>
      <c r="E2043" s="2"/>
      <c r="F2043" s="2"/>
    </row>
    <row r="2044" spans="1:6" ht="18" customHeight="1">
      <c r="A2044" s="2">
        <v>2512001000</v>
      </c>
      <c r="B2044" s="2" t="s">
        <v>7084</v>
      </c>
      <c r="C2044" s="2" t="s">
        <v>7085</v>
      </c>
      <c r="D2044" s="2" t="s">
        <v>149</v>
      </c>
      <c r="E2044" s="2"/>
      <c r="F2044" s="2" t="s">
        <v>6407</v>
      </c>
    </row>
    <row r="2045" spans="1:6" ht="18" customHeight="1">
      <c r="A2045" s="2">
        <v>2512009000</v>
      </c>
      <c r="B2045" s="2" t="s">
        <v>7086</v>
      </c>
      <c r="C2045" s="2" t="s">
        <v>7085</v>
      </c>
      <c r="D2045" s="2" t="s">
        <v>149</v>
      </c>
      <c r="E2045" s="2"/>
      <c r="F2045" s="2"/>
    </row>
    <row r="2046" spans="1:6" ht="18" customHeight="1">
      <c r="A2046" s="2">
        <v>2513100000</v>
      </c>
      <c r="B2046" s="2" t="s">
        <v>7087</v>
      </c>
      <c r="C2046" s="2" t="s">
        <v>7088</v>
      </c>
      <c r="D2046" s="2" t="s">
        <v>149</v>
      </c>
      <c r="E2046" s="2"/>
      <c r="F2046" s="2"/>
    </row>
    <row r="2047" spans="1:6" ht="18" customHeight="1">
      <c r="A2047" s="2">
        <v>2513200000</v>
      </c>
      <c r="B2047" s="2" t="s">
        <v>7089</v>
      </c>
      <c r="C2047" s="2" t="s">
        <v>7090</v>
      </c>
      <c r="D2047" s="2" t="s">
        <v>149</v>
      </c>
      <c r="E2047" s="2"/>
      <c r="F2047" s="2"/>
    </row>
    <row r="2048" spans="1:6" ht="18" customHeight="1">
      <c r="A2048" s="2">
        <v>2514000000</v>
      </c>
      <c r="B2048" s="2" t="s">
        <v>7091</v>
      </c>
      <c r="C2048" s="2" t="s">
        <v>7092</v>
      </c>
      <c r="D2048" s="2" t="s">
        <v>149</v>
      </c>
      <c r="E2048" s="2"/>
      <c r="F2048" s="2"/>
    </row>
    <row r="2049" spans="1:6" ht="18" customHeight="1">
      <c r="A2049" s="2">
        <v>2515110000</v>
      </c>
      <c r="B2049" s="2" t="s">
        <v>7093</v>
      </c>
      <c r="C2049" s="2" t="s">
        <v>7094</v>
      </c>
      <c r="D2049" s="2" t="s">
        <v>149</v>
      </c>
      <c r="E2049" s="2"/>
      <c r="F2049" s="2"/>
    </row>
    <row r="2050" spans="1:6" ht="18" customHeight="1">
      <c r="A2050" s="2">
        <v>2515120000</v>
      </c>
      <c r="B2050" s="2" t="s">
        <v>7095</v>
      </c>
      <c r="C2050" s="2" t="s">
        <v>7094</v>
      </c>
      <c r="D2050" s="2" t="s">
        <v>149</v>
      </c>
      <c r="E2050" s="2"/>
      <c r="F2050" s="2"/>
    </row>
    <row r="2051" spans="1:6" ht="18" customHeight="1">
      <c r="A2051" s="2">
        <v>2515200000</v>
      </c>
      <c r="B2051" s="2" t="s">
        <v>7096</v>
      </c>
      <c r="C2051" s="2" t="s">
        <v>7097</v>
      </c>
      <c r="D2051" s="2" t="s">
        <v>149</v>
      </c>
      <c r="E2051" s="2"/>
      <c r="F2051" s="2"/>
    </row>
    <row r="2052" spans="1:6" ht="18" customHeight="1">
      <c r="A2052" s="2">
        <v>2516110000</v>
      </c>
      <c r="B2052" s="2" t="s">
        <v>7098</v>
      </c>
      <c r="C2052" s="2" t="s">
        <v>7099</v>
      </c>
      <c r="D2052" s="2" t="s">
        <v>149</v>
      </c>
      <c r="E2052" s="2"/>
      <c r="F2052" s="2" t="s">
        <v>6407</v>
      </c>
    </row>
    <row r="2053" spans="1:6" ht="18" customHeight="1">
      <c r="A2053" s="2">
        <v>2516120000</v>
      </c>
      <c r="B2053" s="2" t="s">
        <v>7100</v>
      </c>
      <c r="C2053" s="2" t="s">
        <v>7099</v>
      </c>
      <c r="D2053" s="2" t="s">
        <v>149</v>
      </c>
      <c r="E2053" s="2"/>
      <c r="F2053" s="2" t="s">
        <v>6407</v>
      </c>
    </row>
    <row r="2054" spans="1:6" ht="18" customHeight="1">
      <c r="A2054" s="2">
        <v>2516200001</v>
      </c>
      <c r="B2054" s="2" t="s">
        <v>7101</v>
      </c>
      <c r="C2054" s="2" t="s">
        <v>7102</v>
      </c>
      <c r="D2054" s="2" t="s">
        <v>149</v>
      </c>
      <c r="E2054" s="2"/>
      <c r="F2054" s="2" t="s">
        <v>6407</v>
      </c>
    </row>
    <row r="2055" spans="1:6" ht="18" customHeight="1">
      <c r="A2055" s="2">
        <v>2516200090</v>
      </c>
      <c r="B2055" s="2" t="s">
        <v>7103</v>
      </c>
      <c r="C2055" s="2" t="s">
        <v>7102</v>
      </c>
      <c r="D2055" s="2" t="s">
        <v>149</v>
      </c>
      <c r="E2055" s="2"/>
      <c r="F2055" s="2"/>
    </row>
    <row r="2056" spans="1:6" ht="18" customHeight="1">
      <c r="A2056" s="2">
        <v>2516900000</v>
      </c>
      <c r="B2056" s="2" t="s">
        <v>7104</v>
      </c>
      <c r="C2056" s="2" t="s">
        <v>7092</v>
      </c>
      <c r="D2056" s="2" t="s">
        <v>149</v>
      </c>
      <c r="E2056" s="2"/>
      <c r="F2056" s="2"/>
    </row>
    <row r="2057" spans="1:6" ht="18" customHeight="1">
      <c r="A2057" s="2">
        <v>2517100000</v>
      </c>
      <c r="B2057" s="2" t="s">
        <v>7105</v>
      </c>
      <c r="C2057" s="2" t="s">
        <v>7106</v>
      </c>
      <c r="D2057" s="2" t="s">
        <v>149</v>
      </c>
      <c r="E2057" s="2"/>
      <c r="F2057" s="2"/>
    </row>
    <row r="2058" spans="1:6" ht="18" customHeight="1">
      <c r="A2058" s="2">
        <v>2517200000</v>
      </c>
      <c r="B2058" s="2" t="s">
        <v>7107</v>
      </c>
      <c r="C2058" s="2" t="s">
        <v>7108</v>
      </c>
      <c r="D2058" s="2" t="s">
        <v>149</v>
      </c>
      <c r="E2058" s="2"/>
      <c r="F2058" s="2">
        <v>9</v>
      </c>
    </row>
    <row r="2059" spans="1:6" ht="18" customHeight="1">
      <c r="A2059" s="2">
        <v>2517300000</v>
      </c>
      <c r="B2059" s="2" t="s">
        <v>7109</v>
      </c>
      <c r="C2059" s="2" t="s">
        <v>5398</v>
      </c>
      <c r="D2059" s="2" t="s">
        <v>149</v>
      </c>
      <c r="E2059" s="2"/>
      <c r="F2059" s="2">
        <v>9</v>
      </c>
    </row>
    <row r="2060" spans="1:6" ht="18" customHeight="1">
      <c r="A2060" s="2">
        <v>2517410000</v>
      </c>
      <c r="B2060" s="2" t="s">
        <v>7110</v>
      </c>
      <c r="C2060" s="2" t="s">
        <v>4738</v>
      </c>
      <c r="D2060" s="2" t="s">
        <v>149</v>
      </c>
      <c r="E2060" s="2"/>
      <c r="F2060" s="2"/>
    </row>
    <row r="2061" spans="1:6" ht="18" customHeight="1">
      <c r="A2061" s="2">
        <v>2517490000</v>
      </c>
      <c r="B2061" s="2" t="s">
        <v>7111</v>
      </c>
      <c r="C2061" s="2" t="s">
        <v>4738</v>
      </c>
      <c r="D2061" s="2" t="s">
        <v>149</v>
      </c>
      <c r="E2061" s="2"/>
      <c r="F2061" s="2"/>
    </row>
    <row r="2062" spans="1:6" ht="18" customHeight="1">
      <c r="A2062" s="2">
        <v>2518100000</v>
      </c>
      <c r="B2062" s="2" t="s">
        <v>7112</v>
      </c>
      <c r="C2062" s="2" t="s">
        <v>7113</v>
      </c>
      <c r="D2062" s="2" t="s">
        <v>149</v>
      </c>
      <c r="E2062" s="2"/>
      <c r="F2062" s="2"/>
    </row>
    <row r="2063" spans="1:6" ht="18" customHeight="1">
      <c r="A2063" s="2">
        <v>2518200000</v>
      </c>
      <c r="B2063" s="2" t="s">
        <v>7114</v>
      </c>
      <c r="C2063" s="2" t="s">
        <v>7113</v>
      </c>
      <c r="D2063" s="2" t="s">
        <v>149</v>
      </c>
      <c r="E2063" s="2"/>
      <c r="F2063" s="2"/>
    </row>
    <row r="2064" spans="1:6" ht="18" customHeight="1">
      <c r="A2064" s="2">
        <v>2519100000</v>
      </c>
      <c r="B2064" s="2" t="s">
        <v>7115</v>
      </c>
      <c r="C2064" s="2" t="s">
        <v>7116</v>
      </c>
      <c r="D2064" s="2" t="s">
        <v>149</v>
      </c>
      <c r="E2064" s="2"/>
      <c r="F2064" s="2" t="s">
        <v>7117</v>
      </c>
    </row>
    <row r="2065" spans="1:6" ht="18" customHeight="1">
      <c r="A2065" s="2">
        <v>2519901000</v>
      </c>
      <c r="B2065" s="2" t="s">
        <v>7118</v>
      </c>
      <c r="C2065" s="2" t="s">
        <v>7116</v>
      </c>
      <c r="D2065" s="2" t="s">
        <v>149</v>
      </c>
      <c r="E2065" s="2"/>
      <c r="F2065" s="2" t="s">
        <v>7117</v>
      </c>
    </row>
    <row r="2066" spans="1:6" ht="18" customHeight="1">
      <c r="A2066" s="2">
        <v>2519902000</v>
      </c>
      <c r="B2066" s="2" t="s">
        <v>7119</v>
      </c>
      <c r="C2066" s="2" t="s">
        <v>7116</v>
      </c>
      <c r="D2066" s="2" t="s">
        <v>149</v>
      </c>
      <c r="E2066" s="2"/>
      <c r="F2066" s="2" t="s">
        <v>7117</v>
      </c>
    </row>
    <row r="2067" spans="1:6" ht="18" customHeight="1">
      <c r="A2067" s="2">
        <v>2519903000</v>
      </c>
      <c r="B2067" s="2" t="s">
        <v>7120</v>
      </c>
      <c r="C2067" s="2" t="s">
        <v>7116</v>
      </c>
      <c r="D2067" s="2" t="s">
        <v>149</v>
      </c>
      <c r="E2067" s="2"/>
      <c r="F2067" s="2" t="s">
        <v>7117</v>
      </c>
    </row>
    <row r="2068" spans="1:6" ht="18" customHeight="1">
      <c r="A2068" s="2">
        <v>2519909100</v>
      </c>
      <c r="B2068" s="2" t="s">
        <v>7121</v>
      </c>
      <c r="C2068" s="2" t="s">
        <v>7116</v>
      </c>
      <c r="D2068" s="2" t="s">
        <v>149</v>
      </c>
      <c r="E2068" s="2"/>
      <c r="F2068" s="2" t="s">
        <v>6407</v>
      </c>
    </row>
    <row r="2069" spans="1:6" ht="18" customHeight="1">
      <c r="A2069" s="2">
        <v>2519909910</v>
      </c>
      <c r="B2069" s="2" t="s">
        <v>7122</v>
      </c>
      <c r="C2069" s="2" t="s">
        <v>7116</v>
      </c>
      <c r="D2069" s="2" t="s">
        <v>149</v>
      </c>
      <c r="E2069" s="2"/>
      <c r="F2069" s="2" t="s">
        <v>7054</v>
      </c>
    </row>
    <row r="2070" spans="1:6" ht="18" customHeight="1">
      <c r="A2070" s="2">
        <v>2519909990</v>
      </c>
      <c r="B2070" s="2" t="s">
        <v>7123</v>
      </c>
      <c r="C2070" s="2" t="s">
        <v>7116</v>
      </c>
      <c r="D2070" s="2" t="s">
        <v>149</v>
      </c>
      <c r="E2070" s="2"/>
      <c r="F2070" s="2"/>
    </row>
    <row r="2071" spans="1:6" ht="18" customHeight="1">
      <c r="A2071" s="2">
        <v>2520100000</v>
      </c>
      <c r="B2071" s="2" t="s">
        <v>7124</v>
      </c>
      <c r="C2071" s="2" t="s">
        <v>7125</v>
      </c>
      <c r="D2071" s="2" t="s">
        <v>149</v>
      </c>
      <c r="E2071" s="2"/>
      <c r="F2071" s="2"/>
    </row>
    <row r="2072" spans="1:6" ht="18" customHeight="1">
      <c r="A2072" s="2">
        <v>2520201000</v>
      </c>
      <c r="B2072" s="2" t="s">
        <v>7126</v>
      </c>
      <c r="C2072" s="2" t="s">
        <v>7127</v>
      </c>
      <c r="D2072" s="2" t="s">
        <v>149</v>
      </c>
      <c r="E2072" s="2"/>
      <c r="F2072" s="2"/>
    </row>
    <row r="2073" spans="1:6" ht="18" customHeight="1">
      <c r="A2073" s="2">
        <v>2520209000</v>
      </c>
      <c r="B2073" s="2" t="s">
        <v>7128</v>
      </c>
      <c r="C2073" s="2" t="s">
        <v>7127</v>
      </c>
      <c r="D2073" s="2" t="s">
        <v>149</v>
      </c>
      <c r="E2073" s="2"/>
      <c r="F2073" s="2"/>
    </row>
    <row r="2074" spans="1:6" ht="18" customHeight="1">
      <c r="A2074" s="2">
        <v>2521000000</v>
      </c>
      <c r="B2074" s="2" t="s">
        <v>7129</v>
      </c>
      <c r="C2074" s="2" t="s">
        <v>7130</v>
      </c>
      <c r="D2074" s="2" t="s">
        <v>149</v>
      </c>
      <c r="E2074" s="2"/>
      <c r="F2074" s="2"/>
    </row>
    <row r="2075" spans="1:6" ht="18" customHeight="1">
      <c r="A2075" s="2">
        <v>2522100000</v>
      </c>
      <c r="B2075" s="2" t="s">
        <v>7131</v>
      </c>
      <c r="C2075" s="2" t="s">
        <v>7074</v>
      </c>
      <c r="D2075" s="2" t="s">
        <v>149</v>
      </c>
      <c r="E2075" s="2"/>
      <c r="F2075" s="2"/>
    </row>
    <row r="2076" spans="1:6" ht="18" customHeight="1">
      <c r="A2076" s="2">
        <v>2522200000</v>
      </c>
      <c r="B2076" s="2" t="s">
        <v>7132</v>
      </c>
      <c r="C2076" s="2" t="s">
        <v>7074</v>
      </c>
      <c r="D2076" s="2" t="s">
        <v>149</v>
      </c>
      <c r="E2076" s="2"/>
      <c r="F2076" s="2"/>
    </row>
    <row r="2077" spans="1:6" ht="18" customHeight="1">
      <c r="A2077" s="2">
        <v>2522300000</v>
      </c>
      <c r="B2077" s="2" t="s">
        <v>7133</v>
      </c>
      <c r="C2077" s="2" t="s">
        <v>7074</v>
      </c>
      <c r="D2077" s="2" t="s">
        <v>149</v>
      </c>
      <c r="E2077" s="2"/>
      <c r="F2077" s="2"/>
    </row>
    <row r="2078" spans="1:6" ht="18" customHeight="1">
      <c r="A2078" s="2">
        <v>2523100000</v>
      </c>
      <c r="B2078" s="2" t="s">
        <v>7134</v>
      </c>
      <c r="C2078" s="2" t="s">
        <v>7135</v>
      </c>
      <c r="D2078" s="2" t="s">
        <v>149</v>
      </c>
      <c r="E2078" s="2"/>
      <c r="F2078" s="2"/>
    </row>
    <row r="2079" spans="1:6" ht="18" customHeight="1">
      <c r="A2079" s="2">
        <v>2523210000</v>
      </c>
      <c r="B2079" s="2" t="s">
        <v>7136</v>
      </c>
      <c r="C2079" s="2" t="s">
        <v>7135</v>
      </c>
      <c r="D2079" s="2" t="s">
        <v>149</v>
      </c>
      <c r="E2079" s="2"/>
      <c r="F2079" s="2"/>
    </row>
    <row r="2080" spans="1:6" ht="18" customHeight="1">
      <c r="A2080" s="2">
        <v>2523290000</v>
      </c>
      <c r="B2080" s="2" t="s">
        <v>7137</v>
      </c>
      <c r="C2080" s="2" t="s">
        <v>7135</v>
      </c>
      <c r="D2080" s="2" t="s">
        <v>149</v>
      </c>
      <c r="E2080" s="2"/>
      <c r="F2080" s="2" t="s">
        <v>6407</v>
      </c>
    </row>
    <row r="2081" spans="1:6" ht="18" customHeight="1">
      <c r="A2081" s="2">
        <v>2523300000</v>
      </c>
      <c r="B2081" s="2" t="s">
        <v>7138</v>
      </c>
      <c r="C2081" s="2" t="s">
        <v>7135</v>
      </c>
      <c r="D2081" s="2" t="s">
        <v>149</v>
      </c>
      <c r="E2081" s="2"/>
      <c r="F2081" s="2"/>
    </row>
    <row r="2082" spans="1:6" ht="18" customHeight="1">
      <c r="A2082" s="2">
        <v>2523900000</v>
      </c>
      <c r="B2082" s="2" t="s">
        <v>7139</v>
      </c>
      <c r="C2082" s="2" t="s">
        <v>7135</v>
      </c>
      <c r="D2082" s="2" t="s">
        <v>149</v>
      </c>
      <c r="E2082" s="2"/>
      <c r="F2082" s="2" t="s">
        <v>6407</v>
      </c>
    </row>
    <row r="2083" spans="1:6" ht="18" customHeight="1">
      <c r="A2083" s="2">
        <v>2524100000</v>
      </c>
      <c r="B2083" s="2" t="s">
        <v>7140</v>
      </c>
      <c r="C2083" s="2" t="s">
        <v>7141</v>
      </c>
      <c r="D2083" s="2" t="s">
        <v>149</v>
      </c>
      <c r="E2083" s="2"/>
      <c r="F2083" s="2">
        <v>89</v>
      </c>
    </row>
    <row r="2084" spans="1:6" ht="18" customHeight="1">
      <c r="A2084" s="2">
        <v>2524901010</v>
      </c>
      <c r="B2084" s="2" t="s">
        <v>7142</v>
      </c>
      <c r="C2084" s="2" t="s">
        <v>7141</v>
      </c>
      <c r="D2084" s="2" t="s">
        <v>149</v>
      </c>
      <c r="E2084" s="2"/>
      <c r="F2084" s="2">
        <v>89</v>
      </c>
    </row>
    <row r="2085" spans="1:6" ht="18" customHeight="1">
      <c r="A2085" s="2">
        <v>2524901090</v>
      </c>
      <c r="B2085" s="2" t="s">
        <v>7143</v>
      </c>
      <c r="C2085" s="2" t="s">
        <v>7141</v>
      </c>
      <c r="D2085" s="2" t="s">
        <v>149</v>
      </c>
      <c r="E2085" s="2"/>
      <c r="F2085" s="2"/>
    </row>
    <row r="2086" spans="1:6" ht="18" customHeight="1">
      <c r="A2086" s="2">
        <v>2524909010</v>
      </c>
      <c r="B2086" s="2" t="s">
        <v>7144</v>
      </c>
      <c r="C2086" s="2" t="s">
        <v>7141</v>
      </c>
      <c r="D2086" s="2" t="s">
        <v>149</v>
      </c>
      <c r="E2086" s="2"/>
      <c r="F2086" s="2">
        <v>89</v>
      </c>
    </row>
    <row r="2087" spans="1:6" ht="18" customHeight="1">
      <c r="A2087" s="2">
        <v>2524909090</v>
      </c>
      <c r="B2087" s="2" t="s">
        <v>7145</v>
      </c>
      <c r="C2087" s="2" t="s">
        <v>7141</v>
      </c>
      <c r="D2087" s="2" t="s">
        <v>149</v>
      </c>
      <c r="E2087" s="2"/>
      <c r="F2087" s="2"/>
    </row>
    <row r="2088" spans="1:6" ht="18" customHeight="1">
      <c r="A2088" s="2">
        <v>2525100000</v>
      </c>
      <c r="B2088" s="2" t="s">
        <v>7146</v>
      </c>
      <c r="C2088" s="2" t="s">
        <v>7147</v>
      </c>
      <c r="D2088" s="2" t="s">
        <v>149</v>
      </c>
      <c r="E2088" s="2"/>
      <c r="F2088" s="2"/>
    </row>
    <row r="2089" spans="1:6" ht="18" customHeight="1">
      <c r="A2089" s="2">
        <v>2525200000</v>
      </c>
      <c r="B2089" s="2" t="s">
        <v>7148</v>
      </c>
      <c r="C2089" s="2" t="s">
        <v>7147</v>
      </c>
      <c r="D2089" s="2" t="s">
        <v>149</v>
      </c>
      <c r="E2089" s="2"/>
      <c r="F2089" s="2"/>
    </row>
    <row r="2090" spans="1:6" ht="18" customHeight="1">
      <c r="A2090" s="2">
        <v>2525300000</v>
      </c>
      <c r="B2090" s="2" t="s">
        <v>7149</v>
      </c>
      <c r="C2090" s="2" t="s">
        <v>7147</v>
      </c>
      <c r="D2090" s="2" t="s">
        <v>149</v>
      </c>
      <c r="E2090" s="2"/>
      <c r="F2090" s="2">
        <v>9</v>
      </c>
    </row>
    <row r="2091" spans="1:6" ht="18" customHeight="1">
      <c r="A2091" s="2">
        <v>2526101000</v>
      </c>
      <c r="B2091" s="2" t="s">
        <v>7150</v>
      </c>
      <c r="C2091" s="2" t="s">
        <v>7151</v>
      </c>
      <c r="D2091" s="2" t="s">
        <v>149</v>
      </c>
      <c r="E2091" s="2"/>
      <c r="F2091" s="2"/>
    </row>
    <row r="2092" spans="1:6" ht="18" customHeight="1">
      <c r="A2092" s="2">
        <v>2526102000</v>
      </c>
      <c r="B2092" s="2" t="s">
        <v>7152</v>
      </c>
      <c r="C2092" s="2" t="s">
        <v>7151</v>
      </c>
      <c r="D2092" s="2" t="s">
        <v>149</v>
      </c>
      <c r="E2092" s="2"/>
      <c r="F2092" s="2" t="s">
        <v>7054</v>
      </c>
    </row>
    <row r="2093" spans="1:6" ht="18" customHeight="1">
      <c r="A2093" s="2">
        <v>2526201000</v>
      </c>
      <c r="B2093" s="2" t="s">
        <v>7153</v>
      </c>
      <c r="C2093" s="2" t="s">
        <v>7151</v>
      </c>
      <c r="D2093" s="2" t="s">
        <v>149</v>
      </c>
      <c r="E2093" s="2"/>
      <c r="F2093" s="2"/>
    </row>
    <row r="2094" spans="1:6" ht="18" customHeight="1">
      <c r="A2094" s="2">
        <v>2526202001</v>
      </c>
      <c r="B2094" s="2" t="s">
        <v>7154</v>
      </c>
      <c r="C2094" s="2" t="s">
        <v>7155</v>
      </c>
      <c r="D2094" s="2" t="s">
        <v>149</v>
      </c>
      <c r="E2094" s="2"/>
      <c r="F2094" s="2" t="s">
        <v>7156</v>
      </c>
    </row>
    <row r="2095" spans="1:6" ht="18" customHeight="1">
      <c r="A2095" s="2">
        <v>2526202090</v>
      </c>
      <c r="B2095" s="2" t="s">
        <v>7157</v>
      </c>
      <c r="C2095" s="2" t="s">
        <v>7155</v>
      </c>
      <c r="D2095" s="2" t="s">
        <v>149</v>
      </c>
      <c r="E2095" s="2"/>
      <c r="F2095" s="2" t="s">
        <v>7054</v>
      </c>
    </row>
    <row r="2096" spans="1:6" ht="18" customHeight="1">
      <c r="A2096" s="2">
        <v>2528001000</v>
      </c>
      <c r="B2096" s="2" t="s">
        <v>7158</v>
      </c>
      <c r="C2096" s="2" t="s">
        <v>7074</v>
      </c>
      <c r="D2096" s="2" t="s">
        <v>149</v>
      </c>
      <c r="E2096" s="2"/>
      <c r="F2096" s="2" t="s">
        <v>6407</v>
      </c>
    </row>
    <row r="2097" spans="1:6" ht="18" customHeight="1">
      <c r="A2097" s="2">
        <v>2528009000</v>
      </c>
      <c r="B2097" s="2" t="s">
        <v>7159</v>
      </c>
      <c r="C2097" s="2" t="s">
        <v>7160</v>
      </c>
      <c r="D2097" s="2" t="s">
        <v>149</v>
      </c>
      <c r="E2097" s="2"/>
      <c r="F2097" s="2"/>
    </row>
    <row r="2098" spans="1:6" ht="18" customHeight="1">
      <c r="A2098" s="2">
        <v>2529100000</v>
      </c>
      <c r="B2098" s="2" t="s">
        <v>7161</v>
      </c>
      <c r="C2098" s="2" t="s">
        <v>7162</v>
      </c>
      <c r="D2098" s="2" t="s">
        <v>149</v>
      </c>
      <c r="E2098" s="2"/>
      <c r="F2098" s="2"/>
    </row>
    <row r="2099" spans="1:6" ht="18" customHeight="1">
      <c r="A2099" s="2">
        <v>2529210010</v>
      </c>
      <c r="B2099" s="2" t="s">
        <v>7163</v>
      </c>
      <c r="C2099" s="2" t="s">
        <v>7164</v>
      </c>
      <c r="D2099" s="2" t="s">
        <v>149</v>
      </c>
      <c r="E2099" s="2"/>
      <c r="F2099" s="2" t="s">
        <v>7054</v>
      </c>
    </row>
    <row r="2100" spans="1:6" ht="18" customHeight="1">
      <c r="A2100" s="2">
        <v>2529210090</v>
      </c>
      <c r="B2100" s="2" t="s">
        <v>7165</v>
      </c>
      <c r="C2100" s="2" t="s">
        <v>7164</v>
      </c>
      <c r="D2100" s="2" t="s">
        <v>149</v>
      </c>
      <c r="E2100" s="2"/>
      <c r="F2100" s="2" t="s">
        <v>7054</v>
      </c>
    </row>
    <row r="2101" spans="1:6" ht="18" customHeight="1">
      <c r="A2101" s="2">
        <v>2529220010</v>
      </c>
      <c r="B2101" s="2" t="s">
        <v>7166</v>
      </c>
      <c r="C2101" s="2" t="s">
        <v>7164</v>
      </c>
      <c r="D2101" s="2" t="s">
        <v>149</v>
      </c>
      <c r="E2101" s="2"/>
      <c r="F2101" s="2" t="s">
        <v>7054</v>
      </c>
    </row>
    <row r="2102" spans="1:6" ht="18" customHeight="1">
      <c r="A2102" s="2">
        <v>2529220090</v>
      </c>
      <c r="B2102" s="2" t="s">
        <v>7167</v>
      </c>
      <c r="C2102" s="2" t="s">
        <v>7164</v>
      </c>
      <c r="D2102" s="2" t="s">
        <v>149</v>
      </c>
      <c r="E2102" s="2"/>
      <c r="F2102" s="2" t="s">
        <v>7054</v>
      </c>
    </row>
    <row r="2103" spans="1:6" ht="18" customHeight="1">
      <c r="A2103" s="2">
        <v>2529300000</v>
      </c>
      <c r="B2103" s="2" t="s">
        <v>7168</v>
      </c>
      <c r="C2103" s="2" t="s">
        <v>7162</v>
      </c>
      <c r="D2103" s="2" t="s">
        <v>149</v>
      </c>
      <c r="E2103" s="2"/>
      <c r="F2103" s="2"/>
    </row>
    <row r="2104" spans="1:6" ht="18" customHeight="1">
      <c r="A2104" s="2">
        <v>2530101000</v>
      </c>
      <c r="B2104" s="2" t="s">
        <v>7169</v>
      </c>
      <c r="C2104" s="2" t="s">
        <v>7170</v>
      </c>
      <c r="D2104" s="2" t="s">
        <v>149</v>
      </c>
      <c r="E2104" s="2"/>
      <c r="F2104" s="2"/>
    </row>
    <row r="2105" spans="1:6" ht="18" customHeight="1">
      <c r="A2105" s="2">
        <v>2530102000</v>
      </c>
      <c r="B2105" s="2" t="s">
        <v>7171</v>
      </c>
      <c r="C2105" s="2" t="s">
        <v>7172</v>
      </c>
      <c r="D2105" s="2" t="s">
        <v>149</v>
      </c>
      <c r="E2105" s="2"/>
      <c r="F2105" s="2"/>
    </row>
    <row r="2106" spans="1:6" ht="18" customHeight="1">
      <c r="A2106" s="2">
        <v>2530200000</v>
      </c>
      <c r="B2106" s="2" t="s">
        <v>7173</v>
      </c>
      <c r="C2106" s="2" t="s">
        <v>7172</v>
      </c>
      <c r="D2106" s="2" t="s">
        <v>149</v>
      </c>
      <c r="E2106" s="2"/>
      <c r="F2106" s="2"/>
    </row>
    <row r="2107" spans="1:6" ht="18" customHeight="1">
      <c r="A2107" s="2">
        <v>2530901000</v>
      </c>
      <c r="B2107" s="2" t="s">
        <v>7174</v>
      </c>
      <c r="C2107" s="2" t="s">
        <v>7172</v>
      </c>
      <c r="D2107" s="2" t="s">
        <v>149</v>
      </c>
      <c r="E2107" s="2"/>
      <c r="F2107" s="2"/>
    </row>
    <row r="2108" spans="1:6" ht="18" customHeight="1">
      <c r="A2108" s="2">
        <v>2530902000</v>
      </c>
      <c r="B2108" s="2" t="s">
        <v>7175</v>
      </c>
      <c r="C2108" s="2" t="s">
        <v>7176</v>
      </c>
      <c r="D2108" s="2" t="s">
        <v>149</v>
      </c>
      <c r="E2108" s="2"/>
      <c r="F2108" s="2" t="s">
        <v>7177</v>
      </c>
    </row>
    <row r="2109" spans="1:6" ht="18" customHeight="1">
      <c r="A2109" s="2">
        <v>2530909100</v>
      </c>
      <c r="B2109" s="2" t="s">
        <v>7178</v>
      </c>
      <c r="C2109" s="2" t="s">
        <v>7172</v>
      </c>
      <c r="D2109" s="2" t="s">
        <v>149</v>
      </c>
      <c r="E2109" s="2"/>
      <c r="F2109" s="2"/>
    </row>
    <row r="2110" spans="1:6" ht="18" customHeight="1">
      <c r="A2110" s="2">
        <v>2530909200</v>
      </c>
      <c r="B2110" s="2" t="s">
        <v>7179</v>
      </c>
      <c r="C2110" s="2" t="s">
        <v>7172</v>
      </c>
      <c r="D2110" s="2" t="s">
        <v>149</v>
      </c>
      <c r="E2110" s="2"/>
      <c r="F2110" s="2"/>
    </row>
    <row r="2111" spans="1:6" ht="18" customHeight="1">
      <c r="A2111" s="2">
        <v>2530909910</v>
      </c>
      <c r="B2111" s="2" t="s">
        <v>7180</v>
      </c>
      <c r="C2111" s="2" t="s">
        <v>7172</v>
      </c>
      <c r="D2111" s="2" t="s">
        <v>149</v>
      </c>
      <c r="E2111" s="2"/>
      <c r="F2111" s="2" t="s">
        <v>7181</v>
      </c>
    </row>
    <row r="2112" spans="1:6" ht="18" customHeight="1">
      <c r="A2112" s="2">
        <v>2530909920</v>
      </c>
      <c r="B2112" s="2" t="s">
        <v>7182</v>
      </c>
      <c r="C2112" s="2" t="s">
        <v>7172</v>
      </c>
      <c r="D2112" s="2" t="s">
        <v>149</v>
      </c>
      <c r="E2112" s="2"/>
      <c r="F2112" s="2"/>
    </row>
    <row r="2113" spans="1:6" ht="18" customHeight="1">
      <c r="A2113" s="2">
        <v>2530909930</v>
      </c>
      <c r="B2113" s="2" t="s">
        <v>7183</v>
      </c>
      <c r="C2113" s="2" t="s">
        <v>7172</v>
      </c>
      <c r="D2113" s="2" t="s">
        <v>149</v>
      </c>
      <c r="E2113" s="2"/>
      <c r="F2113" s="2" t="s">
        <v>7054</v>
      </c>
    </row>
    <row r="2114" spans="1:6" ht="18" customHeight="1">
      <c r="A2114" s="2">
        <v>2530909940</v>
      </c>
      <c r="B2114" s="2" t="s">
        <v>7184</v>
      </c>
      <c r="C2114" s="2" t="s">
        <v>7172</v>
      </c>
      <c r="D2114" s="2" t="s">
        <v>149</v>
      </c>
      <c r="E2114" s="2"/>
      <c r="F2114" s="2"/>
    </row>
    <row r="2115" spans="1:6" ht="18" customHeight="1">
      <c r="A2115" s="2">
        <v>2530909992</v>
      </c>
      <c r="B2115" s="2" t="s">
        <v>7185</v>
      </c>
      <c r="C2115" s="2" t="s">
        <v>7172</v>
      </c>
      <c r="D2115" s="2" t="s">
        <v>149</v>
      </c>
      <c r="E2115" s="2"/>
      <c r="F2115" s="2"/>
    </row>
    <row r="2116" spans="1:6" ht="18" customHeight="1">
      <c r="A2116" s="2">
        <v>2530909999</v>
      </c>
      <c r="B2116" s="2" t="s">
        <v>7186</v>
      </c>
      <c r="C2116" s="2" t="s">
        <v>7172</v>
      </c>
      <c r="D2116" s="2" t="s">
        <v>149</v>
      </c>
      <c r="E2116" s="2"/>
      <c r="F2116" s="2"/>
    </row>
    <row r="2117" spans="1:6" ht="18" customHeight="1">
      <c r="A2117" s="2">
        <v>2601111000</v>
      </c>
      <c r="B2117" s="2" t="s">
        <v>7187</v>
      </c>
      <c r="C2117" s="2" t="s">
        <v>7188</v>
      </c>
      <c r="D2117" s="2" t="s">
        <v>149</v>
      </c>
      <c r="E2117" s="2"/>
      <c r="F2117" s="2" t="s">
        <v>7189</v>
      </c>
    </row>
    <row r="2118" spans="1:6" ht="18" customHeight="1">
      <c r="A2118" s="2">
        <v>2601112000</v>
      </c>
      <c r="B2118" s="2" t="s">
        <v>7187</v>
      </c>
      <c r="C2118" s="2" t="s">
        <v>7188</v>
      </c>
      <c r="D2118" s="2" t="s">
        <v>149</v>
      </c>
      <c r="E2118" s="2"/>
      <c r="F2118" s="2" t="s">
        <v>7189</v>
      </c>
    </row>
    <row r="2119" spans="1:6" ht="18" customHeight="1">
      <c r="A2119" s="2">
        <v>2601119000</v>
      </c>
      <c r="B2119" s="2" t="s">
        <v>7190</v>
      </c>
      <c r="C2119" s="2" t="s">
        <v>7188</v>
      </c>
      <c r="D2119" s="2" t="s">
        <v>149</v>
      </c>
      <c r="E2119" s="2"/>
      <c r="F2119" s="2" t="s">
        <v>7189</v>
      </c>
    </row>
    <row r="2120" spans="1:6" ht="18" customHeight="1">
      <c r="A2120" s="2">
        <v>2601120000</v>
      </c>
      <c r="B2120" s="2" t="s">
        <v>7191</v>
      </c>
      <c r="C2120" s="2" t="s">
        <v>7192</v>
      </c>
      <c r="D2120" s="2" t="s">
        <v>149</v>
      </c>
      <c r="E2120" s="2"/>
      <c r="F2120" s="2" t="s">
        <v>7189</v>
      </c>
    </row>
    <row r="2121" spans="1:6" ht="18" customHeight="1">
      <c r="A2121" s="2">
        <v>2601200000</v>
      </c>
      <c r="B2121" s="2" t="s">
        <v>7193</v>
      </c>
      <c r="C2121" s="2" t="s">
        <v>7192</v>
      </c>
      <c r="D2121" s="2" t="s">
        <v>149</v>
      </c>
      <c r="E2121" s="2"/>
      <c r="F2121" s="2" t="s">
        <v>7189</v>
      </c>
    </row>
    <row r="2122" spans="1:6" ht="18" customHeight="1">
      <c r="A2122" s="2">
        <v>2602000000</v>
      </c>
      <c r="B2122" s="2" t="s">
        <v>7194</v>
      </c>
      <c r="C2122" s="2" t="s">
        <v>7195</v>
      </c>
      <c r="D2122" s="2" t="s">
        <v>149</v>
      </c>
      <c r="E2122" s="2"/>
      <c r="F2122" s="2" t="s">
        <v>6407</v>
      </c>
    </row>
    <row r="2123" spans="1:6" ht="18" customHeight="1">
      <c r="A2123" s="2">
        <v>2603000010</v>
      </c>
      <c r="B2123" s="2" t="s">
        <v>7196</v>
      </c>
      <c r="C2123" s="2" t="s">
        <v>7197</v>
      </c>
      <c r="D2123" s="2" t="s">
        <v>149</v>
      </c>
      <c r="E2123" s="2"/>
      <c r="F2123" s="2" t="s">
        <v>7189</v>
      </c>
    </row>
    <row r="2124" spans="1:6" ht="18" customHeight="1">
      <c r="A2124" s="2">
        <v>2603000090</v>
      </c>
      <c r="B2124" s="2" t="s">
        <v>7196</v>
      </c>
      <c r="C2124" s="2" t="s">
        <v>7197</v>
      </c>
      <c r="D2124" s="2" t="s">
        <v>149</v>
      </c>
      <c r="E2124" s="2"/>
      <c r="F2124" s="2" t="s">
        <v>7189</v>
      </c>
    </row>
    <row r="2125" spans="1:6" ht="18" customHeight="1">
      <c r="A2125" s="2">
        <v>2604000001</v>
      </c>
      <c r="B2125" s="2" t="s">
        <v>7198</v>
      </c>
      <c r="C2125" s="2" t="s">
        <v>7197</v>
      </c>
      <c r="D2125" s="2" t="s">
        <v>149</v>
      </c>
      <c r="E2125" s="2"/>
      <c r="F2125" s="2"/>
    </row>
    <row r="2126" spans="1:6" ht="18" customHeight="1">
      <c r="A2126" s="2">
        <v>2604000090</v>
      </c>
      <c r="B2126" s="2" t="s">
        <v>7198</v>
      </c>
      <c r="C2126" s="2" t="s">
        <v>7197</v>
      </c>
      <c r="D2126" s="2" t="s">
        <v>149</v>
      </c>
      <c r="E2126" s="2"/>
      <c r="F2126" s="2"/>
    </row>
    <row r="2127" spans="1:6" ht="18" customHeight="1">
      <c r="A2127" s="2">
        <v>2605000001</v>
      </c>
      <c r="B2127" s="2" t="s">
        <v>7199</v>
      </c>
      <c r="C2127" s="2" t="s">
        <v>7200</v>
      </c>
      <c r="D2127" s="2" t="s">
        <v>149</v>
      </c>
      <c r="E2127" s="2"/>
      <c r="F2127" s="2"/>
    </row>
    <row r="2128" spans="1:6" ht="18" customHeight="1">
      <c r="A2128" s="2">
        <v>2605000090</v>
      </c>
      <c r="B2128" s="2" t="s">
        <v>7199</v>
      </c>
      <c r="C2128" s="2" t="s">
        <v>7200</v>
      </c>
      <c r="D2128" s="2" t="s">
        <v>149</v>
      </c>
      <c r="E2128" s="2"/>
      <c r="F2128" s="2"/>
    </row>
    <row r="2129" spans="1:6" ht="18" customHeight="1">
      <c r="A2129" s="2">
        <v>2606000000</v>
      </c>
      <c r="B2129" s="2" t="s">
        <v>7201</v>
      </c>
      <c r="C2129" s="2" t="s">
        <v>7192</v>
      </c>
      <c r="D2129" s="2" t="s">
        <v>149</v>
      </c>
      <c r="E2129" s="2"/>
      <c r="F2129" s="2" t="s">
        <v>7054</v>
      </c>
    </row>
    <row r="2130" spans="1:6" ht="18" customHeight="1">
      <c r="A2130" s="2">
        <v>2607000001</v>
      </c>
      <c r="B2130" s="2" t="s">
        <v>7202</v>
      </c>
      <c r="C2130" s="2" t="s">
        <v>7192</v>
      </c>
      <c r="D2130" s="2" t="s">
        <v>149</v>
      </c>
      <c r="E2130" s="2"/>
      <c r="F2130" s="2" t="s">
        <v>6407</v>
      </c>
    </row>
    <row r="2131" spans="1:6" ht="18" customHeight="1">
      <c r="A2131" s="2">
        <v>2607000090</v>
      </c>
      <c r="B2131" s="2" t="s">
        <v>7202</v>
      </c>
      <c r="C2131" s="2" t="s">
        <v>7192</v>
      </c>
      <c r="D2131" s="2" t="s">
        <v>149</v>
      </c>
      <c r="E2131" s="2"/>
      <c r="F2131" s="2" t="s">
        <v>6407</v>
      </c>
    </row>
    <row r="2132" spans="1:6" ht="18" customHeight="1">
      <c r="A2132" s="2">
        <v>2608000001</v>
      </c>
      <c r="B2132" s="2" t="s">
        <v>7203</v>
      </c>
      <c r="C2132" s="2" t="s">
        <v>7192</v>
      </c>
      <c r="D2132" s="2" t="s">
        <v>149</v>
      </c>
      <c r="E2132" s="2"/>
      <c r="F2132" s="2" t="s">
        <v>6407</v>
      </c>
    </row>
    <row r="2133" spans="1:6" ht="18" customHeight="1">
      <c r="A2133" s="2">
        <v>2608000090</v>
      </c>
      <c r="B2133" s="2" t="s">
        <v>7204</v>
      </c>
      <c r="C2133" s="2" t="s">
        <v>7192</v>
      </c>
      <c r="D2133" s="2" t="s">
        <v>149</v>
      </c>
      <c r="E2133" s="2"/>
      <c r="F2133" s="2" t="s">
        <v>6407</v>
      </c>
    </row>
    <row r="2134" spans="1:6" ht="18" customHeight="1">
      <c r="A2134" s="2">
        <v>2609000000</v>
      </c>
      <c r="B2134" s="2" t="s">
        <v>7205</v>
      </c>
      <c r="C2134" s="2" t="s">
        <v>7192</v>
      </c>
      <c r="D2134" s="2" t="s">
        <v>149</v>
      </c>
      <c r="E2134" s="2"/>
      <c r="F2134" s="2" t="s">
        <v>7054</v>
      </c>
    </row>
    <row r="2135" spans="1:6" ht="18" customHeight="1">
      <c r="A2135" s="2">
        <v>2610000000</v>
      </c>
      <c r="B2135" s="2" t="s">
        <v>7206</v>
      </c>
      <c r="C2135" s="2" t="s">
        <v>7192</v>
      </c>
      <c r="D2135" s="2" t="s">
        <v>149</v>
      </c>
      <c r="E2135" s="2"/>
      <c r="F2135" s="2" t="s">
        <v>6407</v>
      </c>
    </row>
    <row r="2136" spans="1:6" ht="18" customHeight="1">
      <c r="A2136" s="2">
        <v>2611000000</v>
      </c>
      <c r="B2136" s="2" t="s">
        <v>7207</v>
      </c>
      <c r="C2136" s="2" t="s">
        <v>7208</v>
      </c>
      <c r="D2136" s="2" t="s">
        <v>149</v>
      </c>
      <c r="E2136" s="2"/>
      <c r="F2136" s="2" t="s">
        <v>7054</v>
      </c>
    </row>
    <row r="2137" spans="1:6" ht="18" customHeight="1">
      <c r="A2137" s="2">
        <v>2612100000</v>
      </c>
      <c r="B2137" s="2" t="s">
        <v>7209</v>
      </c>
      <c r="C2137" s="2" t="s">
        <v>7210</v>
      </c>
      <c r="D2137" s="2" t="s">
        <v>149</v>
      </c>
      <c r="E2137" s="2"/>
      <c r="F2137" s="2"/>
    </row>
    <row r="2138" spans="1:6" ht="18" customHeight="1">
      <c r="A2138" s="2">
        <v>2612200000</v>
      </c>
      <c r="B2138" s="2" t="s">
        <v>7211</v>
      </c>
      <c r="C2138" s="2" t="s">
        <v>7212</v>
      </c>
      <c r="D2138" s="2" t="s">
        <v>149</v>
      </c>
      <c r="E2138" s="2"/>
      <c r="F2138" s="2" t="s">
        <v>7054</v>
      </c>
    </row>
    <row r="2139" spans="1:6" ht="18" customHeight="1">
      <c r="A2139" s="2">
        <v>2613100000</v>
      </c>
      <c r="B2139" s="2" t="s">
        <v>7213</v>
      </c>
      <c r="C2139" s="2" t="s">
        <v>7192</v>
      </c>
      <c r="D2139" s="2" t="s">
        <v>149</v>
      </c>
      <c r="E2139" s="2"/>
      <c r="F2139" s="2" t="s">
        <v>7054</v>
      </c>
    </row>
    <row r="2140" spans="1:6" ht="18" customHeight="1">
      <c r="A2140" s="2">
        <v>2613900000</v>
      </c>
      <c r="B2140" s="2" t="s">
        <v>7214</v>
      </c>
      <c r="C2140" s="2" t="s">
        <v>7192</v>
      </c>
      <c r="D2140" s="2" t="s">
        <v>149</v>
      </c>
      <c r="E2140" s="2"/>
      <c r="F2140" s="2" t="s">
        <v>7054</v>
      </c>
    </row>
    <row r="2141" spans="1:6" ht="18" customHeight="1">
      <c r="A2141" s="2">
        <v>2614000000</v>
      </c>
      <c r="B2141" s="2" t="s">
        <v>7215</v>
      </c>
      <c r="C2141" s="2" t="s">
        <v>7192</v>
      </c>
      <c r="D2141" s="2" t="s">
        <v>149</v>
      </c>
      <c r="E2141" s="2"/>
      <c r="F2141" s="2"/>
    </row>
    <row r="2142" spans="1:6" ht="18" customHeight="1">
      <c r="A2142" s="2">
        <v>2615100000</v>
      </c>
      <c r="B2142" s="2" t="s">
        <v>7216</v>
      </c>
      <c r="C2142" s="2" t="s">
        <v>7217</v>
      </c>
      <c r="D2142" s="2" t="s">
        <v>149</v>
      </c>
      <c r="E2142" s="2"/>
      <c r="F2142" s="2"/>
    </row>
    <row r="2143" spans="1:6" ht="18" customHeight="1">
      <c r="A2143" s="2">
        <v>2615901000</v>
      </c>
      <c r="B2143" s="2" t="s">
        <v>7218</v>
      </c>
      <c r="C2143" s="2" t="s">
        <v>7192</v>
      </c>
      <c r="D2143" s="2" t="s">
        <v>149</v>
      </c>
      <c r="E2143" s="2"/>
      <c r="F2143" s="2"/>
    </row>
    <row r="2144" spans="1:6" ht="18" customHeight="1">
      <c r="A2144" s="2">
        <v>2615909000</v>
      </c>
      <c r="B2144" s="2" t="s">
        <v>7219</v>
      </c>
      <c r="C2144" s="2" t="s">
        <v>7192</v>
      </c>
      <c r="D2144" s="2" t="s">
        <v>149</v>
      </c>
      <c r="E2144" s="2"/>
      <c r="F2144" s="2"/>
    </row>
    <row r="2145" spans="1:6" ht="18" customHeight="1">
      <c r="A2145" s="2">
        <v>2616100000</v>
      </c>
      <c r="B2145" s="2" t="s">
        <v>7220</v>
      </c>
      <c r="C2145" s="2" t="s">
        <v>7221</v>
      </c>
      <c r="D2145" s="2" t="s">
        <v>149</v>
      </c>
      <c r="E2145" s="2"/>
      <c r="F2145" s="2"/>
    </row>
    <row r="2146" spans="1:6" ht="18" customHeight="1">
      <c r="A2146" s="2">
        <v>2616900001</v>
      </c>
      <c r="B2146" s="2" t="s">
        <v>7222</v>
      </c>
      <c r="C2146" s="2" t="s">
        <v>7223</v>
      </c>
      <c r="D2146" s="2" t="s">
        <v>149</v>
      </c>
      <c r="E2146" s="2"/>
      <c r="F2146" s="2"/>
    </row>
    <row r="2147" spans="1:6" ht="18" customHeight="1">
      <c r="A2147" s="2">
        <v>2616900009</v>
      </c>
      <c r="B2147" s="2" t="s">
        <v>7224</v>
      </c>
      <c r="C2147" s="2" t="s">
        <v>7223</v>
      </c>
      <c r="D2147" s="2" t="s">
        <v>149</v>
      </c>
      <c r="E2147" s="2"/>
      <c r="F2147" s="2"/>
    </row>
    <row r="2148" spans="1:6" ht="18" customHeight="1">
      <c r="A2148" s="2">
        <v>2617101000</v>
      </c>
      <c r="B2148" s="2" t="s">
        <v>7225</v>
      </c>
      <c r="C2148" s="2" t="s">
        <v>7192</v>
      </c>
      <c r="D2148" s="2" t="s">
        <v>149</v>
      </c>
      <c r="E2148" s="2"/>
      <c r="F2148" s="2" t="s">
        <v>7226</v>
      </c>
    </row>
    <row r="2149" spans="1:6" ht="18" customHeight="1">
      <c r="A2149" s="2">
        <v>2617109001</v>
      </c>
      <c r="B2149" s="2" t="s">
        <v>7227</v>
      </c>
      <c r="C2149" s="2" t="s">
        <v>7192</v>
      </c>
      <c r="D2149" s="2" t="s">
        <v>149</v>
      </c>
      <c r="E2149" s="2"/>
      <c r="F2149" s="2" t="s">
        <v>7226</v>
      </c>
    </row>
    <row r="2150" spans="1:6" ht="18" customHeight="1">
      <c r="A2150" s="2">
        <v>2617109090</v>
      </c>
      <c r="B2150" s="2" t="s">
        <v>7227</v>
      </c>
      <c r="C2150" s="2" t="s">
        <v>7192</v>
      </c>
      <c r="D2150" s="2" t="s">
        <v>149</v>
      </c>
      <c r="E2150" s="2"/>
      <c r="F2150" s="2" t="s">
        <v>7226</v>
      </c>
    </row>
    <row r="2151" spans="1:6" ht="18" customHeight="1">
      <c r="A2151" s="2">
        <v>2617901000</v>
      </c>
      <c r="B2151" s="2" t="s">
        <v>7228</v>
      </c>
      <c r="C2151" s="2" t="s">
        <v>7192</v>
      </c>
      <c r="D2151" s="2" t="s">
        <v>149</v>
      </c>
      <c r="E2151" s="2"/>
      <c r="F2151" s="2"/>
    </row>
    <row r="2152" spans="1:6" ht="18" customHeight="1">
      <c r="A2152" s="2">
        <v>2617909000</v>
      </c>
      <c r="B2152" s="2" t="s">
        <v>7229</v>
      </c>
      <c r="C2152" s="2" t="s">
        <v>7192</v>
      </c>
      <c r="D2152" s="2" t="s">
        <v>149</v>
      </c>
      <c r="E2152" s="2"/>
      <c r="F2152" s="2"/>
    </row>
    <row r="2153" spans="1:6" ht="18" customHeight="1">
      <c r="A2153" s="2">
        <v>2618001000</v>
      </c>
      <c r="B2153" s="2" t="s">
        <v>7230</v>
      </c>
      <c r="C2153" s="2" t="s">
        <v>7231</v>
      </c>
      <c r="D2153" s="2" t="s">
        <v>149</v>
      </c>
      <c r="E2153" s="2"/>
      <c r="F2153" s="2">
        <v>9</v>
      </c>
    </row>
    <row r="2154" spans="1:6" ht="18" customHeight="1">
      <c r="A2154" s="2">
        <v>2618009000</v>
      </c>
      <c r="B2154" s="2" t="s">
        <v>7232</v>
      </c>
      <c r="C2154" s="2" t="s">
        <v>7231</v>
      </c>
      <c r="D2154" s="2" t="s">
        <v>149</v>
      </c>
      <c r="E2154" s="2"/>
      <c r="F2154" s="2">
        <v>9</v>
      </c>
    </row>
    <row r="2155" spans="1:6" ht="18" customHeight="1">
      <c r="A2155" s="2">
        <v>2619000000</v>
      </c>
      <c r="B2155" s="2" t="s">
        <v>7233</v>
      </c>
      <c r="C2155" s="2" t="s">
        <v>7234</v>
      </c>
      <c r="D2155" s="2" t="s">
        <v>149</v>
      </c>
      <c r="E2155" s="2"/>
      <c r="F2155" s="2">
        <v>9</v>
      </c>
    </row>
    <row r="2156" spans="1:6" ht="18" customHeight="1">
      <c r="A2156" s="2">
        <v>2620110000</v>
      </c>
      <c r="B2156" s="2" t="s">
        <v>7235</v>
      </c>
      <c r="C2156" s="2" t="s">
        <v>7231</v>
      </c>
      <c r="D2156" s="2" t="s">
        <v>149</v>
      </c>
      <c r="E2156" s="2"/>
      <c r="F2156" s="2">
        <v>9</v>
      </c>
    </row>
    <row r="2157" spans="1:6" ht="18" customHeight="1">
      <c r="A2157" s="2">
        <v>2620190000</v>
      </c>
      <c r="B2157" s="2" t="s">
        <v>7236</v>
      </c>
      <c r="C2157" s="2" t="s">
        <v>7231</v>
      </c>
      <c r="D2157" s="2" t="s">
        <v>149</v>
      </c>
      <c r="E2157" s="2"/>
      <c r="F2157" s="2">
        <v>9</v>
      </c>
    </row>
    <row r="2158" spans="1:6" ht="18" customHeight="1">
      <c r="A2158" s="2">
        <v>2620210000</v>
      </c>
      <c r="B2158" s="2" t="s">
        <v>7237</v>
      </c>
      <c r="C2158" s="2" t="s">
        <v>7231</v>
      </c>
      <c r="D2158" s="2" t="s">
        <v>149</v>
      </c>
      <c r="E2158" s="2"/>
      <c r="F2158" s="2">
        <v>9</v>
      </c>
    </row>
    <row r="2159" spans="1:6" ht="18" customHeight="1">
      <c r="A2159" s="2">
        <v>2620290000</v>
      </c>
      <c r="B2159" s="2" t="s">
        <v>7238</v>
      </c>
      <c r="C2159" s="2" t="s">
        <v>7231</v>
      </c>
      <c r="D2159" s="2" t="s">
        <v>149</v>
      </c>
      <c r="E2159" s="2"/>
      <c r="F2159" s="2">
        <v>9</v>
      </c>
    </row>
    <row r="2160" spans="1:6" ht="18" customHeight="1">
      <c r="A2160" s="2">
        <v>2620300000</v>
      </c>
      <c r="B2160" s="2" t="s">
        <v>7239</v>
      </c>
      <c r="C2160" s="2" t="s">
        <v>7231</v>
      </c>
      <c r="D2160" s="2" t="s">
        <v>149</v>
      </c>
      <c r="E2160" s="2"/>
      <c r="F2160" s="2">
        <v>9</v>
      </c>
    </row>
    <row r="2161" spans="1:6" ht="18" customHeight="1">
      <c r="A2161" s="2">
        <v>2620400000</v>
      </c>
      <c r="B2161" s="2" t="s">
        <v>7240</v>
      </c>
      <c r="C2161" s="2" t="s">
        <v>7231</v>
      </c>
      <c r="D2161" s="2" t="s">
        <v>149</v>
      </c>
      <c r="E2161" s="2"/>
      <c r="F2161" s="2">
        <v>9</v>
      </c>
    </row>
    <row r="2162" spans="1:6" ht="18" customHeight="1">
      <c r="A2162" s="2">
        <v>2620600000</v>
      </c>
      <c r="B2162" s="2" t="s">
        <v>7241</v>
      </c>
      <c r="C2162" s="2" t="s">
        <v>7231</v>
      </c>
      <c r="D2162" s="2" t="s">
        <v>149</v>
      </c>
      <c r="E2162" s="2"/>
      <c r="F2162" s="2">
        <v>9</v>
      </c>
    </row>
    <row r="2163" spans="1:6" ht="18" customHeight="1">
      <c r="A2163" s="2">
        <v>2620910000</v>
      </c>
      <c r="B2163" s="2" t="s">
        <v>7242</v>
      </c>
      <c r="C2163" s="2" t="s">
        <v>7231</v>
      </c>
      <c r="D2163" s="2" t="s">
        <v>149</v>
      </c>
      <c r="E2163" s="2"/>
      <c r="F2163" s="2">
        <v>9</v>
      </c>
    </row>
    <row r="2164" spans="1:6" ht="18" customHeight="1">
      <c r="A2164" s="2">
        <v>2620991000</v>
      </c>
      <c r="B2164" s="2" t="s">
        <v>7243</v>
      </c>
      <c r="C2164" s="2" t="s">
        <v>7231</v>
      </c>
      <c r="D2164" s="2" t="s">
        <v>149</v>
      </c>
      <c r="E2164" s="2"/>
      <c r="F2164" s="2" t="s">
        <v>7244</v>
      </c>
    </row>
    <row r="2165" spans="1:6" ht="18" customHeight="1">
      <c r="A2165" s="2">
        <v>2620999000</v>
      </c>
      <c r="B2165" s="2" t="s">
        <v>7245</v>
      </c>
      <c r="C2165" s="2" t="s">
        <v>7231</v>
      </c>
      <c r="D2165" s="2" t="s">
        <v>149</v>
      </c>
      <c r="E2165" s="2"/>
      <c r="F2165" s="2">
        <v>9</v>
      </c>
    </row>
    <row r="2166" spans="1:6" ht="18" customHeight="1">
      <c r="A2166" s="2">
        <v>2621100000</v>
      </c>
      <c r="B2166" s="2" t="s">
        <v>7246</v>
      </c>
      <c r="C2166" s="2" t="s">
        <v>7231</v>
      </c>
      <c r="D2166" s="2" t="s">
        <v>149</v>
      </c>
      <c r="E2166" s="2"/>
      <c r="F2166" s="2">
        <v>9</v>
      </c>
    </row>
    <row r="2167" spans="1:6" ht="18" customHeight="1">
      <c r="A2167" s="2">
        <v>2621900000</v>
      </c>
      <c r="B2167" s="2" t="s">
        <v>7247</v>
      </c>
      <c r="C2167" s="2" t="s">
        <v>7231</v>
      </c>
      <c r="D2167" s="2" t="s">
        <v>149</v>
      </c>
      <c r="E2167" s="2"/>
      <c r="F2167" s="2">
        <v>9</v>
      </c>
    </row>
    <row r="2168" spans="1:6" ht="18" customHeight="1">
      <c r="A2168" s="2">
        <v>2701110010</v>
      </c>
      <c r="B2168" s="2" t="s">
        <v>7248</v>
      </c>
      <c r="C2168" s="2" t="s">
        <v>7249</v>
      </c>
      <c r="D2168" s="2" t="s">
        <v>149</v>
      </c>
      <c r="E2168" s="2"/>
      <c r="F2168" s="2" t="s">
        <v>7250</v>
      </c>
    </row>
    <row r="2169" spans="1:6" ht="18" customHeight="1">
      <c r="A2169" s="2">
        <v>2701110090</v>
      </c>
      <c r="B2169" s="2" t="s">
        <v>7251</v>
      </c>
      <c r="C2169" s="2" t="s">
        <v>7249</v>
      </c>
      <c r="D2169" s="2" t="s">
        <v>149</v>
      </c>
      <c r="E2169" s="2"/>
      <c r="F2169" s="2" t="s">
        <v>7189</v>
      </c>
    </row>
    <row r="2170" spans="1:6" ht="18" customHeight="1">
      <c r="A2170" s="2">
        <v>2701121000</v>
      </c>
      <c r="B2170" s="2" t="s">
        <v>7252</v>
      </c>
      <c r="C2170" s="2" t="s">
        <v>7253</v>
      </c>
      <c r="D2170" s="2" t="s">
        <v>149</v>
      </c>
      <c r="E2170" s="2"/>
      <c r="F2170" s="2" t="s">
        <v>7250</v>
      </c>
    </row>
    <row r="2171" spans="1:6" ht="18" customHeight="1">
      <c r="A2171" s="2">
        <v>2701129000</v>
      </c>
      <c r="B2171" s="2" t="s">
        <v>7254</v>
      </c>
      <c r="C2171" s="2" t="s">
        <v>7255</v>
      </c>
      <c r="D2171" s="2" t="s">
        <v>149</v>
      </c>
      <c r="E2171" s="2"/>
      <c r="F2171" s="2" t="s">
        <v>7250</v>
      </c>
    </row>
    <row r="2172" spans="1:6" ht="18" customHeight="1">
      <c r="A2172" s="2">
        <v>2701190000</v>
      </c>
      <c r="B2172" s="2" t="s">
        <v>7256</v>
      </c>
      <c r="C2172" s="2" t="s">
        <v>7257</v>
      </c>
      <c r="D2172" s="2" t="s">
        <v>149</v>
      </c>
      <c r="E2172" s="2"/>
      <c r="F2172" s="2" t="s">
        <v>7250</v>
      </c>
    </row>
    <row r="2173" spans="1:6" ht="18" customHeight="1">
      <c r="A2173" s="2">
        <v>2701200000</v>
      </c>
      <c r="B2173" s="2" t="s">
        <v>7258</v>
      </c>
      <c r="C2173" s="2" t="s">
        <v>7259</v>
      </c>
      <c r="D2173" s="2" t="s">
        <v>149</v>
      </c>
      <c r="E2173" s="2"/>
      <c r="F2173" s="2"/>
    </row>
    <row r="2174" spans="1:6" ht="18" customHeight="1">
      <c r="A2174" s="2">
        <v>2702100000</v>
      </c>
      <c r="B2174" s="2" t="s">
        <v>7260</v>
      </c>
      <c r="C2174" s="2" t="s">
        <v>7261</v>
      </c>
      <c r="D2174" s="2" t="s">
        <v>149</v>
      </c>
      <c r="E2174" s="2"/>
      <c r="F2174" s="2" t="s">
        <v>7156</v>
      </c>
    </row>
    <row r="2175" spans="1:6" ht="18" customHeight="1">
      <c r="A2175" s="2">
        <v>2702200000</v>
      </c>
      <c r="B2175" s="2" t="s">
        <v>7262</v>
      </c>
      <c r="C2175" s="2" t="s">
        <v>7261</v>
      </c>
      <c r="D2175" s="2" t="s">
        <v>149</v>
      </c>
      <c r="E2175" s="2"/>
      <c r="F2175" s="2" t="s">
        <v>6407</v>
      </c>
    </row>
    <row r="2176" spans="1:6" ht="18" customHeight="1">
      <c r="A2176" s="2">
        <v>2703000010</v>
      </c>
      <c r="B2176" s="2" t="s">
        <v>7263</v>
      </c>
      <c r="C2176" s="2" t="s">
        <v>7264</v>
      </c>
      <c r="D2176" s="2" t="s">
        <v>149</v>
      </c>
      <c r="E2176" s="2"/>
      <c r="F2176" s="2" t="s">
        <v>7265</v>
      </c>
    </row>
    <row r="2177" spans="1:6" ht="18" customHeight="1">
      <c r="A2177" s="2">
        <v>2703000090</v>
      </c>
      <c r="B2177" s="2" t="s">
        <v>7266</v>
      </c>
      <c r="C2177" s="2" t="s">
        <v>7264</v>
      </c>
      <c r="D2177" s="2" t="s">
        <v>149</v>
      </c>
      <c r="E2177" s="2"/>
      <c r="F2177" s="2" t="s">
        <v>4648</v>
      </c>
    </row>
    <row r="2178" spans="1:6" ht="18" customHeight="1">
      <c r="A2178" s="2">
        <v>2704001000</v>
      </c>
      <c r="B2178" s="2" t="s">
        <v>7267</v>
      </c>
      <c r="C2178" s="2" t="s">
        <v>7268</v>
      </c>
      <c r="D2178" s="2" t="s">
        <v>149</v>
      </c>
      <c r="E2178" s="2"/>
      <c r="F2178" s="2" t="s">
        <v>7054</v>
      </c>
    </row>
    <row r="2179" spans="1:6" ht="18" customHeight="1">
      <c r="A2179" s="2">
        <v>2704009000</v>
      </c>
      <c r="B2179" s="2" t="s">
        <v>7269</v>
      </c>
      <c r="C2179" s="2" t="s">
        <v>7270</v>
      </c>
      <c r="D2179" s="2" t="s">
        <v>149</v>
      </c>
      <c r="E2179" s="2"/>
      <c r="F2179" s="2"/>
    </row>
    <row r="2180" spans="1:6" ht="18" customHeight="1">
      <c r="A2180" s="2">
        <v>2705000010</v>
      </c>
      <c r="B2180" s="2" t="s">
        <v>7271</v>
      </c>
      <c r="C2180" s="2" t="s">
        <v>7270</v>
      </c>
      <c r="D2180" s="2" t="s">
        <v>149</v>
      </c>
      <c r="E2180" s="2"/>
      <c r="F2180" s="2" t="s">
        <v>4648</v>
      </c>
    </row>
    <row r="2181" spans="1:6" ht="18" customHeight="1">
      <c r="A2181" s="2">
        <v>2705000090</v>
      </c>
      <c r="B2181" s="2" t="s">
        <v>7272</v>
      </c>
      <c r="C2181" s="2" t="s">
        <v>7270</v>
      </c>
      <c r="D2181" s="2" t="s">
        <v>149</v>
      </c>
      <c r="E2181" s="2"/>
      <c r="F2181" s="2"/>
    </row>
    <row r="2182" spans="1:6" ht="18" customHeight="1">
      <c r="A2182" s="2">
        <v>2706000001</v>
      </c>
      <c r="B2182" s="2" t="s">
        <v>7273</v>
      </c>
      <c r="C2182" s="2" t="s">
        <v>7274</v>
      </c>
      <c r="D2182" s="2" t="s">
        <v>149</v>
      </c>
      <c r="E2182" s="2"/>
      <c r="F2182" s="2"/>
    </row>
    <row r="2183" spans="1:6" ht="18" customHeight="1">
      <c r="A2183" s="2">
        <v>2706000090</v>
      </c>
      <c r="B2183" s="2" t="s">
        <v>7275</v>
      </c>
      <c r="C2183" s="2" t="s">
        <v>7274</v>
      </c>
      <c r="D2183" s="2" t="s">
        <v>149</v>
      </c>
      <c r="E2183" s="2"/>
      <c r="F2183" s="2" t="s">
        <v>4648</v>
      </c>
    </row>
    <row r="2184" spans="1:6" ht="18" customHeight="1">
      <c r="A2184" s="2">
        <v>2707100000</v>
      </c>
      <c r="B2184" s="2" t="s">
        <v>7276</v>
      </c>
      <c r="C2184" s="2" t="s">
        <v>7277</v>
      </c>
      <c r="D2184" s="2" t="s">
        <v>149</v>
      </c>
      <c r="E2184" s="2"/>
      <c r="F2184" s="2" t="s">
        <v>4648</v>
      </c>
    </row>
    <row r="2185" spans="1:6" ht="18" customHeight="1">
      <c r="A2185" s="2">
        <v>2707200000</v>
      </c>
      <c r="B2185" s="2" t="s">
        <v>7278</v>
      </c>
      <c r="C2185" s="2" t="s">
        <v>7277</v>
      </c>
      <c r="D2185" s="2" t="s">
        <v>149</v>
      </c>
      <c r="E2185" s="2"/>
      <c r="F2185" s="2"/>
    </row>
    <row r="2186" spans="1:6" ht="18" customHeight="1">
      <c r="A2186" s="2">
        <v>2707300000</v>
      </c>
      <c r="B2186" s="2" t="s">
        <v>7279</v>
      </c>
      <c r="C2186" s="2" t="s">
        <v>7277</v>
      </c>
      <c r="D2186" s="2" t="s">
        <v>149</v>
      </c>
      <c r="E2186" s="2"/>
      <c r="F2186" s="2"/>
    </row>
    <row r="2187" spans="1:6" ht="18" customHeight="1">
      <c r="A2187" s="2">
        <v>2707400000</v>
      </c>
      <c r="B2187" s="2" t="s">
        <v>7280</v>
      </c>
      <c r="C2187" s="2" t="s">
        <v>7281</v>
      </c>
      <c r="D2187" s="2" t="s">
        <v>149</v>
      </c>
      <c r="E2187" s="2"/>
      <c r="F2187" s="2" t="s">
        <v>4648</v>
      </c>
    </row>
    <row r="2188" spans="1:6" ht="18" customHeight="1">
      <c r="A2188" s="2">
        <v>2707500010</v>
      </c>
      <c r="B2188" s="2" t="s">
        <v>7282</v>
      </c>
      <c r="C2188" s="2" t="s">
        <v>7283</v>
      </c>
      <c r="D2188" s="2" t="s">
        <v>149</v>
      </c>
      <c r="E2188" s="2" t="s">
        <v>6892</v>
      </c>
      <c r="F2188" s="2"/>
    </row>
    <row r="2189" spans="1:6" ht="18" customHeight="1">
      <c r="A2189" s="2">
        <v>2707500090</v>
      </c>
      <c r="B2189" s="2" t="s">
        <v>7284</v>
      </c>
      <c r="C2189" s="2" t="s">
        <v>7283</v>
      </c>
      <c r="D2189" s="2" t="s">
        <v>149</v>
      </c>
      <c r="E2189" s="2" t="s">
        <v>6892</v>
      </c>
      <c r="F2189" s="2"/>
    </row>
    <row r="2190" spans="1:6" ht="18" customHeight="1">
      <c r="A2190" s="2">
        <v>2707910000</v>
      </c>
      <c r="B2190" s="2" t="s">
        <v>7285</v>
      </c>
      <c r="C2190" s="2" t="s">
        <v>7286</v>
      </c>
      <c r="D2190" s="2" t="s">
        <v>149</v>
      </c>
      <c r="E2190" s="2"/>
      <c r="F2190" s="2"/>
    </row>
    <row r="2191" spans="1:6" ht="18" customHeight="1">
      <c r="A2191" s="2">
        <v>2707991000</v>
      </c>
      <c r="B2191" s="2" t="s">
        <v>7287</v>
      </c>
      <c r="C2191" s="2" t="s">
        <v>7286</v>
      </c>
      <c r="D2191" s="2" t="s">
        <v>149</v>
      </c>
      <c r="E2191" s="2"/>
      <c r="F2191" s="2"/>
    </row>
    <row r="2192" spans="1:6" ht="18" customHeight="1">
      <c r="A2192" s="2">
        <v>2707999000</v>
      </c>
      <c r="B2192" s="2" t="s">
        <v>7288</v>
      </c>
      <c r="C2192" s="2" t="s">
        <v>7289</v>
      </c>
      <c r="D2192" s="2" t="s">
        <v>149</v>
      </c>
      <c r="E2192" s="2" t="s">
        <v>6892</v>
      </c>
      <c r="F2192" s="2"/>
    </row>
    <row r="2193" spans="1:6" ht="18" customHeight="1">
      <c r="A2193" s="2">
        <v>2708100000</v>
      </c>
      <c r="B2193" s="2" t="s">
        <v>7290</v>
      </c>
      <c r="C2193" s="2" t="s">
        <v>7264</v>
      </c>
      <c r="D2193" s="2" t="s">
        <v>149</v>
      </c>
      <c r="E2193" s="2"/>
      <c r="F2193" s="2"/>
    </row>
    <row r="2194" spans="1:6" ht="18" customHeight="1">
      <c r="A2194" s="2">
        <v>2708200001</v>
      </c>
      <c r="B2194" s="2" t="s">
        <v>7291</v>
      </c>
      <c r="C2194" s="2" t="s">
        <v>7264</v>
      </c>
      <c r="D2194" s="2" t="s">
        <v>149</v>
      </c>
      <c r="E2194" s="2"/>
      <c r="F2194" s="2"/>
    </row>
    <row r="2195" spans="1:6" ht="18" customHeight="1">
      <c r="A2195" s="2">
        <v>2708200090</v>
      </c>
      <c r="B2195" s="2" t="s">
        <v>7292</v>
      </c>
      <c r="C2195" s="2" t="s">
        <v>7264</v>
      </c>
      <c r="D2195" s="2" t="s">
        <v>149</v>
      </c>
      <c r="E2195" s="2"/>
      <c r="F2195" s="2"/>
    </row>
    <row r="2196" spans="1:6" ht="18" customHeight="1">
      <c r="A2196" s="2">
        <v>2709000000</v>
      </c>
      <c r="B2196" s="2" t="s">
        <v>7293</v>
      </c>
      <c r="C2196" s="2" t="s">
        <v>7294</v>
      </c>
      <c r="D2196" s="2" t="s">
        <v>149</v>
      </c>
      <c r="E2196" s="2" t="s">
        <v>7295</v>
      </c>
      <c r="F2196" s="2" t="s">
        <v>7296</v>
      </c>
    </row>
    <row r="2197" spans="1:6" ht="18" customHeight="1">
      <c r="A2197" s="2">
        <v>2710121000</v>
      </c>
      <c r="B2197" s="2" t="s">
        <v>7297</v>
      </c>
      <c r="C2197" s="2" t="s">
        <v>7298</v>
      </c>
      <c r="D2197" s="2" t="s">
        <v>149</v>
      </c>
      <c r="E2197" s="2" t="s">
        <v>6892</v>
      </c>
      <c r="F2197" s="2" t="s">
        <v>7299</v>
      </c>
    </row>
    <row r="2198" spans="1:6" ht="18" customHeight="1">
      <c r="A2198" s="2">
        <v>2710122000</v>
      </c>
      <c r="B2198" s="2" t="s">
        <v>7300</v>
      </c>
      <c r="C2198" s="2" t="s">
        <v>7301</v>
      </c>
      <c r="D2198" s="2" t="s">
        <v>149</v>
      </c>
      <c r="E2198" s="2" t="s">
        <v>6892</v>
      </c>
      <c r="F2198" s="2" t="s">
        <v>7299</v>
      </c>
    </row>
    <row r="2199" spans="1:6" ht="18" customHeight="1">
      <c r="A2199" s="2">
        <v>2710123000</v>
      </c>
      <c r="B2199" s="2" t="s">
        <v>7302</v>
      </c>
      <c r="C2199" s="2" t="s">
        <v>7303</v>
      </c>
      <c r="D2199" s="2" t="s">
        <v>149</v>
      </c>
      <c r="E2199" s="2" t="s">
        <v>6892</v>
      </c>
      <c r="F2199" s="2"/>
    </row>
    <row r="2200" spans="1:6" ht="18" customHeight="1">
      <c r="A2200" s="2">
        <v>2710129101</v>
      </c>
      <c r="B2200" s="2" t="s">
        <v>7304</v>
      </c>
      <c r="C2200" s="2" t="s">
        <v>7277</v>
      </c>
      <c r="D2200" s="2" t="s">
        <v>149</v>
      </c>
      <c r="E2200" s="2"/>
      <c r="F2200" s="2" t="s">
        <v>7156</v>
      </c>
    </row>
    <row r="2201" spans="1:6" ht="18" customHeight="1">
      <c r="A2201" s="2">
        <v>2710129190</v>
      </c>
      <c r="B2201" s="2" t="s">
        <v>7305</v>
      </c>
      <c r="C2201" s="2" t="s">
        <v>7277</v>
      </c>
      <c r="D2201" s="2" t="s">
        <v>149</v>
      </c>
      <c r="E2201" s="2"/>
      <c r="F2201" s="2" t="s">
        <v>7156</v>
      </c>
    </row>
    <row r="2202" spans="1:6" ht="18" customHeight="1">
      <c r="A2202" s="2">
        <v>2710129910</v>
      </c>
      <c r="B2202" s="2" t="s">
        <v>7306</v>
      </c>
      <c r="C2202" s="2" t="s">
        <v>7307</v>
      </c>
      <c r="D2202" s="2" t="s">
        <v>149</v>
      </c>
      <c r="E2202" s="2" t="s">
        <v>6892</v>
      </c>
      <c r="F2202" s="2" t="s">
        <v>7156</v>
      </c>
    </row>
    <row r="2203" spans="1:6" ht="18" customHeight="1">
      <c r="A2203" s="2">
        <v>2710129920</v>
      </c>
      <c r="B2203" s="2" t="s">
        <v>7308</v>
      </c>
      <c r="C2203" s="2" t="s">
        <v>7307</v>
      </c>
      <c r="D2203" s="2" t="s">
        <v>149</v>
      </c>
      <c r="E2203" s="2" t="s">
        <v>6892</v>
      </c>
      <c r="F2203" s="2" t="s">
        <v>7156</v>
      </c>
    </row>
    <row r="2204" spans="1:6" ht="18" customHeight="1">
      <c r="A2204" s="2">
        <v>2710129990</v>
      </c>
      <c r="B2204" s="2" t="s">
        <v>7309</v>
      </c>
      <c r="C2204" s="2" t="s">
        <v>7307</v>
      </c>
      <c r="D2204" s="2" t="s">
        <v>149</v>
      </c>
      <c r="E2204" s="2" t="s">
        <v>6892</v>
      </c>
      <c r="F2204" s="2" t="s">
        <v>7156</v>
      </c>
    </row>
    <row r="2205" spans="1:6" ht="18" customHeight="1">
      <c r="A2205" s="2">
        <v>2710191200</v>
      </c>
      <c r="B2205" s="2" t="s">
        <v>7310</v>
      </c>
      <c r="C2205" s="2" t="s">
        <v>7311</v>
      </c>
      <c r="D2205" s="2" t="s">
        <v>149</v>
      </c>
      <c r="E2205" s="2" t="s">
        <v>6892</v>
      </c>
      <c r="F2205" s="2" t="s">
        <v>7299</v>
      </c>
    </row>
    <row r="2206" spans="1:6" ht="18" customHeight="1">
      <c r="A2206" s="2">
        <v>2710191300</v>
      </c>
      <c r="B2206" s="2" t="s">
        <v>7312</v>
      </c>
      <c r="C2206" s="2" t="s">
        <v>7311</v>
      </c>
      <c r="D2206" s="2" t="s">
        <v>149</v>
      </c>
      <c r="E2206" s="2" t="s">
        <v>6892</v>
      </c>
      <c r="F2206" s="2" t="s">
        <v>7299</v>
      </c>
    </row>
    <row r="2207" spans="1:6" ht="18" customHeight="1">
      <c r="A2207" s="2">
        <v>2710191400</v>
      </c>
      <c r="B2207" s="2" t="s">
        <v>7313</v>
      </c>
      <c r="C2207" s="2" t="s">
        <v>7311</v>
      </c>
      <c r="D2207" s="2" t="s">
        <v>149</v>
      </c>
      <c r="E2207" s="2" t="s">
        <v>6892</v>
      </c>
      <c r="F2207" s="2" t="s">
        <v>7299</v>
      </c>
    </row>
    <row r="2208" spans="1:6" ht="18" customHeight="1">
      <c r="A2208" s="2">
        <v>2710191910</v>
      </c>
      <c r="B2208" s="2" t="s">
        <v>7314</v>
      </c>
      <c r="C2208" s="2" t="s">
        <v>7311</v>
      </c>
      <c r="D2208" s="2" t="s">
        <v>149</v>
      </c>
      <c r="E2208" s="2" t="s">
        <v>6892</v>
      </c>
      <c r="F2208" s="2" t="s">
        <v>7054</v>
      </c>
    </row>
    <row r="2209" spans="1:6" ht="18" customHeight="1">
      <c r="A2209" s="2">
        <v>2710191920</v>
      </c>
      <c r="B2209" s="2" t="s">
        <v>7315</v>
      </c>
      <c r="C2209" s="2" t="s">
        <v>7311</v>
      </c>
      <c r="D2209" s="2" t="s">
        <v>149</v>
      </c>
      <c r="E2209" s="2" t="s">
        <v>6892</v>
      </c>
      <c r="F2209" s="2" t="s">
        <v>6091</v>
      </c>
    </row>
    <row r="2210" spans="1:6" ht="18" customHeight="1">
      <c r="A2210" s="2">
        <v>2710191990</v>
      </c>
      <c r="B2210" s="2" t="s">
        <v>7316</v>
      </c>
      <c r="C2210" s="2" t="s">
        <v>7311</v>
      </c>
      <c r="D2210" s="2" t="s">
        <v>149</v>
      </c>
      <c r="E2210" s="2" t="s">
        <v>6892</v>
      </c>
      <c r="F2210" s="2" t="s">
        <v>6091</v>
      </c>
    </row>
    <row r="2211" spans="1:6" ht="18" customHeight="1">
      <c r="A2211" s="2">
        <v>2710192410</v>
      </c>
      <c r="B2211" s="2" t="s">
        <v>7317</v>
      </c>
      <c r="C2211" s="2" t="s">
        <v>7318</v>
      </c>
      <c r="D2211" s="2" t="s">
        <v>149</v>
      </c>
      <c r="E2211" s="2" t="s">
        <v>6892</v>
      </c>
      <c r="F2211" s="2" t="s">
        <v>7299</v>
      </c>
    </row>
    <row r="2212" spans="1:6" ht="18" customHeight="1">
      <c r="A2212" s="2">
        <v>2710192490</v>
      </c>
      <c r="B2212" s="2" t="s">
        <v>7319</v>
      </c>
      <c r="C2212" s="2" t="s">
        <v>7318</v>
      </c>
      <c r="D2212" s="2" t="s">
        <v>149</v>
      </c>
      <c r="E2212" s="2" t="s">
        <v>6892</v>
      </c>
      <c r="F2212" s="2" t="s">
        <v>7320</v>
      </c>
    </row>
    <row r="2213" spans="1:6" ht="18" customHeight="1">
      <c r="A2213" s="2">
        <v>2710192500</v>
      </c>
      <c r="B2213" s="2" t="s">
        <v>7321</v>
      </c>
      <c r="C2213" s="2" t="s">
        <v>7322</v>
      </c>
      <c r="D2213" s="2" t="s">
        <v>149</v>
      </c>
      <c r="E2213" s="2" t="s">
        <v>6892</v>
      </c>
      <c r="F2213" s="2" t="s">
        <v>4648</v>
      </c>
    </row>
    <row r="2214" spans="1:6" ht="18" customHeight="1">
      <c r="A2214" s="2">
        <v>2710192600</v>
      </c>
      <c r="B2214" s="2" t="s">
        <v>7323</v>
      </c>
      <c r="C2214" s="2" t="s">
        <v>7322</v>
      </c>
      <c r="D2214" s="2" t="s">
        <v>149</v>
      </c>
      <c r="E2214" s="2" t="s">
        <v>6892</v>
      </c>
      <c r="F2214" s="2" t="s">
        <v>7299</v>
      </c>
    </row>
    <row r="2215" spans="1:6" ht="18" customHeight="1">
      <c r="A2215" s="2">
        <v>2710199100</v>
      </c>
      <c r="B2215" s="2" t="s">
        <v>7324</v>
      </c>
      <c r="C2215" s="2" t="s">
        <v>7325</v>
      </c>
      <c r="D2215" s="2" t="s">
        <v>149</v>
      </c>
      <c r="E2215" s="2" t="s">
        <v>6892</v>
      </c>
      <c r="F2215" s="2" t="s">
        <v>7156</v>
      </c>
    </row>
    <row r="2216" spans="1:6" ht="18" customHeight="1">
      <c r="A2216" s="2">
        <v>2710199200</v>
      </c>
      <c r="B2216" s="2" t="s">
        <v>7326</v>
      </c>
      <c r="C2216" s="2" t="s">
        <v>7325</v>
      </c>
      <c r="D2216" s="2" t="s">
        <v>149</v>
      </c>
      <c r="E2216" s="2" t="s">
        <v>6892</v>
      </c>
      <c r="F2216" s="2" t="s">
        <v>7156</v>
      </c>
    </row>
    <row r="2217" spans="1:6" ht="18" customHeight="1">
      <c r="A2217" s="2">
        <v>2710199310</v>
      </c>
      <c r="B2217" s="2" t="s">
        <v>7327</v>
      </c>
      <c r="C2217" s="2" t="s">
        <v>7328</v>
      </c>
      <c r="D2217" s="2" t="s">
        <v>149</v>
      </c>
      <c r="E2217" s="2" t="s">
        <v>6892</v>
      </c>
      <c r="F2217" s="2" t="s">
        <v>7054</v>
      </c>
    </row>
    <row r="2218" spans="1:6" ht="18" customHeight="1">
      <c r="A2218" s="2">
        <v>2710199390</v>
      </c>
      <c r="B2218" s="2" t="s">
        <v>7329</v>
      </c>
      <c r="C2218" s="2" t="s">
        <v>7328</v>
      </c>
      <c r="D2218" s="2" t="s">
        <v>149</v>
      </c>
      <c r="E2218" s="2" t="s">
        <v>6892</v>
      </c>
      <c r="F2218" s="2" t="s">
        <v>7054</v>
      </c>
    </row>
    <row r="2219" spans="1:6" ht="18" customHeight="1">
      <c r="A2219" s="2">
        <v>2710199400</v>
      </c>
      <c r="B2219" s="2" t="s">
        <v>7330</v>
      </c>
      <c r="C2219" s="2" t="s">
        <v>7331</v>
      </c>
      <c r="D2219" s="2" t="s">
        <v>149</v>
      </c>
      <c r="E2219" s="2"/>
      <c r="F2219" s="2" t="s">
        <v>4648</v>
      </c>
    </row>
    <row r="2220" spans="1:6" ht="18" customHeight="1">
      <c r="A2220" s="2">
        <v>2710199910</v>
      </c>
      <c r="B2220" s="2" t="s">
        <v>7332</v>
      </c>
      <c r="C2220" s="2" t="s">
        <v>7333</v>
      </c>
      <c r="D2220" s="2" t="s">
        <v>149</v>
      </c>
      <c r="E2220" s="2" t="s">
        <v>6892</v>
      </c>
      <c r="F2220" s="2" t="s">
        <v>7334</v>
      </c>
    </row>
    <row r="2221" spans="1:6" ht="18" customHeight="1">
      <c r="A2221" s="2">
        <v>2710199920</v>
      </c>
      <c r="B2221" s="2" t="s">
        <v>7335</v>
      </c>
      <c r="C2221" s="2" t="s">
        <v>7333</v>
      </c>
      <c r="D2221" s="2" t="s">
        <v>149</v>
      </c>
      <c r="E2221" s="2" t="s">
        <v>6892</v>
      </c>
      <c r="F2221" s="2" t="s">
        <v>7320</v>
      </c>
    </row>
    <row r="2222" spans="1:6" ht="18" customHeight="1">
      <c r="A2222" s="2">
        <v>2710199990</v>
      </c>
      <c r="B2222" s="2" t="s">
        <v>7336</v>
      </c>
      <c r="C2222" s="2" t="s">
        <v>7333</v>
      </c>
      <c r="D2222" s="2" t="s">
        <v>149</v>
      </c>
      <c r="E2222" s="2" t="s">
        <v>6892</v>
      </c>
      <c r="F2222" s="2" t="s">
        <v>7334</v>
      </c>
    </row>
    <row r="2223" spans="1:6" ht="18" customHeight="1">
      <c r="A2223" s="2">
        <v>2710200000</v>
      </c>
      <c r="B2223" s="2" t="s">
        <v>7337</v>
      </c>
      <c r="C2223" s="2" t="s">
        <v>7338</v>
      </c>
      <c r="D2223" s="2" t="s">
        <v>149</v>
      </c>
      <c r="E2223" s="2" t="s">
        <v>6892</v>
      </c>
      <c r="F2223" s="2" t="s">
        <v>7156</v>
      </c>
    </row>
    <row r="2224" spans="1:6" ht="18" customHeight="1">
      <c r="A2224" s="2">
        <v>2710910000</v>
      </c>
      <c r="B2224" s="2" t="s">
        <v>7339</v>
      </c>
      <c r="C2224" s="2" t="s">
        <v>7340</v>
      </c>
      <c r="D2224" s="2" t="s">
        <v>149</v>
      </c>
      <c r="E2224" s="2"/>
      <c r="F2224" s="2">
        <v>9</v>
      </c>
    </row>
    <row r="2225" spans="1:6" ht="18" customHeight="1">
      <c r="A2225" s="2">
        <v>2710990000</v>
      </c>
      <c r="B2225" s="2" t="s">
        <v>7341</v>
      </c>
      <c r="C2225" s="2" t="s">
        <v>7340</v>
      </c>
      <c r="D2225" s="2" t="s">
        <v>149</v>
      </c>
      <c r="E2225" s="2"/>
      <c r="F2225" s="2">
        <v>9</v>
      </c>
    </row>
    <row r="2226" spans="1:6" ht="18" customHeight="1">
      <c r="A2226" s="2">
        <v>2711110000</v>
      </c>
      <c r="B2226" s="2" t="s">
        <v>7342</v>
      </c>
      <c r="C2226" s="2" t="s">
        <v>7343</v>
      </c>
      <c r="D2226" s="2" t="s">
        <v>149</v>
      </c>
      <c r="E2226" s="2"/>
      <c r="F2226" s="2" t="s">
        <v>6091</v>
      </c>
    </row>
    <row r="2227" spans="1:6" ht="18" customHeight="1">
      <c r="A2227" s="2">
        <v>2711120000</v>
      </c>
      <c r="B2227" s="2" t="s">
        <v>7344</v>
      </c>
      <c r="C2227" s="2" t="s">
        <v>7345</v>
      </c>
      <c r="D2227" s="2" t="s">
        <v>149</v>
      </c>
      <c r="E2227" s="2"/>
      <c r="F2227" s="2" t="s">
        <v>4648</v>
      </c>
    </row>
    <row r="2228" spans="1:6" ht="18" customHeight="1">
      <c r="A2228" s="2">
        <v>2711131000</v>
      </c>
      <c r="B2228" s="2" t="s">
        <v>7346</v>
      </c>
      <c r="C2228" s="2" t="s">
        <v>7345</v>
      </c>
      <c r="D2228" s="2" t="s">
        <v>149</v>
      </c>
      <c r="E2228" s="2"/>
      <c r="F2228" s="2"/>
    </row>
    <row r="2229" spans="1:6" ht="18" customHeight="1">
      <c r="A2229" s="2">
        <v>2711139000</v>
      </c>
      <c r="B2229" s="2" t="s">
        <v>7347</v>
      </c>
      <c r="C2229" s="2" t="s">
        <v>7345</v>
      </c>
      <c r="D2229" s="2" t="s">
        <v>149</v>
      </c>
      <c r="E2229" s="2"/>
      <c r="F2229" s="2"/>
    </row>
    <row r="2230" spans="1:6" ht="18" customHeight="1">
      <c r="A2230" s="2">
        <v>2711140010</v>
      </c>
      <c r="B2230" s="2" t="s">
        <v>7348</v>
      </c>
      <c r="C2230" s="2" t="s">
        <v>7345</v>
      </c>
      <c r="D2230" s="2" t="s">
        <v>149</v>
      </c>
      <c r="E2230" s="2"/>
      <c r="F2230" s="2" t="s">
        <v>4648</v>
      </c>
    </row>
    <row r="2231" spans="1:6" ht="18" customHeight="1">
      <c r="A2231" s="2">
        <v>2711140090</v>
      </c>
      <c r="B2231" s="2" t="s">
        <v>7349</v>
      </c>
      <c r="C2231" s="2" t="s">
        <v>7345</v>
      </c>
      <c r="D2231" s="2" t="s">
        <v>149</v>
      </c>
      <c r="E2231" s="2"/>
      <c r="F2231" s="2"/>
    </row>
    <row r="2232" spans="1:6" ht="18" customHeight="1">
      <c r="A2232" s="2">
        <v>2711191000</v>
      </c>
      <c r="B2232" s="2" t="s">
        <v>7350</v>
      </c>
      <c r="C2232" s="2" t="s">
        <v>7345</v>
      </c>
      <c r="D2232" s="2" t="s">
        <v>149</v>
      </c>
      <c r="E2232" s="2"/>
      <c r="F2232" s="2"/>
    </row>
    <row r="2233" spans="1:6" ht="18" customHeight="1">
      <c r="A2233" s="2">
        <v>2711199010</v>
      </c>
      <c r="B2233" s="2" t="s">
        <v>7351</v>
      </c>
      <c r="C2233" s="2" t="s">
        <v>7345</v>
      </c>
      <c r="D2233" s="2" t="s">
        <v>149</v>
      </c>
      <c r="E2233" s="2"/>
      <c r="F2233" s="2" t="s">
        <v>4648</v>
      </c>
    </row>
    <row r="2234" spans="1:6" ht="18" customHeight="1">
      <c r="A2234" s="2">
        <v>2711199090</v>
      </c>
      <c r="B2234" s="2" t="s">
        <v>7352</v>
      </c>
      <c r="C2234" s="2" t="s">
        <v>7345</v>
      </c>
      <c r="D2234" s="2" t="s">
        <v>149</v>
      </c>
      <c r="E2234" s="2"/>
      <c r="F2234" s="2"/>
    </row>
    <row r="2235" spans="1:6" ht="18" customHeight="1">
      <c r="A2235" s="2">
        <v>2711210000</v>
      </c>
      <c r="B2235" s="2" t="s">
        <v>7353</v>
      </c>
      <c r="C2235" s="2" t="s">
        <v>7354</v>
      </c>
      <c r="D2235" s="2" t="s">
        <v>149</v>
      </c>
      <c r="E2235" s="2"/>
      <c r="F2235" s="2" t="s">
        <v>4648</v>
      </c>
    </row>
    <row r="2236" spans="1:6" ht="18" customHeight="1">
      <c r="A2236" s="2">
        <v>2711290010</v>
      </c>
      <c r="B2236" s="2" t="s">
        <v>7355</v>
      </c>
      <c r="C2236" s="2" t="s">
        <v>7356</v>
      </c>
      <c r="D2236" s="2" t="s">
        <v>149</v>
      </c>
      <c r="E2236" s="2"/>
      <c r="F2236" s="2" t="s">
        <v>4648</v>
      </c>
    </row>
    <row r="2237" spans="1:6" ht="18" customHeight="1">
      <c r="A2237" s="2">
        <v>2711290090</v>
      </c>
      <c r="B2237" s="2" t="s">
        <v>7357</v>
      </c>
      <c r="C2237" s="2" t="s">
        <v>7356</v>
      </c>
      <c r="D2237" s="2" t="s">
        <v>149</v>
      </c>
      <c r="E2237" s="2"/>
      <c r="F2237" s="2"/>
    </row>
    <row r="2238" spans="1:6" ht="18" customHeight="1">
      <c r="A2238" s="2">
        <v>2712100000</v>
      </c>
      <c r="B2238" s="2" t="s">
        <v>7358</v>
      </c>
      <c r="C2238" s="2" t="s">
        <v>7359</v>
      </c>
      <c r="D2238" s="2" t="s">
        <v>149</v>
      </c>
      <c r="E2238" s="2"/>
      <c r="F2238" s="2" t="s">
        <v>6407</v>
      </c>
    </row>
    <row r="2239" spans="1:6" ht="18" customHeight="1">
      <c r="A2239" s="2">
        <v>2712200000</v>
      </c>
      <c r="B2239" s="2" t="s">
        <v>7360</v>
      </c>
      <c r="C2239" s="2" t="s">
        <v>7361</v>
      </c>
      <c r="D2239" s="2" t="s">
        <v>149</v>
      </c>
      <c r="E2239" s="2"/>
      <c r="F2239" s="2" t="s">
        <v>7362</v>
      </c>
    </row>
    <row r="2240" spans="1:6" ht="18" customHeight="1">
      <c r="A2240" s="2">
        <v>2712901010</v>
      </c>
      <c r="B2240" s="2" t="s">
        <v>7363</v>
      </c>
      <c r="C2240" s="2" t="s">
        <v>7364</v>
      </c>
      <c r="D2240" s="2" t="s">
        <v>149</v>
      </c>
      <c r="E2240" s="2"/>
      <c r="F2240" s="2" t="s">
        <v>7362</v>
      </c>
    </row>
    <row r="2241" spans="1:6" ht="18" customHeight="1">
      <c r="A2241" s="2">
        <v>2712901090</v>
      </c>
      <c r="B2241" s="2" t="s">
        <v>7365</v>
      </c>
      <c r="C2241" s="2" t="s">
        <v>7364</v>
      </c>
      <c r="D2241" s="2" t="s">
        <v>149</v>
      </c>
      <c r="E2241" s="2"/>
      <c r="F2241" s="2" t="s">
        <v>7362</v>
      </c>
    </row>
    <row r="2242" spans="1:6" ht="18" customHeight="1">
      <c r="A2242" s="2">
        <v>2712909000</v>
      </c>
      <c r="B2242" s="2" t="s">
        <v>7366</v>
      </c>
      <c r="C2242" s="2" t="s">
        <v>7364</v>
      </c>
      <c r="D2242" s="2" t="s">
        <v>149</v>
      </c>
      <c r="E2242" s="2"/>
      <c r="F2242" s="2"/>
    </row>
    <row r="2243" spans="1:6" ht="18" customHeight="1">
      <c r="A2243" s="2">
        <v>2713111000</v>
      </c>
      <c r="B2243" s="2" t="s">
        <v>7367</v>
      </c>
      <c r="C2243" s="2" t="s">
        <v>7368</v>
      </c>
      <c r="D2243" s="2" t="s">
        <v>149</v>
      </c>
      <c r="E2243" s="2"/>
      <c r="F2243" s="2"/>
    </row>
    <row r="2244" spans="1:6" ht="18" customHeight="1">
      <c r="A2244" s="2">
        <v>2713119000</v>
      </c>
      <c r="B2244" s="2" t="s">
        <v>7369</v>
      </c>
      <c r="C2244" s="2" t="s">
        <v>7368</v>
      </c>
      <c r="D2244" s="2" t="s">
        <v>149</v>
      </c>
      <c r="E2244" s="2"/>
      <c r="F2244" s="2"/>
    </row>
    <row r="2245" spans="1:6" ht="18" customHeight="1">
      <c r="A2245" s="2">
        <v>2713121000</v>
      </c>
      <c r="B2245" s="2" t="s">
        <v>7370</v>
      </c>
      <c r="C2245" s="2" t="s">
        <v>7368</v>
      </c>
      <c r="D2245" s="2" t="s">
        <v>149</v>
      </c>
      <c r="E2245" s="2"/>
      <c r="F2245" s="2"/>
    </row>
    <row r="2246" spans="1:6" ht="18" customHeight="1">
      <c r="A2246" s="2">
        <v>2713129000</v>
      </c>
      <c r="B2246" s="2" t="s">
        <v>7371</v>
      </c>
      <c r="C2246" s="2" t="s">
        <v>7368</v>
      </c>
      <c r="D2246" s="2" t="s">
        <v>149</v>
      </c>
      <c r="E2246" s="2"/>
      <c r="F2246" s="2"/>
    </row>
    <row r="2247" spans="1:6" ht="18" customHeight="1">
      <c r="A2247" s="2">
        <v>2713200000</v>
      </c>
      <c r="B2247" s="2" t="s">
        <v>7372</v>
      </c>
      <c r="C2247" s="2" t="s">
        <v>7373</v>
      </c>
      <c r="D2247" s="2" t="s">
        <v>149</v>
      </c>
      <c r="E2247" s="2"/>
      <c r="F2247" s="2"/>
    </row>
    <row r="2248" spans="1:6" ht="18" customHeight="1">
      <c r="A2248" s="2">
        <v>2713900000</v>
      </c>
      <c r="B2248" s="2" t="s">
        <v>7374</v>
      </c>
      <c r="C2248" s="2" t="s">
        <v>7375</v>
      </c>
      <c r="D2248" s="2" t="s">
        <v>149</v>
      </c>
      <c r="E2248" s="2"/>
      <c r="F2248" s="2">
        <v>9</v>
      </c>
    </row>
    <row r="2249" spans="1:6" ht="18" customHeight="1">
      <c r="A2249" s="2">
        <v>2714100000</v>
      </c>
      <c r="B2249" s="2" t="s">
        <v>7376</v>
      </c>
      <c r="C2249" s="2" t="s">
        <v>7377</v>
      </c>
      <c r="D2249" s="2" t="s">
        <v>149</v>
      </c>
      <c r="E2249" s="2"/>
      <c r="F2249" s="2"/>
    </row>
    <row r="2250" spans="1:6" ht="18" customHeight="1">
      <c r="A2250" s="2">
        <v>2714901000</v>
      </c>
      <c r="B2250" s="2" t="s">
        <v>7378</v>
      </c>
      <c r="C2250" s="2" t="s">
        <v>7377</v>
      </c>
      <c r="D2250" s="2" t="s">
        <v>149</v>
      </c>
      <c r="E2250" s="2"/>
      <c r="F2250" s="2"/>
    </row>
    <row r="2251" spans="1:6" ht="18" customHeight="1">
      <c r="A2251" s="2">
        <v>2714902000</v>
      </c>
      <c r="B2251" s="2" t="s">
        <v>7379</v>
      </c>
      <c r="C2251" s="2" t="s">
        <v>7377</v>
      </c>
      <c r="D2251" s="2" t="s">
        <v>149</v>
      </c>
      <c r="E2251" s="2"/>
      <c r="F2251" s="2"/>
    </row>
    <row r="2252" spans="1:6" ht="18" customHeight="1">
      <c r="A2252" s="2">
        <v>2714909000</v>
      </c>
      <c r="B2252" s="2" t="s">
        <v>7380</v>
      </c>
      <c r="C2252" s="2" t="s">
        <v>7377</v>
      </c>
      <c r="D2252" s="2" t="s">
        <v>149</v>
      </c>
      <c r="E2252" s="2"/>
      <c r="F2252" s="2"/>
    </row>
    <row r="2253" spans="1:6" ht="18" customHeight="1">
      <c r="A2253" s="2">
        <v>2715000010</v>
      </c>
      <c r="B2253" s="2" t="s">
        <v>7381</v>
      </c>
      <c r="C2253" s="2" t="s">
        <v>7382</v>
      </c>
      <c r="D2253" s="2" t="s">
        <v>149</v>
      </c>
      <c r="E2253" s="2" t="s">
        <v>6892</v>
      </c>
      <c r="F2253" s="2"/>
    </row>
    <row r="2254" spans="1:6" ht="18" customHeight="1">
      <c r="A2254" s="2">
        <v>2715000090</v>
      </c>
      <c r="B2254" s="2" t="s">
        <v>7383</v>
      </c>
      <c r="C2254" s="2" t="s">
        <v>7382</v>
      </c>
      <c r="D2254" s="2" t="s">
        <v>149</v>
      </c>
      <c r="E2254" s="2" t="s">
        <v>6892</v>
      </c>
      <c r="F2254" s="2"/>
    </row>
    <row r="2255" spans="1:6" ht="18" customHeight="1">
      <c r="A2255" s="2">
        <v>2716000000</v>
      </c>
      <c r="B2255" s="2" t="s">
        <v>7384</v>
      </c>
      <c r="C2255" s="2" t="s">
        <v>4738</v>
      </c>
      <c r="D2255" s="2" t="s">
        <v>7385</v>
      </c>
      <c r="E2255" s="2"/>
      <c r="F2255" s="2"/>
    </row>
    <row r="2256" spans="1:6" ht="18" customHeight="1">
      <c r="A2256" s="2">
        <v>2801100000</v>
      </c>
      <c r="B2256" s="2" t="s">
        <v>7386</v>
      </c>
      <c r="C2256" s="2" t="s">
        <v>7387</v>
      </c>
      <c r="D2256" s="2" t="s">
        <v>149</v>
      </c>
      <c r="E2256" s="2"/>
      <c r="F2256" s="2" t="s">
        <v>4648</v>
      </c>
    </row>
    <row r="2257" spans="1:6" ht="18" customHeight="1">
      <c r="A2257" s="2">
        <v>2801200000</v>
      </c>
      <c r="B2257" s="2" t="s">
        <v>7388</v>
      </c>
      <c r="C2257" s="2" t="s">
        <v>7387</v>
      </c>
      <c r="D2257" s="2" t="s">
        <v>149</v>
      </c>
      <c r="E2257" s="2"/>
      <c r="F2257" s="2" t="s">
        <v>7389</v>
      </c>
    </row>
    <row r="2258" spans="1:6" ht="18" customHeight="1">
      <c r="A2258" s="2">
        <v>2801301000</v>
      </c>
      <c r="B2258" s="2" t="s">
        <v>7390</v>
      </c>
      <c r="C2258" s="2" t="s">
        <v>7387</v>
      </c>
      <c r="D2258" s="2" t="s">
        <v>149</v>
      </c>
      <c r="E2258" s="2"/>
      <c r="F2258" s="2" t="s">
        <v>4648</v>
      </c>
    </row>
    <row r="2259" spans="1:6" ht="18" customHeight="1">
      <c r="A2259" s="2">
        <v>2801302000</v>
      </c>
      <c r="B2259" s="2" t="s">
        <v>7391</v>
      </c>
      <c r="C2259" s="2" t="s">
        <v>7387</v>
      </c>
      <c r="D2259" s="2" t="s">
        <v>149</v>
      </c>
      <c r="E2259" s="2"/>
      <c r="F2259" s="2" t="s">
        <v>6257</v>
      </c>
    </row>
    <row r="2260" spans="1:6" ht="18" customHeight="1">
      <c r="A2260" s="2">
        <v>2802000000</v>
      </c>
      <c r="B2260" s="2" t="s">
        <v>7392</v>
      </c>
      <c r="C2260" s="2" t="s">
        <v>6704</v>
      </c>
      <c r="D2260" s="2" t="s">
        <v>149</v>
      </c>
      <c r="E2260" s="2"/>
      <c r="F2260" s="2" t="s">
        <v>4648</v>
      </c>
    </row>
    <row r="2261" spans="1:6" ht="18" customHeight="1">
      <c r="A2261" s="2">
        <v>2803000000</v>
      </c>
      <c r="B2261" s="2" t="s">
        <v>7393</v>
      </c>
      <c r="C2261" s="2" t="s">
        <v>7394</v>
      </c>
      <c r="D2261" s="2" t="s">
        <v>149</v>
      </c>
      <c r="E2261" s="2"/>
      <c r="F2261" s="2"/>
    </row>
    <row r="2262" spans="1:6" ht="18" customHeight="1">
      <c r="A2262" s="2">
        <v>2804100000</v>
      </c>
      <c r="B2262" s="2" t="s">
        <v>7395</v>
      </c>
      <c r="C2262" s="2" t="s">
        <v>6039</v>
      </c>
      <c r="D2262" s="2" t="s">
        <v>149</v>
      </c>
      <c r="E2262" s="2" t="s">
        <v>7396</v>
      </c>
      <c r="F2262" s="2" t="s">
        <v>4648</v>
      </c>
    </row>
    <row r="2263" spans="1:6" ht="18" customHeight="1">
      <c r="A2263" s="2">
        <v>2804210000</v>
      </c>
      <c r="B2263" s="2" t="s">
        <v>7397</v>
      </c>
      <c r="C2263" s="2" t="s">
        <v>6039</v>
      </c>
      <c r="D2263" s="2" t="s">
        <v>149</v>
      </c>
      <c r="E2263" s="2" t="s">
        <v>7396</v>
      </c>
      <c r="F2263" s="2" t="s">
        <v>4648</v>
      </c>
    </row>
    <row r="2264" spans="1:6" ht="18" customHeight="1">
      <c r="A2264" s="2">
        <v>2804290010</v>
      </c>
      <c r="B2264" s="2" t="s">
        <v>7398</v>
      </c>
      <c r="C2264" s="2" t="s">
        <v>6039</v>
      </c>
      <c r="D2264" s="2" t="s">
        <v>149</v>
      </c>
      <c r="E2264" s="2" t="s">
        <v>7396</v>
      </c>
      <c r="F2264" s="2"/>
    </row>
    <row r="2265" spans="1:6" ht="18" customHeight="1">
      <c r="A2265" s="2">
        <v>2804290020</v>
      </c>
      <c r="B2265" s="2" t="s">
        <v>7399</v>
      </c>
      <c r="C2265" s="2" t="s">
        <v>6039</v>
      </c>
      <c r="D2265" s="2" t="s">
        <v>149</v>
      </c>
      <c r="E2265" s="2" t="s">
        <v>7396</v>
      </c>
      <c r="F2265" s="2"/>
    </row>
    <row r="2266" spans="1:6" ht="18" customHeight="1">
      <c r="A2266" s="2">
        <v>2804290030</v>
      </c>
      <c r="B2266" s="2" t="s">
        <v>7400</v>
      </c>
      <c r="C2266" s="2" t="s">
        <v>6039</v>
      </c>
      <c r="D2266" s="2" t="s">
        <v>149</v>
      </c>
      <c r="E2266" s="2" t="s">
        <v>7396</v>
      </c>
      <c r="F2266" s="2"/>
    </row>
    <row r="2267" spans="1:6" ht="18" customHeight="1">
      <c r="A2267" s="2">
        <v>2804290090</v>
      </c>
      <c r="B2267" s="2" t="s">
        <v>7401</v>
      </c>
      <c r="C2267" s="2" t="s">
        <v>6039</v>
      </c>
      <c r="D2267" s="2" t="s">
        <v>149</v>
      </c>
      <c r="E2267" s="2" t="s">
        <v>7396</v>
      </c>
      <c r="F2267" s="2"/>
    </row>
    <row r="2268" spans="1:6" ht="18" customHeight="1">
      <c r="A2268" s="2">
        <v>2804300000</v>
      </c>
      <c r="B2268" s="2" t="s">
        <v>7402</v>
      </c>
      <c r="C2268" s="2" t="s">
        <v>6039</v>
      </c>
      <c r="D2268" s="2" t="s">
        <v>149</v>
      </c>
      <c r="E2268" s="2" t="s">
        <v>7396</v>
      </c>
      <c r="F2268" s="2" t="s">
        <v>4648</v>
      </c>
    </row>
    <row r="2269" spans="1:6" ht="18" customHeight="1">
      <c r="A2269" s="2">
        <v>2804400000</v>
      </c>
      <c r="B2269" s="2" t="s">
        <v>7403</v>
      </c>
      <c r="C2269" s="2" t="s">
        <v>6039</v>
      </c>
      <c r="D2269" s="2" t="s">
        <v>149</v>
      </c>
      <c r="E2269" s="2" t="s">
        <v>7396</v>
      </c>
      <c r="F2269" s="2" t="s">
        <v>4648</v>
      </c>
    </row>
    <row r="2270" spans="1:6" ht="18" customHeight="1">
      <c r="A2270" s="2">
        <v>2804500001</v>
      </c>
      <c r="B2270" s="2" t="s">
        <v>7404</v>
      </c>
      <c r="C2270" s="2" t="s">
        <v>6039</v>
      </c>
      <c r="D2270" s="2" t="s">
        <v>149</v>
      </c>
      <c r="E2270" s="2"/>
      <c r="F2270" s="2">
        <v>3</v>
      </c>
    </row>
    <row r="2271" spans="1:6" ht="18" customHeight="1">
      <c r="A2271" s="2">
        <v>2804500030</v>
      </c>
      <c r="B2271" s="2" t="s">
        <v>7405</v>
      </c>
      <c r="C2271" s="2" t="s">
        <v>6039</v>
      </c>
      <c r="D2271" s="2" t="s">
        <v>149</v>
      </c>
      <c r="E2271" s="2"/>
      <c r="F2271" s="2">
        <v>3</v>
      </c>
    </row>
    <row r="2272" spans="1:6" ht="18" customHeight="1">
      <c r="A2272" s="2">
        <v>2804500090</v>
      </c>
      <c r="B2272" s="2" t="s">
        <v>7406</v>
      </c>
      <c r="C2272" s="2" t="s">
        <v>6039</v>
      </c>
      <c r="D2272" s="2" t="s">
        <v>149</v>
      </c>
      <c r="E2272" s="2"/>
      <c r="F2272" s="2"/>
    </row>
    <row r="2273" spans="1:6" ht="18" customHeight="1">
      <c r="A2273" s="2">
        <v>2804611700</v>
      </c>
      <c r="B2273" s="2" t="s">
        <v>7407</v>
      </c>
      <c r="C2273" s="2" t="s">
        <v>7408</v>
      </c>
      <c r="D2273" s="2" t="s">
        <v>149</v>
      </c>
      <c r="E2273" s="2"/>
      <c r="F2273" s="2"/>
    </row>
    <row r="2274" spans="1:6" ht="18" customHeight="1">
      <c r="A2274" s="2">
        <v>2804611900</v>
      </c>
      <c r="B2274" s="2" t="s">
        <v>7409</v>
      </c>
      <c r="C2274" s="2" t="s">
        <v>7408</v>
      </c>
      <c r="D2274" s="2" t="s">
        <v>149</v>
      </c>
      <c r="E2274" s="2"/>
      <c r="F2274" s="2"/>
    </row>
    <row r="2275" spans="1:6" ht="18" customHeight="1">
      <c r="A2275" s="2">
        <v>2804612000</v>
      </c>
      <c r="B2275" s="2" t="s">
        <v>7410</v>
      </c>
      <c r="C2275" s="2" t="s">
        <v>7408</v>
      </c>
      <c r="D2275" s="2" t="s">
        <v>149</v>
      </c>
      <c r="E2275" s="2"/>
      <c r="F2275" s="2"/>
    </row>
    <row r="2276" spans="1:6" ht="18" customHeight="1">
      <c r="A2276" s="2">
        <v>2804619011</v>
      </c>
      <c r="B2276" s="2" t="s">
        <v>7411</v>
      </c>
      <c r="C2276" s="2" t="s">
        <v>7412</v>
      </c>
      <c r="D2276" s="2" t="s">
        <v>149</v>
      </c>
      <c r="E2276" s="2"/>
      <c r="F2276" s="2">
        <v>9</v>
      </c>
    </row>
    <row r="2277" spans="1:6" ht="18" customHeight="1">
      <c r="A2277" s="2">
        <v>2804619012</v>
      </c>
      <c r="B2277" s="2" t="s">
        <v>7413</v>
      </c>
      <c r="C2277" s="2" t="s">
        <v>7412</v>
      </c>
      <c r="D2277" s="2" t="s">
        <v>149</v>
      </c>
      <c r="E2277" s="2"/>
      <c r="F2277" s="2"/>
    </row>
    <row r="2278" spans="1:6" ht="18" customHeight="1">
      <c r="A2278" s="2">
        <v>2804619013</v>
      </c>
      <c r="B2278" s="2" t="s">
        <v>7414</v>
      </c>
      <c r="C2278" s="2" t="s">
        <v>7412</v>
      </c>
      <c r="D2278" s="2" t="s">
        <v>149</v>
      </c>
      <c r="E2278" s="2"/>
      <c r="F2278" s="2">
        <v>9</v>
      </c>
    </row>
    <row r="2279" spans="1:6" ht="18" customHeight="1">
      <c r="A2279" s="2">
        <v>2804619019</v>
      </c>
      <c r="B2279" s="2" t="s">
        <v>7415</v>
      </c>
      <c r="C2279" s="2" t="s">
        <v>7412</v>
      </c>
      <c r="D2279" s="2" t="s">
        <v>149</v>
      </c>
      <c r="E2279" s="2"/>
      <c r="F2279" s="2"/>
    </row>
    <row r="2280" spans="1:6" ht="18" customHeight="1">
      <c r="A2280" s="2">
        <v>2804619091</v>
      </c>
      <c r="B2280" s="2" t="s">
        <v>7416</v>
      </c>
      <c r="C2280" s="2" t="s">
        <v>7412</v>
      </c>
      <c r="D2280" s="2" t="s">
        <v>149</v>
      </c>
      <c r="E2280" s="2"/>
      <c r="F2280" s="2">
        <v>9</v>
      </c>
    </row>
    <row r="2281" spans="1:6" ht="18" customHeight="1">
      <c r="A2281" s="2">
        <v>2804619092</v>
      </c>
      <c r="B2281" s="2" t="s">
        <v>7417</v>
      </c>
      <c r="C2281" s="2" t="s">
        <v>7412</v>
      </c>
      <c r="D2281" s="2" t="s">
        <v>149</v>
      </c>
      <c r="E2281" s="2"/>
      <c r="F2281" s="2"/>
    </row>
    <row r="2282" spans="1:6" ht="18" customHeight="1">
      <c r="A2282" s="2">
        <v>2804619093</v>
      </c>
      <c r="B2282" s="2" t="s">
        <v>7418</v>
      </c>
      <c r="C2282" s="2" t="s">
        <v>7412</v>
      </c>
      <c r="D2282" s="2" t="s">
        <v>149</v>
      </c>
      <c r="E2282" s="2"/>
      <c r="F2282" s="2">
        <v>9</v>
      </c>
    </row>
    <row r="2283" spans="1:6" ht="18" customHeight="1">
      <c r="A2283" s="2">
        <v>2804619099</v>
      </c>
      <c r="B2283" s="2" t="s">
        <v>7419</v>
      </c>
      <c r="C2283" s="2" t="s">
        <v>7412</v>
      </c>
      <c r="D2283" s="2" t="s">
        <v>149</v>
      </c>
      <c r="E2283" s="2"/>
      <c r="F2283" s="2"/>
    </row>
    <row r="2284" spans="1:6" ht="18" customHeight="1">
      <c r="A2284" s="2">
        <v>2804690000</v>
      </c>
      <c r="B2284" s="2" t="s">
        <v>7420</v>
      </c>
      <c r="C2284" s="2" t="s">
        <v>7421</v>
      </c>
      <c r="D2284" s="2" t="s">
        <v>149</v>
      </c>
      <c r="E2284" s="2"/>
      <c r="F2284" s="2"/>
    </row>
    <row r="2285" spans="1:6" ht="18" customHeight="1">
      <c r="A2285" s="2">
        <v>2804701000</v>
      </c>
      <c r="B2285" s="2" t="s">
        <v>7422</v>
      </c>
      <c r="C2285" s="2" t="s">
        <v>6039</v>
      </c>
      <c r="D2285" s="2" t="s">
        <v>149</v>
      </c>
      <c r="E2285" s="2"/>
      <c r="F2285" s="2" t="s">
        <v>4648</v>
      </c>
    </row>
    <row r="2286" spans="1:6" ht="18" customHeight="1">
      <c r="A2286" s="2">
        <v>2804709010</v>
      </c>
      <c r="B2286" s="2" t="s">
        <v>7423</v>
      </c>
      <c r="C2286" s="2" t="s">
        <v>6039</v>
      </c>
      <c r="D2286" s="2" t="s">
        <v>149</v>
      </c>
      <c r="E2286" s="2"/>
      <c r="F2286" s="2" t="s">
        <v>6932</v>
      </c>
    </row>
    <row r="2287" spans="1:6" ht="18" customHeight="1">
      <c r="A2287" s="2">
        <v>2804709090</v>
      </c>
      <c r="B2287" s="2" t="s">
        <v>7424</v>
      </c>
      <c r="C2287" s="2" t="s">
        <v>6039</v>
      </c>
      <c r="D2287" s="2" t="s">
        <v>149</v>
      </c>
      <c r="E2287" s="2"/>
      <c r="F2287" s="2"/>
    </row>
    <row r="2288" spans="1:6" ht="18" customHeight="1">
      <c r="A2288" s="2">
        <v>2804800000</v>
      </c>
      <c r="B2288" s="2" t="s">
        <v>7425</v>
      </c>
      <c r="C2288" s="2" t="s">
        <v>6039</v>
      </c>
      <c r="D2288" s="2" t="s">
        <v>149</v>
      </c>
      <c r="E2288" s="2"/>
      <c r="F2288" s="2" t="s">
        <v>4648</v>
      </c>
    </row>
    <row r="2289" spans="1:6" ht="18" customHeight="1">
      <c r="A2289" s="2">
        <v>2804901000</v>
      </c>
      <c r="B2289" s="2" t="s">
        <v>7426</v>
      </c>
      <c r="C2289" s="2" t="s">
        <v>7427</v>
      </c>
      <c r="D2289" s="2" t="s">
        <v>149</v>
      </c>
      <c r="E2289" s="2"/>
      <c r="F2289" s="2"/>
    </row>
    <row r="2290" spans="1:6" ht="18" customHeight="1">
      <c r="A2290" s="2">
        <v>2804909000</v>
      </c>
      <c r="B2290" s="2" t="s">
        <v>7428</v>
      </c>
      <c r="C2290" s="2" t="s">
        <v>7427</v>
      </c>
      <c r="D2290" s="2" t="s">
        <v>149</v>
      </c>
      <c r="E2290" s="2"/>
      <c r="F2290" s="2"/>
    </row>
    <row r="2291" spans="1:6" ht="18" customHeight="1">
      <c r="A2291" s="2">
        <v>2805110000</v>
      </c>
      <c r="B2291" s="2" t="s">
        <v>7429</v>
      </c>
      <c r="C2291" s="2" t="s">
        <v>6704</v>
      </c>
      <c r="D2291" s="2" t="s">
        <v>149</v>
      </c>
      <c r="E2291" s="2"/>
      <c r="F2291" s="2" t="s">
        <v>4648</v>
      </c>
    </row>
    <row r="2292" spans="1:6" ht="18" customHeight="1">
      <c r="A2292" s="2">
        <v>2805120010</v>
      </c>
      <c r="B2292" s="2" t="s">
        <v>7430</v>
      </c>
      <c r="C2292" s="2" t="s">
        <v>6704</v>
      </c>
      <c r="D2292" s="2" t="s">
        <v>149</v>
      </c>
      <c r="E2292" s="2"/>
      <c r="F2292" s="2" t="s">
        <v>7431</v>
      </c>
    </row>
    <row r="2293" spans="1:6" ht="18" customHeight="1">
      <c r="A2293" s="2">
        <v>2805120090</v>
      </c>
      <c r="B2293" s="2" t="s">
        <v>7432</v>
      </c>
      <c r="C2293" s="2" t="s">
        <v>6704</v>
      </c>
      <c r="D2293" s="2" t="s">
        <v>149</v>
      </c>
      <c r="E2293" s="2"/>
      <c r="F2293" s="2"/>
    </row>
    <row r="2294" spans="1:6" ht="18" customHeight="1">
      <c r="A2294" s="2">
        <v>2805191000</v>
      </c>
      <c r="B2294" s="2" t="s">
        <v>7433</v>
      </c>
      <c r="C2294" s="2" t="s">
        <v>6704</v>
      </c>
      <c r="D2294" s="2" t="s">
        <v>149</v>
      </c>
      <c r="E2294" s="2"/>
      <c r="F2294" s="2" t="s">
        <v>4648</v>
      </c>
    </row>
    <row r="2295" spans="1:6" ht="18" customHeight="1">
      <c r="A2295" s="2">
        <v>2805199000</v>
      </c>
      <c r="B2295" s="2" t="s">
        <v>7434</v>
      </c>
      <c r="C2295" s="2" t="s">
        <v>6704</v>
      </c>
      <c r="D2295" s="2" t="s">
        <v>149</v>
      </c>
      <c r="E2295" s="2"/>
      <c r="F2295" s="2"/>
    </row>
    <row r="2296" spans="1:6" ht="18" customHeight="1">
      <c r="A2296" s="2">
        <v>2805301100</v>
      </c>
      <c r="B2296" s="2" t="s">
        <v>7435</v>
      </c>
      <c r="C2296" s="2" t="s">
        <v>7436</v>
      </c>
      <c r="D2296" s="2" t="s">
        <v>149</v>
      </c>
      <c r="E2296" s="2"/>
      <c r="F2296" s="2" t="s">
        <v>7177</v>
      </c>
    </row>
    <row r="2297" spans="1:6" ht="18" customHeight="1">
      <c r="A2297" s="2">
        <v>2805301200</v>
      </c>
      <c r="B2297" s="2" t="s">
        <v>7437</v>
      </c>
      <c r="C2297" s="2" t="s">
        <v>7436</v>
      </c>
      <c r="D2297" s="2" t="s">
        <v>149</v>
      </c>
      <c r="E2297" s="2"/>
      <c r="F2297" s="2" t="s">
        <v>7438</v>
      </c>
    </row>
    <row r="2298" spans="1:6" ht="18" customHeight="1">
      <c r="A2298" s="2">
        <v>2805301300</v>
      </c>
      <c r="B2298" s="2" t="s">
        <v>7439</v>
      </c>
      <c r="C2298" s="2" t="s">
        <v>7436</v>
      </c>
      <c r="D2298" s="2" t="s">
        <v>149</v>
      </c>
      <c r="E2298" s="2"/>
      <c r="F2298" s="2" t="s">
        <v>7438</v>
      </c>
    </row>
    <row r="2299" spans="1:6" ht="18" customHeight="1">
      <c r="A2299" s="2">
        <v>2805301400</v>
      </c>
      <c r="B2299" s="2" t="s">
        <v>7440</v>
      </c>
      <c r="C2299" s="2" t="s">
        <v>7436</v>
      </c>
      <c r="D2299" s="2" t="s">
        <v>149</v>
      </c>
      <c r="E2299" s="2"/>
      <c r="F2299" s="2" t="s">
        <v>7177</v>
      </c>
    </row>
    <row r="2300" spans="1:6" ht="18" customHeight="1">
      <c r="A2300" s="2">
        <v>2805301510</v>
      </c>
      <c r="B2300" s="2" t="s">
        <v>7441</v>
      </c>
      <c r="C2300" s="2" t="s">
        <v>7436</v>
      </c>
      <c r="D2300" s="2" t="s">
        <v>149</v>
      </c>
      <c r="E2300" s="2"/>
      <c r="F2300" s="2" t="s">
        <v>7442</v>
      </c>
    </row>
    <row r="2301" spans="1:6" ht="18" customHeight="1">
      <c r="A2301" s="2">
        <v>2805301590</v>
      </c>
      <c r="B2301" s="2" t="s">
        <v>7443</v>
      </c>
      <c r="C2301" s="2" t="s">
        <v>7436</v>
      </c>
      <c r="D2301" s="2" t="s">
        <v>149</v>
      </c>
      <c r="E2301" s="2"/>
      <c r="F2301" s="2" t="s">
        <v>7177</v>
      </c>
    </row>
    <row r="2302" spans="1:6" ht="18" customHeight="1">
      <c r="A2302" s="2">
        <v>2805301600</v>
      </c>
      <c r="B2302" s="2" t="s">
        <v>7444</v>
      </c>
      <c r="C2302" s="2" t="s">
        <v>7436</v>
      </c>
      <c r="D2302" s="2" t="s">
        <v>149</v>
      </c>
      <c r="E2302" s="2"/>
      <c r="F2302" s="2" t="s">
        <v>7177</v>
      </c>
    </row>
    <row r="2303" spans="1:6" ht="18" customHeight="1">
      <c r="A2303" s="2">
        <v>2805301700</v>
      </c>
      <c r="B2303" s="2" t="s">
        <v>7445</v>
      </c>
      <c r="C2303" s="2" t="s">
        <v>7436</v>
      </c>
      <c r="D2303" s="2" t="s">
        <v>149</v>
      </c>
      <c r="E2303" s="2"/>
      <c r="F2303" s="2" t="s">
        <v>7438</v>
      </c>
    </row>
    <row r="2304" spans="1:6" ht="18" customHeight="1">
      <c r="A2304" s="2">
        <v>2805301800</v>
      </c>
      <c r="B2304" s="2" t="s">
        <v>7446</v>
      </c>
      <c r="C2304" s="2" t="s">
        <v>7436</v>
      </c>
      <c r="D2304" s="2" t="s">
        <v>149</v>
      </c>
      <c r="E2304" s="2"/>
      <c r="F2304" s="2" t="s">
        <v>7438</v>
      </c>
    </row>
    <row r="2305" spans="1:6" ht="18" customHeight="1">
      <c r="A2305" s="2">
        <v>2805301910</v>
      </c>
      <c r="B2305" s="2" t="s">
        <v>7447</v>
      </c>
      <c r="C2305" s="2" t="s">
        <v>7436</v>
      </c>
      <c r="D2305" s="2" t="s">
        <v>149</v>
      </c>
      <c r="E2305" s="2"/>
      <c r="F2305" s="2" t="s">
        <v>7438</v>
      </c>
    </row>
    <row r="2306" spans="1:6" ht="18" customHeight="1">
      <c r="A2306" s="2">
        <v>2805301990</v>
      </c>
      <c r="B2306" s="2" t="s">
        <v>7448</v>
      </c>
      <c r="C2306" s="2" t="s">
        <v>7436</v>
      </c>
      <c r="D2306" s="2" t="s">
        <v>149</v>
      </c>
      <c r="E2306" s="2"/>
      <c r="F2306" s="2" t="s">
        <v>7177</v>
      </c>
    </row>
    <row r="2307" spans="1:6" ht="18" customHeight="1">
      <c r="A2307" s="2">
        <v>2805302100</v>
      </c>
      <c r="B2307" s="2" t="s">
        <v>7449</v>
      </c>
      <c r="C2307" s="2" t="s">
        <v>7436</v>
      </c>
      <c r="D2307" s="2" t="s">
        <v>149</v>
      </c>
      <c r="E2307" s="2"/>
      <c r="F2307" s="2" t="s">
        <v>7177</v>
      </c>
    </row>
    <row r="2308" spans="1:6" ht="18" customHeight="1">
      <c r="A2308" s="2">
        <v>2805302900</v>
      </c>
      <c r="B2308" s="2" t="s">
        <v>7450</v>
      </c>
      <c r="C2308" s="2" t="s">
        <v>7436</v>
      </c>
      <c r="D2308" s="2" t="s">
        <v>149</v>
      </c>
      <c r="E2308" s="2"/>
      <c r="F2308" s="2" t="s">
        <v>7177</v>
      </c>
    </row>
    <row r="2309" spans="1:6" ht="18" customHeight="1">
      <c r="A2309" s="2">
        <v>2805400000</v>
      </c>
      <c r="B2309" s="2" t="s">
        <v>7451</v>
      </c>
      <c r="C2309" s="2" t="s">
        <v>6704</v>
      </c>
      <c r="D2309" s="2" t="s">
        <v>149</v>
      </c>
      <c r="E2309" s="2"/>
      <c r="F2309" s="2" t="s">
        <v>7452</v>
      </c>
    </row>
    <row r="2310" spans="1:6" ht="18" customHeight="1">
      <c r="A2310" s="2">
        <v>2806100000</v>
      </c>
      <c r="B2310" s="2" t="s">
        <v>7453</v>
      </c>
      <c r="C2310" s="2" t="s">
        <v>6039</v>
      </c>
      <c r="D2310" s="2" t="s">
        <v>149</v>
      </c>
      <c r="E2310" s="2"/>
      <c r="F2310" s="2" t="s">
        <v>6257</v>
      </c>
    </row>
    <row r="2311" spans="1:6" ht="18" customHeight="1">
      <c r="A2311" s="2">
        <v>2806200000</v>
      </c>
      <c r="B2311" s="2" t="s">
        <v>7454</v>
      </c>
      <c r="C2311" s="2" t="s">
        <v>6039</v>
      </c>
      <c r="D2311" s="2" t="s">
        <v>149</v>
      </c>
      <c r="E2311" s="2"/>
      <c r="F2311" s="2" t="s">
        <v>4648</v>
      </c>
    </row>
    <row r="2312" spans="1:6" ht="18" customHeight="1">
      <c r="A2312" s="2">
        <v>2807000010</v>
      </c>
      <c r="B2312" s="2" t="s">
        <v>7455</v>
      </c>
      <c r="C2312" s="2" t="s">
        <v>6039</v>
      </c>
      <c r="D2312" s="2" t="s">
        <v>149</v>
      </c>
      <c r="E2312" s="2"/>
      <c r="F2312" s="2">
        <v>32</v>
      </c>
    </row>
    <row r="2313" spans="1:6" ht="18" customHeight="1">
      <c r="A2313" s="2">
        <v>2807000090</v>
      </c>
      <c r="B2313" s="2" t="s">
        <v>7456</v>
      </c>
      <c r="C2313" s="2" t="s">
        <v>6039</v>
      </c>
      <c r="D2313" s="2" t="s">
        <v>149</v>
      </c>
      <c r="E2313" s="2"/>
      <c r="F2313" s="2" t="s">
        <v>4648</v>
      </c>
    </row>
    <row r="2314" spans="1:6" ht="18" customHeight="1">
      <c r="A2314" s="2">
        <v>2808000010</v>
      </c>
      <c r="B2314" s="2" t="s">
        <v>7457</v>
      </c>
      <c r="C2314" s="2" t="s">
        <v>6039</v>
      </c>
      <c r="D2314" s="2" t="s">
        <v>149</v>
      </c>
      <c r="E2314" s="2"/>
      <c r="F2314" s="2" t="s">
        <v>7431</v>
      </c>
    </row>
    <row r="2315" spans="1:6" ht="18" customHeight="1">
      <c r="A2315" s="2">
        <v>2808000090</v>
      </c>
      <c r="B2315" s="2" t="s">
        <v>7458</v>
      </c>
      <c r="C2315" s="2" t="s">
        <v>6039</v>
      </c>
      <c r="D2315" s="2" t="s">
        <v>149</v>
      </c>
      <c r="E2315" s="2"/>
      <c r="F2315" s="2"/>
    </row>
    <row r="2316" spans="1:6" ht="18" customHeight="1">
      <c r="A2316" s="2">
        <v>2809100000</v>
      </c>
      <c r="B2316" s="2" t="s">
        <v>7459</v>
      </c>
      <c r="C2316" s="2" t="s">
        <v>6039</v>
      </c>
      <c r="D2316" s="2" t="s">
        <v>149</v>
      </c>
      <c r="E2316" s="2"/>
      <c r="F2316" s="2" t="s">
        <v>4648</v>
      </c>
    </row>
    <row r="2317" spans="1:6" ht="18" customHeight="1">
      <c r="A2317" s="2">
        <v>2809201100</v>
      </c>
      <c r="B2317" s="2" t="s">
        <v>7460</v>
      </c>
      <c r="C2317" s="2" t="s">
        <v>6039</v>
      </c>
      <c r="D2317" s="2" t="s">
        <v>149</v>
      </c>
      <c r="E2317" s="2"/>
      <c r="F2317" s="2" t="s">
        <v>4648</v>
      </c>
    </row>
    <row r="2318" spans="1:6" ht="18" customHeight="1">
      <c r="A2318" s="2">
        <v>2809201900</v>
      </c>
      <c r="B2318" s="2" t="s">
        <v>7461</v>
      </c>
      <c r="C2318" s="2" t="s">
        <v>6039</v>
      </c>
      <c r="D2318" s="2" t="s">
        <v>149</v>
      </c>
      <c r="E2318" s="2"/>
      <c r="F2318" s="2" t="s">
        <v>7334</v>
      </c>
    </row>
    <row r="2319" spans="1:6" ht="18" customHeight="1">
      <c r="A2319" s="2">
        <v>2809209000</v>
      </c>
      <c r="B2319" s="2" t="s">
        <v>7462</v>
      </c>
      <c r="C2319" s="2" t="s">
        <v>6039</v>
      </c>
      <c r="D2319" s="2" t="s">
        <v>149</v>
      </c>
      <c r="E2319" s="2"/>
      <c r="F2319" s="2"/>
    </row>
    <row r="2320" spans="1:6" ht="18" customHeight="1">
      <c r="A2320" s="2">
        <v>2810001000</v>
      </c>
      <c r="B2320" s="2" t="s">
        <v>7463</v>
      </c>
      <c r="C2320" s="2" t="s">
        <v>6039</v>
      </c>
      <c r="D2320" s="2" t="s">
        <v>149</v>
      </c>
      <c r="E2320" s="2"/>
      <c r="F2320" s="2"/>
    </row>
    <row r="2321" spans="1:6" ht="18" customHeight="1">
      <c r="A2321" s="2">
        <v>2810002000</v>
      </c>
      <c r="B2321" s="2" t="s">
        <v>7464</v>
      </c>
      <c r="C2321" s="2" t="s">
        <v>6039</v>
      </c>
      <c r="D2321" s="2" t="s">
        <v>149</v>
      </c>
      <c r="E2321" s="2"/>
      <c r="F2321" s="2" t="s">
        <v>4648</v>
      </c>
    </row>
    <row r="2322" spans="1:6" ht="18" customHeight="1">
      <c r="A2322" s="2">
        <v>2811111000</v>
      </c>
      <c r="B2322" s="2" t="s">
        <v>7465</v>
      </c>
      <c r="C2322" s="2" t="s">
        <v>6704</v>
      </c>
      <c r="D2322" s="2" t="s">
        <v>149</v>
      </c>
      <c r="E2322" s="2"/>
      <c r="F2322" s="2" t="s">
        <v>7466</v>
      </c>
    </row>
    <row r="2323" spans="1:6" ht="18" customHeight="1">
      <c r="A2323" s="2">
        <v>2811119000</v>
      </c>
      <c r="B2323" s="2" t="s">
        <v>7467</v>
      </c>
      <c r="C2323" s="2" t="s">
        <v>6704</v>
      </c>
      <c r="D2323" s="2" t="s">
        <v>149</v>
      </c>
      <c r="E2323" s="2"/>
      <c r="F2323" s="2" t="s">
        <v>7466</v>
      </c>
    </row>
    <row r="2324" spans="1:6" ht="18" customHeight="1">
      <c r="A2324" s="2">
        <v>2811120000</v>
      </c>
      <c r="B2324" s="2" t="s">
        <v>7468</v>
      </c>
      <c r="C2324" s="2" t="s">
        <v>6039</v>
      </c>
      <c r="D2324" s="2" t="s">
        <v>149</v>
      </c>
      <c r="E2324" s="2"/>
      <c r="F2324" s="2">
        <v>23</v>
      </c>
    </row>
    <row r="2325" spans="1:6" ht="18" customHeight="1">
      <c r="A2325" s="2">
        <v>2811192000</v>
      </c>
      <c r="B2325" s="2" t="s">
        <v>7469</v>
      </c>
      <c r="C2325" s="2" t="s">
        <v>6039</v>
      </c>
      <c r="D2325" s="2" t="s">
        <v>149</v>
      </c>
      <c r="E2325" s="2"/>
      <c r="F2325" s="2" t="s">
        <v>4648</v>
      </c>
    </row>
    <row r="2326" spans="1:6" ht="18" customHeight="1">
      <c r="A2326" s="2">
        <v>2811199010</v>
      </c>
      <c r="B2326" s="2" t="s">
        <v>7470</v>
      </c>
      <c r="C2326" s="2" t="s">
        <v>6039</v>
      </c>
      <c r="D2326" s="2" t="s">
        <v>149</v>
      </c>
      <c r="E2326" s="2"/>
      <c r="F2326" s="2" t="s">
        <v>6932</v>
      </c>
    </row>
    <row r="2327" spans="1:6" ht="18" customHeight="1">
      <c r="A2327" s="2">
        <v>2811199020</v>
      </c>
      <c r="B2327" s="2" t="s">
        <v>7471</v>
      </c>
      <c r="C2327" s="2" t="s">
        <v>6039</v>
      </c>
      <c r="D2327" s="2" t="s">
        <v>149</v>
      </c>
      <c r="E2327" s="2"/>
      <c r="F2327" s="2"/>
    </row>
    <row r="2328" spans="1:6" ht="18" customHeight="1">
      <c r="A2328" s="2">
        <v>2811199030</v>
      </c>
      <c r="B2328" s="2" t="s">
        <v>7472</v>
      </c>
      <c r="C2328" s="2" t="s">
        <v>6039</v>
      </c>
      <c r="D2328" s="2" t="s">
        <v>149</v>
      </c>
      <c r="E2328" s="2"/>
      <c r="F2328" s="2" t="s">
        <v>6932</v>
      </c>
    </row>
    <row r="2329" spans="1:6" ht="18" customHeight="1">
      <c r="A2329" s="2">
        <v>2811199090</v>
      </c>
      <c r="B2329" s="2" t="s">
        <v>7473</v>
      </c>
      <c r="C2329" s="2" t="s">
        <v>6039</v>
      </c>
      <c r="D2329" s="2" t="s">
        <v>149</v>
      </c>
      <c r="E2329" s="2"/>
      <c r="F2329" s="2" t="s">
        <v>4648</v>
      </c>
    </row>
    <row r="2330" spans="1:6" ht="18" customHeight="1">
      <c r="A2330" s="2">
        <v>2811210000</v>
      </c>
      <c r="B2330" s="2" t="s">
        <v>7474</v>
      </c>
      <c r="C2330" s="2" t="s">
        <v>6039</v>
      </c>
      <c r="D2330" s="2" t="s">
        <v>149</v>
      </c>
      <c r="E2330" s="2"/>
      <c r="F2330" s="2" t="s">
        <v>4648</v>
      </c>
    </row>
    <row r="2331" spans="1:6" ht="18" customHeight="1">
      <c r="A2331" s="2">
        <v>2811221000</v>
      </c>
      <c r="B2331" s="2" t="s">
        <v>7475</v>
      </c>
      <c r="C2331" s="2" t="s">
        <v>7476</v>
      </c>
      <c r="D2331" s="2" t="s">
        <v>149</v>
      </c>
      <c r="E2331" s="2"/>
      <c r="F2331" s="2" t="s">
        <v>6407</v>
      </c>
    </row>
    <row r="2332" spans="1:6" ht="18" customHeight="1">
      <c r="A2332" s="2">
        <v>2811229000</v>
      </c>
      <c r="B2332" s="2" t="s">
        <v>7477</v>
      </c>
      <c r="C2332" s="2" t="s">
        <v>7476</v>
      </c>
      <c r="D2332" s="2" t="s">
        <v>149</v>
      </c>
      <c r="E2332" s="2"/>
      <c r="F2332" s="2" t="s">
        <v>6407</v>
      </c>
    </row>
    <row r="2333" spans="1:6" ht="18" customHeight="1">
      <c r="A2333" s="2">
        <v>2811290020</v>
      </c>
      <c r="B2333" s="2" t="s">
        <v>7478</v>
      </c>
      <c r="C2333" s="2" t="s">
        <v>6039</v>
      </c>
      <c r="D2333" s="2" t="s">
        <v>149</v>
      </c>
      <c r="E2333" s="2"/>
      <c r="F2333" s="2" t="s">
        <v>7431</v>
      </c>
    </row>
    <row r="2334" spans="1:6" ht="18" customHeight="1">
      <c r="A2334" s="2">
        <v>2811290090</v>
      </c>
      <c r="B2334" s="2" t="s">
        <v>7479</v>
      </c>
      <c r="C2334" s="2" t="s">
        <v>6039</v>
      </c>
      <c r="D2334" s="2" t="s">
        <v>149</v>
      </c>
      <c r="E2334" s="2"/>
      <c r="F2334" s="2"/>
    </row>
    <row r="2335" spans="1:6" ht="18" customHeight="1">
      <c r="A2335" s="2">
        <v>2812110000</v>
      </c>
      <c r="B2335" s="2" t="s">
        <v>7480</v>
      </c>
      <c r="C2335" s="2" t="s">
        <v>6039</v>
      </c>
      <c r="D2335" s="2" t="s">
        <v>149</v>
      </c>
      <c r="E2335" s="2"/>
      <c r="F2335" s="2">
        <v>23</v>
      </c>
    </row>
    <row r="2336" spans="1:6" ht="18" customHeight="1">
      <c r="A2336" s="2">
        <v>2812120000</v>
      </c>
      <c r="B2336" s="2" t="s">
        <v>7481</v>
      </c>
      <c r="C2336" s="2" t="s">
        <v>6039</v>
      </c>
      <c r="D2336" s="2" t="s">
        <v>149</v>
      </c>
      <c r="E2336" s="2"/>
      <c r="F2336" s="2">
        <v>23</v>
      </c>
    </row>
    <row r="2337" spans="1:6" ht="18" customHeight="1">
      <c r="A2337" s="2">
        <v>2812130000</v>
      </c>
      <c r="B2337" s="2" t="s">
        <v>7482</v>
      </c>
      <c r="C2337" s="2" t="s">
        <v>6039</v>
      </c>
      <c r="D2337" s="2" t="s">
        <v>149</v>
      </c>
      <c r="E2337" s="2"/>
      <c r="F2337" s="2" t="s">
        <v>6257</v>
      </c>
    </row>
    <row r="2338" spans="1:6" ht="18" customHeight="1">
      <c r="A2338" s="2">
        <v>2812140000</v>
      </c>
      <c r="B2338" s="2" t="s">
        <v>7483</v>
      </c>
      <c r="C2338" s="2" t="s">
        <v>6039</v>
      </c>
      <c r="D2338" s="2" t="s">
        <v>149</v>
      </c>
      <c r="E2338" s="2"/>
      <c r="F2338" s="2" t="s">
        <v>6257</v>
      </c>
    </row>
    <row r="2339" spans="1:6" ht="18" customHeight="1">
      <c r="A2339" s="2">
        <v>2812150000</v>
      </c>
      <c r="B2339" s="2" t="s">
        <v>7484</v>
      </c>
      <c r="C2339" s="2" t="s">
        <v>6039</v>
      </c>
      <c r="D2339" s="2" t="s">
        <v>149</v>
      </c>
      <c r="E2339" s="2"/>
      <c r="F2339" s="2" t="s">
        <v>6257</v>
      </c>
    </row>
    <row r="2340" spans="1:6" ht="18" customHeight="1">
      <c r="A2340" s="2">
        <v>2812160000</v>
      </c>
      <c r="B2340" s="2" t="s">
        <v>7485</v>
      </c>
      <c r="C2340" s="2" t="s">
        <v>6039</v>
      </c>
      <c r="D2340" s="2" t="s">
        <v>149</v>
      </c>
      <c r="E2340" s="2"/>
      <c r="F2340" s="2" t="s">
        <v>6257</v>
      </c>
    </row>
    <row r="2341" spans="1:6" ht="18" customHeight="1">
      <c r="A2341" s="2">
        <v>2812170000</v>
      </c>
      <c r="B2341" s="2" t="s">
        <v>7486</v>
      </c>
      <c r="C2341" s="2" t="s">
        <v>6039</v>
      </c>
      <c r="D2341" s="2" t="s">
        <v>149</v>
      </c>
      <c r="E2341" s="2"/>
      <c r="F2341" s="2" t="s">
        <v>7487</v>
      </c>
    </row>
    <row r="2342" spans="1:6" ht="18" customHeight="1">
      <c r="A2342" s="2">
        <v>2812191010</v>
      </c>
      <c r="B2342" s="2" t="s">
        <v>7488</v>
      </c>
      <c r="C2342" s="2" t="s">
        <v>6039</v>
      </c>
      <c r="D2342" s="2" t="s">
        <v>149</v>
      </c>
      <c r="E2342" s="2"/>
      <c r="F2342" s="2" t="s">
        <v>6257</v>
      </c>
    </row>
    <row r="2343" spans="1:6" ht="18" customHeight="1">
      <c r="A2343" s="2">
        <v>2812191090</v>
      </c>
      <c r="B2343" s="2" t="s">
        <v>7489</v>
      </c>
      <c r="C2343" s="2" t="s">
        <v>6039</v>
      </c>
      <c r="D2343" s="2" t="s">
        <v>149</v>
      </c>
      <c r="E2343" s="2"/>
      <c r="F2343" s="2"/>
    </row>
    <row r="2344" spans="1:6" ht="18" customHeight="1">
      <c r="A2344" s="2">
        <v>2812199000</v>
      </c>
      <c r="B2344" s="2" t="s">
        <v>7490</v>
      </c>
      <c r="C2344" s="2" t="s">
        <v>6039</v>
      </c>
      <c r="D2344" s="2" t="s">
        <v>149</v>
      </c>
      <c r="E2344" s="2"/>
      <c r="F2344" s="2"/>
    </row>
    <row r="2345" spans="1:6" ht="18" customHeight="1">
      <c r="A2345" s="2">
        <v>2812901100</v>
      </c>
      <c r="B2345" s="2" t="s">
        <v>7491</v>
      </c>
      <c r="C2345" s="2" t="s">
        <v>6039</v>
      </c>
      <c r="D2345" s="2" t="s">
        <v>149</v>
      </c>
      <c r="E2345" s="2"/>
      <c r="F2345" s="2" t="s">
        <v>4648</v>
      </c>
    </row>
    <row r="2346" spans="1:6" ht="18" customHeight="1">
      <c r="A2346" s="2">
        <v>2812901200</v>
      </c>
      <c r="B2346" s="2" t="s">
        <v>7492</v>
      </c>
      <c r="C2346" s="2" t="s">
        <v>6039</v>
      </c>
      <c r="D2346" s="2" t="s">
        <v>149</v>
      </c>
      <c r="E2346" s="2"/>
      <c r="F2346" s="2"/>
    </row>
    <row r="2347" spans="1:6" ht="18" customHeight="1">
      <c r="A2347" s="2">
        <v>2812901910</v>
      </c>
      <c r="B2347" s="2" t="s">
        <v>7493</v>
      </c>
      <c r="C2347" s="2" t="s">
        <v>6039</v>
      </c>
      <c r="D2347" s="2" t="s">
        <v>149</v>
      </c>
      <c r="E2347" s="2"/>
      <c r="F2347" s="2" t="s">
        <v>7431</v>
      </c>
    </row>
    <row r="2348" spans="1:6" ht="18" customHeight="1">
      <c r="A2348" s="2">
        <v>2812901930</v>
      </c>
      <c r="B2348" s="2" t="s">
        <v>7494</v>
      </c>
      <c r="C2348" s="2" t="s">
        <v>6039</v>
      </c>
      <c r="D2348" s="2" t="s">
        <v>149</v>
      </c>
      <c r="E2348" s="2"/>
      <c r="F2348" s="2" t="s">
        <v>7495</v>
      </c>
    </row>
    <row r="2349" spans="1:6" ht="18" customHeight="1">
      <c r="A2349" s="2">
        <v>2812901940</v>
      </c>
      <c r="B2349" s="2" t="s">
        <v>7496</v>
      </c>
      <c r="C2349" s="2" t="s">
        <v>6039</v>
      </c>
      <c r="D2349" s="2" t="s">
        <v>149</v>
      </c>
      <c r="E2349" s="2"/>
      <c r="F2349" s="2"/>
    </row>
    <row r="2350" spans="1:6" ht="18" customHeight="1">
      <c r="A2350" s="2">
        <v>2812901950</v>
      </c>
      <c r="B2350" s="2" t="s">
        <v>7497</v>
      </c>
      <c r="C2350" s="2" t="s">
        <v>6039</v>
      </c>
      <c r="D2350" s="2" t="s">
        <v>149</v>
      </c>
      <c r="E2350" s="2"/>
      <c r="F2350" s="2"/>
    </row>
    <row r="2351" spans="1:6" ht="18" customHeight="1">
      <c r="A2351" s="2">
        <v>2812901990</v>
      </c>
      <c r="B2351" s="2" t="s">
        <v>7498</v>
      </c>
      <c r="C2351" s="2" t="s">
        <v>6039</v>
      </c>
      <c r="D2351" s="2" t="s">
        <v>149</v>
      </c>
      <c r="E2351" s="2"/>
      <c r="F2351" s="2"/>
    </row>
    <row r="2352" spans="1:6" ht="18" customHeight="1">
      <c r="A2352" s="2">
        <v>2812909000</v>
      </c>
      <c r="B2352" s="2" t="s">
        <v>7499</v>
      </c>
      <c r="C2352" s="2" t="s">
        <v>6039</v>
      </c>
      <c r="D2352" s="2" t="s">
        <v>149</v>
      </c>
      <c r="E2352" s="2"/>
      <c r="F2352" s="2"/>
    </row>
    <row r="2353" spans="1:6" ht="18" customHeight="1">
      <c r="A2353" s="2">
        <v>2813100000</v>
      </c>
      <c r="B2353" s="2" t="s">
        <v>7500</v>
      </c>
      <c r="C2353" s="2" t="s">
        <v>6039</v>
      </c>
      <c r="D2353" s="2" t="s">
        <v>149</v>
      </c>
      <c r="E2353" s="2"/>
      <c r="F2353" s="2" t="s">
        <v>4648</v>
      </c>
    </row>
    <row r="2354" spans="1:6" ht="18" customHeight="1">
      <c r="A2354" s="2">
        <v>2813900010</v>
      </c>
      <c r="B2354" s="2" t="s">
        <v>7501</v>
      </c>
      <c r="C2354" s="2" t="s">
        <v>6039</v>
      </c>
      <c r="D2354" s="2" t="s">
        <v>149</v>
      </c>
      <c r="E2354" s="2"/>
      <c r="F2354" s="2">
        <v>23</v>
      </c>
    </row>
    <row r="2355" spans="1:6" ht="18" customHeight="1">
      <c r="A2355" s="2">
        <v>2813900020</v>
      </c>
      <c r="B2355" s="2" t="s">
        <v>7502</v>
      </c>
      <c r="C2355" s="2" t="s">
        <v>6039</v>
      </c>
      <c r="D2355" s="2" t="s">
        <v>149</v>
      </c>
      <c r="E2355" s="2"/>
      <c r="F2355" s="2" t="s">
        <v>4648</v>
      </c>
    </row>
    <row r="2356" spans="1:6" ht="18" customHeight="1">
      <c r="A2356" s="2">
        <v>2813900090</v>
      </c>
      <c r="B2356" s="2" t="s">
        <v>7503</v>
      </c>
      <c r="C2356" s="2" t="s">
        <v>6039</v>
      </c>
      <c r="D2356" s="2" t="s">
        <v>149</v>
      </c>
      <c r="E2356" s="2"/>
      <c r="F2356" s="2"/>
    </row>
    <row r="2357" spans="1:6" ht="18" customHeight="1">
      <c r="A2357" s="2">
        <v>2814100000</v>
      </c>
      <c r="B2357" s="2" t="s">
        <v>7504</v>
      </c>
      <c r="C2357" s="2" t="s">
        <v>7505</v>
      </c>
      <c r="D2357" s="2" t="s">
        <v>149</v>
      </c>
      <c r="E2357" s="2"/>
      <c r="F2357" s="2" t="s">
        <v>4648</v>
      </c>
    </row>
    <row r="2358" spans="1:6" ht="18" customHeight="1">
      <c r="A2358" s="2">
        <v>2814200010</v>
      </c>
      <c r="B2358" s="2" t="s">
        <v>7506</v>
      </c>
      <c r="C2358" s="2" t="s">
        <v>7505</v>
      </c>
      <c r="D2358" s="2" t="s">
        <v>149</v>
      </c>
      <c r="E2358" s="2"/>
      <c r="F2358" s="2" t="s">
        <v>4648</v>
      </c>
    </row>
    <row r="2359" spans="1:6" ht="18" customHeight="1">
      <c r="A2359" s="2">
        <v>2814200090</v>
      </c>
      <c r="B2359" s="2" t="s">
        <v>7507</v>
      </c>
      <c r="C2359" s="2" t="s">
        <v>7505</v>
      </c>
      <c r="D2359" s="2" t="s">
        <v>149</v>
      </c>
      <c r="E2359" s="2"/>
      <c r="F2359" s="2"/>
    </row>
    <row r="2360" spans="1:6" ht="18" customHeight="1">
      <c r="A2360" s="2">
        <v>2815110000</v>
      </c>
      <c r="B2360" s="2" t="s">
        <v>7508</v>
      </c>
      <c r="C2360" s="2" t="s">
        <v>7509</v>
      </c>
      <c r="D2360" s="2" t="s">
        <v>149</v>
      </c>
      <c r="E2360" s="2"/>
      <c r="F2360" s="2" t="s">
        <v>6932</v>
      </c>
    </row>
    <row r="2361" spans="1:6" ht="18" customHeight="1">
      <c r="A2361" s="2">
        <v>2815120000</v>
      </c>
      <c r="B2361" s="2" t="s">
        <v>7510</v>
      </c>
      <c r="C2361" s="2" t="s">
        <v>7511</v>
      </c>
      <c r="D2361" s="2" t="s">
        <v>149</v>
      </c>
      <c r="E2361" s="2"/>
      <c r="F2361" s="2" t="s">
        <v>6932</v>
      </c>
    </row>
    <row r="2362" spans="1:6" ht="18" customHeight="1">
      <c r="A2362" s="2">
        <v>2815200000</v>
      </c>
      <c r="B2362" s="2" t="s">
        <v>7512</v>
      </c>
      <c r="C2362" s="2" t="s">
        <v>7509</v>
      </c>
      <c r="D2362" s="2" t="s">
        <v>149</v>
      </c>
      <c r="E2362" s="2"/>
      <c r="F2362" s="2" t="s">
        <v>4648</v>
      </c>
    </row>
    <row r="2363" spans="1:6" ht="18" customHeight="1">
      <c r="A2363" s="2">
        <v>2815300000</v>
      </c>
      <c r="B2363" s="2" t="s">
        <v>7513</v>
      </c>
      <c r="C2363" s="2" t="s">
        <v>7509</v>
      </c>
      <c r="D2363" s="2" t="s">
        <v>149</v>
      </c>
      <c r="E2363" s="2"/>
      <c r="F2363" s="2" t="s">
        <v>4648</v>
      </c>
    </row>
    <row r="2364" spans="1:6" ht="18" customHeight="1">
      <c r="A2364" s="2">
        <v>2816100010</v>
      </c>
      <c r="B2364" s="2" t="s">
        <v>7514</v>
      </c>
      <c r="C2364" s="2" t="s">
        <v>6039</v>
      </c>
      <c r="D2364" s="2" t="s">
        <v>149</v>
      </c>
      <c r="E2364" s="2"/>
      <c r="F2364" s="2" t="s">
        <v>4648</v>
      </c>
    </row>
    <row r="2365" spans="1:6" ht="18" customHeight="1">
      <c r="A2365" s="2">
        <v>2816100090</v>
      </c>
      <c r="B2365" s="2" t="s">
        <v>7515</v>
      </c>
      <c r="C2365" s="2" t="s">
        <v>6039</v>
      </c>
      <c r="D2365" s="2" t="s">
        <v>149</v>
      </c>
      <c r="E2365" s="2"/>
      <c r="F2365" s="2"/>
    </row>
    <row r="2366" spans="1:6" ht="18" customHeight="1">
      <c r="A2366" s="2">
        <v>2816400000</v>
      </c>
      <c r="B2366" s="2" t="s">
        <v>7516</v>
      </c>
      <c r="C2366" s="2" t="s">
        <v>6039</v>
      </c>
      <c r="D2366" s="2" t="s">
        <v>149</v>
      </c>
      <c r="E2366" s="2"/>
      <c r="F2366" s="2"/>
    </row>
    <row r="2367" spans="1:6" ht="18" customHeight="1">
      <c r="A2367" s="2">
        <v>2817001000</v>
      </c>
      <c r="B2367" s="2" t="s">
        <v>7517</v>
      </c>
      <c r="C2367" s="2" t="s">
        <v>6039</v>
      </c>
      <c r="D2367" s="2" t="s">
        <v>149</v>
      </c>
      <c r="E2367" s="2"/>
      <c r="F2367" s="2" t="s">
        <v>6407</v>
      </c>
    </row>
    <row r="2368" spans="1:6" ht="18" customHeight="1">
      <c r="A2368" s="2">
        <v>2817009000</v>
      </c>
      <c r="B2368" s="2" t="s">
        <v>7518</v>
      </c>
      <c r="C2368" s="2" t="s">
        <v>6039</v>
      </c>
      <c r="D2368" s="2" t="s">
        <v>149</v>
      </c>
      <c r="E2368" s="2"/>
      <c r="F2368" s="2" t="s">
        <v>4648</v>
      </c>
    </row>
    <row r="2369" spans="1:6" ht="18" customHeight="1">
      <c r="A2369" s="2">
        <v>2818101000</v>
      </c>
      <c r="B2369" s="2" t="s">
        <v>7519</v>
      </c>
      <c r="C2369" s="2" t="s">
        <v>7520</v>
      </c>
      <c r="D2369" s="2" t="s">
        <v>149</v>
      </c>
      <c r="E2369" s="2"/>
      <c r="F2369" s="2"/>
    </row>
    <row r="2370" spans="1:6" ht="18" customHeight="1">
      <c r="A2370" s="2">
        <v>2818109000</v>
      </c>
      <c r="B2370" s="2" t="s">
        <v>7521</v>
      </c>
      <c r="C2370" s="2" t="s">
        <v>7522</v>
      </c>
      <c r="D2370" s="2" t="s">
        <v>149</v>
      </c>
      <c r="E2370" s="2"/>
      <c r="F2370" s="2"/>
    </row>
    <row r="2371" spans="1:6" ht="18" customHeight="1">
      <c r="A2371" s="2">
        <v>2818200000</v>
      </c>
      <c r="B2371" s="2" t="s">
        <v>7523</v>
      </c>
      <c r="C2371" s="2" t="s">
        <v>7524</v>
      </c>
      <c r="D2371" s="2" t="s">
        <v>149</v>
      </c>
      <c r="E2371" s="2"/>
      <c r="F2371" s="2"/>
    </row>
    <row r="2372" spans="1:6" ht="18" customHeight="1">
      <c r="A2372" s="2">
        <v>2818300000</v>
      </c>
      <c r="B2372" s="2" t="s">
        <v>7525</v>
      </c>
      <c r="C2372" s="2" t="s">
        <v>6039</v>
      </c>
      <c r="D2372" s="2" t="s">
        <v>149</v>
      </c>
      <c r="E2372" s="2"/>
      <c r="F2372" s="2"/>
    </row>
    <row r="2373" spans="1:6" ht="18" customHeight="1">
      <c r="A2373" s="2">
        <v>2819100000</v>
      </c>
      <c r="B2373" s="2" t="s">
        <v>7526</v>
      </c>
      <c r="C2373" s="2" t="s">
        <v>6039</v>
      </c>
      <c r="D2373" s="2" t="s">
        <v>149</v>
      </c>
      <c r="E2373" s="2"/>
      <c r="F2373" s="2" t="s">
        <v>4648</v>
      </c>
    </row>
    <row r="2374" spans="1:6" ht="18" customHeight="1">
      <c r="A2374" s="2">
        <v>2819900000</v>
      </c>
      <c r="B2374" s="2" t="s">
        <v>7527</v>
      </c>
      <c r="C2374" s="2" t="s">
        <v>6039</v>
      </c>
      <c r="D2374" s="2" t="s">
        <v>149</v>
      </c>
      <c r="E2374" s="2"/>
      <c r="F2374" s="2"/>
    </row>
    <row r="2375" spans="1:6" ht="18" customHeight="1">
      <c r="A2375" s="2">
        <v>2820100000</v>
      </c>
      <c r="B2375" s="2" t="s">
        <v>7528</v>
      </c>
      <c r="C2375" s="2" t="s">
        <v>6039</v>
      </c>
      <c r="D2375" s="2" t="s">
        <v>149</v>
      </c>
      <c r="E2375" s="2"/>
      <c r="F2375" s="2"/>
    </row>
    <row r="2376" spans="1:6" ht="18" customHeight="1">
      <c r="A2376" s="2">
        <v>2820900000</v>
      </c>
      <c r="B2376" s="2" t="s">
        <v>7529</v>
      </c>
      <c r="C2376" s="2" t="s">
        <v>6039</v>
      </c>
      <c r="D2376" s="2" t="s">
        <v>149</v>
      </c>
      <c r="E2376" s="2"/>
      <c r="F2376" s="2"/>
    </row>
    <row r="2377" spans="1:6" ht="18" customHeight="1">
      <c r="A2377" s="2">
        <v>2821100000</v>
      </c>
      <c r="B2377" s="2" t="s">
        <v>7530</v>
      </c>
      <c r="C2377" s="2" t="s">
        <v>6039</v>
      </c>
      <c r="D2377" s="2" t="s">
        <v>149</v>
      </c>
      <c r="E2377" s="2"/>
      <c r="F2377" s="2"/>
    </row>
    <row r="2378" spans="1:6" ht="18" customHeight="1">
      <c r="A2378" s="2">
        <v>2821200000</v>
      </c>
      <c r="B2378" s="2" t="s">
        <v>7531</v>
      </c>
      <c r="C2378" s="2" t="s">
        <v>7532</v>
      </c>
      <c r="D2378" s="2" t="s">
        <v>149</v>
      </c>
      <c r="E2378" s="2"/>
      <c r="F2378" s="2"/>
    </row>
    <row r="2379" spans="1:6" ht="18" customHeight="1">
      <c r="A2379" s="2">
        <v>2822001000</v>
      </c>
      <c r="B2379" s="2" t="s">
        <v>7533</v>
      </c>
      <c r="C2379" s="2" t="s">
        <v>6039</v>
      </c>
      <c r="D2379" s="2" t="s">
        <v>149</v>
      </c>
      <c r="E2379" s="2"/>
      <c r="F2379" s="2" t="s">
        <v>7054</v>
      </c>
    </row>
    <row r="2380" spans="1:6" ht="18" customHeight="1">
      <c r="A2380" s="2">
        <v>2822009000</v>
      </c>
      <c r="B2380" s="2" t="s">
        <v>7534</v>
      </c>
      <c r="C2380" s="2" t="s">
        <v>6039</v>
      </c>
      <c r="D2380" s="2" t="s">
        <v>149</v>
      </c>
      <c r="E2380" s="2"/>
      <c r="F2380" s="2" t="s">
        <v>7054</v>
      </c>
    </row>
    <row r="2381" spans="1:6" ht="18" customHeight="1">
      <c r="A2381" s="2">
        <v>2823000000</v>
      </c>
      <c r="B2381" s="2" t="s">
        <v>7535</v>
      </c>
      <c r="C2381" s="2" t="s">
        <v>7536</v>
      </c>
      <c r="D2381" s="2" t="s">
        <v>149</v>
      </c>
      <c r="E2381" s="2"/>
      <c r="F2381" s="2"/>
    </row>
    <row r="2382" spans="1:6" ht="18" customHeight="1">
      <c r="A2382" s="2">
        <v>2824100000</v>
      </c>
      <c r="B2382" s="2" t="s">
        <v>7537</v>
      </c>
      <c r="C2382" s="2" t="s">
        <v>6039</v>
      </c>
      <c r="D2382" s="2" t="s">
        <v>149</v>
      </c>
      <c r="E2382" s="2"/>
      <c r="F2382" s="2" t="s">
        <v>4648</v>
      </c>
    </row>
    <row r="2383" spans="1:6" ht="18" customHeight="1">
      <c r="A2383" s="2">
        <v>2824901000</v>
      </c>
      <c r="B2383" s="2" t="s">
        <v>7538</v>
      </c>
      <c r="C2383" s="2" t="s">
        <v>6039</v>
      </c>
      <c r="D2383" s="2" t="s">
        <v>149</v>
      </c>
      <c r="E2383" s="2"/>
      <c r="F2383" s="2" t="s">
        <v>4648</v>
      </c>
    </row>
    <row r="2384" spans="1:6" ht="18" customHeight="1">
      <c r="A2384" s="2">
        <v>2824909000</v>
      </c>
      <c r="B2384" s="2" t="s">
        <v>7539</v>
      </c>
      <c r="C2384" s="2" t="s">
        <v>6039</v>
      </c>
      <c r="D2384" s="2" t="s">
        <v>149</v>
      </c>
      <c r="E2384" s="2"/>
      <c r="F2384" s="2"/>
    </row>
    <row r="2385" spans="1:6" ht="18" customHeight="1">
      <c r="A2385" s="2">
        <v>2825101010</v>
      </c>
      <c r="B2385" s="2" t="s">
        <v>7540</v>
      </c>
      <c r="C2385" s="2" t="s">
        <v>7541</v>
      </c>
      <c r="D2385" s="2" t="s">
        <v>149</v>
      </c>
      <c r="E2385" s="2"/>
      <c r="F2385" s="2" t="s">
        <v>7431</v>
      </c>
    </row>
    <row r="2386" spans="1:6" ht="18" customHeight="1">
      <c r="A2386" s="2">
        <v>2825101090</v>
      </c>
      <c r="B2386" s="2" t="s">
        <v>7542</v>
      </c>
      <c r="C2386" s="2" t="s">
        <v>7541</v>
      </c>
      <c r="D2386" s="2" t="s">
        <v>149</v>
      </c>
      <c r="E2386" s="2"/>
      <c r="F2386" s="2" t="s">
        <v>4648</v>
      </c>
    </row>
    <row r="2387" spans="1:6" ht="18" customHeight="1">
      <c r="A2387" s="2">
        <v>2825102000</v>
      </c>
      <c r="B2387" s="2" t="s">
        <v>7543</v>
      </c>
      <c r="C2387" s="2" t="s">
        <v>6039</v>
      </c>
      <c r="D2387" s="2" t="s">
        <v>149</v>
      </c>
      <c r="E2387" s="2"/>
      <c r="F2387" s="2" t="s">
        <v>4648</v>
      </c>
    </row>
    <row r="2388" spans="1:6" ht="18" customHeight="1">
      <c r="A2388" s="2">
        <v>2825109000</v>
      </c>
      <c r="B2388" s="2" t="s">
        <v>7544</v>
      </c>
      <c r="C2388" s="2" t="s">
        <v>6039</v>
      </c>
      <c r="D2388" s="2" t="s">
        <v>149</v>
      </c>
      <c r="E2388" s="2"/>
      <c r="F2388" s="2"/>
    </row>
    <row r="2389" spans="1:6" ht="18" customHeight="1">
      <c r="A2389" s="2">
        <v>2825201000</v>
      </c>
      <c r="B2389" s="2" t="s">
        <v>7545</v>
      </c>
      <c r="C2389" s="2" t="s">
        <v>6039</v>
      </c>
      <c r="D2389" s="2" t="s">
        <v>149</v>
      </c>
      <c r="E2389" s="2"/>
      <c r="F2389" s="2" t="s">
        <v>4648</v>
      </c>
    </row>
    <row r="2390" spans="1:6" ht="18" customHeight="1">
      <c r="A2390" s="2">
        <v>2825209000</v>
      </c>
      <c r="B2390" s="2" t="s">
        <v>7546</v>
      </c>
      <c r="C2390" s="2" t="s">
        <v>6039</v>
      </c>
      <c r="D2390" s="2" t="s">
        <v>149</v>
      </c>
      <c r="E2390" s="2"/>
      <c r="F2390" s="2"/>
    </row>
    <row r="2391" spans="1:6" ht="18" customHeight="1">
      <c r="A2391" s="2">
        <v>2825301000</v>
      </c>
      <c r="B2391" s="2" t="s">
        <v>7547</v>
      </c>
      <c r="C2391" s="2" t="s">
        <v>6039</v>
      </c>
      <c r="D2391" s="2" t="s">
        <v>149</v>
      </c>
      <c r="E2391" s="2"/>
      <c r="F2391" s="2" t="s">
        <v>6091</v>
      </c>
    </row>
    <row r="2392" spans="1:6" ht="18" customHeight="1">
      <c r="A2392" s="2">
        <v>2825309000</v>
      </c>
      <c r="B2392" s="2" t="s">
        <v>7548</v>
      </c>
      <c r="C2392" s="2" t="s">
        <v>6039</v>
      </c>
      <c r="D2392" s="2" t="s">
        <v>149</v>
      </c>
      <c r="E2392" s="2"/>
      <c r="F2392" s="2" t="s">
        <v>7054</v>
      </c>
    </row>
    <row r="2393" spans="1:6" ht="18" customHeight="1">
      <c r="A2393" s="2">
        <v>2825400000</v>
      </c>
      <c r="B2393" s="2" t="s">
        <v>7549</v>
      </c>
      <c r="C2393" s="2" t="s">
        <v>6039</v>
      </c>
      <c r="D2393" s="2" t="s">
        <v>149</v>
      </c>
      <c r="E2393" s="2"/>
      <c r="F2393" s="2"/>
    </row>
    <row r="2394" spans="1:6" ht="18" customHeight="1">
      <c r="A2394" s="2">
        <v>2825500000</v>
      </c>
      <c r="B2394" s="2" t="s">
        <v>7550</v>
      </c>
      <c r="C2394" s="2" t="s">
        <v>6039</v>
      </c>
      <c r="D2394" s="2" t="s">
        <v>149</v>
      </c>
      <c r="E2394" s="2"/>
      <c r="F2394" s="2"/>
    </row>
    <row r="2395" spans="1:6" ht="18" customHeight="1">
      <c r="A2395" s="2">
        <v>2825600001</v>
      </c>
      <c r="B2395" s="2" t="s">
        <v>7551</v>
      </c>
      <c r="C2395" s="2" t="s">
        <v>6039</v>
      </c>
      <c r="D2395" s="2" t="s">
        <v>149</v>
      </c>
      <c r="E2395" s="2"/>
      <c r="F2395" s="2">
        <v>34</v>
      </c>
    </row>
    <row r="2396" spans="1:6" ht="18" customHeight="1">
      <c r="A2396" s="2">
        <v>2825600090</v>
      </c>
      <c r="B2396" s="2" t="s">
        <v>7552</v>
      </c>
      <c r="C2396" s="2" t="s">
        <v>6039</v>
      </c>
      <c r="D2396" s="2" t="s">
        <v>149</v>
      </c>
      <c r="E2396" s="2"/>
      <c r="F2396" s="2">
        <v>34</v>
      </c>
    </row>
    <row r="2397" spans="1:6" ht="18" customHeight="1">
      <c r="A2397" s="2">
        <v>2825700000</v>
      </c>
      <c r="B2397" s="2" t="s">
        <v>7553</v>
      </c>
      <c r="C2397" s="2" t="s">
        <v>6039</v>
      </c>
      <c r="D2397" s="2" t="s">
        <v>149</v>
      </c>
      <c r="E2397" s="2"/>
      <c r="F2397" s="2" t="s">
        <v>7054</v>
      </c>
    </row>
    <row r="2398" spans="1:6" ht="18" customHeight="1">
      <c r="A2398" s="2">
        <v>2825800010</v>
      </c>
      <c r="B2398" s="2" t="s">
        <v>7554</v>
      </c>
      <c r="C2398" s="2" t="s">
        <v>6039</v>
      </c>
      <c r="D2398" s="2" t="s">
        <v>149</v>
      </c>
      <c r="E2398" s="2"/>
      <c r="F2398" s="2" t="s">
        <v>7438</v>
      </c>
    </row>
    <row r="2399" spans="1:6" ht="18" customHeight="1">
      <c r="A2399" s="2">
        <v>2825800090</v>
      </c>
      <c r="B2399" s="2" t="s">
        <v>7555</v>
      </c>
      <c r="C2399" s="2" t="s">
        <v>6039</v>
      </c>
      <c r="D2399" s="2" t="s">
        <v>149</v>
      </c>
      <c r="E2399" s="2"/>
      <c r="F2399" s="2" t="s">
        <v>7556</v>
      </c>
    </row>
    <row r="2400" spans="1:6" ht="18" customHeight="1">
      <c r="A2400" s="2">
        <v>2825901100</v>
      </c>
      <c r="B2400" s="2" t="s">
        <v>7557</v>
      </c>
      <c r="C2400" s="2" t="s">
        <v>6039</v>
      </c>
      <c r="D2400" s="2" t="s">
        <v>149</v>
      </c>
      <c r="E2400" s="2"/>
      <c r="F2400" s="2" t="s">
        <v>7054</v>
      </c>
    </row>
    <row r="2401" spans="1:6" ht="18" customHeight="1">
      <c r="A2401" s="2">
        <v>2825901200</v>
      </c>
      <c r="B2401" s="2" t="s">
        <v>7558</v>
      </c>
      <c r="C2401" s="2" t="s">
        <v>7559</v>
      </c>
      <c r="D2401" s="2" t="s">
        <v>149</v>
      </c>
      <c r="E2401" s="2"/>
      <c r="F2401" s="2" t="s">
        <v>7560</v>
      </c>
    </row>
    <row r="2402" spans="1:6" ht="18" customHeight="1">
      <c r="A2402" s="2">
        <v>2825901910</v>
      </c>
      <c r="B2402" s="2" t="s">
        <v>7561</v>
      </c>
      <c r="C2402" s="2" t="s">
        <v>6039</v>
      </c>
      <c r="D2402" s="2" t="s">
        <v>149</v>
      </c>
      <c r="E2402" s="2"/>
      <c r="F2402" s="2" t="s">
        <v>7560</v>
      </c>
    </row>
    <row r="2403" spans="1:6" ht="18" customHeight="1">
      <c r="A2403" s="2">
        <v>2825901920</v>
      </c>
      <c r="B2403" s="2" t="s">
        <v>7562</v>
      </c>
      <c r="C2403" s="2" t="s">
        <v>6039</v>
      </c>
      <c r="D2403" s="2" t="s">
        <v>149</v>
      </c>
      <c r="E2403" s="2"/>
      <c r="F2403" s="2">
        <v>3</v>
      </c>
    </row>
    <row r="2404" spans="1:6" ht="18" customHeight="1">
      <c r="A2404" s="2">
        <v>2825901990</v>
      </c>
      <c r="B2404" s="2" t="s">
        <v>7563</v>
      </c>
      <c r="C2404" s="2" t="s">
        <v>6039</v>
      </c>
      <c r="D2404" s="2" t="s">
        <v>149</v>
      </c>
      <c r="E2404" s="2"/>
      <c r="F2404" s="2"/>
    </row>
    <row r="2405" spans="1:6" ht="18" customHeight="1">
      <c r="A2405" s="2">
        <v>2825902100</v>
      </c>
      <c r="B2405" s="2" t="s">
        <v>7564</v>
      </c>
      <c r="C2405" s="2" t="s">
        <v>6039</v>
      </c>
      <c r="D2405" s="2" t="s">
        <v>149</v>
      </c>
      <c r="E2405" s="2"/>
      <c r="F2405" s="2" t="s">
        <v>7156</v>
      </c>
    </row>
    <row r="2406" spans="1:6" ht="18" customHeight="1">
      <c r="A2406" s="2">
        <v>2825902900</v>
      </c>
      <c r="B2406" s="2" t="s">
        <v>7565</v>
      </c>
      <c r="C2406" s="2" t="s">
        <v>6039</v>
      </c>
      <c r="D2406" s="2" t="s">
        <v>149</v>
      </c>
      <c r="E2406" s="2"/>
      <c r="F2406" s="2" t="s">
        <v>7156</v>
      </c>
    </row>
    <row r="2407" spans="1:6" ht="18" customHeight="1">
      <c r="A2407" s="2">
        <v>2825903100</v>
      </c>
      <c r="B2407" s="2" t="s">
        <v>7566</v>
      </c>
      <c r="C2407" s="2" t="s">
        <v>6039</v>
      </c>
      <c r="D2407" s="2" t="s">
        <v>149</v>
      </c>
      <c r="E2407" s="2"/>
      <c r="F2407" s="2" t="s">
        <v>7156</v>
      </c>
    </row>
    <row r="2408" spans="1:6" ht="18" customHeight="1">
      <c r="A2408" s="2">
        <v>2825903900</v>
      </c>
      <c r="B2408" s="2" t="s">
        <v>7567</v>
      </c>
      <c r="C2408" s="2" t="s">
        <v>6039</v>
      </c>
      <c r="D2408" s="2" t="s">
        <v>149</v>
      </c>
      <c r="E2408" s="2"/>
      <c r="F2408" s="2" t="s">
        <v>7156</v>
      </c>
    </row>
    <row r="2409" spans="1:6" ht="18" customHeight="1">
      <c r="A2409" s="2">
        <v>2825904100</v>
      </c>
      <c r="B2409" s="2" t="s">
        <v>7568</v>
      </c>
      <c r="C2409" s="2" t="s">
        <v>6039</v>
      </c>
      <c r="D2409" s="2" t="s">
        <v>149</v>
      </c>
      <c r="E2409" s="2"/>
      <c r="F2409" s="2" t="s">
        <v>6407</v>
      </c>
    </row>
    <row r="2410" spans="1:6" ht="18" customHeight="1">
      <c r="A2410" s="2">
        <v>2825904910</v>
      </c>
      <c r="B2410" s="2" t="s">
        <v>7569</v>
      </c>
      <c r="C2410" s="2" t="s">
        <v>6039</v>
      </c>
      <c r="D2410" s="2" t="s">
        <v>149</v>
      </c>
      <c r="E2410" s="2"/>
      <c r="F2410" s="2" t="s">
        <v>4648</v>
      </c>
    </row>
    <row r="2411" spans="1:6" ht="18" customHeight="1">
      <c r="A2411" s="2">
        <v>2825904990</v>
      </c>
      <c r="B2411" s="2" t="s">
        <v>7570</v>
      </c>
      <c r="C2411" s="2" t="s">
        <v>6039</v>
      </c>
      <c r="D2411" s="2" t="s">
        <v>149</v>
      </c>
      <c r="E2411" s="2"/>
      <c r="F2411" s="2" t="s">
        <v>4648</v>
      </c>
    </row>
    <row r="2412" spans="1:6" ht="18" customHeight="1">
      <c r="A2412" s="2">
        <v>2825909001</v>
      </c>
      <c r="B2412" s="2" t="s">
        <v>7571</v>
      </c>
      <c r="C2412" s="2" t="s">
        <v>6039</v>
      </c>
      <c r="D2412" s="2" t="s">
        <v>149</v>
      </c>
      <c r="E2412" s="2"/>
      <c r="F2412" s="2" t="s">
        <v>7466</v>
      </c>
    </row>
    <row r="2413" spans="1:6" ht="18" customHeight="1">
      <c r="A2413" s="2">
        <v>2825909090</v>
      </c>
      <c r="B2413" s="2" t="s">
        <v>7572</v>
      </c>
      <c r="C2413" s="2" t="s">
        <v>6039</v>
      </c>
      <c r="D2413" s="2" t="s">
        <v>149</v>
      </c>
      <c r="E2413" s="2"/>
      <c r="F2413" s="2" t="s">
        <v>4648</v>
      </c>
    </row>
    <row r="2414" spans="1:6" ht="18" customHeight="1">
      <c r="A2414" s="2">
        <v>2826121000</v>
      </c>
      <c r="B2414" s="2" t="s">
        <v>7573</v>
      </c>
      <c r="C2414" s="2" t="s">
        <v>7574</v>
      </c>
      <c r="D2414" s="2" t="s">
        <v>149</v>
      </c>
      <c r="E2414" s="2"/>
      <c r="F2414" s="2"/>
    </row>
    <row r="2415" spans="1:6" ht="18" customHeight="1">
      <c r="A2415" s="2">
        <v>2826129000</v>
      </c>
      <c r="B2415" s="2" t="s">
        <v>7575</v>
      </c>
      <c r="C2415" s="2" t="s">
        <v>6039</v>
      </c>
      <c r="D2415" s="2" t="s">
        <v>149</v>
      </c>
      <c r="E2415" s="2"/>
      <c r="F2415" s="2"/>
    </row>
    <row r="2416" spans="1:6" ht="18" customHeight="1">
      <c r="A2416" s="2">
        <v>2826191010</v>
      </c>
      <c r="B2416" s="2" t="s">
        <v>7576</v>
      </c>
      <c r="C2416" s="2" t="s">
        <v>6039</v>
      </c>
      <c r="D2416" s="2" t="s">
        <v>149</v>
      </c>
      <c r="E2416" s="2"/>
      <c r="F2416" s="2" t="s">
        <v>7431</v>
      </c>
    </row>
    <row r="2417" spans="1:6" ht="18" customHeight="1">
      <c r="A2417" s="2">
        <v>2826191090</v>
      </c>
      <c r="B2417" s="2" t="s">
        <v>7577</v>
      </c>
      <c r="C2417" s="2" t="s">
        <v>6039</v>
      </c>
      <c r="D2417" s="2" t="s">
        <v>149</v>
      </c>
      <c r="E2417" s="2"/>
      <c r="F2417" s="2"/>
    </row>
    <row r="2418" spans="1:6" ht="18" customHeight="1">
      <c r="A2418" s="2">
        <v>2826192010</v>
      </c>
      <c r="B2418" s="2" t="s">
        <v>7578</v>
      </c>
      <c r="C2418" s="2" t="s">
        <v>6039</v>
      </c>
      <c r="D2418" s="2" t="s">
        <v>149</v>
      </c>
      <c r="E2418" s="2"/>
      <c r="F2418" s="2" t="s">
        <v>7466</v>
      </c>
    </row>
    <row r="2419" spans="1:6" ht="18" customHeight="1">
      <c r="A2419" s="2">
        <v>2826192020</v>
      </c>
      <c r="B2419" s="2" t="s">
        <v>7579</v>
      </c>
      <c r="C2419" s="2" t="s">
        <v>6039</v>
      </c>
      <c r="D2419" s="2" t="s">
        <v>149</v>
      </c>
      <c r="E2419" s="2"/>
      <c r="F2419" s="2" t="s">
        <v>7431</v>
      </c>
    </row>
    <row r="2420" spans="1:6" ht="18" customHeight="1">
      <c r="A2420" s="2">
        <v>2826192090</v>
      </c>
      <c r="B2420" s="2" t="s">
        <v>7580</v>
      </c>
      <c r="C2420" s="2" t="s">
        <v>6039</v>
      </c>
      <c r="D2420" s="2" t="s">
        <v>149</v>
      </c>
      <c r="E2420" s="2"/>
      <c r="F2420" s="2"/>
    </row>
    <row r="2421" spans="1:6" ht="18" customHeight="1">
      <c r="A2421" s="2">
        <v>2826193000</v>
      </c>
      <c r="B2421" s="2" t="s">
        <v>7581</v>
      </c>
      <c r="C2421" s="2" t="s">
        <v>6039</v>
      </c>
      <c r="D2421" s="2" t="s">
        <v>149</v>
      </c>
      <c r="E2421" s="2"/>
      <c r="F2421" s="2"/>
    </row>
    <row r="2422" spans="1:6" ht="18" customHeight="1">
      <c r="A2422" s="2">
        <v>2826199040</v>
      </c>
      <c r="B2422" s="2" t="s">
        <v>7582</v>
      </c>
      <c r="C2422" s="2" t="s">
        <v>6039</v>
      </c>
      <c r="D2422" s="2" t="s">
        <v>149</v>
      </c>
      <c r="E2422" s="2"/>
      <c r="F2422" s="2" t="s">
        <v>7431</v>
      </c>
    </row>
    <row r="2423" spans="1:6" ht="18" customHeight="1">
      <c r="A2423" s="2">
        <v>2826199090</v>
      </c>
      <c r="B2423" s="2" t="s">
        <v>7583</v>
      </c>
      <c r="C2423" s="2" t="s">
        <v>6039</v>
      </c>
      <c r="D2423" s="2" t="s">
        <v>149</v>
      </c>
      <c r="E2423" s="2"/>
      <c r="F2423" s="2"/>
    </row>
    <row r="2424" spans="1:6" ht="18" customHeight="1">
      <c r="A2424" s="2">
        <v>2826300000</v>
      </c>
      <c r="B2424" s="2" t="s">
        <v>7584</v>
      </c>
      <c r="C2424" s="2" t="s">
        <v>6039</v>
      </c>
      <c r="D2424" s="2" t="s">
        <v>149</v>
      </c>
      <c r="E2424" s="2"/>
      <c r="F2424" s="2"/>
    </row>
    <row r="2425" spans="1:6" ht="18" customHeight="1">
      <c r="A2425" s="2">
        <v>2826901000</v>
      </c>
      <c r="B2425" s="2" t="s">
        <v>7585</v>
      </c>
      <c r="C2425" s="2" t="s">
        <v>6039</v>
      </c>
      <c r="D2425" s="2" t="s">
        <v>149</v>
      </c>
      <c r="E2425" s="2"/>
      <c r="F2425" s="2"/>
    </row>
    <row r="2426" spans="1:6" ht="18" customHeight="1">
      <c r="A2426" s="2">
        <v>2826902000</v>
      </c>
      <c r="B2426" s="2" t="s">
        <v>7586</v>
      </c>
      <c r="C2426" s="2" t="s">
        <v>6039</v>
      </c>
      <c r="D2426" s="2" t="s">
        <v>149</v>
      </c>
      <c r="E2426" s="2"/>
      <c r="F2426" s="2"/>
    </row>
    <row r="2427" spans="1:6" ht="18" customHeight="1">
      <c r="A2427" s="2">
        <v>2826909010</v>
      </c>
      <c r="B2427" s="2" t="s">
        <v>7587</v>
      </c>
      <c r="C2427" s="2" t="s">
        <v>6039</v>
      </c>
      <c r="D2427" s="2" t="s">
        <v>149</v>
      </c>
      <c r="E2427" s="2"/>
      <c r="F2427" s="2"/>
    </row>
    <row r="2428" spans="1:6" ht="18" customHeight="1">
      <c r="A2428" s="2">
        <v>2826909090</v>
      </c>
      <c r="B2428" s="2" t="s">
        <v>7588</v>
      </c>
      <c r="C2428" s="2" t="s">
        <v>6039</v>
      </c>
      <c r="D2428" s="2" t="s">
        <v>149</v>
      </c>
      <c r="E2428" s="2"/>
      <c r="F2428" s="2"/>
    </row>
    <row r="2429" spans="1:6" ht="18" customHeight="1">
      <c r="A2429" s="2">
        <v>2827101000</v>
      </c>
      <c r="B2429" s="2" t="s">
        <v>7589</v>
      </c>
      <c r="C2429" s="2" t="s">
        <v>7590</v>
      </c>
      <c r="D2429" s="2" t="s">
        <v>149</v>
      </c>
      <c r="E2429" s="2"/>
      <c r="F2429" s="2" t="s">
        <v>7591</v>
      </c>
    </row>
    <row r="2430" spans="1:6" ht="18" customHeight="1">
      <c r="A2430" s="2">
        <v>2827109000</v>
      </c>
      <c r="B2430" s="2" t="s">
        <v>7592</v>
      </c>
      <c r="C2430" s="2" t="s">
        <v>7590</v>
      </c>
      <c r="D2430" s="2" t="s">
        <v>149</v>
      </c>
      <c r="E2430" s="2"/>
      <c r="F2430" s="2" t="s">
        <v>7389</v>
      </c>
    </row>
    <row r="2431" spans="1:6" ht="18" customHeight="1">
      <c r="A2431" s="2">
        <v>2827200000</v>
      </c>
      <c r="B2431" s="2" t="s">
        <v>7593</v>
      </c>
      <c r="C2431" s="2" t="s">
        <v>6039</v>
      </c>
      <c r="D2431" s="2" t="s">
        <v>149</v>
      </c>
      <c r="E2431" s="2"/>
      <c r="F2431" s="2" t="s">
        <v>6407</v>
      </c>
    </row>
    <row r="2432" spans="1:6" ht="18" customHeight="1">
      <c r="A2432" s="2">
        <v>2827310000</v>
      </c>
      <c r="B2432" s="2" t="s">
        <v>7594</v>
      </c>
      <c r="C2432" s="2" t="s">
        <v>6039</v>
      </c>
      <c r="D2432" s="2" t="s">
        <v>149</v>
      </c>
      <c r="E2432" s="2"/>
      <c r="F2432" s="2" t="s">
        <v>6407</v>
      </c>
    </row>
    <row r="2433" spans="1:6" ht="18" customHeight="1">
      <c r="A2433" s="2">
        <v>2827320000</v>
      </c>
      <c r="B2433" s="2" t="s">
        <v>7595</v>
      </c>
      <c r="C2433" s="2" t="s">
        <v>6039</v>
      </c>
      <c r="D2433" s="2" t="s">
        <v>149</v>
      </c>
      <c r="E2433" s="2"/>
      <c r="F2433" s="2" t="s">
        <v>7389</v>
      </c>
    </row>
    <row r="2434" spans="1:6" ht="18" customHeight="1">
      <c r="A2434" s="2">
        <v>2827350000</v>
      </c>
      <c r="B2434" s="2" t="s">
        <v>7596</v>
      </c>
      <c r="C2434" s="2" t="s">
        <v>6039</v>
      </c>
      <c r="D2434" s="2" t="s">
        <v>149</v>
      </c>
      <c r="E2434" s="2"/>
      <c r="F2434" s="2" t="s">
        <v>4648</v>
      </c>
    </row>
    <row r="2435" spans="1:6" ht="18" customHeight="1">
      <c r="A2435" s="2">
        <v>2827391000</v>
      </c>
      <c r="B2435" s="2" t="s">
        <v>7597</v>
      </c>
      <c r="C2435" s="2" t="s">
        <v>6039</v>
      </c>
      <c r="D2435" s="2" t="s">
        <v>149</v>
      </c>
      <c r="E2435" s="2"/>
      <c r="F2435" s="2"/>
    </row>
    <row r="2436" spans="1:6" ht="18" customHeight="1">
      <c r="A2436" s="2">
        <v>2827392000</v>
      </c>
      <c r="B2436" s="2" t="s">
        <v>7598</v>
      </c>
      <c r="C2436" s="2" t="s">
        <v>6039</v>
      </c>
      <c r="D2436" s="2" t="s">
        <v>149</v>
      </c>
      <c r="E2436" s="2"/>
      <c r="F2436" s="2" t="s">
        <v>4648</v>
      </c>
    </row>
    <row r="2437" spans="1:6" ht="18" customHeight="1">
      <c r="A2437" s="2">
        <v>2827393000</v>
      </c>
      <c r="B2437" s="2" t="s">
        <v>7599</v>
      </c>
      <c r="C2437" s="2" t="s">
        <v>6039</v>
      </c>
      <c r="D2437" s="2" t="s">
        <v>149</v>
      </c>
      <c r="E2437" s="2"/>
      <c r="F2437" s="2" t="s">
        <v>6091</v>
      </c>
    </row>
    <row r="2438" spans="1:6" ht="18" customHeight="1">
      <c r="A2438" s="2">
        <v>2827399001</v>
      </c>
      <c r="B2438" s="2" t="s">
        <v>7600</v>
      </c>
      <c r="C2438" s="2" t="s">
        <v>6039</v>
      </c>
      <c r="D2438" s="2" t="s">
        <v>149</v>
      </c>
      <c r="E2438" s="2"/>
      <c r="F2438" s="2" t="s">
        <v>7466</v>
      </c>
    </row>
    <row r="2439" spans="1:6" ht="18" customHeight="1">
      <c r="A2439" s="2">
        <v>2827399090</v>
      </c>
      <c r="B2439" s="2" t="s">
        <v>7601</v>
      </c>
      <c r="C2439" s="2" t="s">
        <v>6039</v>
      </c>
      <c r="D2439" s="2" t="s">
        <v>149</v>
      </c>
      <c r="E2439" s="2"/>
      <c r="F2439" s="2" t="s">
        <v>4648</v>
      </c>
    </row>
    <row r="2440" spans="1:6" ht="18" customHeight="1">
      <c r="A2440" s="2">
        <v>2827410000</v>
      </c>
      <c r="B2440" s="2" t="s">
        <v>7602</v>
      </c>
      <c r="C2440" s="2" t="s">
        <v>6039</v>
      </c>
      <c r="D2440" s="2" t="s">
        <v>149</v>
      </c>
      <c r="E2440" s="2"/>
      <c r="F2440" s="2"/>
    </row>
    <row r="2441" spans="1:6" ht="18" customHeight="1">
      <c r="A2441" s="2">
        <v>2827491000</v>
      </c>
      <c r="B2441" s="2" t="s">
        <v>7603</v>
      </c>
      <c r="C2441" s="2" t="s">
        <v>6039</v>
      </c>
      <c r="D2441" s="2" t="s">
        <v>149</v>
      </c>
      <c r="E2441" s="2"/>
      <c r="F2441" s="2"/>
    </row>
    <row r="2442" spans="1:6" ht="18" customHeight="1">
      <c r="A2442" s="2">
        <v>2827499000</v>
      </c>
      <c r="B2442" s="2" t="s">
        <v>7604</v>
      </c>
      <c r="C2442" s="2" t="s">
        <v>6039</v>
      </c>
      <c r="D2442" s="2" t="s">
        <v>149</v>
      </c>
      <c r="E2442" s="2"/>
      <c r="F2442" s="2"/>
    </row>
    <row r="2443" spans="1:6" ht="18" customHeight="1">
      <c r="A2443" s="2">
        <v>2827510010</v>
      </c>
      <c r="B2443" s="2" t="s">
        <v>7605</v>
      </c>
      <c r="C2443" s="2" t="s">
        <v>6039</v>
      </c>
      <c r="D2443" s="2" t="s">
        <v>149</v>
      </c>
      <c r="E2443" s="2"/>
      <c r="F2443" s="2" t="s">
        <v>7389</v>
      </c>
    </row>
    <row r="2444" spans="1:6" ht="18" customHeight="1">
      <c r="A2444" s="2">
        <v>2827510090</v>
      </c>
      <c r="B2444" s="2" t="s">
        <v>7606</v>
      </c>
      <c r="C2444" s="2" t="s">
        <v>6039</v>
      </c>
      <c r="D2444" s="2" t="s">
        <v>149</v>
      </c>
      <c r="E2444" s="2"/>
      <c r="F2444" s="2"/>
    </row>
    <row r="2445" spans="1:6" ht="18" customHeight="1">
      <c r="A2445" s="2">
        <v>2827590000</v>
      </c>
      <c r="B2445" s="2" t="s">
        <v>7607</v>
      </c>
      <c r="C2445" s="2" t="s">
        <v>6039</v>
      </c>
      <c r="D2445" s="2" t="s">
        <v>149</v>
      </c>
      <c r="E2445" s="2"/>
      <c r="F2445" s="2"/>
    </row>
    <row r="2446" spans="1:6" ht="18" customHeight="1">
      <c r="A2446" s="2">
        <v>2827600000</v>
      </c>
      <c r="B2446" s="2" t="s">
        <v>7608</v>
      </c>
      <c r="C2446" s="2" t="s">
        <v>6039</v>
      </c>
      <c r="D2446" s="2" t="s">
        <v>149</v>
      </c>
      <c r="E2446" s="2"/>
      <c r="F2446" s="2" t="s">
        <v>4648</v>
      </c>
    </row>
    <row r="2447" spans="1:6" ht="18" customHeight="1">
      <c r="A2447" s="2">
        <v>2828100000</v>
      </c>
      <c r="B2447" s="2" t="s">
        <v>7609</v>
      </c>
      <c r="C2447" s="2" t="s">
        <v>6039</v>
      </c>
      <c r="D2447" s="2" t="s">
        <v>149</v>
      </c>
      <c r="E2447" s="2"/>
      <c r="F2447" s="2"/>
    </row>
    <row r="2448" spans="1:6" ht="18" customHeight="1">
      <c r="A2448" s="2">
        <v>2828900000</v>
      </c>
      <c r="B2448" s="2" t="s">
        <v>7610</v>
      </c>
      <c r="C2448" s="2" t="s">
        <v>6039</v>
      </c>
      <c r="D2448" s="2" t="s">
        <v>149</v>
      </c>
      <c r="E2448" s="2"/>
      <c r="F2448" s="2" t="s">
        <v>4648</v>
      </c>
    </row>
    <row r="2449" spans="1:6" ht="18" customHeight="1">
      <c r="A2449" s="2">
        <v>2829110000</v>
      </c>
      <c r="B2449" s="2" t="s">
        <v>7611</v>
      </c>
      <c r="C2449" s="2" t="s">
        <v>6039</v>
      </c>
      <c r="D2449" s="2" t="s">
        <v>149</v>
      </c>
      <c r="E2449" s="2"/>
      <c r="F2449" s="2" t="s">
        <v>4648</v>
      </c>
    </row>
    <row r="2450" spans="1:6" ht="18" customHeight="1">
      <c r="A2450" s="2">
        <v>2829191000</v>
      </c>
      <c r="B2450" s="2" t="s">
        <v>7612</v>
      </c>
      <c r="C2450" s="2" t="s">
        <v>6039</v>
      </c>
      <c r="D2450" s="2" t="s">
        <v>149</v>
      </c>
      <c r="E2450" s="2"/>
      <c r="F2450" s="2" t="s">
        <v>5474</v>
      </c>
    </row>
    <row r="2451" spans="1:6" ht="18" customHeight="1">
      <c r="A2451" s="2">
        <v>2829199000</v>
      </c>
      <c r="B2451" s="2" t="s">
        <v>7613</v>
      </c>
      <c r="C2451" s="2" t="s">
        <v>6039</v>
      </c>
      <c r="D2451" s="2" t="s">
        <v>149</v>
      </c>
      <c r="E2451" s="2"/>
      <c r="F2451" s="2"/>
    </row>
    <row r="2452" spans="1:6" ht="18" customHeight="1">
      <c r="A2452" s="2">
        <v>2829900010</v>
      </c>
      <c r="B2452" s="2" t="s">
        <v>7614</v>
      </c>
      <c r="C2452" s="2" t="s">
        <v>7615</v>
      </c>
      <c r="D2452" s="2" t="s">
        <v>149</v>
      </c>
      <c r="E2452" s="2"/>
      <c r="F2452" s="2" t="s">
        <v>7431</v>
      </c>
    </row>
    <row r="2453" spans="1:6" ht="18" customHeight="1">
      <c r="A2453" s="2">
        <v>2829900020</v>
      </c>
      <c r="B2453" s="2" t="s">
        <v>7616</v>
      </c>
      <c r="C2453" s="2" t="s">
        <v>7615</v>
      </c>
      <c r="D2453" s="2" t="s">
        <v>149</v>
      </c>
      <c r="E2453" s="2"/>
      <c r="F2453" s="2">
        <v>3</v>
      </c>
    </row>
    <row r="2454" spans="1:6" ht="18" customHeight="1">
      <c r="A2454" s="2">
        <v>2829900090</v>
      </c>
      <c r="B2454" s="2" t="s">
        <v>7617</v>
      </c>
      <c r="C2454" s="2" t="s">
        <v>7615</v>
      </c>
      <c r="D2454" s="2" t="s">
        <v>149</v>
      </c>
      <c r="E2454" s="2"/>
      <c r="F2454" s="2"/>
    </row>
    <row r="2455" spans="1:6" ht="18" customHeight="1">
      <c r="A2455" s="2">
        <v>2830101000</v>
      </c>
      <c r="B2455" s="2" t="s">
        <v>7618</v>
      </c>
      <c r="C2455" s="2" t="s">
        <v>6039</v>
      </c>
      <c r="D2455" s="2" t="s">
        <v>149</v>
      </c>
      <c r="E2455" s="2"/>
      <c r="F2455" s="2" t="s">
        <v>7466</v>
      </c>
    </row>
    <row r="2456" spans="1:6" ht="18" customHeight="1">
      <c r="A2456" s="2">
        <v>2830109000</v>
      </c>
      <c r="B2456" s="2" t="s">
        <v>7619</v>
      </c>
      <c r="C2456" s="2" t="s">
        <v>6039</v>
      </c>
      <c r="D2456" s="2" t="s">
        <v>149</v>
      </c>
      <c r="E2456" s="2"/>
      <c r="F2456" s="2"/>
    </row>
    <row r="2457" spans="1:6" ht="18" customHeight="1">
      <c r="A2457" s="2">
        <v>2830902000</v>
      </c>
      <c r="B2457" s="2" t="s">
        <v>7620</v>
      </c>
      <c r="C2457" s="2" t="s">
        <v>6039</v>
      </c>
      <c r="D2457" s="2" t="s">
        <v>149</v>
      </c>
      <c r="E2457" s="2"/>
      <c r="F2457" s="2" t="s">
        <v>7621</v>
      </c>
    </row>
    <row r="2458" spans="1:6" ht="18" customHeight="1">
      <c r="A2458" s="2">
        <v>2830903000</v>
      </c>
      <c r="B2458" s="2" t="s">
        <v>7622</v>
      </c>
      <c r="C2458" s="2" t="s">
        <v>6039</v>
      </c>
      <c r="D2458" s="2" t="s">
        <v>149</v>
      </c>
      <c r="E2458" s="2"/>
      <c r="F2458" s="2"/>
    </row>
    <row r="2459" spans="1:6" ht="18" customHeight="1">
      <c r="A2459" s="2">
        <v>2830909000</v>
      </c>
      <c r="B2459" s="2" t="s">
        <v>7623</v>
      </c>
      <c r="C2459" s="2" t="s">
        <v>6039</v>
      </c>
      <c r="D2459" s="2" t="s">
        <v>149</v>
      </c>
      <c r="E2459" s="2"/>
      <c r="F2459" s="2"/>
    </row>
    <row r="2460" spans="1:6" ht="18" customHeight="1">
      <c r="A2460" s="2">
        <v>2831101000</v>
      </c>
      <c r="B2460" s="2" t="s">
        <v>7624</v>
      </c>
      <c r="C2460" s="2" t="s">
        <v>6039</v>
      </c>
      <c r="D2460" s="2" t="s">
        <v>149</v>
      </c>
      <c r="E2460" s="2"/>
      <c r="F2460" s="2" t="s">
        <v>4648</v>
      </c>
    </row>
    <row r="2461" spans="1:6" ht="18" customHeight="1">
      <c r="A2461" s="2">
        <v>2831102000</v>
      </c>
      <c r="B2461" s="2" t="s">
        <v>7625</v>
      </c>
      <c r="C2461" s="2" t="s">
        <v>6039</v>
      </c>
      <c r="D2461" s="2" t="s">
        <v>149</v>
      </c>
      <c r="E2461" s="2"/>
      <c r="F2461" s="2"/>
    </row>
    <row r="2462" spans="1:6" ht="18" customHeight="1">
      <c r="A2462" s="2">
        <v>2831900000</v>
      </c>
      <c r="B2462" s="2" t="s">
        <v>7626</v>
      </c>
      <c r="C2462" s="2" t="s">
        <v>6039</v>
      </c>
      <c r="D2462" s="2" t="s">
        <v>149</v>
      </c>
      <c r="E2462" s="2"/>
      <c r="F2462" s="2"/>
    </row>
    <row r="2463" spans="1:6" ht="18" customHeight="1">
      <c r="A2463" s="2">
        <v>2832100000</v>
      </c>
      <c r="B2463" s="2" t="s">
        <v>7627</v>
      </c>
      <c r="C2463" s="2" t="s">
        <v>6039</v>
      </c>
      <c r="D2463" s="2" t="s">
        <v>149</v>
      </c>
      <c r="E2463" s="2"/>
      <c r="F2463" s="2"/>
    </row>
    <row r="2464" spans="1:6" ht="18" customHeight="1">
      <c r="A2464" s="2">
        <v>2832200000</v>
      </c>
      <c r="B2464" s="2" t="s">
        <v>7628</v>
      </c>
      <c r="C2464" s="2" t="s">
        <v>6039</v>
      </c>
      <c r="D2464" s="2" t="s">
        <v>149</v>
      </c>
      <c r="E2464" s="2"/>
      <c r="F2464" s="2" t="s">
        <v>4648</v>
      </c>
    </row>
    <row r="2465" spans="1:6" ht="18" customHeight="1">
      <c r="A2465" s="2">
        <v>2832300000</v>
      </c>
      <c r="B2465" s="2" t="s">
        <v>7629</v>
      </c>
      <c r="C2465" s="2" t="s">
        <v>6039</v>
      </c>
      <c r="D2465" s="2" t="s">
        <v>149</v>
      </c>
      <c r="E2465" s="2"/>
      <c r="F2465" s="2"/>
    </row>
    <row r="2466" spans="1:6" ht="18" customHeight="1">
      <c r="A2466" s="2">
        <v>2833110000</v>
      </c>
      <c r="B2466" s="2" t="s">
        <v>7630</v>
      </c>
      <c r="C2466" s="2" t="s">
        <v>6039</v>
      </c>
      <c r="D2466" s="2" t="s">
        <v>149</v>
      </c>
      <c r="E2466" s="2"/>
      <c r="F2466" s="2" t="s">
        <v>7054</v>
      </c>
    </row>
    <row r="2467" spans="1:6" ht="18" customHeight="1">
      <c r="A2467" s="2">
        <v>2833190000</v>
      </c>
      <c r="B2467" s="2" t="s">
        <v>7631</v>
      </c>
      <c r="C2467" s="2" t="s">
        <v>6039</v>
      </c>
      <c r="D2467" s="2" t="s">
        <v>149</v>
      </c>
      <c r="E2467" s="2"/>
      <c r="F2467" s="2"/>
    </row>
    <row r="2468" spans="1:6" ht="18" customHeight="1">
      <c r="A2468" s="2">
        <v>2833210000</v>
      </c>
      <c r="B2468" s="2" t="s">
        <v>7632</v>
      </c>
      <c r="C2468" s="2" t="s">
        <v>6039</v>
      </c>
      <c r="D2468" s="2" t="s">
        <v>149</v>
      </c>
      <c r="E2468" s="2"/>
      <c r="F2468" s="2" t="s">
        <v>6407</v>
      </c>
    </row>
    <row r="2469" spans="1:6" ht="18" customHeight="1">
      <c r="A2469" s="2">
        <v>2833220000</v>
      </c>
      <c r="B2469" s="2" t="s">
        <v>7633</v>
      </c>
      <c r="C2469" s="2" t="s">
        <v>6039</v>
      </c>
      <c r="D2469" s="2" t="s">
        <v>149</v>
      </c>
      <c r="E2469" s="2"/>
      <c r="F2469" s="2"/>
    </row>
    <row r="2470" spans="1:6" ht="18" customHeight="1">
      <c r="A2470" s="2">
        <v>2833240000</v>
      </c>
      <c r="B2470" s="2" t="s">
        <v>7634</v>
      </c>
      <c r="C2470" s="2" t="s">
        <v>6039</v>
      </c>
      <c r="D2470" s="2" t="s">
        <v>149</v>
      </c>
      <c r="E2470" s="2"/>
      <c r="F2470" s="2"/>
    </row>
    <row r="2471" spans="1:6" ht="18" customHeight="1">
      <c r="A2471" s="2">
        <v>2833250000</v>
      </c>
      <c r="B2471" s="2" t="s">
        <v>7635</v>
      </c>
      <c r="C2471" s="2" t="s">
        <v>6039</v>
      </c>
      <c r="D2471" s="2" t="s">
        <v>149</v>
      </c>
      <c r="E2471" s="2"/>
      <c r="F2471" s="2"/>
    </row>
    <row r="2472" spans="1:6" ht="18" customHeight="1">
      <c r="A2472" s="2">
        <v>2833270000</v>
      </c>
      <c r="B2472" s="2" t="s">
        <v>7636</v>
      </c>
      <c r="C2472" s="2" t="s">
        <v>6039</v>
      </c>
      <c r="D2472" s="2" t="s">
        <v>149</v>
      </c>
      <c r="E2472" s="2"/>
      <c r="F2472" s="2" t="s">
        <v>7389</v>
      </c>
    </row>
    <row r="2473" spans="1:6" ht="18" customHeight="1">
      <c r="A2473" s="2">
        <v>2833291000</v>
      </c>
      <c r="B2473" s="2" t="s">
        <v>7637</v>
      </c>
      <c r="C2473" s="2" t="s">
        <v>6039</v>
      </c>
      <c r="D2473" s="2" t="s">
        <v>149</v>
      </c>
      <c r="E2473" s="2"/>
      <c r="F2473" s="2" t="s">
        <v>6407</v>
      </c>
    </row>
    <row r="2474" spans="1:6" ht="18" customHeight="1">
      <c r="A2474" s="2">
        <v>2833292000</v>
      </c>
      <c r="B2474" s="2" t="s">
        <v>7638</v>
      </c>
      <c r="C2474" s="2" t="s">
        <v>6039</v>
      </c>
      <c r="D2474" s="2" t="s">
        <v>149</v>
      </c>
      <c r="E2474" s="2"/>
      <c r="F2474" s="2"/>
    </row>
    <row r="2475" spans="1:6" ht="18" customHeight="1">
      <c r="A2475" s="2">
        <v>2833293000</v>
      </c>
      <c r="B2475" s="2" t="s">
        <v>7639</v>
      </c>
      <c r="C2475" s="2" t="s">
        <v>6039</v>
      </c>
      <c r="D2475" s="2" t="s">
        <v>149</v>
      </c>
      <c r="E2475" s="2"/>
      <c r="F2475" s="2" t="s">
        <v>6407</v>
      </c>
    </row>
    <row r="2476" spans="1:6" ht="18" customHeight="1">
      <c r="A2476" s="2">
        <v>2833299010</v>
      </c>
      <c r="B2476" s="2" t="s">
        <v>7640</v>
      </c>
      <c r="C2476" s="2" t="s">
        <v>6039</v>
      </c>
      <c r="D2476" s="2" t="s">
        <v>149</v>
      </c>
      <c r="E2476" s="2"/>
      <c r="F2476" s="2" t="s">
        <v>6091</v>
      </c>
    </row>
    <row r="2477" spans="1:6" ht="18" customHeight="1">
      <c r="A2477" s="2">
        <v>2833299020</v>
      </c>
      <c r="B2477" s="2" t="s">
        <v>7641</v>
      </c>
      <c r="C2477" s="2" t="s">
        <v>6039</v>
      </c>
      <c r="D2477" s="2" t="s">
        <v>149</v>
      </c>
      <c r="E2477" s="2"/>
      <c r="F2477" s="2" t="s">
        <v>4648</v>
      </c>
    </row>
    <row r="2478" spans="1:6" ht="18" customHeight="1">
      <c r="A2478" s="2">
        <v>2833299090</v>
      </c>
      <c r="B2478" s="2" t="s">
        <v>7642</v>
      </c>
      <c r="C2478" s="2" t="s">
        <v>6039</v>
      </c>
      <c r="D2478" s="2" t="s">
        <v>149</v>
      </c>
      <c r="E2478" s="2"/>
      <c r="F2478" s="2" t="s">
        <v>4648</v>
      </c>
    </row>
    <row r="2479" spans="1:6" ht="18" customHeight="1">
      <c r="A2479" s="2">
        <v>2833301000</v>
      </c>
      <c r="B2479" s="2" t="s">
        <v>7643</v>
      </c>
      <c r="C2479" s="2" t="s">
        <v>6039</v>
      </c>
      <c r="D2479" s="2" t="s">
        <v>149</v>
      </c>
      <c r="E2479" s="2"/>
      <c r="F2479" s="2"/>
    </row>
    <row r="2480" spans="1:6" ht="18" customHeight="1">
      <c r="A2480" s="2">
        <v>2833309000</v>
      </c>
      <c r="B2480" s="2" t="s">
        <v>7644</v>
      </c>
      <c r="C2480" s="2" t="s">
        <v>6039</v>
      </c>
      <c r="D2480" s="2" t="s">
        <v>149</v>
      </c>
      <c r="E2480" s="2"/>
      <c r="F2480" s="2"/>
    </row>
    <row r="2481" spans="1:6" ht="18" customHeight="1">
      <c r="A2481" s="2">
        <v>2833400000</v>
      </c>
      <c r="B2481" s="2" t="s">
        <v>7645</v>
      </c>
      <c r="C2481" s="2" t="s">
        <v>6039</v>
      </c>
      <c r="D2481" s="2" t="s">
        <v>149</v>
      </c>
      <c r="E2481" s="2"/>
      <c r="F2481" s="2"/>
    </row>
    <row r="2482" spans="1:6" ht="18" customHeight="1">
      <c r="A2482" s="2">
        <v>2834100000</v>
      </c>
      <c r="B2482" s="2" t="s">
        <v>7646</v>
      </c>
      <c r="C2482" s="2" t="s">
        <v>6039</v>
      </c>
      <c r="D2482" s="2" t="s">
        <v>149</v>
      </c>
      <c r="E2482" s="2"/>
      <c r="F2482" s="2" t="s">
        <v>4648</v>
      </c>
    </row>
    <row r="2483" spans="1:6" ht="18" customHeight="1">
      <c r="A2483" s="2">
        <v>2834211000</v>
      </c>
      <c r="B2483" s="2" t="s">
        <v>7647</v>
      </c>
      <c r="C2483" s="2" t="s">
        <v>7648</v>
      </c>
      <c r="D2483" s="2" t="s">
        <v>149</v>
      </c>
      <c r="E2483" s="2"/>
      <c r="F2483" s="2" t="s">
        <v>4648</v>
      </c>
    </row>
    <row r="2484" spans="1:6" ht="18" customHeight="1">
      <c r="A2484" s="2">
        <v>2834219000</v>
      </c>
      <c r="B2484" s="2" t="s">
        <v>7649</v>
      </c>
      <c r="C2484" s="2" t="s">
        <v>7648</v>
      </c>
      <c r="D2484" s="2" t="s">
        <v>149</v>
      </c>
      <c r="E2484" s="2"/>
      <c r="F2484" s="2" t="s">
        <v>4648</v>
      </c>
    </row>
    <row r="2485" spans="1:6" ht="18" customHeight="1">
      <c r="A2485" s="2">
        <v>2834291000</v>
      </c>
      <c r="B2485" s="2" t="s">
        <v>7650</v>
      </c>
      <c r="C2485" s="2" t="s">
        <v>6039</v>
      </c>
      <c r="D2485" s="2" t="s">
        <v>149</v>
      </c>
      <c r="E2485" s="2"/>
      <c r="F2485" s="2" t="s">
        <v>4648</v>
      </c>
    </row>
    <row r="2486" spans="1:6" ht="18" customHeight="1">
      <c r="A2486" s="2">
        <v>2834299001</v>
      </c>
      <c r="B2486" s="2" t="s">
        <v>7651</v>
      </c>
      <c r="C2486" s="2" t="s">
        <v>6039</v>
      </c>
      <c r="D2486" s="2" t="s">
        <v>149</v>
      </c>
      <c r="E2486" s="2"/>
      <c r="F2486" s="2" t="s">
        <v>4648</v>
      </c>
    </row>
    <row r="2487" spans="1:6" ht="18" customHeight="1">
      <c r="A2487" s="2">
        <v>2834299090</v>
      </c>
      <c r="B2487" s="2" t="s">
        <v>7652</v>
      </c>
      <c r="C2487" s="2" t="s">
        <v>6039</v>
      </c>
      <c r="D2487" s="2" t="s">
        <v>149</v>
      </c>
      <c r="E2487" s="2"/>
      <c r="F2487" s="2"/>
    </row>
    <row r="2488" spans="1:6" ht="18" customHeight="1">
      <c r="A2488" s="2">
        <v>2835100000</v>
      </c>
      <c r="B2488" s="2" t="s">
        <v>7653</v>
      </c>
      <c r="C2488" s="2" t="s">
        <v>6039</v>
      </c>
      <c r="D2488" s="2" t="s">
        <v>149</v>
      </c>
      <c r="E2488" s="2"/>
      <c r="F2488" s="2"/>
    </row>
    <row r="2489" spans="1:6" ht="18" customHeight="1">
      <c r="A2489" s="2">
        <v>2835220000</v>
      </c>
      <c r="B2489" s="2" t="s">
        <v>7654</v>
      </c>
      <c r="C2489" s="2" t="s">
        <v>6039</v>
      </c>
      <c r="D2489" s="2" t="s">
        <v>149</v>
      </c>
      <c r="E2489" s="2"/>
      <c r="F2489" s="2"/>
    </row>
    <row r="2490" spans="1:6" ht="18" customHeight="1">
      <c r="A2490" s="2">
        <v>2835240000</v>
      </c>
      <c r="B2490" s="2" t="s">
        <v>7655</v>
      </c>
      <c r="C2490" s="2" t="s">
        <v>6039</v>
      </c>
      <c r="D2490" s="2" t="s">
        <v>149</v>
      </c>
      <c r="E2490" s="2"/>
      <c r="F2490" s="2"/>
    </row>
    <row r="2491" spans="1:6" ht="18" customHeight="1">
      <c r="A2491" s="2">
        <v>2835251000</v>
      </c>
      <c r="B2491" s="2" t="s">
        <v>7656</v>
      </c>
      <c r="C2491" s="2" t="s">
        <v>7657</v>
      </c>
      <c r="D2491" s="2" t="s">
        <v>149</v>
      </c>
      <c r="E2491" s="2"/>
      <c r="F2491" s="2" t="s">
        <v>4648</v>
      </c>
    </row>
    <row r="2492" spans="1:6" ht="18" customHeight="1">
      <c r="A2492" s="2">
        <v>2835252000</v>
      </c>
      <c r="B2492" s="2" t="s">
        <v>7658</v>
      </c>
      <c r="C2492" s="2" t="s">
        <v>7659</v>
      </c>
      <c r="D2492" s="2" t="s">
        <v>149</v>
      </c>
      <c r="E2492" s="2"/>
      <c r="F2492" s="2" t="s">
        <v>6407</v>
      </c>
    </row>
    <row r="2493" spans="1:6" ht="18" customHeight="1">
      <c r="A2493" s="2">
        <v>2835259000</v>
      </c>
      <c r="B2493" s="2" t="s">
        <v>7660</v>
      </c>
      <c r="C2493" s="2" t="s">
        <v>7661</v>
      </c>
      <c r="D2493" s="2" t="s">
        <v>149</v>
      </c>
      <c r="E2493" s="2"/>
      <c r="F2493" s="2"/>
    </row>
    <row r="2494" spans="1:6" ht="18" customHeight="1">
      <c r="A2494" s="2">
        <v>2835260000</v>
      </c>
      <c r="B2494" s="2" t="s">
        <v>7662</v>
      </c>
      <c r="C2494" s="2" t="s">
        <v>6039</v>
      </c>
      <c r="D2494" s="2" t="s">
        <v>149</v>
      </c>
      <c r="E2494" s="2"/>
      <c r="F2494" s="2"/>
    </row>
    <row r="2495" spans="1:6" ht="18" customHeight="1">
      <c r="A2495" s="2">
        <v>2835291000</v>
      </c>
      <c r="B2495" s="2" t="s">
        <v>7663</v>
      </c>
      <c r="C2495" s="2" t="s">
        <v>6039</v>
      </c>
      <c r="D2495" s="2" t="s">
        <v>149</v>
      </c>
      <c r="E2495" s="2"/>
      <c r="F2495" s="2" t="s">
        <v>6407</v>
      </c>
    </row>
    <row r="2496" spans="1:6" ht="18" customHeight="1">
      <c r="A2496" s="2">
        <v>2835299000</v>
      </c>
      <c r="B2496" s="2" t="s">
        <v>7664</v>
      </c>
      <c r="C2496" s="2" t="s">
        <v>6039</v>
      </c>
      <c r="D2496" s="2" t="s">
        <v>149</v>
      </c>
      <c r="E2496" s="2"/>
      <c r="F2496" s="2" t="s">
        <v>6407</v>
      </c>
    </row>
    <row r="2497" spans="1:6" ht="18" customHeight="1">
      <c r="A2497" s="2">
        <v>2835311000</v>
      </c>
      <c r="B2497" s="2" t="s">
        <v>7665</v>
      </c>
      <c r="C2497" s="2" t="s">
        <v>7666</v>
      </c>
      <c r="D2497" s="2" t="s">
        <v>149</v>
      </c>
      <c r="E2497" s="2"/>
      <c r="F2497" s="2" t="s">
        <v>6407</v>
      </c>
    </row>
    <row r="2498" spans="1:6" ht="18" customHeight="1">
      <c r="A2498" s="2">
        <v>2835319000</v>
      </c>
      <c r="B2498" s="2" t="s">
        <v>7667</v>
      </c>
      <c r="C2498" s="2" t="s">
        <v>7666</v>
      </c>
      <c r="D2498" s="2" t="s">
        <v>149</v>
      </c>
      <c r="E2498" s="2"/>
      <c r="F2498" s="2"/>
    </row>
    <row r="2499" spans="1:6" ht="18" customHeight="1">
      <c r="A2499" s="2">
        <v>2835391100</v>
      </c>
      <c r="B2499" s="2" t="s">
        <v>7668</v>
      </c>
      <c r="C2499" s="2" t="s">
        <v>7666</v>
      </c>
      <c r="D2499" s="2" t="s">
        <v>149</v>
      </c>
      <c r="E2499" s="2"/>
      <c r="F2499" s="2" t="s">
        <v>6407</v>
      </c>
    </row>
    <row r="2500" spans="1:6" ht="18" customHeight="1">
      <c r="A2500" s="2">
        <v>2835391900</v>
      </c>
      <c r="B2500" s="2" t="s">
        <v>7669</v>
      </c>
      <c r="C2500" s="2" t="s">
        <v>7666</v>
      </c>
      <c r="D2500" s="2" t="s">
        <v>149</v>
      </c>
      <c r="E2500" s="2"/>
      <c r="F2500" s="2"/>
    </row>
    <row r="2501" spans="1:6" ht="18" customHeight="1">
      <c r="A2501" s="2">
        <v>2835399000</v>
      </c>
      <c r="B2501" s="2" t="s">
        <v>7670</v>
      </c>
      <c r="C2501" s="2" t="s">
        <v>7666</v>
      </c>
      <c r="D2501" s="2" t="s">
        <v>149</v>
      </c>
      <c r="E2501" s="2"/>
      <c r="F2501" s="2"/>
    </row>
    <row r="2502" spans="1:6" ht="18" customHeight="1">
      <c r="A2502" s="2">
        <v>2836200000</v>
      </c>
      <c r="B2502" s="2" t="s">
        <v>7671</v>
      </c>
      <c r="C2502" s="2" t="s">
        <v>6039</v>
      </c>
      <c r="D2502" s="2" t="s">
        <v>149</v>
      </c>
      <c r="E2502" s="2"/>
      <c r="F2502" s="2" t="s">
        <v>7672</v>
      </c>
    </row>
    <row r="2503" spans="1:6" ht="18" customHeight="1">
      <c r="A2503" s="2">
        <v>2836300000</v>
      </c>
      <c r="B2503" s="2" t="s">
        <v>7673</v>
      </c>
      <c r="C2503" s="2" t="s">
        <v>6039</v>
      </c>
      <c r="D2503" s="2" t="s">
        <v>149</v>
      </c>
      <c r="E2503" s="2"/>
      <c r="F2503" s="2" t="s">
        <v>7672</v>
      </c>
    </row>
    <row r="2504" spans="1:6" ht="18" customHeight="1">
      <c r="A2504" s="2">
        <v>2836400000</v>
      </c>
      <c r="B2504" s="2" t="s">
        <v>7674</v>
      </c>
      <c r="C2504" s="2" t="s">
        <v>6039</v>
      </c>
      <c r="D2504" s="2" t="s">
        <v>149</v>
      </c>
      <c r="E2504" s="2"/>
      <c r="F2504" s="2"/>
    </row>
    <row r="2505" spans="1:6" ht="18" customHeight="1">
      <c r="A2505" s="2">
        <v>2836500000</v>
      </c>
      <c r="B2505" s="2" t="s">
        <v>7675</v>
      </c>
      <c r="C2505" s="2" t="s">
        <v>7676</v>
      </c>
      <c r="D2505" s="2" t="s">
        <v>149</v>
      </c>
      <c r="E2505" s="2"/>
      <c r="F2505" s="2" t="s">
        <v>6407</v>
      </c>
    </row>
    <row r="2506" spans="1:6" ht="18" customHeight="1">
      <c r="A2506" s="2">
        <v>2836600000</v>
      </c>
      <c r="B2506" s="2" t="s">
        <v>7677</v>
      </c>
      <c r="C2506" s="2" t="s">
        <v>6039</v>
      </c>
      <c r="D2506" s="2" t="s">
        <v>149</v>
      </c>
      <c r="E2506" s="2"/>
      <c r="F2506" s="2"/>
    </row>
    <row r="2507" spans="1:6" ht="18" customHeight="1">
      <c r="A2507" s="2">
        <v>2836910000</v>
      </c>
      <c r="B2507" s="2" t="s">
        <v>7678</v>
      </c>
      <c r="C2507" s="2" t="s">
        <v>7679</v>
      </c>
      <c r="D2507" s="2" t="s">
        <v>149</v>
      </c>
      <c r="E2507" s="2"/>
      <c r="F2507" s="2"/>
    </row>
    <row r="2508" spans="1:6" ht="18" customHeight="1">
      <c r="A2508" s="2">
        <v>2836920000</v>
      </c>
      <c r="B2508" s="2" t="s">
        <v>7680</v>
      </c>
      <c r="C2508" s="2" t="s">
        <v>6039</v>
      </c>
      <c r="D2508" s="2" t="s">
        <v>149</v>
      </c>
      <c r="E2508" s="2"/>
      <c r="F2508" s="2"/>
    </row>
    <row r="2509" spans="1:6" ht="18" customHeight="1">
      <c r="A2509" s="2">
        <v>2836991000</v>
      </c>
      <c r="B2509" s="2" t="s">
        <v>7681</v>
      </c>
      <c r="C2509" s="2" t="s">
        <v>6039</v>
      </c>
      <c r="D2509" s="2" t="s">
        <v>149</v>
      </c>
      <c r="E2509" s="2"/>
      <c r="F2509" s="2" t="s">
        <v>6407</v>
      </c>
    </row>
    <row r="2510" spans="1:6" ht="18" customHeight="1">
      <c r="A2510" s="2">
        <v>2836993000</v>
      </c>
      <c r="B2510" s="2" t="s">
        <v>7682</v>
      </c>
      <c r="C2510" s="2" t="s">
        <v>6039</v>
      </c>
      <c r="D2510" s="2" t="s">
        <v>149</v>
      </c>
      <c r="E2510" s="2"/>
      <c r="F2510" s="2" t="s">
        <v>7054</v>
      </c>
    </row>
    <row r="2511" spans="1:6" ht="18" customHeight="1">
      <c r="A2511" s="2">
        <v>2836994000</v>
      </c>
      <c r="B2511" s="2" t="s">
        <v>7683</v>
      </c>
      <c r="C2511" s="2" t="s">
        <v>6039</v>
      </c>
      <c r="D2511" s="2" t="s">
        <v>149</v>
      </c>
      <c r="E2511" s="2"/>
      <c r="F2511" s="2"/>
    </row>
    <row r="2512" spans="1:6" ht="18" customHeight="1">
      <c r="A2512" s="2">
        <v>2836995000</v>
      </c>
      <c r="B2512" s="2" t="s">
        <v>7684</v>
      </c>
      <c r="C2512" s="2" t="s">
        <v>6039</v>
      </c>
      <c r="D2512" s="2" t="s">
        <v>149</v>
      </c>
      <c r="E2512" s="2"/>
      <c r="F2512" s="2" t="s">
        <v>4648</v>
      </c>
    </row>
    <row r="2513" spans="1:6" ht="18" customHeight="1">
      <c r="A2513" s="2">
        <v>2836999000</v>
      </c>
      <c r="B2513" s="2" t="s">
        <v>7685</v>
      </c>
      <c r="C2513" s="2" t="s">
        <v>6039</v>
      </c>
      <c r="D2513" s="2" t="s">
        <v>149</v>
      </c>
      <c r="E2513" s="2"/>
      <c r="F2513" s="2" t="s">
        <v>6407</v>
      </c>
    </row>
    <row r="2514" spans="1:6" ht="18" customHeight="1">
      <c r="A2514" s="2">
        <v>2837111000</v>
      </c>
      <c r="B2514" s="2" t="s">
        <v>7686</v>
      </c>
      <c r="C2514" s="2" t="s">
        <v>6704</v>
      </c>
      <c r="D2514" s="2" t="s">
        <v>149</v>
      </c>
      <c r="E2514" s="2"/>
      <c r="F2514" s="2" t="s">
        <v>6257</v>
      </c>
    </row>
    <row r="2515" spans="1:6" ht="18" customHeight="1">
      <c r="A2515" s="2">
        <v>2837112000</v>
      </c>
      <c r="B2515" s="2" t="s">
        <v>7687</v>
      </c>
      <c r="C2515" s="2" t="s">
        <v>6704</v>
      </c>
      <c r="D2515" s="2" t="s">
        <v>149</v>
      </c>
      <c r="E2515" s="2"/>
      <c r="F2515" s="2"/>
    </row>
    <row r="2516" spans="1:6" ht="18" customHeight="1">
      <c r="A2516" s="2">
        <v>2837191000</v>
      </c>
      <c r="B2516" s="2" t="s">
        <v>7688</v>
      </c>
      <c r="C2516" s="2" t="s">
        <v>6704</v>
      </c>
      <c r="D2516" s="2" t="s">
        <v>149</v>
      </c>
      <c r="E2516" s="2"/>
      <c r="F2516" s="2" t="s">
        <v>6257</v>
      </c>
    </row>
    <row r="2517" spans="1:6" ht="18" customHeight="1">
      <c r="A2517" s="2">
        <v>2837199000</v>
      </c>
      <c r="B2517" s="2" t="s">
        <v>7689</v>
      </c>
      <c r="C2517" s="2" t="s">
        <v>6704</v>
      </c>
      <c r="D2517" s="2" t="s">
        <v>149</v>
      </c>
      <c r="E2517" s="2"/>
      <c r="F2517" s="2"/>
    </row>
    <row r="2518" spans="1:6" ht="18" customHeight="1">
      <c r="A2518" s="2">
        <v>2837200000</v>
      </c>
      <c r="B2518" s="2" t="s">
        <v>7690</v>
      </c>
      <c r="C2518" s="2" t="s">
        <v>6704</v>
      </c>
      <c r="D2518" s="2" t="s">
        <v>149</v>
      </c>
      <c r="E2518" s="2"/>
      <c r="F2518" s="2"/>
    </row>
    <row r="2519" spans="1:6" ht="18" customHeight="1">
      <c r="A2519" s="2">
        <v>2839110000</v>
      </c>
      <c r="B2519" s="2" t="s">
        <v>7691</v>
      </c>
      <c r="C2519" s="2" t="s">
        <v>6039</v>
      </c>
      <c r="D2519" s="2" t="s">
        <v>149</v>
      </c>
      <c r="E2519" s="2"/>
      <c r="F2519" s="2" t="s">
        <v>4648</v>
      </c>
    </row>
    <row r="2520" spans="1:6" ht="18" customHeight="1">
      <c r="A2520" s="2">
        <v>2839191000</v>
      </c>
      <c r="B2520" s="2" t="s">
        <v>7692</v>
      </c>
      <c r="C2520" s="2" t="s">
        <v>6039</v>
      </c>
      <c r="D2520" s="2" t="s">
        <v>149</v>
      </c>
      <c r="E2520" s="2"/>
      <c r="F2520" s="2" t="s">
        <v>6407</v>
      </c>
    </row>
    <row r="2521" spans="1:6" ht="18" customHeight="1">
      <c r="A2521" s="2">
        <v>2839199000</v>
      </c>
      <c r="B2521" s="2" t="s">
        <v>7693</v>
      </c>
      <c r="C2521" s="2" t="s">
        <v>6039</v>
      </c>
      <c r="D2521" s="2" t="s">
        <v>149</v>
      </c>
      <c r="E2521" s="2"/>
      <c r="F2521" s="2"/>
    </row>
    <row r="2522" spans="1:6" ht="18" customHeight="1">
      <c r="A2522" s="2">
        <v>2839900001</v>
      </c>
      <c r="B2522" s="2" t="s">
        <v>7694</v>
      </c>
      <c r="C2522" s="2" t="s">
        <v>6039</v>
      </c>
      <c r="D2522" s="2" t="s">
        <v>149</v>
      </c>
      <c r="E2522" s="2"/>
      <c r="F2522" s="2"/>
    </row>
    <row r="2523" spans="1:6" ht="18" customHeight="1">
      <c r="A2523" s="2">
        <v>2839900090</v>
      </c>
      <c r="B2523" s="2" t="s">
        <v>7695</v>
      </c>
      <c r="C2523" s="2" t="s">
        <v>6039</v>
      </c>
      <c r="D2523" s="2" t="s">
        <v>149</v>
      </c>
      <c r="E2523" s="2"/>
      <c r="F2523" s="2"/>
    </row>
    <row r="2524" spans="1:6" ht="18" customHeight="1">
      <c r="A2524" s="2">
        <v>2840110000</v>
      </c>
      <c r="B2524" s="2" t="s">
        <v>7696</v>
      </c>
      <c r="C2524" s="2" t="s">
        <v>6039</v>
      </c>
      <c r="D2524" s="2" t="s">
        <v>149</v>
      </c>
      <c r="E2524" s="2"/>
      <c r="F2524" s="2"/>
    </row>
    <row r="2525" spans="1:6" ht="18" customHeight="1">
      <c r="A2525" s="2">
        <v>2840190000</v>
      </c>
      <c r="B2525" s="2" t="s">
        <v>7697</v>
      </c>
      <c r="C2525" s="2" t="s">
        <v>6039</v>
      </c>
      <c r="D2525" s="2" t="s">
        <v>149</v>
      </c>
      <c r="E2525" s="2"/>
      <c r="F2525" s="2"/>
    </row>
    <row r="2526" spans="1:6" ht="18" customHeight="1">
      <c r="A2526" s="2">
        <v>2840200000</v>
      </c>
      <c r="B2526" s="2" t="s">
        <v>7698</v>
      </c>
      <c r="C2526" s="2" t="s">
        <v>6039</v>
      </c>
      <c r="D2526" s="2" t="s">
        <v>149</v>
      </c>
      <c r="E2526" s="2"/>
      <c r="F2526" s="2"/>
    </row>
    <row r="2527" spans="1:6" ht="18" customHeight="1">
      <c r="A2527" s="2">
        <v>2840300000</v>
      </c>
      <c r="B2527" s="2" t="s">
        <v>7699</v>
      </c>
      <c r="C2527" s="2" t="s">
        <v>6039</v>
      </c>
      <c r="D2527" s="2" t="s">
        <v>149</v>
      </c>
      <c r="E2527" s="2"/>
      <c r="F2527" s="2"/>
    </row>
    <row r="2528" spans="1:6" ht="18" customHeight="1">
      <c r="A2528" s="2">
        <v>2841300000</v>
      </c>
      <c r="B2528" s="2" t="s">
        <v>7700</v>
      </c>
      <c r="C2528" s="2" t="s">
        <v>6039</v>
      </c>
      <c r="D2528" s="2" t="s">
        <v>149</v>
      </c>
      <c r="E2528" s="2"/>
      <c r="F2528" s="2" t="s">
        <v>4648</v>
      </c>
    </row>
    <row r="2529" spans="1:6" ht="18" customHeight="1">
      <c r="A2529" s="2">
        <v>2841500000</v>
      </c>
      <c r="B2529" s="2" t="s">
        <v>7701</v>
      </c>
      <c r="C2529" s="2" t="s">
        <v>6039</v>
      </c>
      <c r="D2529" s="2" t="s">
        <v>149</v>
      </c>
      <c r="E2529" s="2"/>
      <c r="F2529" s="2"/>
    </row>
    <row r="2530" spans="1:6" ht="18" customHeight="1">
      <c r="A2530" s="2">
        <v>2841610000</v>
      </c>
      <c r="B2530" s="2" t="s">
        <v>7702</v>
      </c>
      <c r="C2530" s="2" t="s">
        <v>6039</v>
      </c>
      <c r="D2530" s="2" t="s">
        <v>149</v>
      </c>
      <c r="E2530" s="2"/>
      <c r="F2530" s="2" t="s">
        <v>6257</v>
      </c>
    </row>
    <row r="2531" spans="1:6" ht="18" customHeight="1">
      <c r="A2531" s="2">
        <v>2841691000</v>
      </c>
      <c r="B2531" s="2" t="s">
        <v>7703</v>
      </c>
      <c r="C2531" s="2" t="s">
        <v>6039</v>
      </c>
      <c r="D2531" s="2" t="s">
        <v>149</v>
      </c>
      <c r="E2531" s="2"/>
      <c r="F2531" s="2"/>
    </row>
    <row r="2532" spans="1:6" ht="18" customHeight="1">
      <c r="A2532" s="2">
        <v>2841699000</v>
      </c>
      <c r="B2532" s="2" t="s">
        <v>7704</v>
      </c>
      <c r="C2532" s="2" t="s">
        <v>6039</v>
      </c>
      <c r="D2532" s="2" t="s">
        <v>149</v>
      </c>
      <c r="E2532" s="2"/>
      <c r="F2532" s="2"/>
    </row>
    <row r="2533" spans="1:6" ht="18" customHeight="1">
      <c r="A2533" s="2">
        <v>2841701000</v>
      </c>
      <c r="B2533" s="2" t="s">
        <v>7705</v>
      </c>
      <c r="C2533" s="2" t="s">
        <v>6039</v>
      </c>
      <c r="D2533" s="2" t="s">
        <v>149</v>
      </c>
      <c r="E2533" s="2"/>
      <c r="F2533" s="2" t="s">
        <v>7054</v>
      </c>
    </row>
    <row r="2534" spans="1:6" ht="18" customHeight="1">
      <c r="A2534" s="2">
        <v>2841709000</v>
      </c>
      <c r="B2534" s="2" t="s">
        <v>7706</v>
      </c>
      <c r="C2534" s="2" t="s">
        <v>6039</v>
      </c>
      <c r="D2534" s="2" t="s">
        <v>149</v>
      </c>
      <c r="E2534" s="2"/>
      <c r="F2534" s="2" t="s">
        <v>7054</v>
      </c>
    </row>
    <row r="2535" spans="1:6" ht="18" customHeight="1">
      <c r="A2535" s="2">
        <v>2841801000</v>
      </c>
      <c r="B2535" s="2" t="s">
        <v>7707</v>
      </c>
      <c r="C2535" s="2" t="s">
        <v>7708</v>
      </c>
      <c r="D2535" s="2" t="s">
        <v>149</v>
      </c>
      <c r="E2535" s="2"/>
      <c r="F2535" s="2" t="s">
        <v>7560</v>
      </c>
    </row>
    <row r="2536" spans="1:6" ht="18" customHeight="1">
      <c r="A2536" s="2">
        <v>2841802000</v>
      </c>
      <c r="B2536" s="2" t="s">
        <v>7709</v>
      </c>
      <c r="C2536" s="2" t="s">
        <v>6039</v>
      </c>
      <c r="D2536" s="2" t="s">
        <v>149</v>
      </c>
      <c r="E2536" s="2"/>
      <c r="F2536" s="2" t="s">
        <v>7054</v>
      </c>
    </row>
    <row r="2537" spans="1:6" ht="18" customHeight="1">
      <c r="A2537" s="2">
        <v>2841803000</v>
      </c>
      <c r="B2537" s="2" t="s">
        <v>7710</v>
      </c>
      <c r="C2537" s="2" t="s">
        <v>6039</v>
      </c>
      <c r="D2537" s="2" t="s">
        <v>149</v>
      </c>
      <c r="E2537" s="2"/>
      <c r="F2537" s="2" t="s">
        <v>7054</v>
      </c>
    </row>
    <row r="2538" spans="1:6" ht="18" customHeight="1">
      <c r="A2538" s="2">
        <v>2841804000</v>
      </c>
      <c r="B2538" s="2" t="s">
        <v>7711</v>
      </c>
      <c r="C2538" s="2" t="s">
        <v>7708</v>
      </c>
      <c r="D2538" s="2" t="s">
        <v>149</v>
      </c>
      <c r="E2538" s="2"/>
      <c r="F2538" s="2" t="s">
        <v>7054</v>
      </c>
    </row>
    <row r="2539" spans="1:6" ht="18" customHeight="1">
      <c r="A2539" s="2">
        <v>2841809000</v>
      </c>
      <c r="B2539" s="2" t="s">
        <v>7712</v>
      </c>
      <c r="C2539" s="2" t="s">
        <v>6039</v>
      </c>
      <c r="D2539" s="2" t="s">
        <v>149</v>
      </c>
      <c r="E2539" s="2"/>
      <c r="F2539" s="2"/>
    </row>
    <row r="2540" spans="1:6" ht="18" customHeight="1">
      <c r="A2540" s="2">
        <v>2841900010</v>
      </c>
      <c r="B2540" s="2" t="s">
        <v>7713</v>
      </c>
      <c r="C2540" s="2" t="s">
        <v>6039</v>
      </c>
      <c r="D2540" s="2" t="s">
        <v>149</v>
      </c>
      <c r="E2540" s="2"/>
      <c r="F2540" s="2"/>
    </row>
    <row r="2541" spans="1:6" ht="18" customHeight="1">
      <c r="A2541" s="2">
        <v>2841900020</v>
      </c>
      <c r="B2541" s="2" t="s">
        <v>7714</v>
      </c>
      <c r="C2541" s="2" t="s">
        <v>6039</v>
      </c>
      <c r="D2541" s="2" t="s">
        <v>149</v>
      </c>
      <c r="E2541" s="2"/>
      <c r="F2541" s="2"/>
    </row>
    <row r="2542" spans="1:6" ht="18" customHeight="1">
      <c r="A2542" s="2">
        <v>2841900030</v>
      </c>
      <c r="B2542" s="2" t="s">
        <v>7715</v>
      </c>
      <c r="C2542" s="2" t="s">
        <v>6039</v>
      </c>
      <c r="D2542" s="2" t="s">
        <v>149</v>
      </c>
      <c r="E2542" s="2"/>
      <c r="F2542" s="2"/>
    </row>
    <row r="2543" spans="1:6" ht="18" customHeight="1">
      <c r="A2543" s="2">
        <v>2841900041</v>
      </c>
      <c r="B2543" s="2" t="s">
        <v>7716</v>
      </c>
      <c r="C2543" s="2" t="s">
        <v>6039</v>
      </c>
      <c r="D2543" s="2" t="s">
        <v>149</v>
      </c>
      <c r="E2543" s="2"/>
      <c r="F2543" s="2">
        <v>3</v>
      </c>
    </row>
    <row r="2544" spans="1:6" ht="18" customHeight="1">
      <c r="A2544" s="2">
        <v>2841900090</v>
      </c>
      <c r="B2544" s="2" t="s">
        <v>7717</v>
      </c>
      <c r="C2544" s="2" t="s">
        <v>6039</v>
      </c>
      <c r="D2544" s="2" t="s">
        <v>149</v>
      </c>
      <c r="E2544" s="2"/>
      <c r="F2544" s="2"/>
    </row>
    <row r="2545" spans="1:6" ht="18" customHeight="1">
      <c r="A2545" s="2">
        <v>2842100010</v>
      </c>
      <c r="B2545" s="2" t="s">
        <v>7718</v>
      </c>
      <c r="C2545" s="2" t="s">
        <v>6704</v>
      </c>
      <c r="D2545" s="2" t="s">
        <v>149</v>
      </c>
      <c r="E2545" s="2"/>
      <c r="F2545" s="2" t="s">
        <v>4648</v>
      </c>
    </row>
    <row r="2546" spans="1:6" ht="18" customHeight="1">
      <c r="A2546" s="2">
        <v>2842100090</v>
      </c>
      <c r="B2546" s="2" t="s">
        <v>7719</v>
      </c>
      <c r="C2546" s="2" t="s">
        <v>6704</v>
      </c>
      <c r="D2546" s="2" t="s">
        <v>149</v>
      </c>
      <c r="E2546" s="2"/>
      <c r="F2546" s="2" t="s">
        <v>4648</v>
      </c>
    </row>
    <row r="2547" spans="1:6" ht="18" customHeight="1">
      <c r="A2547" s="2">
        <v>2842901100</v>
      </c>
      <c r="B2547" s="2" t="s">
        <v>7720</v>
      </c>
      <c r="C2547" s="2" t="s">
        <v>6704</v>
      </c>
      <c r="D2547" s="2" t="s">
        <v>149</v>
      </c>
      <c r="E2547" s="2"/>
      <c r="F2547" s="2"/>
    </row>
    <row r="2548" spans="1:6" ht="18" customHeight="1">
      <c r="A2548" s="2">
        <v>2842901910</v>
      </c>
      <c r="B2548" s="2" t="s">
        <v>7721</v>
      </c>
      <c r="C2548" s="2" t="s">
        <v>6704</v>
      </c>
      <c r="D2548" s="2" t="s">
        <v>149</v>
      </c>
      <c r="E2548" s="2"/>
      <c r="F2548" s="2" t="s">
        <v>4648</v>
      </c>
    </row>
    <row r="2549" spans="1:6" ht="18" customHeight="1">
      <c r="A2549" s="2">
        <v>2842901990</v>
      </c>
      <c r="B2549" s="2" t="s">
        <v>7722</v>
      </c>
      <c r="C2549" s="2" t="s">
        <v>6704</v>
      </c>
      <c r="D2549" s="2" t="s">
        <v>149</v>
      </c>
      <c r="E2549" s="2"/>
      <c r="F2549" s="2"/>
    </row>
    <row r="2550" spans="1:6" ht="18" customHeight="1">
      <c r="A2550" s="2">
        <v>2842902000</v>
      </c>
      <c r="B2550" s="2" t="s">
        <v>7723</v>
      </c>
      <c r="C2550" s="2" t="s">
        <v>6704</v>
      </c>
      <c r="D2550" s="2" t="s">
        <v>149</v>
      </c>
      <c r="E2550" s="2"/>
      <c r="F2550" s="2" t="s">
        <v>7724</v>
      </c>
    </row>
    <row r="2551" spans="1:6" ht="18" customHeight="1">
      <c r="A2551" s="2">
        <v>2842903000</v>
      </c>
      <c r="B2551" s="2" t="s">
        <v>7725</v>
      </c>
      <c r="C2551" s="2" t="s">
        <v>7726</v>
      </c>
      <c r="D2551" s="2" t="s">
        <v>149</v>
      </c>
      <c r="E2551" s="2"/>
      <c r="F2551" s="2" t="s">
        <v>4648</v>
      </c>
    </row>
    <row r="2552" spans="1:6" ht="18" customHeight="1">
      <c r="A2552" s="2">
        <v>2842904000</v>
      </c>
      <c r="B2552" s="2" t="s">
        <v>7727</v>
      </c>
      <c r="C2552" s="2" t="s">
        <v>6704</v>
      </c>
      <c r="D2552" s="2" t="s">
        <v>149</v>
      </c>
      <c r="E2552" s="2"/>
      <c r="F2552" s="2"/>
    </row>
    <row r="2553" spans="1:6" ht="18" customHeight="1">
      <c r="A2553" s="2">
        <v>2842905000</v>
      </c>
      <c r="B2553" s="2" t="s">
        <v>7728</v>
      </c>
      <c r="C2553" s="2" t="s">
        <v>6704</v>
      </c>
      <c r="D2553" s="2" t="s">
        <v>149</v>
      </c>
      <c r="E2553" s="2"/>
      <c r="F2553" s="2" t="s">
        <v>4648</v>
      </c>
    </row>
    <row r="2554" spans="1:6" ht="18" customHeight="1">
      <c r="A2554" s="2">
        <v>2842906000</v>
      </c>
      <c r="B2554" s="2" t="s">
        <v>7729</v>
      </c>
      <c r="C2554" s="2" t="s">
        <v>7726</v>
      </c>
      <c r="D2554" s="2" t="s">
        <v>149</v>
      </c>
      <c r="E2554" s="2"/>
      <c r="F2554" s="2" t="s">
        <v>4648</v>
      </c>
    </row>
    <row r="2555" spans="1:6" ht="18" customHeight="1">
      <c r="A2555" s="2">
        <v>2842909024</v>
      </c>
      <c r="B2555" s="2" t="s">
        <v>7730</v>
      </c>
      <c r="C2555" s="2" t="s">
        <v>6704</v>
      </c>
      <c r="D2555" s="2" t="s">
        <v>149</v>
      </c>
      <c r="E2555" s="2"/>
      <c r="F2555" s="2" t="s">
        <v>7466</v>
      </c>
    </row>
    <row r="2556" spans="1:6" ht="18" customHeight="1">
      <c r="A2556" s="2">
        <v>2842909025</v>
      </c>
      <c r="B2556" s="2" t="s">
        <v>7731</v>
      </c>
      <c r="C2556" s="2" t="s">
        <v>6704</v>
      </c>
      <c r="D2556" s="2" t="s">
        <v>149</v>
      </c>
      <c r="E2556" s="2"/>
      <c r="F2556" s="2" t="s">
        <v>7466</v>
      </c>
    </row>
    <row r="2557" spans="1:6" ht="18" customHeight="1">
      <c r="A2557" s="2">
        <v>2842909026</v>
      </c>
      <c r="B2557" s="2" t="s">
        <v>7732</v>
      </c>
      <c r="C2557" s="2" t="s">
        <v>6704</v>
      </c>
      <c r="D2557" s="2" t="s">
        <v>149</v>
      </c>
      <c r="E2557" s="2"/>
      <c r="F2557" s="2"/>
    </row>
    <row r="2558" spans="1:6" ht="18" customHeight="1">
      <c r="A2558" s="2">
        <v>2842909090</v>
      </c>
      <c r="B2558" s="2" t="s">
        <v>7733</v>
      </c>
      <c r="C2558" s="2" t="s">
        <v>6704</v>
      </c>
      <c r="D2558" s="2" t="s">
        <v>149</v>
      </c>
      <c r="E2558" s="2"/>
      <c r="F2558" s="2" t="s">
        <v>4648</v>
      </c>
    </row>
    <row r="2559" spans="1:6" ht="18" customHeight="1">
      <c r="A2559" s="2">
        <v>2843100000</v>
      </c>
      <c r="B2559" s="2" t="s">
        <v>7734</v>
      </c>
      <c r="C2559" s="2" t="s">
        <v>6704</v>
      </c>
      <c r="D2559" s="2" t="s">
        <v>7735</v>
      </c>
      <c r="E2559" s="2"/>
      <c r="F2559" s="2"/>
    </row>
    <row r="2560" spans="1:6" ht="18" customHeight="1">
      <c r="A2560" s="2">
        <v>2843210000</v>
      </c>
      <c r="B2560" s="2" t="s">
        <v>7736</v>
      </c>
      <c r="C2560" s="2" t="s">
        <v>6704</v>
      </c>
      <c r="D2560" s="2" t="s">
        <v>7735</v>
      </c>
      <c r="E2560" s="2"/>
      <c r="F2560" s="2" t="s">
        <v>4648</v>
      </c>
    </row>
    <row r="2561" spans="1:6" ht="18" customHeight="1">
      <c r="A2561" s="2">
        <v>2843290040</v>
      </c>
      <c r="B2561" s="2" t="s">
        <v>7737</v>
      </c>
      <c r="C2561" s="2" t="s">
        <v>6704</v>
      </c>
      <c r="D2561" s="2" t="s">
        <v>7735</v>
      </c>
      <c r="E2561" s="2"/>
      <c r="F2561" s="2" t="s">
        <v>7738</v>
      </c>
    </row>
    <row r="2562" spans="1:6" ht="18" customHeight="1">
      <c r="A2562" s="2">
        <v>2843290090</v>
      </c>
      <c r="B2562" s="2" t="s">
        <v>7739</v>
      </c>
      <c r="C2562" s="2" t="s">
        <v>6704</v>
      </c>
      <c r="D2562" s="2" t="s">
        <v>7735</v>
      </c>
      <c r="E2562" s="2"/>
      <c r="F2562" s="2"/>
    </row>
    <row r="2563" spans="1:6" ht="18" customHeight="1">
      <c r="A2563" s="2">
        <v>2843300010</v>
      </c>
      <c r="B2563" s="2" t="s">
        <v>7740</v>
      </c>
      <c r="C2563" s="2" t="s">
        <v>6704</v>
      </c>
      <c r="D2563" s="2" t="s">
        <v>7735</v>
      </c>
      <c r="E2563" s="2"/>
      <c r="F2563" s="2" t="s">
        <v>7741</v>
      </c>
    </row>
    <row r="2564" spans="1:6" ht="18" customHeight="1">
      <c r="A2564" s="2">
        <v>2843300090</v>
      </c>
      <c r="B2564" s="2" t="s">
        <v>7742</v>
      </c>
      <c r="C2564" s="2" t="s">
        <v>6704</v>
      </c>
      <c r="D2564" s="2" t="s">
        <v>7735</v>
      </c>
      <c r="E2564" s="2"/>
      <c r="F2564" s="2"/>
    </row>
    <row r="2565" spans="1:6" ht="18" customHeight="1">
      <c r="A2565" s="2">
        <v>2843900010</v>
      </c>
      <c r="B2565" s="2" t="s">
        <v>7743</v>
      </c>
      <c r="C2565" s="2" t="s">
        <v>6704</v>
      </c>
      <c r="D2565" s="2" t="s">
        <v>7735</v>
      </c>
      <c r="E2565" s="2"/>
      <c r="F2565" s="2" t="s">
        <v>7389</v>
      </c>
    </row>
    <row r="2566" spans="1:6" ht="18" customHeight="1">
      <c r="A2566" s="2">
        <v>2843900020</v>
      </c>
      <c r="B2566" s="2" t="s">
        <v>7744</v>
      </c>
      <c r="C2566" s="2" t="s">
        <v>6704</v>
      </c>
      <c r="D2566" s="2" t="s">
        <v>7735</v>
      </c>
      <c r="E2566" s="2"/>
      <c r="F2566" s="2" t="s">
        <v>7054</v>
      </c>
    </row>
    <row r="2567" spans="1:6" ht="18" customHeight="1">
      <c r="A2567" s="2">
        <v>2843900031</v>
      </c>
      <c r="B2567" s="2" t="s">
        <v>7745</v>
      </c>
      <c r="C2567" s="2" t="s">
        <v>6704</v>
      </c>
      <c r="D2567" s="2" t="s">
        <v>7735</v>
      </c>
      <c r="E2567" s="2"/>
      <c r="F2567" s="2" t="s">
        <v>7054</v>
      </c>
    </row>
    <row r="2568" spans="1:6" ht="18" customHeight="1">
      <c r="A2568" s="2">
        <v>2843900032</v>
      </c>
      <c r="B2568" s="2" t="s">
        <v>7745</v>
      </c>
      <c r="C2568" s="2" t="s">
        <v>6704</v>
      </c>
      <c r="D2568" s="2" t="s">
        <v>7735</v>
      </c>
      <c r="E2568" s="2"/>
      <c r="F2568" s="2" t="s">
        <v>7054</v>
      </c>
    </row>
    <row r="2569" spans="1:6" ht="18" customHeight="1">
      <c r="A2569" s="2">
        <v>2843900039</v>
      </c>
      <c r="B2569" s="2" t="s">
        <v>7746</v>
      </c>
      <c r="C2569" s="2" t="s">
        <v>6704</v>
      </c>
      <c r="D2569" s="2" t="s">
        <v>7735</v>
      </c>
      <c r="E2569" s="2"/>
      <c r="F2569" s="2" t="s">
        <v>7054</v>
      </c>
    </row>
    <row r="2570" spans="1:6" ht="18" customHeight="1">
      <c r="A2570" s="2">
        <v>2843900040</v>
      </c>
      <c r="B2570" s="2" t="s">
        <v>7747</v>
      </c>
      <c r="C2570" s="2" t="s">
        <v>6704</v>
      </c>
      <c r="D2570" s="2" t="s">
        <v>7735</v>
      </c>
      <c r="E2570" s="2"/>
      <c r="F2570" s="2" t="s">
        <v>7054</v>
      </c>
    </row>
    <row r="2571" spans="1:6" ht="18" customHeight="1">
      <c r="A2571" s="2">
        <v>2843900060</v>
      </c>
      <c r="B2571" s="2" t="s">
        <v>7748</v>
      </c>
      <c r="C2571" s="2" t="s">
        <v>6704</v>
      </c>
      <c r="D2571" s="2" t="s">
        <v>7735</v>
      </c>
      <c r="E2571" s="2"/>
      <c r="F2571" s="2" t="s">
        <v>7738</v>
      </c>
    </row>
    <row r="2572" spans="1:6" ht="18" customHeight="1">
      <c r="A2572" s="2">
        <v>2843900091</v>
      </c>
      <c r="B2572" s="2" t="s">
        <v>7749</v>
      </c>
      <c r="C2572" s="2" t="s">
        <v>6704</v>
      </c>
      <c r="D2572" s="2" t="s">
        <v>7735</v>
      </c>
      <c r="E2572" s="2"/>
      <c r="F2572" s="2" t="s">
        <v>7750</v>
      </c>
    </row>
    <row r="2573" spans="1:6" ht="18" customHeight="1">
      <c r="A2573" s="2">
        <v>2843900099</v>
      </c>
      <c r="B2573" s="2" t="s">
        <v>7751</v>
      </c>
      <c r="C2573" s="2" t="s">
        <v>6704</v>
      </c>
      <c r="D2573" s="2" t="s">
        <v>7735</v>
      </c>
      <c r="E2573" s="2"/>
      <c r="F2573" s="2" t="s">
        <v>7054</v>
      </c>
    </row>
    <row r="2574" spans="1:6" ht="18" customHeight="1">
      <c r="A2574" s="2">
        <v>2844100010</v>
      </c>
      <c r="B2574" s="2" t="s">
        <v>7752</v>
      </c>
      <c r="C2574" s="2" t="s">
        <v>6039</v>
      </c>
      <c r="D2574" s="2" t="s">
        <v>7735</v>
      </c>
      <c r="E2574" s="2" t="s">
        <v>7753</v>
      </c>
      <c r="F2574" s="2">
        <v>23</v>
      </c>
    </row>
    <row r="2575" spans="1:6" ht="18" customHeight="1">
      <c r="A2575" s="2">
        <v>2844100090</v>
      </c>
      <c r="B2575" s="2" t="s">
        <v>7754</v>
      </c>
      <c r="C2575" s="2" t="s">
        <v>6039</v>
      </c>
      <c r="D2575" s="2" t="s">
        <v>7735</v>
      </c>
      <c r="E2575" s="2" t="s">
        <v>7753</v>
      </c>
      <c r="F2575" s="2">
        <v>23</v>
      </c>
    </row>
    <row r="2576" spans="1:6" ht="18" customHeight="1">
      <c r="A2576" s="2">
        <v>2844200010</v>
      </c>
      <c r="B2576" s="2" t="s">
        <v>7755</v>
      </c>
      <c r="C2576" s="2" t="s">
        <v>6039</v>
      </c>
      <c r="D2576" s="2" t="s">
        <v>7735</v>
      </c>
      <c r="E2576" s="2" t="s">
        <v>7753</v>
      </c>
      <c r="F2576" s="2">
        <v>23</v>
      </c>
    </row>
    <row r="2577" spans="1:6" ht="18" customHeight="1">
      <c r="A2577" s="2">
        <v>2844200090</v>
      </c>
      <c r="B2577" s="2" t="s">
        <v>7756</v>
      </c>
      <c r="C2577" s="2" t="s">
        <v>6039</v>
      </c>
      <c r="D2577" s="2" t="s">
        <v>7735</v>
      </c>
      <c r="E2577" s="2" t="s">
        <v>7753</v>
      </c>
      <c r="F2577" s="2">
        <v>23</v>
      </c>
    </row>
    <row r="2578" spans="1:6" ht="18" customHeight="1">
      <c r="A2578" s="2">
        <v>2844300000</v>
      </c>
      <c r="B2578" s="2" t="s">
        <v>7757</v>
      </c>
      <c r="C2578" s="2" t="s">
        <v>6039</v>
      </c>
      <c r="D2578" s="2" t="s">
        <v>7735</v>
      </c>
      <c r="E2578" s="2" t="s">
        <v>7753</v>
      </c>
      <c r="F2578" s="2">
        <v>23</v>
      </c>
    </row>
    <row r="2579" spans="1:6" ht="18" customHeight="1">
      <c r="A2579" s="2">
        <v>2844410010</v>
      </c>
      <c r="B2579" s="2" t="s">
        <v>7758</v>
      </c>
      <c r="C2579" s="2" t="s">
        <v>6039</v>
      </c>
      <c r="D2579" s="2" t="s">
        <v>7735</v>
      </c>
      <c r="E2579" s="2" t="s">
        <v>7753</v>
      </c>
      <c r="F2579" s="2">
        <v>23</v>
      </c>
    </row>
    <row r="2580" spans="1:6" ht="18" customHeight="1">
      <c r="A2580" s="2">
        <v>2844410090</v>
      </c>
      <c r="B2580" s="2" t="s">
        <v>7759</v>
      </c>
      <c r="C2580" s="2" t="s">
        <v>6039</v>
      </c>
      <c r="D2580" s="2" t="s">
        <v>7735</v>
      </c>
      <c r="E2580" s="2" t="s">
        <v>7753</v>
      </c>
      <c r="F2580" s="2">
        <v>2</v>
      </c>
    </row>
    <row r="2581" spans="1:6" ht="18" customHeight="1">
      <c r="A2581" s="2">
        <v>2844421010</v>
      </c>
      <c r="B2581" s="2" t="s">
        <v>7760</v>
      </c>
      <c r="C2581" s="2" t="s">
        <v>6039</v>
      </c>
      <c r="D2581" s="2" t="s">
        <v>7735</v>
      </c>
      <c r="E2581" s="2" t="s">
        <v>7753</v>
      </c>
      <c r="F2581" s="2">
        <v>2</v>
      </c>
    </row>
    <row r="2582" spans="1:6" ht="18" customHeight="1">
      <c r="A2582" s="2">
        <v>2844421020</v>
      </c>
      <c r="B2582" s="2" t="s">
        <v>7760</v>
      </c>
      <c r="C2582" s="2" t="s">
        <v>6039</v>
      </c>
      <c r="D2582" s="2" t="s">
        <v>7735</v>
      </c>
      <c r="E2582" s="2" t="s">
        <v>7753</v>
      </c>
      <c r="F2582" s="2">
        <v>2</v>
      </c>
    </row>
    <row r="2583" spans="1:6" ht="18" customHeight="1">
      <c r="A2583" s="2">
        <v>2844421090</v>
      </c>
      <c r="B2583" s="2" t="s">
        <v>7761</v>
      </c>
      <c r="C2583" s="2" t="s">
        <v>6039</v>
      </c>
      <c r="D2583" s="2" t="s">
        <v>7735</v>
      </c>
      <c r="E2583" s="2" t="s">
        <v>7753</v>
      </c>
      <c r="F2583" s="2">
        <v>2</v>
      </c>
    </row>
    <row r="2584" spans="1:6" ht="18" customHeight="1">
      <c r="A2584" s="2">
        <v>2844429010</v>
      </c>
      <c r="B2584" s="2" t="s">
        <v>7762</v>
      </c>
      <c r="C2584" s="2" t="s">
        <v>6039</v>
      </c>
      <c r="D2584" s="2" t="s">
        <v>7735</v>
      </c>
      <c r="E2584" s="2" t="s">
        <v>7753</v>
      </c>
      <c r="F2584" s="2">
        <v>23</v>
      </c>
    </row>
    <row r="2585" spans="1:6" ht="18" customHeight="1">
      <c r="A2585" s="2">
        <v>2844429090</v>
      </c>
      <c r="B2585" s="2" t="s">
        <v>7763</v>
      </c>
      <c r="C2585" s="2" t="s">
        <v>6039</v>
      </c>
      <c r="D2585" s="2" t="s">
        <v>7735</v>
      </c>
      <c r="E2585" s="2" t="s">
        <v>7753</v>
      </c>
      <c r="F2585" s="2">
        <v>2</v>
      </c>
    </row>
    <row r="2586" spans="1:6" ht="18" customHeight="1">
      <c r="A2586" s="2">
        <v>2844431010</v>
      </c>
      <c r="B2586" s="2" t="s">
        <v>7764</v>
      </c>
      <c r="C2586" s="2" t="s">
        <v>7765</v>
      </c>
      <c r="D2586" s="2" t="s">
        <v>7735</v>
      </c>
      <c r="E2586" s="2" t="s">
        <v>7753</v>
      </c>
      <c r="F2586" s="2">
        <v>23</v>
      </c>
    </row>
    <row r="2587" spans="1:6" ht="18" customHeight="1">
      <c r="A2587" s="2">
        <v>2844431090</v>
      </c>
      <c r="B2587" s="2" t="s">
        <v>7766</v>
      </c>
      <c r="C2587" s="2" t="s">
        <v>7765</v>
      </c>
      <c r="D2587" s="2" t="s">
        <v>7735</v>
      </c>
      <c r="E2587" s="2" t="s">
        <v>7753</v>
      </c>
      <c r="F2587" s="2">
        <v>2</v>
      </c>
    </row>
    <row r="2588" spans="1:6" ht="18" customHeight="1">
      <c r="A2588" s="2">
        <v>2844432000</v>
      </c>
      <c r="B2588" s="2" t="s">
        <v>7767</v>
      </c>
      <c r="C2588" s="2" t="s">
        <v>7765</v>
      </c>
      <c r="D2588" s="2" t="s">
        <v>7735</v>
      </c>
      <c r="E2588" s="2" t="s">
        <v>7753</v>
      </c>
      <c r="F2588" s="2">
        <v>2</v>
      </c>
    </row>
    <row r="2589" spans="1:6" ht="18" customHeight="1">
      <c r="A2589" s="2">
        <v>2844439010</v>
      </c>
      <c r="B2589" s="2" t="s">
        <v>7768</v>
      </c>
      <c r="C2589" s="2" t="s">
        <v>7765</v>
      </c>
      <c r="D2589" s="2" t="s">
        <v>7735</v>
      </c>
      <c r="E2589" s="2" t="s">
        <v>7753</v>
      </c>
      <c r="F2589" s="2">
        <v>23</v>
      </c>
    </row>
    <row r="2590" spans="1:6" ht="18" customHeight="1">
      <c r="A2590" s="2">
        <v>2844439021</v>
      </c>
      <c r="B2590" s="2" t="s">
        <v>7769</v>
      </c>
      <c r="C2590" s="2" t="s">
        <v>7765</v>
      </c>
      <c r="D2590" s="2" t="s">
        <v>7735</v>
      </c>
      <c r="E2590" s="2" t="s">
        <v>7753</v>
      </c>
      <c r="F2590" s="2">
        <v>23</v>
      </c>
    </row>
    <row r="2591" spans="1:6" ht="18" customHeight="1">
      <c r="A2591" s="2">
        <v>2844439029</v>
      </c>
      <c r="B2591" s="2" t="s">
        <v>7770</v>
      </c>
      <c r="C2591" s="2" t="s">
        <v>7765</v>
      </c>
      <c r="D2591" s="2" t="s">
        <v>7735</v>
      </c>
      <c r="E2591" s="2" t="s">
        <v>7753</v>
      </c>
      <c r="F2591" s="2">
        <v>3</v>
      </c>
    </row>
    <row r="2592" spans="1:6" ht="18" customHeight="1">
      <c r="A2592" s="2">
        <v>2844439030</v>
      </c>
      <c r="B2592" s="2" t="s">
        <v>7771</v>
      </c>
      <c r="C2592" s="2" t="s">
        <v>7765</v>
      </c>
      <c r="D2592" s="2" t="s">
        <v>7735</v>
      </c>
      <c r="E2592" s="2" t="s">
        <v>7753</v>
      </c>
      <c r="F2592" s="2">
        <v>23</v>
      </c>
    </row>
    <row r="2593" spans="1:6" ht="18" customHeight="1">
      <c r="A2593" s="2">
        <v>2844439040</v>
      </c>
      <c r="B2593" s="2" t="s">
        <v>7772</v>
      </c>
      <c r="C2593" s="2" t="s">
        <v>7765</v>
      </c>
      <c r="D2593" s="2" t="s">
        <v>7735</v>
      </c>
      <c r="E2593" s="2" t="s">
        <v>7753</v>
      </c>
      <c r="F2593" s="2">
        <v>2</v>
      </c>
    </row>
    <row r="2594" spans="1:6" ht="18" customHeight="1">
      <c r="A2594" s="2">
        <v>2844439050</v>
      </c>
      <c r="B2594" s="2" t="s">
        <v>7772</v>
      </c>
      <c r="C2594" s="2" t="s">
        <v>7765</v>
      </c>
      <c r="D2594" s="2" t="s">
        <v>7735</v>
      </c>
      <c r="E2594" s="2" t="s">
        <v>7753</v>
      </c>
      <c r="F2594" s="2">
        <v>2</v>
      </c>
    </row>
    <row r="2595" spans="1:6" ht="18" customHeight="1">
      <c r="A2595" s="2">
        <v>2844439090</v>
      </c>
      <c r="B2595" s="2" t="s">
        <v>7773</v>
      </c>
      <c r="C2595" s="2" t="s">
        <v>7765</v>
      </c>
      <c r="D2595" s="2" t="s">
        <v>7735</v>
      </c>
      <c r="E2595" s="2" t="s">
        <v>7753</v>
      </c>
      <c r="F2595" s="2">
        <v>2</v>
      </c>
    </row>
    <row r="2596" spans="1:6" ht="18" customHeight="1">
      <c r="A2596" s="2">
        <v>2844440000</v>
      </c>
      <c r="B2596" s="2" t="s">
        <v>7774</v>
      </c>
      <c r="C2596" s="2" t="s">
        <v>6039</v>
      </c>
      <c r="D2596" s="2" t="s">
        <v>7735</v>
      </c>
      <c r="E2596" s="2" t="s">
        <v>7753</v>
      </c>
      <c r="F2596" s="2">
        <v>2</v>
      </c>
    </row>
    <row r="2597" spans="1:6" ht="18" customHeight="1">
      <c r="A2597" s="2">
        <v>2844500000</v>
      </c>
      <c r="B2597" s="2" t="s">
        <v>7775</v>
      </c>
      <c r="C2597" s="2" t="s">
        <v>6039</v>
      </c>
      <c r="D2597" s="2" t="s">
        <v>7735</v>
      </c>
      <c r="E2597" s="2"/>
      <c r="F2597" s="2">
        <v>3</v>
      </c>
    </row>
    <row r="2598" spans="1:6" ht="18" customHeight="1">
      <c r="A2598" s="2">
        <v>2845100000</v>
      </c>
      <c r="B2598" s="2" t="s">
        <v>7776</v>
      </c>
      <c r="C2598" s="2" t="s">
        <v>6039</v>
      </c>
      <c r="D2598" s="2" t="s">
        <v>7735</v>
      </c>
      <c r="E2598" s="2"/>
      <c r="F2598" s="2">
        <v>3</v>
      </c>
    </row>
    <row r="2599" spans="1:6" ht="18" customHeight="1">
      <c r="A2599" s="2">
        <v>2845200010</v>
      </c>
      <c r="B2599" s="2" t="s">
        <v>7777</v>
      </c>
      <c r="C2599" s="2" t="s">
        <v>6039</v>
      </c>
      <c r="D2599" s="2" t="s">
        <v>7735</v>
      </c>
      <c r="E2599" s="2" t="s">
        <v>7753</v>
      </c>
      <c r="F2599" s="2">
        <v>3</v>
      </c>
    </row>
    <row r="2600" spans="1:6" ht="18" customHeight="1">
      <c r="A2600" s="2">
        <v>2845200090</v>
      </c>
      <c r="B2600" s="2" t="s">
        <v>7778</v>
      </c>
      <c r="C2600" s="2" t="s">
        <v>6039</v>
      </c>
      <c r="D2600" s="2" t="s">
        <v>7735</v>
      </c>
      <c r="E2600" s="2" t="s">
        <v>7753</v>
      </c>
      <c r="F2600" s="2"/>
    </row>
    <row r="2601" spans="1:6" ht="18" customHeight="1">
      <c r="A2601" s="2">
        <v>2845300010</v>
      </c>
      <c r="B2601" s="2" t="s">
        <v>7779</v>
      </c>
      <c r="C2601" s="2" t="s">
        <v>6039</v>
      </c>
      <c r="D2601" s="2" t="s">
        <v>7735</v>
      </c>
      <c r="E2601" s="2"/>
      <c r="F2601" s="2">
        <v>3</v>
      </c>
    </row>
    <row r="2602" spans="1:6" ht="18" customHeight="1">
      <c r="A2602" s="2">
        <v>2845300090</v>
      </c>
      <c r="B2602" s="2" t="s">
        <v>7780</v>
      </c>
      <c r="C2602" s="2" t="s">
        <v>6039</v>
      </c>
      <c r="D2602" s="2" t="s">
        <v>7735</v>
      </c>
      <c r="E2602" s="2"/>
      <c r="F2602" s="2"/>
    </row>
    <row r="2603" spans="1:6" ht="18" customHeight="1">
      <c r="A2603" s="2">
        <v>2845400000</v>
      </c>
      <c r="B2603" s="2" t="s">
        <v>7781</v>
      </c>
      <c r="C2603" s="2" t="s">
        <v>6039</v>
      </c>
      <c r="D2603" s="2" t="s">
        <v>7735</v>
      </c>
      <c r="E2603" s="2" t="s">
        <v>7753</v>
      </c>
      <c r="F2603" s="2">
        <v>3</v>
      </c>
    </row>
    <row r="2604" spans="1:6" ht="18" customHeight="1">
      <c r="A2604" s="2">
        <v>2845900001</v>
      </c>
      <c r="B2604" s="2" t="s">
        <v>7782</v>
      </c>
      <c r="C2604" s="2" t="s">
        <v>6039</v>
      </c>
      <c r="D2604" s="2" t="s">
        <v>7735</v>
      </c>
      <c r="E2604" s="2"/>
      <c r="F2604" s="2">
        <v>3</v>
      </c>
    </row>
    <row r="2605" spans="1:6" ht="18" customHeight="1">
      <c r="A2605" s="2">
        <v>2845900040</v>
      </c>
      <c r="B2605" s="2" t="s">
        <v>7783</v>
      </c>
      <c r="C2605" s="2" t="s">
        <v>6039</v>
      </c>
      <c r="D2605" s="2" t="s">
        <v>7735</v>
      </c>
      <c r="E2605" s="2" t="s">
        <v>7753</v>
      </c>
      <c r="F2605" s="2">
        <v>3</v>
      </c>
    </row>
    <row r="2606" spans="1:6" ht="18" customHeight="1">
      <c r="A2606" s="2">
        <v>2845900050</v>
      </c>
      <c r="B2606" s="2" t="s">
        <v>7784</v>
      </c>
      <c r="C2606" s="2" t="s">
        <v>6039</v>
      </c>
      <c r="D2606" s="2" t="s">
        <v>7735</v>
      </c>
      <c r="E2606" s="2"/>
      <c r="F2606" s="2"/>
    </row>
    <row r="2607" spans="1:6" ht="18" customHeight="1">
      <c r="A2607" s="2">
        <v>2845900060</v>
      </c>
      <c r="B2607" s="2" t="s">
        <v>7784</v>
      </c>
      <c r="C2607" s="2" t="s">
        <v>6039</v>
      </c>
      <c r="D2607" s="2" t="s">
        <v>7735</v>
      </c>
      <c r="E2607" s="2"/>
      <c r="F2607" s="2"/>
    </row>
    <row r="2608" spans="1:6" ht="18" customHeight="1">
      <c r="A2608" s="2">
        <v>2845900090</v>
      </c>
      <c r="B2608" s="2" t="s">
        <v>7785</v>
      </c>
      <c r="C2608" s="2" t="s">
        <v>6039</v>
      </c>
      <c r="D2608" s="2" t="s">
        <v>7735</v>
      </c>
      <c r="E2608" s="2"/>
      <c r="F2608" s="2"/>
    </row>
    <row r="2609" spans="1:6" ht="18" customHeight="1">
      <c r="A2609" s="2">
        <v>2846101000</v>
      </c>
      <c r="B2609" s="2" t="s">
        <v>7786</v>
      </c>
      <c r="C2609" s="2" t="s">
        <v>7787</v>
      </c>
      <c r="D2609" s="2" t="s">
        <v>149</v>
      </c>
      <c r="E2609" s="2"/>
      <c r="F2609" s="2" t="s">
        <v>7177</v>
      </c>
    </row>
    <row r="2610" spans="1:6" ht="18" customHeight="1">
      <c r="A2610" s="2">
        <v>2846102000</v>
      </c>
      <c r="B2610" s="2" t="s">
        <v>7788</v>
      </c>
      <c r="C2610" s="2" t="s">
        <v>7787</v>
      </c>
      <c r="D2610" s="2" t="s">
        <v>149</v>
      </c>
      <c r="E2610" s="2"/>
      <c r="F2610" s="2" t="s">
        <v>7177</v>
      </c>
    </row>
    <row r="2611" spans="1:6" ht="18" customHeight="1">
      <c r="A2611" s="2">
        <v>2846103000</v>
      </c>
      <c r="B2611" s="2" t="s">
        <v>7789</v>
      </c>
      <c r="C2611" s="2" t="s">
        <v>7787</v>
      </c>
      <c r="D2611" s="2" t="s">
        <v>149</v>
      </c>
      <c r="E2611" s="2"/>
      <c r="F2611" s="2" t="s">
        <v>7177</v>
      </c>
    </row>
    <row r="2612" spans="1:6" ht="18" customHeight="1">
      <c r="A2612" s="2">
        <v>2846109010</v>
      </c>
      <c r="B2612" s="2" t="s">
        <v>7790</v>
      </c>
      <c r="C2612" s="2" t="s">
        <v>7787</v>
      </c>
      <c r="D2612" s="2" t="s">
        <v>149</v>
      </c>
      <c r="E2612" s="2"/>
      <c r="F2612" s="2" t="s">
        <v>7177</v>
      </c>
    </row>
    <row r="2613" spans="1:6" ht="18" customHeight="1">
      <c r="A2613" s="2">
        <v>2846109090</v>
      </c>
      <c r="B2613" s="2" t="s">
        <v>7791</v>
      </c>
      <c r="C2613" s="2" t="s">
        <v>7787</v>
      </c>
      <c r="D2613" s="2" t="s">
        <v>149</v>
      </c>
      <c r="E2613" s="2"/>
      <c r="F2613" s="2" t="s">
        <v>7177</v>
      </c>
    </row>
    <row r="2614" spans="1:6" ht="18" customHeight="1">
      <c r="A2614" s="2">
        <v>2846901100</v>
      </c>
      <c r="B2614" s="2" t="s">
        <v>7792</v>
      </c>
      <c r="C2614" s="2" t="s">
        <v>7787</v>
      </c>
      <c r="D2614" s="2" t="s">
        <v>149</v>
      </c>
      <c r="E2614" s="2"/>
      <c r="F2614" s="2" t="s">
        <v>7438</v>
      </c>
    </row>
    <row r="2615" spans="1:6" ht="18" customHeight="1">
      <c r="A2615" s="2">
        <v>2846901200</v>
      </c>
      <c r="B2615" s="2" t="s">
        <v>7793</v>
      </c>
      <c r="C2615" s="2" t="s">
        <v>7787</v>
      </c>
      <c r="D2615" s="2" t="s">
        <v>149</v>
      </c>
      <c r="E2615" s="2"/>
      <c r="F2615" s="2" t="s">
        <v>7177</v>
      </c>
    </row>
    <row r="2616" spans="1:6" ht="18" customHeight="1">
      <c r="A2616" s="2">
        <v>2846901300</v>
      </c>
      <c r="B2616" s="2" t="s">
        <v>7794</v>
      </c>
      <c r="C2616" s="2" t="s">
        <v>7787</v>
      </c>
      <c r="D2616" s="2" t="s">
        <v>149</v>
      </c>
      <c r="E2616" s="2"/>
      <c r="F2616" s="2" t="s">
        <v>7177</v>
      </c>
    </row>
    <row r="2617" spans="1:6" ht="18" customHeight="1">
      <c r="A2617" s="2">
        <v>2846901400</v>
      </c>
      <c r="B2617" s="2" t="s">
        <v>7795</v>
      </c>
      <c r="C2617" s="2" t="s">
        <v>7787</v>
      </c>
      <c r="D2617" s="2" t="s">
        <v>149</v>
      </c>
      <c r="E2617" s="2"/>
      <c r="F2617" s="2" t="s">
        <v>7177</v>
      </c>
    </row>
    <row r="2618" spans="1:6" ht="18" customHeight="1">
      <c r="A2618" s="2">
        <v>2846901500</v>
      </c>
      <c r="B2618" s="2" t="s">
        <v>7796</v>
      </c>
      <c r="C2618" s="2" t="s">
        <v>7787</v>
      </c>
      <c r="D2618" s="2" t="s">
        <v>149</v>
      </c>
      <c r="E2618" s="2"/>
      <c r="F2618" s="2" t="s">
        <v>7438</v>
      </c>
    </row>
    <row r="2619" spans="1:6" ht="18" customHeight="1">
      <c r="A2619" s="2">
        <v>2846901600</v>
      </c>
      <c r="B2619" s="2" t="s">
        <v>7797</v>
      </c>
      <c r="C2619" s="2" t="s">
        <v>7787</v>
      </c>
      <c r="D2619" s="2" t="s">
        <v>149</v>
      </c>
      <c r="E2619" s="2"/>
      <c r="F2619" s="2" t="s">
        <v>7438</v>
      </c>
    </row>
    <row r="2620" spans="1:6" ht="18" customHeight="1">
      <c r="A2620" s="2">
        <v>2846901700</v>
      </c>
      <c r="B2620" s="2" t="s">
        <v>7798</v>
      </c>
      <c r="C2620" s="2" t="s">
        <v>7787</v>
      </c>
      <c r="D2620" s="2" t="s">
        <v>149</v>
      </c>
      <c r="E2620" s="2"/>
      <c r="F2620" s="2" t="s">
        <v>7177</v>
      </c>
    </row>
    <row r="2621" spans="1:6" ht="18" customHeight="1">
      <c r="A2621" s="2">
        <v>2846901800</v>
      </c>
      <c r="B2621" s="2" t="s">
        <v>7799</v>
      </c>
      <c r="C2621" s="2" t="s">
        <v>7787</v>
      </c>
      <c r="D2621" s="2" t="s">
        <v>149</v>
      </c>
      <c r="E2621" s="2"/>
      <c r="F2621" s="2" t="s">
        <v>7438</v>
      </c>
    </row>
    <row r="2622" spans="1:6" ht="18" customHeight="1">
      <c r="A2622" s="2">
        <v>2846901920</v>
      </c>
      <c r="B2622" s="2" t="s">
        <v>7800</v>
      </c>
      <c r="C2622" s="2" t="s">
        <v>7787</v>
      </c>
      <c r="D2622" s="2" t="s">
        <v>149</v>
      </c>
      <c r="E2622" s="2"/>
      <c r="F2622" s="2" t="s">
        <v>7177</v>
      </c>
    </row>
    <row r="2623" spans="1:6" ht="18" customHeight="1">
      <c r="A2623" s="2">
        <v>2846901930</v>
      </c>
      <c r="B2623" s="2" t="s">
        <v>7801</v>
      </c>
      <c r="C2623" s="2" t="s">
        <v>7787</v>
      </c>
      <c r="D2623" s="2" t="s">
        <v>149</v>
      </c>
      <c r="E2623" s="2"/>
      <c r="F2623" s="2" t="s">
        <v>7438</v>
      </c>
    </row>
    <row r="2624" spans="1:6" ht="18" customHeight="1">
      <c r="A2624" s="2">
        <v>2846901940</v>
      </c>
      <c r="B2624" s="2" t="s">
        <v>7802</v>
      </c>
      <c r="C2624" s="2" t="s">
        <v>7787</v>
      </c>
      <c r="D2624" s="2" t="s">
        <v>149</v>
      </c>
      <c r="E2624" s="2"/>
      <c r="F2624" s="2" t="s">
        <v>7438</v>
      </c>
    </row>
    <row r="2625" spans="1:6" ht="18" customHeight="1">
      <c r="A2625" s="2">
        <v>2846901970</v>
      </c>
      <c r="B2625" s="2" t="s">
        <v>7803</v>
      </c>
      <c r="C2625" s="2" t="s">
        <v>7787</v>
      </c>
      <c r="D2625" s="2" t="s">
        <v>149</v>
      </c>
      <c r="E2625" s="2"/>
      <c r="F2625" s="2" t="s">
        <v>7177</v>
      </c>
    </row>
    <row r="2626" spans="1:6" ht="18" customHeight="1">
      <c r="A2626" s="2">
        <v>2846901980</v>
      </c>
      <c r="B2626" s="2" t="s">
        <v>7804</v>
      </c>
      <c r="C2626" s="2" t="s">
        <v>7787</v>
      </c>
      <c r="D2626" s="2" t="s">
        <v>149</v>
      </c>
      <c r="E2626" s="2"/>
      <c r="F2626" s="2" t="s">
        <v>7438</v>
      </c>
    </row>
    <row r="2627" spans="1:6" ht="18" customHeight="1">
      <c r="A2627" s="2">
        <v>2846901991</v>
      </c>
      <c r="B2627" s="2" t="s">
        <v>7805</v>
      </c>
      <c r="C2627" s="2" t="s">
        <v>7787</v>
      </c>
      <c r="D2627" s="2" t="s">
        <v>149</v>
      </c>
      <c r="E2627" s="2"/>
      <c r="F2627" s="2" t="s">
        <v>7177</v>
      </c>
    </row>
    <row r="2628" spans="1:6" ht="18" customHeight="1">
      <c r="A2628" s="2">
        <v>2846901992</v>
      </c>
      <c r="B2628" s="2" t="s">
        <v>7806</v>
      </c>
      <c r="C2628" s="2" t="s">
        <v>7787</v>
      </c>
      <c r="D2628" s="2" t="s">
        <v>149</v>
      </c>
      <c r="E2628" s="2"/>
      <c r="F2628" s="2" t="s">
        <v>7177</v>
      </c>
    </row>
    <row r="2629" spans="1:6" ht="18" customHeight="1">
      <c r="A2629" s="2">
        <v>2846901993</v>
      </c>
      <c r="B2629" s="2" t="s">
        <v>7807</v>
      </c>
      <c r="C2629" s="2" t="s">
        <v>7787</v>
      </c>
      <c r="D2629" s="2" t="s">
        <v>149</v>
      </c>
      <c r="E2629" s="2"/>
      <c r="F2629" s="2" t="s">
        <v>7438</v>
      </c>
    </row>
    <row r="2630" spans="1:6" ht="18" customHeight="1">
      <c r="A2630" s="2">
        <v>2846901999</v>
      </c>
      <c r="B2630" s="2" t="s">
        <v>7808</v>
      </c>
      <c r="C2630" s="2" t="s">
        <v>7787</v>
      </c>
      <c r="D2630" s="2" t="s">
        <v>149</v>
      </c>
      <c r="E2630" s="2"/>
      <c r="F2630" s="2" t="s">
        <v>7177</v>
      </c>
    </row>
    <row r="2631" spans="1:6" ht="18" customHeight="1">
      <c r="A2631" s="2">
        <v>2846902100</v>
      </c>
      <c r="B2631" s="2" t="s">
        <v>7809</v>
      </c>
      <c r="C2631" s="2" t="s">
        <v>7787</v>
      </c>
      <c r="D2631" s="2" t="s">
        <v>149</v>
      </c>
      <c r="E2631" s="2"/>
      <c r="F2631" s="2" t="s">
        <v>7810</v>
      </c>
    </row>
    <row r="2632" spans="1:6" ht="18" customHeight="1">
      <c r="A2632" s="2">
        <v>2846902200</v>
      </c>
      <c r="B2632" s="2" t="s">
        <v>7811</v>
      </c>
      <c r="C2632" s="2" t="s">
        <v>7787</v>
      </c>
      <c r="D2632" s="2" t="s">
        <v>149</v>
      </c>
      <c r="E2632" s="2"/>
      <c r="F2632" s="2" t="s">
        <v>7438</v>
      </c>
    </row>
    <row r="2633" spans="1:6" ht="18" customHeight="1">
      <c r="A2633" s="2">
        <v>2846902300</v>
      </c>
      <c r="B2633" s="2" t="s">
        <v>7812</v>
      </c>
      <c r="C2633" s="2" t="s">
        <v>7787</v>
      </c>
      <c r="D2633" s="2" t="s">
        <v>149</v>
      </c>
      <c r="E2633" s="2"/>
      <c r="F2633" s="2" t="s">
        <v>7177</v>
      </c>
    </row>
    <row r="2634" spans="1:6" ht="18" customHeight="1">
      <c r="A2634" s="2">
        <v>2846902400</v>
      </c>
      <c r="B2634" s="2" t="s">
        <v>7813</v>
      </c>
      <c r="C2634" s="2" t="s">
        <v>7787</v>
      </c>
      <c r="D2634" s="2" t="s">
        <v>149</v>
      </c>
      <c r="E2634" s="2"/>
      <c r="F2634" s="2" t="s">
        <v>7177</v>
      </c>
    </row>
    <row r="2635" spans="1:6" ht="18" customHeight="1">
      <c r="A2635" s="2">
        <v>2846902500</v>
      </c>
      <c r="B2635" s="2" t="s">
        <v>7814</v>
      </c>
      <c r="C2635" s="2" t="s">
        <v>7787</v>
      </c>
      <c r="D2635" s="2" t="s">
        <v>149</v>
      </c>
      <c r="E2635" s="2"/>
      <c r="F2635" s="2" t="s">
        <v>7177</v>
      </c>
    </row>
    <row r="2636" spans="1:6" ht="18" customHeight="1">
      <c r="A2636" s="2">
        <v>2846902600</v>
      </c>
      <c r="B2636" s="2" t="s">
        <v>7815</v>
      </c>
      <c r="C2636" s="2" t="s">
        <v>7787</v>
      </c>
      <c r="D2636" s="2" t="s">
        <v>149</v>
      </c>
      <c r="E2636" s="2"/>
      <c r="F2636" s="2" t="s">
        <v>7438</v>
      </c>
    </row>
    <row r="2637" spans="1:6" ht="18" customHeight="1">
      <c r="A2637" s="2">
        <v>2846902810</v>
      </c>
      <c r="B2637" s="2" t="s">
        <v>7816</v>
      </c>
      <c r="C2637" s="2" t="s">
        <v>7787</v>
      </c>
      <c r="D2637" s="2" t="s">
        <v>149</v>
      </c>
      <c r="E2637" s="2"/>
      <c r="F2637" s="2" t="s">
        <v>7438</v>
      </c>
    </row>
    <row r="2638" spans="1:6" ht="18" customHeight="1">
      <c r="A2638" s="2">
        <v>2846902890</v>
      </c>
      <c r="B2638" s="2" t="s">
        <v>7817</v>
      </c>
      <c r="C2638" s="2" t="s">
        <v>7787</v>
      </c>
      <c r="D2638" s="2" t="s">
        <v>149</v>
      </c>
      <c r="E2638" s="2"/>
      <c r="F2638" s="2" t="s">
        <v>7177</v>
      </c>
    </row>
    <row r="2639" spans="1:6" ht="18" customHeight="1">
      <c r="A2639" s="2">
        <v>2846902910</v>
      </c>
      <c r="B2639" s="2" t="s">
        <v>7818</v>
      </c>
      <c r="C2639" s="2" t="s">
        <v>7787</v>
      </c>
      <c r="D2639" s="2" t="s">
        <v>149</v>
      </c>
      <c r="E2639" s="2"/>
      <c r="F2639" s="2" t="s">
        <v>7438</v>
      </c>
    </row>
    <row r="2640" spans="1:6" ht="18" customHeight="1">
      <c r="A2640" s="2">
        <v>2846902990</v>
      </c>
      <c r="B2640" s="2" t="s">
        <v>7819</v>
      </c>
      <c r="C2640" s="2" t="s">
        <v>7787</v>
      </c>
      <c r="D2640" s="2" t="s">
        <v>149</v>
      </c>
      <c r="E2640" s="2"/>
      <c r="F2640" s="2" t="s">
        <v>7177</v>
      </c>
    </row>
    <row r="2641" spans="1:6" ht="18" customHeight="1">
      <c r="A2641" s="2">
        <v>2846903100</v>
      </c>
      <c r="B2641" s="2" t="s">
        <v>7820</v>
      </c>
      <c r="C2641" s="2" t="s">
        <v>7787</v>
      </c>
      <c r="D2641" s="2" t="s">
        <v>149</v>
      </c>
      <c r="E2641" s="2"/>
      <c r="F2641" s="2" t="s">
        <v>7438</v>
      </c>
    </row>
    <row r="2642" spans="1:6" ht="18" customHeight="1">
      <c r="A2642" s="2">
        <v>2846903200</v>
      </c>
      <c r="B2642" s="2" t="s">
        <v>7821</v>
      </c>
      <c r="C2642" s="2" t="s">
        <v>7787</v>
      </c>
      <c r="D2642" s="2" t="s">
        <v>149</v>
      </c>
      <c r="E2642" s="2"/>
      <c r="F2642" s="2" t="s">
        <v>7438</v>
      </c>
    </row>
    <row r="2643" spans="1:6" ht="18" customHeight="1">
      <c r="A2643" s="2">
        <v>2846903300</v>
      </c>
      <c r="B2643" s="2" t="s">
        <v>7822</v>
      </c>
      <c r="C2643" s="2" t="s">
        <v>7787</v>
      </c>
      <c r="D2643" s="2" t="s">
        <v>149</v>
      </c>
      <c r="E2643" s="2"/>
      <c r="F2643" s="2" t="s">
        <v>6091</v>
      </c>
    </row>
    <row r="2644" spans="1:6" ht="18" customHeight="1">
      <c r="A2644" s="2">
        <v>2846903400</v>
      </c>
      <c r="B2644" s="2" t="s">
        <v>7823</v>
      </c>
      <c r="C2644" s="2" t="s">
        <v>7787</v>
      </c>
      <c r="D2644" s="2" t="s">
        <v>149</v>
      </c>
      <c r="E2644" s="2"/>
      <c r="F2644" s="2" t="s">
        <v>7177</v>
      </c>
    </row>
    <row r="2645" spans="1:6" ht="18" customHeight="1">
      <c r="A2645" s="2">
        <v>2846903500</v>
      </c>
      <c r="B2645" s="2" t="s">
        <v>7824</v>
      </c>
      <c r="C2645" s="2" t="s">
        <v>7787</v>
      </c>
      <c r="D2645" s="2" t="s">
        <v>149</v>
      </c>
      <c r="E2645" s="2"/>
      <c r="F2645" s="2" t="s">
        <v>7177</v>
      </c>
    </row>
    <row r="2646" spans="1:6" ht="18" customHeight="1">
      <c r="A2646" s="2">
        <v>2846903600</v>
      </c>
      <c r="B2646" s="2" t="s">
        <v>7825</v>
      </c>
      <c r="C2646" s="2" t="s">
        <v>7787</v>
      </c>
      <c r="D2646" s="2" t="s">
        <v>149</v>
      </c>
      <c r="E2646" s="2"/>
      <c r="F2646" s="2" t="s">
        <v>7438</v>
      </c>
    </row>
    <row r="2647" spans="1:6" ht="18" customHeight="1">
      <c r="A2647" s="2">
        <v>2846903910</v>
      </c>
      <c r="B2647" s="2" t="s">
        <v>7826</v>
      </c>
      <c r="C2647" s="2" t="s">
        <v>7787</v>
      </c>
      <c r="D2647" s="2" t="s">
        <v>149</v>
      </c>
      <c r="E2647" s="2"/>
      <c r="F2647" s="2" t="s">
        <v>7438</v>
      </c>
    </row>
    <row r="2648" spans="1:6" ht="18" customHeight="1">
      <c r="A2648" s="2">
        <v>2846903990</v>
      </c>
      <c r="B2648" s="2" t="s">
        <v>7827</v>
      </c>
      <c r="C2648" s="2" t="s">
        <v>7787</v>
      </c>
      <c r="D2648" s="2" t="s">
        <v>149</v>
      </c>
      <c r="E2648" s="2"/>
      <c r="F2648" s="2" t="s">
        <v>7177</v>
      </c>
    </row>
    <row r="2649" spans="1:6" ht="18" customHeight="1">
      <c r="A2649" s="2">
        <v>2846904100</v>
      </c>
      <c r="B2649" s="2" t="s">
        <v>7828</v>
      </c>
      <c r="C2649" s="2" t="s">
        <v>7787</v>
      </c>
      <c r="D2649" s="2" t="s">
        <v>149</v>
      </c>
      <c r="E2649" s="2"/>
      <c r="F2649" s="2" t="s">
        <v>7177</v>
      </c>
    </row>
    <row r="2650" spans="1:6" ht="18" customHeight="1">
      <c r="A2650" s="2">
        <v>2846904200</v>
      </c>
      <c r="B2650" s="2" t="s">
        <v>7829</v>
      </c>
      <c r="C2650" s="2" t="s">
        <v>7787</v>
      </c>
      <c r="D2650" s="2" t="s">
        <v>149</v>
      </c>
      <c r="E2650" s="2"/>
      <c r="F2650" s="2" t="s">
        <v>7438</v>
      </c>
    </row>
    <row r="2651" spans="1:6" ht="18" customHeight="1">
      <c r="A2651" s="2">
        <v>2846904300</v>
      </c>
      <c r="B2651" s="2" t="s">
        <v>7830</v>
      </c>
      <c r="C2651" s="2" t="s">
        <v>7787</v>
      </c>
      <c r="D2651" s="2" t="s">
        <v>149</v>
      </c>
      <c r="E2651" s="2"/>
      <c r="F2651" s="2" t="s">
        <v>7438</v>
      </c>
    </row>
    <row r="2652" spans="1:6" ht="18" customHeight="1">
      <c r="A2652" s="2">
        <v>2846904400</v>
      </c>
      <c r="B2652" s="2" t="s">
        <v>7831</v>
      </c>
      <c r="C2652" s="2" t="s">
        <v>7787</v>
      </c>
      <c r="D2652" s="2" t="s">
        <v>149</v>
      </c>
      <c r="E2652" s="2"/>
      <c r="F2652" s="2" t="s">
        <v>7177</v>
      </c>
    </row>
    <row r="2653" spans="1:6" ht="18" customHeight="1">
      <c r="A2653" s="2">
        <v>2846904500</v>
      </c>
      <c r="B2653" s="2" t="s">
        <v>7832</v>
      </c>
      <c r="C2653" s="2" t="s">
        <v>7787</v>
      </c>
      <c r="D2653" s="2" t="s">
        <v>149</v>
      </c>
      <c r="E2653" s="2"/>
      <c r="F2653" s="2" t="s">
        <v>7177</v>
      </c>
    </row>
    <row r="2654" spans="1:6" ht="18" customHeight="1">
      <c r="A2654" s="2">
        <v>2846904600</v>
      </c>
      <c r="B2654" s="2" t="s">
        <v>7833</v>
      </c>
      <c r="C2654" s="2" t="s">
        <v>7787</v>
      </c>
      <c r="D2654" s="2" t="s">
        <v>149</v>
      </c>
      <c r="E2654" s="2"/>
      <c r="F2654" s="2" t="s">
        <v>7438</v>
      </c>
    </row>
    <row r="2655" spans="1:6" ht="18" customHeight="1">
      <c r="A2655" s="2">
        <v>2846904810</v>
      </c>
      <c r="B2655" s="2" t="s">
        <v>7834</v>
      </c>
      <c r="C2655" s="2" t="s">
        <v>7787</v>
      </c>
      <c r="D2655" s="2" t="s">
        <v>149</v>
      </c>
      <c r="E2655" s="2"/>
      <c r="F2655" s="2" t="s">
        <v>7438</v>
      </c>
    </row>
    <row r="2656" spans="1:6" ht="18" customHeight="1">
      <c r="A2656" s="2">
        <v>2846904820</v>
      </c>
      <c r="B2656" s="2" t="s">
        <v>7835</v>
      </c>
      <c r="C2656" s="2" t="s">
        <v>7787</v>
      </c>
      <c r="D2656" s="2" t="s">
        <v>149</v>
      </c>
      <c r="E2656" s="2"/>
      <c r="F2656" s="2" t="s">
        <v>7438</v>
      </c>
    </row>
    <row r="2657" spans="1:6" ht="18" customHeight="1">
      <c r="A2657" s="2">
        <v>2846904890</v>
      </c>
      <c r="B2657" s="2" t="s">
        <v>7836</v>
      </c>
      <c r="C2657" s="2" t="s">
        <v>7787</v>
      </c>
      <c r="D2657" s="2" t="s">
        <v>149</v>
      </c>
      <c r="E2657" s="2"/>
      <c r="F2657" s="2" t="s">
        <v>7177</v>
      </c>
    </row>
    <row r="2658" spans="1:6" ht="18" customHeight="1">
      <c r="A2658" s="2">
        <v>2846904910</v>
      </c>
      <c r="B2658" s="2" t="s">
        <v>7837</v>
      </c>
      <c r="C2658" s="2" t="s">
        <v>7787</v>
      </c>
      <c r="D2658" s="2" t="s">
        <v>149</v>
      </c>
      <c r="E2658" s="2"/>
      <c r="F2658" s="2" t="s">
        <v>7438</v>
      </c>
    </row>
    <row r="2659" spans="1:6" ht="18" customHeight="1">
      <c r="A2659" s="2">
        <v>2846904990</v>
      </c>
      <c r="B2659" s="2" t="s">
        <v>7838</v>
      </c>
      <c r="C2659" s="2" t="s">
        <v>7787</v>
      </c>
      <c r="D2659" s="2" t="s">
        <v>149</v>
      </c>
      <c r="E2659" s="2"/>
      <c r="F2659" s="2" t="s">
        <v>7177</v>
      </c>
    </row>
    <row r="2660" spans="1:6" ht="18" customHeight="1">
      <c r="A2660" s="2">
        <v>2846909100</v>
      </c>
      <c r="B2660" s="2" t="s">
        <v>7839</v>
      </c>
      <c r="C2660" s="2" t="s">
        <v>7787</v>
      </c>
      <c r="D2660" s="2" t="s">
        <v>149</v>
      </c>
      <c r="E2660" s="2"/>
      <c r="F2660" s="2" t="s">
        <v>7177</v>
      </c>
    </row>
    <row r="2661" spans="1:6" ht="18" customHeight="1">
      <c r="A2661" s="2">
        <v>2846909200</v>
      </c>
      <c r="B2661" s="2" t="s">
        <v>7840</v>
      </c>
      <c r="C2661" s="2" t="s">
        <v>7787</v>
      </c>
      <c r="D2661" s="2" t="s">
        <v>149</v>
      </c>
      <c r="E2661" s="2"/>
      <c r="F2661" s="2" t="s">
        <v>7177</v>
      </c>
    </row>
    <row r="2662" spans="1:6" ht="18" customHeight="1">
      <c r="A2662" s="2">
        <v>2846909300</v>
      </c>
      <c r="B2662" s="2" t="s">
        <v>7841</v>
      </c>
      <c r="C2662" s="2" t="s">
        <v>7787</v>
      </c>
      <c r="D2662" s="2" t="s">
        <v>149</v>
      </c>
      <c r="E2662" s="2"/>
      <c r="F2662" s="2" t="s">
        <v>7438</v>
      </c>
    </row>
    <row r="2663" spans="1:6" ht="18" customHeight="1">
      <c r="A2663" s="2">
        <v>2846909400</v>
      </c>
      <c r="B2663" s="2" t="s">
        <v>7842</v>
      </c>
      <c r="C2663" s="2" t="s">
        <v>7787</v>
      </c>
      <c r="D2663" s="2" t="s">
        <v>149</v>
      </c>
      <c r="E2663" s="2"/>
      <c r="F2663" s="2" t="s">
        <v>7438</v>
      </c>
    </row>
    <row r="2664" spans="1:6" ht="18" customHeight="1">
      <c r="A2664" s="2">
        <v>2846909500</v>
      </c>
      <c r="B2664" s="2" t="s">
        <v>7843</v>
      </c>
      <c r="C2664" s="2" t="s">
        <v>7787</v>
      </c>
      <c r="D2664" s="2" t="s">
        <v>149</v>
      </c>
      <c r="E2664" s="2"/>
      <c r="F2664" s="2" t="s">
        <v>7177</v>
      </c>
    </row>
    <row r="2665" spans="1:6" ht="18" customHeight="1">
      <c r="A2665" s="2">
        <v>2846909601</v>
      </c>
      <c r="B2665" s="2" t="s">
        <v>7844</v>
      </c>
      <c r="C2665" s="2" t="s">
        <v>7787</v>
      </c>
      <c r="D2665" s="2" t="s">
        <v>149</v>
      </c>
      <c r="E2665" s="2"/>
      <c r="F2665" s="2" t="s">
        <v>7334</v>
      </c>
    </row>
    <row r="2666" spans="1:6" ht="18" customHeight="1">
      <c r="A2666" s="2">
        <v>2846909690</v>
      </c>
      <c r="B2666" s="2" t="s">
        <v>7845</v>
      </c>
      <c r="C2666" s="2" t="s">
        <v>7787</v>
      </c>
      <c r="D2666" s="2" t="s">
        <v>149</v>
      </c>
      <c r="E2666" s="2"/>
      <c r="F2666" s="2" t="s">
        <v>7438</v>
      </c>
    </row>
    <row r="2667" spans="1:6" ht="18" customHeight="1">
      <c r="A2667" s="2">
        <v>2846909901</v>
      </c>
      <c r="B2667" s="2" t="s">
        <v>7844</v>
      </c>
      <c r="C2667" s="2" t="s">
        <v>7787</v>
      </c>
      <c r="D2667" s="2" t="s">
        <v>149</v>
      </c>
      <c r="E2667" s="2"/>
      <c r="F2667" s="2" t="s">
        <v>7334</v>
      </c>
    </row>
    <row r="2668" spans="1:6" ht="18" customHeight="1">
      <c r="A2668" s="2">
        <v>2846909910</v>
      </c>
      <c r="B2668" s="2" t="s">
        <v>7846</v>
      </c>
      <c r="C2668" s="2" t="s">
        <v>7787</v>
      </c>
      <c r="D2668" s="2" t="s">
        <v>149</v>
      </c>
      <c r="E2668" s="2"/>
      <c r="F2668" s="2" t="s">
        <v>7438</v>
      </c>
    </row>
    <row r="2669" spans="1:6" ht="18" customHeight="1">
      <c r="A2669" s="2">
        <v>2846909920</v>
      </c>
      <c r="B2669" s="2" t="s">
        <v>7847</v>
      </c>
      <c r="C2669" s="2" t="s">
        <v>7787</v>
      </c>
      <c r="D2669" s="2" t="s">
        <v>149</v>
      </c>
      <c r="E2669" s="2"/>
      <c r="F2669" s="2" t="s">
        <v>7438</v>
      </c>
    </row>
    <row r="2670" spans="1:6" ht="18" customHeight="1">
      <c r="A2670" s="2">
        <v>2846909990</v>
      </c>
      <c r="B2670" s="2" t="s">
        <v>7848</v>
      </c>
      <c r="C2670" s="2" t="s">
        <v>7787</v>
      </c>
      <c r="D2670" s="2" t="s">
        <v>149</v>
      </c>
      <c r="E2670" s="2"/>
      <c r="F2670" s="2" t="s">
        <v>7177</v>
      </c>
    </row>
    <row r="2671" spans="1:6" ht="18" customHeight="1">
      <c r="A2671" s="2">
        <v>2847000000</v>
      </c>
      <c r="B2671" s="2" t="s">
        <v>7849</v>
      </c>
      <c r="C2671" s="2" t="s">
        <v>6704</v>
      </c>
      <c r="D2671" s="2" t="s">
        <v>149</v>
      </c>
      <c r="E2671" s="2"/>
      <c r="F2671" s="2" t="s">
        <v>6932</v>
      </c>
    </row>
    <row r="2672" spans="1:6" ht="18" customHeight="1">
      <c r="A2672" s="2">
        <v>2849100000</v>
      </c>
      <c r="B2672" s="2" t="s">
        <v>7850</v>
      </c>
      <c r="C2672" s="2" t="s">
        <v>7851</v>
      </c>
      <c r="D2672" s="2" t="s">
        <v>149</v>
      </c>
      <c r="E2672" s="2"/>
      <c r="F2672" s="2" t="s">
        <v>4648</v>
      </c>
    </row>
    <row r="2673" spans="1:6" ht="18" customHeight="1">
      <c r="A2673" s="2">
        <v>2849200000</v>
      </c>
      <c r="B2673" s="2" t="s">
        <v>7852</v>
      </c>
      <c r="C2673" s="2" t="s">
        <v>7851</v>
      </c>
      <c r="D2673" s="2" t="s">
        <v>149</v>
      </c>
      <c r="E2673" s="2"/>
      <c r="F2673" s="2" t="s">
        <v>7054</v>
      </c>
    </row>
    <row r="2674" spans="1:6" ht="18" customHeight="1">
      <c r="A2674" s="2">
        <v>2849901000</v>
      </c>
      <c r="B2674" s="2" t="s">
        <v>7853</v>
      </c>
      <c r="C2674" s="2" t="s">
        <v>7851</v>
      </c>
      <c r="D2674" s="2" t="s">
        <v>149</v>
      </c>
      <c r="E2674" s="2"/>
      <c r="F2674" s="2"/>
    </row>
    <row r="2675" spans="1:6" ht="18" customHeight="1">
      <c r="A2675" s="2">
        <v>2849902000</v>
      </c>
      <c r="B2675" s="2" t="s">
        <v>7854</v>
      </c>
      <c r="C2675" s="2" t="s">
        <v>7851</v>
      </c>
      <c r="D2675" s="2" t="s">
        <v>149</v>
      </c>
      <c r="E2675" s="2"/>
      <c r="F2675" s="2" t="s">
        <v>7560</v>
      </c>
    </row>
    <row r="2676" spans="1:6" ht="18" customHeight="1">
      <c r="A2676" s="2">
        <v>2849909000</v>
      </c>
      <c r="B2676" s="2" t="s">
        <v>7855</v>
      </c>
      <c r="C2676" s="2" t="s">
        <v>7851</v>
      </c>
      <c r="D2676" s="2" t="s">
        <v>149</v>
      </c>
      <c r="E2676" s="2"/>
      <c r="F2676" s="2"/>
    </row>
    <row r="2677" spans="1:6" ht="18" customHeight="1">
      <c r="A2677" s="2">
        <v>2850001100</v>
      </c>
      <c r="B2677" s="2" t="s">
        <v>7856</v>
      </c>
      <c r="C2677" s="2" t="s">
        <v>6039</v>
      </c>
      <c r="D2677" s="2" t="s">
        <v>149</v>
      </c>
      <c r="E2677" s="2"/>
      <c r="F2677" s="2"/>
    </row>
    <row r="2678" spans="1:6" ht="18" customHeight="1">
      <c r="A2678" s="2">
        <v>2850001200</v>
      </c>
      <c r="B2678" s="2" t="s">
        <v>7857</v>
      </c>
      <c r="C2678" s="2" t="s">
        <v>6039</v>
      </c>
      <c r="D2678" s="2" t="s">
        <v>149</v>
      </c>
      <c r="E2678" s="2"/>
      <c r="F2678" s="2"/>
    </row>
    <row r="2679" spans="1:6" ht="18" customHeight="1">
      <c r="A2679" s="2">
        <v>2850001901</v>
      </c>
      <c r="B2679" s="2" t="s">
        <v>7858</v>
      </c>
      <c r="C2679" s="2" t="s">
        <v>6039</v>
      </c>
      <c r="D2679" s="2" t="s">
        <v>149</v>
      </c>
      <c r="E2679" s="2"/>
      <c r="F2679" s="2">
        <v>3</v>
      </c>
    </row>
    <row r="2680" spans="1:6" ht="18" customHeight="1">
      <c r="A2680" s="2">
        <v>2850001990</v>
      </c>
      <c r="B2680" s="2" t="s">
        <v>7859</v>
      </c>
      <c r="C2680" s="2" t="s">
        <v>6039</v>
      </c>
      <c r="D2680" s="2" t="s">
        <v>149</v>
      </c>
      <c r="E2680" s="2"/>
      <c r="F2680" s="2"/>
    </row>
    <row r="2681" spans="1:6" ht="18" customHeight="1">
      <c r="A2681" s="2">
        <v>2850009010</v>
      </c>
      <c r="B2681" s="2" t="s">
        <v>7860</v>
      </c>
      <c r="C2681" s="2" t="s">
        <v>6039</v>
      </c>
      <c r="D2681" s="2" t="s">
        <v>149</v>
      </c>
      <c r="E2681" s="2"/>
      <c r="F2681" s="2"/>
    </row>
    <row r="2682" spans="1:6" ht="18" customHeight="1">
      <c r="A2682" s="2">
        <v>2850009020</v>
      </c>
      <c r="B2682" s="2" t="s">
        <v>7861</v>
      </c>
      <c r="C2682" s="2" t="s">
        <v>6039</v>
      </c>
      <c r="D2682" s="2" t="s">
        <v>149</v>
      </c>
      <c r="E2682" s="2"/>
      <c r="F2682" s="2" t="s">
        <v>7862</v>
      </c>
    </row>
    <row r="2683" spans="1:6" ht="18" customHeight="1">
      <c r="A2683" s="2">
        <v>2850009030</v>
      </c>
      <c r="B2683" s="2" t="s">
        <v>7863</v>
      </c>
      <c r="C2683" s="2" t="s">
        <v>6039</v>
      </c>
      <c r="D2683" s="2" t="s">
        <v>149</v>
      </c>
      <c r="E2683" s="2"/>
      <c r="F2683" s="2"/>
    </row>
    <row r="2684" spans="1:6" ht="18" customHeight="1">
      <c r="A2684" s="2">
        <v>2850009090</v>
      </c>
      <c r="B2684" s="2" t="s">
        <v>7864</v>
      </c>
      <c r="C2684" s="2" t="s">
        <v>6039</v>
      </c>
      <c r="D2684" s="2" t="s">
        <v>149</v>
      </c>
      <c r="E2684" s="2"/>
      <c r="F2684" s="2"/>
    </row>
    <row r="2685" spans="1:6" ht="18" customHeight="1">
      <c r="A2685" s="2">
        <v>2852100010</v>
      </c>
      <c r="B2685" s="2" t="s">
        <v>7865</v>
      </c>
      <c r="C2685" s="2" t="s">
        <v>6039</v>
      </c>
      <c r="D2685" s="2" t="s">
        <v>149</v>
      </c>
      <c r="E2685" s="2"/>
      <c r="F2685" s="2">
        <v>3</v>
      </c>
    </row>
    <row r="2686" spans="1:6" ht="18" customHeight="1">
      <c r="A2686" s="2">
        <v>2852100090</v>
      </c>
      <c r="B2686" s="2" t="s">
        <v>7866</v>
      </c>
      <c r="C2686" s="2" t="s">
        <v>6039</v>
      </c>
      <c r="D2686" s="2" t="s">
        <v>149</v>
      </c>
      <c r="E2686" s="2"/>
      <c r="F2686" s="2"/>
    </row>
    <row r="2687" spans="1:6" ht="18" customHeight="1">
      <c r="A2687" s="2">
        <v>2852900000</v>
      </c>
      <c r="B2687" s="2" t="s">
        <v>7867</v>
      </c>
      <c r="C2687" s="2" t="s">
        <v>6039</v>
      </c>
      <c r="D2687" s="2" t="s">
        <v>149</v>
      </c>
      <c r="E2687" s="2"/>
      <c r="F2687" s="2"/>
    </row>
    <row r="2688" spans="1:6" ht="18" customHeight="1">
      <c r="A2688" s="2">
        <v>2853100000</v>
      </c>
      <c r="B2688" s="2" t="s">
        <v>7868</v>
      </c>
      <c r="C2688" s="2" t="s">
        <v>6704</v>
      </c>
      <c r="D2688" s="2" t="s">
        <v>149</v>
      </c>
      <c r="E2688" s="2"/>
      <c r="F2688" s="2" t="s">
        <v>6257</v>
      </c>
    </row>
    <row r="2689" spans="1:6" ht="18" customHeight="1">
      <c r="A2689" s="2">
        <v>2853901000</v>
      </c>
      <c r="B2689" s="2" t="s">
        <v>7869</v>
      </c>
      <c r="C2689" s="2" t="s">
        <v>7870</v>
      </c>
      <c r="D2689" s="2" t="s">
        <v>149</v>
      </c>
      <c r="E2689" s="2"/>
      <c r="F2689" s="2" t="s">
        <v>4648</v>
      </c>
    </row>
    <row r="2690" spans="1:6" ht="18" customHeight="1">
      <c r="A2690" s="2">
        <v>2853903000</v>
      </c>
      <c r="B2690" s="2" t="s">
        <v>7871</v>
      </c>
      <c r="C2690" s="2" t="s">
        <v>7679</v>
      </c>
      <c r="D2690" s="2" t="s">
        <v>149</v>
      </c>
      <c r="E2690" s="2"/>
      <c r="F2690" s="2"/>
    </row>
    <row r="2691" spans="1:6" ht="18" customHeight="1">
      <c r="A2691" s="2">
        <v>2853904010</v>
      </c>
      <c r="B2691" s="2" t="s">
        <v>7872</v>
      </c>
      <c r="C2691" s="2" t="s">
        <v>7873</v>
      </c>
      <c r="D2691" s="2" t="s">
        <v>149</v>
      </c>
      <c r="E2691" s="2"/>
      <c r="F2691" s="2" t="s">
        <v>7495</v>
      </c>
    </row>
    <row r="2692" spans="1:6" ht="18" customHeight="1">
      <c r="A2692" s="2">
        <v>2853904020</v>
      </c>
      <c r="B2692" s="2" t="s">
        <v>7874</v>
      </c>
      <c r="C2692" s="2" t="s">
        <v>7873</v>
      </c>
      <c r="D2692" s="2" t="s">
        <v>149</v>
      </c>
      <c r="E2692" s="2"/>
      <c r="F2692" s="2"/>
    </row>
    <row r="2693" spans="1:6" ht="18" customHeight="1">
      <c r="A2693" s="2">
        <v>2853904050</v>
      </c>
      <c r="B2693" s="2" t="s">
        <v>7875</v>
      </c>
      <c r="C2693" s="2" t="s">
        <v>7873</v>
      </c>
      <c r="D2693" s="2" t="s">
        <v>149</v>
      </c>
      <c r="E2693" s="2"/>
      <c r="F2693" s="2">
        <v>3</v>
      </c>
    </row>
    <row r="2694" spans="1:6" ht="18" customHeight="1">
      <c r="A2694" s="2">
        <v>2853904051</v>
      </c>
      <c r="B2694" s="2" t="s">
        <v>7876</v>
      </c>
      <c r="C2694" s="2" t="s">
        <v>7873</v>
      </c>
      <c r="D2694" s="2" t="s">
        <v>149</v>
      </c>
      <c r="E2694" s="2"/>
      <c r="F2694" s="2">
        <v>3</v>
      </c>
    </row>
    <row r="2695" spans="1:6" ht="18" customHeight="1">
      <c r="A2695" s="2">
        <v>2853904090</v>
      </c>
      <c r="B2695" s="2" t="s">
        <v>7877</v>
      </c>
      <c r="C2695" s="2" t="s">
        <v>7873</v>
      </c>
      <c r="D2695" s="2" t="s">
        <v>149</v>
      </c>
      <c r="E2695" s="2"/>
      <c r="F2695" s="2"/>
    </row>
    <row r="2696" spans="1:6" ht="18" customHeight="1">
      <c r="A2696" s="2">
        <v>2853905000</v>
      </c>
      <c r="B2696" s="2" t="s">
        <v>7878</v>
      </c>
      <c r="C2696" s="2" t="s">
        <v>7679</v>
      </c>
      <c r="D2696" s="2" t="s">
        <v>149</v>
      </c>
      <c r="E2696" s="2"/>
      <c r="F2696" s="2"/>
    </row>
    <row r="2697" spans="1:6" ht="18" customHeight="1">
      <c r="A2697" s="2">
        <v>2853909010</v>
      </c>
      <c r="B2697" s="2" t="s">
        <v>7879</v>
      </c>
      <c r="C2697" s="2" t="s">
        <v>6039</v>
      </c>
      <c r="D2697" s="2" t="s">
        <v>149</v>
      </c>
      <c r="E2697" s="2"/>
      <c r="F2697" s="2" t="s">
        <v>4648</v>
      </c>
    </row>
    <row r="2698" spans="1:6" ht="18" customHeight="1">
      <c r="A2698" s="2">
        <v>2853909025</v>
      </c>
      <c r="B2698" s="2" t="s">
        <v>7880</v>
      </c>
      <c r="C2698" s="2" t="s">
        <v>6039</v>
      </c>
      <c r="D2698" s="2" t="s">
        <v>149</v>
      </c>
      <c r="E2698" s="2"/>
      <c r="F2698" s="2" t="s">
        <v>7495</v>
      </c>
    </row>
    <row r="2699" spans="1:6" ht="18" customHeight="1">
      <c r="A2699" s="2">
        <v>2853909031</v>
      </c>
      <c r="B2699" s="2" t="s">
        <v>7881</v>
      </c>
      <c r="C2699" s="2" t="s">
        <v>6039</v>
      </c>
      <c r="D2699" s="2" t="s">
        <v>149</v>
      </c>
      <c r="E2699" s="2"/>
      <c r="F2699" s="2">
        <v>3</v>
      </c>
    </row>
    <row r="2700" spans="1:6" ht="18" customHeight="1">
      <c r="A2700" s="2">
        <v>2853909040</v>
      </c>
      <c r="B2700" s="2" t="s">
        <v>7882</v>
      </c>
      <c r="C2700" s="2" t="s">
        <v>6039</v>
      </c>
      <c r="D2700" s="2" t="s">
        <v>149</v>
      </c>
      <c r="E2700" s="2"/>
      <c r="F2700" s="2">
        <v>3</v>
      </c>
    </row>
    <row r="2701" spans="1:6" ht="18" customHeight="1">
      <c r="A2701" s="2">
        <v>2853909050</v>
      </c>
      <c r="B2701" s="2" t="s">
        <v>7883</v>
      </c>
      <c r="C2701" s="2" t="s">
        <v>6039</v>
      </c>
      <c r="D2701" s="2" t="s">
        <v>149</v>
      </c>
      <c r="E2701" s="2"/>
      <c r="F2701" s="2" t="s">
        <v>7738</v>
      </c>
    </row>
    <row r="2702" spans="1:6" ht="18" customHeight="1">
      <c r="A2702" s="2">
        <v>2853909090</v>
      </c>
      <c r="B2702" s="2" t="s">
        <v>7884</v>
      </c>
      <c r="C2702" s="2" t="s">
        <v>6039</v>
      </c>
      <c r="D2702" s="2" t="s">
        <v>149</v>
      </c>
      <c r="E2702" s="2"/>
      <c r="F2702" s="2"/>
    </row>
    <row r="2703" spans="1:6" ht="18" customHeight="1">
      <c r="A2703" s="2">
        <v>2901101000</v>
      </c>
      <c r="B2703" s="2" t="s">
        <v>7885</v>
      </c>
      <c r="C2703" s="2" t="s">
        <v>7886</v>
      </c>
      <c r="D2703" s="2" t="s">
        <v>149</v>
      </c>
      <c r="E2703" s="2"/>
      <c r="F2703" s="2"/>
    </row>
    <row r="2704" spans="1:6" ht="18" customHeight="1">
      <c r="A2704" s="2">
        <v>2901109000</v>
      </c>
      <c r="B2704" s="2" t="s">
        <v>7887</v>
      </c>
      <c r="C2704" s="2" t="s">
        <v>7886</v>
      </c>
      <c r="D2704" s="2" t="s">
        <v>149</v>
      </c>
      <c r="E2704" s="2"/>
      <c r="F2704" s="2"/>
    </row>
    <row r="2705" spans="1:6" ht="18" customHeight="1">
      <c r="A2705" s="2">
        <v>2901210000</v>
      </c>
      <c r="B2705" s="2" t="s">
        <v>7888</v>
      </c>
      <c r="C2705" s="2" t="s">
        <v>7886</v>
      </c>
      <c r="D2705" s="2" t="s">
        <v>149</v>
      </c>
      <c r="E2705" s="2"/>
      <c r="F2705" s="2" t="s">
        <v>4648</v>
      </c>
    </row>
    <row r="2706" spans="1:6" ht="18" customHeight="1">
      <c r="A2706" s="2">
        <v>2901220000</v>
      </c>
      <c r="B2706" s="2" t="s">
        <v>7889</v>
      </c>
      <c r="C2706" s="2" t="s">
        <v>7890</v>
      </c>
      <c r="D2706" s="2" t="s">
        <v>149</v>
      </c>
      <c r="E2706" s="2"/>
      <c r="F2706" s="2" t="s">
        <v>4648</v>
      </c>
    </row>
    <row r="2707" spans="1:6" ht="18" customHeight="1">
      <c r="A2707" s="2">
        <v>2901231000</v>
      </c>
      <c r="B2707" s="2" t="s">
        <v>7891</v>
      </c>
      <c r="C2707" s="2" t="s">
        <v>7890</v>
      </c>
      <c r="D2707" s="2" t="s">
        <v>149</v>
      </c>
      <c r="E2707" s="2"/>
      <c r="F2707" s="2" t="s">
        <v>4648</v>
      </c>
    </row>
    <row r="2708" spans="1:6" ht="18" customHeight="1">
      <c r="A2708" s="2">
        <v>2901232000</v>
      </c>
      <c r="B2708" s="2" t="s">
        <v>7892</v>
      </c>
      <c r="C2708" s="2" t="s">
        <v>7886</v>
      </c>
      <c r="D2708" s="2" t="s">
        <v>149</v>
      </c>
      <c r="E2708" s="2"/>
      <c r="F2708" s="2" t="s">
        <v>4648</v>
      </c>
    </row>
    <row r="2709" spans="1:6" ht="18" customHeight="1">
      <c r="A2709" s="2">
        <v>2901233000</v>
      </c>
      <c r="B2709" s="2" t="s">
        <v>7893</v>
      </c>
      <c r="C2709" s="2" t="s">
        <v>7886</v>
      </c>
      <c r="D2709" s="2" t="s">
        <v>149</v>
      </c>
      <c r="E2709" s="2"/>
      <c r="F2709" s="2"/>
    </row>
    <row r="2710" spans="1:6" ht="18" customHeight="1">
      <c r="A2710" s="2">
        <v>2901241000</v>
      </c>
      <c r="B2710" s="2" t="s">
        <v>7894</v>
      </c>
      <c r="C2710" s="2" t="s">
        <v>7890</v>
      </c>
      <c r="D2710" s="2" t="s">
        <v>149</v>
      </c>
      <c r="E2710" s="2"/>
      <c r="F2710" s="2" t="s">
        <v>4648</v>
      </c>
    </row>
    <row r="2711" spans="1:6" ht="18" customHeight="1">
      <c r="A2711" s="2">
        <v>2901242000</v>
      </c>
      <c r="B2711" s="2" t="s">
        <v>7895</v>
      </c>
      <c r="C2711" s="2" t="s">
        <v>7890</v>
      </c>
      <c r="D2711" s="2" t="s">
        <v>149</v>
      </c>
      <c r="E2711" s="2"/>
      <c r="F2711" s="2"/>
    </row>
    <row r="2712" spans="1:6" ht="18" customHeight="1">
      <c r="A2712" s="2">
        <v>2901291000</v>
      </c>
      <c r="B2712" s="2" t="s">
        <v>7896</v>
      </c>
      <c r="C2712" s="2" t="s">
        <v>7886</v>
      </c>
      <c r="D2712" s="2" t="s">
        <v>149</v>
      </c>
      <c r="E2712" s="2"/>
      <c r="F2712" s="2" t="s">
        <v>4648</v>
      </c>
    </row>
    <row r="2713" spans="1:6" ht="18" customHeight="1">
      <c r="A2713" s="2">
        <v>2901292000</v>
      </c>
      <c r="B2713" s="2" t="s">
        <v>7897</v>
      </c>
      <c r="C2713" s="2" t="s">
        <v>7886</v>
      </c>
      <c r="D2713" s="2" t="s">
        <v>149</v>
      </c>
      <c r="E2713" s="2"/>
      <c r="F2713" s="2" t="s">
        <v>4648</v>
      </c>
    </row>
    <row r="2714" spans="1:6" ht="18" customHeight="1">
      <c r="A2714" s="2">
        <v>2901299010</v>
      </c>
      <c r="B2714" s="2" t="s">
        <v>7898</v>
      </c>
      <c r="C2714" s="2" t="s">
        <v>7886</v>
      </c>
      <c r="D2714" s="2" t="s">
        <v>149</v>
      </c>
      <c r="E2714" s="2"/>
      <c r="F2714" s="2" t="s">
        <v>7495</v>
      </c>
    </row>
    <row r="2715" spans="1:6" ht="18" customHeight="1">
      <c r="A2715" s="2">
        <v>2901299090</v>
      </c>
      <c r="B2715" s="2" t="s">
        <v>7899</v>
      </c>
      <c r="C2715" s="2" t="s">
        <v>7886</v>
      </c>
      <c r="D2715" s="2" t="s">
        <v>149</v>
      </c>
      <c r="E2715" s="2"/>
      <c r="F2715" s="2"/>
    </row>
    <row r="2716" spans="1:6" ht="18" customHeight="1">
      <c r="A2716" s="2">
        <v>2902110000</v>
      </c>
      <c r="B2716" s="2" t="s">
        <v>7900</v>
      </c>
      <c r="C2716" s="2" t="s">
        <v>7901</v>
      </c>
      <c r="D2716" s="2" t="s">
        <v>149</v>
      </c>
      <c r="E2716" s="2"/>
      <c r="F2716" s="2" t="s">
        <v>6932</v>
      </c>
    </row>
    <row r="2717" spans="1:6" ht="18" customHeight="1">
      <c r="A2717" s="2">
        <v>2902191000</v>
      </c>
      <c r="B2717" s="2" t="s">
        <v>7902</v>
      </c>
      <c r="C2717" s="2" t="s">
        <v>7903</v>
      </c>
      <c r="D2717" s="2" t="s">
        <v>149</v>
      </c>
      <c r="E2717" s="2"/>
      <c r="F2717" s="2"/>
    </row>
    <row r="2718" spans="1:6" ht="18" customHeight="1">
      <c r="A2718" s="2">
        <v>2902192000</v>
      </c>
      <c r="B2718" s="2" t="s">
        <v>7904</v>
      </c>
      <c r="C2718" s="2" t="s">
        <v>7903</v>
      </c>
      <c r="D2718" s="2" t="s">
        <v>149</v>
      </c>
      <c r="E2718" s="2"/>
      <c r="F2718" s="2"/>
    </row>
    <row r="2719" spans="1:6" ht="18" customHeight="1">
      <c r="A2719" s="2">
        <v>2902199011</v>
      </c>
      <c r="B2719" s="2" t="s">
        <v>7905</v>
      </c>
      <c r="C2719" s="2" t="s">
        <v>7903</v>
      </c>
      <c r="D2719" s="2" t="s">
        <v>149</v>
      </c>
      <c r="E2719" s="2"/>
      <c r="F2719" s="2" t="s">
        <v>7495</v>
      </c>
    </row>
    <row r="2720" spans="1:6" ht="18" customHeight="1">
      <c r="A2720" s="2">
        <v>2902199013</v>
      </c>
      <c r="B2720" s="2" t="s">
        <v>7906</v>
      </c>
      <c r="C2720" s="2" t="s">
        <v>7903</v>
      </c>
      <c r="D2720" s="2" t="s">
        <v>149</v>
      </c>
      <c r="E2720" s="2"/>
      <c r="F2720" s="2" t="s">
        <v>7389</v>
      </c>
    </row>
    <row r="2721" spans="1:6" ht="18" customHeight="1">
      <c r="A2721" s="2">
        <v>2902199090</v>
      </c>
      <c r="B2721" s="2" t="s">
        <v>7907</v>
      </c>
      <c r="C2721" s="2" t="s">
        <v>7903</v>
      </c>
      <c r="D2721" s="2" t="s">
        <v>149</v>
      </c>
      <c r="E2721" s="2"/>
      <c r="F2721" s="2"/>
    </row>
    <row r="2722" spans="1:6" ht="18" customHeight="1">
      <c r="A2722" s="2">
        <v>2902200000</v>
      </c>
      <c r="B2722" s="2" t="s">
        <v>7908</v>
      </c>
      <c r="C2722" s="2" t="s">
        <v>7909</v>
      </c>
      <c r="D2722" s="2" t="s">
        <v>149</v>
      </c>
      <c r="E2722" s="2"/>
      <c r="F2722" s="2" t="s">
        <v>6932</v>
      </c>
    </row>
    <row r="2723" spans="1:6" ht="18" customHeight="1">
      <c r="A2723" s="2">
        <v>2902300000</v>
      </c>
      <c r="B2723" s="2" t="s">
        <v>7910</v>
      </c>
      <c r="C2723" s="2" t="s">
        <v>7909</v>
      </c>
      <c r="D2723" s="2" t="s">
        <v>149</v>
      </c>
      <c r="E2723" s="2"/>
      <c r="F2723" s="2" t="s">
        <v>6257</v>
      </c>
    </row>
    <row r="2724" spans="1:6" ht="18" customHeight="1">
      <c r="A2724" s="2">
        <v>2902410000</v>
      </c>
      <c r="B2724" s="2" t="s">
        <v>7911</v>
      </c>
      <c r="C2724" s="2" t="s">
        <v>7909</v>
      </c>
      <c r="D2724" s="2" t="s">
        <v>149</v>
      </c>
      <c r="E2724" s="2"/>
      <c r="F2724" s="2" t="s">
        <v>7389</v>
      </c>
    </row>
    <row r="2725" spans="1:6" ht="18" customHeight="1">
      <c r="A2725" s="2">
        <v>2902420000</v>
      </c>
      <c r="B2725" s="2" t="s">
        <v>7912</v>
      </c>
      <c r="C2725" s="2" t="s">
        <v>7909</v>
      </c>
      <c r="D2725" s="2" t="s">
        <v>149</v>
      </c>
      <c r="E2725" s="2"/>
      <c r="F2725" s="2" t="s">
        <v>7389</v>
      </c>
    </row>
    <row r="2726" spans="1:6" ht="18" customHeight="1">
      <c r="A2726" s="2">
        <v>2902430000</v>
      </c>
      <c r="B2726" s="2" t="s">
        <v>7913</v>
      </c>
      <c r="C2726" s="2" t="s">
        <v>7909</v>
      </c>
      <c r="D2726" s="2" t="s">
        <v>149</v>
      </c>
      <c r="E2726" s="2"/>
      <c r="F2726" s="2" t="s">
        <v>7389</v>
      </c>
    </row>
    <row r="2727" spans="1:6" ht="18" customHeight="1">
      <c r="A2727" s="2">
        <v>2902440000</v>
      </c>
      <c r="B2727" s="2" t="s">
        <v>7914</v>
      </c>
      <c r="C2727" s="2" t="s">
        <v>7909</v>
      </c>
      <c r="D2727" s="2" t="s">
        <v>149</v>
      </c>
      <c r="E2727" s="2"/>
      <c r="F2727" s="2" t="s">
        <v>7389</v>
      </c>
    </row>
    <row r="2728" spans="1:6" ht="18" customHeight="1">
      <c r="A2728" s="2">
        <v>2902500000</v>
      </c>
      <c r="B2728" s="2" t="s">
        <v>7915</v>
      </c>
      <c r="C2728" s="2" t="s">
        <v>7909</v>
      </c>
      <c r="D2728" s="2" t="s">
        <v>149</v>
      </c>
      <c r="E2728" s="2"/>
      <c r="F2728" s="2" t="s">
        <v>4648</v>
      </c>
    </row>
    <row r="2729" spans="1:6" ht="18" customHeight="1">
      <c r="A2729" s="2">
        <v>2902600000</v>
      </c>
      <c r="B2729" s="2" t="s">
        <v>7916</v>
      </c>
      <c r="C2729" s="2" t="s">
        <v>7909</v>
      </c>
      <c r="D2729" s="2" t="s">
        <v>149</v>
      </c>
      <c r="E2729" s="2"/>
      <c r="F2729" s="2" t="s">
        <v>4648</v>
      </c>
    </row>
    <row r="2730" spans="1:6" ht="18" customHeight="1">
      <c r="A2730" s="2">
        <v>2902700000</v>
      </c>
      <c r="B2730" s="2" t="s">
        <v>7917</v>
      </c>
      <c r="C2730" s="2" t="s">
        <v>7909</v>
      </c>
      <c r="D2730" s="2" t="s">
        <v>149</v>
      </c>
      <c r="E2730" s="2"/>
      <c r="F2730" s="2" t="s">
        <v>4648</v>
      </c>
    </row>
    <row r="2731" spans="1:6" ht="18" customHeight="1">
      <c r="A2731" s="2">
        <v>2902901000</v>
      </c>
      <c r="B2731" s="2" t="s">
        <v>7918</v>
      </c>
      <c r="C2731" s="2" t="s">
        <v>7387</v>
      </c>
      <c r="D2731" s="2" t="s">
        <v>149</v>
      </c>
      <c r="E2731" s="2"/>
      <c r="F2731" s="2"/>
    </row>
    <row r="2732" spans="1:6" ht="18" customHeight="1">
      <c r="A2732" s="2">
        <v>2902902000</v>
      </c>
      <c r="B2732" s="2" t="s">
        <v>7919</v>
      </c>
      <c r="C2732" s="2" t="s">
        <v>7920</v>
      </c>
      <c r="D2732" s="2" t="s">
        <v>149</v>
      </c>
      <c r="E2732" s="2"/>
      <c r="F2732" s="2" t="s">
        <v>4648</v>
      </c>
    </row>
    <row r="2733" spans="1:6" ht="18" customHeight="1">
      <c r="A2733" s="2">
        <v>2902903000</v>
      </c>
      <c r="B2733" s="2" t="s">
        <v>7921</v>
      </c>
      <c r="C2733" s="2" t="s">
        <v>7387</v>
      </c>
      <c r="D2733" s="2" t="s">
        <v>149</v>
      </c>
      <c r="E2733" s="2"/>
      <c r="F2733" s="2"/>
    </row>
    <row r="2734" spans="1:6" ht="18" customHeight="1">
      <c r="A2734" s="2">
        <v>2902904000</v>
      </c>
      <c r="B2734" s="2" t="s">
        <v>7922</v>
      </c>
      <c r="C2734" s="2" t="s">
        <v>7387</v>
      </c>
      <c r="D2734" s="2" t="s">
        <v>149</v>
      </c>
      <c r="E2734" s="2"/>
      <c r="F2734" s="2"/>
    </row>
    <row r="2735" spans="1:6" ht="18" customHeight="1">
      <c r="A2735" s="2">
        <v>2902905000</v>
      </c>
      <c r="B2735" s="2" t="s">
        <v>7923</v>
      </c>
      <c r="C2735" s="2" t="s">
        <v>7387</v>
      </c>
      <c r="D2735" s="2" t="s">
        <v>149</v>
      </c>
      <c r="E2735" s="2"/>
      <c r="F2735" s="2"/>
    </row>
    <row r="2736" spans="1:6" ht="18" customHeight="1">
      <c r="A2736" s="2">
        <v>2902909000</v>
      </c>
      <c r="B2736" s="2" t="s">
        <v>7924</v>
      </c>
      <c r="C2736" s="2" t="s">
        <v>7387</v>
      </c>
      <c r="D2736" s="2" t="s">
        <v>149</v>
      </c>
      <c r="E2736" s="2"/>
      <c r="F2736" s="2"/>
    </row>
    <row r="2737" spans="1:6" ht="18" customHeight="1">
      <c r="A2737" s="2">
        <v>2903110000</v>
      </c>
      <c r="B2737" s="2" t="s">
        <v>7925</v>
      </c>
      <c r="C2737" s="2" t="s">
        <v>7903</v>
      </c>
      <c r="D2737" s="2" t="s">
        <v>149</v>
      </c>
      <c r="E2737" s="2"/>
      <c r="F2737" s="2"/>
    </row>
    <row r="2738" spans="1:6" ht="18" customHeight="1">
      <c r="A2738" s="2">
        <v>2903120000</v>
      </c>
      <c r="B2738" s="2" t="s">
        <v>7926</v>
      </c>
      <c r="C2738" s="2" t="s">
        <v>7903</v>
      </c>
      <c r="D2738" s="2" t="s">
        <v>149</v>
      </c>
      <c r="E2738" s="2"/>
      <c r="F2738" s="2" t="s">
        <v>7389</v>
      </c>
    </row>
    <row r="2739" spans="1:6" ht="18" customHeight="1">
      <c r="A2739" s="2">
        <v>2903130000</v>
      </c>
      <c r="B2739" s="2" t="s">
        <v>7927</v>
      </c>
      <c r="C2739" s="2" t="s">
        <v>7903</v>
      </c>
      <c r="D2739" s="2" t="s">
        <v>149</v>
      </c>
      <c r="E2739" s="2"/>
      <c r="F2739" s="2" t="s">
        <v>6257</v>
      </c>
    </row>
    <row r="2740" spans="1:6" ht="18" customHeight="1">
      <c r="A2740" s="2">
        <v>2903140010</v>
      </c>
      <c r="B2740" s="2" t="s">
        <v>7928</v>
      </c>
      <c r="C2740" s="2" t="s">
        <v>7903</v>
      </c>
      <c r="D2740" s="2" t="s">
        <v>149</v>
      </c>
      <c r="E2740" s="2"/>
      <c r="F2740" s="2">
        <v>89</v>
      </c>
    </row>
    <row r="2741" spans="1:6" ht="18" customHeight="1">
      <c r="A2741" s="2">
        <v>2903140090</v>
      </c>
      <c r="B2741" s="2" t="s">
        <v>7929</v>
      </c>
      <c r="C2741" s="2" t="s">
        <v>7903</v>
      </c>
      <c r="D2741" s="2" t="s">
        <v>149</v>
      </c>
      <c r="E2741" s="2"/>
      <c r="F2741" s="2" t="s">
        <v>7181</v>
      </c>
    </row>
    <row r="2742" spans="1:6" ht="18" customHeight="1">
      <c r="A2742" s="2">
        <v>2903150000</v>
      </c>
      <c r="B2742" s="2" t="s">
        <v>7930</v>
      </c>
      <c r="C2742" s="2" t="s">
        <v>7903</v>
      </c>
      <c r="D2742" s="2" t="s">
        <v>149</v>
      </c>
      <c r="E2742" s="2"/>
      <c r="F2742" s="2" t="s">
        <v>6932</v>
      </c>
    </row>
    <row r="2743" spans="1:6" ht="18" customHeight="1">
      <c r="A2743" s="2">
        <v>2903191010</v>
      </c>
      <c r="B2743" s="2" t="s">
        <v>7931</v>
      </c>
      <c r="C2743" s="2" t="s">
        <v>7903</v>
      </c>
      <c r="D2743" s="2" t="s">
        <v>149</v>
      </c>
      <c r="E2743" s="2"/>
      <c r="F2743" s="2" t="s">
        <v>7932</v>
      </c>
    </row>
    <row r="2744" spans="1:6" ht="18" customHeight="1">
      <c r="A2744" s="2">
        <v>2903191090</v>
      </c>
      <c r="B2744" s="2" t="s">
        <v>7933</v>
      </c>
      <c r="C2744" s="2" t="s">
        <v>7903</v>
      </c>
      <c r="D2744" s="2" t="s">
        <v>149</v>
      </c>
      <c r="E2744" s="2"/>
      <c r="F2744" s="2" t="s">
        <v>7934</v>
      </c>
    </row>
    <row r="2745" spans="1:6" ht="18" customHeight="1">
      <c r="A2745" s="2">
        <v>2903199000</v>
      </c>
      <c r="B2745" s="2" t="s">
        <v>7935</v>
      </c>
      <c r="C2745" s="2" t="s">
        <v>7903</v>
      </c>
      <c r="D2745" s="2" t="s">
        <v>149</v>
      </c>
      <c r="E2745" s="2"/>
      <c r="F2745" s="2"/>
    </row>
    <row r="2746" spans="1:6" ht="18" customHeight="1">
      <c r="A2746" s="2">
        <v>2903210000</v>
      </c>
      <c r="B2746" s="2" t="s">
        <v>7936</v>
      </c>
      <c r="C2746" s="2" t="s">
        <v>7901</v>
      </c>
      <c r="D2746" s="2" t="s">
        <v>149</v>
      </c>
      <c r="E2746" s="2"/>
      <c r="F2746" s="2" t="s">
        <v>4648</v>
      </c>
    </row>
    <row r="2747" spans="1:6" ht="18" customHeight="1">
      <c r="A2747" s="2">
        <v>2903220000</v>
      </c>
      <c r="B2747" s="2" t="s">
        <v>7937</v>
      </c>
      <c r="C2747" s="2" t="s">
        <v>7903</v>
      </c>
      <c r="D2747" s="2" t="s">
        <v>149</v>
      </c>
      <c r="E2747" s="2"/>
      <c r="F2747" s="2" t="s">
        <v>4648</v>
      </c>
    </row>
    <row r="2748" spans="1:6" ht="18" customHeight="1">
      <c r="A2748" s="2">
        <v>2903230000</v>
      </c>
      <c r="B2748" s="2" t="s">
        <v>7938</v>
      </c>
      <c r="C2748" s="2" t="s">
        <v>7903</v>
      </c>
      <c r="D2748" s="2" t="s">
        <v>149</v>
      </c>
      <c r="E2748" s="2"/>
      <c r="F2748" s="2" t="s">
        <v>4811</v>
      </c>
    </row>
    <row r="2749" spans="1:6" ht="18" customHeight="1">
      <c r="A2749" s="2">
        <v>2903291000</v>
      </c>
      <c r="B2749" s="2" t="s">
        <v>7939</v>
      </c>
      <c r="C2749" s="2" t="s">
        <v>7903</v>
      </c>
      <c r="D2749" s="2" t="s">
        <v>149</v>
      </c>
      <c r="E2749" s="2"/>
      <c r="F2749" s="2"/>
    </row>
    <row r="2750" spans="1:6" ht="18" customHeight="1">
      <c r="A2750" s="2">
        <v>2903299020</v>
      </c>
      <c r="B2750" s="2" t="s">
        <v>7940</v>
      </c>
      <c r="C2750" s="2" t="s">
        <v>7903</v>
      </c>
      <c r="D2750" s="2" t="s">
        <v>149</v>
      </c>
      <c r="E2750" s="2"/>
      <c r="F2750" s="2">
        <v>89</v>
      </c>
    </row>
    <row r="2751" spans="1:6" ht="18" customHeight="1">
      <c r="A2751" s="2">
        <v>2903299090</v>
      </c>
      <c r="B2751" s="2" t="s">
        <v>7941</v>
      </c>
      <c r="C2751" s="2" t="s">
        <v>7903</v>
      </c>
      <c r="D2751" s="2" t="s">
        <v>149</v>
      </c>
      <c r="E2751" s="2"/>
      <c r="F2751" s="2"/>
    </row>
    <row r="2752" spans="1:6" ht="18" customHeight="1">
      <c r="A2752" s="2">
        <v>2903410000</v>
      </c>
      <c r="B2752" s="2" t="s">
        <v>7942</v>
      </c>
      <c r="C2752" s="2" t="s">
        <v>7903</v>
      </c>
      <c r="D2752" s="2" t="s">
        <v>149</v>
      </c>
      <c r="E2752" s="2"/>
      <c r="F2752" s="2" t="s">
        <v>7943</v>
      </c>
    </row>
    <row r="2753" spans="1:6" ht="18" customHeight="1">
      <c r="A2753" s="2">
        <v>2903420000</v>
      </c>
      <c r="B2753" s="2" t="s">
        <v>7944</v>
      </c>
      <c r="C2753" s="2" t="s">
        <v>7903</v>
      </c>
      <c r="D2753" s="2" t="s">
        <v>149</v>
      </c>
      <c r="E2753" s="2"/>
      <c r="F2753" s="2" t="s">
        <v>7943</v>
      </c>
    </row>
    <row r="2754" spans="1:6" ht="18" customHeight="1">
      <c r="A2754" s="2">
        <v>2903430010</v>
      </c>
      <c r="B2754" s="2" t="s">
        <v>7945</v>
      </c>
      <c r="C2754" s="2" t="s">
        <v>7903</v>
      </c>
      <c r="D2754" s="2" t="s">
        <v>149</v>
      </c>
      <c r="E2754" s="2"/>
      <c r="F2754" s="2" t="s">
        <v>7943</v>
      </c>
    </row>
    <row r="2755" spans="1:6" ht="18" customHeight="1">
      <c r="A2755" s="2">
        <v>2903430020</v>
      </c>
      <c r="B2755" s="2" t="s">
        <v>7946</v>
      </c>
      <c r="C2755" s="2" t="s">
        <v>7903</v>
      </c>
      <c r="D2755" s="2" t="s">
        <v>149</v>
      </c>
      <c r="E2755" s="2"/>
      <c r="F2755" s="2" t="s">
        <v>7943</v>
      </c>
    </row>
    <row r="2756" spans="1:6" ht="18" customHeight="1">
      <c r="A2756" s="2">
        <v>2903440010</v>
      </c>
      <c r="B2756" s="2" t="s">
        <v>7947</v>
      </c>
      <c r="C2756" s="2" t="s">
        <v>7903</v>
      </c>
      <c r="D2756" s="2" t="s">
        <v>149</v>
      </c>
      <c r="E2756" s="2"/>
      <c r="F2756" s="2" t="s">
        <v>7943</v>
      </c>
    </row>
    <row r="2757" spans="1:6" ht="18" customHeight="1">
      <c r="A2757" s="2">
        <v>2903440020</v>
      </c>
      <c r="B2757" s="2" t="s">
        <v>7948</v>
      </c>
      <c r="C2757" s="2" t="s">
        <v>7903</v>
      </c>
      <c r="D2757" s="2" t="s">
        <v>149</v>
      </c>
      <c r="E2757" s="2"/>
      <c r="F2757" s="2" t="s">
        <v>7943</v>
      </c>
    </row>
    <row r="2758" spans="1:6" ht="18" customHeight="1">
      <c r="A2758" s="2">
        <v>2903450000</v>
      </c>
      <c r="B2758" s="2" t="s">
        <v>7949</v>
      </c>
      <c r="C2758" s="2" t="s">
        <v>7903</v>
      </c>
      <c r="D2758" s="2" t="s">
        <v>149</v>
      </c>
      <c r="E2758" s="2"/>
      <c r="F2758" s="2" t="s">
        <v>7943</v>
      </c>
    </row>
    <row r="2759" spans="1:6" ht="18" customHeight="1">
      <c r="A2759" s="2">
        <v>2903460010</v>
      </c>
      <c r="B2759" s="2" t="s">
        <v>7950</v>
      </c>
      <c r="C2759" s="2" t="s">
        <v>7903</v>
      </c>
      <c r="D2759" s="2" t="s">
        <v>149</v>
      </c>
      <c r="E2759" s="2"/>
      <c r="F2759" s="2" t="s">
        <v>7943</v>
      </c>
    </row>
    <row r="2760" spans="1:6" ht="18" customHeight="1">
      <c r="A2760" s="2">
        <v>2903460020</v>
      </c>
      <c r="B2760" s="2" t="s">
        <v>7951</v>
      </c>
      <c r="C2760" s="2" t="s">
        <v>7903</v>
      </c>
      <c r="D2760" s="2" t="s">
        <v>149</v>
      </c>
      <c r="E2760" s="2"/>
      <c r="F2760" s="2" t="s">
        <v>7943</v>
      </c>
    </row>
    <row r="2761" spans="1:6" ht="18" customHeight="1">
      <c r="A2761" s="2">
        <v>2903460030</v>
      </c>
      <c r="B2761" s="2" t="s">
        <v>7952</v>
      </c>
      <c r="C2761" s="2" t="s">
        <v>7903</v>
      </c>
      <c r="D2761" s="2" t="s">
        <v>149</v>
      </c>
      <c r="E2761" s="2"/>
      <c r="F2761" s="2" t="s">
        <v>7943</v>
      </c>
    </row>
    <row r="2762" spans="1:6" ht="18" customHeight="1">
      <c r="A2762" s="2">
        <v>2903460040</v>
      </c>
      <c r="B2762" s="2" t="s">
        <v>7953</v>
      </c>
      <c r="C2762" s="2" t="s">
        <v>7903</v>
      </c>
      <c r="D2762" s="2" t="s">
        <v>149</v>
      </c>
      <c r="E2762" s="2"/>
      <c r="F2762" s="2" t="s">
        <v>7943</v>
      </c>
    </row>
    <row r="2763" spans="1:6" ht="18" customHeight="1">
      <c r="A2763" s="2">
        <v>2903470000</v>
      </c>
      <c r="B2763" s="2" t="s">
        <v>7954</v>
      </c>
      <c r="C2763" s="2" t="s">
        <v>7903</v>
      </c>
      <c r="D2763" s="2" t="s">
        <v>149</v>
      </c>
      <c r="E2763" s="2"/>
      <c r="F2763" s="2" t="s">
        <v>7943</v>
      </c>
    </row>
    <row r="2764" spans="1:6" ht="18" customHeight="1">
      <c r="A2764" s="2">
        <v>2903480000</v>
      </c>
      <c r="B2764" s="2" t="s">
        <v>7955</v>
      </c>
      <c r="C2764" s="2" t="s">
        <v>7903</v>
      </c>
      <c r="D2764" s="2" t="s">
        <v>149</v>
      </c>
      <c r="E2764" s="2"/>
      <c r="F2764" s="2" t="s">
        <v>7943</v>
      </c>
    </row>
    <row r="2765" spans="1:6" ht="18" customHeight="1">
      <c r="A2765" s="2">
        <v>2903490010</v>
      </c>
      <c r="B2765" s="2" t="s">
        <v>7956</v>
      </c>
      <c r="C2765" s="2" t="s">
        <v>7903</v>
      </c>
      <c r="D2765" s="2" t="s">
        <v>149</v>
      </c>
      <c r="E2765" s="2"/>
      <c r="F2765" s="2" t="s">
        <v>7738</v>
      </c>
    </row>
    <row r="2766" spans="1:6" ht="18" customHeight="1">
      <c r="A2766" s="2">
        <v>2903490090</v>
      </c>
      <c r="B2766" s="2" t="s">
        <v>7957</v>
      </c>
      <c r="C2766" s="2" t="s">
        <v>7903</v>
      </c>
      <c r="D2766" s="2" t="s">
        <v>149</v>
      </c>
      <c r="E2766" s="2"/>
      <c r="F2766" s="2"/>
    </row>
    <row r="2767" spans="1:6" ht="18" customHeight="1">
      <c r="A2767" s="2">
        <v>2903510000</v>
      </c>
      <c r="B2767" s="2" t="s">
        <v>7958</v>
      </c>
      <c r="C2767" s="2" t="s">
        <v>7903</v>
      </c>
      <c r="D2767" s="2" t="s">
        <v>149</v>
      </c>
      <c r="E2767" s="2"/>
      <c r="F2767" s="2"/>
    </row>
    <row r="2768" spans="1:6" ht="18" customHeight="1">
      <c r="A2768" s="2">
        <v>2903591000</v>
      </c>
      <c r="B2768" s="2" t="s">
        <v>7959</v>
      </c>
      <c r="C2768" s="2" t="s">
        <v>7903</v>
      </c>
      <c r="D2768" s="2" t="s">
        <v>149</v>
      </c>
      <c r="E2768" s="2"/>
      <c r="F2768" s="2">
        <v>23</v>
      </c>
    </row>
    <row r="2769" spans="1:6" ht="18" customHeight="1">
      <c r="A2769" s="2">
        <v>2903599000</v>
      </c>
      <c r="B2769" s="2" t="s">
        <v>7960</v>
      </c>
      <c r="C2769" s="2" t="s">
        <v>7903</v>
      </c>
      <c r="D2769" s="2" t="s">
        <v>149</v>
      </c>
      <c r="E2769" s="2"/>
      <c r="F2769" s="2"/>
    </row>
    <row r="2770" spans="1:6" ht="18" customHeight="1">
      <c r="A2770" s="2">
        <v>2903610000</v>
      </c>
      <c r="B2770" s="2" t="s">
        <v>7961</v>
      </c>
      <c r="C2770" s="2" t="s">
        <v>7903</v>
      </c>
      <c r="D2770" s="2" t="s">
        <v>149</v>
      </c>
      <c r="E2770" s="2"/>
      <c r="F2770" s="2" t="s">
        <v>7962</v>
      </c>
    </row>
    <row r="2771" spans="1:6" ht="18" customHeight="1">
      <c r="A2771" s="2">
        <v>2903620000</v>
      </c>
      <c r="B2771" s="2" t="s">
        <v>7963</v>
      </c>
      <c r="C2771" s="2" t="s">
        <v>7903</v>
      </c>
      <c r="D2771" s="2" t="s">
        <v>149</v>
      </c>
      <c r="E2771" s="2"/>
      <c r="F2771" s="2">
        <v>89</v>
      </c>
    </row>
    <row r="2772" spans="1:6" ht="18" customHeight="1">
      <c r="A2772" s="2">
        <v>2903690010</v>
      </c>
      <c r="B2772" s="2" t="s">
        <v>7964</v>
      </c>
      <c r="C2772" s="2" t="s">
        <v>7903</v>
      </c>
      <c r="D2772" s="2" t="s">
        <v>149</v>
      </c>
      <c r="E2772" s="2"/>
      <c r="F2772" s="2" t="s">
        <v>4648</v>
      </c>
    </row>
    <row r="2773" spans="1:6" ht="18" customHeight="1">
      <c r="A2773" s="2">
        <v>2903690090</v>
      </c>
      <c r="B2773" s="2" t="s">
        <v>7965</v>
      </c>
      <c r="C2773" s="2" t="s">
        <v>7903</v>
      </c>
      <c r="D2773" s="2" t="s">
        <v>149</v>
      </c>
      <c r="E2773" s="2"/>
      <c r="F2773" s="2"/>
    </row>
    <row r="2774" spans="1:6" ht="18" customHeight="1">
      <c r="A2774" s="2">
        <v>2903710000</v>
      </c>
      <c r="B2774" s="2" t="s">
        <v>7966</v>
      </c>
      <c r="C2774" s="2" t="s">
        <v>7903</v>
      </c>
      <c r="D2774" s="2" t="s">
        <v>149</v>
      </c>
      <c r="E2774" s="2"/>
      <c r="F2774" s="2" t="s">
        <v>7962</v>
      </c>
    </row>
    <row r="2775" spans="1:6" ht="18" customHeight="1">
      <c r="A2775" s="2">
        <v>2903720000</v>
      </c>
      <c r="B2775" s="2" t="s">
        <v>7967</v>
      </c>
      <c r="C2775" s="2" t="s">
        <v>7903</v>
      </c>
      <c r="D2775" s="2" t="s">
        <v>149</v>
      </c>
      <c r="E2775" s="2"/>
      <c r="F2775" s="2" t="s">
        <v>7943</v>
      </c>
    </row>
    <row r="2776" spans="1:6" ht="18" customHeight="1">
      <c r="A2776" s="2">
        <v>2903730000</v>
      </c>
      <c r="B2776" s="2" t="s">
        <v>7968</v>
      </c>
      <c r="C2776" s="2" t="s">
        <v>7903</v>
      </c>
      <c r="D2776" s="2" t="s">
        <v>149</v>
      </c>
      <c r="E2776" s="2"/>
      <c r="F2776" s="2" t="s">
        <v>7943</v>
      </c>
    </row>
    <row r="2777" spans="1:6" ht="18" customHeight="1">
      <c r="A2777" s="2">
        <v>2903740000</v>
      </c>
      <c r="B2777" s="2" t="s">
        <v>7969</v>
      </c>
      <c r="C2777" s="2" t="s">
        <v>7903</v>
      </c>
      <c r="D2777" s="2" t="s">
        <v>149</v>
      </c>
      <c r="E2777" s="2"/>
      <c r="F2777" s="2" t="s">
        <v>7943</v>
      </c>
    </row>
    <row r="2778" spans="1:6" ht="18" customHeight="1">
      <c r="A2778" s="2">
        <v>2903750000</v>
      </c>
      <c r="B2778" s="2" t="s">
        <v>7970</v>
      </c>
      <c r="C2778" s="2" t="s">
        <v>7903</v>
      </c>
      <c r="D2778" s="2" t="s">
        <v>149</v>
      </c>
      <c r="E2778" s="2"/>
      <c r="F2778" s="2" t="s">
        <v>7943</v>
      </c>
    </row>
    <row r="2779" spans="1:6" ht="18" customHeight="1">
      <c r="A2779" s="2">
        <v>2903760020</v>
      </c>
      <c r="B2779" s="2" t="s">
        <v>7971</v>
      </c>
      <c r="C2779" s="2" t="s">
        <v>7903</v>
      </c>
      <c r="D2779" s="2" t="s">
        <v>149</v>
      </c>
      <c r="E2779" s="2"/>
      <c r="F2779" s="2" t="s">
        <v>7962</v>
      </c>
    </row>
    <row r="2780" spans="1:6" ht="18" customHeight="1">
      <c r="A2780" s="2">
        <v>2903760040</v>
      </c>
      <c r="B2780" s="2" t="s">
        <v>7972</v>
      </c>
      <c r="C2780" s="2" t="s">
        <v>7903</v>
      </c>
      <c r="D2780" s="2" t="s">
        <v>149</v>
      </c>
      <c r="E2780" s="2"/>
      <c r="F2780" s="2" t="s">
        <v>7943</v>
      </c>
    </row>
    <row r="2781" spans="1:6" ht="18" customHeight="1">
      <c r="A2781" s="2">
        <v>2903771000</v>
      </c>
      <c r="B2781" s="2" t="s">
        <v>7973</v>
      </c>
      <c r="C2781" s="2" t="s">
        <v>7903</v>
      </c>
      <c r="D2781" s="2" t="s">
        <v>149</v>
      </c>
      <c r="E2781" s="2"/>
      <c r="F2781" s="2" t="s">
        <v>7943</v>
      </c>
    </row>
    <row r="2782" spans="1:6" ht="18" customHeight="1">
      <c r="A2782" s="2">
        <v>2903772013</v>
      </c>
      <c r="B2782" s="2" t="s">
        <v>7974</v>
      </c>
      <c r="C2782" s="2" t="s">
        <v>7903</v>
      </c>
      <c r="D2782" s="2" t="s">
        <v>149</v>
      </c>
      <c r="E2782" s="2"/>
      <c r="F2782" s="2">
        <v>89</v>
      </c>
    </row>
    <row r="2783" spans="1:6" ht="18" customHeight="1">
      <c r="A2783" s="2">
        <v>2903772020</v>
      </c>
      <c r="B2783" s="2" t="s">
        <v>7975</v>
      </c>
      <c r="C2783" s="2" t="s">
        <v>7903</v>
      </c>
      <c r="D2783" s="2" t="s">
        <v>149</v>
      </c>
      <c r="E2783" s="2"/>
      <c r="F2783" s="2" t="s">
        <v>7962</v>
      </c>
    </row>
    <row r="2784" spans="1:6" ht="18" customHeight="1">
      <c r="A2784" s="2">
        <v>2903772030</v>
      </c>
      <c r="B2784" s="2" t="s">
        <v>7976</v>
      </c>
      <c r="C2784" s="2" t="s">
        <v>7903</v>
      </c>
      <c r="D2784" s="2" t="s">
        <v>149</v>
      </c>
      <c r="E2784" s="2"/>
      <c r="F2784" s="2" t="s">
        <v>7943</v>
      </c>
    </row>
    <row r="2785" spans="1:6" ht="18" customHeight="1">
      <c r="A2785" s="2">
        <v>2903772090</v>
      </c>
      <c r="B2785" s="2" t="s">
        <v>7977</v>
      </c>
      <c r="C2785" s="2" t="s">
        <v>7903</v>
      </c>
      <c r="D2785" s="2" t="s">
        <v>149</v>
      </c>
      <c r="E2785" s="2"/>
      <c r="F2785" s="2"/>
    </row>
    <row r="2786" spans="1:6" ht="18" customHeight="1">
      <c r="A2786" s="2">
        <v>2903779000</v>
      </c>
      <c r="B2786" s="2" t="s">
        <v>7978</v>
      </c>
      <c r="C2786" s="2" t="s">
        <v>7903</v>
      </c>
      <c r="D2786" s="2" t="s">
        <v>149</v>
      </c>
      <c r="E2786" s="2"/>
      <c r="F2786" s="2"/>
    </row>
    <row r="2787" spans="1:6" ht="18" customHeight="1">
      <c r="A2787" s="2">
        <v>2903780010</v>
      </c>
      <c r="B2787" s="2" t="s">
        <v>7956</v>
      </c>
      <c r="C2787" s="2" t="s">
        <v>7903</v>
      </c>
      <c r="D2787" s="2" t="s">
        <v>149</v>
      </c>
      <c r="E2787" s="2"/>
      <c r="F2787" s="2" t="s">
        <v>7738</v>
      </c>
    </row>
    <row r="2788" spans="1:6" ht="18" customHeight="1">
      <c r="A2788" s="2">
        <v>2903780090</v>
      </c>
      <c r="B2788" s="2" t="s">
        <v>7979</v>
      </c>
      <c r="C2788" s="2" t="s">
        <v>7903</v>
      </c>
      <c r="D2788" s="2" t="s">
        <v>149</v>
      </c>
      <c r="E2788" s="2"/>
      <c r="F2788" s="2"/>
    </row>
    <row r="2789" spans="1:6" ht="18" customHeight="1">
      <c r="A2789" s="2">
        <v>2903791020</v>
      </c>
      <c r="B2789" s="2" t="s">
        <v>7980</v>
      </c>
      <c r="C2789" s="2" t="s">
        <v>7903</v>
      </c>
      <c r="D2789" s="2" t="s">
        <v>149</v>
      </c>
      <c r="E2789" s="2"/>
      <c r="F2789" s="2"/>
    </row>
    <row r="2790" spans="1:6" ht="18" customHeight="1">
      <c r="A2790" s="2">
        <v>2903791030</v>
      </c>
      <c r="B2790" s="2" t="s">
        <v>7956</v>
      </c>
      <c r="C2790" s="2" t="s">
        <v>7903</v>
      </c>
      <c r="D2790" s="2" t="s">
        <v>149</v>
      </c>
      <c r="E2790" s="2"/>
      <c r="F2790" s="2" t="s">
        <v>7738</v>
      </c>
    </row>
    <row r="2791" spans="1:6" ht="18" customHeight="1">
      <c r="A2791" s="2">
        <v>2903791090</v>
      </c>
      <c r="B2791" s="2" t="s">
        <v>7981</v>
      </c>
      <c r="C2791" s="2" t="s">
        <v>7903</v>
      </c>
      <c r="D2791" s="2" t="s">
        <v>149</v>
      </c>
      <c r="E2791" s="2"/>
      <c r="F2791" s="2" t="s">
        <v>7943</v>
      </c>
    </row>
    <row r="2792" spans="1:6" ht="18" customHeight="1">
      <c r="A2792" s="2">
        <v>2903799010</v>
      </c>
      <c r="B2792" s="2" t="s">
        <v>7982</v>
      </c>
      <c r="C2792" s="2" t="s">
        <v>7903</v>
      </c>
      <c r="D2792" s="2" t="s">
        <v>149</v>
      </c>
      <c r="E2792" s="2"/>
      <c r="F2792" s="2">
        <v>89</v>
      </c>
    </row>
    <row r="2793" spans="1:6" ht="18" customHeight="1">
      <c r="A2793" s="2">
        <v>2903799021</v>
      </c>
      <c r="B2793" s="2" t="s">
        <v>7983</v>
      </c>
      <c r="C2793" s="2" t="s">
        <v>7903</v>
      </c>
      <c r="D2793" s="2" t="s">
        <v>149</v>
      </c>
      <c r="E2793" s="2"/>
      <c r="F2793" s="2" t="s">
        <v>7943</v>
      </c>
    </row>
    <row r="2794" spans="1:6" ht="18" customHeight="1">
      <c r="A2794" s="2">
        <v>2903799022</v>
      </c>
      <c r="B2794" s="2" t="s">
        <v>7984</v>
      </c>
      <c r="C2794" s="2" t="s">
        <v>7903</v>
      </c>
      <c r="D2794" s="2" t="s">
        <v>149</v>
      </c>
      <c r="E2794" s="2"/>
      <c r="F2794" s="2" t="s">
        <v>7943</v>
      </c>
    </row>
    <row r="2795" spans="1:6" ht="18" customHeight="1">
      <c r="A2795" s="2">
        <v>2903799030</v>
      </c>
      <c r="B2795" s="2" t="s">
        <v>7956</v>
      </c>
      <c r="C2795" s="2" t="s">
        <v>7903</v>
      </c>
      <c r="D2795" s="2" t="s">
        <v>149</v>
      </c>
      <c r="E2795" s="2"/>
      <c r="F2795" s="2" t="s">
        <v>7738</v>
      </c>
    </row>
    <row r="2796" spans="1:6" ht="18" customHeight="1">
      <c r="A2796" s="2">
        <v>2903799090</v>
      </c>
      <c r="B2796" s="2" t="s">
        <v>7985</v>
      </c>
      <c r="C2796" s="2" t="s">
        <v>7903</v>
      </c>
      <c r="D2796" s="2" t="s">
        <v>149</v>
      </c>
      <c r="E2796" s="2"/>
      <c r="F2796" s="2"/>
    </row>
    <row r="2797" spans="1:6" ht="18" customHeight="1">
      <c r="A2797" s="2">
        <v>2903810030</v>
      </c>
      <c r="B2797" s="2" t="s">
        <v>7986</v>
      </c>
      <c r="C2797" s="2" t="s">
        <v>7903</v>
      </c>
      <c r="D2797" s="2" t="s">
        <v>149</v>
      </c>
      <c r="E2797" s="2"/>
      <c r="F2797" s="2">
        <v>89</v>
      </c>
    </row>
    <row r="2798" spans="1:6" ht="18" customHeight="1">
      <c r="A2798" s="2">
        <v>2903810090</v>
      </c>
      <c r="B2798" s="2" t="s">
        <v>7987</v>
      </c>
      <c r="C2798" s="2" t="s">
        <v>7903</v>
      </c>
      <c r="D2798" s="2" t="s">
        <v>149</v>
      </c>
      <c r="E2798" s="2"/>
      <c r="F2798" s="2"/>
    </row>
    <row r="2799" spans="1:6" ht="18" customHeight="1">
      <c r="A2799" s="2">
        <v>2903820000</v>
      </c>
      <c r="B2799" s="2" t="s">
        <v>7988</v>
      </c>
      <c r="C2799" s="2" t="s">
        <v>7903</v>
      </c>
      <c r="D2799" s="2" t="s">
        <v>149</v>
      </c>
      <c r="E2799" s="2"/>
      <c r="F2799" s="2">
        <v>89</v>
      </c>
    </row>
    <row r="2800" spans="1:6" ht="18" customHeight="1">
      <c r="A2800" s="2">
        <v>2903830000</v>
      </c>
      <c r="B2800" s="2" t="s">
        <v>7989</v>
      </c>
      <c r="C2800" s="2" t="s">
        <v>7903</v>
      </c>
      <c r="D2800" s="2" t="s">
        <v>149</v>
      </c>
      <c r="E2800" s="2"/>
      <c r="F2800" s="2">
        <v>89</v>
      </c>
    </row>
    <row r="2801" spans="1:6" ht="18" customHeight="1">
      <c r="A2801" s="2">
        <v>2903890041</v>
      </c>
      <c r="B2801" s="2" t="s">
        <v>7990</v>
      </c>
      <c r="C2801" s="2" t="s">
        <v>7903</v>
      </c>
      <c r="D2801" s="2" t="s">
        <v>149</v>
      </c>
      <c r="E2801" s="2"/>
      <c r="F2801" s="2" t="s">
        <v>7389</v>
      </c>
    </row>
    <row r="2802" spans="1:6" ht="18" customHeight="1">
      <c r="A2802" s="2">
        <v>2903890050</v>
      </c>
      <c r="B2802" s="2" t="s">
        <v>7991</v>
      </c>
      <c r="C2802" s="2" t="s">
        <v>7903</v>
      </c>
      <c r="D2802" s="2" t="s">
        <v>149</v>
      </c>
      <c r="E2802" s="2"/>
      <c r="F2802" s="2">
        <v>89</v>
      </c>
    </row>
    <row r="2803" spans="1:6" ht="18" customHeight="1">
      <c r="A2803" s="2">
        <v>2903890090</v>
      </c>
      <c r="B2803" s="2" t="s">
        <v>7992</v>
      </c>
      <c r="C2803" s="2" t="s">
        <v>7903</v>
      </c>
      <c r="D2803" s="2" t="s">
        <v>149</v>
      </c>
      <c r="E2803" s="2"/>
      <c r="F2803" s="2"/>
    </row>
    <row r="2804" spans="1:6" ht="18" customHeight="1">
      <c r="A2804" s="2">
        <v>2903911000</v>
      </c>
      <c r="B2804" s="2" t="s">
        <v>7993</v>
      </c>
      <c r="C2804" s="2" t="s">
        <v>7903</v>
      </c>
      <c r="D2804" s="2" t="s">
        <v>149</v>
      </c>
      <c r="E2804" s="2"/>
      <c r="F2804" s="2"/>
    </row>
    <row r="2805" spans="1:6" ht="18" customHeight="1">
      <c r="A2805" s="2">
        <v>2903919010</v>
      </c>
      <c r="B2805" s="2" t="s">
        <v>7994</v>
      </c>
      <c r="C2805" s="2" t="s">
        <v>7903</v>
      </c>
      <c r="D2805" s="2" t="s">
        <v>149</v>
      </c>
      <c r="E2805" s="2"/>
      <c r="F2805" s="2" t="s">
        <v>7495</v>
      </c>
    </row>
    <row r="2806" spans="1:6" ht="18" customHeight="1">
      <c r="A2806" s="2">
        <v>2903919090</v>
      </c>
      <c r="B2806" s="2" t="s">
        <v>7995</v>
      </c>
      <c r="C2806" s="2" t="s">
        <v>7903</v>
      </c>
      <c r="D2806" s="2" t="s">
        <v>149</v>
      </c>
      <c r="E2806" s="2"/>
      <c r="F2806" s="2" t="s">
        <v>4648</v>
      </c>
    </row>
    <row r="2807" spans="1:6" ht="18" customHeight="1">
      <c r="A2807" s="2">
        <v>2903920000</v>
      </c>
      <c r="B2807" s="2" t="s">
        <v>7996</v>
      </c>
      <c r="C2807" s="2" t="s">
        <v>7903</v>
      </c>
      <c r="D2807" s="2" t="s">
        <v>149</v>
      </c>
      <c r="E2807" s="2"/>
      <c r="F2807" s="2">
        <v>89</v>
      </c>
    </row>
    <row r="2808" spans="1:6" ht="18" customHeight="1">
      <c r="A2808" s="2">
        <v>2903930000</v>
      </c>
      <c r="B2808" s="2" t="s">
        <v>7997</v>
      </c>
      <c r="C2808" s="2" t="s">
        <v>7903</v>
      </c>
      <c r="D2808" s="2" t="s">
        <v>149</v>
      </c>
      <c r="E2808" s="2"/>
      <c r="F2808" s="2">
        <v>89</v>
      </c>
    </row>
    <row r="2809" spans="1:6" ht="18" customHeight="1">
      <c r="A2809" s="2">
        <v>2903940000</v>
      </c>
      <c r="B2809" s="2" t="s">
        <v>7998</v>
      </c>
      <c r="C2809" s="2" t="s">
        <v>7903</v>
      </c>
      <c r="D2809" s="2" t="s">
        <v>149</v>
      </c>
      <c r="E2809" s="2"/>
      <c r="F2809" s="2">
        <v>89</v>
      </c>
    </row>
    <row r="2810" spans="1:6" ht="18" customHeight="1">
      <c r="A2810" s="2">
        <v>2903991000</v>
      </c>
      <c r="B2810" s="2" t="s">
        <v>7999</v>
      </c>
      <c r="C2810" s="2" t="s">
        <v>7903</v>
      </c>
      <c r="D2810" s="2" t="s">
        <v>149</v>
      </c>
      <c r="E2810" s="2"/>
      <c r="F2810" s="2" t="s">
        <v>4648</v>
      </c>
    </row>
    <row r="2811" spans="1:6" ht="18" customHeight="1">
      <c r="A2811" s="2">
        <v>2903992000</v>
      </c>
      <c r="B2811" s="2" t="s">
        <v>8000</v>
      </c>
      <c r="C2811" s="2" t="s">
        <v>7903</v>
      </c>
      <c r="D2811" s="2" t="s">
        <v>149</v>
      </c>
      <c r="E2811" s="2"/>
      <c r="F2811" s="2"/>
    </row>
    <row r="2812" spans="1:6" ht="18" customHeight="1">
      <c r="A2812" s="2">
        <v>2903993000</v>
      </c>
      <c r="B2812" s="2" t="s">
        <v>8001</v>
      </c>
      <c r="C2812" s="2" t="s">
        <v>7903</v>
      </c>
      <c r="D2812" s="2" t="s">
        <v>149</v>
      </c>
      <c r="E2812" s="2"/>
      <c r="F2812" s="2"/>
    </row>
    <row r="2813" spans="1:6" ht="18" customHeight="1">
      <c r="A2813" s="2">
        <v>2903999020</v>
      </c>
      <c r="B2813" s="2" t="s">
        <v>8002</v>
      </c>
      <c r="C2813" s="2" t="s">
        <v>7903</v>
      </c>
      <c r="D2813" s="2" t="s">
        <v>149</v>
      </c>
      <c r="E2813" s="2"/>
      <c r="F2813" s="2">
        <v>89</v>
      </c>
    </row>
    <row r="2814" spans="1:6" ht="18" customHeight="1">
      <c r="A2814" s="2">
        <v>2903999030</v>
      </c>
      <c r="B2814" s="2" t="s">
        <v>8003</v>
      </c>
      <c r="C2814" s="2" t="s">
        <v>7903</v>
      </c>
      <c r="D2814" s="2" t="s">
        <v>149</v>
      </c>
      <c r="E2814" s="2"/>
      <c r="F2814" s="2" t="s">
        <v>7738</v>
      </c>
    </row>
    <row r="2815" spans="1:6" ht="18" customHeight="1">
      <c r="A2815" s="2">
        <v>2903999040</v>
      </c>
      <c r="B2815" s="2" t="s">
        <v>8004</v>
      </c>
      <c r="C2815" s="2" t="s">
        <v>7903</v>
      </c>
      <c r="D2815" s="2" t="s">
        <v>149</v>
      </c>
      <c r="E2815" s="2"/>
      <c r="F2815" s="2" t="s">
        <v>7495</v>
      </c>
    </row>
    <row r="2816" spans="1:6" ht="18" customHeight="1">
      <c r="A2816" s="2">
        <v>2903999090</v>
      </c>
      <c r="B2816" s="2" t="s">
        <v>8005</v>
      </c>
      <c r="C2816" s="2" t="s">
        <v>7903</v>
      </c>
      <c r="D2816" s="2" t="s">
        <v>149</v>
      </c>
      <c r="E2816" s="2"/>
      <c r="F2816" s="2"/>
    </row>
    <row r="2817" spans="1:6" ht="18" customHeight="1">
      <c r="A2817" s="2">
        <v>2904100000</v>
      </c>
      <c r="B2817" s="2" t="s">
        <v>8006</v>
      </c>
      <c r="C2817" s="2" t="s">
        <v>7903</v>
      </c>
      <c r="D2817" s="2" t="s">
        <v>149</v>
      </c>
      <c r="E2817" s="2"/>
      <c r="F2817" s="2"/>
    </row>
    <row r="2818" spans="1:6" ht="18" customHeight="1">
      <c r="A2818" s="2">
        <v>2904201000</v>
      </c>
      <c r="B2818" s="2" t="s">
        <v>8007</v>
      </c>
      <c r="C2818" s="2" t="s">
        <v>7903</v>
      </c>
      <c r="D2818" s="2" t="s">
        <v>149</v>
      </c>
      <c r="E2818" s="2"/>
      <c r="F2818" s="2" t="s">
        <v>4648</v>
      </c>
    </row>
    <row r="2819" spans="1:6" ht="18" customHeight="1">
      <c r="A2819" s="2">
        <v>2904202000</v>
      </c>
      <c r="B2819" s="2" t="s">
        <v>8008</v>
      </c>
      <c r="C2819" s="2" t="s">
        <v>7903</v>
      </c>
      <c r="D2819" s="2" t="s">
        <v>149</v>
      </c>
      <c r="E2819" s="2"/>
      <c r="F2819" s="2"/>
    </row>
    <row r="2820" spans="1:6" ht="18" customHeight="1">
      <c r="A2820" s="2">
        <v>2904203000</v>
      </c>
      <c r="B2820" s="2" t="s">
        <v>8009</v>
      </c>
      <c r="C2820" s="2" t="s">
        <v>7903</v>
      </c>
      <c r="D2820" s="2" t="s">
        <v>149</v>
      </c>
      <c r="E2820" s="2"/>
      <c r="F2820" s="2" t="s">
        <v>4648</v>
      </c>
    </row>
    <row r="2821" spans="1:6" ht="18" customHeight="1">
      <c r="A2821" s="2">
        <v>2904204000</v>
      </c>
      <c r="B2821" s="2" t="s">
        <v>8010</v>
      </c>
      <c r="C2821" s="2" t="s">
        <v>7903</v>
      </c>
      <c r="D2821" s="2" t="s">
        <v>149</v>
      </c>
      <c r="E2821" s="2"/>
      <c r="F2821" s="2" t="s">
        <v>8011</v>
      </c>
    </row>
    <row r="2822" spans="1:6" ht="18" customHeight="1">
      <c r="A2822" s="2">
        <v>2904209010</v>
      </c>
      <c r="B2822" s="2" t="s">
        <v>8012</v>
      </c>
      <c r="C2822" s="2" t="s">
        <v>7903</v>
      </c>
      <c r="D2822" s="2" t="s">
        <v>149</v>
      </c>
      <c r="E2822" s="2"/>
      <c r="F2822" s="2">
        <v>3</v>
      </c>
    </row>
    <row r="2823" spans="1:6" ht="18" customHeight="1">
      <c r="A2823" s="2">
        <v>2904209090</v>
      </c>
      <c r="B2823" s="2" t="s">
        <v>8013</v>
      </c>
      <c r="C2823" s="2" t="s">
        <v>7903</v>
      </c>
      <c r="D2823" s="2" t="s">
        <v>149</v>
      </c>
      <c r="E2823" s="2"/>
      <c r="F2823" s="2"/>
    </row>
    <row r="2824" spans="1:6" ht="18" customHeight="1">
      <c r="A2824" s="2">
        <v>2904310000</v>
      </c>
      <c r="B2824" s="2" t="s">
        <v>8014</v>
      </c>
      <c r="C2824" s="2" t="s">
        <v>7903</v>
      </c>
      <c r="D2824" s="2" t="s">
        <v>149</v>
      </c>
      <c r="E2824" s="2"/>
      <c r="F2824" s="2">
        <v>89</v>
      </c>
    </row>
    <row r="2825" spans="1:6" ht="18" customHeight="1">
      <c r="A2825" s="2">
        <v>2904320000</v>
      </c>
      <c r="B2825" s="2" t="s">
        <v>8015</v>
      </c>
      <c r="C2825" s="2" t="s">
        <v>7903</v>
      </c>
      <c r="D2825" s="2" t="s">
        <v>149</v>
      </c>
      <c r="E2825" s="2"/>
      <c r="F2825" s="2">
        <v>89</v>
      </c>
    </row>
    <row r="2826" spans="1:6" ht="18" customHeight="1">
      <c r="A2826" s="2">
        <v>2904330000</v>
      </c>
      <c r="B2826" s="2" t="s">
        <v>8016</v>
      </c>
      <c r="C2826" s="2" t="s">
        <v>7903</v>
      </c>
      <c r="D2826" s="2" t="s">
        <v>149</v>
      </c>
      <c r="E2826" s="2"/>
      <c r="F2826" s="2">
        <v>89</v>
      </c>
    </row>
    <row r="2827" spans="1:6" ht="18" customHeight="1">
      <c r="A2827" s="2">
        <v>2904340000</v>
      </c>
      <c r="B2827" s="2" t="s">
        <v>8017</v>
      </c>
      <c r="C2827" s="2" t="s">
        <v>7903</v>
      </c>
      <c r="D2827" s="2" t="s">
        <v>149</v>
      </c>
      <c r="E2827" s="2"/>
      <c r="F2827" s="2">
        <v>89</v>
      </c>
    </row>
    <row r="2828" spans="1:6" ht="18" customHeight="1">
      <c r="A2828" s="2">
        <v>2904350000</v>
      </c>
      <c r="B2828" s="2" t="s">
        <v>8018</v>
      </c>
      <c r="C2828" s="2" t="s">
        <v>7903</v>
      </c>
      <c r="D2828" s="2" t="s">
        <v>149</v>
      </c>
      <c r="E2828" s="2"/>
      <c r="F2828" s="2">
        <v>89</v>
      </c>
    </row>
    <row r="2829" spans="1:6" ht="18" customHeight="1">
      <c r="A2829" s="2">
        <v>2904360000</v>
      </c>
      <c r="B2829" s="2" t="s">
        <v>8019</v>
      </c>
      <c r="C2829" s="2" t="s">
        <v>7903</v>
      </c>
      <c r="D2829" s="2" t="s">
        <v>149</v>
      </c>
      <c r="E2829" s="2"/>
      <c r="F2829" s="2">
        <v>89</v>
      </c>
    </row>
    <row r="2830" spans="1:6" ht="18" customHeight="1">
      <c r="A2830" s="2">
        <v>2904910000</v>
      </c>
      <c r="B2830" s="2" t="s">
        <v>8020</v>
      </c>
      <c r="C2830" s="2" t="s">
        <v>7903</v>
      </c>
      <c r="D2830" s="2" t="s">
        <v>149</v>
      </c>
      <c r="E2830" s="2"/>
      <c r="F2830" s="2" t="s">
        <v>8021</v>
      </c>
    </row>
    <row r="2831" spans="1:6" ht="18" customHeight="1">
      <c r="A2831" s="2">
        <v>2904990014</v>
      </c>
      <c r="B2831" s="2" t="s">
        <v>8022</v>
      </c>
      <c r="C2831" s="2" t="s">
        <v>7903</v>
      </c>
      <c r="D2831" s="2" t="s">
        <v>149</v>
      </c>
      <c r="E2831" s="2"/>
      <c r="F2831" s="2">
        <v>89</v>
      </c>
    </row>
    <row r="2832" spans="1:6" ht="18" customHeight="1">
      <c r="A2832" s="2">
        <v>2904990020</v>
      </c>
      <c r="B2832" s="2" t="s">
        <v>8023</v>
      </c>
      <c r="C2832" s="2" t="s">
        <v>7903</v>
      </c>
      <c r="D2832" s="2" t="s">
        <v>149</v>
      </c>
      <c r="E2832" s="2"/>
      <c r="F2832" s="2" t="s">
        <v>7495</v>
      </c>
    </row>
    <row r="2833" spans="1:6" ht="18" customHeight="1">
      <c r="A2833" s="2">
        <v>2904990090</v>
      </c>
      <c r="B2833" s="2" t="s">
        <v>8024</v>
      </c>
      <c r="C2833" s="2" t="s">
        <v>7903</v>
      </c>
      <c r="D2833" s="2" t="s">
        <v>149</v>
      </c>
      <c r="E2833" s="2"/>
      <c r="F2833" s="2"/>
    </row>
    <row r="2834" spans="1:6" ht="18" customHeight="1">
      <c r="A2834" s="2">
        <v>2905110000</v>
      </c>
      <c r="B2834" s="2" t="s">
        <v>8025</v>
      </c>
      <c r="C2834" s="2" t="s">
        <v>7901</v>
      </c>
      <c r="D2834" s="2" t="s">
        <v>149</v>
      </c>
      <c r="E2834" s="2"/>
      <c r="F2834" s="2" t="s">
        <v>4648</v>
      </c>
    </row>
    <row r="2835" spans="1:6" ht="18" customHeight="1">
      <c r="A2835" s="2">
        <v>2905121000</v>
      </c>
      <c r="B2835" s="2" t="s">
        <v>8026</v>
      </c>
      <c r="C2835" s="2" t="s">
        <v>7901</v>
      </c>
      <c r="D2835" s="2" t="s">
        <v>149</v>
      </c>
      <c r="E2835" s="2"/>
      <c r="F2835" s="2" t="s">
        <v>4648</v>
      </c>
    </row>
    <row r="2836" spans="1:6" ht="18" customHeight="1">
      <c r="A2836" s="2">
        <v>2905122000</v>
      </c>
      <c r="B2836" s="2" t="s">
        <v>8027</v>
      </c>
      <c r="C2836" s="2" t="s">
        <v>7901</v>
      </c>
      <c r="D2836" s="2" t="s">
        <v>149</v>
      </c>
      <c r="E2836" s="2"/>
      <c r="F2836" s="2" t="s">
        <v>6932</v>
      </c>
    </row>
    <row r="2837" spans="1:6" ht="18" customHeight="1">
      <c r="A2837" s="2">
        <v>2905130000</v>
      </c>
      <c r="B2837" s="2" t="s">
        <v>8028</v>
      </c>
      <c r="C2837" s="2" t="s">
        <v>7901</v>
      </c>
      <c r="D2837" s="2" t="s">
        <v>149</v>
      </c>
      <c r="E2837" s="2"/>
      <c r="F2837" s="2" t="s">
        <v>4648</v>
      </c>
    </row>
    <row r="2838" spans="1:6" ht="18" customHeight="1">
      <c r="A2838" s="2">
        <v>2905141000</v>
      </c>
      <c r="B2838" s="2" t="s">
        <v>8029</v>
      </c>
      <c r="C2838" s="2" t="s">
        <v>7901</v>
      </c>
      <c r="D2838" s="2" t="s">
        <v>149</v>
      </c>
      <c r="E2838" s="2"/>
      <c r="F2838" s="2"/>
    </row>
    <row r="2839" spans="1:6" ht="18" customHeight="1">
      <c r="A2839" s="2">
        <v>2905142000</v>
      </c>
      <c r="B2839" s="2" t="s">
        <v>8030</v>
      </c>
      <c r="C2839" s="2" t="s">
        <v>7903</v>
      </c>
      <c r="D2839" s="2" t="s">
        <v>149</v>
      </c>
      <c r="E2839" s="2"/>
      <c r="F2839" s="2"/>
    </row>
    <row r="2840" spans="1:6" ht="18" customHeight="1">
      <c r="A2840" s="2">
        <v>2905143000</v>
      </c>
      <c r="B2840" s="2" t="s">
        <v>8031</v>
      </c>
      <c r="C2840" s="2" t="s">
        <v>7903</v>
      </c>
      <c r="D2840" s="2" t="s">
        <v>149</v>
      </c>
      <c r="E2840" s="2"/>
      <c r="F2840" s="2"/>
    </row>
    <row r="2841" spans="1:6" ht="18" customHeight="1">
      <c r="A2841" s="2">
        <v>2905161000</v>
      </c>
      <c r="B2841" s="2" t="s">
        <v>8032</v>
      </c>
      <c r="C2841" s="2" t="s">
        <v>7903</v>
      </c>
      <c r="D2841" s="2" t="s">
        <v>149</v>
      </c>
      <c r="E2841" s="2"/>
      <c r="F2841" s="2"/>
    </row>
    <row r="2842" spans="1:6" ht="18" customHeight="1">
      <c r="A2842" s="2">
        <v>2905169000</v>
      </c>
      <c r="B2842" s="2" t="s">
        <v>8033</v>
      </c>
      <c r="C2842" s="2" t="s">
        <v>7901</v>
      </c>
      <c r="D2842" s="2" t="s">
        <v>149</v>
      </c>
      <c r="E2842" s="2"/>
      <c r="F2842" s="2"/>
    </row>
    <row r="2843" spans="1:6" ht="18" customHeight="1">
      <c r="A2843" s="2">
        <v>2905170000</v>
      </c>
      <c r="B2843" s="2" t="s">
        <v>8034</v>
      </c>
      <c r="C2843" s="2" t="s">
        <v>7903</v>
      </c>
      <c r="D2843" s="2" t="s">
        <v>149</v>
      </c>
      <c r="E2843" s="2"/>
      <c r="F2843" s="2"/>
    </row>
    <row r="2844" spans="1:6" ht="18" customHeight="1">
      <c r="A2844" s="2">
        <v>2905191000</v>
      </c>
      <c r="B2844" s="2" t="s">
        <v>8035</v>
      </c>
      <c r="C2844" s="2" t="s">
        <v>7903</v>
      </c>
      <c r="D2844" s="2" t="s">
        <v>149</v>
      </c>
      <c r="E2844" s="2"/>
      <c r="F2844" s="2">
        <v>23</v>
      </c>
    </row>
    <row r="2845" spans="1:6" ht="18" customHeight="1">
      <c r="A2845" s="2">
        <v>2905199010</v>
      </c>
      <c r="B2845" s="2" t="s">
        <v>8036</v>
      </c>
      <c r="C2845" s="2" t="s">
        <v>7901</v>
      </c>
      <c r="D2845" s="2" t="s">
        <v>149</v>
      </c>
      <c r="E2845" s="2"/>
      <c r="F2845" s="2" t="s">
        <v>7495</v>
      </c>
    </row>
    <row r="2846" spans="1:6" ht="18" customHeight="1">
      <c r="A2846" s="2">
        <v>2905199090</v>
      </c>
      <c r="B2846" s="2" t="s">
        <v>8037</v>
      </c>
      <c r="C2846" s="2" t="s">
        <v>7901</v>
      </c>
      <c r="D2846" s="2" t="s">
        <v>149</v>
      </c>
      <c r="E2846" s="2"/>
      <c r="F2846" s="2"/>
    </row>
    <row r="2847" spans="1:6" ht="18" customHeight="1">
      <c r="A2847" s="2">
        <v>2905221000</v>
      </c>
      <c r="B2847" s="2" t="s">
        <v>8038</v>
      </c>
      <c r="C2847" s="2" t="s">
        <v>7903</v>
      </c>
      <c r="D2847" s="2" t="s">
        <v>149</v>
      </c>
      <c r="E2847" s="2"/>
      <c r="F2847" s="2"/>
    </row>
    <row r="2848" spans="1:6" ht="18" customHeight="1">
      <c r="A2848" s="2">
        <v>2905222000</v>
      </c>
      <c r="B2848" s="2" t="s">
        <v>8039</v>
      </c>
      <c r="C2848" s="2" t="s">
        <v>7903</v>
      </c>
      <c r="D2848" s="2" t="s">
        <v>149</v>
      </c>
      <c r="E2848" s="2"/>
      <c r="F2848" s="2"/>
    </row>
    <row r="2849" spans="1:6" ht="18" customHeight="1">
      <c r="A2849" s="2">
        <v>2905223000</v>
      </c>
      <c r="B2849" s="2" t="s">
        <v>8040</v>
      </c>
      <c r="C2849" s="2" t="s">
        <v>7903</v>
      </c>
      <c r="D2849" s="2" t="s">
        <v>149</v>
      </c>
      <c r="E2849" s="2"/>
      <c r="F2849" s="2" t="s">
        <v>6407</v>
      </c>
    </row>
    <row r="2850" spans="1:6" ht="18" customHeight="1">
      <c r="A2850" s="2">
        <v>2905229000</v>
      </c>
      <c r="B2850" s="2" t="s">
        <v>8041</v>
      </c>
      <c r="C2850" s="2" t="s">
        <v>7903</v>
      </c>
      <c r="D2850" s="2" t="s">
        <v>149</v>
      </c>
      <c r="E2850" s="2"/>
      <c r="F2850" s="2"/>
    </row>
    <row r="2851" spans="1:6" ht="18" customHeight="1">
      <c r="A2851" s="2">
        <v>2905290000</v>
      </c>
      <c r="B2851" s="2" t="s">
        <v>8042</v>
      </c>
      <c r="C2851" s="2" t="s">
        <v>7903</v>
      </c>
      <c r="D2851" s="2" t="s">
        <v>149</v>
      </c>
      <c r="E2851" s="2"/>
      <c r="F2851" s="2"/>
    </row>
    <row r="2852" spans="1:6" ht="18" customHeight="1">
      <c r="A2852" s="2">
        <v>2905310000</v>
      </c>
      <c r="B2852" s="2" t="s">
        <v>8043</v>
      </c>
      <c r="C2852" s="2" t="s">
        <v>7901</v>
      </c>
      <c r="D2852" s="2" t="s">
        <v>149</v>
      </c>
      <c r="E2852" s="2"/>
      <c r="F2852" s="2"/>
    </row>
    <row r="2853" spans="1:6" ht="18" customHeight="1">
      <c r="A2853" s="2">
        <v>2905320000</v>
      </c>
      <c r="B2853" s="2" t="s">
        <v>8044</v>
      </c>
      <c r="C2853" s="2" t="s">
        <v>7901</v>
      </c>
      <c r="D2853" s="2" t="s">
        <v>149</v>
      </c>
      <c r="E2853" s="2"/>
      <c r="F2853" s="2"/>
    </row>
    <row r="2854" spans="1:6" ht="18" customHeight="1">
      <c r="A2854" s="2">
        <v>2905391000</v>
      </c>
      <c r="B2854" s="2" t="s">
        <v>8045</v>
      </c>
      <c r="C2854" s="2" t="s">
        <v>7903</v>
      </c>
      <c r="D2854" s="2" t="s">
        <v>149</v>
      </c>
      <c r="E2854" s="2"/>
      <c r="F2854" s="2"/>
    </row>
    <row r="2855" spans="1:6" ht="18" customHeight="1">
      <c r="A2855" s="2">
        <v>2905399001</v>
      </c>
      <c r="B2855" s="2" t="s">
        <v>8046</v>
      </c>
      <c r="C2855" s="2" t="s">
        <v>7903</v>
      </c>
      <c r="D2855" s="2" t="s">
        <v>149</v>
      </c>
      <c r="E2855" s="2"/>
      <c r="F2855" s="2" t="s">
        <v>4648</v>
      </c>
    </row>
    <row r="2856" spans="1:6" ht="18" customHeight="1">
      <c r="A2856" s="2">
        <v>2905399002</v>
      </c>
      <c r="B2856" s="2" t="s">
        <v>8047</v>
      </c>
      <c r="C2856" s="2" t="s">
        <v>7903</v>
      </c>
      <c r="D2856" s="2" t="s">
        <v>149</v>
      </c>
      <c r="E2856" s="2"/>
      <c r="F2856" s="2" t="s">
        <v>4648</v>
      </c>
    </row>
    <row r="2857" spans="1:6" ht="18" customHeight="1">
      <c r="A2857" s="2">
        <v>2905399010</v>
      </c>
      <c r="B2857" s="2" t="s">
        <v>8048</v>
      </c>
      <c r="C2857" s="2" t="s">
        <v>7903</v>
      </c>
      <c r="D2857" s="2" t="s">
        <v>149</v>
      </c>
      <c r="E2857" s="2"/>
      <c r="F2857" s="2" t="s">
        <v>7495</v>
      </c>
    </row>
    <row r="2858" spans="1:6" ht="18" customHeight="1">
      <c r="A2858" s="2">
        <v>2905399091</v>
      </c>
      <c r="B2858" s="2" t="s">
        <v>8049</v>
      </c>
      <c r="C2858" s="2" t="s">
        <v>7903</v>
      </c>
      <c r="D2858" s="2" t="s">
        <v>149</v>
      </c>
      <c r="E2858" s="2"/>
      <c r="F2858" s="2" t="s">
        <v>4648</v>
      </c>
    </row>
    <row r="2859" spans="1:6" ht="18" customHeight="1">
      <c r="A2859" s="2">
        <v>2905399092</v>
      </c>
      <c r="B2859" s="2" t="s">
        <v>8049</v>
      </c>
      <c r="C2859" s="2" t="s">
        <v>7903</v>
      </c>
      <c r="D2859" s="2" t="s">
        <v>149</v>
      </c>
      <c r="E2859" s="2"/>
      <c r="F2859" s="2" t="s">
        <v>4648</v>
      </c>
    </row>
    <row r="2860" spans="1:6" ht="18" customHeight="1">
      <c r="A2860" s="2">
        <v>2905399099</v>
      </c>
      <c r="B2860" s="2" t="s">
        <v>8050</v>
      </c>
      <c r="C2860" s="2" t="s">
        <v>7903</v>
      </c>
      <c r="D2860" s="2" t="s">
        <v>149</v>
      </c>
      <c r="E2860" s="2"/>
      <c r="F2860" s="2" t="s">
        <v>4648</v>
      </c>
    </row>
    <row r="2861" spans="1:6" ht="18" customHeight="1">
      <c r="A2861" s="2">
        <v>2905410000</v>
      </c>
      <c r="B2861" s="2" t="s">
        <v>8051</v>
      </c>
      <c r="C2861" s="2" t="s">
        <v>7903</v>
      </c>
      <c r="D2861" s="2" t="s">
        <v>149</v>
      </c>
      <c r="E2861" s="2"/>
      <c r="F2861" s="2"/>
    </row>
    <row r="2862" spans="1:6" ht="18" customHeight="1">
      <c r="A2862" s="2">
        <v>2905420000</v>
      </c>
      <c r="B2862" s="2" t="s">
        <v>8052</v>
      </c>
      <c r="C2862" s="2" t="s">
        <v>7903</v>
      </c>
      <c r="D2862" s="2" t="s">
        <v>149</v>
      </c>
      <c r="E2862" s="2"/>
      <c r="F2862" s="2"/>
    </row>
    <row r="2863" spans="1:6" ht="18" customHeight="1">
      <c r="A2863" s="2">
        <v>2905430000</v>
      </c>
      <c r="B2863" s="2" t="s">
        <v>8053</v>
      </c>
      <c r="C2863" s="2" t="s">
        <v>7903</v>
      </c>
      <c r="D2863" s="2" t="s">
        <v>149</v>
      </c>
      <c r="E2863" s="2"/>
      <c r="F2863" s="2" t="s">
        <v>6407</v>
      </c>
    </row>
    <row r="2864" spans="1:6" ht="18" customHeight="1">
      <c r="A2864" s="2">
        <v>2905440000</v>
      </c>
      <c r="B2864" s="2" t="s">
        <v>8054</v>
      </c>
      <c r="C2864" s="2" t="s">
        <v>7903</v>
      </c>
      <c r="D2864" s="2" t="s">
        <v>149</v>
      </c>
      <c r="E2864" s="2"/>
      <c r="F2864" s="2"/>
    </row>
    <row r="2865" spans="1:6" ht="18" customHeight="1">
      <c r="A2865" s="2">
        <v>2905450000</v>
      </c>
      <c r="B2865" s="2" t="s">
        <v>8055</v>
      </c>
      <c r="C2865" s="2" t="s">
        <v>8056</v>
      </c>
      <c r="D2865" s="2" t="s">
        <v>149</v>
      </c>
      <c r="E2865" s="2"/>
      <c r="F2865" s="2" t="s">
        <v>6407</v>
      </c>
    </row>
    <row r="2866" spans="1:6" ht="18" customHeight="1">
      <c r="A2866" s="2">
        <v>2905491000</v>
      </c>
      <c r="B2866" s="2" t="s">
        <v>8057</v>
      </c>
      <c r="C2866" s="2" t="s">
        <v>7903</v>
      </c>
      <c r="D2866" s="2" t="s">
        <v>149</v>
      </c>
      <c r="E2866" s="2"/>
      <c r="F2866" s="2" t="s">
        <v>6407</v>
      </c>
    </row>
    <row r="2867" spans="1:6" ht="18" customHeight="1">
      <c r="A2867" s="2">
        <v>2905499000</v>
      </c>
      <c r="B2867" s="2" t="s">
        <v>8058</v>
      </c>
      <c r="C2867" s="2" t="s">
        <v>7903</v>
      </c>
      <c r="D2867" s="2" t="s">
        <v>149</v>
      </c>
      <c r="E2867" s="2"/>
      <c r="F2867" s="2"/>
    </row>
    <row r="2868" spans="1:6" ht="18" customHeight="1">
      <c r="A2868" s="2">
        <v>2905510000</v>
      </c>
      <c r="B2868" s="2" t="s">
        <v>8059</v>
      </c>
      <c r="C2868" s="2" t="s">
        <v>7903</v>
      </c>
      <c r="D2868" s="2" t="s">
        <v>149</v>
      </c>
      <c r="E2868" s="2"/>
      <c r="F2868" s="2" t="s">
        <v>8060</v>
      </c>
    </row>
    <row r="2869" spans="1:6" ht="18" customHeight="1">
      <c r="A2869" s="2">
        <v>2905590010</v>
      </c>
      <c r="B2869" s="2" t="s">
        <v>8061</v>
      </c>
      <c r="C2869" s="2" t="s">
        <v>7903</v>
      </c>
      <c r="D2869" s="2" t="s">
        <v>149</v>
      </c>
      <c r="E2869" s="2"/>
      <c r="F2869" s="2" t="s">
        <v>8060</v>
      </c>
    </row>
    <row r="2870" spans="1:6" ht="18" customHeight="1">
      <c r="A2870" s="2">
        <v>2905590020</v>
      </c>
      <c r="B2870" s="2" t="s">
        <v>8062</v>
      </c>
      <c r="C2870" s="2" t="s">
        <v>7903</v>
      </c>
      <c r="D2870" s="2" t="s">
        <v>149</v>
      </c>
      <c r="E2870" s="2"/>
      <c r="F2870" s="2" t="s">
        <v>7431</v>
      </c>
    </row>
    <row r="2871" spans="1:6" ht="18" customHeight="1">
      <c r="A2871" s="2">
        <v>2905590040</v>
      </c>
      <c r="B2871" s="2" t="s">
        <v>8063</v>
      </c>
      <c r="C2871" s="2" t="s">
        <v>7903</v>
      </c>
      <c r="D2871" s="2" t="s">
        <v>149</v>
      </c>
      <c r="E2871" s="2"/>
      <c r="F2871" s="2" t="s">
        <v>7495</v>
      </c>
    </row>
    <row r="2872" spans="1:6" ht="18" customHeight="1">
      <c r="A2872" s="2">
        <v>2905590050</v>
      </c>
      <c r="B2872" s="2" t="s">
        <v>7956</v>
      </c>
      <c r="C2872" s="2" t="s">
        <v>7903</v>
      </c>
      <c r="D2872" s="2" t="s">
        <v>149</v>
      </c>
      <c r="E2872" s="2"/>
      <c r="F2872" s="2" t="s">
        <v>7738</v>
      </c>
    </row>
    <row r="2873" spans="1:6" ht="18" customHeight="1">
      <c r="A2873" s="2">
        <v>2905590090</v>
      </c>
      <c r="B2873" s="2" t="s">
        <v>8064</v>
      </c>
      <c r="C2873" s="2" t="s">
        <v>7903</v>
      </c>
      <c r="D2873" s="2" t="s">
        <v>149</v>
      </c>
      <c r="E2873" s="2"/>
      <c r="F2873" s="2"/>
    </row>
    <row r="2874" spans="1:6" ht="18" customHeight="1">
      <c r="A2874" s="2">
        <v>2906110000</v>
      </c>
      <c r="B2874" s="2" t="s">
        <v>8065</v>
      </c>
      <c r="C2874" s="2" t="s">
        <v>7903</v>
      </c>
      <c r="D2874" s="2" t="s">
        <v>149</v>
      </c>
      <c r="E2874" s="2"/>
      <c r="F2874" s="2"/>
    </row>
    <row r="2875" spans="1:6" ht="18" customHeight="1">
      <c r="A2875" s="2">
        <v>2906120010</v>
      </c>
      <c r="B2875" s="2" t="s">
        <v>8066</v>
      </c>
      <c r="C2875" s="2" t="s">
        <v>7903</v>
      </c>
      <c r="D2875" s="2" t="s">
        <v>149</v>
      </c>
      <c r="E2875" s="2"/>
      <c r="F2875" s="2" t="s">
        <v>4648</v>
      </c>
    </row>
    <row r="2876" spans="1:6" ht="18" customHeight="1">
      <c r="A2876" s="2">
        <v>2906120090</v>
      </c>
      <c r="B2876" s="2" t="s">
        <v>8067</v>
      </c>
      <c r="C2876" s="2" t="s">
        <v>7903</v>
      </c>
      <c r="D2876" s="2" t="s">
        <v>149</v>
      </c>
      <c r="E2876" s="2"/>
      <c r="F2876" s="2"/>
    </row>
    <row r="2877" spans="1:6" ht="18" customHeight="1">
      <c r="A2877" s="2">
        <v>2906131000</v>
      </c>
      <c r="B2877" s="2" t="s">
        <v>8068</v>
      </c>
      <c r="C2877" s="2" t="s">
        <v>7903</v>
      </c>
      <c r="D2877" s="2" t="s">
        <v>149</v>
      </c>
      <c r="E2877" s="2"/>
      <c r="F2877" s="2"/>
    </row>
    <row r="2878" spans="1:6" ht="18" customHeight="1">
      <c r="A2878" s="2">
        <v>2906132000</v>
      </c>
      <c r="B2878" s="2" t="s">
        <v>8069</v>
      </c>
      <c r="C2878" s="2" t="s">
        <v>7903</v>
      </c>
      <c r="D2878" s="2" t="s">
        <v>149</v>
      </c>
      <c r="E2878" s="2"/>
      <c r="F2878" s="2" t="s">
        <v>6407</v>
      </c>
    </row>
    <row r="2879" spans="1:6" ht="18" customHeight="1">
      <c r="A2879" s="2">
        <v>2906191000</v>
      </c>
      <c r="B2879" s="2" t="s">
        <v>8070</v>
      </c>
      <c r="C2879" s="2" t="s">
        <v>7903</v>
      </c>
      <c r="D2879" s="2" t="s">
        <v>149</v>
      </c>
      <c r="E2879" s="2"/>
      <c r="F2879" s="2"/>
    </row>
    <row r="2880" spans="1:6" ht="18" customHeight="1">
      <c r="A2880" s="2">
        <v>2906199020</v>
      </c>
      <c r="B2880" s="2" t="s">
        <v>8071</v>
      </c>
      <c r="C2880" s="2" t="s">
        <v>7903</v>
      </c>
      <c r="D2880" s="2" t="s">
        <v>149</v>
      </c>
      <c r="E2880" s="2"/>
      <c r="F2880" s="2" t="s">
        <v>8072</v>
      </c>
    </row>
    <row r="2881" spans="1:6" ht="18" customHeight="1">
      <c r="A2881" s="2">
        <v>2906199090</v>
      </c>
      <c r="B2881" s="2" t="s">
        <v>8073</v>
      </c>
      <c r="C2881" s="2" t="s">
        <v>7903</v>
      </c>
      <c r="D2881" s="2" t="s">
        <v>149</v>
      </c>
      <c r="E2881" s="2"/>
      <c r="F2881" s="2"/>
    </row>
    <row r="2882" spans="1:6" ht="18" customHeight="1">
      <c r="A2882" s="2">
        <v>2906210000</v>
      </c>
      <c r="B2882" s="2" t="s">
        <v>8074</v>
      </c>
      <c r="C2882" s="2" t="s">
        <v>7903</v>
      </c>
      <c r="D2882" s="2" t="s">
        <v>149</v>
      </c>
      <c r="E2882" s="2"/>
      <c r="F2882" s="2"/>
    </row>
    <row r="2883" spans="1:6" ht="18" customHeight="1">
      <c r="A2883" s="2">
        <v>2906291000</v>
      </c>
      <c r="B2883" s="2" t="s">
        <v>8075</v>
      </c>
      <c r="C2883" s="2" t="s">
        <v>7903</v>
      </c>
      <c r="D2883" s="2" t="s">
        <v>149</v>
      </c>
      <c r="E2883" s="2"/>
      <c r="F2883" s="2"/>
    </row>
    <row r="2884" spans="1:6" ht="18" customHeight="1">
      <c r="A2884" s="2">
        <v>2906299010</v>
      </c>
      <c r="B2884" s="2" t="s">
        <v>8076</v>
      </c>
      <c r="C2884" s="2" t="s">
        <v>7903</v>
      </c>
      <c r="D2884" s="2" t="s">
        <v>149</v>
      </c>
      <c r="E2884" s="2"/>
      <c r="F2884" s="2">
        <v>89</v>
      </c>
    </row>
    <row r="2885" spans="1:6" ht="18" customHeight="1">
      <c r="A2885" s="2">
        <v>2906299090</v>
      </c>
      <c r="B2885" s="2" t="s">
        <v>8077</v>
      </c>
      <c r="C2885" s="2" t="s">
        <v>7903</v>
      </c>
      <c r="D2885" s="2" t="s">
        <v>149</v>
      </c>
      <c r="E2885" s="2"/>
      <c r="F2885" s="2"/>
    </row>
    <row r="2886" spans="1:6" ht="18" customHeight="1">
      <c r="A2886" s="2">
        <v>2907111000</v>
      </c>
      <c r="B2886" s="2" t="s">
        <v>8078</v>
      </c>
      <c r="C2886" s="2" t="s">
        <v>7901</v>
      </c>
      <c r="D2886" s="2" t="s">
        <v>149</v>
      </c>
      <c r="E2886" s="2"/>
      <c r="F2886" s="2" t="s">
        <v>4648</v>
      </c>
    </row>
    <row r="2887" spans="1:6" ht="18" customHeight="1">
      <c r="A2887" s="2">
        <v>2907119000</v>
      </c>
      <c r="B2887" s="2" t="s">
        <v>8079</v>
      </c>
      <c r="C2887" s="2" t="s">
        <v>7903</v>
      </c>
      <c r="D2887" s="2" t="s">
        <v>149</v>
      </c>
      <c r="E2887" s="2"/>
      <c r="F2887" s="2"/>
    </row>
    <row r="2888" spans="1:6" ht="18" customHeight="1">
      <c r="A2888" s="2">
        <v>2907121100</v>
      </c>
      <c r="B2888" s="2" t="s">
        <v>8080</v>
      </c>
      <c r="C2888" s="2" t="s">
        <v>7903</v>
      </c>
      <c r="D2888" s="2" t="s">
        <v>149</v>
      </c>
      <c r="E2888" s="2"/>
      <c r="F2888" s="2"/>
    </row>
    <row r="2889" spans="1:6" ht="18" customHeight="1">
      <c r="A2889" s="2">
        <v>2907121200</v>
      </c>
      <c r="B2889" s="2" t="s">
        <v>8081</v>
      </c>
      <c r="C2889" s="2" t="s">
        <v>7903</v>
      </c>
      <c r="D2889" s="2" t="s">
        <v>149</v>
      </c>
      <c r="E2889" s="2"/>
      <c r="F2889" s="2"/>
    </row>
    <row r="2890" spans="1:6" ht="18" customHeight="1">
      <c r="A2890" s="2">
        <v>2907121900</v>
      </c>
      <c r="B2890" s="2" t="s">
        <v>8082</v>
      </c>
      <c r="C2890" s="2" t="s">
        <v>7903</v>
      </c>
      <c r="D2890" s="2" t="s">
        <v>149</v>
      </c>
      <c r="E2890" s="2"/>
      <c r="F2890" s="2" t="s">
        <v>4648</v>
      </c>
    </row>
    <row r="2891" spans="1:6" ht="18" customHeight="1">
      <c r="A2891" s="2">
        <v>2907129000</v>
      </c>
      <c r="B2891" s="2" t="s">
        <v>8083</v>
      </c>
      <c r="C2891" s="2" t="s">
        <v>7903</v>
      </c>
      <c r="D2891" s="2" t="s">
        <v>149</v>
      </c>
      <c r="E2891" s="2"/>
      <c r="F2891" s="2"/>
    </row>
    <row r="2892" spans="1:6" ht="18" customHeight="1">
      <c r="A2892" s="2">
        <v>2907131000</v>
      </c>
      <c r="B2892" s="2" t="s">
        <v>8084</v>
      </c>
      <c r="C2892" s="2" t="s">
        <v>7903</v>
      </c>
      <c r="D2892" s="2" t="s">
        <v>149</v>
      </c>
      <c r="E2892" s="2"/>
      <c r="F2892" s="2" t="s">
        <v>4648</v>
      </c>
    </row>
    <row r="2893" spans="1:6" ht="18" customHeight="1">
      <c r="A2893" s="2">
        <v>2907139000</v>
      </c>
      <c r="B2893" s="2" t="s">
        <v>8085</v>
      </c>
      <c r="C2893" s="2" t="s">
        <v>7903</v>
      </c>
      <c r="D2893" s="2" t="s">
        <v>149</v>
      </c>
      <c r="E2893" s="2"/>
      <c r="F2893" s="2"/>
    </row>
    <row r="2894" spans="1:6" ht="18" customHeight="1">
      <c r="A2894" s="2">
        <v>2907151000</v>
      </c>
      <c r="B2894" s="2" t="s">
        <v>8086</v>
      </c>
      <c r="C2894" s="2" t="s">
        <v>7903</v>
      </c>
      <c r="D2894" s="2" t="s">
        <v>149</v>
      </c>
      <c r="E2894" s="2"/>
      <c r="F2894" s="2"/>
    </row>
    <row r="2895" spans="1:6" ht="18" customHeight="1">
      <c r="A2895" s="2">
        <v>2907159000</v>
      </c>
      <c r="B2895" s="2" t="s">
        <v>8087</v>
      </c>
      <c r="C2895" s="2" t="s">
        <v>7903</v>
      </c>
      <c r="D2895" s="2" t="s">
        <v>149</v>
      </c>
      <c r="E2895" s="2"/>
      <c r="F2895" s="2" t="s">
        <v>4648</v>
      </c>
    </row>
    <row r="2896" spans="1:6" ht="18" customHeight="1">
      <c r="A2896" s="2">
        <v>2907191010</v>
      </c>
      <c r="B2896" s="2" t="s">
        <v>8088</v>
      </c>
      <c r="C2896" s="2" t="s">
        <v>7903</v>
      </c>
      <c r="D2896" s="2" t="s">
        <v>149</v>
      </c>
      <c r="E2896" s="2"/>
      <c r="F2896" s="2" t="s">
        <v>4648</v>
      </c>
    </row>
    <row r="2897" spans="1:6" ht="18" customHeight="1">
      <c r="A2897" s="2">
        <v>2907191090</v>
      </c>
      <c r="B2897" s="2" t="s">
        <v>8089</v>
      </c>
      <c r="C2897" s="2" t="s">
        <v>7903</v>
      </c>
      <c r="D2897" s="2" t="s">
        <v>149</v>
      </c>
      <c r="E2897" s="2"/>
      <c r="F2897" s="2"/>
    </row>
    <row r="2898" spans="1:6" ht="18" customHeight="1">
      <c r="A2898" s="2">
        <v>2907199012</v>
      </c>
      <c r="B2898" s="2" t="s">
        <v>8090</v>
      </c>
      <c r="C2898" s="2" t="s">
        <v>7903</v>
      </c>
      <c r="D2898" s="2" t="s">
        <v>149</v>
      </c>
      <c r="E2898" s="2"/>
      <c r="F2898" s="2" t="s">
        <v>7495</v>
      </c>
    </row>
    <row r="2899" spans="1:6" ht="18" customHeight="1">
      <c r="A2899" s="2">
        <v>2907199090</v>
      </c>
      <c r="B2899" s="2" t="s">
        <v>8091</v>
      </c>
      <c r="C2899" s="2" t="s">
        <v>7903</v>
      </c>
      <c r="D2899" s="2" t="s">
        <v>149</v>
      </c>
      <c r="E2899" s="2"/>
      <c r="F2899" s="2"/>
    </row>
    <row r="2900" spans="1:6" ht="18" customHeight="1">
      <c r="A2900" s="2">
        <v>2907210001</v>
      </c>
      <c r="B2900" s="2" t="s">
        <v>8092</v>
      </c>
      <c r="C2900" s="2" t="s">
        <v>7903</v>
      </c>
      <c r="D2900" s="2" t="s">
        <v>149</v>
      </c>
      <c r="E2900" s="2"/>
      <c r="F2900" s="2"/>
    </row>
    <row r="2901" spans="1:6" ht="18" customHeight="1">
      <c r="A2901" s="2">
        <v>2907210090</v>
      </c>
      <c r="B2901" s="2" t="s">
        <v>8093</v>
      </c>
      <c r="C2901" s="2" t="s">
        <v>7903</v>
      </c>
      <c r="D2901" s="2" t="s">
        <v>149</v>
      </c>
      <c r="E2901" s="2"/>
      <c r="F2901" s="2"/>
    </row>
    <row r="2902" spans="1:6" ht="18" customHeight="1">
      <c r="A2902" s="2">
        <v>2907221000</v>
      </c>
      <c r="B2902" s="2" t="s">
        <v>8094</v>
      </c>
      <c r="C2902" s="2" t="s">
        <v>7903</v>
      </c>
      <c r="D2902" s="2" t="s">
        <v>149</v>
      </c>
      <c r="E2902" s="2"/>
      <c r="F2902" s="2"/>
    </row>
    <row r="2903" spans="1:6" ht="18" customHeight="1">
      <c r="A2903" s="2">
        <v>2907229000</v>
      </c>
      <c r="B2903" s="2" t="s">
        <v>8095</v>
      </c>
      <c r="C2903" s="2" t="s">
        <v>7903</v>
      </c>
      <c r="D2903" s="2" t="s">
        <v>149</v>
      </c>
      <c r="E2903" s="2"/>
      <c r="F2903" s="2"/>
    </row>
    <row r="2904" spans="1:6" ht="18" customHeight="1">
      <c r="A2904" s="2">
        <v>2907230001</v>
      </c>
      <c r="B2904" s="2" t="s">
        <v>8096</v>
      </c>
      <c r="C2904" s="2" t="s">
        <v>7901</v>
      </c>
      <c r="D2904" s="2" t="s">
        <v>149</v>
      </c>
      <c r="E2904" s="2"/>
      <c r="F2904" s="2"/>
    </row>
    <row r="2905" spans="1:6" ht="18" customHeight="1">
      <c r="A2905" s="2">
        <v>2907230090</v>
      </c>
      <c r="B2905" s="2" t="s">
        <v>8097</v>
      </c>
      <c r="C2905" s="2" t="s">
        <v>7901</v>
      </c>
      <c r="D2905" s="2" t="s">
        <v>149</v>
      </c>
      <c r="E2905" s="2"/>
      <c r="F2905" s="2"/>
    </row>
    <row r="2906" spans="1:6" ht="18" customHeight="1">
      <c r="A2906" s="2">
        <v>2907291000</v>
      </c>
      <c r="B2906" s="2" t="s">
        <v>8098</v>
      </c>
      <c r="C2906" s="2" t="s">
        <v>7903</v>
      </c>
      <c r="D2906" s="2" t="s">
        <v>149</v>
      </c>
      <c r="E2906" s="2"/>
      <c r="F2906" s="2"/>
    </row>
    <row r="2907" spans="1:6" ht="18" customHeight="1">
      <c r="A2907" s="2">
        <v>2907299010</v>
      </c>
      <c r="B2907" s="2" t="s">
        <v>8099</v>
      </c>
      <c r="C2907" s="2" t="s">
        <v>7903</v>
      </c>
      <c r="D2907" s="2" t="s">
        <v>149</v>
      </c>
      <c r="E2907" s="2"/>
      <c r="F2907" s="2" t="s">
        <v>7495</v>
      </c>
    </row>
    <row r="2908" spans="1:6" ht="18" customHeight="1">
      <c r="A2908" s="2">
        <v>2907299020</v>
      </c>
      <c r="B2908" s="2" t="s">
        <v>8100</v>
      </c>
      <c r="C2908" s="2" t="s">
        <v>7903</v>
      </c>
      <c r="D2908" s="2" t="s">
        <v>149</v>
      </c>
      <c r="E2908" s="2"/>
      <c r="F2908" s="2" t="s">
        <v>8101</v>
      </c>
    </row>
    <row r="2909" spans="1:6" ht="18" customHeight="1">
      <c r="A2909" s="2">
        <v>2907299090</v>
      </c>
      <c r="B2909" s="2" t="s">
        <v>8102</v>
      </c>
      <c r="C2909" s="2" t="s">
        <v>7903</v>
      </c>
      <c r="D2909" s="2" t="s">
        <v>149</v>
      </c>
      <c r="E2909" s="2"/>
      <c r="F2909" s="2" t="s">
        <v>4648</v>
      </c>
    </row>
    <row r="2910" spans="1:6" ht="18" customHeight="1">
      <c r="A2910" s="2">
        <v>2908110000</v>
      </c>
      <c r="B2910" s="2" t="s">
        <v>8103</v>
      </c>
      <c r="C2910" s="2" t="s">
        <v>7903</v>
      </c>
      <c r="D2910" s="2" t="s">
        <v>149</v>
      </c>
      <c r="E2910" s="2"/>
      <c r="F2910" s="2" t="s">
        <v>5516</v>
      </c>
    </row>
    <row r="2911" spans="1:6" ht="18" customHeight="1">
      <c r="A2911" s="2">
        <v>2908191000</v>
      </c>
      <c r="B2911" s="2" t="s">
        <v>8104</v>
      </c>
      <c r="C2911" s="2" t="s">
        <v>7903</v>
      </c>
      <c r="D2911" s="2" t="s">
        <v>149</v>
      </c>
      <c r="E2911" s="2"/>
      <c r="F2911" s="2"/>
    </row>
    <row r="2912" spans="1:6" ht="18" customHeight="1">
      <c r="A2912" s="2">
        <v>2908199010</v>
      </c>
      <c r="B2912" s="2" t="s">
        <v>8105</v>
      </c>
      <c r="C2912" s="2" t="s">
        <v>7903</v>
      </c>
      <c r="D2912" s="2" t="s">
        <v>149</v>
      </c>
      <c r="E2912" s="2"/>
      <c r="F2912" s="2" t="s">
        <v>7495</v>
      </c>
    </row>
    <row r="2913" spans="1:6" ht="18" customHeight="1">
      <c r="A2913" s="2">
        <v>2908199023</v>
      </c>
      <c r="B2913" s="2" t="s">
        <v>8106</v>
      </c>
      <c r="C2913" s="2" t="s">
        <v>7903</v>
      </c>
      <c r="D2913" s="2" t="s">
        <v>149</v>
      </c>
      <c r="E2913" s="2"/>
      <c r="F2913" s="2" t="s">
        <v>8107</v>
      </c>
    </row>
    <row r="2914" spans="1:6" ht="18" customHeight="1">
      <c r="A2914" s="2">
        <v>2908199024</v>
      </c>
      <c r="B2914" s="2" t="s">
        <v>8108</v>
      </c>
      <c r="C2914" s="2" t="s">
        <v>7903</v>
      </c>
      <c r="D2914" s="2" t="s">
        <v>149</v>
      </c>
      <c r="E2914" s="2"/>
      <c r="F2914" s="2">
        <v>89</v>
      </c>
    </row>
    <row r="2915" spans="1:6" ht="18" customHeight="1">
      <c r="A2915" s="2">
        <v>2908199090</v>
      </c>
      <c r="B2915" s="2" t="s">
        <v>8109</v>
      </c>
      <c r="C2915" s="2" t="s">
        <v>7903</v>
      </c>
      <c r="D2915" s="2" t="s">
        <v>149</v>
      </c>
      <c r="E2915" s="2"/>
      <c r="F2915" s="2"/>
    </row>
    <row r="2916" spans="1:6" ht="18" customHeight="1">
      <c r="A2916" s="2">
        <v>2908910000</v>
      </c>
      <c r="B2916" s="2" t="s">
        <v>8110</v>
      </c>
      <c r="C2916" s="2" t="s">
        <v>7903</v>
      </c>
      <c r="D2916" s="2" t="s">
        <v>149</v>
      </c>
      <c r="E2916" s="2"/>
      <c r="F2916" s="2">
        <v>89</v>
      </c>
    </row>
    <row r="2917" spans="1:6" ht="18" customHeight="1">
      <c r="A2917" s="2">
        <v>2908920000</v>
      </c>
      <c r="B2917" s="2" t="s">
        <v>8111</v>
      </c>
      <c r="C2917" s="2" t="s">
        <v>7903</v>
      </c>
      <c r="D2917" s="2" t="s">
        <v>149</v>
      </c>
      <c r="E2917" s="2"/>
      <c r="F2917" s="2">
        <v>89</v>
      </c>
    </row>
    <row r="2918" spans="1:6" ht="18" customHeight="1">
      <c r="A2918" s="2">
        <v>2908991010</v>
      </c>
      <c r="B2918" s="2" t="s">
        <v>8112</v>
      </c>
      <c r="C2918" s="2" t="s">
        <v>7903</v>
      </c>
      <c r="D2918" s="2" t="s">
        <v>149</v>
      </c>
      <c r="E2918" s="2"/>
      <c r="F2918" s="2"/>
    </row>
    <row r="2919" spans="1:6" ht="18" customHeight="1">
      <c r="A2919" s="2">
        <v>2908991090</v>
      </c>
      <c r="B2919" s="2" t="s">
        <v>8113</v>
      </c>
      <c r="C2919" s="2" t="s">
        <v>7903</v>
      </c>
      <c r="D2919" s="2" t="s">
        <v>149</v>
      </c>
      <c r="E2919" s="2"/>
      <c r="F2919" s="2" t="s">
        <v>7495</v>
      </c>
    </row>
    <row r="2920" spans="1:6" ht="18" customHeight="1">
      <c r="A2920" s="2">
        <v>2908999010</v>
      </c>
      <c r="B2920" s="2" t="s">
        <v>8114</v>
      </c>
      <c r="C2920" s="2" t="s">
        <v>7903</v>
      </c>
      <c r="D2920" s="2" t="s">
        <v>149</v>
      </c>
      <c r="E2920" s="2"/>
      <c r="F2920" s="2" t="s">
        <v>7495</v>
      </c>
    </row>
    <row r="2921" spans="1:6" ht="18" customHeight="1">
      <c r="A2921" s="2">
        <v>2908999030</v>
      </c>
      <c r="B2921" s="2" t="s">
        <v>8115</v>
      </c>
      <c r="C2921" s="2" t="s">
        <v>7903</v>
      </c>
      <c r="D2921" s="2" t="s">
        <v>149</v>
      </c>
      <c r="E2921" s="2"/>
      <c r="F2921" s="2" t="s">
        <v>8116</v>
      </c>
    </row>
    <row r="2922" spans="1:6" ht="18" customHeight="1">
      <c r="A2922" s="2">
        <v>2908999090</v>
      </c>
      <c r="B2922" s="2" t="s">
        <v>8117</v>
      </c>
      <c r="C2922" s="2" t="s">
        <v>7903</v>
      </c>
      <c r="D2922" s="2" t="s">
        <v>149</v>
      </c>
      <c r="E2922" s="2"/>
      <c r="F2922" s="2"/>
    </row>
    <row r="2923" spans="1:6" ht="18" customHeight="1">
      <c r="A2923" s="2">
        <v>2909110000</v>
      </c>
      <c r="B2923" s="2" t="s">
        <v>8118</v>
      </c>
      <c r="C2923" s="2" t="s">
        <v>7903</v>
      </c>
      <c r="D2923" s="2" t="s">
        <v>149</v>
      </c>
      <c r="E2923" s="2"/>
      <c r="F2923" s="2" t="s">
        <v>6257</v>
      </c>
    </row>
    <row r="2924" spans="1:6" ht="18" customHeight="1">
      <c r="A2924" s="2">
        <v>2909191000</v>
      </c>
      <c r="B2924" s="2" t="s">
        <v>8119</v>
      </c>
      <c r="C2924" s="2" t="s">
        <v>7903</v>
      </c>
      <c r="D2924" s="2" t="s">
        <v>149</v>
      </c>
      <c r="E2924" s="2"/>
      <c r="F2924" s="2"/>
    </row>
    <row r="2925" spans="1:6" ht="18" customHeight="1">
      <c r="A2925" s="2">
        <v>2909199010</v>
      </c>
      <c r="B2925" s="2" t="s">
        <v>8120</v>
      </c>
      <c r="C2925" s="2" t="s">
        <v>7901</v>
      </c>
      <c r="D2925" s="2" t="s">
        <v>149</v>
      </c>
      <c r="E2925" s="2"/>
      <c r="F2925" s="2" t="s">
        <v>7495</v>
      </c>
    </row>
    <row r="2926" spans="1:6" ht="18" customHeight="1">
      <c r="A2926" s="2">
        <v>2909199020</v>
      </c>
      <c r="B2926" s="2" t="s">
        <v>8121</v>
      </c>
      <c r="C2926" s="2" t="s">
        <v>7901</v>
      </c>
      <c r="D2926" s="2" t="s">
        <v>149</v>
      </c>
      <c r="E2926" s="2"/>
      <c r="F2926" s="2" t="s">
        <v>7738</v>
      </c>
    </row>
    <row r="2927" spans="1:6" ht="18" customHeight="1">
      <c r="A2927" s="2">
        <v>2909199090</v>
      </c>
      <c r="B2927" s="2" t="s">
        <v>8122</v>
      </c>
      <c r="C2927" s="2" t="s">
        <v>7901</v>
      </c>
      <c r="D2927" s="2" t="s">
        <v>149</v>
      </c>
      <c r="E2927" s="2"/>
      <c r="F2927" s="2"/>
    </row>
    <row r="2928" spans="1:6" ht="18" customHeight="1">
      <c r="A2928" s="2">
        <v>2909200000</v>
      </c>
      <c r="B2928" s="2" t="s">
        <v>8123</v>
      </c>
      <c r="C2928" s="2" t="s">
        <v>7903</v>
      </c>
      <c r="D2928" s="2" t="s">
        <v>149</v>
      </c>
      <c r="E2928" s="2"/>
      <c r="F2928" s="2"/>
    </row>
    <row r="2929" spans="1:6" ht="18" customHeight="1">
      <c r="A2929" s="2">
        <v>2909301000</v>
      </c>
      <c r="B2929" s="2" t="s">
        <v>8124</v>
      </c>
      <c r="C2929" s="2" t="s">
        <v>7903</v>
      </c>
      <c r="D2929" s="2" t="s">
        <v>149</v>
      </c>
      <c r="E2929" s="2"/>
      <c r="F2929" s="2"/>
    </row>
    <row r="2930" spans="1:6" ht="18" customHeight="1">
      <c r="A2930" s="2">
        <v>2909302000</v>
      </c>
      <c r="B2930" s="2" t="s">
        <v>8125</v>
      </c>
      <c r="C2930" s="2" t="s">
        <v>7903</v>
      </c>
      <c r="D2930" s="2" t="s">
        <v>149</v>
      </c>
      <c r="E2930" s="2"/>
      <c r="F2930" s="2"/>
    </row>
    <row r="2931" spans="1:6" ht="18" customHeight="1">
      <c r="A2931" s="2">
        <v>2909309010</v>
      </c>
      <c r="B2931" s="2" t="s">
        <v>8126</v>
      </c>
      <c r="C2931" s="2" t="s">
        <v>7903</v>
      </c>
      <c r="D2931" s="2" t="s">
        <v>149</v>
      </c>
      <c r="E2931" s="2"/>
      <c r="F2931" s="2" t="s">
        <v>7495</v>
      </c>
    </row>
    <row r="2932" spans="1:6" ht="18" customHeight="1">
      <c r="A2932" s="2">
        <v>2909309020</v>
      </c>
      <c r="B2932" s="2" t="s">
        <v>8127</v>
      </c>
      <c r="C2932" s="2" t="s">
        <v>7903</v>
      </c>
      <c r="D2932" s="2" t="s">
        <v>149</v>
      </c>
      <c r="E2932" s="2"/>
      <c r="F2932" s="2">
        <v>89</v>
      </c>
    </row>
    <row r="2933" spans="1:6" ht="18" customHeight="1">
      <c r="A2933" s="2">
        <v>2909309090</v>
      </c>
      <c r="B2933" s="2" t="s">
        <v>8128</v>
      </c>
      <c r="C2933" s="2" t="s">
        <v>7903</v>
      </c>
      <c r="D2933" s="2" t="s">
        <v>149</v>
      </c>
      <c r="E2933" s="2"/>
      <c r="F2933" s="2"/>
    </row>
    <row r="2934" spans="1:6" ht="18" customHeight="1">
      <c r="A2934" s="2">
        <v>2909410000</v>
      </c>
      <c r="B2934" s="2" t="s">
        <v>8129</v>
      </c>
      <c r="C2934" s="2" t="s">
        <v>7901</v>
      </c>
      <c r="D2934" s="2" t="s">
        <v>149</v>
      </c>
      <c r="E2934" s="2"/>
      <c r="F2934" s="2"/>
    </row>
    <row r="2935" spans="1:6" ht="18" customHeight="1">
      <c r="A2935" s="2">
        <v>2909430000</v>
      </c>
      <c r="B2935" s="2" t="s">
        <v>8130</v>
      </c>
      <c r="C2935" s="2" t="s">
        <v>7901</v>
      </c>
      <c r="D2935" s="2" t="s">
        <v>149</v>
      </c>
      <c r="E2935" s="2"/>
      <c r="F2935" s="2"/>
    </row>
    <row r="2936" spans="1:6" ht="18" customHeight="1">
      <c r="A2936" s="2">
        <v>2909440010</v>
      </c>
      <c r="B2936" s="2" t="s">
        <v>8131</v>
      </c>
      <c r="C2936" s="2" t="s">
        <v>7903</v>
      </c>
      <c r="D2936" s="2" t="s">
        <v>149</v>
      </c>
      <c r="E2936" s="2"/>
      <c r="F2936" s="2"/>
    </row>
    <row r="2937" spans="1:6" ht="18" customHeight="1">
      <c r="A2937" s="2">
        <v>2909440020</v>
      </c>
      <c r="B2937" s="2" t="s">
        <v>8132</v>
      </c>
      <c r="C2937" s="2" t="s">
        <v>7903</v>
      </c>
      <c r="D2937" s="2" t="s">
        <v>149</v>
      </c>
      <c r="E2937" s="2"/>
      <c r="F2937" s="2" t="s">
        <v>7738</v>
      </c>
    </row>
    <row r="2938" spans="1:6" ht="18" customHeight="1">
      <c r="A2938" s="2">
        <v>2909440090</v>
      </c>
      <c r="B2938" s="2" t="s">
        <v>8133</v>
      </c>
      <c r="C2938" s="2" t="s">
        <v>7903</v>
      </c>
      <c r="D2938" s="2" t="s">
        <v>149</v>
      </c>
      <c r="E2938" s="2"/>
      <c r="F2938" s="2"/>
    </row>
    <row r="2939" spans="1:6" ht="18" customHeight="1">
      <c r="A2939" s="2">
        <v>2909491000</v>
      </c>
      <c r="B2939" s="2" t="s">
        <v>8134</v>
      </c>
      <c r="C2939" s="2" t="s">
        <v>7903</v>
      </c>
      <c r="D2939" s="2" t="s">
        <v>149</v>
      </c>
      <c r="E2939" s="2"/>
      <c r="F2939" s="2"/>
    </row>
    <row r="2940" spans="1:6" ht="18" customHeight="1">
      <c r="A2940" s="2">
        <v>2909499010</v>
      </c>
      <c r="B2940" s="2" t="s">
        <v>8135</v>
      </c>
      <c r="C2940" s="2" t="s">
        <v>7903</v>
      </c>
      <c r="D2940" s="2" t="s">
        <v>149</v>
      </c>
      <c r="E2940" s="2"/>
      <c r="F2940" s="2"/>
    </row>
    <row r="2941" spans="1:6" ht="18" customHeight="1">
      <c r="A2941" s="2">
        <v>2909499020</v>
      </c>
      <c r="B2941" s="2" t="s">
        <v>7956</v>
      </c>
      <c r="C2941" s="2" t="s">
        <v>7903</v>
      </c>
      <c r="D2941" s="2" t="s">
        <v>149</v>
      </c>
      <c r="E2941" s="2"/>
      <c r="F2941" s="2" t="s">
        <v>7738</v>
      </c>
    </row>
    <row r="2942" spans="1:6" ht="18" customHeight="1">
      <c r="A2942" s="2">
        <v>2909499090</v>
      </c>
      <c r="B2942" s="2" t="s">
        <v>8136</v>
      </c>
      <c r="C2942" s="2" t="s">
        <v>7903</v>
      </c>
      <c r="D2942" s="2" t="s">
        <v>149</v>
      </c>
      <c r="E2942" s="2"/>
      <c r="F2942" s="2"/>
    </row>
    <row r="2943" spans="1:6" ht="18" customHeight="1">
      <c r="A2943" s="2">
        <v>2909500000</v>
      </c>
      <c r="B2943" s="2" t="s">
        <v>8137</v>
      </c>
      <c r="C2943" s="2" t="s">
        <v>7903</v>
      </c>
      <c r="D2943" s="2" t="s">
        <v>149</v>
      </c>
      <c r="E2943" s="2"/>
      <c r="F2943" s="2"/>
    </row>
    <row r="2944" spans="1:6" ht="18" customHeight="1">
      <c r="A2944" s="2">
        <v>2909601000</v>
      </c>
      <c r="B2944" s="2" t="s">
        <v>8138</v>
      </c>
      <c r="C2944" s="2" t="s">
        <v>7903</v>
      </c>
      <c r="D2944" s="2" t="s">
        <v>149</v>
      </c>
      <c r="E2944" s="2"/>
      <c r="F2944" s="2"/>
    </row>
    <row r="2945" spans="1:6" ht="18" customHeight="1">
      <c r="A2945" s="2">
        <v>2909609000</v>
      </c>
      <c r="B2945" s="2" t="s">
        <v>8139</v>
      </c>
      <c r="C2945" s="2" t="s">
        <v>7903</v>
      </c>
      <c r="D2945" s="2" t="s">
        <v>149</v>
      </c>
      <c r="E2945" s="2"/>
      <c r="F2945" s="2"/>
    </row>
    <row r="2946" spans="1:6" ht="18" customHeight="1">
      <c r="A2946" s="2">
        <v>2910100000</v>
      </c>
      <c r="B2946" s="2" t="s">
        <v>8140</v>
      </c>
      <c r="C2946" s="2" t="s">
        <v>7903</v>
      </c>
      <c r="D2946" s="2" t="s">
        <v>149</v>
      </c>
      <c r="E2946" s="2"/>
      <c r="F2946" s="2" t="s">
        <v>4648</v>
      </c>
    </row>
    <row r="2947" spans="1:6" ht="18" customHeight="1">
      <c r="A2947" s="2">
        <v>2910200000</v>
      </c>
      <c r="B2947" s="2" t="s">
        <v>8141</v>
      </c>
      <c r="C2947" s="2" t="s">
        <v>7901</v>
      </c>
      <c r="D2947" s="2" t="s">
        <v>149</v>
      </c>
      <c r="E2947" s="2"/>
      <c r="F2947" s="2"/>
    </row>
    <row r="2948" spans="1:6" ht="18" customHeight="1">
      <c r="A2948" s="2">
        <v>2910300000</v>
      </c>
      <c r="B2948" s="2" t="s">
        <v>8142</v>
      </c>
      <c r="C2948" s="2" t="s">
        <v>7903</v>
      </c>
      <c r="D2948" s="2" t="s">
        <v>149</v>
      </c>
      <c r="E2948" s="2"/>
      <c r="F2948" s="2" t="s">
        <v>4648</v>
      </c>
    </row>
    <row r="2949" spans="1:6" ht="18" customHeight="1">
      <c r="A2949" s="2">
        <v>2910400000</v>
      </c>
      <c r="B2949" s="2" t="s">
        <v>8143</v>
      </c>
      <c r="C2949" s="2" t="s">
        <v>7903</v>
      </c>
      <c r="D2949" s="2" t="s">
        <v>149</v>
      </c>
      <c r="E2949" s="2"/>
      <c r="F2949" s="2">
        <v>89</v>
      </c>
    </row>
    <row r="2950" spans="1:6" ht="18" customHeight="1">
      <c r="A2950" s="2">
        <v>2910500000</v>
      </c>
      <c r="B2950" s="2" t="s">
        <v>8144</v>
      </c>
      <c r="C2950" s="2" t="s">
        <v>7903</v>
      </c>
      <c r="D2950" s="2" t="s">
        <v>149</v>
      </c>
      <c r="E2950" s="2"/>
      <c r="F2950" s="2">
        <v>89</v>
      </c>
    </row>
    <row r="2951" spans="1:6" ht="18" customHeight="1">
      <c r="A2951" s="2">
        <v>2910900020</v>
      </c>
      <c r="B2951" s="2" t="s">
        <v>8145</v>
      </c>
      <c r="C2951" s="2" t="s">
        <v>7903</v>
      </c>
      <c r="D2951" s="2" t="s">
        <v>149</v>
      </c>
      <c r="E2951" s="2"/>
      <c r="F2951" s="2" t="s">
        <v>7495</v>
      </c>
    </row>
    <row r="2952" spans="1:6" ht="18" customHeight="1">
      <c r="A2952" s="2">
        <v>2910900030</v>
      </c>
      <c r="B2952" s="2" t="s">
        <v>7956</v>
      </c>
      <c r="C2952" s="2" t="s">
        <v>7903</v>
      </c>
      <c r="D2952" s="2" t="s">
        <v>149</v>
      </c>
      <c r="E2952" s="2"/>
      <c r="F2952" s="2" t="s">
        <v>7738</v>
      </c>
    </row>
    <row r="2953" spans="1:6" ht="18" customHeight="1">
      <c r="A2953" s="2">
        <v>2910900090</v>
      </c>
      <c r="B2953" s="2" t="s">
        <v>8146</v>
      </c>
      <c r="C2953" s="2" t="s">
        <v>7903</v>
      </c>
      <c r="D2953" s="2" t="s">
        <v>149</v>
      </c>
      <c r="E2953" s="2"/>
      <c r="F2953" s="2"/>
    </row>
    <row r="2954" spans="1:6" ht="18" customHeight="1">
      <c r="A2954" s="2">
        <v>2911000000</v>
      </c>
      <c r="B2954" s="2" t="s">
        <v>8147</v>
      </c>
      <c r="C2954" s="2" t="s">
        <v>7903</v>
      </c>
      <c r="D2954" s="2" t="s">
        <v>149</v>
      </c>
      <c r="E2954" s="2"/>
      <c r="F2954" s="2"/>
    </row>
    <row r="2955" spans="1:6" ht="18" customHeight="1">
      <c r="A2955" s="2">
        <v>2912110000</v>
      </c>
      <c r="B2955" s="2" t="s">
        <v>8148</v>
      </c>
      <c r="C2955" s="2" t="s">
        <v>8149</v>
      </c>
      <c r="D2955" s="2" t="s">
        <v>149</v>
      </c>
      <c r="E2955" s="2"/>
      <c r="F2955" s="2" t="s">
        <v>4648</v>
      </c>
    </row>
    <row r="2956" spans="1:6" ht="18" customHeight="1">
      <c r="A2956" s="2">
        <v>2912120000</v>
      </c>
      <c r="B2956" s="2" t="s">
        <v>8150</v>
      </c>
      <c r="C2956" s="2" t="s">
        <v>8149</v>
      </c>
      <c r="D2956" s="2" t="s">
        <v>149</v>
      </c>
      <c r="E2956" s="2"/>
      <c r="F2956" s="2" t="s">
        <v>4648</v>
      </c>
    </row>
    <row r="2957" spans="1:6" ht="18" customHeight="1">
      <c r="A2957" s="2">
        <v>2912190001</v>
      </c>
      <c r="B2957" s="2" t="s">
        <v>8151</v>
      </c>
      <c r="C2957" s="2" t="s">
        <v>8149</v>
      </c>
      <c r="D2957" s="2" t="s">
        <v>149</v>
      </c>
      <c r="E2957" s="2"/>
      <c r="F2957" s="2"/>
    </row>
    <row r="2958" spans="1:6" ht="18" customHeight="1">
      <c r="A2958" s="2">
        <v>2912190090</v>
      </c>
      <c r="B2958" s="2" t="s">
        <v>8152</v>
      </c>
      <c r="C2958" s="2" t="s">
        <v>8149</v>
      </c>
      <c r="D2958" s="2" t="s">
        <v>149</v>
      </c>
      <c r="E2958" s="2"/>
      <c r="F2958" s="2"/>
    </row>
    <row r="2959" spans="1:6" ht="18" customHeight="1">
      <c r="A2959" s="2">
        <v>2912210000</v>
      </c>
      <c r="B2959" s="2" t="s">
        <v>8153</v>
      </c>
      <c r="C2959" s="2" t="s">
        <v>8149</v>
      </c>
      <c r="D2959" s="2" t="s">
        <v>149</v>
      </c>
      <c r="E2959" s="2"/>
      <c r="F2959" s="2"/>
    </row>
    <row r="2960" spans="1:6" ht="18" customHeight="1">
      <c r="A2960" s="2">
        <v>2912291000</v>
      </c>
      <c r="B2960" s="2" t="s">
        <v>8154</v>
      </c>
      <c r="C2960" s="2" t="s">
        <v>8149</v>
      </c>
      <c r="D2960" s="2" t="s">
        <v>149</v>
      </c>
      <c r="E2960" s="2"/>
      <c r="F2960" s="2"/>
    </row>
    <row r="2961" spans="1:6" ht="18" customHeight="1">
      <c r="A2961" s="2">
        <v>2912299000</v>
      </c>
      <c r="B2961" s="2" t="s">
        <v>8155</v>
      </c>
      <c r="C2961" s="2" t="s">
        <v>8149</v>
      </c>
      <c r="D2961" s="2" t="s">
        <v>149</v>
      </c>
      <c r="E2961" s="2"/>
      <c r="F2961" s="2"/>
    </row>
    <row r="2962" spans="1:6" ht="18" customHeight="1">
      <c r="A2962" s="2">
        <v>2912410000</v>
      </c>
      <c r="B2962" s="2" t="s">
        <v>8156</v>
      </c>
      <c r="C2962" s="2" t="s">
        <v>8149</v>
      </c>
      <c r="D2962" s="2" t="s">
        <v>149</v>
      </c>
      <c r="E2962" s="2"/>
      <c r="F2962" s="2"/>
    </row>
    <row r="2963" spans="1:6" ht="18" customHeight="1">
      <c r="A2963" s="2">
        <v>2912420000</v>
      </c>
      <c r="B2963" s="2" t="s">
        <v>8157</v>
      </c>
      <c r="C2963" s="2" t="s">
        <v>8149</v>
      </c>
      <c r="D2963" s="2" t="s">
        <v>149</v>
      </c>
      <c r="E2963" s="2"/>
      <c r="F2963" s="2"/>
    </row>
    <row r="2964" spans="1:6" ht="18" customHeight="1">
      <c r="A2964" s="2">
        <v>2912491000</v>
      </c>
      <c r="B2964" s="2" t="s">
        <v>8158</v>
      </c>
      <c r="C2964" s="2" t="s">
        <v>8149</v>
      </c>
      <c r="D2964" s="2" t="s">
        <v>149</v>
      </c>
      <c r="E2964" s="2"/>
      <c r="F2964" s="2"/>
    </row>
    <row r="2965" spans="1:6" ht="18" customHeight="1">
      <c r="A2965" s="2">
        <v>2912499010</v>
      </c>
      <c r="B2965" s="2" t="s">
        <v>8159</v>
      </c>
      <c r="C2965" s="2" t="s">
        <v>8149</v>
      </c>
      <c r="D2965" s="2" t="s">
        <v>149</v>
      </c>
      <c r="E2965" s="2"/>
      <c r="F2965" s="2"/>
    </row>
    <row r="2966" spans="1:6" ht="18" customHeight="1">
      <c r="A2966" s="2">
        <v>2912499090</v>
      </c>
      <c r="B2966" s="2" t="s">
        <v>8160</v>
      </c>
      <c r="C2966" s="2" t="s">
        <v>8149</v>
      </c>
      <c r="D2966" s="2" t="s">
        <v>149</v>
      </c>
      <c r="E2966" s="2"/>
      <c r="F2966" s="2"/>
    </row>
    <row r="2967" spans="1:6" ht="18" customHeight="1">
      <c r="A2967" s="2">
        <v>2912500010</v>
      </c>
      <c r="B2967" s="2" t="s">
        <v>8161</v>
      </c>
      <c r="C2967" s="2" t="s">
        <v>8149</v>
      </c>
      <c r="D2967" s="2" t="s">
        <v>149</v>
      </c>
      <c r="E2967" s="2"/>
      <c r="F2967" s="2" t="s">
        <v>7495</v>
      </c>
    </row>
    <row r="2968" spans="1:6" ht="18" customHeight="1">
      <c r="A2968" s="2">
        <v>2912500090</v>
      </c>
      <c r="B2968" s="2" t="s">
        <v>8162</v>
      </c>
      <c r="C2968" s="2" t="s">
        <v>8149</v>
      </c>
      <c r="D2968" s="2" t="s">
        <v>149</v>
      </c>
      <c r="E2968" s="2"/>
      <c r="F2968" s="2"/>
    </row>
    <row r="2969" spans="1:6" ht="18" customHeight="1">
      <c r="A2969" s="2">
        <v>2912600000</v>
      </c>
      <c r="B2969" s="2" t="s">
        <v>8163</v>
      </c>
      <c r="C2969" s="2" t="s">
        <v>8149</v>
      </c>
      <c r="D2969" s="2" t="s">
        <v>149</v>
      </c>
      <c r="E2969" s="2"/>
      <c r="F2969" s="2" t="s">
        <v>4648</v>
      </c>
    </row>
    <row r="2970" spans="1:6" ht="18" customHeight="1">
      <c r="A2970" s="2">
        <v>2913000010</v>
      </c>
      <c r="B2970" s="2" t="s">
        <v>8164</v>
      </c>
      <c r="C2970" s="2" t="s">
        <v>7903</v>
      </c>
      <c r="D2970" s="2" t="s">
        <v>149</v>
      </c>
      <c r="E2970" s="2"/>
      <c r="F2970" s="2" t="s">
        <v>6932</v>
      </c>
    </row>
    <row r="2971" spans="1:6" ht="18" customHeight="1">
      <c r="A2971" s="2">
        <v>2913000020</v>
      </c>
      <c r="B2971" s="2" t="s">
        <v>7956</v>
      </c>
      <c r="C2971" s="2" t="s">
        <v>7903</v>
      </c>
      <c r="D2971" s="2" t="s">
        <v>149</v>
      </c>
      <c r="E2971" s="2"/>
      <c r="F2971" s="2" t="s">
        <v>7738</v>
      </c>
    </row>
    <row r="2972" spans="1:6" ht="18" customHeight="1">
      <c r="A2972" s="2">
        <v>2913000090</v>
      </c>
      <c r="B2972" s="2" t="s">
        <v>8165</v>
      </c>
      <c r="C2972" s="2" t="s">
        <v>7903</v>
      </c>
      <c r="D2972" s="2" t="s">
        <v>149</v>
      </c>
      <c r="E2972" s="2"/>
      <c r="F2972" s="2"/>
    </row>
    <row r="2973" spans="1:6" ht="18" customHeight="1">
      <c r="A2973" s="2">
        <v>2914110000</v>
      </c>
      <c r="B2973" s="2" t="s">
        <v>8166</v>
      </c>
      <c r="C2973" s="2" t="s">
        <v>7901</v>
      </c>
      <c r="D2973" s="2" t="s">
        <v>149</v>
      </c>
      <c r="E2973" s="2"/>
      <c r="F2973" s="2" t="s">
        <v>6257</v>
      </c>
    </row>
    <row r="2974" spans="1:6" ht="18" customHeight="1">
      <c r="A2974" s="2">
        <v>2914120000</v>
      </c>
      <c r="B2974" s="2" t="s">
        <v>8167</v>
      </c>
      <c r="C2974" s="2" t="s">
        <v>7903</v>
      </c>
      <c r="D2974" s="2" t="s">
        <v>149</v>
      </c>
      <c r="E2974" s="2"/>
      <c r="F2974" s="2">
        <v>23</v>
      </c>
    </row>
    <row r="2975" spans="1:6" ht="18" customHeight="1">
      <c r="A2975" s="2">
        <v>2914130000</v>
      </c>
      <c r="B2975" s="2" t="s">
        <v>8168</v>
      </c>
      <c r="C2975" s="2" t="s">
        <v>7903</v>
      </c>
      <c r="D2975" s="2" t="s">
        <v>149</v>
      </c>
      <c r="E2975" s="2"/>
      <c r="F2975" s="2" t="s">
        <v>4648</v>
      </c>
    </row>
    <row r="2976" spans="1:6" ht="18" customHeight="1">
      <c r="A2976" s="2">
        <v>2914190010</v>
      </c>
      <c r="B2976" s="2" t="s">
        <v>8169</v>
      </c>
      <c r="C2976" s="2" t="s">
        <v>7903</v>
      </c>
      <c r="D2976" s="2" t="s">
        <v>149</v>
      </c>
      <c r="E2976" s="2"/>
      <c r="F2976" s="2">
        <v>23</v>
      </c>
    </row>
    <row r="2977" spans="1:6" ht="18" customHeight="1">
      <c r="A2977" s="2">
        <v>2914190090</v>
      </c>
      <c r="B2977" s="2" t="s">
        <v>8170</v>
      </c>
      <c r="C2977" s="2" t="s">
        <v>7903</v>
      </c>
      <c r="D2977" s="2" t="s">
        <v>149</v>
      </c>
      <c r="E2977" s="2"/>
      <c r="F2977" s="2"/>
    </row>
    <row r="2978" spans="1:6" ht="18" customHeight="1">
      <c r="A2978" s="2">
        <v>2914220000</v>
      </c>
      <c r="B2978" s="2" t="s">
        <v>8171</v>
      </c>
      <c r="C2978" s="2" t="s">
        <v>7901</v>
      </c>
      <c r="D2978" s="2" t="s">
        <v>149</v>
      </c>
      <c r="E2978" s="2"/>
      <c r="F2978" s="2" t="s">
        <v>4648</v>
      </c>
    </row>
    <row r="2979" spans="1:6" ht="18" customHeight="1">
      <c r="A2979" s="2">
        <v>2914230000</v>
      </c>
      <c r="B2979" s="2" t="s">
        <v>8172</v>
      </c>
      <c r="C2979" s="2" t="s">
        <v>7903</v>
      </c>
      <c r="D2979" s="2" t="s">
        <v>149</v>
      </c>
      <c r="E2979" s="2"/>
      <c r="F2979" s="2"/>
    </row>
    <row r="2980" spans="1:6" ht="18" customHeight="1">
      <c r="A2980" s="2">
        <v>2914291000</v>
      </c>
      <c r="B2980" s="2" t="s">
        <v>8173</v>
      </c>
      <c r="C2980" s="2" t="s">
        <v>7903</v>
      </c>
      <c r="D2980" s="2" t="s">
        <v>149</v>
      </c>
      <c r="E2980" s="2"/>
      <c r="F2980" s="2" t="s">
        <v>7334</v>
      </c>
    </row>
    <row r="2981" spans="1:6" ht="18" customHeight="1">
      <c r="A2981" s="2">
        <v>2914299020</v>
      </c>
      <c r="B2981" s="2" t="s">
        <v>8174</v>
      </c>
      <c r="C2981" s="2" t="s">
        <v>7903</v>
      </c>
      <c r="D2981" s="2" t="s">
        <v>149</v>
      </c>
      <c r="E2981" s="2"/>
      <c r="F2981" s="2" t="s">
        <v>8072</v>
      </c>
    </row>
    <row r="2982" spans="1:6" ht="18" customHeight="1">
      <c r="A2982" s="2">
        <v>2914299090</v>
      </c>
      <c r="B2982" s="2" t="s">
        <v>8175</v>
      </c>
      <c r="C2982" s="2" t="s">
        <v>7903</v>
      </c>
      <c r="D2982" s="2" t="s">
        <v>149</v>
      </c>
      <c r="E2982" s="2"/>
      <c r="F2982" s="2"/>
    </row>
    <row r="2983" spans="1:6" ht="18" customHeight="1">
      <c r="A2983" s="2">
        <v>2914310000</v>
      </c>
      <c r="B2983" s="2" t="s">
        <v>8176</v>
      </c>
      <c r="C2983" s="2" t="s">
        <v>7903</v>
      </c>
      <c r="D2983" s="2" t="s">
        <v>149</v>
      </c>
      <c r="E2983" s="2"/>
      <c r="F2983" s="2">
        <v>23</v>
      </c>
    </row>
    <row r="2984" spans="1:6" ht="18" customHeight="1">
      <c r="A2984" s="2">
        <v>2914391000</v>
      </c>
      <c r="B2984" s="2" t="s">
        <v>8177</v>
      </c>
      <c r="C2984" s="2" t="s">
        <v>7903</v>
      </c>
      <c r="D2984" s="2" t="s">
        <v>149</v>
      </c>
      <c r="E2984" s="2"/>
      <c r="F2984" s="2"/>
    </row>
    <row r="2985" spans="1:6" ht="18" customHeight="1">
      <c r="A2985" s="2">
        <v>2914399015</v>
      </c>
      <c r="B2985" s="2" t="s">
        <v>8178</v>
      </c>
      <c r="C2985" s="2" t="s">
        <v>7903</v>
      </c>
      <c r="D2985" s="2" t="s">
        <v>149</v>
      </c>
      <c r="E2985" s="2"/>
      <c r="F2985" s="2">
        <v>23</v>
      </c>
    </row>
    <row r="2986" spans="1:6" ht="18" customHeight="1">
      <c r="A2986" s="2">
        <v>2914399020</v>
      </c>
      <c r="B2986" s="2" t="s">
        <v>8179</v>
      </c>
      <c r="C2986" s="2" t="s">
        <v>7903</v>
      </c>
      <c r="D2986" s="2" t="s">
        <v>149</v>
      </c>
      <c r="E2986" s="2"/>
      <c r="F2986" s="2" t="s">
        <v>7495</v>
      </c>
    </row>
    <row r="2987" spans="1:6" ht="18" customHeight="1">
      <c r="A2987" s="2">
        <v>2914399090</v>
      </c>
      <c r="B2987" s="2" t="s">
        <v>8180</v>
      </c>
      <c r="C2987" s="2" t="s">
        <v>7903</v>
      </c>
      <c r="D2987" s="2" t="s">
        <v>149</v>
      </c>
      <c r="E2987" s="2"/>
      <c r="F2987" s="2"/>
    </row>
    <row r="2988" spans="1:6" ht="18" customHeight="1">
      <c r="A2988" s="2">
        <v>2914400010</v>
      </c>
      <c r="B2988" s="2" t="s">
        <v>8181</v>
      </c>
      <c r="C2988" s="2" t="s">
        <v>7903</v>
      </c>
      <c r="D2988" s="2" t="s">
        <v>149</v>
      </c>
      <c r="E2988" s="2"/>
      <c r="F2988" s="2" t="s">
        <v>7495</v>
      </c>
    </row>
    <row r="2989" spans="1:6" ht="18" customHeight="1">
      <c r="A2989" s="2">
        <v>2914400040</v>
      </c>
      <c r="B2989" s="2" t="s">
        <v>8182</v>
      </c>
      <c r="C2989" s="2" t="s">
        <v>7903</v>
      </c>
      <c r="D2989" s="2" t="s">
        <v>149</v>
      </c>
      <c r="E2989" s="2"/>
      <c r="F2989" s="2" t="s">
        <v>8072</v>
      </c>
    </row>
    <row r="2990" spans="1:6" ht="18" customHeight="1">
      <c r="A2990" s="2">
        <v>2914400090</v>
      </c>
      <c r="B2990" s="2" t="s">
        <v>8183</v>
      </c>
      <c r="C2990" s="2" t="s">
        <v>7903</v>
      </c>
      <c r="D2990" s="2" t="s">
        <v>149</v>
      </c>
      <c r="E2990" s="2"/>
      <c r="F2990" s="2"/>
    </row>
    <row r="2991" spans="1:6" ht="18" customHeight="1">
      <c r="A2991" s="2">
        <v>2914501100</v>
      </c>
      <c r="B2991" s="2" t="s">
        <v>8184</v>
      </c>
      <c r="C2991" s="2" t="s">
        <v>7903</v>
      </c>
      <c r="D2991" s="2" t="s">
        <v>149</v>
      </c>
      <c r="E2991" s="2"/>
      <c r="F2991" s="2"/>
    </row>
    <row r="2992" spans="1:6" ht="18" customHeight="1">
      <c r="A2992" s="2">
        <v>2914501900</v>
      </c>
      <c r="B2992" s="2" t="s">
        <v>8185</v>
      </c>
      <c r="C2992" s="2" t="s">
        <v>7903</v>
      </c>
      <c r="D2992" s="2" t="s">
        <v>149</v>
      </c>
      <c r="E2992" s="2"/>
      <c r="F2992" s="2"/>
    </row>
    <row r="2993" spans="1:6" ht="18" customHeight="1">
      <c r="A2993" s="2">
        <v>2914502000</v>
      </c>
      <c r="B2993" s="2" t="s">
        <v>8186</v>
      </c>
      <c r="C2993" s="2" t="s">
        <v>7903</v>
      </c>
      <c r="D2993" s="2" t="s">
        <v>149</v>
      </c>
      <c r="E2993" s="2"/>
      <c r="F2993" s="2"/>
    </row>
    <row r="2994" spans="1:6" ht="18" customHeight="1">
      <c r="A2994" s="2">
        <v>2914509020</v>
      </c>
      <c r="B2994" s="2" t="s">
        <v>8187</v>
      </c>
      <c r="C2994" s="2" t="s">
        <v>7903</v>
      </c>
      <c r="D2994" s="2" t="s">
        <v>149</v>
      </c>
      <c r="E2994" s="2"/>
      <c r="F2994" s="2" t="s">
        <v>7495</v>
      </c>
    </row>
    <row r="2995" spans="1:6" ht="18" customHeight="1">
      <c r="A2995" s="2">
        <v>2914509090</v>
      </c>
      <c r="B2995" s="2" t="s">
        <v>8188</v>
      </c>
      <c r="C2995" s="2" t="s">
        <v>7903</v>
      </c>
      <c r="D2995" s="2" t="s">
        <v>149</v>
      </c>
      <c r="E2995" s="2"/>
      <c r="F2995" s="2"/>
    </row>
    <row r="2996" spans="1:6" ht="18" customHeight="1">
      <c r="A2996" s="2">
        <v>2914610000</v>
      </c>
      <c r="B2996" s="2" t="s">
        <v>8189</v>
      </c>
      <c r="C2996" s="2" t="s">
        <v>7903</v>
      </c>
      <c r="D2996" s="2" t="s">
        <v>149</v>
      </c>
      <c r="E2996" s="2"/>
      <c r="F2996" s="2"/>
    </row>
    <row r="2997" spans="1:6" ht="18" customHeight="1">
      <c r="A2997" s="2">
        <v>2914620000</v>
      </c>
      <c r="B2997" s="2" t="s">
        <v>8190</v>
      </c>
      <c r="C2997" s="2" t="s">
        <v>7903</v>
      </c>
      <c r="D2997" s="2" t="s">
        <v>149</v>
      </c>
      <c r="E2997" s="2"/>
      <c r="F2997" s="2"/>
    </row>
    <row r="2998" spans="1:6" ht="18" customHeight="1">
      <c r="A2998" s="2">
        <v>2914690010</v>
      </c>
      <c r="B2998" s="2" t="s">
        <v>8191</v>
      </c>
      <c r="C2998" s="2" t="s">
        <v>7903</v>
      </c>
      <c r="D2998" s="2" t="s">
        <v>149</v>
      </c>
      <c r="E2998" s="2"/>
      <c r="F2998" s="2" t="s">
        <v>7495</v>
      </c>
    </row>
    <row r="2999" spans="1:6" ht="18" customHeight="1">
      <c r="A2999" s="2">
        <v>2914690090</v>
      </c>
      <c r="B2999" s="2" t="s">
        <v>8192</v>
      </c>
      <c r="C2999" s="2" t="s">
        <v>7903</v>
      </c>
      <c r="D2999" s="2" t="s">
        <v>149</v>
      </c>
      <c r="E2999" s="2"/>
      <c r="F2999" s="2"/>
    </row>
    <row r="3000" spans="1:6" ht="18" customHeight="1">
      <c r="A3000" s="2">
        <v>2914710000</v>
      </c>
      <c r="B3000" s="2" t="s">
        <v>8193</v>
      </c>
      <c r="C3000" s="2" t="s">
        <v>7903</v>
      </c>
      <c r="D3000" s="2" t="s">
        <v>149</v>
      </c>
      <c r="E3000" s="2"/>
      <c r="F3000" s="2">
        <v>89</v>
      </c>
    </row>
    <row r="3001" spans="1:6" ht="18" customHeight="1">
      <c r="A3001" s="2">
        <v>2914790010</v>
      </c>
      <c r="B3001" s="2" t="s">
        <v>8194</v>
      </c>
      <c r="C3001" s="2" t="s">
        <v>7903</v>
      </c>
      <c r="D3001" s="2" t="s">
        <v>149</v>
      </c>
      <c r="E3001" s="2"/>
      <c r="F3001" s="2" t="s">
        <v>7495</v>
      </c>
    </row>
    <row r="3002" spans="1:6" ht="18" customHeight="1">
      <c r="A3002" s="2">
        <v>2914790018</v>
      </c>
      <c r="B3002" s="2" t="s">
        <v>8195</v>
      </c>
      <c r="C3002" s="2" t="s">
        <v>7903</v>
      </c>
      <c r="D3002" s="2" t="s">
        <v>149</v>
      </c>
      <c r="E3002" s="2"/>
      <c r="F3002" s="2" t="s">
        <v>7389</v>
      </c>
    </row>
    <row r="3003" spans="1:6" ht="18" customHeight="1">
      <c r="A3003" s="2">
        <v>2914790020</v>
      </c>
      <c r="B3003" s="2" t="s">
        <v>8196</v>
      </c>
      <c r="C3003" s="2" t="s">
        <v>7903</v>
      </c>
      <c r="D3003" s="2" t="s">
        <v>149</v>
      </c>
      <c r="E3003" s="2"/>
      <c r="F3003" s="2">
        <v>23</v>
      </c>
    </row>
    <row r="3004" spans="1:6" ht="18" customHeight="1">
      <c r="A3004" s="2">
        <v>2914790090</v>
      </c>
      <c r="B3004" s="2" t="s">
        <v>8197</v>
      </c>
      <c r="C3004" s="2" t="s">
        <v>7903</v>
      </c>
      <c r="D3004" s="2" t="s">
        <v>149</v>
      </c>
      <c r="E3004" s="2"/>
      <c r="F3004" s="2"/>
    </row>
    <row r="3005" spans="1:6" ht="18" customHeight="1">
      <c r="A3005" s="2">
        <v>2915110000</v>
      </c>
      <c r="B3005" s="2" t="s">
        <v>8198</v>
      </c>
      <c r="C3005" s="2" t="s">
        <v>7903</v>
      </c>
      <c r="D3005" s="2" t="s">
        <v>149</v>
      </c>
      <c r="E3005" s="2"/>
      <c r="F3005" s="2" t="s">
        <v>4648</v>
      </c>
    </row>
    <row r="3006" spans="1:6" ht="18" customHeight="1">
      <c r="A3006" s="2">
        <v>2915120000</v>
      </c>
      <c r="B3006" s="2" t="s">
        <v>8199</v>
      </c>
      <c r="C3006" s="2" t="s">
        <v>7903</v>
      </c>
      <c r="D3006" s="2" t="s">
        <v>149</v>
      </c>
      <c r="E3006" s="2"/>
      <c r="F3006" s="2"/>
    </row>
    <row r="3007" spans="1:6" ht="18" customHeight="1">
      <c r="A3007" s="2">
        <v>2915130000</v>
      </c>
      <c r="B3007" s="2" t="s">
        <v>8200</v>
      </c>
      <c r="C3007" s="2" t="s">
        <v>7903</v>
      </c>
      <c r="D3007" s="2" t="s">
        <v>149</v>
      </c>
      <c r="E3007" s="2"/>
      <c r="F3007" s="2"/>
    </row>
    <row r="3008" spans="1:6" ht="18" customHeight="1">
      <c r="A3008" s="2">
        <v>2915211100</v>
      </c>
      <c r="B3008" s="2" t="s">
        <v>8201</v>
      </c>
      <c r="C3008" s="2" t="s">
        <v>7903</v>
      </c>
      <c r="D3008" s="2" t="s">
        <v>149</v>
      </c>
      <c r="E3008" s="2"/>
      <c r="F3008" s="2" t="s">
        <v>6932</v>
      </c>
    </row>
    <row r="3009" spans="1:6" ht="18" customHeight="1">
      <c r="A3009" s="2">
        <v>2915211900</v>
      </c>
      <c r="B3009" s="2" t="s">
        <v>8202</v>
      </c>
      <c r="C3009" s="2" t="s">
        <v>7901</v>
      </c>
      <c r="D3009" s="2" t="s">
        <v>149</v>
      </c>
      <c r="E3009" s="2"/>
      <c r="F3009" s="2" t="s">
        <v>7389</v>
      </c>
    </row>
    <row r="3010" spans="1:6" ht="18" customHeight="1">
      <c r="A3010" s="2">
        <v>2915219030</v>
      </c>
      <c r="B3010" s="2" t="s">
        <v>8203</v>
      </c>
      <c r="C3010" s="2" t="s">
        <v>7903</v>
      </c>
      <c r="D3010" s="2" t="s">
        <v>149</v>
      </c>
      <c r="E3010" s="2"/>
      <c r="F3010" s="2" t="s">
        <v>6932</v>
      </c>
    </row>
    <row r="3011" spans="1:6" ht="18" customHeight="1">
      <c r="A3011" s="2">
        <v>2915219090</v>
      </c>
      <c r="B3011" s="2" t="s">
        <v>8204</v>
      </c>
      <c r="C3011" s="2" t="s">
        <v>7903</v>
      </c>
      <c r="D3011" s="2" t="s">
        <v>149</v>
      </c>
      <c r="E3011" s="2"/>
      <c r="F3011" s="2" t="s">
        <v>6932</v>
      </c>
    </row>
    <row r="3012" spans="1:6" ht="18" customHeight="1">
      <c r="A3012" s="2">
        <v>2915240000</v>
      </c>
      <c r="B3012" s="2" t="s">
        <v>8205</v>
      </c>
      <c r="C3012" s="2" t="s">
        <v>7903</v>
      </c>
      <c r="D3012" s="2" t="s">
        <v>149</v>
      </c>
      <c r="E3012" s="2"/>
      <c r="F3012" s="2" t="s">
        <v>6257</v>
      </c>
    </row>
    <row r="3013" spans="1:6" ht="18" customHeight="1">
      <c r="A3013" s="2">
        <v>2915291000</v>
      </c>
      <c r="B3013" s="2" t="s">
        <v>8206</v>
      </c>
      <c r="C3013" s="2" t="s">
        <v>7903</v>
      </c>
      <c r="D3013" s="2" t="s">
        <v>149</v>
      </c>
      <c r="E3013" s="2"/>
      <c r="F3013" s="2" t="s">
        <v>7672</v>
      </c>
    </row>
    <row r="3014" spans="1:6" ht="18" customHeight="1">
      <c r="A3014" s="2">
        <v>2915299010</v>
      </c>
      <c r="B3014" s="2" t="s">
        <v>8207</v>
      </c>
      <c r="C3014" s="2" t="s">
        <v>7903</v>
      </c>
      <c r="D3014" s="2" t="s">
        <v>149</v>
      </c>
      <c r="E3014" s="2"/>
      <c r="F3014" s="2"/>
    </row>
    <row r="3015" spans="1:6" ht="18" customHeight="1">
      <c r="A3015" s="2">
        <v>2915299090</v>
      </c>
      <c r="B3015" s="2" t="s">
        <v>8208</v>
      </c>
      <c r="C3015" s="2" t="s">
        <v>7903</v>
      </c>
      <c r="D3015" s="2" t="s">
        <v>149</v>
      </c>
      <c r="E3015" s="2"/>
      <c r="F3015" s="2" t="s">
        <v>4648</v>
      </c>
    </row>
    <row r="3016" spans="1:6" ht="18" customHeight="1">
      <c r="A3016" s="2">
        <v>2915310000</v>
      </c>
      <c r="B3016" s="2" t="s">
        <v>8209</v>
      </c>
      <c r="C3016" s="2" t="s">
        <v>7903</v>
      </c>
      <c r="D3016" s="2" t="s">
        <v>149</v>
      </c>
      <c r="E3016" s="2"/>
      <c r="F3016" s="2" t="s">
        <v>6932</v>
      </c>
    </row>
    <row r="3017" spans="1:6" ht="18" customHeight="1">
      <c r="A3017" s="2">
        <v>2915320000</v>
      </c>
      <c r="B3017" s="2" t="s">
        <v>8210</v>
      </c>
      <c r="C3017" s="2" t="s">
        <v>7903</v>
      </c>
      <c r="D3017" s="2" t="s">
        <v>149</v>
      </c>
      <c r="E3017" s="2"/>
      <c r="F3017" s="2" t="s">
        <v>4648</v>
      </c>
    </row>
    <row r="3018" spans="1:6" ht="18" customHeight="1">
      <c r="A3018" s="2">
        <v>2915330000</v>
      </c>
      <c r="B3018" s="2" t="s">
        <v>8211</v>
      </c>
      <c r="C3018" s="2" t="s">
        <v>7903</v>
      </c>
      <c r="D3018" s="2" t="s">
        <v>149</v>
      </c>
      <c r="E3018" s="2"/>
      <c r="F3018" s="2" t="s">
        <v>4648</v>
      </c>
    </row>
    <row r="3019" spans="1:6" ht="18" customHeight="1">
      <c r="A3019" s="2">
        <v>2915360000</v>
      </c>
      <c r="B3019" s="2" t="s">
        <v>8212</v>
      </c>
      <c r="C3019" s="2" t="s">
        <v>7903</v>
      </c>
      <c r="D3019" s="2" t="s">
        <v>149</v>
      </c>
      <c r="E3019" s="2"/>
      <c r="F3019" s="2" t="s">
        <v>7495</v>
      </c>
    </row>
    <row r="3020" spans="1:6" ht="18" customHeight="1">
      <c r="A3020" s="2">
        <v>2915390017</v>
      </c>
      <c r="B3020" s="2" t="s">
        <v>7956</v>
      </c>
      <c r="C3020" s="2" t="s">
        <v>7903</v>
      </c>
      <c r="D3020" s="2" t="s">
        <v>149</v>
      </c>
      <c r="E3020" s="2"/>
      <c r="F3020" s="2" t="s">
        <v>7452</v>
      </c>
    </row>
    <row r="3021" spans="1:6" ht="18" customHeight="1">
      <c r="A3021" s="2">
        <v>2915390020</v>
      </c>
      <c r="B3021" s="2" t="s">
        <v>8213</v>
      </c>
      <c r="C3021" s="2" t="s">
        <v>7903</v>
      </c>
      <c r="D3021" s="2" t="s">
        <v>149</v>
      </c>
      <c r="E3021" s="2"/>
      <c r="F3021" s="2" t="s">
        <v>7495</v>
      </c>
    </row>
    <row r="3022" spans="1:6" ht="18" customHeight="1">
      <c r="A3022" s="2">
        <v>2915390090</v>
      </c>
      <c r="B3022" s="2" t="s">
        <v>8214</v>
      </c>
      <c r="C3022" s="2" t="s">
        <v>7903</v>
      </c>
      <c r="D3022" s="2" t="s">
        <v>149</v>
      </c>
      <c r="E3022" s="2"/>
      <c r="F3022" s="2" t="s">
        <v>4648</v>
      </c>
    </row>
    <row r="3023" spans="1:6" ht="18" customHeight="1">
      <c r="A3023" s="2">
        <v>2915400000</v>
      </c>
      <c r="B3023" s="2" t="s">
        <v>8215</v>
      </c>
      <c r="C3023" s="2" t="s">
        <v>7903</v>
      </c>
      <c r="D3023" s="2" t="s">
        <v>149</v>
      </c>
      <c r="E3023" s="2"/>
      <c r="F3023" s="2"/>
    </row>
    <row r="3024" spans="1:6" ht="18" customHeight="1">
      <c r="A3024" s="2">
        <v>2915501000</v>
      </c>
      <c r="B3024" s="2" t="s">
        <v>8216</v>
      </c>
      <c r="C3024" s="2" t="s">
        <v>7903</v>
      </c>
      <c r="D3024" s="2" t="s">
        <v>149</v>
      </c>
      <c r="E3024" s="2"/>
      <c r="F3024" s="2" t="s">
        <v>4648</v>
      </c>
    </row>
    <row r="3025" spans="1:6" ht="18" customHeight="1">
      <c r="A3025" s="2">
        <v>2915509000</v>
      </c>
      <c r="B3025" s="2" t="s">
        <v>8217</v>
      </c>
      <c r="C3025" s="2" t="s">
        <v>7903</v>
      </c>
      <c r="D3025" s="2" t="s">
        <v>149</v>
      </c>
      <c r="E3025" s="2"/>
      <c r="F3025" s="2" t="s">
        <v>4648</v>
      </c>
    </row>
    <row r="3026" spans="1:6" ht="18" customHeight="1">
      <c r="A3026" s="2">
        <v>2915600000</v>
      </c>
      <c r="B3026" s="2" t="s">
        <v>8218</v>
      </c>
      <c r="C3026" s="2" t="s">
        <v>7903</v>
      </c>
      <c r="D3026" s="2" t="s">
        <v>149</v>
      </c>
      <c r="E3026" s="2"/>
      <c r="F3026" s="2"/>
    </row>
    <row r="3027" spans="1:6" ht="18" customHeight="1">
      <c r="A3027" s="2">
        <v>2915701000</v>
      </c>
      <c r="B3027" s="2" t="s">
        <v>8219</v>
      </c>
      <c r="C3027" s="2" t="s">
        <v>7903</v>
      </c>
      <c r="D3027" s="2" t="s">
        <v>149</v>
      </c>
      <c r="E3027" s="2"/>
      <c r="F3027" s="2" t="s">
        <v>6407</v>
      </c>
    </row>
    <row r="3028" spans="1:6" ht="18" customHeight="1">
      <c r="A3028" s="2">
        <v>2915709010</v>
      </c>
      <c r="B3028" s="2" t="s">
        <v>7956</v>
      </c>
      <c r="C3028" s="2" t="s">
        <v>7903</v>
      </c>
      <c r="D3028" s="2" t="s">
        <v>149</v>
      </c>
      <c r="E3028" s="2"/>
      <c r="F3028" s="2" t="s">
        <v>7738</v>
      </c>
    </row>
    <row r="3029" spans="1:6" ht="18" customHeight="1">
      <c r="A3029" s="2">
        <v>2915709090</v>
      </c>
      <c r="B3029" s="2" t="s">
        <v>8220</v>
      </c>
      <c r="C3029" s="2" t="s">
        <v>7903</v>
      </c>
      <c r="D3029" s="2" t="s">
        <v>149</v>
      </c>
      <c r="E3029" s="2"/>
      <c r="F3029" s="2"/>
    </row>
    <row r="3030" spans="1:6" ht="18" customHeight="1">
      <c r="A3030" s="2">
        <v>2915900014</v>
      </c>
      <c r="B3030" s="2" t="s">
        <v>8221</v>
      </c>
      <c r="C3030" s="2" t="s">
        <v>7903</v>
      </c>
      <c r="D3030" s="2" t="s">
        <v>149</v>
      </c>
      <c r="E3030" s="2"/>
      <c r="F3030" s="2" t="s">
        <v>8107</v>
      </c>
    </row>
    <row r="3031" spans="1:6" ht="18" customHeight="1">
      <c r="A3031" s="2">
        <v>2915900015</v>
      </c>
      <c r="B3031" s="2" t="s">
        <v>8222</v>
      </c>
      <c r="C3031" s="2" t="s">
        <v>7903</v>
      </c>
      <c r="D3031" s="2" t="s">
        <v>149</v>
      </c>
      <c r="E3031" s="2"/>
      <c r="F3031" s="2" t="s">
        <v>7738</v>
      </c>
    </row>
    <row r="3032" spans="1:6" ht="18" customHeight="1">
      <c r="A3032" s="2">
        <v>2915900016</v>
      </c>
      <c r="B3032" s="2" t="s">
        <v>8223</v>
      </c>
      <c r="C3032" s="2" t="s">
        <v>7903</v>
      </c>
      <c r="D3032" s="2" t="s">
        <v>149</v>
      </c>
      <c r="E3032" s="2"/>
      <c r="F3032" s="2" t="s">
        <v>6932</v>
      </c>
    </row>
    <row r="3033" spans="1:6" ht="18" customHeight="1">
      <c r="A3033" s="2">
        <v>2915900017</v>
      </c>
      <c r="B3033" s="2" t="s">
        <v>8224</v>
      </c>
      <c r="C3033" s="2" t="s">
        <v>7903</v>
      </c>
      <c r="D3033" s="2" t="s">
        <v>149</v>
      </c>
      <c r="E3033" s="2"/>
      <c r="F3033" s="2" t="s">
        <v>7495</v>
      </c>
    </row>
    <row r="3034" spans="1:6" ht="18" customHeight="1">
      <c r="A3034" s="2">
        <v>2915900020</v>
      </c>
      <c r="B3034" s="2" t="s">
        <v>8225</v>
      </c>
      <c r="C3034" s="2" t="s">
        <v>7903</v>
      </c>
      <c r="D3034" s="2" t="s">
        <v>149</v>
      </c>
      <c r="E3034" s="2"/>
      <c r="F3034" s="2">
        <v>89</v>
      </c>
    </row>
    <row r="3035" spans="1:6" ht="18" customHeight="1">
      <c r="A3035" s="2">
        <v>2915900030</v>
      </c>
      <c r="B3035" s="2" t="s">
        <v>7956</v>
      </c>
      <c r="C3035" s="2" t="s">
        <v>7903</v>
      </c>
      <c r="D3035" s="2" t="s">
        <v>149</v>
      </c>
      <c r="E3035" s="2"/>
      <c r="F3035" s="2" t="s">
        <v>7452</v>
      </c>
    </row>
    <row r="3036" spans="1:6" ht="18" customHeight="1">
      <c r="A3036" s="2">
        <v>2915900090</v>
      </c>
      <c r="B3036" s="2" t="s">
        <v>8226</v>
      </c>
      <c r="C3036" s="2" t="s">
        <v>7903</v>
      </c>
      <c r="D3036" s="2" t="s">
        <v>149</v>
      </c>
      <c r="E3036" s="2"/>
      <c r="F3036" s="2" t="s">
        <v>4648</v>
      </c>
    </row>
    <row r="3037" spans="1:6" ht="18" customHeight="1">
      <c r="A3037" s="2">
        <v>2916110000</v>
      </c>
      <c r="B3037" s="2" t="s">
        <v>8227</v>
      </c>
      <c r="C3037" s="2" t="s">
        <v>7903</v>
      </c>
      <c r="D3037" s="2" t="s">
        <v>149</v>
      </c>
      <c r="E3037" s="2"/>
      <c r="F3037" s="2"/>
    </row>
    <row r="3038" spans="1:6" ht="18" customHeight="1">
      <c r="A3038" s="2">
        <v>2916121000</v>
      </c>
      <c r="B3038" s="2" t="s">
        <v>8228</v>
      </c>
      <c r="C3038" s="2" t="s">
        <v>7903</v>
      </c>
      <c r="D3038" s="2" t="s">
        <v>149</v>
      </c>
      <c r="E3038" s="2"/>
      <c r="F3038" s="2" t="s">
        <v>4648</v>
      </c>
    </row>
    <row r="3039" spans="1:6" ht="18" customHeight="1">
      <c r="A3039" s="2">
        <v>2916122000</v>
      </c>
      <c r="B3039" s="2" t="s">
        <v>8229</v>
      </c>
      <c r="C3039" s="2" t="s">
        <v>7903</v>
      </c>
      <c r="D3039" s="2" t="s">
        <v>149</v>
      </c>
      <c r="E3039" s="2"/>
      <c r="F3039" s="2" t="s">
        <v>4648</v>
      </c>
    </row>
    <row r="3040" spans="1:6" ht="18" customHeight="1">
      <c r="A3040" s="2">
        <v>2916123000</v>
      </c>
      <c r="B3040" s="2" t="s">
        <v>8230</v>
      </c>
      <c r="C3040" s="2" t="s">
        <v>7903</v>
      </c>
      <c r="D3040" s="2" t="s">
        <v>149</v>
      </c>
      <c r="E3040" s="2"/>
      <c r="F3040" s="2" t="s">
        <v>4648</v>
      </c>
    </row>
    <row r="3041" spans="1:6" ht="18" customHeight="1">
      <c r="A3041" s="2">
        <v>2916124000</v>
      </c>
      <c r="B3041" s="2" t="s">
        <v>8231</v>
      </c>
      <c r="C3041" s="2" t="s">
        <v>8232</v>
      </c>
      <c r="D3041" s="2" t="s">
        <v>149</v>
      </c>
      <c r="E3041" s="2"/>
      <c r="F3041" s="2"/>
    </row>
    <row r="3042" spans="1:6" ht="18" customHeight="1">
      <c r="A3042" s="2">
        <v>2916129010</v>
      </c>
      <c r="B3042" s="2" t="s">
        <v>7956</v>
      </c>
      <c r="C3042" s="2" t="s">
        <v>7903</v>
      </c>
      <c r="D3042" s="2" t="s">
        <v>149</v>
      </c>
      <c r="E3042" s="2"/>
      <c r="F3042" s="2" t="s">
        <v>7738</v>
      </c>
    </row>
    <row r="3043" spans="1:6" ht="18" customHeight="1">
      <c r="A3043" s="2">
        <v>2916129090</v>
      </c>
      <c r="B3043" s="2" t="s">
        <v>8233</v>
      </c>
      <c r="C3043" s="2" t="s">
        <v>7903</v>
      </c>
      <c r="D3043" s="2" t="s">
        <v>149</v>
      </c>
      <c r="E3043" s="2"/>
      <c r="F3043" s="2"/>
    </row>
    <row r="3044" spans="1:6" ht="18" customHeight="1">
      <c r="A3044" s="2">
        <v>2916130010</v>
      </c>
      <c r="B3044" s="2" t="s">
        <v>8234</v>
      </c>
      <c r="C3044" s="2" t="s">
        <v>7903</v>
      </c>
      <c r="D3044" s="2" t="s">
        <v>149</v>
      </c>
      <c r="E3044" s="2"/>
      <c r="F3044" s="2" t="s">
        <v>4648</v>
      </c>
    </row>
    <row r="3045" spans="1:6" ht="18" customHeight="1">
      <c r="A3045" s="2">
        <v>2916130090</v>
      </c>
      <c r="B3045" s="2" t="s">
        <v>8235</v>
      </c>
      <c r="C3045" s="2" t="s">
        <v>7903</v>
      </c>
      <c r="D3045" s="2" t="s">
        <v>149</v>
      </c>
      <c r="E3045" s="2"/>
      <c r="F3045" s="2"/>
    </row>
    <row r="3046" spans="1:6" ht="18" customHeight="1">
      <c r="A3046" s="2">
        <v>2916140020</v>
      </c>
      <c r="B3046" s="2" t="s">
        <v>7956</v>
      </c>
      <c r="C3046" s="2" t="s">
        <v>7901</v>
      </c>
      <c r="D3046" s="2" t="s">
        <v>149</v>
      </c>
      <c r="E3046" s="2"/>
      <c r="F3046" s="2" t="s">
        <v>7738</v>
      </c>
    </row>
    <row r="3047" spans="1:6" ht="18" customHeight="1">
      <c r="A3047" s="2">
        <v>2916140090</v>
      </c>
      <c r="B3047" s="2" t="s">
        <v>8236</v>
      </c>
      <c r="C3047" s="2" t="s">
        <v>7901</v>
      </c>
      <c r="D3047" s="2" t="s">
        <v>149</v>
      </c>
      <c r="E3047" s="2"/>
      <c r="F3047" s="2"/>
    </row>
    <row r="3048" spans="1:6" ht="18" customHeight="1">
      <c r="A3048" s="2">
        <v>2916150000</v>
      </c>
      <c r="B3048" s="2" t="s">
        <v>8237</v>
      </c>
      <c r="C3048" s="2" t="s">
        <v>7903</v>
      </c>
      <c r="D3048" s="2" t="s">
        <v>149</v>
      </c>
      <c r="E3048" s="2"/>
      <c r="F3048" s="2"/>
    </row>
    <row r="3049" spans="1:6" ht="18" customHeight="1">
      <c r="A3049" s="2">
        <v>2916160000</v>
      </c>
      <c r="B3049" s="2" t="s">
        <v>8238</v>
      </c>
      <c r="C3049" s="2" t="s">
        <v>7903</v>
      </c>
      <c r="D3049" s="2" t="s">
        <v>149</v>
      </c>
      <c r="E3049" s="2"/>
      <c r="F3049" s="2" t="s">
        <v>7495</v>
      </c>
    </row>
    <row r="3050" spans="1:6" ht="18" customHeight="1">
      <c r="A3050" s="2">
        <v>2916190010</v>
      </c>
      <c r="B3050" s="2" t="s">
        <v>8239</v>
      </c>
      <c r="C3050" s="2" t="s">
        <v>7903</v>
      </c>
      <c r="D3050" s="2" t="s">
        <v>149</v>
      </c>
      <c r="E3050" s="2"/>
      <c r="F3050" s="2" t="s">
        <v>7495</v>
      </c>
    </row>
    <row r="3051" spans="1:6" ht="18" customHeight="1">
      <c r="A3051" s="2">
        <v>2916190020</v>
      </c>
      <c r="B3051" s="2" t="s">
        <v>7956</v>
      </c>
      <c r="C3051" s="2" t="s">
        <v>7903</v>
      </c>
      <c r="D3051" s="2" t="s">
        <v>149</v>
      </c>
      <c r="E3051" s="2"/>
      <c r="F3051" s="2" t="s">
        <v>7452</v>
      </c>
    </row>
    <row r="3052" spans="1:6" ht="18" customHeight="1">
      <c r="A3052" s="2">
        <v>2916190090</v>
      </c>
      <c r="B3052" s="2" t="s">
        <v>8240</v>
      </c>
      <c r="C3052" s="2" t="s">
        <v>7903</v>
      </c>
      <c r="D3052" s="2" t="s">
        <v>149</v>
      </c>
      <c r="E3052" s="2"/>
      <c r="F3052" s="2" t="s">
        <v>4648</v>
      </c>
    </row>
    <row r="3053" spans="1:6" ht="18" customHeight="1">
      <c r="A3053" s="2">
        <v>2916201000</v>
      </c>
      <c r="B3053" s="2" t="s">
        <v>8241</v>
      </c>
      <c r="C3053" s="2" t="s">
        <v>7903</v>
      </c>
      <c r="D3053" s="2" t="s">
        <v>149</v>
      </c>
      <c r="E3053" s="2"/>
      <c r="F3053" s="2"/>
    </row>
    <row r="3054" spans="1:6" ht="18" customHeight="1">
      <c r="A3054" s="2">
        <v>2916209010</v>
      </c>
      <c r="B3054" s="2" t="s">
        <v>8242</v>
      </c>
      <c r="C3054" s="2" t="s">
        <v>7903</v>
      </c>
      <c r="D3054" s="2" t="s">
        <v>149</v>
      </c>
      <c r="E3054" s="2"/>
      <c r="F3054" s="2" t="s">
        <v>7495</v>
      </c>
    </row>
    <row r="3055" spans="1:6" ht="18" customHeight="1">
      <c r="A3055" s="2">
        <v>2916209090</v>
      </c>
      <c r="B3055" s="2" t="s">
        <v>8243</v>
      </c>
      <c r="C3055" s="2" t="s">
        <v>7903</v>
      </c>
      <c r="D3055" s="2" t="s">
        <v>149</v>
      </c>
      <c r="E3055" s="2"/>
      <c r="F3055" s="2" t="s">
        <v>4648</v>
      </c>
    </row>
    <row r="3056" spans="1:6" ht="18" customHeight="1">
      <c r="A3056" s="2">
        <v>2916310010</v>
      </c>
      <c r="B3056" s="2" t="s">
        <v>8244</v>
      </c>
      <c r="C3056" s="2" t="s">
        <v>7903</v>
      </c>
      <c r="D3056" s="2" t="s">
        <v>149</v>
      </c>
      <c r="E3056" s="2"/>
      <c r="F3056" s="2" t="s">
        <v>6932</v>
      </c>
    </row>
    <row r="3057" spans="1:6" ht="18" customHeight="1">
      <c r="A3057" s="2">
        <v>2916310090</v>
      </c>
      <c r="B3057" s="2" t="s">
        <v>8245</v>
      </c>
      <c r="C3057" s="2" t="s">
        <v>7903</v>
      </c>
      <c r="D3057" s="2" t="s">
        <v>149</v>
      </c>
      <c r="E3057" s="2"/>
      <c r="F3057" s="2" t="s">
        <v>4648</v>
      </c>
    </row>
    <row r="3058" spans="1:6" ht="18" customHeight="1">
      <c r="A3058" s="2">
        <v>2916320000</v>
      </c>
      <c r="B3058" s="2" t="s">
        <v>8246</v>
      </c>
      <c r="C3058" s="2" t="s">
        <v>7903</v>
      </c>
      <c r="D3058" s="2" t="s">
        <v>149</v>
      </c>
      <c r="E3058" s="2"/>
      <c r="F3058" s="2" t="s">
        <v>4648</v>
      </c>
    </row>
    <row r="3059" spans="1:6" ht="18" customHeight="1">
      <c r="A3059" s="2">
        <v>2916340010</v>
      </c>
      <c r="B3059" s="2" t="s">
        <v>8247</v>
      </c>
      <c r="C3059" s="2" t="s">
        <v>7903</v>
      </c>
      <c r="D3059" s="2" t="s">
        <v>149</v>
      </c>
      <c r="E3059" s="2"/>
      <c r="F3059" s="2">
        <v>23</v>
      </c>
    </row>
    <row r="3060" spans="1:6" ht="18" customHeight="1">
      <c r="A3060" s="2">
        <v>2916340090</v>
      </c>
      <c r="B3060" s="2" t="s">
        <v>8248</v>
      </c>
      <c r="C3060" s="2" t="s">
        <v>7903</v>
      </c>
      <c r="D3060" s="2" t="s">
        <v>149</v>
      </c>
      <c r="E3060" s="2"/>
      <c r="F3060" s="2"/>
    </row>
    <row r="3061" spans="1:6" ht="18" customHeight="1">
      <c r="A3061" s="2">
        <v>2916391000</v>
      </c>
      <c r="B3061" s="2" t="s">
        <v>8249</v>
      </c>
      <c r="C3061" s="2" t="s">
        <v>7903</v>
      </c>
      <c r="D3061" s="2" t="s">
        <v>149</v>
      </c>
      <c r="E3061" s="2"/>
      <c r="F3061" s="2"/>
    </row>
    <row r="3062" spans="1:6" ht="18" customHeight="1">
      <c r="A3062" s="2">
        <v>2916392000</v>
      </c>
      <c r="B3062" s="2" t="s">
        <v>8250</v>
      </c>
      <c r="C3062" s="2" t="s">
        <v>7903</v>
      </c>
      <c r="D3062" s="2" t="s">
        <v>149</v>
      </c>
      <c r="E3062" s="2"/>
      <c r="F3062" s="2"/>
    </row>
    <row r="3063" spans="1:6" ht="18" customHeight="1">
      <c r="A3063" s="2">
        <v>2916393000</v>
      </c>
      <c r="B3063" s="2" t="s">
        <v>8251</v>
      </c>
      <c r="C3063" s="2" t="s">
        <v>7903</v>
      </c>
      <c r="D3063" s="2" t="s">
        <v>149</v>
      </c>
      <c r="E3063" s="2"/>
      <c r="F3063" s="2"/>
    </row>
    <row r="3064" spans="1:6" ht="18" customHeight="1">
      <c r="A3064" s="2">
        <v>2916399010</v>
      </c>
      <c r="B3064" s="2" t="s">
        <v>8252</v>
      </c>
      <c r="C3064" s="2" t="s">
        <v>7903</v>
      </c>
      <c r="D3064" s="2" t="s">
        <v>149</v>
      </c>
      <c r="E3064" s="2"/>
      <c r="F3064" s="2" t="s">
        <v>7495</v>
      </c>
    </row>
    <row r="3065" spans="1:6" ht="18" customHeight="1">
      <c r="A3065" s="2">
        <v>2916399021</v>
      </c>
      <c r="B3065" s="2" t="s">
        <v>8253</v>
      </c>
      <c r="C3065" s="2" t="s">
        <v>7903</v>
      </c>
      <c r="D3065" s="2" t="s">
        <v>149</v>
      </c>
      <c r="E3065" s="2"/>
      <c r="F3065" s="2" t="s">
        <v>7389</v>
      </c>
    </row>
    <row r="3066" spans="1:6" ht="18" customHeight="1">
      <c r="A3066" s="2">
        <v>2916399090</v>
      </c>
      <c r="B3066" s="2" t="s">
        <v>8254</v>
      </c>
      <c r="C3066" s="2" t="s">
        <v>7903</v>
      </c>
      <c r="D3066" s="2" t="s">
        <v>149</v>
      </c>
      <c r="E3066" s="2"/>
      <c r="F3066" s="2"/>
    </row>
    <row r="3067" spans="1:6" ht="18" customHeight="1">
      <c r="A3067" s="2">
        <v>2917111000</v>
      </c>
      <c r="B3067" s="2" t="s">
        <v>8255</v>
      </c>
      <c r="C3067" s="2" t="s">
        <v>7903</v>
      </c>
      <c r="D3067" s="2" t="s">
        <v>149</v>
      </c>
      <c r="E3067" s="2"/>
      <c r="F3067" s="2"/>
    </row>
    <row r="3068" spans="1:6" ht="18" customHeight="1">
      <c r="A3068" s="2">
        <v>2917112000</v>
      </c>
      <c r="B3068" s="2" t="s">
        <v>8256</v>
      </c>
      <c r="C3068" s="2" t="s">
        <v>7903</v>
      </c>
      <c r="D3068" s="2" t="s">
        <v>149</v>
      </c>
      <c r="E3068" s="2"/>
      <c r="F3068" s="2" t="s">
        <v>7054</v>
      </c>
    </row>
    <row r="3069" spans="1:6" ht="18" customHeight="1">
      <c r="A3069" s="2">
        <v>2917119000</v>
      </c>
      <c r="B3069" s="2" t="s">
        <v>8257</v>
      </c>
      <c r="C3069" s="2" t="s">
        <v>7903</v>
      </c>
      <c r="D3069" s="2" t="s">
        <v>149</v>
      </c>
      <c r="E3069" s="2"/>
      <c r="F3069" s="2"/>
    </row>
    <row r="3070" spans="1:6" ht="18" customHeight="1">
      <c r="A3070" s="2">
        <v>2917120000</v>
      </c>
      <c r="B3070" s="2" t="s">
        <v>8258</v>
      </c>
      <c r="C3070" s="2" t="s">
        <v>7903</v>
      </c>
      <c r="D3070" s="2" t="s">
        <v>149</v>
      </c>
      <c r="E3070" s="2"/>
      <c r="F3070" s="2" t="s">
        <v>6407</v>
      </c>
    </row>
    <row r="3071" spans="1:6" ht="18" customHeight="1">
      <c r="A3071" s="2">
        <v>2917131000</v>
      </c>
      <c r="B3071" s="2" t="s">
        <v>8259</v>
      </c>
      <c r="C3071" s="2" t="s">
        <v>7903</v>
      </c>
      <c r="D3071" s="2" t="s">
        <v>149</v>
      </c>
      <c r="E3071" s="2"/>
      <c r="F3071" s="2"/>
    </row>
    <row r="3072" spans="1:6" ht="18" customHeight="1">
      <c r="A3072" s="2">
        <v>2917139000</v>
      </c>
      <c r="B3072" s="2" t="s">
        <v>8260</v>
      </c>
      <c r="C3072" s="2" t="s">
        <v>7903</v>
      </c>
      <c r="D3072" s="2" t="s">
        <v>149</v>
      </c>
      <c r="E3072" s="2"/>
      <c r="F3072" s="2"/>
    </row>
    <row r="3073" spans="1:6" ht="18" customHeight="1">
      <c r="A3073" s="2">
        <v>2917140000</v>
      </c>
      <c r="B3073" s="2" t="s">
        <v>8261</v>
      </c>
      <c r="C3073" s="2" t="s">
        <v>7903</v>
      </c>
      <c r="D3073" s="2" t="s">
        <v>149</v>
      </c>
      <c r="E3073" s="2"/>
      <c r="F3073" s="2"/>
    </row>
    <row r="3074" spans="1:6" ht="18" customHeight="1">
      <c r="A3074" s="2">
        <v>2917190010</v>
      </c>
      <c r="B3074" s="2" t="s">
        <v>8262</v>
      </c>
      <c r="C3074" s="2" t="s">
        <v>7903</v>
      </c>
      <c r="D3074" s="2" t="s">
        <v>149</v>
      </c>
      <c r="E3074" s="2"/>
      <c r="F3074" s="2" t="s">
        <v>7495</v>
      </c>
    </row>
    <row r="3075" spans="1:6" ht="18" customHeight="1">
      <c r="A3075" s="2">
        <v>2917190020</v>
      </c>
      <c r="B3075" s="2" t="s">
        <v>7956</v>
      </c>
      <c r="C3075" s="2" t="s">
        <v>7903</v>
      </c>
      <c r="D3075" s="2" t="s">
        <v>149</v>
      </c>
      <c r="E3075" s="2"/>
      <c r="F3075" s="2" t="s">
        <v>7738</v>
      </c>
    </row>
    <row r="3076" spans="1:6" ht="18" customHeight="1">
      <c r="A3076" s="2">
        <v>2917190090</v>
      </c>
      <c r="B3076" s="2" t="s">
        <v>8263</v>
      </c>
      <c r="C3076" s="2" t="s">
        <v>7903</v>
      </c>
      <c r="D3076" s="2" t="s">
        <v>149</v>
      </c>
      <c r="E3076" s="2"/>
      <c r="F3076" s="2"/>
    </row>
    <row r="3077" spans="1:6" ht="18" customHeight="1">
      <c r="A3077" s="2">
        <v>2917201000</v>
      </c>
      <c r="B3077" s="2" t="s">
        <v>8264</v>
      </c>
      <c r="C3077" s="2" t="s">
        <v>7903</v>
      </c>
      <c r="D3077" s="2" t="s">
        <v>149</v>
      </c>
      <c r="E3077" s="2"/>
      <c r="F3077" s="2"/>
    </row>
    <row r="3078" spans="1:6" ht="18" customHeight="1">
      <c r="A3078" s="2">
        <v>2917209010</v>
      </c>
      <c r="B3078" s="2" t="s">
        <v>8265</v>
      </c>
      <c r="C3078" s="2" t="s">
        <v>7903</v>
      </c>
      <c r="D3078" s="2" t="s">
        <v>149</v>
      </c>
      <c r="E3078" s="2"/>
      <c r="F3078" s="2" t="s">
        <v>7495</v>
      </c>
    </row>
    <row r="3079" spans="1:6" ht="18" customHeight="1">
      <c r="A3079" s="2">
        <v>2917209090</v>
      </c>
      <c r="B3079" s="2" t="s">
        <v>8266</v>
      </c>
      <c r="C3079" s="2" t="s">
        <v>7903</v>
      </c>
      <c r="D3079" s="2" t="s">
        <v>149</v>
      </c>
      <c r="E3079" s="2"/>
      <c r="F3079" s="2" t="s">
        <v>4648</v>
      </c>
    </row>
    <row r="3080" spans="1:6" ht="18" customHeight="1">
      <c r="A3080" s="2">
        <v>2917320000</v>
      </c>
      <c r="B3080" s="2" t="s">
        <v>8267</v>
      </c>
      <c r="C3080" s="2" t="s">
        <v>7903</v>
      </c>
      <c r="D3080" s="2" t="s">
        <v>149</v>
      </c>
      <c r="E3080" s="2"/>
      <c r="F3080" s="2"/>
    </row>
    <row r="3081" spans="1:6" ht="18" customHeight="1">
      <c r="A3081" s="2">
        <v>2917330000</v>
      </c>
      <c r="B3081" s="2" t="s">
        <v>8268</v>
      </c>
      <c r="C3081" s="2" t="s">
        <v>7903</v>
      </c>
      <c r="D3081" s="2" t="s">
        <v>149</v>
      </c>
      <c r="E3081" s="2"/>
      <c r="F3081" s="2"/>
    </row>
    <row r="3082" spans="1:6" ht="18" customHeight="1">
      <c r="A3082" s="2">
        <v>2917341010</v>
      </c>
      <c r="B3082" s="2" t="s">
        <v>8269</v>
      </c>
      <c r="C3082" s="2" t="s">
        <v>7903</v>
      </c>
      <c r="D3082" s="2" t="s">
        <v>149</v>
      </c>
      <c r="E3082" s="2"/>
      <c r="F3082" s="2" t="s">
        <v>7495</v>
      </c>
    </row>
    <row r="3083" spans="1:6" ht="18" customHeight="1">
      <c r="A3083" s="2">
        <v>2917341090</v>
      </c>
      <c r="B3083" s="2" t="s">
        <v>8270</v>
      </c>
      <c r="C3083" s="2" t="s">
        <v>7903</v>
      </c>
      <c r="D3083" s="2" t="s">
        <v>149</v>
      </c>
      <c r="E3083" s="2"/>
      <c r="F3083" s="2"/>
    </row>
    <row r="3084" spans="1:6" ht="18" customHeight="1">
      <c r="A3084" s="2">
        <v>2917349000</v>
      </c>
      <c r="B3084" s="2" t="s">
        <v>8271</v>
      </c>
      <c r="C3084" s="2" t="s">
        <v>7903</v>
      </c>
      <c r="D3084" s="2" t="s">
        <v>149</v>
      </c>
      <c r="E3084" s="2"/>
      <c r="F3084" s="2"/>
    </row>
    <row r="3085" spans="1:6" ht="18" customHeight="1">
      <c r="A3085" s="2">
        <v>2917350000</v>
      </c>
      <c r="B3085" s="2" t="s">
        <v>8272</v>
      </c>
      <c r="C3085" s="2" t="s">
        <v>7903</v>
      </c>
      <c r="D3085" s="2" t="s">
        <v>149</v>
      </c>
      <c r="E3085" s="2"/>
      <c r="F3085" s="2" t="s">
        <v>4648</v>
      </c>
    </row>
    <row r="3086" spans="1:6" ht="18" customHeight="1">
      <c r="A3086" s="2">
        <v>2917361100</v>
      </c>
      <c r="B3086" s="2" t="s">
        <v>8273</v>
      </c>
      <c r="C3086" s="2" t="s">
        <v>8274</v>
      </c>
      <c r="D3086" s="2" t="s">
        <v>149</v>
      </c>
      <c r="E3086" s="2"/>
      <c r="F3086" s="2"/>
    </row>
    <row r="3087" spans="1:6" ht="18" customHeight="1">
      <c r="A3087" s="2">
        <v>2917361900</v>
      </c>
      <c r="B3087" s="2" t="s">
        <v>8275</v>
      </c>
      <c r="C3087" s="2" t="s">
        <v>8276</v>
      </c>
      <c r="D3087" s="2" t="s">
        <v>149</v>
      </c>
      <c r="E3087" s="2"/>
      <c r="F3087" s="2"/>
    </row>
    <row r="3088" spans="1:6" ht="18" customHeight="1">
      <c r="A3088" s="2">
        <v>2917369000</v>
      </c>
      <c r="B3088" s="2" t="s">
        <v>8277</v>
      </c>
      <c r="C3088" s="2" t="s">
        <v>8276</v>
      </c>
      <c r="D3088" s="2" t="s">
        <v>149</v>
      </c>
      <c r="E3088" s="2"/>
      <c r="F3088" s="2"/>
    </row>
    <row r="3089" spans="1:6" ht="18" customHeight="1">
      <c r="A3089" s="2">
        <v>2917370000</v>
      </c>
      <c r="B3089" s="2" t="s">
        <v>8278</v>
      </c>
      <c r="C3089" s="2" t="s">
        <v>7903</v>
      </c>
      <c r="D3089" s="2" t="s">
        <v>149</v>
      </c>
      <c r="E3089" s="2"/>
      <c r="F3089" s="2"/>
    </row>
    <row r="3090" spans="1:6" ht="18" customHeight="1">
      <c r="A3090" s="2">
        <v>2917391000</v>
      </c>
      <c r="B3090" s="2" t="s">
        <v>8279</v>
      </c>
      <c r="C3090" s="2" t="s">
        <v>7901</v>
      </c>
      <c r="D3090" s="2" t="s">
        <v>149</v>
      </c>
      <c r="E3090" s="2"/>
      <c r="F3090" s="2"/>
    </row>
    <row r="3091" spans="1:6" ht="18" customHeight="1">
      <c r="A3091" s="2">
        <v>2917399010</v>
      </c>
      <c r="B3091" s="2" t="s">
        <v>8280</v>
      </c>
      <c r="C3091" s="2" t="s">
        <v>7903</v>
      </c>
      <c r="D3091" s="2" t="s">
        <v>149</v>
      </c>
      <c r="E3091" s="2"/>
      <c r="F3091" s="2" t="s">
        <v>7495</v>
      </c>
    </row>
    <row r="3092" spans="1:6" ht="18" customHeight="1">
      <c r="A3092" s="2">
        <v>2917399090</v>
      </c>
      <c r="B3092" s="2" t="s">
        <v>8281</v>
      </c>
      <c r="C3092" s="2" t="s">
        <v>7903</v>
      </c>
      <c r="D3092" s="2" t="s">
        <v>149</v>
      </c>
      <c r="E3092" s="2"/>
      <c r="F3092" s="2"/>
    </row>
    <row r="3093" spans="1:6" ht="18" customHeight="1">
      <c r="A3093" s="2">
        <v>2918110000</v>
      </c>
      <c r="B3093" s="2" t="s">
        <v>8282</v>
      </c>
      <c r="C3093" s="2" t="s">
        <v>7903</v>
      </c>
      <c r="D3093" s="2" t="s">
        <v>149</v>
      </c>
      <c r="E3093" s="2"/>
      <c r="F3093" s="2" t="s">
        <v>4648</v>
      </c>
    </row>
    <row r="3094" spans="1:6" ht="18" customHeight="1">
      <c r="A3094" s="2">
        <v>2918120000</v>
      </c>
      <c r="B3094" s="2" t="s">
        <v>8283</v>
      </c>
      <c r="C3094" s="2" t="s">
        <v>7903</v>
      </c>
      <c r="D3094" s="2" t="s">
        <v>149</v>
      </c>
      <c r="E3094" s="2"/>
      <c r="F3094" s="2" t="s">
        <v>7672</v>
      </c>
    </row>
    <row r="3095" spans="1:6" ht="18" customHeight="1">
      <c r="A3095" s="2">
        <v>2918130010</v>
      </c>
      <c r="B3095" s="2" t="s">
        <v>8284</v>
      </c>
      <c r="C3095" s="2" t="s">
        <v>7903</v>
      </c>
      <c r="D3095" s="2" t="s">
        <v>149</v>
      </c>
      <c r="E3095" s="2"/>
      <c r="F3095" s="2" t="s">
        <v>6932</v>
      </c>
    </row>
    <row r="3096" spans="1:6" ht="18" customHeight="1">
      <c r="A3096" s="2">
        <v>2918130090</v>
      </c>
      <c r="B3096" s="2" t="s">
        <v>8285</v>
      </c>
      <c r="C3096" s="2" t="s">
        <v>7903</v>
      </c>
      <c r="D3096" s="2" t="s">
        <v>149</v>
      </c>
      <c r="E3096" s="2"/>
      <c r="F3096" s="2" t="s">
        <v>4648</v>
      </c>
    </row>
    <row r="3097" spans="1:6" ht="18" customHeight="1">
      <c r="A3097" s="2">
        <v>2918140000</v>
      </c>
      <c r="B3097" s="2" t="s">
        <v>8286</v>
      </c>
      <c r="C3097" s="2" t="s">
        <v>7903</v>
      </c>
      <c r="D3097" s="2" t="s">
        <v>149</v>
      </c>
      <c r="E3097" s="2"/>
      <c r="F3097" s="2" t="s">
        <v>7156</v>
      </c>
    </row>
    <row r="3098" spans="1:6" ht="18" customHeight="1">
      <c r="A3098" s="2">
        <v>2918150000</v>
      </c>
      <c r="B3098" s="2" t="s">
        <v>8287</v>
      </c>
      <c r="C3098" s="2" t="s">
        <v>7903</v>
      </c>
      <c r="D3098" s="2" t="s">
        <v>149</v>
      </c>
      <c r="E3098" s="2"/>
      <c r="F3098" s="2" t="s">
        <v>7156</v>
      </c>
    </row>
    <row r="3099" spans="1:6" ht="18" customHeight="1">
      <c r="A3099" s="2">
        <v>2918160000</v>
      </c>
      <c r="B3099" s="2" t="s">
        <v>8288</v>
      </c>
      <c r="C3099" s="2" t="s">
        <v>7903</v>
      </c>
      <c r="D3099" s="2" t="s">
        <v>149</v>
      </c>
      <c r="E3099" s="2"/>
      <c r="F3099" s="2"/>
    </row>
    <row r="3100" spans="1:6" ht="18" customHeight="1">
      <c r="A3100" s="2">
        <v>2918170000</v>
      </c>
      <c r="B3100" s="2" t="s">
        <v>8289</v>
      </c>
      <c r="C3100" s="2" t="s">
        <v>7903</v>
      </c>
      <c r="D3100" s="2" t="s">
        <v>149</v>
      </c>
      <c r="E3100" s="2"/>
      <c r="F3100" s="2">
        <v>23</v>
      </c>
    </row>
    <row r="3101" spans="1:6" ht="18" customHeight="1">
      <c r="A3101" s="2">
        <v>2918180000</v>
      </c>
      <c r="B3101" s="2" t="s">
        <v>8290</v>
      </c>
      <c r="C3101" s="2" t="s">
        <v>7903</v>
      </c>
      <c r="D3101" s="2" t="s">
        <v>149</v>
      </c>
      <c r="E3101" s="2"/>
      <c r="F3101" s="2" t="s">
        <v>7495</v>
      </c>
    </row>
    <row r="3102" spans="1:6" ht="18" customHeight="1">
      <c r="A3102" s="2">
        <v>2918190010</v>
      </c>
      <c r="B3102" s="2" t="s">
        <v>8291</v>
      </c>
      <c r="C3102" s="2" t="s">
        <v>7903</v>
      </c>
      <c r="D3102" s="2" t="s">
        <v>149</v>
      </c>
      <c r="E3102" s="2"/>
      <c r="F3102" s="2">
        <v>23</v>
      </c>
    </row>
    <row r="3103" spans="1:6" ht="18" customHeight="1">
      <c r="A3103" s="2">
        <v>2918190020</v>
      </c>
      <c r="B3103" s="2" t="s">
        <v>8292</v>
      </c>
      <c r="C3103" s="2" t="s">
        <v>7903</v>
      </c>
      <c r="D3103" s="2" t="s">
        <v>149</v>
      </c>
      <c r="E3103" s="2"/>
      <c r="F3103" s="2" t="s">
        <v>7495</v>
      </c>
    </row>
    <row r="3104" spans="1:6" ht="18" customHeight="1">
      <c r="A3104" s="2">
        <v>2918190030</v>
      </c>
      <c r="B3104" s="2" t="s">
        <v>8293</v>
      </c>
      <c r="C3104" s="2" t="s">
        <v>7903</v>
      </c>
      <c r="D3104" s="2" t="s">
        <v>149</v>
      </c>
      <c r="E3104" s="2"/>
      <c r="F3104" s="2" t="s">
        <v>8060</v>
      </c>
    </row>
    <row r="3105" spans="1:6" ht="18" customHeight="1">
      <c r="A3105" s="2">
        <v>2918190090</v>
      </c>
      <c r="B3105" s="2" t="s">
        <v>8294</v>
      </c>
      <c r="C3105" s="2" t="s">
        <v>7903</v>
      </c>
      <c r="D3105" s="2" t="s">
        <v>149</v>
      </c>
      <c r="E3105" s="2"/>
      <c r="F3105" s="2"/>
    </row>
    <row r="3106" spans="1:6" ht="18" customHeight="1">
      <c r="A3106" s="2">
        <v>2918211000</v>
      </c>
      <c r="B3106" s="2" t="s">
        <v>8295</v>
      </c>
      <c r="C3106" s="2" t="s">
        <v>7903</v>
      </c>
      <c r="D3106" s="2" t="s">
        <v>149</v>
      </c>
      <c r="E3106" s="2"/>
      <c r="F3106" s="2"/>
    </row>
    <row r="3107" spans="1:6" ht="18" customHeight="1">
      <c r="A3107" s="2">
        <v>2918219000</v>
      </c>
      <c r="B3107" s="2" t="s">
        <v>8296</v>
      </c>
      <c r="C3107" s="2" t="s">
        <v>7903</v>
      </c>
      <c r="D3107" s="2" t="s">
        <v>149</v>
      </c>
      <c r="E3107" s="2"/>
      <c r="F3107" s="2"/>
    </row>
    <row r="3108" spans="1:6" ht="18" customHeight="1">
      <c r="A3108" s="2">
        <v>2918221000</v>
      </c>
      <c r="B3108" s="2" t="s">
        <v>8297</v>
      </c>
      <c r="C3108" s="2" t="s">
        <v>7903</v>
      </c>
      <c r="D3108" s="2" t="s">
        <v>149</v>
      </c>
      <c r="E3108" s="2"/>
      <c r="F3108" s="2"/>
    </row>
    <row r="3109" spans="1:6" ht="18" customHeight="1">
      <c r="A3109" s="2">
        <v>2918229000</v>
      </c>
      <c r="B3109" s="2" t="s">
        <v>8298</v>
      </c>
      <c r="C3109" s="2" t="s">
        <v>7903</v>
      </c>
      <c r="D3109" s="2" t="s">
        <v>149</v>
      </c>
      <c r="E3109" s="2"/>
      <c r="F3109" s="2"/>
    </row>
    <row r="3110" spans="1:6" ht="18" customHeight="1">
      <c r="A3110" s="2">
        <v>2918230000</v>
      </c>
      <c r="B3110" s="2" t="s">
        <v>8299</v>
      </c>
      <c r="C3110" s="2" t="s">
        <v>7903</v>
      </c>
      <c r="D3110" s="2" t="s">
        <v>149</v>
      </c>
      <c r="E3110" s="2"/>
      <c r="F3110" s="2"/>
    </row>
    <row r="3111" spans="1:6" ht="18" customHeight="1">
      <c r="A3111" s="2">
        <v>2918290000</v>
      </c>
      <c r="B3111" s="2" t="s">
        <v>8300</v>
      </c>
      <c r="C3111" s="2" t="s">
        <v>7903</v>
      </c>
      <c r="D3111" s="2" t="s">
        <v>149</v>
      </c>
      <c r="E3111" s="2"/>
      <c r="F3111" s="2" t="s">
        <v>6407</v>
      </c>
    </row>
    <row r="3112" spans="1:6" ht="18" customHeight="1">
      <c r="A3112" s="2">
        <v>2918300010</v>
      </c>
      <c r="B3112" s="2" t="s">
        <v>8301</v>
      </c>
      <c r="C3112" s="2" t="s">
        <v>7903</v>
      </c>
      <c r="D3112" s="2" t="s">
        <v>149</v>
      </c>
      <c r="E3112" s="2"/>
      <c r="F3112" s="2" t="s">
        <v>7495</v>
      </c>
    </row>
    <row r="3113" spans="1:6" ht="18" customHeight="1">
      <c r="A3113" s="2">
        <v>2918300021</v>
      </c>
      <c r="B3113" s="2" t="s">
        <v>8302</v>
      </c>
      <c r="C3113" s="2" t="s">
        <v>7903</v>
      </c>
      <c r="D3113" s="2" t="s">
        <v>149</v>
      </c>
      <c r="E3113" s="2"/>
      <c r="F3113" s="2">
        <v>23</v>
      </c>
    </row>
    <row r="3114" spans="1:6" ht="18" customHeight="1">
      <c r="A3114" s="2">
        <v>2918300090</v>
      </c>
      <c r="B3114" s="2" t="s">
        <v>8303</v>
      </c>
      <c r="C3114" s="2" t="s">
        <v>7903</v>
      </c>
      <c r="D3114" s="2" t="s">
        <v>149</v>
      </c>
      <c r="E3114" s="2"/>
      <c r="F3114" s="2"/>
    </row>
    <row r="3115" spans="1:6" ht="18" customHeight="1">
      <c r="A3115" s="2">
        <v>2918910000</v>
      </c>
      <c r="B3115" s="2" t="s">
        <v>8304</v>
      </c>
      <c r="C3115" s="2" t="s">
        <v>7903</v>
      </c>
      <c r="D3115" s="2" t="s">
        <v>149</v>
      </c>
      <c r="E3115" s="2"/>
      <c r="F3115" s="2">
        <v>89</v>
      </c>
    </row>
    <row r="3116" spans="1:6" ht="18" customHeight="1">
      <c r="A3116" s="2">
        <v>2918990010</v>
      </c>
      <c r="B3116" s="2" t="s">
        <v>8305</v>
      </c>
      <c r="C3116" s="2" t="s">
        <v>7903</v>
      </c>
      <c r="D3116" s="2" t="s">
        <v>149</v>
      </c>
      <c r="E3116" s="2"/>
      <c r="F3116" s="2" t="s">
        <v>7495</v>
      </c>
    </row>
    <row r="3117" spans="1:6" ht="18" customHeight="1">
      <c r="A3117" s="2">
        <v>2918990042</v>
      </c>
      <c r="B3117" s="2" t="s">
        <v>8306</v>
      </c>
      <c r="C3117" s="2" t="s">
        <v>7903</v>
      </c>
      <c r="D3117" s="2" t="s">
        <v>149</v>
      </c>
      <c r="E3117" s="2"/>
      <c r="F3117" s="2">
        <v>23</v>
      </c>
    </row>
    <row r="3118" spans="1:6" ht="18" customHeight="1">
      <c r="A3118" s="2">
        <v>2918990090</v>
      </c>
      <c r="B3118" s="2" t="s">
        <v>8307</v>
      </c>
      <c r="C3118" s="2" t="s">
        <v>7903</v>
      </c>
      <c r="D3118" s="2" t="s">
        <v>149</v>
      </c>
      <c r="E3118" s="2"/>
      <c r="F3118" s="2"/>
    </row>
    <row r="3119" spans="1:6" ht="18" customHeight="1">
      <c r="A3119" s="2">
        <v>2919100000</v>
      </c>
      <c r="B3119" s="2" t="s">
        <v>8308</v>
      </c>
      <c r="C3119" s="2" t="s">
        <v>7903</v>
      </c>
      <c r="D3119" s="2" t="s">
        <v>149</v>
      </c>
      <c r="E3119" s="2"/>
      <c r="F3119" s="2">
        <v>89</v>
      </c>
    </row>
    <row r="3120" spans="1:6" ht="18" customHeight="1">
      <c r="A3120" s="2">
        <v>2919900020</v>
      </c>
      <c r="B3120" s="2" t="s">
        <v>8309</v>
      </c>
      <c r="C3120" s="2" t="s">
        <v>7903</v>
      </c>
      <c r="D3120" s="2" t="s">
        <v>149</v>
      </c>
      <c r="E3120" s="2"/>
      <c r="F3120" s="2">
        <v>3</v>
      </c>
    </row>
    <row r="3121" spans="1:6" ht="18" customHeight="1">
      <c r="A3121" s="2">
        <v>2919900030</v>
      </c>
      <c r="B3121" s="2" t="s">
        <v>8310</v>
      </c>
      <c r="C3121" s="2" t="s">
        <v>7903</v>
      </c>
      <c r="D3121" s="2" t="s">
        <v>149</v>
      </c>
      <c r="E3121" s="2"/>
      <c r="F3121" s="2" t="s">
        <v>7495</v>
      </c>
    </row>
    <row r="3122" spans="1:6" ht="18" customHeight="1">
      <c r="A3122" s="2">
        <v>2919900090</v>
      </c>
      <c r="B3122" s="2" t="s">
        <v>8311</v>
      </c>
      <c r="C3122" s="2" t="s">
        <v>7903</v>
      </c>
      <c r="D3122" s="2" t="s">
        <v>149</v>
      </c>
      <c r="E3122" s="2"/>
      <c r="F3122" s="2" t="s">
        <v>4648</v>
      </c>
    </row>
    <row r="3123" spans="1:6" ht="18" customHeight="1">
      <c r="A3123" s="2">
        <v>2920110000</v>
      </c>
      <c r="B3123" s="2" t="s">
        <v>8312</v>
      </c>
      <c r="C3123" s="2" t="s">
        <v>7903</v>
      </c>
      <c r="D3123" s="2" t="s">
        <v>149</v>
      </c>
      <c r="E3123" s="2"/>
      <c r="F3123" s="2"/>
    </row>
    <row r="3124" spans="1:6" ht="18" customHeight="1">
      <c r="A3124" s="2">
        <v>2920190010</v>
      </c>
      <c r="B3124" s="2" t="s">
        <v>8313</v>
      </c>
      <c r="C3124" s="2" t="s">
        <v>7903</v>
      </c>
      <c r="D3124" s="2" t="s">
        <v>149</v>
      </c>
      <c r="E3124" s="2"/>
      <c r="F3124" s="2" t="s">
        <v>7495</v>
      </c>
    </row>
    <row r="3125" spans="1:6" ht="18" customHeight="1">
      <c r="A3125" s="2">
        <v>2920190090</v>
      </c>
      <c r="B3125" s="2" t="s">
        <v>8314</v>
      </c>
      <c r="C3125" s="2" t="s">
        <v>7903</v>
      </c>
      <c r="D3125" s="2" t="s">
        <v>149</v>
      </c>
      <c r="E3125" s="2"/>
      <c r="F3125" s="2"/>
    </row>
    <row r="3126" spans="1:6" ht="18" customHeight="1">
      <c r="A3126" s="2">
        <v>2920210000</v>
      </c>
      <c r="B3126" s="2" t="s">
        <v>8315</v>
      </c>
      <c r="C3126" s="2" t="s">
        <v>7903</v>
      </c>
      <c r="D3126" s="2" t="s">
        <v>149</v>
      </c>
      <c r="E3126" s="2"/>
      <c r="F3126" s="2">
        <v>23</v>
      </c>
    </row>
    <row r="3127" spans="1:6" ht="18" customHeight="1">
      <c r="A3127" s="2">
        <v>2920220000</v>
      </c>
      <c r="B3127" s="2" t="s">
        <v>8316</v>
      </c>
      <c r="C3127" s="2" t="s">
        <v>7903</v>
      </c>
      <c r="D3127" s="2" t="s">
        <v>149</v>
      </c>
      <c r="E3127" s="2"/>
      <c r="F3127" s="2">
        <v>23</v>
      </c>
    </row>
    <row r="3128" spans="1:6" ht="18" customHeight="1">
      <c r="A3128" s="2">
        <v>2920230000</v>
      </c>
      <c r="B3128" s="2" t="s">
        <v>8317</v>
      </c>
      <c r="C3128" s="2" t="s">
        <v>7903</v>
      </c>
      <c r="D3128" s="2" t="s">
        <v>149</v>
      </c>
      <c r="E3128" s="2"/>
      <c r="F3128" s="2" t="s">
        <v>6257</v>
      </c>
    </row>
    <row r="3129" spans="1:6" ht="18" customHeight="1">
      <c r="A3129" s="2">
        <v>2920240000</v>
      </c>
      <c r="B3129" s="2" t="s">
        <v>8318</v>
      </c>
      <c r="C3129" s="2" t="s">
        <v>7903</v>
      </c>
      <c r="D3129" s="2" t="s">
        <v>149</v>
      </c>
      <c r="E3129" s="2"/>
      <c r="F3129" s="2" t="s">
        <v>6257</v>
      </c>
    </row>
    <row r="3130" spans="1:6" ht="18" customHeight="1">
      <c r="A3130" s="2">
        <v>2920291000</v>
      </c>
      <c r="B3130" s="2" t="s">
        <v>8319</v>
      </c>
      <c r="C3130" s="2" t="s">
        <v>7903</v>
      </c>
      <c r="D3130" s="2" t="s">
        <v>149</v>
      </c>
      <c r="E3130" s="2"/>
      <c r="F3130" s="2"/>
    </row>
    <row r="3131" spans="1:6" ht="18" customHeight="1">
      <c r="A3131" s="2">
        <v>2920299010</v>
      </c>
      <c r="B3131" s="2" t="s">
        <v>8320</v>
      </c>
      <c r="C3131" s="2" t="s">
        <v>7903</v>
      </c>
      <c r="D3131" s="2" t="s">
        <v>149</v>
      </c>
      <c r="E3131" s="2"/>
      <c r="F3131" s="2" t="s">
        <v>7495</v>
      </c>
    </row>
    <row r="3132" spans="1:6" ht="18" customHeight="1">
      <c r="A3132" s="2">
        <v>2920299090</v>
      </c>
      <c r="B3132" s="2" t="s">
        <v>8321</v>
      </c>
      <c r="C3132" s="2" t="s">
        <v>7903</v>
      </c>
      <c r="D3132" s="2" t="s">
        <v>149</v>
      </c>
      <c r="E3132" s="2"/>
      <c r="F3132" s="2"/>
    </row>
    <row r="3133" spans="1:6" ht="18" customHeight="1">
      <c r="A3133" s="2">
        <v>2920300000</v>
      </c>
      <c r="B3133" s="2" t="s">
        <v>8322</v>
      </c>
      <c r="C3133" s="2" t="s">
        <v>7903</v>
      </c>
      <c r="D3133" s="2" t="s">
        <v>149</v>
      </c>
      <c r="E3133" s="2"/>
      <c r="F3133" s="2">
        <v>89</v>
      </c>
    </row>
    <row r="3134" spans="1:6" ht="18" customHeight="1">
      <c r="A3134" s="2">
        <v>2920900011</v>
      </c>
      <c r="B3134" s="2" t="s">
        <v>8323</v>
      </c>
      <c r="C3134" s="2" t="s">
        <v>7903</v>
      </c>
      <c r="D3134" s="2" t="s">
        <v>149</v>
      </c>
      <c r="E3134" s="2"/>
      <c r="F3134" s="2"/>
    </row>
    <row r="3135" spans="1:6" ht="18" customHeight="1">
      <c r="A3135" s="2">
        <v>2920900017</v>
      </c>
      <c r="B3135" s="2" t="s">
        <v>8324</v>
      </c>
      <c r="C3135" s="2" t="s">
        <v>7903</v>
      </c>
      <c r="D3135" s="2" t="s">
        <v>149</v>
      </c>
      <c r="E3135" s="2"/>
      <c r="F3135" s="2" t="s">
        <v>7495</v>
      </c>
    </row>
    <row r="3136" spans="1:6" ht="18" customHeight="1">
      <c r="A3136" s="2">
        <v>2920900020</v>
      </c>
      <c r="B3136" s="2" t="s">
        <v>8325</v>
      </c>
      <c r="C3136" s="2" t="s">
        <v>7903</v>
      </c>
      <c r="D3136" s="2" t="s">
        <v>149</v>
      </c>
      <c r="E3136" s="2"/>
      <c r="F3136" s="2" t="s">
        <v>8116</v>
      </c>
    </row>
    <row r="3137" spans="1:6" ht="18" customHeight="1">
      <c r="A3137" s="2">
        <v>2920900030</v>
      </c>
      <c r="B3137" s="2" t="s">
        <v>7956</v>
      </c>
      <c r="C3137" s="2" t="s">
        <v>7903</v>
      </c>
      <c r="D3137" s="2" t="s">
        <v>149</v>
      </c>
      <c r="E3137" s="2"/>
      <c r="F3137" s="2" t="s">
        <v>7738</v>
      </c>
    </row>
    <row r="3138" spans="1:6" ht="18" customHeight="1">
      <c r="A3138" s="2">
        <v>2920900090</v>
      </c>
      <c r="B3138" s="2" t="s">
        <v>8326</v>
      </c>
      <c r="C3138" s="2" t="s">
        <v>7903</v>
      </c>
      <c r="D3138" s="2" t="s">
        <v>149</v>
      </c>
      <c r="E3138" s="2"/>
      <c r="F3138" s="2"/>
    </row>
    <row r="3139" spans="1:6" ht="18" customHeight="1">
      <c r="A3139" s="2">
        <v>2921110030</v>
      </c>
      <c r="B3139" s="2" t="s">
        <v>8327</v>
      </c>
      <c r="C3139" s="2" t="s">
        <v>7903</v>
      </c>
      <c r="D3139" s="2" t="s">
        <v>149</v>
      </c>
      <c r="E3139" s="2"/>
      <c r="F3139" s="2"/>
    </row>
    <row r="3140" spans="1:6" ht="18" customHeight="1">
      <c r="A3140" s="2">
        <v>2921110040</v>
      </c>
      <c r="B3140" s="2" t="s">
        <v>8328</v>
      </c>
      <c r="C3140" s="2" t="s">
        <v>7903</v>
      </c>
      <c r="D3140" s="2" t="s">
        <v>149</v>
      </c>
      <c r="E3140" s="2"/>
      <c r="F3140" s="2" t="s">
        <v>6932</v>
      </c>
    </row>
    <row r="3141" spans="1:6" ht="18" customHeight="1">
      <c r="A3141" s="2">
        <v>2921110050</v>
      </c>
      <c r="B3141" s="2" t="s">
        <v>8329</v>
      </c>
      <c r="C3141" s="2" t="s">
        <v>7903</v>
      </c>
      <c r="D3141" s="2" t="s">
        <v>149</v>
      </c>
      <c r="E3141" s="2"/>
      <c r="F3141" s="2">
        <v>23</v>
      </c>
    </row>
    <row r="3142" spans="1:6" ht="18" customHeight="1">
      <c r="A3142" s="2">
        <v>2921110090</v>
      </c>
      <c r="B3142" s="2" t="s">
        <v>8330</v>
      </c>
      <c r="C3142" s="2" t="s">
        <v>7903</v>
      </c>
      <c r="D3142" s="2" t="s">
        <v>149</v>
      </c>
      <c r="E3142" s="2"/>
      <c r="F3142" s="2" t="s">
        <v>4648</v>
      </c>
    </row>
    <row r="3143" spans="1:6" ht="18" customHeight="1">
      <c r="A3143" s="2">
        <v>2921120000</v>
      </c>
      <c r="B3143" s="2" t="s">
        <v>8331</v>
      </c>
      <c r="C3143" s="2" t="s">
        <v>7903</v>
      </c>
      <c r="D3143" s="2" t="s">
        <v>149</v>
      </c>
      <c r="E3143" s="2"/>
      <c r="F3143" s="2">
        <v>23</v>
      </c>
    </row>
    <row r="3144" spans="1:6" ht="18" customHeight="1">
      <c r="A3144" s="2">
        <v>2921130000</v>
      </c>
      <c r="B3144" s="2" t="s">
        <v>8332</v>
      </c>
      <c r="C3144" s="2" t="s">
        <v>7903</v>
      </c>
      <c r="D3144" s="2" t="s">
        <v>149</v>
      </c>
      <c r="E3144" s="2"/>
      <c r="F3144" s="2">
        <v>23</v>
      </c>
    </row>
    <row r="3145" spans="1:6" ht="18" customHeight="1">
      <c r="A3145" s="2">
        <v>2921140000</v>
      </c>
      <c r="B3145" s="2" t="s">
        <v>8333</v>
      </c>
      <c r="C3145" s="2" t="s">
        <v>7903</v>
      </c>
      <c r="D3145" s="2" t="s">
        <v>149</v>
      </c>
      <c r="E3145" s="2"/>
      <c r="F3145" s="2">
        <v>23</v>
      </c>
    </row>
    <row r="3146" spans="1:6" ht="18" customHeight="1">
      <c r="A3146" s="2">
        <v>2921191000</v>
      </c>
      <c r="B3146" s="2" t="s">
        <v>8334</v>
      </c>
      <c r="C3146" s="2" t="s">
        <v>7903</v>
      </c>
      <c r="D3146" s="2" t="s">
        <v>149</v>
      </c>
      <c r="E3146" s="2"/>
      <c r="F3146" s="2" t="s">
        <v>4648</v>
      </c>
    </row>
    <row r="3147" spans="1:6" ht="18" customHeight="1">
      <c r="A3147" s="2">
        <v>2921192000</v>
      </c>
      <c r="B3147" s="2" t="s">
        <v>8335</v>
      </c>
      <c r="C3147" s="2" t="s">
        <v>7903</v>
      </c>
      <c r="D3147" s="2" t="s">
        <v>149</v>
      </c>
      <c r="E3147" s="2"/>
      <c r="F3147" s="2"/>
    </row>
    <row r="3148" spans="1:6" ht="18" customHeight="1">
      <c r="A3148" s="2">
        <v>2921193000</v>
      </c>
      <c r="B3148" s="2" t="s">
        <v>8336</v>
      </c>
      <c r="C3148" s="2" t="s">
        <v>7903</v>
      </c>
      <c r="D3148" s="2" t="s">
        <v>149</v>
      </c>
      <c r="E3148" s="2"/>
      <c r="F3148" s="2">
        <v>32</v>
      </c>
    </row>
    <row r="3149" spans="1:6" ht="18" customHeight="1">
      <c r="A3149" s="2">
        <v>2921194000</v>
      </c>
      <c r="B3149" s="2" t="s">
        <v>8337</v>
      </c>
      <c r="C3149" s="2" t="s">
        <v>7903</v>
      </c>
      <c r="D3149" s="2" t="s">
        <v>149</v>
      </c>
      <c r="E3149" s="2"/>
      <c r="F3149" s="2">
        <v>32</v>
      </c>
    </row>
    <row r="3150" spans="1:6" ht="18" customHeight="1">
      <c r="A3150" s="2">
        <v>2921195000</v>
      </c>
      <c r="B3150" s="2" t="s">
        <v>8338</v>
      </c>
      <c r="C3150" s="2" t="s">
        <v>7903</v>
      </c>
      <c r="D3150" s="2" t="s">
        <v>149</v>
      </c>
      <c r="E3150" s="2"/>
      <c r="F3150" s="2">
        <v>32</v>
      </c>
    </row>
    <row r="3151" spans="1:6" ht="18" customHeight="1">
      <c r="A3151" s="2">
        <v>2921196000</v>
      </c>
      <c r="B3151" s="2" t="s">
        <v>8339</v>
      </c>
      <c r="C3151" s="2" t="s">
        <v>7903</v>
      </c>
      <c r="D3151" s="2" t="s">
        <v>149</v>
      </c>
      <c r="E3151" s="2"/>
      <c r="F3151" s="2">
        <v>23</v>
      </c>
    </row>
    <row r="3152" spans="1:6" ht="18" customHeight="1">
      <c r="A3152" s="2">
        <v>2921199011</v>
      </c>
      <c r="B3152" s="2" t="s">
        <v>8340</v>
      </c>
      <c r="C3152" s="2" t="s">
        <v>7903</v>
      </c>
      <c r="D3152" s="2" t="s">
        <v>149</v>
      </c>
      <c r="E3152" s="2"/>
      <c r="F3152" s="2" t="s">
        <v>7431</v>
      </c>
    </row>
    <row r="3153" spans="1:6" ht="18" customHeight="1">
      <c r="A3153" s="2">
        <v>2921199020</v>
      </c>
      <c r="B3153" s="2" t="s">
        <v>8341</v>
      </c>
      <c r="C3153" s="2" t="s">
        <v>7903</v>
      </c>
      <c r="D3153" s="2" t="s">
        <v>149</v>
      </c>
      <c r="E3153" s="2"/>
      <c r="F3153" s="2">
        <v>3</v>
      </c>
    </row>
    <row r="3154" spans="1:6" ht="18" customHeight="1">
      <c r="A3154" s="2">
        <v>2921199030</v>
      </c>
      <c r="B3154" s="2" t="s">
        <v>8342</v>
      </c>
      <c r="C3154" s="2" t="s">
        <v>7903</v>
      </c>
      <c r="D3154" s="2" t="s">
        <v>149</v>
      </c>
      <c r="E3154" s="2"/>
      <c r="F3154" s="2" t="s">
        <v>7495</v>
      </c>
    </row>
    <row r="3155" spans="1:6" ht="18" customHeight="1">
      <c r="A3155" s="2">
        <v>2921199090</v>
      </c>
      <c r="B3155" s="2" t="s">
        <v>8343</v>
      </c>
      <c r="C3155" s="2" t="s">
        <v>7903</v>
      </c>
      <c r="D3155" s="2" t="s">
        <v>149</v>
      </c>
      <c r="E3155" s="2"/>
      <c r="F3155" s="2"/>
    </row>
    <row r="3156" spans="1:6" ht="18" customHeight="1">
      <c r="A3156" s="2">
        <v>2921211000</v>
      </c>
      <c r="B3156" s="2" t="s">
        <v>8344</v>
      </c>
      <c r="C3156" s="2" t="s">
        <v>7903</v>
      </c>
      <c r="D3156" s="2" t="s">
        <v>149</v>
      </c>
      <c r="E3156" s="2"/>
      <c r="F3156" s="2"/>
    </row>
    <row r="3157" spans="1:6" ht="18" customHeight="1">
      <c r="A3157" s="2">
        <v>2921219000</v>
      </c>
      <c r="B3157" s="2" t="s">
        <v>8345</v>
      </c>
      <c r="C3157" s="2" t="s">
        <v>7903</v>
      </c>
      <c r="D3157" s="2" t="s">
        <v>149</v>
      </c>
      <c r="E3157" s="2"/>
      <c r="F3157" s="2"/>
    </row>
    <row r="3158" spans="1:6" ht="18" customHeight="1">
      <c r="A3158" s="2">
        <v>2921221000</v>
      </c>
      <c r="B3158" s="2" t="s">
        <v>8346</v>
      </c>
      <c r="C3158" s="2" t="s">
        <v>7903</v>
      </c>
      <c r="D3158" s="2" t="s">
        <v>149</v>
      </c>
      <c r="E3158" s="2"/>
      <c r="F3158" s="2"/>
    </row>
    <row r="3159" spans="1:6" ht="18" customHeight="1">
      <c r="A3159" s="2">
        <v>2921229000</v>
      </c>
      <c r="B3159" s="2" t="s">
        <v>8347</v>
      </c>
      <c r="C3159" s="2" t="s">
        <v>7903</v>
      </c>
      <c r="D3159" s="2" t="s">
        <v>149</v>
      </c>
      <c r="E3159" s="2"/>
      <c r="F3159" s="2"/>
    </row>
    <row r="3160" spans="1:6" ht="18" customHeight="1">
      <c r="A3160" s="2">
        <v>2921290010</v>
      </c>
      <c r="B3160" s="2" t="s">
        <v>8348</v>
      </c>
      <c r="C3160" s="2" t="s">
        <v>7903</v>
      </c>
      <c r="D3160" s="2" t="s">
        <v>149</v>
      </c>
      <c r="E3160" s="2"/>
      <c r="F3160" s="2" t="s">
        <v>7495</v>
      </c>
    </row>
    <row r="3161" spans="1:6" ht="18" customHeight="1">
      <c r="A3161" s="2">
        <v>2921290020</v>
      </c>
      <c r="B3161" s="2" t="s">
        <v>8349</v>
      </c>
      <c r="C3161" s="2" t="s">
        <v>7903</v>
      </c>
      <c r="D3161" s="2" t="s">
        <v>149</v>
      </c>
      <c r="E3161" s="2"/>
      <c r="F3161" s="2">
        <v>3</v>
      </c>
    </row>
    <row r="3162" spans="1:6" ht="18" customHeight="1">
      <c r="A3162" s="2">
        <v>2921290090</v>
      </c>
      <c r="B3162" s="2" t="s">
        <v>8350</v>
      </c>
      <c r="C3162" s="2" t="s">
        <v>7903</v>
      </c>
      <c r="D3162" s="2" t="s">
        <v>149</v>
      </c>
      <c r="E3162" s="2"/>
      <c r="F3162" s="2"/>
    </row>
    <row r="3163" spans="1:6" ht="18" customHeight="1">
      <c r="A3163" s="2">
        <v>2921300010</v>
      </c>
      <c r="B3163" s="2" t="s">
        <v>8351</v>
      </c>
      <c r="C3163" s="2" t="s">
        <v>7903</v>
      </c>
      <c r="D3163" s="2" t="s">
        <v>149</v>
      </c>
      <c r="E3163" s="2"/>
      <c r="F3163" s="2" t="s">
        <v>8060</v>
      </c>
    </row>
    <row r="3164" spans="1:6" ht="18" customHeight="1">
      <c r="A3164" s="2">
        <v>2921300030</v>
      </c>
      <c r="B3164" s="2" t="s">
        <v>8352</v>
      </c>
      <c r="C3164" s="2" t="s">
        <v>7903</v>
      </c>
      <c r="D3164" s="2" t="s">
        <v>149</v>
      </c>
      <c r="E3164" s="2"/>
      <c r="F3164" s="2" t="s">
        <v>7495</v>
      </c>
    </row>
    <row r="3165" spans="1:6" ht="18" customHeight="1">
      <c r="A3165" s="2">
        <v>2921300040</v>
      </c>
      <c r="B3165" s="2" t="s">
        <v>8353</v>
      </c>
      <c r="C3165" s="2" t="s">
        <v>7903</v>
      </c>
      <c r="D3165" s="2" t="s">
        <v>149</v>
      </c>
      <c r="E3165" s="2"/>
      <c r="F3165" s="2" t="s">
        <v>4648</v>
      </c>
    </row>
    <row r="3166" spans="1:6" ht="18" customHeight="1">
      <c r="A3166" s="2">
        <v>2921300090</v>
      </c>
      <c r="B3166" s="2" t="s">
        <v>8354</v>
      </c>
      <c r="C3166" s="2" t="s">
        <v>7903</v>
      </c>
      <c r="D3166" s="2" t="s">
        <v>149</v>
      </c>
      <c r="E3166" s="2"/>
      <c r="F3166" s="2"/>
    </row>
    <row r="3167" spans="1:6" ht="18" customHeight="1">
      <c r="A3167" s="2">
        <v>2921411000</v>
      </c>
      <c r="B3167" s="2" t="s">
        <v>8355</v>
      </c>
      <c r="C3167" s="2" t="s">
        <v>7903</v>
      </c>
      <c r="D3167" s="2" t="s">
        <v>149</v>
      </c>
      <c r="E3167" s="2"/>
      <c r="F3167" s="2" t="s">
        <v>4648</v>
      </c>
    </row>
    <row r="3168" spans="1:6" ht="18" customHeight="1">
      <c r="A3168" s="2">
        <v>2921419000</v>
      </c>
      <c r="B3168" s="2" t="s">
        <v>8356</v>
      </c>
      <c r="C3168" s="2" t="s">
        <v>7903</v>
      </c>
      <c r="D3168" s="2" t="s">
        <v>149</v>
      </c>
      <c r="E3168" s="2"/>
      <c r="F3168" s="2"/>
    </row>
    <row r="3169" spans="1:6" ht="18" customHeight="1">
      <c r="A3169" s="2">
        <v>2921420010</v>
      </c>
      <c r="B3169" s="2" t="s">
        <v>8357</v>
      </c>
      <c r="C3169" s="2" t="s">
        <v>7903</v>
      </c>
      <c r="D3169" s="2" t="s">
        <v>149</v>
      </c>
      <c r="E3169" s="2"/>
      <c r="F3169" s="2" t="s">
        <v>7495</v>
      </c>
    </row>
    <row r="3170" spans="1:6" ht="18" customHeight="1">
      <c r="A3170" s="2">
        <v>2921420020</v>
      </c>
      <c r="B3170" s="2" t="s">
        <v>8358</v>
      </c>
      <c r="C3170" s="2" t="s">
        <v>7903</v>
      </c>
      <c r="D3170" s="2" t="s">
        <v>149</v>
      </c>
      <c r="E3170" s="2"/>
      <c r="F3170" s="2"/>
    </row>
    <row r="3171" spans="1:6" ht="18" customHeight="1">
      <c r="A3171" s="2">
        <v>2921420090</v>
      </c>
      <c r="B3171" s="2" t="s">
        <v>8359</v>
      </c>
      <c r="C3171" s="2" t="s">
        <v>7903</v>
      </c>
      <c r="D3171" s="2" t="s">
        <v>149</v>
      </c>
      <c r="E3171" s="2"/>
      <c r="F3171" s="2"/>
    </row>
    <row r="3172" spans="1:6" ht="18" customHeight="1">
      <c r="A3172" s="2">
        <v>2921430001</v>
      </c>
      <c r="B3172" s="2" t="s">
        <v>8360</v>
      </c>
      <c r="C3172" s="2" t="s">
        <v>7903</v>
      </c>
      <c r="D3172" s="2" t="s">
        <v>149</v>
      </c>
      <c r="E3172" s="2"/>
      <c r="F3172" s="2"/>
    </row>
    <row r="3173" spans="1:6" ht="18" customHeight="1">
      <c r="A3173" s="2">
        <v>2921430003</v>
      </c>
      <c r="B3173" s="2" t="s">
        <v>8361</v>
      </c>
      <c r="C3173" s="2" t="s">
        <v>7903</v>
      </c>
      <c r="D3173" s="2" t="s">
        <v>149</v>
      </c>
      <c r="E3173" s="2"/>
      <c r="F3173" s="2" t="s">
        <v>7495</v>
      </c>
    </row>
    <row r="3174" spans="1:6" ht="18" customHeight="1">
      <c r="A3174" s="2">
        <v>2921430020</v>
      </c>
      <c r="B3174" s="2" t="s">
        <v>8362</v>
      </c>
      <c r="C3174" s="2" t="s">
        <v>7903</v>
      </c>
      <c r="D3174" s="2" t="s">
        <v>149</v>
      </c>
      <c r="E3174" s="2"/>
      <c r="F3174" s="2"/>
    </row>
    <row r="3175" spans="1:6" ht="18" customHeight="1">
      <c r="A3175" s="2">
        <v>2921430090</v>
      </c>
      <c r="B3175" s="2" t="s">
        <v>8363</v>
      </c>
      <c r="C3175" s="2" t="s">
        <v>7903</v>
      </c>
      <c r="D3175" s="2" t="s">
        <v>149</v>
      </c>
      <c r="E3175" s="2"/>
      <c r="F3175" s="2"/>
    </row>
    <row r="3176" spans="1:6" ht="18" customHeight="1">
      <c r="A3176" s="2">
        <v>2921440000</v>
      </c>
      <c r="B3176" s="2" t="s">
        <v>8364</v>
      </c>
      <c r="C3176" s="2" t="s">
        <v>7903</v>
      </c>
      <c r="D3176" s="2" t="s">
        <v>149</v>
      </c>
      <c r="E3176" s="2"/>
      <c r="F3176" s="2"/>
    </row>
    <row r="3177" spans="1:6" ht="18" customHeight="1">
      <c r="A3177" s="2">
        <v>2921450000</v>
      </c>
      <c r="B3177" s="2" t="s">
        <v>8365</v>
      </c>
      <c r="C3177" s="2" t="s">
        <v>7903</v>
      </c>
      <c r="D3177" s="2" t="s">
        <v>149</v>
      </c>
      <c r="E3177" s="2"/>
      <c r="F3177" s="2"/>
    </row>
    <row r="3178" spans="1:6" ht="18" customHeight="1">
      <c r="A3178" s="2">
        <v>2921460000</v>
      </c>
      <c r="B3178" s="2" t="s">
        <v>8366</v>
      </c>
      <c r="C3178" s="2" t="s">
        <v>7903</v>
      </c>
      <c r="D3178" s="2" t="s">
        <v>149</v>
      </c>
      <c r="E3178" s="2"/>
      <c r="F3178" s="2" t="s">
        <v>8060</v>
      </c>
    </row>
    <row r="3179" spans="1:6" ht="18" customHeight="1">
      <c r="A3179" s="2">
        <v>2921491000</v>
      </c>
      <c r="B3179" s="2" t="s">
        <v>8367</v>
      </c>
      <c r="C3179" s="2" t="s">
        <v>7903</v>
      </c>
      <c r="D3179" s="2" t="s">
        <v>149</v>
      </c>
      <c r="E3179" s="2"/>
      <c r="F3179" s="2"/>
    </row>
    <row r="3180" spans="1:6" ht="18" customHeight="1">
      <c r="A3180" s="2">
        <v>2921492000</v>
      </c>
      <c r="B3180" s="2" t="s">
        <v>8368</v>
      </c>
      <c r="C3180" s="2" t="s">
        <v>7903</v>
      </c>
      <c r="D3180" s="2" t="s">
        <v>149</v>
      </c>
      <c r="E3180" s="2"/>
      <c r="F3180" s="2"/>
    </row>
    <row r="3181" spans="1:6" ht="18" customHeight="1">
      <c r="A3181" s="2">
        <v>2921493000</v>
      </c>
      <c r="B3181" s="2" t="s">
        <v>8369</v>
      </c>
      <c r="C3181" s="2" t="s">
        <v>7903</v>
      </c>
      <c r="D3181" s="2" t="s">
        <v>149</v>
      </c>
      <c r="E3181" s="2"/>
      <c r="F3181" s="2"/>
    </row>
    <row r="3182" spans="1:6" ht="18" customHeight="1">
      <c r="A3182" s="2">
        <v>2921494000</v>
      </c>
      <c r="B3182" s="2" t="s">
        <v>8370</v>
      </c>
      <c r="C3182" s="2" t="s">
        <v>7903</v>
      </c>
      <c r="D3182" s="2" t="s">
        <v>149</v>
      </c>
      <c r="E3182" s="2"/>
      <c r="F3182" s="2"/>
    </row>
    <row r="3183" spans="1:6" ht="18" customHeight="1">
      <c r="A3183" s="2">
        <v>2921499010</v>
      </c>
      <c r="B3183" s="2" t="s">
        <v>8371</v>
      </c>
      <c r="C3183" s="2" t="s">
        <v>7903</v>
      </c>
      <c r="D3183" s="2" t="s">
        <v>149</v>
      </c>
      <c r="E3183" s="2"/>
      <c r="F3183" s="2" t="s">
        <v>7495</v>
      </c>
    </row>
    <row r="3184" spans="1:6" ht="18" customHeight="1">
      <c r="A3184" s="2">
        <v>2921499033</v>
      </c>
      <c r="B3184" s="2" t="s">
        <v>8372</v>
      </c>
      <c r="C3184" s="2" t="s">
        <v>7903</v>
      </c>
      <c r="D3184" s="2" t="s">
        <v>149</v>
      </c>
      <c r="E3184" s="2"/>
      <c r="F3184" s="2" t="s">
        <v>8373</v>
      </c>
    </row>
    <row r="3185" spans="1:6" ht="18" customHeight="1">
      <c r="A3185" s="2">
        <v>2921499034</v>
      </c>
      <c r="B3185" s="2" t="s">
        <v>8374</v>
      </c>
      <c r="C3185" s="2" t="s">
        <v>7903</v>
      </c>
      <c r="D3185" s="2" t="s">
        <v>149</v>
      </c>
      <c r="E3185" s="2"/>
      <c r="F3185" s="2"/>
    </row>
    <row r="3186" spans="1:6" ht="18" customHeight="1">
      <c r="A3186" s="2">
        <v>2921499035</v>
      </c>
      <c r="B3186" s="2" t="s">
        <v>8375</v>
      </c>
      <c r="C3186" s="2" t="s">
        <v>7903</v>
      </c>
      <c r="D3186" s="2" t="s">
        <v>149</v>
      </c>
      <c r="E3186" s="2"/>
      <c r="F3186" s="2" t="s">
        <v>8060</v>
      </c>
    </row>
    <row r="3187" spans="1:6" ht="18" customHeight="1">
      <c r="A3187" s="2">
        <v>2921499090</v>
      </c>
      <c r="B3187" s="2" t="s">
        <v>8376</v>
      </c>
      <c r="C3187" s="2" t="s">
        <v>7903</v>
      </c>
      <c r="D3187" s="2" t="s">
        <v>149</v>
      </c>
      <c r="E3187" s="2"/>
      <c r="F3187" s="2"/>
    </row>
    <row r="3188" spans="1:6" ht="18" customHeight="1">
      <c r="A3188" s="2">
        <v>2921511000</v>
      </c>
      <c r="B3188" s="2" t="s">
        <v>8377</v>
      </c>
      <c r="C3188" s="2" t="s">
        <v>7903</v>
      </c>
      <c r="D3188" s="2" t="s">
        <v>149</v>
      </c>
      <c r="E3188" s="2"/>
      <c r="F3188" s="2"/>
    </row>
    <row r="3189" spans="1:6" ht="18" customHeight="1">
      <c r="A3189" s="2">
        <v>2921519010</v>
      </c>
      <c r="B3189" s="2" t="s">
        <v>8378</v>
      </c>
      <c r="C3189" s="2" t="s">
        <v>7903</v>
      </c>
      <c r="D3189" s="2" t="s">
        <v>149</v>
      </c>
      <c r="E3189" s="2"/>
      <c r="F3189" s="2" t="s">
        <v>7495</v>
      </c>
    </row>
    <row r="3190" spans="1:6" ht="18" customHeight="1">
      <c r="A3190" s="2">
        <v>2921519030</v>
      </c>
      <c r="B3190" s="2" t="s">
        <v>8379</v>
      </c>
      <c r="C3190" s="2" t="s">
        <v>7903</v>
      </c>
      <c r="D3190" s="2" t="s">
        <v>149</v>
      </c>
      <c r="E3190" s="2"/>
      <c r="F3190" s="2">
        <v>3</v>
      </c>
    </row>
    <row r="3191" spans="1:6" ht="18" customHeight="1">
      <c r="A3191" s="2">
        <v>2921519090</v>
      </c>
      <c r="B3191" s="2" t="s">
        <v>8380</v>
      </c>
      <c r="C3191" s="2" t="s">
        <v>7903</v>
      </c>
      <c r="D3191" s="2" t="s">
        <v>149</v>
      </c>
      <c r="E3191" s="2"/>
      <c r="F3191" s="2"/>
    </row>
    <row r="3192" spans="1:6" ht="18" customHeight="1">
      <c r="A3192" s="2">
        <v>2921590020</v>
      </c>
      <c r="B3192" s="2" t="s">
        <v>8381</v>
      </c>
      <c r="C3192" s="2" t="s">
        <v>7903</v>
      </c>
      <c r="D3192" s="2" t="s">
        <v>149</v>
      </c>
      <c r="E3192" s="2"/>
      <c r="F3192" s="2">
        <v>89</v>
      </c>
    </row>
    <row r="3193" spans="1:6" ht="18" customHeight="1">
      <c r="A3193" s="2">
        <v>2921590030</v>
      </c>
      <c r="B3193" s="2" t="s">
        <v>8382</v>
      </c>
      <c r="C3193" s="2" t="s">
        <v>7903</v>
      </c>
      <c r="D3193" s="2" t="s">
        <v>149</v>
      </c>
      <c r="E3193" s="2"/>
      <c r="F3193" s="2">
        <v>3</v>
      </c>
    </row>
    <row r="3194" spans="1:6" ht="18" customHeight="1">
      <c r="A3194" s="2">
        <v>2921590090</v>
      </c>
      <c r="B3194" s="2" t="s">
        <v>8383</v>
      </c>
      <c r="C3194" s="2" t="s">
        <v>7903</v>
      </c>
      <c r="D3194" s="2" t="s">
        <v>149</v>
      </c>
      <c r="E3194" s="2"/>
      <c r="F3194" s="2"/>
    </row>
    <row r="3195" spans="1:6" ht="18" customHeight="1">
      <c r="A3195" s="2">
        <v>2922110001</v>
      </c>
      <c r="B3195" s="2" t="s">
        <v>8384</v>
      </c>
      <c r="C3195" s="2" t="s">
        <v>7903</v>
      </c>
      <c r="D3195" s="2" t="s">
        <v>149</v>
      </c>
      <c r="E3195" s="2"/>
      <c r="F3195" s="2" t="s">
        <v>4648</v>
      </c>
    </row>
    <row r="3196" spans="1:6" ht="18" customHeight="1">
      <c r="A3196" s="2">
        <v>2922110090</v>
      </c>
      <c r="B3196" s="2" t="s">
        <v>8385</v>
      </c>
      <c r="C3196" s="2" t="s">
        <v>7903</v>
      </c>
      <c r="D3196" s="2" t="s">
        <v>149</v>
      </c>
      <c r="E3196" s="2"/>
      <c r="F3196" s="2"/>
    </row>
    <row r="3197" spans="1:6" ht="18" customHeight="1">
      <c r="A3197" s="2">
        <v>2922120001</v>
      </c>
      <c r="B3197" s="2" t="s">
        <v>8386</v>
      </c>
      <c r="C3197" s="2" t="s">
        <v>7903</v>
      </c>
      <c r="D3197" s="2" t="s">
        <v>149</v>
      </c>
      <c r="E3197" s="2"/>
      <c r="F3197" s="2"/>
    </row>
    <row r="3198" spans="1:6" ht="18" customHeight="1">
      <c r="A3198" s="2">
        <v>2922120002</v>
      </c>
      <c r="B3198" s="2" t="s">
        <v>8022</v>
      </c>
      <c r="C3198" s="2" t="s">
        <v>7903</v>
      </c>
      <c r="D3198" s="2" t="s">
        <v>149</v>
      </c>
      <c r="E3198" s="2"/>
      <c r="F3198" s="2">
        <v>89</v>
      </c>
    </row>
    <row r="3199" spans="1:6" ht="18" customHeight="1">
      <c r="A3199" s="2">
        <v>2922120090</v>
      </c>
      <c r="B3199" s="2" t="s">
        <v>8387</v>
      </c>
      <c r="C3199" s="2" t="s">
        <v>7903</v>
      </c>
      <c r="D3199" s="2" t="s">
        <v>149</v>
      </c>
      <c r="E3199" s="2"/>
      <c r="F3199" s="2"/>
    </row>
    <row r="3200" spans="1:6" ht="18" customHeight="1">
      <c r="A3200" s="2">
        <v>2922140000</v>
      </c>
      <c r="B3200" s="2" t="s">
        <v>8388</v>
      </c>
      <c r="C3200" s="2" t="s">
        <v>7903</v>
      </c>
      <c r="D3200" s="2" t="s">
        <v>149</v>
      </c>
      <c r="E3200" s="2"/>
      <c r="F3200" s="2" t="s">
        <v>8060</v>
      </c>
    </row>
    <row r="3201" spans="1:6" ht="18" customHeight="1">
      <c r="A3201" s="2">
        <v>2922150000</v>
      </c>
      <c r="B3201" s="2" t="s">
        <v>8389</v>
      </c>
      <c r="C3201" s="2" t="s">
        <v>7903</v>
      </c>
      <c r="D3201" s="2" t="s">
        <v>149</v>
      </c>
      <c r="E3201" s="2"/>
      <c r="F3201" s="2" t="s">
        <v>8390</v>
      </c>
    </row>
    <row r="3202" spans="1:6" ht="18" customHeight="1">
      <c r="A3202" s="2">
        <v>2922160000</v>
      </c>
      <c r="B3202" s="2" t="s">
        <v>8391</v>
      </c>
      <c r="C3202" s="2" t="s">
        <v>7903</v>
      </c>
      <c r="D3202" s="2" t="s">
        <v>149</v>
      </c>
      <c r="E3202" s="2"/>
      <c r="F3202" s="2">
        <v>89</v>
      </c>
    </row>
    <row r="3203" spans="1:6" ht="18" customHeight="1">
      <c r="A3203" s="2">
        <v>2922170000</v>
      </c>
      <c r="B3203" s="2" t="s">
        <v>8392</v>
      </c>
      <c r="C3203" s="2" t="s">
        <v>7903</v>
      </c>
      <c r="D3203" s="2" t="s">
        <v>149</v>
      </c>
      <c r="E3203" s="2"/>
      <c r="F3203" s="2">
        <v>23</v>
      </c>
    </row>
    <row r="3204" spans="1:6" ht="18" customHeight="1">
      <c r="A3204" s="2">
        <v>2922180000</v>
      </c>
      <c r="B3204" s="2" t="s">
        <v>8393</v>
      </c>
      <c r="C3204" s="2" t="s">
        <v>7903</v>
      </c>
      <c r="D3204" s="2" t="s">
        <v>149</v>
      </c>
      <c r="E3204" s="2"/>
      <c r="F3204" s="2">
        <v>23</v>
      </c>
    </row>
    <row r="3205" spans="1:6" ht="18" customHeight="1">
      <c r="A3205" s="2">
        <v>2922191000</v>
      </c>
      <c r="B3205" s="2" t="s">
        <v>8394</v>
      </c>
      <c r="C3205" s="2" t="s">
        <v>7903</v>
      </c>
      <c r="D3205" s="2" t="s">
        <v>149</v>
      </c>
      <c r="E3205" s="2"/>
      <c r="F3205" s="2"/>
    </row>
    <row r="3206" spans="1:6" ht="18" customHeight="1">
      <c r="A3206" s="2">
        <v>2922192100</v>
      </c>
      <c r="B3206" s="2" t="s">
        <v>8395</v>
      </c>
      <c r="C3206" s="2" t="s">
        <v>7903</v>
      </c>
      <c r="D3206" s="2" t="s">
        <v>149</v>
      </c>
      <c r="E3206" s="2"/>
      <c r="F3206" s="2"/>
    </row>
    <row r="3207" spans="1:6" ht="18" customHeight="1">
      <c r="A3207" s="2">
        <v>2922192210</v>
      </c>
      <c r="B3207" s="2" t="s">
        <v>8396</v>
      </c>
      <c r="C3207" s="2" t="s">
        <v>7903</v>
      </c>
      <c r="D3207" s="2" t="s">
        <v>149</v>
      </c>
      <c r="E3207" s="2"/>
      <c r="F3207" s="2">
        <v>3</v>
      </c>
    </row>
    <row r="3208" spans="1:6" ht="18" customHeight="1">
      <c r="A3208" s="2">
        <v>2922192290</v>
      </c>
      <c r="B3208" s="2" t="s">
        <v>8397</v>
      </c>
      <c r="C3208" s="2" t="s">
        <v>7903</v>
      </c>
      <c r="D3208" s="2" t="s">
        <v>149</v>
      </c>
      <c r="E3208" s="2"/>
      <c r="F3208" s="2"/>
    </row>
    <row r="3209" spans="1:6" ht="18" customHeight="1">
      <c r="A3209" s="2">
        <v>2922192900</v>
      </c>
      <c r="B3209" s="2" t="s">
        <v>8398</v>
      </c>
      <c r="C3209" s="2" t="s">
        <v>7903</v>
      </c>
      <c r="D3209" s="2" t="s">
        <v>149</v>
      </c>
      <c r="E3209" s="2"/>
      <c r="F3209" s="2">
        <v>23</v>
      </c>
    </row>
    <row r="3210" spans="1:6" ht="18" customHeight="1">
      <c r="A3210" s="2">
        <v>2922193000</v>
      </c>
      <c r="B3210" s="2" t="s">
        <v>8399</v>
      </c>
      <c r="C3210" s="2" t="s">
        <v>7903</v>
      </c>
      <c r="D3210" s="2" t="s">
        <v>149</v>
      </c>
      <c r="E3210" s="2"/>
      <c r="F3210" s="2"/>
    </row>
    <row r="3211" spans="1:6" ht="18" customHeight="1">
      <c r="A3211" s="2">
        <v>2922194000</v>
      </c>
      <c r="B3211" s="2" t="s">
        <v>8400</v>
      </c>
      <c r="C3211" s="2" t="s">
        <v>7903</v>
      </c>
      <c r="D3211" s="2" t="s">
        <v>149</v>
      </c>
      <c r="E3211" s="2"/>
      <c r="F3211" s="2"/>
    </row>
    <row r="3212" spans="1:6" ht="18" customHeight="1">
      <c r="A3212" s="2">
        <v>2922195000</v>
      </c>
      <c r="B3212" s="2" t="s">
        <v>8401</v>
      </c>
      <c r="C3212" s="2" t="s">
        <v>7903</v>
      </c>
      <c r="D3212" s="2" t="s">
        <v>149</v>
      </c>
      <c r="E3212" s="2"/>
      <c r="F3212" s="2"/>
    </row>
    <row r="3213" spans="1:6" ht="18" customHeight="1">
      <c r="A3213" s="2">
        <v>2922199010</v>
      </c>
      <c r="B3213" s="2" t="s">
        <v>8402</v>
      </c>
      <c r="C3213" s="2" t="s">
        <v>7903</v>
      </c>
      <c r="D3213" s="2" t="s">
        <v>149</v>
      </c>
      <c r="E3213" s="2"/>
      <c r="F3213" s="2" t="s">
        <v>7495</v>
      </c>
    </row>
    <row r="3214" spans="1:6" ht="18" customHeight="1">
      <c r="A3214" s="2">
        <v>2922199020</v>
      </c>
      <c r="B3214" s="2" t="s">
        <v>8403</v>
      </c>
      <c r="C3214" s="2" t="s">
        <v>7903</v>
      </c>
      <c r="D3214" s="2" t="s">
        <v>149</v>
      </c>
      <c r="E3214" s="2"/>
      <c r="F3214" s="2" t="s">
        <v>8072</v>
      </c>
    </row>
    <row r="3215" spans="1:6" ht="18" customHeight="1">
      <c r="A3215" s="2">
        <v>2922199030</v>
      </c>
      <c r="B3215" s="2" t="s">
        <v>8404</v>
      </c>
      <c r="C3215" s="2" t="s">
        <v>7903</v>
      </c>
      <c r="D3215" s="2" t="s">
        <v>149</v>
      </c>
      <c r="E3215" s="2"/>
      <c r="F3215" s="2" t="s">
        <v>8060</v>
      </c>
    </row>
    <row r="3216" spans="1:6" ht="18" customHeight="1">
      <c r="A3216" s="2">
        <v>2922199041</v>
      </c>
      <c r="B3216" s="2" t="s">
        <v>8405</v>
      </c>
      <c r="C3216" s="2" t="s">
        <v>7903</v>
      </c>
      <c r="D3216" s="2" t="s">
        <v>149</v>
      </c>
      <c r="E3216" s="2"/>
      <c r="F3216" s="2">
        <v>23</v>
      </c>
    </row>
    <row r="3217" spans="1:6" ht="18" customHeight="1">
      <c r="A3217" s="2">
        <v>2922199050</v>
      </c>
      <c r="B3217" s="2" t="s">
        <v>7956</v>
      </c>
      <c r="C3217" s="2" t="s">
        <v>7903</v>
      </c>
      <c r="D3217" s="2" t="s">
        <v>149</v>
      </c>
      <c r="E3217" s="2"/>
      <c r="F3217" s="2" t="s">
        <v>7738</v>
      </c>
    </row>
    <row r="3218" spans="1:6" ht="18" customHeight="1">
      <c r="A3218" s="2">
        <v>2922199090</v>
      </c>
      <c r="B3218" s="2" t="s">
        <v>8406</v>
      </c>
      <c r="C3218" s="2" t="s">
        <v>7903</v>
      </c>
      <c r="D3218" s="2" t="s">
        <v>149</v>
      </c>
      <c r="E3218" s="2"/>
      <c r="F3218" s="2"/>
    </row>
    <row r="3219" spans="1:6" ht="18" customHeight="1">
      <c r="A3219" s="2">
        <v>2922210000</v>
      </c>
      <c r="B3219" s="2" t="s">
        <v>8407</v>
      </c>
      <c r="C3219" s="2" t="s">
        <v>7903</v>
      </c>
      <c r="D3219" s="2" t="s">
        <v>149</v>
      </c>
      <c r="E3219" s="2"/>
      <c r="F3219" s="2"/>
    </row>
    <row r="3220" spans="1:6" ht="18" customHeight="1">
      <c r="A3220" s="2">
        <v>2922291000</v>
      </c>
      <c r="B3220" s="2" t="s">
        <v>8408</v>
      </c>
      <c r="C3220" s="2" t="s">
        <v>7903</v>
      </c>
      <c r="D3220" s="2" t="s">
        <v>149</v>
      </c>
      <c r="E3220" s="2"/>
      <c r="F3220" s="2"/>
    </row>
    <row r="3221" spans="1:6" ht="18" customHeight="1">
      <c r="A3221" s="2">
        <v>2922299010</v>
      </c>
      <c r="B3221" s="2" t="s">
        <v>8409</v>
      </c>
      <c r="C3221" s="2" t="s">
        <v>7903</v>
      </c>
      <c r="D3221" s="2" t="s">
        <v>149</v>
      </c>
      <c r="E3221" s="2"/>
      <c r="F3221" s="2" t="s">
        <v>8060</v>
      </c>
    </row>
    <row r="3222" spans="1:6" ht="18" customHeight="1">
      <c r="A3222" s="2">
        <v>2922299090</v>
      </c>
      <c r="B3222" s="2" t="s">
        <v>8410</v>
      </c>
      <c r="C3222" s="2" t="s">
        <v>7903</v>
      </c>
      <c r="D3222" s="2" t="s">
        <v>149</v>
      </c>
      <c r="E3222" s="2"/>
      <c r="F3222" s="2"/>
    </row>
    <row r="3223" spans="1:6" ht="18" customHeight="1">
      <c r="A3223" s="2">
        <v>2922310000</v>
      </c>
      <c r="B3223" s="2" t="s">
        <v>8411</v>
      </c>
      <c r="C3223" s="2" t="s">
        <v>7903</v>
      </c>
      <c r="D3223" s="2" t="s">
        <v>149</v>
      </c>
      <c r="E3223" s="2"/>
      <c r="F3223" s="2" t="s">
        <v>8060</v>
      </c>
    </row>
    <row r="3224" spans="1:6" ht="18" customHeight="1">
      <c r="A3224" s="2">
        <v>2922391000</v>
      </c>
      <c r="B3224" s="2" t="s">
        <v>8412</v>
      </c>
      <c r="C3224" s="2" t="s">
        <v>7903</v>
      </c>
      <c r="D3224" s="2" t="s">
        <v>149</v>
      </c>
      <c r="E3224" s="2"/>
      <c r="F3224" s="2" t="s">
        <v>8060</v>
      </c>
    </row>
    <row r="3225" spans="1:6" ht="18" customHeight="1">
      <c r="A3225" s="2">
        <v>2922392000</v>
      </c>
      <c r="B3225" s="2" t="s">
        <v>8413</v>
      </c>
      <c r="C3225" s="2" t="s">
        <v>7903</v>
      </c>
      <c r="D3225" s="2" t="s">
        <v>149</v>
      </c>
      <c r="E3225" s="2"/>
      <c r="F3225" s="2"/>
    </row>
    <row r="3226" spans="1:6" ht="18" customHeight="1">
      <c r="A3226" s="2">
        <v>2922399020</v>
      </c>
      <c r="B3226" s="2" t="s">
        <v>8414</v>
      </c>
      <c r="C3226" s="2" t="s">
        <v>7903</v>
      </c>
      <c r="D3226" s="2" t="s">
        <v>149</v>
      </c>
      <c r="E3226" s="2"/>
      <c r="F3226" s="2" t="s">
        <v>7495</v>
      </c>
    </row>
    <row r="3227" spans="1:6" ht="18" customHeight="1">
      <c r="A3227" s="2">
        <v>2922399060</v>
      </c>
      <c r="B3227" s="2" t="s">
        <v>8415</v>
      </c>
      <c r="C3227" s="2" t="s">
        <v>7903</v>
      </c>
      <c r="D3227" s="2" t="s">
        <v>149</v>
      </c>
      <c r="E3227" s="2"/>
      <c r="F3227" s="2" t="s">
        <v>8060</v>
      </c>
    </row>
    <row r="3228" spans="1:6" ht="18" customHeight="1">
      <c r="A3228" s="2">
        <v>2922399090</v>
      </c>
      <c r="B3228" s="2" t="s">
        <v>8416</v>
      </c>
      <c r="C3228" s="2" t="s">
        <v>7903</v>
      </c>
      <c r="D3228" s="2" t="s">
        <v>149</v>
      </c>
      <c r="E3228" s="2"/>
      <c r="F3228" s="2"/>
    </row>
    <row r="3229" spans="1:6" ht="18" customHeight="1">
      <c r="A3229" s="2">
        <v>2922411000</v>
      </c>
      <c r="B3229" s="2" t="s">
        <v>8417</v>
      </c>
      <c r="C3229" s="2" t="s">
        <v>7903</v>
      </c>
      <c r="D3229" s="2" t="s">
        <v>149</v>
      </c>
      <c r="E3229" s="2"/>
      <c r="F3229" s="2" t="s">
        <v>4648</v>
      </c>
    </row>
    <row r="3230" spans="1:6" ht="18" customHeight="1">
      <c r="A3230" s="2">
        <v>2922419000</v>
      </c>
      <c r="B3230" s="2" t="s">
        <v>8418</v>
      </c>
      <c r="C3230" s="2" t="s">
        <v>7903</v>
      </c>
      <c r="D3230" s="2" t="s">
        <v>149</v>
      </c>
      <c r="E3230" s="2"/>
      <c r="F3230" s="2" t="s">
        <v>4648</v>
      </c>
    </row>
    <row r="3231" spans="1:6" ht="18" customHeight="1">
      <c r="A3231" s="2">
        <v>2922421000</v>
      </c>
      <c r="B3231" s="2" t="s">
        <v>8419</v>
      </c>
      <c r="C3231" s="2" t="s">
        <v>7903</v>
      </c>
      <c r="D3231" s="2" t="s">
        <v>149</v>
      </c>
      <c r="E3231" s="2"/>
      <c r="F3231" s="2" t="s">
        <v>6407</v>
      </c>
    </row>
    <row r="3232" spans="1:6" ht="18" customHeight="1">
      <c r="A3232" s="2">
        <v>2922422000</v>
      </c>
      <c r="B3232" s="2" t="s">
        <v>8420</v>
      </c>
      <c r="C3232" s="2" t="s">
        <v>7903</v>
      </c>
      <c r="D3232" s="2" t="s">
        <v>149</v>
      </c>
      <c r="E3232" s="2"/>
      <c r="F3232" s="2" t="s">
        <v>6407</v>
      </c>
    </row>
    <row r="3233" spans="1:6" ht="18" customHeight="1">
      <c r="A3233" s="2">
        <v>2922429000</v>
      </c>
      <c r="B3233" s="2" t="s">
        <v>8421</v>
      </c>
      <c r="C3233" s="2" t="s">
        <v>7903</v>
      </c>
      <c r="D3233" s="2" t="s">
        <v>149</v>
      </c>
      <c r="E3233" s="2"/>
      <c r="F3233" s="2" t="s">
        <v>6407</v>
      </c>
    </row>
    <row r="3234" spans="1:6" ht="18" customHeight="1">
      <c r="A3234" s="2">
        <v>2922431000</v>
      </c>
      <c r="B3234" s="2" t="s">
        <v>8422</v>
      </c>
      <c r="C3234" s="2" t="s">
        <v>7903</v>
      </c>
      <c r="D3234" s="2" t="s">
        <v>149</v>
      </c>
      <c r="E3234" s="2"/>
      <c r="F3234" s="2">
        <v>23</v>
      </c>
    </row>
    <row r="3235" spans="1:6" ht="18" customHeight="1">
      <c r="A3235" s="2">
        <v>2922439000</v>
      </c>
      <c r="B3235" s="2" t="s">
        <v>8423</v>
      </c>
      <c r="C3235" s="2" t="s">
        <v>7903</v>
      </c>
      <c r="D3235" s="2" t="s">
        <v>149</v>
      </c>
      <c r="E3235" s="2"/>
      <c r="F3235" s="2"/>
    </row>
    <row r="3236" spans="1:6" ht="18" customHeight="1">
      <c r="A3236" s="2">
        <v>2922440000</v>
      </c>
      <c r="B3236" s="2" t="s">
        <v>8424</v>
      </c>
      <c r="C3236" s="2" t="s">
        <v>7903</v>
      </c>
      <c r="D3236" s="2" t="s">
        <v>149</v>
      </c>
      <c r="E3236" s="2"/>
      <c r="F3236" s="2" t="s">
        <v>8060</v>
      </c>
    </row>
    <row r="3237" spans="1:6" ht="18" customHeight="1">
      <c r="A3237" s="2">
        <v>2922491100</v>
      </c>
      <c r="B3237" s="2" t="s">
        <v>8425</v>
      </c>
      <c r="C3237" s="2" t="s">
        <v>7903</v>
      </c>
      <c r="D3237" s="2" t="s">
        <v>149</v>
      </c>
      <c r="E3237" s="2"/>
      <c r="F3237" s="2" t="s">
        <v>4648</v>
      </c>
    </row>
    <row r="3238" spans="1:6" ht="18" customHeight="1">
      <c r="A3238" s="2">
        <v>2922491910</v>
      </c>
      <c r="B3238" s="2" t="s">
        <v>8426</v>
      </c>
      <c r="C3238" s="2" t="s">
        <v>7903</v>
      </c>
      <c r="D3238" s="2" t="s">
        <v>149</v>
      </c>
      <c r="E3238" s="2"/>
      <c r="F3238" s="2" t="s">
        <v>8060</v>
      </c>
    </row>
    <row r="3239" spans="1:6" ht="18" customHeight="1">
      <c r="A3239" s="2">
        <v>2922491990</v>
      </c>
      <c r="B3239" s="2" t="s">
        <v>8427</v>
      </c>
      <c r="C3239" s="2" t="s">
        <v>7903</v>
      </c>
      <c r="D3239" s="2" t="s">
        <v>149</v>
      </c>
      <c r="E3239" s="2"/>
      <c r="F3239" s="2" t="s">
        <v>4648</v>
      </c>
    </row>
    <row r="3240" spans="1:6" ht="18" customHeight="1">
      <c r="A3240" s="2">
        <v>2922499100</v>
      </c>
      <c r="B3240" s="2" t="s">
        <v>8428</v>
      </c>
      <c r="C3240" s="2" t="s">
        <v>7903</v>
      </c>
      <c r="D3240" s="2" t="s">
        <v>149</v>
      </c>
      <c r="E3240" s="2"/>
      <c r="F3240" s="2"/>
    </row>
    <row r="3241" spans="1:6" ht="18" customHeight="1">
      <c r="A3241" s="2">
        <v>2922499919</v>
      </c>
      <c r="B3241" s="2" t="s">
        <v>8429</v>
      </c>
      <c r="C3241" s="2" t="s">
        <v>7903</v>
      </c>
      <c r="D3241" s="2" t="s">
        <v>149</v>
      </c>
      <c r="E3241" s="2"/>
      <c r="F3241" s="2" t="s">
        <v>8060</v>
      </c>
    </row>
    <row r="3242" spans="1:6" ht="18" customHeight="1">
      <c r="A3242" s="2">
        <v>2922499920</v>
      </c>
      <c r="B3242" s="2" t="s">
        <v>8430</v>
      </c>
      <c r="C3242" s="2" t="s">
        <v>7903</v>
      </c>
      <c r="D3242" s="2" t="s">
        <v>149</v>
      </c>
      <c r="E3242" s="2"/>
      <c r="F3242" s="2" t="s">
        <v>8431</v>
      </c>
    </row>
    <row r="3243" spans="1:6" ht="18" customHeight="1">
      <c r="A3243" s="2">
        <v>2922499930</v>
      </c>
      <c r="B3243" s="2" t="s">
        <v>8432</v>
      </c>
      <c r="C3243" s="2" t="s">
        <v>7903</v>
      </c>
      <c r="D3243" s="2" t="s">
        <v>149</v>
      </c>
      <c r="E3243" s="2"/>
      <c r="F3243" s="2" t="s">
        <v>6394</v>
      </c>
    </row>
    <row r="3244" spans="1:6" ht="18" customHeight="1">
      <c r="A3244" s="2">
        <v>2922499940</v>
      </c>
      <c r="B3244" s="2" t="s">
        <v>8433</v>
      </c>
      <c r="C3244" s="2" t="s">
        <v>7903</v>
      </c>
      <c r="D3244" s="2" t="s">
        <v>149</v>
      </c>
      <c r="E3244" s="2"/>
      <c r="F3244" s="2" t="s">
        <v>8060</v>
      </c>
    </row>
    <row r="3245" spans="1:6" ht="18" customHeight="1">
      <c r="A3245" s="2">
        <v>2922499990</v>
      </c>
      <c r="B3245" s="2" t="s">
        <v>8434</v>
      </c>
      <c r="C3245" s="2" t="s">
        <v>7903</v>
      </c>
      <c r="D3245" s="2" t="s">
        <v>149</v>
      </c>
      <c r="E3245" s="2"/>
      <c r="F3245" s="2" t="s">
        <v>4648</v>
      </c>
    </row>
    <row r="3246" spans="1:6" ht="18" customHeight="1">
      <c r="A3246" s="2">
        <v>2922501000</v>
      </c>
      <c r="B3246" s="2" t="s">
        <v>8435</v>
      </c>
      <c r="C3246" s="2" t="s">
        <v>7903</v>
      </c>
      <c r="D3246" s="2" t="s">
        <v>149</v>
      </c>
      <c r="E3246" s="2"/>
      <c r="F3246" s="2" t="s">
        <v>6407</v>
      </c>
    </row>
    <row r="3247" spans="1:6" ht="18" customHeight="1">
      <c r="A3247" s="2">
        <v>2922502010</v>
      </c>
      <c r="B3247" s="2" t="s">
        <v>8436</v>
      </c>
      <c r="C3247" s="2" t="s">
        <v>7903</v>
      </c>
      <c r="D3247" s="2" t="s">
        <v>149</v>
      </c>
      <c r="E3247" s="2"/>
      <c r="F3247" s="2" t="s">
        <v>8072</v>
      </c>
    </row>
    <row r="3248" spans="1:6" ht="18" customHeight="1">
      <c r="A3248" s="2">
        <v>2922502020</v>
      </c>
      <c r="B3248" s="2" t="s">
        <v>8437</v>
      </c>
      <c r="C3248" s="2" t="s">
        <v>7903</v>
      </c>
      <c r="D3248" s="2" t="s">
        <v>149</v>
      </c>
      <c r="E3248" s="2"/>
      <c r="F3248" s="2">
        <v>89</v>
      </c>
    </row>
    <row r="3249" spans="1:6" ht="18" customHeight="1">
      <c r="A3249" s="2">
        <v>2922509010</v>
      </c>
      <c r="B3249" s="2" t="s">
        <v>8438</v>
      </c>
      <c r="C3249" s="2" t="s">
        <v>7903</v>
      </c>
      <c r="D3249" s="2" t="s">
        <v>149</v>
      </c>
      <c r="E3249" s="2"/>
      <c r="F3249" s="2" t="s">
        <v>8060</v>
      </c>
    </row>
    <row r="3250" spans="1:6" ht="18" customHeight="1">
      <c r="A3250" s="2">
        <v>2922509091</v>
      </c>
      <c r="B3250" s="2" t="s">
        <v>8439</v>
      </c>
      <c r="C3250" s="2" t="s">
        <v>7903</v>
      </c>
      <c r="D3250" s="2" t="s">
        <v>149</v>
      </c>
      <c r="E3250" s="2"/>
      <c r="F3250" s="2" t="s">
        <v>6407</v>
      </c>
    </row>
    <row r="3251" spans="1:6" ht="18" customHeight="1">
      <c r="A3251" s="2">
        <v>2922509092</v>
      </c>
      <c r="B3251" s="2" t="s">
        <v>8439</v>
      </c>
      <c r="C3251" s="2" t="s">
        <v>7903</v>
      </c>
      <c r="D3251" s="2" t="s">
        <v>149</v>
      </c>
      <c r="E3251" s="2"/>
      <c r="F3251" s="2" t="s">
        <v>6407</v>
      </c>
    </row>
    <row r="3252" spans="1:6" ht="18" customHeight="1">
      <c r="A3252" s="2">
        <v>2922509099</v>
      </c>
      <c r="B3252" s="2" t="s">
        <v>8440</v>
      </c>
      <c r="C3252" s="2" t="s">
        <v>7903</v>
      </c>
      <c r="D3252" s="2" t="s">
        <v>149</v>
      </c>
      <c r="E3252" s="2"/>
      <c r="F3252" s="2" t="s">
        <v>6407</v>
      </c>
    </row>
    <row r="3253" spans="1:6" ht="18" customHeight="1">
      <c r="A3253" s="2">
        <v>2923100000</v>
      </c>
      <c r="B3253" s="2" t="s">
        <v>8441</v>
      </c>
      <c r="C3253" s="2" t="s">
        <v>7903</v>
      </c>
      <c r="D3253" s="2" t="s">
        <v>149</v>
      </c>
      <c r="E3253" s="2"/>
      <c r="F3253" s="2" t="s">
        <v>6407</v>
      </c>
    </row>
    <row r="3254" spans="1:6" ht="18" customHeight="1">
      <c r="A3254" s="2">
        <v>2923200000</v>
      </c>
      <c r="B3254" s="2" t="s">
        <v>8442</v>
      </c>
      <c r="C3254" s="2" t="s">
        <v>7903</v>
      </c>
      <c r="D3254" s="2" t="s">
        <v>149</v>
      </c>
      <c r="E3254" s="2"/>
      <c r="F3254" s="2" t="s">
        <v>6407</v>
      </c>
    </row>
    <row r="3255" spans="1:6" ht="18" customHeight="1">
      <c r="A3255" s="2">
        <v>2923300000</v>
      </c>
      <c r="B3255" s="2" t="s">
        <v>8443</v>
      </c>
      <c r="C3255" s="2" t="s">
        <v>7903</v>
      </c>
      <c r="D3255" s="2" t="s">
        <v>149</v>
      </c>
      <c r="E3255" s="2"/>
      <c r="F3255" s="2">
        <v>89</v>
      </c>
    </row>
    <row r="3256" spans="1:6" ht="18" customHeight="1">
      <c r="A3256" s="2">
        <v>2923400000</v>
      </c>
      <c r="B3256" s="2" t="s">
        <v>8444</v>
      </c>
      <c r="C3256" s="2" t="s">
        <v>7903</v>
      </c>
      <c r="D3256" s="2" t="s">
        <v>149</v>
      </c>
      <c r="E3256" s="2"/>
      <c r="F3256" s="2">
        <v>89</v>
      </c>
    </row>
    <row r="3257" spans="1:6" ht="18" customHeight="1">
      <c r="A3257" s="2">
        <v>2923900010</v>
      </c>
      <c r="B3257" s="2" t="s">
        <v>8445</v>
      </c>
      <c r="C3257" s="2" t="s">
        <v>7903</v>
      </c>
      <c r="D3257" s="2" t="s">
        <v>149</v>
      </c>
      <c r="E3257" s="2"/>
      <c r="F3257" s="2" t="s">
        <v>7495</v>
      </c>
    </row>
    <row r="3258" spans="1:6" ht="18" customHeight="1">
      <c r="A3258" s="2">
        <v>2923900020</v>
      </c>
      <c r="B3258" s="2" t="s">
        <v>7956</v>
      </c>
      <c r="C3258" s="2" t="s">
        <v>7903</v>
      </c>
      <c r="D3258" s="2" t="s">
        <v>149</v>
      </c>
      <c r="E3258" s="2"/>
      <c r="F3258" s="2" t="s">
        <v>7738</v>
      </c>
    </row>
    <row r="3259" spans="1:6" ht="18" customHeight="1">
      <c r="A3259" s="2">
        <v>2923900090</v>
      </c>
      <c r="B3259" s="2" t="s">
        <v>8446</v>
      </c>
      <c r="C3259" s="2" t="s">
        <v>7903</v>
      </c>
      <c r="D3259" s="2" t="s">
        <v>149</v>
      </c>
      <c r="E3259" s="2"/>
      <c r="F3259" s="2"/>
    </row>
    <row r="3260" spans="1:6" ht="18" customHeight="1">
      <c r="A3260" s="2">
        <v>2924110000</v>
      </c>
      <c r="B3260" s="2" t="s">
        <v>8447</v>
      </c>
      <c r="C3260" s="2" t="s">
        <v>7903</v>
      </c>
      <c r="D3260" s="2" t="s">
        <v>149</v>
      </c>
      <c r="E3260" s="2"/>
      <c r="F3260" s="2" t="s">
        <v>8060</v>
      </c>
    </row>
    <row r="3261" spans="1:6" ht="18" customHeight="1">
      <c r="A3261" s="2">
        <v>2924120010</v>
      </c>
      <c r="B3261" s="2" t="s">
        <v>8448</v>
      </c>
      <c r="C3261" s="2" t="s">
        <v>7903</v>
      </c>
      <c r="D3261" s="2" t="s">
        <v>149</v>
      </c>
      <c r="E3261" s="2"/>
      <c r="F3261" s="2">
        <v>89</v>
      </c>
    </row>
    <row r="3262" spans="1:6" ht="18" customHeight="1">
      <c r="A3262" s="2">
        <v>2924120090</v>
      </c>
      <c r="B3262" s="2" t="s">
        <v>8449</v>
      </c>
      <c r="C3262" s="2" t="s">
        <v>7903</v>
      </c>
      <c r="D3262" s="2" t="s">
        <v>149</v>
      </c>
      <c r="E3262" s="2"/>
      <c r="F3262" s="2"/>
    </row>
    <row r="3263" spans="1:6" ht="18" customHeight="1">
      <c r="A3263" s="2">
        <v>2924191000</v>
      </c>
      <c r="B3263" s="2" t="s">
        <v>8450</v>
      </c>
      <c r="C3263" s="2" t="s">
        <v>7903</v>
      </c>
      <c r="D3263" s="2" t="s">
        <v>149</v>
      </c>
      <c r="E3263" s="2"/>
      <c r="F3263" s="2"/>
    </row>
    <row r="3264" spans="1:6" ht="18" customHeight="1">
      <c r="A3264" s="2">
        <v>2924199020</v>
      </c>
      <c r="B3264" s="2" t="s">
        <v>8451</v>
      </c>
      <c r="C3264" s="2" t="s">
        <v>7903</v>
      </c>
      <c r="D3264" s="2" t="s">
        <v>149</v>
      </c>
      <c r="E3264" s="2"/>
      <c r="F3264" s="2" t="s">
        <v>7495</v>
      </c>
    </row>
    <row r="3265" spans="1:6" ht="18" customHeight="1">
      <c r="A3265" s="2">
        <v>2924199030</v>
      </c>
      <c r="B3265" s="2" t="s">
        <v>8452</v>
      </c>
      <c r="C3265" s="2" t="s">
        <v>7903</v>
      </c>
      <c r="D3265" s="2" t="s">
        <v>149</v>
      </c>
      <c r="E3265" s="2"/>
      <c r="F3265" s="2" t="s">
        <v>8060</v>
      </c>
    </row>
    <row r="3266" spans="1:6" ht="18" customHeight="1">
      <c r="A3266" s="2">
        <v>2924199050</v>
      </c>
      <c r="B3266" s="2" t="s">
        <v>7956</v>
      </c>
      <c r="C3266" s="2" t="s">
        <v>7903</v>
      </c>
      <c r="D3266" s="2" t="s">
        <v>149</v>
      </c>
      <c r="E3266" s="2"/>
      <c r="F3266" s="2" t="s">
        <v>7738</v>
      </c>
    </row>
    <row r="3267" spans="1:6" ht="18" customHeight="1">
      <c r="A3267" s="2">
        <v>2924199060</v>
      </c>
      <c r="B3267" s="2" t="s">
        <v>8453</v>
      </c>
      <c r="C3267" s="2" t="s">
        <v>7903</v>
      </c>
      <c r="D3267" s="2" t="s">
        <v>149</v>
      </c>
      <c r="E3267" s="2"/>
      <c r="F3267" s="2" t="s">
        <v>8060</v>
      </c>
    </row>
    <row r="3268" spans="1:6" ht="18" customHeight="1">
      <c r="A3268" s="2">
        <v>2924199090</v>
      </c>
      <c r="B3268" s="2" t="s">
        <v>8454</v>
      </c>
      <c r="C3268" s="2" t="s">
        <v>7903</v>
      </c>
      <c r="D3268" s="2" t="s">
        <v>149</v>
      </c>
      <c r="E3268" s="2"/>
      <c r="F3268" s="2"/>
    </row>
    <row r="3269" spans="1:6" ht="18" customHeight="1">
      <c r="A3269" s="2">
        <v>2924210030</v>
      </c>
      <c r="B3269" s="2" t="s">
        <v>7956</v>
      </c>
      <c r="C3269" s="2" t="s">
        <v>7903</v>
      </c>
      <c r="D3269" s="2" t="s">
        <v>149</v>
      </c>
      <c r="E3269" s="2"/>
      <c r="F3269" s="2" t="s">
        <v>7738</v>
      </c>
    </row>
    <row r="3270" spans="1:6" ht="18" customHeight="1">
      <c r="A3270" s="2">
        <v>2924210040</v>
      </c>
      <c r="B3270" s="2" t="s">
        <v>8455</v>
      </c>
      <c r="C3270" s="2" t="s">
        <v>7903</v>
      </c>
      <c r="D3270" s="2" t="s">
        <v>149</v>
      </c>
      <c r="E3270" s="2"/>
      <c r="F3270" s="2" t="s">
        <v>7495</v>
      </c>
    </row>
    <row r="3271" spans="1:6" ht="18" customHeight="1">
      <c r="A3271" s="2">
        <v>2924210090</v>
      </c>
      <c r="B3271" s="2" t="s">
        <v>8456</v>
      </c>
      <c r="C3271" s="2" t="s">
        <v>7903</v>
      </c>
      <c r="D3271" s="2" t="s">
        <v>149</v>
      </c>
      <c r="E3271" s="2"/>
      <c r="F3271" s="2"/>
    </row>
    <row r="3272" spans="1:6" ht="18" customHeight="1">
      <c r="A3272" s="2">
        <v>2924230010</v>
      </c>
      <c r="B3272" s="2" t="s">
        <v>8457</v>
      </c>
      <c r="C3272" s="2" t="s">
        <v>7903</v>
      </c>
      <c r="D3272" s="2" t="s">
        <v>149</v>
      </c>
      <c r="E3272" s="2"/>
      <c r="F3272" s="2">
        <v>23</v>
      </c>
    </row>
    <row r="3273" spans="1:6" ht="18" customHeight="1">
      <c r="A3273" s="2">
        <v>2924230090</v>
      </c>
      <c r="B3273" s="2" t="s">
        <v>8458</v>
      </c>
      <c r="C3273" s="2" t="s">
        <v>7903</v>
      </c>
      <c r="D3273" s="2" t="s">
        <v>149</v>
      </c>
      <c r="E3273" s="2"/>
      <c r="F3273" s="2"/>
    </row>
    <row r="3274" spans="1:6" ht="18" customHeight="1">
      <c r="A3274" s="2">
        <v>2924240000</v>
      </c>
      <c r="B3274" s="2" t="s">
        <v>8459</v>
      </c>
      <c r="C3274" s="2" t="s">
        <v>7903</v>
      </c>
      <c r="D3274" s="2" t="s">
        <v>149</v>
      </c>
      <c r="E3274" s="2"/>
      <c r="F3274" s="2" t="s">
        <v>8060</v>
      </c>
    </row>
    <row r="3275" spans="1:6" ht="18" customHeight="1">
      <c r="A3275" s="2">
        <v>2924250000</v>
      </c>
      <c r="B3275" s="2" t="s">
        <v>8460</v>
      </c>
      <c r="C3275" s="2" t="s">
        <v>7903</v>
      </c>
      <c r="D3275" s="2" t="s">
        <v>149</v>
      </c>
      <c r="E3275" s="2"/>
      <c r="F3275" s="2" t="s">
        <v>7495</v>
      </c>
    </row>
    <row r="3276" spans="1:6" ht="18" customHeight="1">
      <c r="A3276" s="2">
        <v>2924291000</v>
      </c>
      <c r="B3276" s="2" t="s">
        <v>8461</v>
      </c>
      <c r="C3276" s="2" t="s">
        <v>7903</v>
      </c>
      <c r="D3276" s="2" t="s">
        <v>149</v>
      </c>
      <c r="E3276" s="2"/>
      <c r="F3276" s="2" t="s">
        <v>8462</v>
      </c>
    </row>
    <row r="3277" spans="1:6" ht="18" customHeight="1">
      <c r="A3277" s="2">
        <v>2924292000</v>
      </c>
      <c r="B3277" s="2" t="s">
        <v>8463</v>
      </c>
      <c r="C3277" s="2" t="s">
        <v>7903</v>
      </c>
      <c r="D3277" s="2" t="s">
        <v>149</v>
      </c>
      <c r="E3277" s="2"/>
      <c r="F3277" s="2" t="s">
        <v>8462</v>
      </c>
    </row>
    <row r="3278" spans="1:6" ht="18" customHeight="1">
      <c r="A3278" s="2">
        <v>2924293000</v>
      </c>
      <c r="B3278" s="2" t="s">
        <v>8464</v>
      </c>
      <c r="C3278" s="2" t="s">
        <v>7903</v>
      </c>
      <c r="D3278" s="2" t="s">
        <v>149</v>
      </c>
      <c r="E3278" s="2"/>
      <c r="F3278" s="2"/>
    </row>
    <row r="3279" spans="1:6" ht="18" customHeight="1">
      <c r="A3279" s="2">
        <v>2924299001</v>
      </c>
      <c r="B3279" s="2" t="s">
        <v>8465</v>
      </c>
      <c r="C3279" s="2" t="s">
        <v>7903</v>
      </c>
      <c r="D3279" s="2" t="s">
        <v>149</v>
      </c>
      <c r="E3279" s="2"/>
      <c r="F3279" s="2" t="s">
        <v>7495</v>
      </c>
    </row>
    <row r="3280" spans="1:6" ht="18" customHeight="1">
      <c r="A3280" s="2">
        <v>2924299002</v>
      </c>
      <c r="B3280" s="2" t="s">
        <v>8466</v>
      </c>
      <c r="C3280" s="2" t="s">
        <v>7903</v>
      </c>
      <c r="D3280" s="2" t="s">
        <v>149</v>
      </c>
      <c r="E3280" s="2"/>
      <c r="F3280" s="2" t="s">
        <v>7495</v>
      </c>
    </row>
    <row r="3281" spans="1:6" ht="18" customHeight="1">
      <c r="A3281" s="2">
        <v>2924299003</v>
      </c>
      <c r="B3281" s="2" t="s">
        <v>8467</v>
      </c>
      <c r="C3281" s="2" t="s">
        <v>7903</v>
      </c>
      <c r="D3281" s="2" t="s">
        <v>149</v>
      </c>
      <c r="E3281" s="2"/>
      <c r="F3281" s="2" t="s">
        <v>7495</v>
      </c>
    </row>
    <row r="3282" spans="1:6" ht="18" customHeight="1">
      <c r="A3282" s="2">
        <v>2924299004</v>
      </c>
      <c r="B3282" s="2" t="s">
        <v>8468</v>
      </c>
      <c r="C3282" s="2" t="s">
        <v>7903</v>
      </c>
      <c r="D3282" s="2" t="s">
        <v>149</v>
      </c>
      <c r="E3282" s="2"/>
      <c r="F3282" s="2" t="s">
        <v>7495</v>
      </c>
    </row>
    <row r="3283" spans="1:6" ht="18" customHeight="1">
      <c r="A3283" s="2">
        <v>2924299040</v>
      </c>
      <c r="B3283" s="2" t="s">
        <v>8469</v>
      </c>
      <c r="C3283" s="2" t="s">
        <v>7903</v>
      </c>
      <c r="D3283" s="2" t="s">
        <v>149</v>
      </c>
      <c r="E3283" s="2"/>
      <c r="F3283" s="2" t="s">
        <v>8060</v>
      </c>
    </row>
    <row r="3284" spans="1:6" ht="18" customHeight="1">
      <c r="A3284" s="2">
        <v>2924299050</v>
      </c>
      <c r="B3284" s="2" t="s">
        <v>8470</v>
      </c>
      <c r="C3284" s="2" t="s">
        <v>7903</v>
      </c>
      <c r="D3284" s="2" t="s">
        <v>149</v>
      </c>
      <c r="E3284" s="2"/>
      <c r="F3284" s="2" t="s">
        <v>8060</v>
      </c>
    </row>
    <row r="3285" spans="1:6" ht="18" customHeight="1">
      <c r="A3285" s="2">
        <v>2924299061</v>
      </c>
      <c r="B3285" s="2" t="s">
        <v>8471</v>
      </c>
      <c r="C3285" s="2" t="s">
        <v>7903</v>
      </c>
      <c r="D3285" s="2" t="s">
        <v>149</v>
      </c>
      <c r="E3285" s="2"/>
      <c r="F3285" s="2">
        <v>23</v>
      </c>
    </row>
    <row r="3286" spans="1:6" ht="18" customHeight="1">
      <c r="A3286" s="2">
        <v>2924299070</v>
      </c>
      <c r="B3286" s="2" t="s">
        <v>7956</v>
      </c>
      <c r="C3286" s="2" t="s">
        <v>7903</v>
      </c>
      <c r="D3286" s="2" t="s">
        <v>149</v>
      </c>
      <c r="E3286" s="2"/>
      <c r="F3286" s="2" t="s">
        <v>7738</v>
      </c>
    </row>
    <row r="3287" spans="1:6" ht="18" customHeight="1">
      <c r="A3287" s="2">
        <v>2924299091</v>
      </c>
      <c r="B3287" s="2" t="s">
        <v>8472</v>
      </c>
      <c r="C3287" s="2" t="s">
        <v>7903</v>
      </c>
      <c r="D3287" s="2" t="s">
        <v>149</v>
      </c>
      <c r="E3287" s="2"/>
      <c r="F3287" s="2"/>
    </row>
    <row r="3288" spans="1:6" ht="18" customHeight="1">
      <c r="A3288" s="2">
        <v>2924299092</v>
      </c>
      <c r="B3288" s="2" t="s">
        <v>8472</v>
      </c>
      <c r="C3288" s="2" t="s">
        <v>7903</v>
      </c>
      <c r="D3288" s="2" t="s">
        <v>149</v>
      </c>
      <c r="E3288" s="2"/>
      <c r="F3288" s="2"/>
    </row>
    <row r="3289" spans="1:6" ht="18" customHeight="1">
      <c r="A3289" s="2">
        <v>2924299099</v>
      </c>
      <c r="B3289" s="2" t="s">
        <v>8473</v>
      </c>
      <c r="C3289" s="2" t="s">
        <v>7903</v>
      </c>
      <c r="D3289" s="2" t="s">
        <v>149</v>
      </c>
      <c r="E3289" s="2"/>
      <c r="F3289" s="2"/>
    </row>
    <row r="3290" spans="1:6" ht="18" customHeight="1">
      <c r="A3290" s="2">
        <v>2925110000</v>
      </c>
      <c r="B3290" s="2" t="s">
        <v>8474</v>
      </c>
      <c r="C3290" s="2" t="s">
        <v>7903</v>
      </c>
      <c r="D3290" s="2" t="s">
        <v>149</v>
      </c>
      <c r="E3290" s="2"/>
      <c r="F3290" s="2" t="s">
        <v>6407</v>
      </c>
    </row>
    <row r="3291" spans="1:6" ht="18" customHeight="1">
      <c r="A3291" s="2">
        <v>2925120000</v>
      </c>
      <c r="B3291" s="2" t="s">
        <v>8475</v>
      </c>
      <c r="C3291" s="2" t="s">
        <v>7903</v>
      </c>
      <c r="D3291" s="2" t="s">
        <v>149</v>
      </c>
      <c r="E3291" s="2"/>
      <c r="F3291" s="2" t="s">
        <v>8060</v>
      </c>
    </row>
    <row r="3292" spans="1:6" ht="18" customHeight="1">
      <c r="A3292" s="2">
        <v>2925190010</v>
      </c>
      <c r="B3292" s="2" t="s">
        <v>8476</v>
      </c>
      <c r="C3292" s="2" t="s">
        <v>7903</v>
      </c>
      <c r="D3292" s="2" t="s">
        <v>149</v>
      </c>
      <c r="E3292" s="2"/>
      <c r="F3292" s="2" t="s">
        <v>8060</v>
      </c>
    </row>
    <row r="3293" spans="1:6" ht="18" customHeight="1">
      <c r="A3293" s="2">
        <v>2925190020</v>
      </c>
      <c r="B3293" s="2" t="s">
        <v>8477</v>
      </c>
      <c r="C3293" s="2" t="s">
        <v>7903</v>
      </c>
      <c r="D3293" s="2" t="s">
        <v>149</v>
      </c>
      <c r="E3293" s="2"/>
      <c r="F3293" s="2" t="s">
        <v>7495</v>
      </c>
    </row>
    <row r="3294" spans="1:6" ht="18" customHeight="1">
      <c r="A3294" s="2">
        <v>2925190090</v>
      </c>
      <c r="B3294" s="2" t="s">
        <v>8478</v>
      </c>
      <c r="C3294" s="2" t="s">
        <v>7903</v>
      </c>
      <c r="D3294" s="2" t="s">
        <v>149</v>
      </c>
      <c r="E3294" s="2"/>
      <c r="F3294" s="2"/>
    </row>
    <row r="3295" spans="1:6" ht="18" customHeight="1">
      <c r="A3295" s="2">
        <v>2925210000</v>
      </c>
      <c r="B3295" s="2" t="s">
        <v>8479</v>
      </c>
      <c r="C3295" s="2" t="s">
        <v>7903</v>
      </c>
      <c r="D3295" s="2" t="s">
        <v>149</v>
      </c>
      <c r="E3295" s="2"/>
      <c r="F3295" s="2">
        <v>89</v>
      </c>
    </row>
    <row r="3296" spans="1:6" ht="18" customHeight="1">
      <c r="A3296" s="2">
        <v>2925290010</v>
      </c>
      <c r="B3296" s="2" t="s">
        <v>8480</v>
      </c>
      <c r="C3296" s="2" t="s">
        <v>7903</v>
      </c>
      <c r="D3296" s="2" t="s">
        <v>149</v>
      </c>
      <c r="E3296" s="2"/>
      <c r="F3296" s="2" t="s">
        <v>7495</v>
      </c>
    </row>
    <row r="3297" spans="1:6" ht="18" customHeight="1">
      <c r="A3297" s="2">
        <v>2925290020</v>
      </c>
      <c r="B3297" s="2" t="s">
        <v>8481</v>
      </c>
      <c r="C3297" s="2" t="s">
        <v>7903</v>
      </c>
      <c r="D3297" s="2" t="s">
        <v>149</v>
      </c>
      <c r="E3297" s="2"/>
      <c r="F3297" s="2">
        <v>23</v>
      </c>
    </row>
    <row r="3298" spans="1:6" ht="18" customHeight="1">
      <c r="A3298" s="2">
        <v>2925290090</v>
      </c>
      <c r="B3298" s="2" t="s">
        <v>8482</v>
      </c>
      <c r="C3298" s="2" t="s">
        <v>7903</v>
      </c>
      <c r="D3298" s="2" t="s">
        <v>149</v>
      </c>
      <c r="E3298" s="2"/>
      <c r="F3298" s="2"/>
    </row>
    <row r="3299" spans="1:6" ht="18" customHeight="1">
      <c r="A3299" s="2">
        <v>2926100000</v>
      </c>
      <c r="B3299" s="2" t="s">
        <v>8483</v>
      </c>
      <c r="C3299" s="2" t="s">
        <v>7901</v>
      </c>
      <c r="D3299" s="2" t="s">
        <v>149</v>
      </c>
      <c r="E3299" s="2"/>
      <c r="F3299" s="2"/>
    </row>
    <row r="3300" spans="1:6" ht="18" customHeight="1">
      <c r="A3300" s="2">
        <v>2926200000</v>
      </c>
      <c r="B3300" s="2" t="s">
        <v>8484</v>
      </c>
      <c r="C3300" s="2" t="s">
        <v>7903</v>
      </c>
      <c r="D3300" s="2" t="s">
        <v>149</v>
      </c>
      <c r="E3300" s="2"/>
      <c r="F3300" s="2"/>
    </row>
    <row r="3301" spans="1:6" ht="18" customHeight="1">
      <c r="A3301" s="2">
        <v>2926300000</v>
      </c>
      <c r="B3301" s="2" t="s">
        <v>8485</v>
      </c>
      <c r="C3301" s="2" t="s">
        <v>7903</v>
      </c>
      <c r="D3301" s="2" t="s">
        <v>149</v>
      </c>
      <c r="E3301" s="2"/>
      <c r="F3301" s="2" t="s">
        <v>8060</v>
      </c>
    </row>
    <row r="3302" spans="1:6" ht="18" customHeight="1">
      <c r="A3302" s="2">
        <v>2926400000</v>
      </c>
      <c r="B3302" s="2" t="s">
        <v>8486</v>
      </c>
      <c r="C3302" s="2" t="s">
        <v>7903</v>
      </c>
      <c r="D3302" s="2" t="s">
        <v>149</v>
      </c>
      <c r="E3302" s="2"/>
      <c r="F3302" s="2"/>
    </row>
    <row r="3303" spans="1:6" ht="18" customHeight="1">
      <c r="A3303" s="2">
        <v>2926901000</v>
      </c>
      <c r="B3303" s="2" t="s">
        <v>8487</v>
      </c>
      <c r="C3303" s="2" t="s">
        <v>7903</v>
      </c>
      <c r="D3303" s="2" t="s">
        <v>149</v>
      </c>
      <c r="E3303" s="2"/>
      <c r="F3303" s="2"/>
    </row>
    <row r="3304" spans="1:6" ht="18" customHeight="1">
      <c r="A3304" s="2">
        <v>2926902000</v>
      </c>
      <c r="B3304" s="2" t="s">
        <v>8488</v>
      </c>
      <c r="C3304" s="2" t="s">
        <v>7903</v>
      </c>
      <c r="D3304" s="2" t="s">
        <v>149</v>
      </c>
      <c r="E3304" s="2"/>
      <c r="F3304" s="2"/>
    </row>
    <row r="3305" spans="1:6" ht="18" customHeight="1">
      <c r="A3305" s="2">
        <v>2926909011</v>
      </c>
      <c r="B3305" s="2" t="s">
        <v>8489</v>
      </c>
      <c r="C3305" s="2" t="s">
        <v>7903</v>
      </c>
      <c r="D3305" s="2" t="s">
        <v>149</v>
      </c>
      <c r="E3305" s="2"/>
      <c r="F3305" s="2" t="s">
        <v>7495</v>
      </c>
    </row>
    <row r="3306" spans="1:6" ht="18" customHeight="1">
      <c r="A3306" s="2">
        <v>2926909012</v>
      </c>
      <c r="B3306" s="2" t="s">
        <v>8490</v>
      </c>
      <c r="C3306" s="2" t="s">
        <v>7903</v>
      </c>
      <c r="D3306" s="2" t="s">
        <v>149</v>
      </c>
      <c r="E3306" s="2"/>
      <c r="F3306" s="2" t="s">
        <v>7495</v>
      </c>
    </row>
    <row r="3307" spans="1:6" ht="18" customHeight="1">
      <c r="A3307" s="2">
        <v>2926909013</v>
      </c>
      <c r="B3307" s="2" t="s">
        <v>8491</v>
      </c>
      <c r="C3307" s="2" t="s">
        <v>7903</v>
      </c>
      <c r="D3307" s="2" t="s">
        <v>149</v>
      </c>
      <c r="E3307" s="2"/>
      <c r="F3307" s="2" t="s">
        <v>7495</v>
      </c>
    </row>
    <row r="3308" spans="1:6" ht="18" customHeight="1">
      <c r="A3308" s="2">
        <v>2926909020</v>
      </c>
      <c r="B3308" s="2" t="s">
        <v>8492</v>
      </c>
      <c r="C3308" s="2" t="s">
        <v>7903</v>
      </c>
      <c r="D3308" s="2" t="s">
        <v>149</v>
      </c>
      <c r="E3308" s="2"/>
      <c r="F3308" s="2"/>
    </row>
    <row r="3309" spans="1:6" ht="18" customHeight="1">
      <c r="A3309" s="2">
        <v>2926909071</v>
      </c>
      <c r="B3309" s="2" t="s">
        <v>8493</v>
      </c>
      <c r="C3309" s="2" t="s">
        <v>7903</v>
      </c>
      <c r="D3309" s="2" t="s">
        <v>149</v>
      </c>
      <c r="E3309" s="2"/>
      <c r="F3309" s="2">
        <v>23</v>
      </c>
    </row>
    <row r="3310" spans="1:6" ht="18" customHeight="1">
      <c r="A3310" s="2">
        <v>2926909082</v>
      </c>
      <c r="B3310" s="2" t="s">
        <v>8494</v>
      </c>
      <c r="C3310" s="2" t="s">
        <v>7903</v>
      </c>
      <c r="D3310" s="2" t="s">
        <v>149</v>
      </c>
      <c r="E3310" s="2"/>
      <c r="F3310" s="2" t="s">
        <v>8072</v>
      </c>
    </row>
    <row r="3311" spans="1:6" ht="18" customHeight="1">
      <c r="A3311" s="2">
        <v>2926909083</v>
      </c>
      <c r="B3311" s="2" t="s">
        <v>8495</v>
      </c>
      <c r="C3311" s="2" t="s">
        <v>7903</v>
      </c>
      <c r="D3311" s="2" t="s">
        <v>149</v>
      </c>
      <c r="E3311" s="2"/>
      <c r="F3311" s="2" t="s">
        <v>7389</v>
      </c>
    </row>
    <row r="3312" spans="1:6" ht="18" customHeight="1">
      <c r="A3312" s="2">
        <v>2926909090</v>
      </c>
      <c r="B3312" s="2" t="s">
        <v>8495</v>
      </c>
      <c r="C3312" s="2" t="s">
        <v>7903</v>
      </c>
      <c r="D3312" s="2" t="s">
        <v>149</v>
      </c>
      <c r="E3312" s="2"/>
      <c r="F3312" s="2"/>
    </row>
    <row r="3313" spans="1:6" ht="18" customHeight="1">
      <c r="A3313" s="2">
        <v>2927000010</v>
      </c>
      <c r="B3313" s="2" t="s">
        <v>8496</v>
      </c>
      <c r="C3313" s="2" t="s">
        <v>7903</v>
      </c>
      <c r="D3313" s="2" t="s">
        <v>149</v>
      </c>
      <c r="E3313" s="2"/>
      <c r="F3313" s="2" t="s">
        <v>7495</v>
      </c>
    </row>
    <row r="3314" spans="1:6" ht="18" customHeight="1">
      <c r="A3314" s="2">
        <v>2927000090</v>
      </c>
      <c r="B3314" s="2" t="s">
        <v>8497</v>
      </c>
      <c r="C3314" s="2" t="s">
        <v>7903</v>
      </c>
      <c r="D3314" s="2" t="s">
        <v>149</v>
      </c>
      <c r="E3314" s="2"/>
      <c r="F3314" s="2"/>
    </row>
    <row r="3315" spans="1:6" ht="18" customHeight="1">
      <c r="A3315" s="2">
        <v>2928000010</v>
      </c>
      <c r="B3315" s="2" t="s">
        <v>8498</v>
      </c>
      <c r="C3315" s="2" t="s">
        <v>7903</v>
      </c>
      <c r="D3315" s="2" t="s">
        <v>149</v>
      </c>
      <c r="E3315" s="2"/>
      <c r="F3315" s="2">
        <v>3</v>
      </c>
    </row>
    <row r="3316" spans="1:6" ht="18" customHeight="1">
      <c r="A3316" s="2">
        <v>2928000020</v>
      </c>
      <c r="B3316" s="2" t="s">
        <v>8499</v>
      </c>
      <c r="C3316" s="2" t="s">
        <v>7903</v>
      </c>
      <c r="D3316" s="2" t="s">
        <v>149</v>
      </c>
      <c r="E3316" s="2"/>
      <c r="F3316" s="2" t="s">
        <v>7431</v>
      </c>
    </row>
    <row r="3317" spans="1:6" ht="18" customHeight="1">
      <c r="A3317" s="2">
        <v>2928000030</v>
      </c>
      <c r="B3317" s="2" t="s">
        <v>8500</v>
      </c>
      <c r="C3317" s="2" t="s">
        <v>7903</v>
      </c>
      <c r="D3317" s="2" t="s">
        <v>149</v>
      </c>
      <c r="E3317" s="2"/>
      <c r="F3317" s="2" t="s">
        <v>7495</v>
      </c>
    </row>
    <row r="3318" spans="1:6" ht="18" customHeight="1">
      <c r="A3318" s="2">
        <v>2928000090</v>
      </c>
      <c r="B3318" s="2" t="s">
        <v>8501</v>
      </c>
      <c r="C3318" s="2" t="s">
        <v>7903</v>
      </c>
      <c r="D3318" s="2" t="s">
        <v>149</v>
      </c>
      <c r="E3318" s="2"/>
      <c r="F3318" s="2"/>
    </row>
    <row r="3319" spans="1:6" ht="18" customHeight="1">
      <c r="A3319" s="2">
        <v>2929101000</v>
      </c>
      <c r="B3319" s="2" t="s">
        <v>8502</v>
      </c>
      <c r="C3319" s="2" t="s">
        <v>7903</v>
      </c>
      <c r="D3319" s="2" t="s">
        <v>149</v>
      </c>
      <c r="E3319" s="2"/>
      <c r="F3319" s="2" t="s">
        <v>4648</v>
      </c>
    </row>
    <row r="3320" spans="1:6" ht="18" customHeight="1">
      <c r="A3320" s="2">
        <v>2929102000</v>
      </c>
      <c r="B3320" s="2" t="s">
        <v>8503</v>
      </c>
      <c r="C3320" s="2" t="s">
        <v>7903</v>
      </c>
      <c r="D3320" s="2" t="s">
        <v>149</v>
      </c>
      <c r="E3320" s="2"/>
      <c r="F3320" s="2"/>
    </row>
    <row r="3321" spans="1:6" ht="18" customHeight="1">
      <c r="A3321" s="2">
        <v>2929103000</v>
      </c>
      <c r="B3321" s="2" t="s">
        <v>8504</v>
      </c>
      <c r="C3321" s="2" t="s">
        <v>7903</v>
      </c>
      <c r="D3321" s="2" t="s">
        <v>149</v>
      </c>
      <c r="E3321" s="2"/>
      <c r="F3321" s="2"/>
    </row>
    <row r="3322" spans="1:6" ht="18" customHeight="1">
      <c r="A3322" s="2">
        <v>2929104000</v>
      </c>
      <c r="B3322" s="2" t="s">
        <v>8505</v>
      </c>
      <c r="C3322" s="2" t="s">
        <v>7903</v>
      </c>
      <c r="D3322" s="2" t="s">
        <v>149</v>
      </c>
      <c r="E3322" s="2"/>
      <c r="F3322" s="2"/>
    </row>
    <row r="3323" spans="1:6" ht="18" customHeight="1">
      <c r="A3323" s="2">
        <v>2929109000</v>
      </c>
      <c r="B3323" s="2" t="s">
        <v>8506</v>
      </c>
      <c r="C3323" s="2" t="s">
        <v>7903</v>
      </c>
      <c r="D3323" s="2" t="s">
        <v>149</v>
      </c>
      <c r="E3323" s="2"/>
      <c r="F3323" s="2"/>
    </row>
    <row r="3324" spans="1:6" ht="18" customHeight="1">
      <c r="A3324" s="2">
        <v>2929901000</v>
      </c>
      <c r="B3324" s="2" t="s">
        <v>8507</v>
      </c>
      <c r="C3324" s="2" t="s">
        <v>7903</v>
      </c>
      <c r="D3324" s="2" t="s">
        <v>149</v>
      </c>
      <c r="E3324" s="2"/>
      <c r="F3324" s="2" t="s">
        <v>6407</v>
      </c>
    </row>
    <row r="3325" spans="1:6" ht="18" customHeight="1">
      <c r="A3325" s="2">
        <v>2929902000</v>
      </c>
      <c r="B3325" s="2" t="s">
        <v>8508</v>
      </c>
      <c r="C3325" s="2" t="s">
        <v>7903</v>
      </c>
      <c r="D3325" s="2" t="s">
        <v>149</v>
      </c>
      <c r="E3325" s="2"/>
      <c r="F3325" s="2">
        <v>23</v>
      </c>
    </row>
    <row r="3326" spans="1:6" ht="18" customHeight="1">
      <c r="A3326" s="2">
        <v>2929903000</v>
      </c>
      <c r="B3326" s="2" t="s">
        <v>8509</v>
      </c>
      <c r="C3326" s="2" t="s">
        <v>7903</v>
      </c>
      <c r="D3326" s="2" t="s">
        <v>149</v>
      </c>
      <c r="E3326" s="2"/>
      <c r="F3326" s="2">
        <v>23</v>
      </c>
    </row>
    <row r="3327" spans="1:6" ht="18" customHeight="1">
      <c r="A3327" s="2">
        <v>2929909010</v>
      </c>
      <c r="B3327" s="2" t="s">
        <v>8510</v>
      </c>
      <c r="C3327" s="2" t="s">
        <v>7903</v>
      </c>
      <c r="D3327" s="2" t="s">
        <v>149</v>
      </c>
      <c r="E3327" s="2"/>
      <c r="F3327" s="2" t="s">
        <v>7495</v>
      </c>
    </row>
    <row r="3328" spans="1:6" ht="18" customHeight="1">
      <c r="A3328" s="2">
        <v>2929909014</v>
      </c>
      <c r="B3328" s="2" t="s">
        <v>8511</v>
      </c>
      <c r="C3328" s="2" t="s">
        <v>7903</v>
      </c>
      <c r="D3328" s="2" t="s">
        <v>149</v>
      </c>
      <c r="E3328" s="2"/>
      <c r="F3328" s="2">
        <v>23</v>
      </c>
    </row>
    <row r="3329" spans="1:6" ht="18" customHeight="1">
      <c r="A3329" s="2">
        <v>2929909015</v>
      </c>
      <c r="B3329" s="2" t="s">
        <v>8512</v>
      </c>
      <c r="C3329" s="2" t="s">
        <v>7903</v>
      </c>
      <c r="D3329" s="2" t="s">
        <v>149</v>
      </c>
      <c r="E3329" s="2"/>
      <c r="F3329" s="2">
        <v>23</v>
      </c>
    </row>
    <row r="3330" spans="1:6" ht="18" customHeight="1">
      <c r="A3330" s="2">
        <v>2929909020</v>
      </c>
      <c r="B3330" s="2" t="s">
        <v>7956</v>
      </c>
      <c r="C3330" s="2" t="s">
        <v>7903</v>
      </c>
      <c r="D3330" s="2" t="s">
        <v>149</v>
      </c>
      <c r="E3330" s="2"/>
      <c r="F3330" s="2" t="s">
        <v>7738</v>
      </c>
    </row>
    <row r="3331" spans="1:6" ht="18" customHeight="1">
      <c r="A3331" s="2">
        <v>2929909090</v>
      </c>
      <c r="B3331" s="2" t="s">
        <v>8513</v>
      </c>
      <c r="C3331" s="2" t="s">
        <v>7903</v>
      </c>
      <c r="D3331" s="2" t="s">
        <v>149</v>
      </c>
      <c r="E3331" s="2"/>
      <c r="F3331" s="2"/>
    </row>
    <row r="3332" spans="1:6" ht="18" customHeight="1">
      <c r="A3332" s="2">
        <v>2930100000</v>
      </c>
      <c r="B3332" s="2" t="s">
        <v>8514</v>
      </c>
      <c r="C3332" s="2" t="s">
        <v>7903</v>
      </c>
      <c r="D3332" s="2" t="s">
        <v>149</v>
      </c>
      <c r="E3332" s="2"/>
      <c r="F3332" s="2"/>
    </row>
    <row r="3333" spans="1:6" ht="18" customHeight="1">
      <c r="A3333" s="2">
        <v>2930200010</v>
      </c>
      <c r="B3333" s="2" t="s">
        <v>8515</v>
      </c>
      <c r="C3333" s="2" t="s">
        <v>7903</v>
      </c>
      <c r="D3333" s="2" t="s">
        <v>149</v>
      </c>
      <c r="E3333" s="2"/>
      <c r="F3333" s="2" t="s">
        <v>7495</v>
      </c>
    </row>
    <row r="3334" spans="1:6" ht="18" customHeight="1">
      <c r="A3334" s="2">
        <v>2930200090</v>
      </c>
      <c r="B3334" s="2" t="s">
        <v>8516</v>
      </c>
      <c r="C3334" s="2" t="s">
        <v>7903</v>
      </c>
      <c r="D3334" s="2" t="s">
        <v>149</v>
      </c>
      <c r="E3334" s="2"/>
      <c r="F3334" s="2"/>
    </row>
    <row r="3335" spans="1:6" ht="18" customHeight="1">
      <c r="A3335" s="2">
        <v>2930300010</v>
      </c>
      <c r="B3335" s="2" t="s">
        <v>8517</v>
      </c>
      <c r="C3335" s="2" t="s">
        <v>7903</v>
      </c>
      <c r="D3335" s="2" t="s">
        <v>149</v>
      </c>
      <c r="E3335" s="2"/>
      <c r="F3335" s="2" t="s">
        <v>7495</v>
      </c>
    </row>
    <row r="3336" spans="1:6" ht="18" customHeight="1">
      <c r="A3336" s="2">
        <v>2930300090</v>
      </c>
      <c r="B3336" s="2" t="s">
        <v>8518</v>
      </c>
      <c r="C3336" s="2" t="s">
        <v>7903</v>
      </c>
      <c r="D3336" s="2" t="s">
        <v>149</v>
      </c>
      <c r="E3336" s="2"/>
      <c r="F3336" s="2"/>
    </row>
    <row r="3337" spans="1:6" ht="18" customHeight="1">
      <c r="A3337" s="2">
        <v>2930400000</v>
      </c>
      <c r="B3337" s="2" t="s">
        <v>8519</v>
      </c>
      <c r="C3337" s="2" t="s">
        <v>7903</v>
      </c>
      <c r="D3337" s="2" t="s">
        <v>149</v>
      </c>
      <c r="E3337" s="2"/>
      <c r="F3337" s="2" t="s">
        <v>6407</v>
      </c>
    </row>
    <row r="3338" spans="1:6" ht="18" customHeight="1">
      <c r="A3338" s="2">
        <v>2930600000</v>
      </c>
      <c r="B3338" s="2" t="s">
        <v>8520</v>
      </c>
      <c r="C3338" s="2" t="s">
        <v>7903</v>
      </c>
      <c r="D3338" s="2" t="s">
        <v>149</v>
      </c>
      <c r="E3338" s="2"/>
      <c r="F3338" s="2">
        <v>23</v>
      </c>
    </row>
    <row r="3339" spans="1:6" ht="18" customHeight="1">
      <c r="A3339" s="2">
        <v>2930700000</v>
      </c>
      <c r="B3339" s="2" t="s">
        <v>8521</v>
      </c>
      <c r="C3339" s="2" t="s">
        <v>7903</v>
      </c>
      <c r="D3339" s="2" t="s">
        <v>149</v>
      </c>
      <c r="E3339" s="2"/>
      <c r="F3339" s="2">
        <v>23</v>
      </c>
    </row>
    <row r="3340" spans="1:6" ht="18" customHeight="1">
      <c r="A3340" s="2">
        <v>2930800010</v>
      </c>
      <c r="B3340" s="2" t="s">
        <v>8522</v>
      </c>
      <c r="C3340" s="2" t="s">
        <v>7903</v>
      </c>
      <c r="D3340" s="2" t="s">
        <v>149</v>
      </c>
      <c r="E3340" s="2"/>
      <c r="F3340" s="2"/>
    </row>
    <row r="3341" spans="1:6" ht="18" customHeight="1">
      <c r="A3341" s="2">
        <v>2930800020</v>
      </c>
      <c r="B3341" s="2" t="s">
        <v>8523</v>
      </c>
      <c r="C3341" s="2" t="s">
        <v>7903</v>
      </c>
      <c r="D3341" s="2" t="s">
        <v>149</v>
      </c>
      <c r="E3341" s="2"/>
      <c r="F3341" s="2" t="s">
        <v>7495</v>
      </c>
    </row>
    <row r="3342" spans="1:6" ht="18" customHeight="1">
      <c r="A3342" s="2">
        <v>2930800030</v>
      </c>
      <c r="B3342" s="2" t="s">
        <v>8524</v>
      </c>
      <c r="C3342" s="2" t="s">
        <v>7903</v>
      </c>
      <c r="D3342" s="2" t="s">
        <v>149</v>
      </c>
      <c r="E3342" s="2"/>
      <c r="F3342" s="2" t="s">
        <v>7495</v>
      </c>
    </row>
    <row r="3343" spans="1:6" ht="18" customHeight="1">
      <c r="A3343" s="2">
        <v>2930901000</v>
      </c>
      <c r="B3343" s="2" t="s">
        <v>8525</v>
      </c>
      <c r="C3343" s="2" t="s">
        <v>7903</v>
      </c>
      <c r="D3343" s="2" t="s">
        <v>149</v>
      </c>
      <c r="E3343" s="2"/>
      <c r="F3343" s="2" t="s">
        <v>6407</v>
      </c>
    </row>
    <row r="3344" spans="1:6" ht="18" customHeight="1">
      <c r="A3344" s="2">
        <v>2930902000</v>
      </c>
      <c r="B3344" s="2" t="s">
        <v>8526</v>
      </c>
      <c r="C3344" s="2" t="s">
        <v>7903</v>
      </c>
      <c r="D3344" s="2" t="s">
        <v>149</v>
      </c>
      <c r="E3344" s="2"/>
      <c r="F3344" s="2"/>
    </row>
    <row r="3345" spans="1:6" ht="18" customHeight="1">
      <c r="A3345" s="2">
        <v>2930903000</v>
      </c>
      <c r="B3345" s="2" t="s">
        <v>8527</v>
      </c>
      <c r="C3345" s="2" t="s">
        <v>7903</v>
      </c>
      <c r="D3345" s="2" t="s">
        <v>149</v>
      </c>
      <c r="E3345" s="2"/>
      <c r="F3345" s="2" t="s">
        <v>7495</v>
      </c>
    </row>
    <row r="3346" spans="1:6" ht="18" customHeight="1">
      <c r="A3346" s="2">
        <v>2930909031</v>
      </c>
      <c r="B3346" s="2" t="s">
        <v>8528</v>
      </c>
      <c r="C3346" s="2" t="s">
        <v>7903</v>
      </c>
      <c r="D3346" s="2" t="s">
        <v>149</v>
      </c>
      <c r="E3346" s="2"/>
      <c r="F3346" s="2" t="s">
        <v>8060</v>
      </c>
    </row>
    <row r="3347" spans="1:6" ht="18" customHeight="1">
      <c r="A3347" s="2">
        <v>2930909032</v>
      </c>
      <c r="B3347" s="2" t="s">
        <v>8529</v>
      </c>
      <c r="C3347" s="2" t="s">
        <v>7903</v>
      </c>
      <c r="D3347" s="2" t="s">
        <v>149</v>
      </c>
      <c r="E3347" s="2"/>
      <c r="F3347" s="2" t="s">
        <v>8060</v>
      </c>
    </row>
    <row r="3348" spans="1:6" ht="18" customHeight="1">
      <c r="A3348" s="2">
        <v>2930909041</v>
      </c>
      <c r="B3348" s="2" t="s">
        <v>8530</v>
      </c>
      <c r="C3348" s="2" t="s">
        <v>7903</v>
      </c>
      <c r="D3348" s="2" t="s">
        <v>149</v>
      </c>
      <c r="E3348" s="2"/>
      <c r="F3348" s="2">
        <v>32</v>
      </c>
    </row>
    <row r="3349" spans="1:6" ht="18" customHeight="1">
      <c r="A3349" s="2">
        <v>2930909042</v>
      </c>
      <c r="B3349" s="2" t="s">
        <v>8531</v>
      </c>
      <c r="C3349" s="2" t="s">
        <v>7903</v>
      </c>
      <c r="D3349" s="2" t="s">
        <v>149</v>
      </c>
      <c r="E3349" s="2"/>
      <c r="F3349" s="2">
        <v>32</v>
      </c>
    </row>
    <row r="3350" spans="1:6" ht="18" customHeight="1">
      <c r="A3350" s="2">
        <v>2930909043</v>
      </c>
      <c r="B3350" s="2" t="s">
        <v>8532</v>
      </c>
      <c r="C3350" s="2" t="s">
        <v>7903</v>
      </c>
      <c r="D3350" s="2" t="s">
        <v>149</v>
      </c>
      <c r="E3350" s="2"/>
      <c r="F3350" s="2" t="s">
        <v>7495</v>
      </c>
    </row>
    <row r="3351" spans="1:6" ht="18" customHeight="1">
      <c r="A3351" s="2">
        <v>2930909044</v>
      </c>
      <c r="B3351" s="2" t="s">
        <v>8533</v>
      </c>
      <c r="C3351" s="2" t="s">
        <v>7903</v>
      </c>
      <c r="D3351" s="2" t="s">
        <v>149</v>
      </c>
      <c r="E3351" s="2"/>
      <c r="F3351" s="2" t="s">
        <v>7495</v>
      </c>
    </row>
    <row r="3352" spans="1:6" ht="18" customHeight="1">
      <c r="A3352" s="2">
        <v>2930909045</v>
      </c>
      <c r="B3352" s="2" t="s">
        <v>8534</v>
      </c>
      <c r="C3352" s="2" t="s">
        <v>7903</v>
      </c>
      <c r="D3352" s="2" t="s">
        <v>149</v>
      </c>
      <c r="E3352" s="2"/>
      <c r="F3352" s="2" t="s">
        <v>7495</v>
      </c>
    </row>
    <row r="3353" spans="1:6" ht="18" customHeight="1">
      <c r="A3353" s="2">
        <v>2930909046</v>
      </c>
      <c r="B3353" s="2" t="s">
        <v>8535</v>
      </c>
      <c r="C3353" s="2" t="s">
        <v>7903</v>
      </c>
      <c r="D3353" s="2" t="s">
        <v>149</v>
      </c>
      <c r="E3353" s="2"/>
      <c r="F3353" s="2" t="s">
        <v>7495</v>
      </c>
    </row>
    <row r="3354" spans="1:6" ht="18" customHeight="1">
      <c r="A3354" s="2">
        <v>2930909068</v>
      </c>
      <c r="B3354" s="2" t="s">
        <v>8536</v>
      </c>
      <c r="C3354" s="2" t="s">
        <v>7903</v>
      </c>
      <c r="D3354" s="2" t="s">
        <v>149</v>
      </c>
      <c r="E3354" s="2"/>
      <c r="F3354" s="2"/>
    </row>
    <row r="3355" spans="1:6" ht="18" customHeight="1">
      <c r="A3355" s="2">
        <v>2930909069</v>
      </c>
      <c r="B3355" s="2" t="s">
        <v>8536</v>
      </c>
      <c r="C3355" s="2" t="s">
        <v>7903</v>
      </c>
      <c r="D3355" s="2" t="s">
        <v>149</v>
      </c>
      <c r="E3355" s="2"/>
      <c r="F3355" s="2"/>
    </row>
    <row r="3356" spans="1:6" ht="18" customHeight="1">
      <c r="A3356" s="2">
        <v>2930909091</v>
      </c>
      <c r="B3356" s="2" t="s">
        <v>8537</v>
      </c>
      <c r="C3356" s="2" t="s">
        <v>7903</v>
      </c>
      <c r="D3356" s="2" t="s">
        <v>149</v>
      </c>
      <c r="E3356" s="2"/>
      <c r="F3356" s="2" t="s">
        <v>6407</v>
      </c>
    </row>
    <row r="3357" spans="1:6" ht="18" customHeight="1">
      <c r="A3357" s="2">
        <v>2930909092</v>
      </c>
      <c r="B3357" s="2" t="s">
        <v>8538</v>
      </c>
      <c r="C3357" s="2" t="s">
        <v>7903</v>
      </c>
      <c r="D3357" s="2" t="s">
        <v>149</v>
      </c>
      <c r="E3357" s="2"/>
      <c r="F3357" s="2"/>
    </row>
    <row r="3358" spans="1:6" ht="18" customHeight="1">
      <c r="A3358" s="2">
        <v>2930909093</v>
      </c>
      <c r="B3358" s="2" t="s">
        <v>8022</v>
      </c>
      <c r="C3358" s="2" t="s">
        <v>7903</v>
      </c>
      <c r="D3358" s="2" t="s">
        <v>149</v>
      </c>
      <c r="E3358" s="2"/>
      <c r="F3358" s="2">
        <v>89</v>
      </c>
    </row>
    <row r="3359" spans="1:6" ht="18" customHeight="1">
      <c r="A3359" s="2">
        <v>2930909094</v>
      </c>
      <c r="B3359" s="2" t="s">
        <v>7956</v>
      </c>
      <c r="C3359" s="2" t="s">
        <v>7903</v>
      </c>
      <c r="D3359" s="2" t="s">
        <v>149</v>
      </c>
      <c r="E3359" s="2"/>
      <c r="F3359" s="2" t="s">
        <v>7738</v>
      </c>
    </row>
    <row r="3360" spans="1:6" ht="18" customHeight="1">
      <c r="A3360" s="2">
        <v>2930909095</v>
      </c>
      <c r="B3360" s="2" t="s">
        <v>8538</v>
      </c>
      <c r="C3360" s="2" t="s">
        <v>7903</v>
      </c>
      <c r="D3360" s="2" t="s">
        <v>149</v>
      </c>
      <c r="E3360" s="2"/>
      <c r="F3360" s="2"/>
    </row>
    <row r="3361" spans="1:6" ht="18" customHeight="1">
      <c r="A3361" s="2">
        <v>2930909099</v>
      </c>
      <c r="B3361" s="2" t="s">
        <v>8539</v>
      </c>
      <c r="C3361" s="2" t="s">
        <v>7903</v>
      </c>
      <c r="D3361" s="2" t="s">
        <v>149</v>
      </c>
      <c r="E3361" s="2"/>
      <c r="F3361" s="2"/>
    </row>
    <row r="3362" spans="1:6" ht="18" customHeight="1">
      <c r="A3362" s="2">
        <v>2931100000</v>
      </c>
      <c r="B3362" s="2" t="s">
        <v>8540</v>
      </c>
      <c r="C3362" s="2" t="s">
        <v>7903</v>
      </c>
      <c r="D3362" s="2" t="s">
        <v>149</v>
      </c>
      <c r="E3362" s="2"/>
      <c r="F3362" s="2" t="s">
        <v>7452</v>
      </c>
    </row>
    <row r="3363" spans="1:6" ht="18" customHeight="1">
      <c r="A3363" s="2">
        <v>2931200000</v>
      </c>
      <c r="B3363" s="2" t="s">
        <v>8541</v>
      </c>
      <c r="C3363" s="2" t="s">
        <v>7903</v>
      </c>
      <c r="D3363" s="2" t="s">
        <v>149</v>
      </c>
      <c r="E3363" s="2"/>
      <c r="F3363" s="2" t="s">
        <v>7738</v>
      </c>
    </row>
    <row r="3364" spans="1:6" ht="18" customHeight="1">
      <c r="A3364" s="2">
        <v>2931410000</v>
      </c>
      <c r="B3364" s="2" t="s">
        <v>8542</v>
      </c>
      <c r="C3364" s="2" t="s">
        <v>7903</v>
      </c>
      <c r="D3364" s="2" t="s">
        <v>149</v>
      </c>
      <c r="E3364" s="2"/>
      <c r="F3364" s="2">
        <v>23</v>
      </c>
    </row>
    <row r="3365" spans="1:6" ht="18" customHeight="1">
      <c r="A3365" s="2">
        <v>2931420000</v>
      </c>
      <c r="B3365" s="2" t="s">
        <v>8543</v>
      </c>
      <c r="C3365" s="2" t="s">
        <v>7903</v>
      </c>
      <c r="D3365" s="2" t="s">
        <v>149</v>
      </c>
      <c r="E3365" s="2"/>
      <c r="F3365" s="2" t="s">
        <v>4648</v>
      </c>
    </row>
    <row r="3366" spans="1:6" ht="18" customHeight="1">
      <c r="A3366" s="2">
        <v>2931430000</v>
      </c>
      <c r="B3366" s="2" t="s">
        <v>8544</v>
      </c>
      <c r="C3366" s="2" t="s">
        <v>7903</v>
      </c>
      <c r="D3366" s="2" t="s">
        <v>149</v>
      </c>
      <c r="E3366" s="2"/>
      <c r="F3366" s="2">
        <v>23</v>
      </c>
    </row>
    <row r="3367" spans="1:6" ht="18" customHeight="1">
      <c r="A3367" s="2">
        <v>2931440000</v>
      </c>
      <c r="B3367" s="2" t="s">
        <v>8545</v>
      </c>
      <c r="C3367" s="2" t="s">
        <v>7903</v>
      </c>
      <c r="D3367" s="2" t="s">
        <v>149</v>
      </c>
      <c r="E3367" s="2"/>
      <c r="F3367" s="2">
        <v>23</v>
      </c>
    </row>
    <row r="3368" spans="1:6" ht="18" customHeight="1">
      <c r="A3368" s="2">
        <v>2931450000</v>
      </c>
      <c r="B3368" s="2" t="s">
        <v>8546</v>
      </c>
      <c r="C3368" s="2" t="s">
        <v>7903</v>
      </c>
      <c r="D3368" s="2" t="s">
        <v>149</v>
      </c>
      <c r="E3368" s="2"/>
      <c r="F3368" s="2" t="s">
        <v>6257</v>
      </c>
    </row>
    <row r="3369" spans="1:6" ht="18" customHeight="1">
      <c r="A3369" s="2">
        <v>2931460000</v>
      </c>
      <c r="B3369" s="2" t="s">
        <v>8547</v>
      </c>
      <c r="C3369" s="2" t="s">
        <v>7903</v>
      </c>
      <c r="D3369" s="2" t="s">
        <v>149</v>
      </c>
      <c r="E3369" s="2"/>
      <c r="F3369" s="2" t="s">
        <v>6257</v>
      </c>
    </row>
    <row r="3370" spans="1:6" ht="18" customHeight="1">
      <c r="A3370" s="2">
        <v>2931470000</v>
      </c>
      <c r="B3370" s="2" t="s">
        <v>8548</v>
      </c>
      <c r="C3370" s="2" t="s">
        <v>7903</v>
      </c>
      <c r="D3370" s="2" t="s">
        <v>149</v>
      </c>
      <c r="E3370" s="2"/>
      <c r="F3370" s="2">
        <v>23</v>
      </c>
    </row>
    <row r="3371" spans="1:6" ht="18" customHeight="1">
      <c r="A3371" s="2">
        <v>2931480000</v>
      </c>
      <c r="B3371" s="2" t="s">
        <v>8549</v>
      </c>
      <c r="C3371" s="2" t="s">
        <v>7903</v>
      </c>
      <c r="D3371" s="2" t="s">
        <v>149</v>
      </c>
      <c r="E3371" s="2"/>
      <c r="F3371" s="2" t="s">
        <v>8101</v>
      </c>
    </row>
    <row r="3372" spans="1:6" ht="18" customHeight="1">
      <c r="A3372" s="2">
        <v>2931491000</v>
      </c>
      <c r="B3372" s="2" t="s">
        <v>8550</v>
      </c>
      <c r="C3372" s="2" t="s">
        <v>7903</v>
      </c>
      <c r="D3372" s="2" t="s">
        <v>149</v>
      </c>
      <c r="E3372" s="2"/>
      <c r="F3372" s="2" t="s">
        <v>4648</v>
      </c>
    </row>
    <row r="3373" spans="1:6" ht="18" customHeight="1">
      <c r="A3373" s="2">
        <v>2931499010</v>
      </c>
      <c r="B3373" s="2" t="s">
        <v>8551</v>
      </c>
      <c r="C3373" s="2" t="s">
        <v>7903</v>
      </c>
      <c r="D3373" s="2" t="s">
        <v>149</v>
      </c>
      <c r="E3373" s="2"/>
      <c r="F3373" s="2">
        <v>23</v>
      </c>
    </row>
    <row r="3374" spans="1:6" ht="18" customHeight="1">
      <c r="A3374" s="2">
        <v>2931499020</v>
      </c>
      <c r="B3374" s="2" t="s">
        <v>8552</v>
      </c>
      <c r="C3374" s="2" t="s">
        <v>7903</v>
      </c>
      <c r="D3374" s="2" t="s">
        <v>149</v>
      </c>
      <c r="E3374" s="2"/>
      <c r="F3374" s="2">
        <v>23</v>
      </c>
    </row>
    <row r="3375" spans="1:6" ht="18" customHeight="1">
      <c r="A3375" s="2">
        <v>2931499030</v>
      </c>
      <c r="B3375" s="2" t="s">
        <v>8553</v>
      </c>
      <c r="C3375" s="2" t="s">
        <v>7903</v>
      </c>
      <c r="D3375" s="2" t="s">
        <v>149</v>
      </c>
      <c r="E3375" s="2"/>
      <c r="F3375" s="2" t="s">
        <v>7495</v>
      </c>
    </row>
    <row r="3376" spans="1:6" ht="18" customHeight="1">
      <c r="A3376" s="2">
        <v>2931499090</v>
      </c>
      <c r="B3376" s="2" t="s">
        <v>8554</v>
      </c>
      <c r="C3376" s="2" t="s">
        <v>7903</v>
      </c>
      <c r="D3376" s="2" t="s">
        <v>149</v>
      </c>
      <c r="E3376" s="2"/>
      <c r="F3376" s="2" t="s">
        <v>4648</v>
      </c>
    </row>
    <row r="3377" spans="1:6" ht="18" customHeight="1">
      <c r="A3377" s="2">
        <v>2931510000</v>
      </c>
      <c r="B3377" s="2" t="s">
        <v>8555</v>
      </c>
      <c r="C3377" s="2" t="s">
        <v>7903</v>
      </c>
      <c r="D3377" s="2" t="s">
        <v>149</v>
      </c>
      <c r="E3377" s="2"/>
      <c r="F3377" s="2">
        <v>23</v>
      </c>
    </row>
    <row r="3378" spans="1:6" ht="18" customHeight="1">
      <c r="A3378" s="2">
        <v>2931520000</v>
      </c>
      <c r="B3378" s="2" t="s">
        <v>8556</v>
      </c>
      <c r="C3378" s="2" t="s">
        <v>7903</v>
      </c>
      <c r="D3378" s="2" t="s">
        <v>149</v>
      </c>
      <c r="E3378" s="2"/>
      <c r="F3378" s="2" t="s">
        <v>4648</v>
      </c>
    </row>
    <row r="3379" spans="1:6" ht="18" customHeight="1">
      <c r="A3379" s="2">
        <v>2931530000</v>
      </c>
      <c r="B3379" s="2" t="s">
        <v>8557</v>
      </c>
      <c r="C3379" s="2" t="s">
        <v>7903</v>
      </c>
      <c r="D3379" s="2" t="s">
        <v>149</v>
      </c>
      <c r="E3379" s="2"/>
      <c r="F3379" s="2" t="s">
        <v>4648</v>
      </c>
    </row>
    <row r="3380" spans="1:6" ht="18" customHeight="1">
      <c r="A3380" s="2">
        <v>2931540000</v>
      </c>
      <c r="B3380" s="2" t="s">
        <v>8558</v>
      </c>
      <c r="C3380" s="2" t="s">
        <v>7903</v>
      </c>
      <c r="D3380" s="2" t="s">
        <v>149</v>
      </c>
      <c r="E3380" s="2"/>
      <c r="F3380" s="2" t="s">
        <v>7495</v>
      </c>
    </row>
    <row r="3381" spans="1:6" ht="18" customHeight="1">
      <c r="A3381" s="2">
        <v>2931590001</v>
      </c>
      <c r="B3381" s="2" t="s">
        <v>8559</v>
      </c>
      <c r="C3381" s="2" t="s">
        <v>7903</v>
      </c>
      <c r="D3381" s="2" t="s">
        <v>149</v>
      </c>
      <c r="E3381" s="2"/>
      <c r="F3381" s="2">
        <v>23</v>
      </c>
    </row>
    <row r="3382" spans="1:6" ht="18" customHeight="1">
      <c r="A3382" s="2">
        <v>2931590040</v>
      </c>
      <c r="B3382" s="2" t="s">
        <v>8560</v>
      </c>
      <c r="C3382" s="2" t="s">
        <v>7903</v>
      </c>
      <c r="D3382" s="2" t="s">
        <v>149</v>
      </c>
      <c r="E3382" s="2"/>
      <c r="F3382" s="2" t="s">
        <v>7495</v>
      </c>
    </row>
    <row r="3383" spans="1:6" ht="18" customHeight="1">
      <c r="A3383" s="2">
        <v>2931590050</v>
      </c>
      <c r="B3383" s="2" t="s">
        <v>8561</v>
      </c>
      <c r="C3383" s="2" t="s">
        <v>7903</v>
      </c>
      <c r="D3383" s="2" t="s">
        <v>149</v>
      </c>
      <c r="E3383" s="2"/>
      <c r="F3383" s="2">
        <v>23</v>
      </c>
    </row>
    <row r="3384" spans="1:6" ht="18" customHeight="1">
      <c r="A3384" s="2">
        <v>2931590060</v>
      </c>
      <c r="B3384" s="2" t="s">
        <v>8562</v>
      </c>
      <c r="C3384" s="2" t="s">
        <v>7903</v>
      </c>
      <c r="D3384" s="2" t="s">
        <v>149</v>
      </c>
      <c r="E3384" s="2"/>
      <c r="F3384" s="2">
        <v>23</v>
      </c>
    </row>
    <row r="3385" spans="1:6" ht="18" customHeight="1">
      <c r="A3385" s="2">
        <v>2931590070</v>
      </c>
      <c r="B3385" s="2" t="s">
        <v>8563</v>
      </c>
      <c r="C3385" s="2" t="s">
        <v>7903</v>
      </c>
      <c r="D3385" s="2" t="s">
        <v>149</v>
      </c>
      <c r="E3385" s="2"/>
      <c r="F3385" s="2" t="s">
        <v>8021</v>
      </c>
    </row>
    <row r="3386" spans="1:6" ht="18" customHeight="1">
      <c r="A3386" s="2">
        <v>2931590080</v>
      </c>
      <c r="B3386" s="2" t="s">
        <v>7956</v>
      </c>
      <c r="C3386" s="2" t="s">
        <v>7903</v>
      </c>
      <c r="D3386" s="2" t="s">
        <v>149</v>
      </c>
      <c r="E3386" s="2"/>
      <c r="F3386" s="2" t="s">
        <v>8564</v>
      </c>
    </row>
    <row r="3387" spans="1:6" ht="18" customHeight="1">
      <c r="A3387" s="2">
        <v>2931590090</v>
      </c>
      <c r="B3387" s="2" t="s">
        <v>8565</v>
      </c>
      <c r="C3387" s="2" t="s">
        <v>7903</v>
      </c>
      <c r="D3387" s="2" t="s">
        <v>149</v>
      </c>
      <c r="E3387" s="2"/>
      <c r="F3387" s="2" t="s">
        <v>4648</v>
      </c>
    </row>
    <row r="3388" spans="1:6" ht="18" customHeight="1">
      <c r="A3388" s="2">
        <v>2931900001</v>
      </c>
      <c r="B3388" s="2" t="s">
        <v>8566</v>
      </c>
      <c r="C3388" s="2" t="s">
        <v>7903</v>
      </c>
      <c r="D3388" s="2" t="s">
        <v>149</v>
      </c>
      <c r="E3388" s="2"/>
      <c r="F3388" s="2"/>
    </row>
    <row r="3389" spans="1:6" ht="18" customHeight="1">
      <c r="A3389" s="2">
        <v>2931900002</v>
      </c>
      <c r="B3389" s="2" t="s">
        <v>8567</v>
      </c>
      <c r="C3389" s="2" t="s">
        <v>7903</v>
      </c>
      <c r="D3389" s="2" t="s">
        <v>149</v>
      </c>
      <c r="E3389" s="2"/>
      <c r="F3389" s="2">
        <v>23</v>
      </c>
    </row>
    <row r="3390" spans="1:6" ht="18" customHeight="1">
      <c r="A3390" s="2">
        <v>2931900003</v>
      </c>
      <c r="B3390" s="2" t="s">
        <v>8568</v>
      </c>
      <c r="C3390" s="2" t="s">
        <v>7903</v>
      </c>
      <c r="D3390" s="2" t="s">
        <v>149</v>
      </c>
      <c r="E3390" s="2"/>
      <c r="F3390" s="2" t="s">
        <v>7495</v>
      </c>
    </row>
    <row r="3391" spans="1:6" ht="18" customHeight="1">
      <c r="A3391" s="2">
        <v>2931900017</v>
      </c>
      <c r="B3391" s="2" t="s">
        <v>8569</v>
      </c>
      <c r="C3391" s="2" t="s">
        <v>7903</v>
      </c>
      <c r="D3391" s="2" t="s">
        <v>149</v>
      </c>
      <c r="E3391" s="2"/>
      <c r="F3391" s="2"/>
    </row>
    <row r="3392" spans="1:6" ht="18" customHeight="1">
      <c r="A3392" s="2">
        <v>2931900032</v>
      </c>
      <c r="B3392" s="2" t="s">
        <v>8570</v>
      </c>
      <c r="C3392" s="2" t="s">
        <v>7903</v>
      </c>
      <c r="D3392" s="2" t="s">
        <v>149</v>
      </c>
      <c r="E3392" s="2"/>
      <c r="F3392" s="2" t="s">
        <v>7466</v>
      </c>
    </row>
    <row r="3393" spans="1:6" ht="18" customHeight="1">
      <c r="A3393" s="2">
        <v>2931900040</v>
      </c>
      <c r="B3393" s="2" t="s">
        <v>7956</v>
      </c>
      <c r="C3393" s="2" t="s">
        <v>7903</v>
      </c>
      <c r="D3393" s="2" t="s">
        <v>149</v>
      </c>
      <c r="E3393" s="2"/>
      <c r="F3393" s="2" t="s">
        <v>8564</v>
      </c>
    </row>
    <row r="3394" spans="1:6" ht="18" customHeight="1">
      <c r="A3394" s="2">
        <v>2931900051</v>
      </c>
      <c r="B3394" s="2" t="s">
        <v>8571</v>
      </c>
      <c r="C3394" s="2" t="s">
        <v>7903</v>
      </c>
      <c r="D3394" s="2" t="s">
        <v>149</v>
      </c>
      <c r="E3394" s="2"/>
      <c r="F3394" s="2"/>
    </row>
    <row r="3395" spans="1:6" ht="18" customHeight="1">
      <c r="A3395" s="2">
        <v>2931900052</v>
      </c>
      <c r="B3395" s="2" t="s">
        <v>8572</v>
      </c>
      <c r="C3395" s="2" t="s">
        <v>7903</v>
      </c>
      <c r="D3395" s="2" t="s">
        <v>149</v>
      </c>
      <c r="E3395" s="2"/>
      <c r="F3395" s="2"/>
    </row>
    <row r="3396" spans="1:6" ht="18" customHeight="1">
      <c r="A3396" s="2">
        <v>2931900053</v>
      </c>
      <c r="B3396" s="2" t="s">
        <v>8573</v>
      </c>
      <c r="C3396" s="2" t="s">
        <v>7903</v>
      </c>
      <c r="D3396" s="2" t="s">
        <v>149</v>
      </c>
      <c r="E3396" s="2"/>
      <c r="F3396" s="2"/>
    </row>
    <row r="3397" spans="1:6" ht="18" customHeight="1">
      <c r="A3397" s="2">
        <v>2931900090</v>
      </c>
      <c r="B3397" s="2" t="s">
        <v>8574</v>
      </c>
      <c r="C3397" s="2" t="s">
        <v>7903</v>
      </c>
      <c r="D3397" s="2" t="s">
        <v>149</v>
      </c>
      <c r="E3397" s="2"/>
      <c r="F3397" s="2" t="s">
        <v>4648</v>
      </c>
    </row>
    <row r="3398" spans="1:6" ht="18" customHeight="1">
      <c r="A3398" s="2">
        <v>2932110000</v>
      </c>
      <c r="B3398" s="2" t="s">
        <v>8575</v>
      </c>
      <c r="C3398" s="2" t="s">
        <v>8576</v>
      </c>
      <c r="D3398" s="2" t="s">
        <v>149</v>
      </c>
      <c r="E3398" s="2"/>
      <c r="F3398" s="2" t="s">
        <v>4648</v>
      </c>
    </row>
    <row r="3399" spans="1:6" ht="18" customHeight="1">
      <c r="A3399" s="2">
        <v>2932120000</v>
      </c>
      <c r="B3399" s="2" t="s">
        <v>8577</v>
      </c>
      <c r="C3399" s="2" t="s">
        <v>8576</v>
      </c>
      <c r="D3399" s="2" t="s">
        <v>149</v>
      </c>
      <c r="E3399" s="2"/>
      <c r="F3399" s="2" t="s">
        <v>7334</v>
      </c>
    </row>
    <row r="3400" spans="1:6" ht="18" customHeight="1">
      <c r="A3400" s="2">
        <v>2932130000</v>
      </c>
      <c r="B3400" s="2" t="s">
        <v>8578</v>
      </c>
      <c r="C3400" s="2" t="s">
        <v>8576</v>
      </c>
      <c r="D3400" s="2" t="s">
        <v>149</v>
      </c>
      <c r="E3400" s="2"/>
      <c r="F3400" s="2"/>
    </row>
    <row r="3401" spans="1:6" ht="18" customHeight="1">
      <c r="A3401" s="2">
        <v>2932140000</v>
      </c>
      <c r="B3401" s="2" t="s">
        <v>8579</v>
      </c>
      <c r="C3401" s="2" t="s">
        <v>8576</v>
      </c>
      <c r="D3401" s="2" t="s">
        <v>149</v>
      </c>
      <c r="E3401" s="2"/>
      <c r="F3401" s="2"/>
    </row>
    <row r="3402" spans="1:6" ht="18" customHeight="1">
      <c r="A3402" s="2">
        <v>2932190017</v>
      </c>
      <c r="B3402" s="2" t="s">
        <v>8022</v>
      </c>
      <c r="C3402" s="2" t="s">
        <v>8576</v>
      </c>
      <c r="D3402" s="2" t="s">
        <v>149</v>
      </c>
      <c r="E3402" s="2"/>
      <c r="F3402" s="2">
        <v>89</v>
      </c>
    </row>
    <row r="3403" spans="1:6" ht="18" customHeight="1">
      <c r="A3403" s="2">
        <v>2932190020</v>
      </c>
      <c r="B3403" s="2" t="s">
        <v>8580</v>
      </c>
      <c r="C3403" s="2" t="s">
        <v>8576</v>
      </c>
      <c r="D3403" s="2" t="s">
        <v>149</v>
      </c>
      <c r="E3403" s="2"/>
      <c r="F3403" s="2" t="s">
        <v>8060</v>
      </c>
    </row>
    <row r="3404" spans="1:6" ht="18" customHeight="1">
      <c r="A3404" s="2">
        <v>2932190030</v>
      </c>
      <c r="B3404" s="2" t="s">
        <v>8581</v>
      </c>
      <c r="C3404" s="2" t="s">
        <v>8576</v>
      </c>
      <c r="D3404" s="2" t="s">
        <v>149</v>
      </c>
      <c r="E3404" s="2"/>
      <c r="F3404" s="2"/>
    </row>
    <row r="3405" spans="1:6" ht="18" customHeight="1">
      <c r="A3405" s="2">
        <v>2932190040</v>
      </c>
      <c r="B3405" s="2" t="s">
        <v>8582</v>
      </c>
      <c r="C3405" s="2" t="s">
        <v>8576</v>
      </c>
      <c r="D3405" s="2" t="s">
        <v>149</v>
      </c>
      <c r="E3405" s="2"/>
      <c r="F3405" s="2" t="s">
        <v>7495</v>
      </c>
    </row>
    <row r="3406" spans="1:6" ht="18" customHeight="1">
      <c r="A3406" s="2">
        <v>2932190090</v>
      </c>
      <c r="B3406" s="2" t="s">
        <v>8583</v>
      </c>
      <c r="C3406" s="2" t="s">
        <v>8576</v>
      </c>
      <c r="D3406" s="2" t="s">
        <v>149</v>
      </c>
      <c r="E3406" s="2"/>
      <c r="F3406" s="2"/>
    </row>
    <row r="3407" spans="1:6" ht="18" customHeight="1">
      <c r="A3407" s="2">
        <v>2932201000</v>
      </c>
      <c r="B3407" s="2" t="s">
        <v>8584</v>
      </c>
      <c r="C3407" s="2" t="s">
        <v>8576</v>
      </c>
      <c r="D3407" s="2" t="s">
        <v>149</v>
      </c>
      <c r="E3407" s="2"/>
      <c r="F3407" s="2"/>
    </row>
    <row r="3408" spans="1:6" ht="18" customHeight="1">
      <c r="A3408" s="2">
        <v>2932209010</v>
      </c>
      <c r="B3408" s="2" t="s">
        <v>8585</v>
      </c>
      <c r="C3408" s="2" t="s">
        <v>8576</v>
      </c>
      <c r="D3408" s="2" t="s">
        <v>149</v>
      </c>
      <c r="E3408" s="2"/>
      <c r="F3408" s="2" t="s">
        <v>7495</v>
      </c>
    </row>
    <row r="3409" spans="1:6" ht="18" customHeight="1">
      <c r="A3409" s="2">
        <v>2932209020</v>
      </c>
      <c r="B3409" s="2" t="s">
        <v>8586</v>
      </c>
      <c r="C3409" s="2" t="s">
        <v>8576</v>
      </c>
      <c r="D3409" s="2" t="s">
        <v>149</v>
      </c>
      <c r="E3409" s="2"/>
      <c r="F3409" s="2" t="s">
        <v>8587</v>
      </c>
    </row>
    <row r="3410" spans="1:6" ht="18" customHeight="1">
      <c r="A3410" s="2">
        <v>2932209031</v>
      </c>
      <c r="B3410" s="2" t="s">
        <v>8588</v>
      </c>
      <c r="C3410" s="2" t="s">
        <v>8576</v>
      </c>
      <c r="D3410" s="2" t="s">
        <v>149</v>
      </c>
      <c r="E3410" s="2"/>
      <c r="F3410" s="2">
        <v>23</v>
      </c>
    </row>
    <row r="3411" spans="1:6" ht="18" customHeight="1">
      <c r="A3411" s="2">
        <v>2932209090</v>
      </c>
      <c r="B3411" s="2" t="s">
        <v>8589</v>
      </c>
      <c r="C3411" s="2" t="s">
        <v>8576</v>
      </c>
      <c r="D3411" s="2" t="s">
        <v>149</v>
      </c>
      <c r="E3411" s="2"/>
      <c r="F3411" s="2"/>
    </row>
    <row r="3412" spans="1:6" ht="18" customHeight="1">
      <c r="A3412" s="2">
        <v>2932910000</v>
      </c>
      <c r="B3412" s="2" t="s">
        <v>8590</v>
      </c>
      <c r="C3412" s="2" t="s">
        <v>8576</v>
      </c>
      <c r="D3412" s="2" t="s">
        <v>149</v>
      </c>
      <c r="E3412" s="2"/>
      <c r="F3412" s="2">
        <v>23</v>
      </c>
    </row>
    <row r="3413" spans="1:6" ht="18" customHeight="1">
      <c r="A3413" s="2">
        <v>2932920000</v>
      </c>
      <c r="B3413" s="2" t="s">
        <v>8591</v>
      </c>
      <c r="C3413" s="2" t="s">
        <v>8576</v>
      </c>
      <c r="D3413" s="2" t="s">
        <v>149</v>
      </c>
      <c r="E3413" s="2"/>
      <c r="F3413" s="2">
        <v>23</v>
      </c>
    </row>
    <row r="3414" spans="1:6" ht="18" customHeight="1">
      <c r="A3414" s="2">
        <v>2932930000</v>
      </c>
      <c r="B3414" s="2" t="s">
        <v>8592</v>
      </c>
      <c r="C3414" s="2" t="s">
        <v>8576</v>
      </c>
      <c r="D3414" s="2" t="s">
        <v>149</v>
      </c>
      <c r="E3414" s="2"/>
      <c r="F3414" s="2">
        <v>23</v>
      </c>
    </row>
    <row r="3415" spans="1:6" ht="18" customHeight="1">
      <c r="A3415" s="2">
        <v>2932940000</v>
      </c>
      <c r="B3415" s="2" t="s">
        <v>8593</v>
      </c>
      <c r="C3415" s="2" t="s">
        <v>8576</v>
      </c>
      <c r="D3415" s="2" t="s">
        <v>149</v>
      </c>
      <c r="E3415" s="2"/>
      <c r="F3415" s="2">
        <v>23</v>
      </c>
    </row>
    <row r="3416" spans="1:6" ht="18" customHeight="1">
      <c r="A3416" s="2">
        <v>2932950000</v>
      </c>
      <c r="B3416" s="2" t="s">
        <v>8594</v>
      </c>
      <c r="C3416" s="2" t="s">
        <v>8576</v>
      </c>
      <c r="D3416" s="2" t="s">
        <v>149</v>
      </c>
      <c r="E3416" s="2"/>
      <c r="F3416" s="2" t="s">
        <v>8060</v>
      </c>
    </row>
    <row r="3417" spans="1:6" ht="18" customHeight="1">
      <c r="A3417" s="2">
        <v>2932960000</v>
      </c>
      <c r="B3417" s="2" t="s">
        <v>8595</v>
      </c>
      <c r="C3417" s="2" t="s">
        <v>8576</v>
      </c>
      <c r="D3417" s="2" t="s">
        <v>149</v>
      </c>
      <c r="E3417" s="2"/>
      <c r="F3417" s="2" t="s">
        <v>7495</v>
      </c>
    </row>
    <row r="3418" spans="1:6" ht="18" customHeight="1">
      <c r="A3418" s="2">
        <v>2932991000</v>
      </c>
      <c r="B3418" s="2" t="s">
        <v>8596</v>
      </c>
      <c r="C3418" s="2" t="s">
        <v>8576</v>
      </c>
      <c r="D3418" s="2" t="s">
        <v>149</v>
      </c>
      <c r="E3418" s="2"/>
      <c r="F3418" s="2"/>
    </row>
    <row r="3419" spans="1:6" ht="18" customHeight="1">
      <c r="A3419" s="2">
        <v>2932992000</v>
      </c>
      <c r="B3419" s="2" t="s">
        <v>8597</v>
      </c>
      <c r="C3419" s="2" t="s">
        <v>8576</v>
      </c>
      <c r="D3419" s="2" t="s">
        <v>149</v>
      </c>
      <c r="E3419" s="2"/>
      <c r="F3419" s="2"/>
    </row>
    <row r="3420" spans="1:6" ht="18" customHeight="1">
      <c r="A3420" s="2">
        <v>2932993000</v>
      </c>
      <c r="B3420" s="2" t="s">
        <v>8598</v>
      </c>
      <c r="C3420" s="2" t="s">
        <v>8576</v>
      </c>
      <c r="D3420" s="2" t="s">
        <v>149</v>
      </c>
      <c r="E3420" s="2"/>
      <c r="F3420" s="2"/>
    </row>
    <row r="3421" spans="1:6" ht="18" customHeight="1">
      <c r="A3421" s="2">
        <v>2932999001</v>
      </c>
      <c r="B3421" s="2" t="s">
        <v>8599</v>
      </c>
      <c r="C3421" s="2" t="s">
        <v>8576</v>
      </c>
      <c r="D3421" s="2" t="s">
        <v>149</v>
      </c>
      <c r="E3421" s="2"/>
      <c r="F3421" s="2" t="s">
        <v>7495</v>
      </c>
    </row>
    <row r="3422" spans="1:6" ht="18" customHeight="1">
      <c r="A3422" s="2">
        <v>2932999021</v>
      </c>
      <c r="B3422" s="2" t="s">
        <v>8600</v>
      </c>
      <c r="C3422" s="2" t="s">
        <v>8576</v>
      </c>
      <c r="D3422" s="2" t="s">
        <v>149</v>
      </c>
      <c r="E3422" s="2"/>
      <c r="F3422" s="2" t="s">
        <v>8601</v>
      </c>
    </row>
    <row r="3423" spans="1:6" ht="18" customHeight="1">
      <c r="A3423" s="2">
        <v>2932999029</v>
      </c>
      <c r="B3423" s="2" t="s">
        <v>8602</v>
      </c>
      <c r="C3423" s="2" t="s">
        <v>8576</v>
      </c>
      <c r="D3423" s="2" t="s">
        <v>149</v>
      </c>
      <c r="E3423" s="2"/>
      <c r="F3423" s="2" t="s">
        <v>8587</v>
      </c>
    </row>
    <row r="3424" spans="1:6" ht="18" customHeight="1">
      <c r="A3424" s="2">
        <v>2932999032</v>
      </c>
      <c r="B3424" s="2" t="s">
        <v>8603</v>
      </c>
      <c r="C3424" s="2" t="s">
        <v>8576</v>
      </c>
      <c r="D3424" s="2" t="s">
        <v>149</v>
      </c>
      <c r="E3424" s="2"/>
      <c r="F3424" s="2"/>
    </row>
    <row r="3425" spans="1:6" ht="18" customHeight="1">
      <c r="A3425" s="2">
        <v>2932999033</v>
      </c>
      <c r="B3425" s="2" t="s">
        <v>8604</v>
      </c>
      <c r="C3425" s="2" t="s">
        <v>8576</v>
      </c>
      <c r="D3425" s="2" t="s">
        <v>149</v>
      </c>
      <c r="E3425" s="2"/>
      <c r="F3425" s="2"/>
    </row>
    <row r="3426" spans="1:6" ht="18" customHeight="1">
      <c r="A3426" s="2">
        <v>2932999034</v>
      </c>
      <c r="B3426" s="2" t="s">
        <v>8600</v>
      </c>
      <c r="C3426" s="2" t="s">
        <v>8576</v>
      </c>
      <c r="D3426" s="2" t="s">
        <v>149</v>
      </c>
      <c r="E3426" s="2"/>
      <c r="F3426" s="2" t="s">
        <v>8605</v>
      </c>
    </row>
    <row r="3427" spans="1:6" ht="18" customHeight="1">
      <c r="A3427" s="2">
        <v>2932999035</v>
      </c>
      <c r="B3427" s="2" t="s">
        <v>8602</v>
      </c>
      <c r="C3427" s="2" t="s">
        <v>8576</v>
      </c>
      <c r="D3427" s="2" t="s">
        <v>149</v>
      </c>
      <c r="E3427" s="2"/>
      <c r="F3427" s="2" t="s">
        <v>8587</v>
      </c>
    </row>
    <row r="3428" spans="1:6" ht="18" customHeight="1">
      <c r="A3428" s="2">
        <v>2932999036</v>
      </c>
      <c r="B3428" s="2" t="s">
        <v>8604</v>
      </c>
      <c r="C3428" s="2" t="s">
        <v>8576</v>
      </c>
      <c r="D3428" s="2" t="s">
        <v>149</v>
      </c>
      <c r="E3428" s="2"/>
      <c r="F3428" s="2"/>
    </row>
    <row r="3429" spans="1:6" ht="18" customHeight="1">
      <c r="A3429" s="2">
        <v>2932999037</v>
      </c>
      <c r="B3429" s="2" t="s">
        <v>8606</v>
      </c>
      <c r="C3429" s="2" t="s">
        <v>8576</v>
      </c>
      <c r="D3429" s="2" t="s">
        <v>149</v>
      </c>
      <c r="E3429" s="2"/>
      <c r="F3429" s="2" t="s">
        <v>8607</v>
      </c>
    </row>
    <row r="3430" spans="1:6" ht="18" customHeight="1">
      <c r="A3430" s="2">
        <v>2932999041</v>
      </c>
      <c r="B3430" s="2" t="s">
        <v>8608</v>
      </c>
      <c r="C3430" s="2" t="s">
        <v>8576</v>
      </c>
      <c r="D3430" s="2" t="s">
        <v>149</v>
      </c>
      <c r="E3430" s="2"/>
      <c r="F3430" s="2" t="s">
        <v>8060</v>
      </c>
    </row>
    <row r="3431" spans="1:6" ht="18" customHeight="1">
      <c r="A3431" s="2">
        <v>2932999060</v>
      </c>
      <c r="B3431" s="2" t="s">
        <v>8609</v>
      </c>
      <c r="C3431" s="2" t="s">
        <v>8576</v>
      </c>
      <c r="D3431" s="2" t="s">
        <v>149</v>
      </c>
      <c r="E3431" s="2"/>
      <c r="F3431" s="2">
        <v>89</v>
      </c>
    </row>
    <row r="3432" spans="1:6" ht="18" customHeight="1">
      <c r="A3432" s="2">
        <v>2932999080</v>
      </c>
      <c r="B3432" s="2" t="s">
        <v>8610</v>
      </c>
      <c r="C3432" s="2" t="s">
        <v>8576</v>
      </c>
      <c r="D3432" s="2" t="s">
        <v>149</v>
      </c>
      <c r="E3432" s="2"/>
      <c r="F3432" s="2" t="s">
        <v>7389</v>
      </c>
    </row>
    <row r="3433" spans="1:6" ht="18" customHeight="1">
      <c r="A3433" s="2">
        <v>2932999092</v>
      </c>
      <c r="B3433" s="2" t="s">
        <v>8611</v>
      </c>
      <c r="C3433" s="2" t="s">
        <v>8576</v>
      </c>
      <c r="D3433" s="2" t="s">
        <v>149</v>
      </c>
      <c r="E3433" s="2"/>
      <c r="F3433" s="2"/>
    </row>
    <row r="3434" spans="1:6" ht="18" customHeight="1">
      <c r="A3434" s="2">
        <v>2932999093</v>
      </c>
      <c r="B3434" s="2" t="s">
        <v>8612</v>
      </c>
      <c r="C3434" s="2" t="s">
        <v>8576</v>
      </c>
      <c r="D3434" s="2" t="s">
        <v>149</v>
      </c>
      <c r="E3434" s="2"/>
      <c r="F3434" s="2">
        <v>23</v>
      </c>
    </row>
    <row r="3435" spans="1:6" ht="18" customHeight="1">
      <c r="A3435" s="2">
        <v>2932999099</v>
      </c>
      <c r="B3435" s="2" t="s">
        <v>8613</v>
      </c>
      <c r="C3435" s="2" t="s">
        <v>8576</v>
      </c>
      <c r="D3435" s="2" t="s">
        <v>149</v>
      </c>
      <c r="E3435" s="2"/>
      <c r="F3435" s="2"/>
    </row>
    <row r="3436" spans="1:6" ht="18" customHeight="1">
      <c r="A3436" s="2">
        <v>2933110000</v>
      </c>
      <c r="B3436" s="2" t="s">
        <v>8614</v>
      </c>
      <c r="C3436" s="2" t="s">
        <v>8615</v>
      </c>
      <c r="D3436" s="2" t="s">
        <v>149</v>
      </c>
      <c r="E3436" s="2"/>
      <c r="F3436" s="2"/>
    </row>
    <row r="3437" spans="1:6" ht="18" customHeight="1">
      <c r="A3437" s="2">
        <v>2933192000</v>
      </c>
      <c r="B3437" s="2" t="s">
        <v>8616</v>
      </c>
      <c r="C3437" s="2" t="s">
        <v>8615</v>
      </c>
      <c r="D3437" s="2" t="s">
        <v>149</v>
      </c>
      <c r="E3437" s="2"/>
      <c r="F3437" s="2" t="s">
        <v>8462</v>
      </c>
    </row>
    <row r="3438" spans="1:6" ht="18" customHeight="1">
      <c r="A3438" s="2">
        <v>2933199017</v>
      </c>
      <c r="B3438" s="2" t="s">
        <v>8617</v>
      </c>
      <c r="C3438" s="2" t="s">
        <v>8615</v>
      </c>
      <c r="D3438" s="2" t="s">
        <v>149</v>
      </c>
      <c r="E3438" s="2"/>
      <c r="F3438" s="2" t="s">
        <v>7495</v>
      </c>
    </row>
    <row r="3439" spans="1:6" ht="18" customHeight="1">
      <c r="A3439" s="2">
        <v>2933199020</v>
      </c>
      <c r="B3439" s="2" t="s">
        <v>8618</v>
      </c>
      <c r="C3439" s="2" t="s">
        <v>8615</v>
      </c>
      <c r="D3439" s="2" t="s">
        <v>149</v>
      </c>
      <c r="E3439" s="2"/>
      <c r="F3439" s="2"/>
    </row>
    <row r="3440" spans="1:6" ht="18" customHeight="1">
      <c r="A3440" s="2">
        <v>2933199030</v>
      </c>
      <c r="B3440" s="2" t="s">
        <v>8618</v>
      </c>
      <c r="C3440" s="2" t="s">
        <v>8615</v>
      </c>
      <c r="D3440" s="2" t="s">
        <v>149</v>
      </c>
      <c r="E3440" s="2"/>
      <c r="F3440" s="2"/>
    </row>
    <row r="3441" spans="1:6" ht="18" customHeight="1">
      <c r="A3441" s="2">
        <v>2933199040</v>
      </c>
      <c r="B3441" s="2" t="s">
        <v>8619</v>
      </c>
      <c r="C3441" s="2" t="s">
        <v>8615</v>
      </c>
      <c r="D3441" s="2" t="s">
        <v>149</v>
      </c>
      <c r="E3441" s="2"/>
      <c r="F3441" s="2" t="s">
        <v>8060</v>
      </c>
    </row>
    <row r="3442" spans="1:6" ht="18" customHeight="1">
      <c r="A3442" s="2">
        <v>2933199090</v>
      </c>
      <c r="B3442" s="2" t="s">
        <v>8620</v>
      </c>
      <c r="C3442" s="2" t="s">
        <v>8615</v>
      </c>
      <c r="D3442" s="2" t="s">
        <v>149</v>
      </c>
      <c r="E3442" s="2"/>
      <c r="F3442" s="2"/>
    </row>
    <row r="3443" spans="1:6" ht="18" customHeight="1">
      <c r="A3443" s="2">
        <v>2933210000</v>
      </c>
      <c r="B3443" s="2" t="s">
        <v>8621</v>
      </c>
      <c r="C3443" s="2" t="s">
        <v>8615</v>
      </c>
      <c r="D3443" s="2" t="s">
        <v>149</v>
      </c>
      <c r="E3443" s="2"/>
      <c r="F3443" s="2"/>
    </row>
    <row r="3444" spans="1:6" ht="18" customHeight="1">
      <c r="A3444" s="2">
        <v>2933290010</v>
      </c>
      <c r="B3444" s="2" t="s">
        <v>8622</v>
      </c>
      <c r="C3444" s="2" t="s">
        <v>8615</v>
      </c>
      <c r="D3444" s="2" t="s">
        <v>149</v>
      </c>
      <c r="E3444" s="2"/>
      <c r="F3444" s="2" t="s">
        <v>7495</v>
      </c>
    </row>
    <row r="3445" spans="1:6" ht="18" customHeight="1">
      <c r="A3445" s="2">
        <v>2933290020</v>
      </c>
      <c r="B3445" s="2" t="s">
        <v>8623</v>
      </c>
      <c r="C3445" s="2" t="s">
        <v>8615</v>
      </c>
      <c r="D3445" s="2" t="s">
        <v>149</v>
      </c>
      <c r="E3445" s="2"/>
      <c r="F3445" s="2">
        <v>3</v>
      </c>
    </row>
    <row r="3446" spans="1:6" ht="18" customHeight="1">
      <c r="A3446" s="2">
        <v>2933290031</v>
      </c>
      <c r="B3446" s="2" t="s">
        <v>8624</v>
      </c>
      <c r="C3446" s="2" t="s">
        <v>8615</v>
      </c>
      <c r="D3446" s="2" t="s">
        <v>149</v>
      </c>
      <c r="E3446" s="2"/>
      <c r="F3446" s="2" t="s">
        <v>8060</v>
      </c>
    </row>
    <row r="3447" spans="1:6" ht="18" customHeight="1">
      <c r="A3447" s="2">
        <v>2933290090</v>
      </c>
      <c r="B3447" s="2" t="s">
        <v>8625</v>
      </c>
      <c r="C3447" s="2" t="s">
        <v>8615</v>
      </c>
      <c r="D3447" s="2" t="s">
        <v>149</v>
      </c>
      <c r="E3447" s="2"/>
      <c r="F3447" s="2"/>
    </row>
    <row r="3448" spans="1:6" ht="18" customHeight="1">
      <c r="A3448" s="2">
        <v>2933310010</v>
      </c>
      <c r="B3448" s="2" t="s">
        <v>8626</v>
      </c>
      <c r="C3448" s="2" t="s">
        <v>8615</v>
      </c>
      <c r="D3448" s="2" t="s">
        <v>149</v>
      </c>
      <c r="E3448" s="2"/>
      <c r="F3448" s="2" t="s">
        <v>4648</v>
      </c>
    </row>
    <row r="3449" spans="1:6" ht="18" customHeight="1">
      <c r="A3449" s="2">
        <v>2933310090</v>
      </c>
      <c r="B3449" s="2" t="s">
        <v>8627</v>
      </c>
      <c r="C3449" s="2" t="s">
        <v>8615</v>
      </c>
      <c r="D3449" s="2" t="s">
        <v>149</v>
      </c>
      <c r="E3449" s="2"/>
      <c r="F3449" s="2"/>
    </row>
    <row r="3450" spans="1:6" ht="18" customHeight="1">
      <c r="A3450" s="2">
        <v>2933321000</v>
      </c>
      <c r="B3450" s="2" t="s">
        <v>8628</v>
      </c>
      <c r="C3450" s="2" t="s">
        <v>8615</v>
      </c>
      <c r="D3450" s="2" t="s">
        <v>149</v>
      </c>
      <c r="E3450" s="2"/>
      <c r="F3450" s="2">
        <v>23</v>
      </c>
    </row>
    <row r="3451" spans="1:6" ht="18" customHeight="1">
      <c r="A3451" s="2">
        <v>2933322000</v>
      </c>
      <c r="B3451" s="2" t="s">
        <v>8629</v>
      </c>
      <c r="C3451" s="2" t="s">
        <v>8615</v>
      </c>
      <c r="D3451" s="2" t="s">
        <v>149</v>
      </c>
      <c r="E3451" s="2"/>
      <c r="F3451" s="2"/>
    </row>
    <row r="3452" spans="1:6" ht="18" customHeight="1">
      <c r="A3452" s="2">
        <v>2933330040</v>
      </c>
      <c r="B3452" s="2" t="s">
        <v>8630</v>
      </c>
      <c r="C3452" s="2" t="s">
        <v>8615</v>
      </c>
      <c r="D3452" s="2" t="s">
        <v>149</v>
      </c>
      <c r="E3452" s="2"/>
      <c r="F3452" s="2" t="s">
        <v>8060</v>
      </c>
    </row>
    <row r="3453" spans="1:6" ht="18" customHeight="1">
      <c r="A3453" s="2">
        <v>2933330050</v>
      </c>
      <c r="B3453" s="2" t="s">
        <v>8631</v>
      </c>
      <c r="C3453" s="2" t="s">
        <v>8615</v>
      </c>
      <c r="D3453" s="2" t="s">
        <v>149</v>
      </c>
      <c r="E3453" s="2"/>
      <c r="F3453" s="2" t="s">
        <v>8060</v>
      </c>
    </row>
    <row r="3454" spans="1:6" ht="18" customHeight="1">
      <c r="A3454" s="2">
        <v>2933340010</v>
      </c>
      <c r="B3454" s="2" t="s">
        <v>8632</v>
      </c>
      <c r="C3454" s="2" t="s">
        <v>8615</v>
      </c>
      <c r="D3454" s="2" t="s">
        <v>149</v>
      </c>
      <c r="E3454" s="2"/>
      <c r="F3454" s="2" t="s">
        <v>8060</v>
      </c>
    </row>
    <row r="3455" spans="1:6" ht="18" customHeight="1">
      <c r="A3455" s="2">
        <v>2933340090</v>
      </c>
      <c r="B3455" s="2" t="s">
        <v>8633</v>
      </c>
      <c r="C3455" s="2" t="s">
        <v>8615</v>
      </c>
      <c r="D3455" s="2" t="s">
        <v>149</v>
      </c>
      <c r="E3455" s="2"/>
      <c r="F3455" s="2"/>
    </row>
    <row r="3456" spans="1:6" ht="18" customHeight="1">
      <c r="A3456" s="2">
        <v>2933350000</v>
      </c>
      <c r="B3456" s="2" t="s">
        <v>8634</v>
      </c>
      <c r="C3456" s="2" t="s">
        <v>8615</v>
      </c>
      <c r="D3456" s="2" t="s">
        <v>149</v>
      </c>
      <c r="E3456" s="2"/>
      <c r="F3456" s="2">
        <v>23</v>
      </c>
    </row>
    <row r="3457" spans="1:6" ht="18" customHeight="1">
      <c r="A3457" s="2">
        <v>2933360000</v>
      </c>
      <c r="B3457" s="2" t="s">
        <v>8635</v>
      </c>
      <c r="C3457" s="2" t="s">
        <v>8615</v>
      </c>
      <c r="D3457" s="2" t="s">
        <v>149</v>
      </c>
      <c r="E3457" s="2"/>
      <c r="F3457" s="2">
        <v>23</v>
      </c>
    </row>
    <row r="3458" spans="1:6" ht="18" customHeight="1">
      <c r="A3458" s="2">
        <v>2933370000</v>
      </c>
      <c r="B3458" s="2" t="s">
        <v>8636</v>
      </c>
      <c r="C3458" s="2" t="s">
        <v>8615</v>
      </c>
      <c r="D3458" s="2" t="s">
        <v>149</v>
      </c>
      <c r="E3458" s="2"/>
      <c r="F3458" s="2">
        <v>23</v>
      </c>
    </row>
    <row r="3459" spans="1:6" ht="18" customHeight="1">
      <c r="A3459" s="2">
        <v>2933391000</v>
      </c>
      <c r="B3459" s="2" t="s">
        <v>8637</v>
      </c>
      <c r="C3459" s="2" t="s">
        <v>8615</v>
      </c>
      <c r="D3459" s="2" t="s">
        <v>149</v>
      </c>
      <c r="E3459" s="2"/>
      <c r="F3459" s="2">
        <v>23</v>
      </c>
    </row>
    <row r="3460" spans="1:6" ht="18" customHeight="1">
      <c r="A3460" s="2">
        <v>2933399011</v>
      </c>
      <c r="B3460" s="2" t="s">
        <v>8638</v>
      </c>
      <c r="C3460" s="2" t="s">
        <v>8615</v>
      </c>
      <c r="D3460" s="2" t="s">
        <v>149</v>
      </c>
      <c r="E3460" s="2"/>
      <c r="F3460" s="2" t="s">
        <v>8060</v>
      </c>
    </row>
    <row r="3461" spans="1:6" ht="18" customHeight="1">
      <c r="A3461" s="2">
        <v>2933399012</v>
      </c>
      <c r="B3461" s="2" t="s">
        <v>8639</v>
      </c>
      <c r="C3461" s="2" t="s">
        <v>8615</v>
      </c>
      <c r="D3461" s="2" t="s">
        <v>149</v>
      </c>
      <c r="E3461" s="2"/>
      <c r="F3461" s="2" t="s">
        <v>8060</v>
      </c>
    </row>
    <row r="3462" spans="1:6" ht="18" customHeight="1">
      <c r="A3462" s="2">
        <v>2933399013</v>
      </c>
      <c r="B3462" s="2" t="s">
        <v>8640</v>
      </c>
      <c r="C3462" s="2" t="s">
        <v>8615</v>
      </c>
      <c r="D3462" s="2" t="s">
        <v>149</v>
      </c>
      <c r="E3462" s="2"/>
      <c r="F3462" s="2" t="s">
        <v>8060</v>
      </c>
    </row>
    <row r="3463" spans="1:6" ht="18" customHeight="1">
      <c r="A3463" s="2">
        <v>2933399014</v>
      </c>
      <c r="B3463" s="2" t="s">
        <v>8641</v>
      </c>
      <c r="C3463" s="2" t="s">
        <v>8615</v>
      </c>
      <c r="D3463" s="2" t="s">
        <v>149</v>
      </c>
      <c r="E3463" s="2"/>
      <c r="F3463" s="2" t="s">
        <v>7495</v>
      </c>
    </row>
    <row r="3464" spans="1:6" ht="18" customHeight="1">
      <c r="A3464" s="2">
        <v>2933399015</v>
      </c>
      <c r="B3464" s="2" t="s">
        <v>8642</v>
      </c>
      <c r="C3464" s="2" t="s">
        <v>8615</v>
      </c>
      <c r="D3464" s="2" t="s">
        <v>149</v>
      </c>
      <c r="E3464" s="2"/>
      <c r="F3464" s="2" t="s">
        <v>7495</v>
      </c>
    </row>
    <row r="3465" spans="1:6" ht="18" customHeight="1">
      <c r="A3465" s="2">
        <v>2933399016</v>
      </c>
      <c r="B3465" s="2" t="s">
        <v>8643</v>
      </c>
      <c r="C3465" s="2" t="s">
        <v>8615</v>
      </c>
      <c r="D3465" s="2" t="s">
        <v>149</v>
      </c>
      <c r="E3465" s="2"/>
      <c r="F3465" s="2" t="s">
        <v>7495</v>
      </c>
    </row>
    <row r="3466" spans="1:6" ht="18" customHeight="1">
      <c r="A3466" s="2">
        <v>2933399071</v>
      </c>
      <c r="B3466" s="2" t="s">
        <v>8644</v>
      </c>
      <c r="C3466" s="2" t="s">
        <v>8615</v>
      </c>
      <c r="D3466" s="2" t="s">
        <v>149</v>
      </c>
      <c r="E3466" s="2"/>
      <c r="F3466" s="2">
        <v>3</v>
      </c>
    </row>
    <row r="3467" spans="1:6" ht="18" customHeight="1">
      <c r="A3467" s="2">
        <v>2933399072</v>
      </c>
      <c r="B3467" s="2" t="s">
        <v>7956</v>
      </c>
      <c r="C3467" s="2" t="s">
        <v>8615</v>
      </c>
      <c r="D3467" s="2" t="s">
        <v>149</v>
      </c>
      <c r="E3467" s="2"/>
      <c r="F3467" s="2" t="s">
        <v>7738</v>
      </c>
    </row>
    <row r="3468" spans="1:6" ht="18" customHeight="1">
      <c r="A3468" s="2">
        <v>2933399073</v>
      </c>
      <c r="B3468" s="2" t="s">
        <v>8645</v>
      </c>
      <c r="C3468" s="2" t="s">
        <v>8615</v>
      </c>
      <c r="D3468" s="2" t="s">
        <v>149</v>
      </c>
      <c r="E3468" s="2"/>
      <c r="F3468" s="2">
        <v>23</v>
      </c>
    </row>
    <row r="3469" spans="1:6" ht="18" customHeight="1">
      <c r="A3469" s="2">
        <v>2933399074</v>
      </c>
      <c r="B3469" s="2" t="s">
        <v>8646</v>
      </c>
      <c r="C3469" s="2" t="s">
        <v>8615</v>
      </c>
      <c r="D3469" s="2" t="s">
        <v>149</v>
      </c>
      <c r="E3469" s="2"/>
      <c r="F3469" s="2">
        <v>23</v>
      </c>
    </row>
    <row r="3470" spans="1:6" ht="18" customHeight="1">
      <c r="A3470" s="2">
        <v>2933399075</v>
      </c>
      <c r="B3470" s="2" t="s">
        <v>8647</v>
      </c>
      <c r="C3470" s="2" t="s">
        <v>8615</v>
      </c>
      <c r="D3470" s="2" t="s">
        <v>149</v>
      </c>
      <c r="E3470" s="2"/>
      <c r="F3470" s="2" t="s">
        <v>7389</v>
      </c>
    </row>
    <row r="3471" spans="1:6" ht="18" customHeight="1">
      <c r="A3471" s="2">
        <v>2933399076</v>
      </c>
      <c r="B3471" s="2" t="s">
        <v>8648</v>
      </c>
      <c r="C3471" s="2" t="s">
        <v>8615</v>
      </c>
      <c r="D3471" s="2" t="s">
        <v>149</v>
      </c>
      <c r="E3471" s="2"/>
      <c r="F3471" s="2" t="s">
        <v>7389</v>
      </c>
    </row>
    <row r="3472" spans="1:6" ht="18" customHeight="1">
      <c r="A3472" s="2">
        <v>2933399077</v>
      </c>
      <c r="B3472" s="2" t="s">
        <v>8649</v>
      </c>
      <c r="C3472" s="2" t="s">
        <v>8615</v>
      </c>
      <c r="D3472" s="2" t="s">
        <v>149</v>
      </c>
      <c r="E3472" s="2"/>
      <c r="F3472" s="2" t="s">
        <v>7389</v>
      </c>
    </row>
    <row r="3473" spans="1:6" ht="18" customHeight="1">
      <c r="A3473" s="2">
        <v>2933399078</v>
      </c>
      <c r="B3473" s="2" t="s">
        <v>8650</v>
      </c>
      <c r="C3473" s="2" t="s">
        <v>8615</v>
      </c>
      <c r="D3473" s="2" t="s">
        <v>149</v>
      </c>
      <c r="E3473" s="2"/>
      <c r="F3473" s="2" t="s">
        <v>7389</v>
      </c>
    </row>
    <row r="3474" spans="1:6" ht="18" customHeight="1">
      <c r="A3474" s="2">
        <v>2933399091</v>
      </c>
      <c r="B3474" s="2" t="s">
        <v>8651</v>
      </c>
      <c r="C3474" s="2" t="s">
        <v>8615</v>
      </c>
      <c r="D3474" s="2" t="s">
        <v>149</v>
      </c>
      <c r="E3474" s="2"/>
      <c r="F3474" s="2"/>
    </row>
    <row r="3475" spans="1:6" ht="18" customHeight="1">
      <c r="A3475" s="2">
        <v>2933399092</v>
      </c>
      <c r="B3475" s="2" t="s">
        <v>8651</v>
      </c>
      <c r="C3475" s="2" t="s">
        <v>8615</v>
      </c>
      <c r="D3475" s="2" t="s">
        <v>149</v>
      </c>
      <c r="E3475" s="2"/>
      <c r="F3475" s="2"/>
    </row>
    <row r="3476" spans="1:6" ht="18" customHeight="1">
      <c r="A3476" s="2">
        <v>2933399099</v>
      </c>
      <c r="B3476" s="2" t="s">
        <v>8652</v>
      </c>
      <c r="C3476" s="2" t="s">
        <v>8615</v>
      </c>
      <c r="D3476" s="2" t="s">
        <v>149</v>
      </c>
      <c r="E3476" s="2"/>
      <c r="F3476" s="2"/>
    </row>
    <row r="3477" spans="1:6" ht="18" customHeight="1">
      <c r="A3477" s="2">
        <v>2933410000</v>
      </c>
      <c r="B3477" s="2" t="s">
        <v>8653</v>
      </c>
      <c r="C3477" s="2" t="s">
        <v>8615</v>
      </c>
      <c r="D3477" s="2" t="s">
        <v>149</v>
      </c>
      <c r="E3477" s="2"/>
      <c r="F3477" s="2" t="s">
        <v>8060</v>
      </c>
    </row>
    <row r="3478" spans="1:6" ht="18" customHeight="1">
      <c r="A3478" s="2">
        <v>2933490016</v>
      </c>
      <c r="B3478" s="2" t="s">
        <v>8654</v>
      </c>
      <c r="C3478" s="2" t="s">
        <v>8615</v>
      </c>
      <c r="D3478" s="2" t="s">
        <v>149</v>
      </c>
      <c r="E3478" s="2"/>
      <c r="F3478" s="2" t="s">
        <v>7495</v>
      </c>
    </row>
    <row r="3479" spans="1:6" ht="18" customHeight="1">
      <c r="A3479" s="2">
        <v>2933490024</v>
      </c>
      <c r="B3479" s="2" t="s">
        <v>8655</v>
      </c>
      <c r="C3479" s="2" t="s">
        <v>8615</v>
      </c>
      <c r="D3479" s="2" t="s">
        <v>149</v>
      </c>
      <c r="E3479" s="2"/>
      <c r="F3479" s="2" t="s">
        <v>8060</v>
      </c>
    </row>
    <row r="3480" spans="1:6" ht="18" customHeight="1">
      <c r="A3480" s="2">
        <v>2933490040</v>
      </c>
      <c r="B3480" s="2" t="s">
        <v>8656</v>
      </c>
      <c r="C3480" s="2" t="s">
        <v>8615</v>
      </c>
      <c r="D3480" s="2" t="s">
        <v>149</v>
      </c>
      <c r="E3480" s="2"/>
      <c r="F3480" s="2"/>
    </row>
    <row r="3481" spans="1:6" ht="18" customHeight="1">
      <c r="A3481" s="2">
        <v>2933490050</v>
      </c>
      <c r="B3481" s="2" t="s">
        <v>8656</v>
      </c>
      <c r="C3481" s="2" t="s">
        <v>8615</v>
      </c>
      <c r="D3481" s="2" t="s">
        <v>149</v>
      </c>
      <c r="E3481" s="2"/>
      <c r="F3481" s="2"/>
    </row>
    <row r="3482" spans="1:6" ht="18" customHeight="1">
      <c r="A3482" s="2">
        <v>2933490090</v>
      </c>
      <c r="B3482" s="2" t="s">
        <v>8657</v>
      </c>
      <c r="C3482" s="2" t="s">
        <v>8615</v>
      </c>
      <c r="D3482" s="2" t="s">
        <v>149</v>
      </c>
      <c r="E3482" s="2"/>
      <c r="F3482" s="2"/>
    </row>
    <row r="3483" spans="1:6" ht="18" customHeight="1">
      <c r="A3483" s="2">
        <v>2933520000</v>
      </c>
      <c r="B3483" s="2" t="s">
        <v>8658</v>
      </c>
      <c r="C3483" s="2" t="s">
        <v>8615</v>
      </c>
      <c r="D3483" s="2" t="s">
        <v>149</v>
      </c>
      <c r="E3483" s="2"/>
      <c r="F3483" s="2"/>
    </row>
    <row r="3484" spans="1:6" ht="18" customHeight="1">
      <c r="A3484" s="2">
        <v>2933530000</v>
      </c>
      <c r="B3484" s="2" t="s">
        <v>8659</v>
      </c>
      <c r="C3484" s="2" t="s">
        <v>8615</v>
      </c>
      <c r="D3484" s="2" t="s">
        <v>149</v>
      </c>
      <c r="E3484" s="2"/>
      <c r="F3484" s="2" t="s">
        <v>8060</v>
      </c>
    </row>
    <row r="3485" spans="1:6" ht="18" customHeight="1">
      <c r="A3485" s="2">
        <v>2933540000</v>
      </c>
      <c r="B3485" s="2" t="s">
        <v>8660</v>
      </c>
      <c r="C3485" s="2" t="s">
        <v>8615</v>
      </c>
      <c r="D3485" s="2" t="s">
        <v>149</v>
      </c>
      <c r="E3485" s="2"/>
      <c r="F3485" s="2"/>
    </row>
    <row r="3486" spans="1:6" ht="18" customHeight="1">
      <c r="A3486" s="2">
        <v>2933550000</v>
      </c>
      <c r="B3486" s="2" t="s">
        <v>8661</v>
      </c>
      <c r="C3486" s="2" t="s">
        <v>8615</v>
      </c>
      <c r="D3486" s="2" t="s">
        <v>149</v>
      </c>
      <c r="E3486" s="2"/>
      <c r="F3486" s="2" t="s">
        <v>8060</v>
      </c>
    </row>
    <row r="3487" spans="1:6" ht="18" customHeight="1">
      <c r="A3487" s="2">
        <v>2933591000</v>
      </c>
      <c r="B3487" s="2" t="s">
        <v>8662</v>
      </c>
      <c r="C3487" s="2" t="s">
        <v>8615</v>
      </c>
      <c r="D3487" s="2" t="s">
        <v>149</v>
      </c>
      <c r="E3487" s="2"/>
      <c r="F3487" s="2"/>
    </row>
    <row r="3488" spans="1:6" ht="18" customHeight="1">
      <c r="A3488" s="2">
        <v>2933592000</v>
      </c>
      <c r="B3488" s="2" t="s">
        <v>8663</v>
      </c>
      <c r="C3488" s="2" t="s">
        <v>8615</v>
      </c>
      <c r="D3488" s="2" t="s">
        <v>149</v>
      </c>
      <c r="E3488" s="2"/>
      <c r="F3488" s="2"/>
    </row>
    <row r="3489" spans="1:6" ht="18" customHeight="1">
      <c r="A3489" s="2">
        <v>2933599053</v>
      </c>
      <c r="B3489" s="2" t="s">
        <v>8664</v>
      </c>
      <c r="C3489" s="2" t="s">
        <v>8615</v>
      </c>
      <c r="D3489" s="2" t="s">
        <v>149</v>
      </c>
      <c r="E3489" s="2"/>
      <c r="F3489" s="2"/>
    </row>
    <row r="3490" spans="1:6" ht="18" customHeight="1">
      <c r="A3490" s="2">
        <v>2933599054</v>
      </c>
      <c r="B3490" s="2" t="s">
        <v>8665</v>
      </c>
      <c r="C3490" s="2" t="s">
        <v>8615</v>
      </c>
      <c r="D3490" s="2" t="s">
        <v>149</v>
      </c>
      <c r="E3490" s="2"/>
      <c r="F3490" s="2" t="s">
        <v>7495</v>
      </c>
    </row>
    <row r="3491" spans="1:6" ht="18" customHeight="1">
      <c r="A3491" s="2">
        <v>2933599055</v>
      </c>
      <c r="B3491" s="2" t="s">
        <v>8666</v>
      </c>
      <c r="C3491" s="2" t="s">
        <v>8615</v>
      </c>
      <c r="D3491" s="2" t="s">
        <v>149</v>
      </c>
      <c r="E3491" s="2"/>
      <c r="F3491" s="2" t="s">
        <v>7495</v>
      </c>
    </row>
    <row r="3492" spans="1:6" ht="18" customHeight="1">
      <c r="A3492" s="2">
        <v>2933599056</v>
      </c>
      <c r="B3492" s="2" t="s">
        <v>8667</v>
      </c>
      <c r="C3492" s="2" t="s">
        <v>8615</v>
      </c>
      <c r="D3492" s="2" t="s">
        <v>149</v>
      </c>
      <c r="E3492" s="2"/>
      <c r="F3492" s="2" t="s">
        <v>7495</v>
      </c>
    </row>
    <row r="3493" spans="1:6" ht="18" customHeight="1">
      <c r="A3493" s="2">
        <v>2933599057</v>
      </c>
      <c r="B3493" s="2" t="s">
        <v>8668</v>
      </c>
      <c r="C3493" s="2" t="s">
        <v>8615</v>
      </c>
      <c r="D3493" s="2" t="s">
        <v>149</v>
      </c>
      <c r="E3493" s="2"/>
      <c r="F3493" s="2" t="s">
        <v>8060</v>
      </c>
    </row>
    <row r="3494" spans="1:6" ht="18" customHeight="1">
      <c r="A3494" s="2">
        <v>2933599060</v>
      </c>
      <c r="B3494" s="2" t="s">
        <v>8669</v>
      </c>
      <c r="C3494" s="2" t="s">
        <v>8615</v>
      </c>
      <c r="D3494" s="2" t="s">
        <v>149</v>
      </c>
      <c r="E3494" s="2"/>
      <c r="F3494" s="2"/>
    </row>
    <row r="3495" spans="1:6" ht="18" customHeight="1">
      <c r="A3495" s="2">
        <v>2933599070</v>
      </c>
      <c r="B3495" s="2" t="s">
        <v>7956</v>
      </c>
      <c r="C3495" s="2" t="s">
        <v>8615</v>
      </c>
      <c r="D3495" s="2" t="s">
        <v>149</v>
      </c>
      <c r="E3495" s="2"/>
      <c r="F3495" s="2" t="s">
        <v>7738</v>
      </c>
    </row>
    <row r="3496" spans="1:6" ht="18" customHeight="1">
      <c r="A3496" s="2">
        <v>2933599091</v>
      </c>
      <c r="B3496" s="2" t="s">
        <v>8670</v>
      </c>
      <c r="C3496" s="2" t="s">
        <v>8615</v>
      </c>
      <c r="D3496" s="2" t="s">
        <v>149</v>
      </c>
      <c r="E3496" s="2"/>
      <c r="F3496" s="2"/>
    </row>
    <row r="3497" spans="1:6" ht="18" customHeight="1">
      <c r="A3497" s="2">
        <v>2933599092</v>
      </c>
      <c r="B3497" s="2" t="s">
        <v>8670</v>
      </c>
      <c r="C3497" s="2" t="s">
        <v>8615</v>
      </c>
      <c r="D3497" s="2" t="s">
        <v>149</v>
      </c>
      <c r="E3497" s="2"/>
      <c r="F3497" s="2"/>
    </row>
    <row r="3498" spans="1:6" ht="18" customHeight="1">
      <c r="A3498" s="2">
        <v>2933599099</v>
      </c>
      <c r="B3498" s="2" t="s">
        <v>8671</v>
      </c>
      <c r="C3498" s="2" t="s">
        <v>8615</v>
      </c>
      <c r="D3498" s="2" t="s">
        <v>149</v>
      </c>
      <c r="E3498" s="2"/>
      <c r="F3498" s="2"/>
    </row>
    <row r="3499" spans="1:6" ht="18" customHeight="1">
      <c r="A3499" s="2">
        <v>2933610000</v>
      </c>
      <c r="B3499" s="2" t="s">
        <v>8672</v>
      </c>
      <c r="C3499" s="2" t="s">
        <v>8615</v>
      </c>
      <c r="D3499" s="2" t="s">
        <v>149</v>
      </c>
      <c r="E3499" s="2"/>
      <c r="F3499" s="2"/>
    </row>
    <row r="3500" spans="1:6" ht="18" customHeight="1">
      <c r="A3500" s="2">
        <v>2933691000</v>
      </c>
      <c r="B3500" s="2" t="s">
        <v>8673</v>
      </c>
      <c r="C3500" s="2" t="s">
        <v>8615</v>
      </c>
      <c r="D3500" s="2" t="s">
        <v>149</v>
      </c>
      <c r="E3500" s="2"/>
      <c r="F3500" s="2"/>
    </row>
    <row r="3501" spans="1:6" ht="18" customHeight="1">
      <c r="A3501" s="2">
        <v>2933692100</v>
      </c>
      <c r="B3501" s="2" t="s">
        <v>8674</v>
      </c>
      <c r="C3501" s="2" t="s">
        <v>8615</v>
      </c>
      <c r="D3501" s="2" t="s">
        <v>149</v>
      </c>
      <c r="E3501" s="2"/>
      <c r="F3501" s="2"/>
    </row>
    <row r="3502" spans="1:6" ht="18" customHeight="1">
      <c r="A3502" s="2">
        <v>2933692200</v>
      </c>
      <c r="B3502" s="2" t="s">
        <v>8675</v>
      </c>
      <c r="C3502" s="2" t="s">
        <v>8615</v>
      </c>
      <c r="D3502" s="2" t="s">
        <v>149</v>
      </c>
      <c r="E3502" s="2"/>
      <c r="F3502" s="2" t="s">
        <v>4648</v>
      </c>
    </row>
    <row r="3503" spans="1:6" ht="18" customHeight="1">
      <c r="A3503" s="2">
        <v>2933692910</v>
      </c>
      <c r="B3503" s="2" t="s">
        <v>8676</v>
      </c>
      <c r="C3503" s="2" t="s">
        <v>8615</v>
      </c>
      <c r="D3503" s="2" t="s">
        <v>149</v>
      </c>
      <c r="E3503" s="2"/>
      <c r="F3503" s="2" t="s">
        <v>6407</v>
      </c>
    </row>
    <row r="3504" spans="1:6" ht="18" customHeight="1">
      <c r="A3504" s="2">
        <v>2933692990</v>
      </c>
      <c r="B3504" s="2" t="s">
        <v>8677</v>
      </c>
      <c r="C3504" s="2" t="s">
        <v>8615</v>
      </c>
      <c r="D3504" s="2" t="s">
        <v>149</v>
      </c>
      <c r="E3504" s="2"/>
      <c r="F3504" s="2"/>
    </row>
    <row r="3505" spans="1:6" ht="18" customHeight="1">
      <c r="A3505" s="2">
        <v>2933699011</v>
      </c>
      <c r="B3505" s="2" t="s">
        <v>8678</v>
      </c>
      <c r="C3505" s="2" t="s">
        <v>8615</v>
      </c>
      <c r="D3505" s="2" t="s">
        <v>149</v>
      </c>
      <c r="E3505" s="2"/>
      <c r="F3505" s="2" t="s">
        <v>7495</v>
      </c>
    </row>
    <row r="3506" spans="1:6" ht="18" customHeight="1">
      <c r="A3506" s="2">
        <v>2933699020</v>
      </c>
      <c r="B3506" s="2" t="s">
        <v>8679</v>
      </c>
      <c r="C3506" s="2" t="s">
        <v>8615</v>
      </c>
      <c r="D3506" s="2" t="s">
        <v>149</v>
      </c>
      <c r="E3506" s="2"/>
      <c r="F3506" s="2" t="s">
        <v>7495</v>
      </c>
    </row>
    <row r="3507" spans="1:6" ht="18" customHeight="1">
      <c r="A3507" s="2">
        <v>2933699091</v>
      </c>
      <c r="B3507" s="2" t="s">
        <v>8680</v>
      </c>
      <c r="C3507" s="2" t="s">
        <v>8615</v>
      </c>
      <c r="D3507" s="2" t="s">
        <v>149</v>
      </c>
      <c r="E3507" s="2"/>
      <c r="F3507" s="2"/>
    </row>
    <row r="3508" spans="1:6" ht="18" customHeight="1">
      <c r="A3508" s="2">
        <v>2933699092</v>
      </c>
      <c r="B3508" s="2" t="s">
        <v>8680</v>
      </c>
      <c r="C3508" s="2" t="s">
        <v>8615</v>
      </c>
      <c r="D3508" s="2" t="s">
        <v>149</v>
      </c>
      <c r="E3508" s="2"/>
      <c r="F3508" s="2"/>
    </row>
    <row r="3509" spans="1:6" ht="18" customHeight="1">
      <c r="A3509" s="2">
        <v>2933699099</v>
      </c>
      <c r="B3509" s="2" t="s">
        <v>8681</v>
      </c>
      <c r="C3509" s="2" t="s">
        <v>8615</v>
      </c>
      <c r="D3509" s="2" t="s">
        <v>149</v>
      </c>
      <c r="E3509" s="2"/>
      <c r="F3509" s="2"/>
    </row>
    <row r="3510" spans="1:6" ht="18" customHeight="1">
      <c r="A3510" s="2">
        <v>2933710000</v>
      </c>
      <c r="B3510" s="2" t="s">
        <v>8682</v>
      </c>
      <c r="C3510" s="2" t="s">
        <v>8615</v>
      </c>
      <c r="D3510" s="2" t="s">
        <v>149</v>
      </c>
      <c r="E3510" s="2"/>
      <c r="F3510" s="2"/>
    </row>
    <row r="3511" spans="1:6" ht="18" customHeight="1">
      <c r="A3511" s="2">
        <v>2933720000</v>
      </c>
      <c r="B3511" s="2" t="s">
        <v>8683</v>
      </c>
      <c r="C3511" s="2" t="s">
        <v>8615</v>
      </c>
      <c r="D3511" s="2" t="s">
        <v>149</v>
      </c>
      <c r="E3511" s="2"/>
      <c r="F3511" s="2" t="s">
        <v>8060</v>
      </c>
    </row>
    <row r="3512" spans="1:6" ht="18" customHeight="1">
      <c r="A3512" s="2">
        <v>2933790020</v>
      </c>
      <c r="B3512" s="2" t="s">
        <v>8684</v>
      </c>
      <c r="C3512" s="2" t="s">
        <v>8615</v>
      </c>
      <c r="D3512" s="2" t="s">
        <v>149</v>
      </c>
      <c r="E3512" s="2"/>
      <c r="F3512" s="2" t="s">
        <v>7495</v>
      </c>
    </row>
    <row r="3513" spans="1:6" ht="18" customHeight="1">
      <c r="A3513" s="2">
        <v>2933790041</v>
      </c>
      <c r="B3513" s="2" t="s">
        <v>8685</v>
      </c>
      <c r="C3513" s="2" t="s">
        <v>8615</v>
      </c>
      <c r="D3513" s="2" t="s">
        <v>149</v>
      </c>
      <c r="E3513" s="2"/>
      <c r="F3513" s="2" t="s">
        <v>7495</v>
      </c>
    </row>
    <row r="3514" spans="1:6" ht="18" customHeight="1">
      <c r="A3514" s="2">
        <v>2933790042</v>
      </c>
      <c r="B3514" s="2" t="s">
        <v>8686</v>
      </c>
      <c r="C3514" s="2" t="s">
        <v>8615</v>
      </c>
      <c r="D3514" s="2" t="s">
        <v>149</v>
      </c>
      <c r="E3514" s="2"/>
      <c r="F3514" s="2"/>
    </row>
    <row r="3515" spans="1:6" ht="18" customHeight="1">
      <c r="A3515" s="2">
        <v>2933790043</v>
      </c>
      <c r="B3515" s="2" t="s">
        <v>8687</v>
      </c>
      <c r="C3515" s="2" t="s">
        <v>8615</v>
      </c>
      <c r="D3515" s="2" t="s">
        <v>149</v>
      </c>
      <c r="E3515" s="2"/>
      <c r="F3515" s="2"/>
    </row>
    <row r="3516" spans="1:6" ht="18" customHeight="1">
      <c r="A3516" s="2">
        <v>2933790044</v>
      </c>
      <c r="B3516" s="2" t="s">
        <v>8686</v>
      </c>
      <c r="C3516" s="2" t="s">
        <v>8615</v>
      </c>
      <c r="D3516" s="2" t="s">
        <v>149</v>
      </c>
      <c r="E3516" s="2"/>
      <c r="F3516" s="2"/>
    </row>
    <row r="3517" spans="1:6" ht="18" customHeight="1">
      <c r="A3517" s="2">
        <v>2933790052</v>
      </c>
      <c r="B3517" s="2" t="s">
        <v>8688</v>
      </c>
      <c r="C3517" s="2" t="s">
        <v>8615</v>
      </c>
      <c r="D3517" s="2" t="s">
        <v>149</v>
      </c>
      <c r="E3517" s="2"/>
      <c r="F3517" s="2" t="s">
        <v>8060</v>
      </c>
    </row>
    <row r="3518" spans="1:6" ht="18" customHeight="1">
      <c r="A3518" s="2">
        <v>2933790091</v>
      </c>
      <c r="B3518" s="2" t="s">
        <v>8689</v>
      </c>
      <c r="C3518" s="2" t="s">
        <v>8615</v>
      </c>
      <c r="D3518" s="2" t="s">
        <v>149</v>
      </c>
      <c r="E3518" s="2"/>
      <c r="F3518" s="2"/>
    </row>
    <row r="3519" spans="1:6" ht="18" customHeight="1">
      <c r="A3519" s="2">
        <v>2933790092</v>
      </c>
      <c r="B3519" s="2" t="s">
        <v>8689</v>
      </c>
      <c r="C3519" s="2" t="s">
        <v>8615</v>
      </c>
      <c r="D3519" s="2" t="s">
        <v>149</v>
      </c>
      <c r="E3519" s="2"/>
      <c r="F3519" s="2"/>
    </row>
    <row r="3520" spans="1:6" ht="18" customHeight="1">
      <c r="A3520" s="2">
        <v>2933790099</v>
      </c>
      <c r="B3520" s="2" t="s">
        <v>8690</v>
      </c>
      <c r="C3520" s="2" t="s">
        <v>8615</v>
      </c>
      <c r="D3520" s="2" t="s">
        <v>149</v>
      </c>
      <c r="E3520" s="2"/>
      <c r="F3520" s="2"/>
    </row>
    <row r="3521" spans="1:6" ht="18" customHeight="1">
      <c r="A3521" s="2">
        <v>2933910011</v>
      </c>
      <c r="B3521" s="2" t="s">
        <v>8691</v>
      </c>
      <c r="C3521" s="2" t="s">
        <v>8615</v>
      </c>
      <c r="D3521" s="2" t="s">
        <v>149</v>
      </c>
      <c r="E3521" s="2"/>
      <c r="F3521" s="2" t="s">
        <v>8060</v>
      </c>
    </row>
    <row r="3522" spans="1:6" ht="18" customHeight="1">
      <c r="A3522" s="2">
        <v>2933910012</v>
      </c>
      <c r="B3522" s="2" t="s">
        <v>8692</v>
      </c>
      <c r="C3522" s="2" t="s">
        <v>8615</v>
      </c>
      <c r="D3522" s="2" t="s">
        <v>149</v>
      </c>
      <c r="E3522" s="2"/>
      <c r="F3522" s="2" t="s">
        <v>8060</v>
      </c>
    </row>
    <row r="3523" spans="1:6" ht="18" customHeight="1">
      <c r="A3523" s="2">
        <v>2933910013</v>
      </c>
      <c r="B3523" s="2" t="s">
        <v>8693</v>
      </c>
      <c r="C3523" s="2" t="s">
        <v>8615</v>
      </c>
      <c r="D3523" s="2" t="s">
        <v>149</v>
      </c>
      <c r="E3523" s="2"/>
      <c r="F3523" s="2" t="s">
        <v>8060</v>
      </c>
    </row>
    <row r="3524" spans="1:6" ht="18" customHeight="1">
      <c r="A3524" s="2">
        <v>2933910014</v>
      </c>
      <c r="B3524" s="2" t="s">
        <v>8694</v>
      </c>
      <c r="C3524" s="2" t="s">
        <v>8615</v>
      </c>
      <c r="D3524" s="2" t="s">
        <v>149</v>
      </c>
      <c r="E3524" s="2"/>
      <c r="F3524" s="2" t="s">
        <v>8060</v>
      </c>
    </row>
    <row r="3525" spans="1:6" ht="18" customHeight="1">
      <c r="A3525" s="2">
        <v>2933910015</v>
      </c>
      <c r="B3525" s="2" t="s">
        <v>8695</v>
      </c>
      <c r="C3525" s="2" t="s">
        <v>8615</v>
      </c>
      <c r="D3525" s="2" t="s">
        <v>149</v>
      </c>
      <c r="E3525" s="2"/>
      <c r="F3525" s="2" t="s">
        <v>8060</v>
      </c>
    </row>
    <row r="3526" spans="1:6" ht="18" customHeight="1">
      <c r="A3526" s="2">
        <v>2933910016</v>
      </c>
      <c r="B3526" s="2" t="s">
        <v>8696</v>
      </c>
      <c r="C3526" s="2" t="s">
        <v>8615</v>
      </c>
      <c r="D3526" s="2" t="s">
        <v>149</v>
      </c>
      <c r="E3526" s="2"/>
      <c r="F3526" s="2" t="s">
        <v>8060</v>
      </c>
    </row>
    <row r="3527" spans="1:6" ht="18" customHeight="1">
      <c r="A3527" s="2">
        <v>2933910017</v>
      </c>
      <c r="B3527" s="2" t="s">
        <v>8697</v>
      </c>
      <c r="C3527" s="2" t="s">
        <v>8615</v>
      </c>
      <c r="D3527" s="2" t="s">
        <v>149</v>
      </c>
      <c r="E3527" s="2"/>
      <c r="F3527" s="2" t="s">
        <v>8060</v>
      </c>
    </row>
    <row r="3528" spans="1:6" ht="18" customHeight="1">
      <c r="A3528" s="2">
        <v>2933910018</v>
      </c>
      <c r="B3528" s="2" t="s">
        <v>8698</v>
      </c>
      <c r="C3528" s="2" t="s">
        <v>8615</v>
      </c>
      <c r="D3528" s="2" t="s">
        <v>149</v>
      </c>
      <c r="E3528" s="2"/>
      <c r="F3528" s="2" t="s">
        <v>8060</v>
      </c>
    </row>
    <row r="3529" spans="1:6" ht="18" customHeight="1">
      <c r="A3529" s="2">
        <v>2933910021</v>
      </c>
      <c r="B3529" s="2" t="s">
        <v>8699</v>
      </c>
      <c r="C3529" s="2" t="s">
        <v>8615</v>
      </c>
      <c r="D3529" s="2" t="s">
        <v>149</v>
      </c>
      <c r="E3529" s="2"/>
      <c r="F3529" s="2" t="s">
        <v>8060</v>
      </c>
    </row>
    <row r="3530" spans="1:6" ht="18" customHeight="1">
      <c r="A3530" s="2">
        <v>2933910022</v>
      </c>
      <c r="B3530" s="2" t="s">
        <v>8700</v>
      </c>
      <c r="C3530" s="2" t="s">
        <v>8615</v>
      </c>
      <c r="D3530" s="2" t="s">
        <v>149</v>
      </c>
      <c r="E3530" s="2"/>
      <c r="F3530" s="2" t="s">
        <v>8060</v>
      </c>
    </row>
    <row r="3531" spans="1:6" ht="18" customHeight="1">
      <c r="A3531" s="2">
        <v>2933920000</v>
      </c>
      <c r="B3531" s="2" t="s">
        <v>8701</v>
      </c>
      <c r="C3531" s="2" t="s">
        <v>8615</v>
      </c>
      <c r="D3531" s="2" t="s">
        <v>149</v>
      </c>
      <c r="E3531" s="2"/>
      <c r="F3531" s="2"/>
    </row>
    <row r="3532" spans="1:6" ht="18" customHeight="1">
      <c r="A3532" s="2">
        <v>2933990025</v>
      </c>
      <c r="B3532" s="2" t="s">
        <v>8702</v>
      </c>
      <c r="C3532" s="2" t="s">
        <v>8615</v>
      </c>
      <c r="D3532" s="2" t="s">
        <v>149</v>
      </c>
      <c r="E3532" s="2"/>
      <c r="F3532" s="2" t="s">
        <v>7495</v>
      </c>
    </row>
    <row r="3533" spans="1:6" ht="18" customHeight="1">
      <c r="A3533" s="2">
        <v>2933990026</v>
      </c>
      <c r="B3533" s="2" t="s">
        <v>8703</v>
      </c>
      <c r="C3533" s="2" t="s">
        <v>8615</v>
      </c>
      <c r="D3533" s="2" t="s">
        <v>149</v>
      </c>
      <c r="E3533" s="2"/>
      <c r="F3533" s="2" t="s">
        <v>7495</v>
      </c>
    </row>
    <row r="3534" spans="1:6" ht="18" customHeight="1">
      <c r="A3534" s="2">
        <v>2933990027</v>
      </c>
      <c r="B3534" s="2" t="s">
        <v>8704</v>
      </c>
      <c r="C3534" s="2" t="s">
        <v>8615</v>
      </c>
      <c r="D3534" s="2" t="s">
        <v>149</v>
      </c>
      <c r="E3534" s="2"/>
      <c r="F3534" s="2" t="s">
        <v>7495</v>
      </c>
    </row>
    <row r="3535" spans="1:6" ht="18" customHeight="1">
      <c r="A3535" s="2">
        <v>2933990031</v>
      </c>
      <c r="B3535" s="2" t="s">
        <v>8705</v>
      </c>
      <c r="C3535" s="2" t="s">
        <v>8615</v>
      </c>
      <c r="D3535" s="2" t="s">
        <v>149</v>
      </c>
      <c r="E3535" s="2"/>
      <c r="F3535" s="2" t="s">
        <v>8060</v>
      </c>
    </row>
    <row r="3536" spans="1:6" ht="18" customHeight="1">
      <c r="A3536" s="2">
        <v>2933990032</v>
      </c>
      <c r="B3536" s="2" t="s">
        <v>8706</v>
      </c>
      <c r="C3536" s="2" t="s">
        <v>8615</v>
      </c>
      <c r="D3536" s="2" t="s">
        <v>149</v>
      </c>
      <c r="E3536" s="2"/>
      <c r="F3536" s="2" t="s">
        <v>8060</v>
      </c>
    </row>
    <row r="3537" spans="1:6" ht="18" customHeight="1">
      <c r="A3537" s="2">
        <v>2933990040</v>
      </c>
      <c r="B3537" s="2" t="s">
        <v>8707</v>
      </c>
      <c r="C3537" s="2" t="s">
        <v>8615</v>
      </c>
      <c r="D3537" s="2" t="s">
        <v>149</v>
      </c>
      <c r="E3537" s="2"/>
      <c r="F3537" s="2" t="s">
        <v>8072</v>
      </c>
    </row>
    <row r="3538" spans="1:6" ht="18" customHeight="1">
      <c r="A3538" s="2">
        <v>2933990061</v>
      </c>
      <c r="B3538" s="2" t="s">
        <v>8708</v>
      </c>
      <c r="C3538" s="2" t="s">
        <v>8615</v>
      </c>
      <c r="D3538" s="2" t="s">
        <v>149</v>
      </c>
      <c r="E3538" s="2"/>
      <c r="F3538" s="2">
        <v>3</v>
      </c>
    </row>
    <row r="3539" spans="1:6" ht="18" customHeight="1">
      <c r="A3539" s="2">
        <v>2933990062</v>
      </c>
      <c r="B3539" s="2" t="s">
        <v>8709</v>
      </c>
      <c r="C3539" s="2" t="s">
        <v>8615</v>
      </c>
      <c r="D3539" s="2" t="s">
        <v>149</v>
      </c>
      <c r="E3539" s="2"/>
      <c r="F3539" s="2" t="s">
        <v>8710</v>
      </c>
    </row>
    <row r="3540" spans="1:6" ht="18" customHeight="1">
      <c r="A3540" s="2">
        <v>2933990091</v>
      </c>
      <c r="B3540" s="2" t="s">
        <v>8711</v>
      </c>
      <c r="C3540" s="2" t="s">
        <v>8615</v>
      </c>
      <c r="D3540" s="2" t="s">
        <v>149</v>
      </c>
      <c r="E3540" s="2"/>
      <c r="F3540" s="2"/>
    </row>
    <row r="3541" spans="1:6" ht="18" customHeight="1">
      <c r="A3541" s="2">
        <v>2933990092</v>
      </c>
      <c r="B3541" s="2" t="s">
        <v>8712</v>
      </c>
      <c r="C3541" s="2" t="s">
        <v>8615</v>
      </c>
      <c r="D3541" s="2" t="s">
        <v>149</v>
      </c>
      <c r="E3541" s="2"/>
      <c r="F3541" s="2"/>
    </row>
    <row r="3542" spans="1:6" ht="18" customHeight="1">
      <c r="A3542" s="2">
        <v>2933990093</v>
      </c>
      <c r="B3542" s="2" t="s">
        <v>8713</v>
      </c>
      <c r="C3542" s="2" t="s">
        <v>8615</v>
      </c>
      <c r="D3542" s="2" t="s">
        <v>149</v>
      </c>
      <c r="E3542" s="2"/>
      <c r="F3542" s="2"/>
    </row>
    <row r="3543" spans="1:6" ht="18" customHeight="1">
      <c r="A3543" s="2">
        <v>2933990094</v>
      </c>
      <c r="B3543" s="2" t="s">
        <v>8712</v>
      </c>
      <c r="C3543" s="2" t="s">
        <v>8615</v>
      </c>
      <c r="D3543" s="2" t="s">
        <v>149</v>
      </c>
      <c r="E3543" s="2"/>
      <c r="F3543" s="2"/>
    </row>
    <row r="3544" spans="1:6" ht="18" customHeight="1">
      <c r="A3544" s="2">
        <v>2933990095</v>
      </c>
      <c r="B3544" s="2" t="s">
        <v>8022</v>
      </c>
      <c r="C3544" s="2" t="s">
        <v>8615</v>
      </c>
      <c r="D3544" s="2" t="s">
        <v>149</v>
      </c>
      <c r="E3544" s="2"/>
      <c r="F3544" s="2">
        <v>89</v>
      </c>
    </row>
    <row r="3545" spans="1:6" ht="18" customHeight="1">
      <c r="A3545" s="2">
        <v>2933990099</v>
      </c>
      <c r="B3545" s="2" t="s">
        <v>8714</v>
      </c>
      <c r="C3545" s="2" t="s">
        <v>8615</v>
      </c>
      <c r="D3545" s="2" t="s">
        <v>149</v>
      </c>
      <c r="E3545" s="2"/>
      <c r="F3545" s="2"/>
    </row>
    <row r="3546" spans="1:6" ht="18" customHeight="1">
      <c r="A3546" s="2">
        <v>2934101000</v>
      </c>
      <c r="B3546" s="2" t="s">
        <v>8715</v>
      </c>
      <c r="C3546" s="2" t="s">
        <v>7903</v>
      </c>
      <c r="D3546" s="2" t="s">
        <v>149</v>
      </c>
      <c r="E3546" s="2"/>
      <c r="F3546" s="2"/>
    </row>
    <row r="3547" spans="1:6" ht="18" customHeight="1">
      <c r="A3547" s="2">
        <v>2934109021</v>
      </c>
      <c r="B3547" s="2" t="s">
        <v>8716</v>
      </c>
      <c r="C3547" s="2" t="s">
        <v>7903</v>
      </c>
      <c r="D3547" s="2" t="s">
        <v>149</v>
      </c>
      <c r="E3547" s="2"/>
      <c r="F3547" s="2" t="s">
        <v>7495</v>
      </c>
    </row>
    <row r="3548" spans="1:6" ht="18" customHeight="1">
      <c r="A3548" s="2">
        <v>2934109091</v>
      </c>
      <c r="B3548" s="2" t="s">
        <v>8717</v>
      </c>
      <c r="C3548" s="2" t="s">
        <v>7903</v>
      </c>
      <c r="D3548" s="2" t="s">
        <v>149</v>
      </c>
      <c r="E3548" s="2"/>
      <c r="F3548" s="2"/>
    </row>
    <row r="3549" spans="1:6" ht="18" customHeight="1">
      <c r="A3549" s="2">
        <v>2934109092</v>
      </c>
      <c r="B3549" s="2" t="s">
        <v>8717</v>
      </c>
      <c r="C3549" s="2" t="s">
        <v>7903</v>
      </c>
      <c r="D3549" s="2" t="s">
        <v>149</v>
      </c>
      <c r="E3549" s="2"/>
      <c r="F3549" s="2"/>
    </row>
    <row r="3550" spans="1:6" ht="18" customHeight="1">
      <c r="A3550" s="2">
        <v>2934109099</v>
      </c>
      <c r="B3550" s="2" t="s">
        <v>8718</v>
      </c>
      <c r="C3550" s="2" t="s">
        <v>7903</v>
      </c>
      <c r="D3550" s="2" t="s">
        <v>149</v>
      </c>
      <c r="E3550" s="2"/>
      <c r="F3550" s="2"/>
    </row>
    <row r="3551" spans="1:6" ht="18" customHeight="1">
      <c r="A3551" s="2">
        <v>2934200021</v>
      </c>
      <c r="B3551" s="2" t="s">
        <v>8719</v>
      </c>
      <c r="C3551" s="2" t="s">
        <v>7903</v>
      </c>
      <c r="D3551" s="2" t="s">
        <v>149</v>
      </c>
      <c r="E3551" s="2"/>
      <c r="F3551" s="2"/>
    </row>
    <row r="3552" spans="1:6" ht="18" customHeight="1">
      <c r="A3552" s="2">
        <v>2934200023</v>
      </c>
      <c r="B3552" s="2" t="s">
        <v>8719</v>
      </c>
      <c r="C3552" s="2" t="s">
        <v>7903</v>
      </c>
      <c r="D3552" s="2" t="s">
        <v>149</v>
      </c>
      <c r="E3552" s="2"/>
      <c r="F3552" s="2"/>
    </row>
    <row r="3553" spans="1:6" ht="18" customHeight="1">
      <c r="A3553" s="2">
        <v>2934200031</v>
      </c>
      <c r="B3553" s="2" t="s">
        <v>8720</v>
      </c>
      <c r="C3553" s="2" t="s">
        <v>7903</v>
      </c>
      <c r="D3553" s="2" t="s">
        <v>149</v>
      </c>
      <c r="E3553" s="2"/>
      <c r="F3553" s="2" t="s">
        <v>7495</v>
      </c>
    </row>
    <row r="3554" spans="1:6" ht="18" customHeight="1">
      <c r="A3554" s="2">
        <v>2934200090</v>
      </c>
      <c r="B3554" s="2" t="s">
        <v>8721</v>
      </c>
      <c r="C3554" s="2" t="s">
        <v>7903</v>
      </c>
      <c r="D3554" s="2" t="s">
        <v>149</v>
      </c>
      <c r="E3554" s="2"/>
      <c r="F3554" s="2"/>
    </row>
    <row r="3555" spans="1:6" ht="18" customHeight="1">
      <c r="A3555" s="2">
        <v>2934300000</v>
      </c>
      <c r="B3555" s="2" t="s">
        <v>8722</v>
      </c>
      <c r="C3555" s="2" t="s">
        <v>7903</v>
      </c>
      <c r="D3555" s="2" t="s">
        <v>149</v>
      </c>
      <c r="E3555" s="2"/>
      <c r="F3555" s="2"/>
    </row>
    <row r="3556" spans="1:6" ht="18" customHeight="1">
      <c r="A3556" s="2">
        <v>2934910000</v>
      </c>
      <c r="B3556" s="2" t="s">
        <v>8723</v>
      </c>
      <c r="C3556" s="2" t="s">
        <v>7903</v>
      </c>
      <c r="D3556" s="2" t="s">
        <v>149</v>
      </c>
      <c r="E3556" s="2"/>
      <c r="F3556" s="2" t="s">
        <v>8060</v>
      </c>
    </row>
    <row r="3557" spans="1:6" ht="18" customHeight="1">
      <c r="A3557" s="2">
        <v>2934920010</v>
      </c>
      <c r="B3557" s="2" t="s">
        <v>8724</v>
      </c>
      <c r="C3557" s="2" t="s">
        <v>7903</v>
      </c>
      <c r="D3557" s="2" t="s">
        <v>149</v>
      </c>
      <c r="E3557" s="2"/>
      <c r="F3557" s="2" t="s">
        <v>8060</v>
      </c>
    </row>
    <row r="3558" spans="1:6" ht="18" customHeight="1">
      <c r="A3558" s="2">
        <v>2934920090</v>
      </c>
      <c r="B3558" s="2" t="s">
        <v>8725</v>
      </c>
      <c r="C3558" s="2" t="s">
        <v>7903</v>
      </c>
      <c r="D3558" s="2" t="s">
        <v>149</v>
      </c>
      <c r="E3558" s="2"/>
      <c r="F3558" s="2"/>
    </row>
    <row r="3559" spans="1:6" ht="18" customHeight="1">
      <c r="A3559" s="2">
        <v>2934991000</v>
      </c>
      <c r="B3559" s="2" t="s">
        <v>8726</v>
      </c>
      <c r="C3559" s="2" t="s">
        <v>7903</v>
      </c>
      <c r="D3559" s="2" t="s">
        <v>149</v>
      </c>
      <c r="E3559" s="2"/>
      <c r="F3559" s="2"/>
    </row>
    <row r="3560" spans="1:6" ht="18" customHeight="1">
      <c r="A3560" s="2">
        <v>2934992000</v>
      </c>
      <c r="B3560" s="2" t="s">
        <v>8727</v>
      </c>
      <c r="C3560" s="2" t="s">
        <v>7903</v>
      </c>
      <c r="D3560" s="2" t="s">
        <v>149</v>
      </c>
      <c r="E3560" s="2"/>
      <c r="F3560" s="2" t="s">
        <v>6407</v>
      </c>
    </row>
    <row r="3561" spans="1:6" ht="18" customHeight="1">
      <c r="A3561" s="2">
        <v>2934993010</v>
      </c>
      <c r="B3561" s="2" t="s">
        <v>8728</v>
      </c>
      <c r="C3561" s="2" t="s">
        <v>7903</v>
      </c>
      <c r="D3561" s="2" t="s">
        <v>149</v>
      </c>
      <c r="E3561" s="2"/>
      <c r="F3561" s="2" t="s">
        <v>8729</v>
      </c>
    </row>
    <row r="3562" spans="1:6" ht="18" customHeight="1">
      <c r="A3562" s="2">
        <v>2934993090</v>
      </c>
      <c r="B3562" s="2" t="s">
        <v>8730</v>
      </c>
      <c r="C3562" s="2" t="s">
        <v>7903</v>
      </c>
      <c r="D3562" s="2" t="s">
        <v>149</v>
      </c>
      <c r="E3562" s="2"/>
      <c r="F3562" s="2"/>
    </row>
    <row r="3563" spans="1:6" ht="18" customHeight="1">
      <c r="A3563" s="2">
        <v>2934994000</v>
      </c>
      <c r="B3563" s="2" t="s">
        <v>8731</v>
      </c>
      <c r="C3563" s="2" t="s">
        <v>7903</v>
      </c>
      <c r="D3563" s="2" t="s">
        <v>149</v>
      </c>
      <c r="E3563" s="2"/>
      <c r="F3563" s="2"/>
    </row>
    <row r="3564" spans="1:6" ht="18" customHeight="1">
      <c r="A3564" s="2">
        <v>2934995000</v>
      </c>
      <c r="B3564" s="2" t="s">
        <v>8732</v>
      </c>
      <c r="C3564" s="2" t="s">
        <v>7903</v>
      </c>
      <c r="D3564" s="2" t="s">
        <v>149</v>
      </c>
      <c r="E3564" s="2"/>
      <c r="F3564" s="2"/>
    </row>
    <row r="3565" spans="1:6" ht="18" customHeight="1">
      <c r="A3565" s="2">
        <v>2934996000</v>
      </c>
      <c r="B3565" s="2" t="s">
        <v>8733</v>
      </c>
      <c r="C3565" s="2" t="s">
        <v>7903</v>
      </c>
      <c r="D3565" s="2" t="s">
        <v>149</v>
      </c>
      <c r="E3565" s="2"/>
      <c r="F3565" s="2"/>
    </row>
    <row r="3566" spans="1:6" ht="18" customHeight="1">
      <c r="A3566" s="2">
        <v>2934997000</v>
      </c>
      <c r="B3566" s="2" t="s">
        <v>8734</v>
      </c>
      <c r="C3566" s="2" t="s">
        <v>7903</v>
      </c>
      <c r="D3566" s="2" t="s">
        <v>149</v>
      </c>
      <c r="E3566" s="2"/>
      <c r="F3566" s="2"/>
    </row>
    <row r="3567" spans="1:6" ht="18" customHeight="1">
      <c r="A3567" s="2">
        <v>2934999001</v>
      </c>
      <c r="B3567" s="2" t="s">
        <v>8735</v>
      </c>
      <c r="C3567" s="2" t="s">
        <v>7903</v>
      </c>
      <c r="D3567" s="2" t="s">
        <v>149</v>
      </c>
      <c r="E3567" s="2"/>
      <c r="F3567" s="2" t="s">
        <v>6407</v>
      </c>
    </row>
    <row r="3568" spans="1:6" ht="18" customHeight="1">
      <c r="A3568" s="2">
        <v>2934999011</v>
      </c>
      <c r="B3568" s="2" t="s">
        <v>8736</v>
      </c>
      <c r="C3568" s="2" t="s">
        <v>7903</v>
      </c>
      <c r="D3568" s="2" t="s">
        <v>149</v>
      </c>
      <c r="E3568" s="2"/>
      <c r="F3568" s="2" t="s">
        <v>7495</v>
      </c>
    </row>
    <row r="3569" spans="1:6" ht="18" customHeight="1">
      <c r="A3569" s="2">
        <v>2934999012</v>
      </c>
      <c r="B3569" s="2" t="s">
        <v>8737</v>
      </c>
      <c r="C3569" s="2" t="s">
        <v>7903</v>
      </c>
      <c r="D3569" s="2" t="s">
        <v>149</v>
      </c>
      <c r="E3569" s="2"/>
      <c r="F3569" s="2" t="s">
        <v>7495</v>
      </c>
    </row>
    <row r="3570" spans="1:6" ht="18" customHeight="1">
      <c r="A3570" s="2">
        <v>2934999013</v>
      </c>
      <c r="B3570" s="2" t="s">
        <v>8738</v>
      </c>
      <c r="C3570" s="2" t="s">
        <v>7903</v>
      </c>
      <c r="D3570" s="2" t="s">
        <v>149</v>
      </c>
      <c r="E3570" s="2"/>
      <c r="F3570" s="2" t="s">
        <v>7495</v>
      </c>
    </row>
    <row r="3571" spans="1:6" ht="18" customHeight="1">
      <c r="A3571" s="2">
        <v>2934999014</v>
      </c>
      <c r="B3571" s="2" t="s">
        <v>8739</v>
      </c>
      <c r="C3571" s="2" t="s">
        <v>7903</v>
      </c>
      <c r="D3571" s="2" t="s">
        <v>149</v>
      </c>
      <c r="E3571" s="2"/>
      <c r="F3571" s="2" t="s">
        <v>7495</v>
      </c>
    </row>
    <row r="3572" spans="1:6" ht="18" customHeight="1">
      <c r="A3572" s="2">
        <v>2934999015</v>
      </c>
      <c r="B3572" s="2" t="s">
        <v>8740</v>
      </c>
      <c r="C3572" s="2" t="s">
        <v>7903</v>
      </c>
      <c r="D3572" s="2" t="s">
        <v>149</v>
      </c>
      <c r="E3572" s="2"/>
      <c r="F3572" s="2" t="s">
        <v>7389</v>
      </c>
    </row>
    <row r="3573" spans="1:6" ht="18" customHeight="1">
      <c r="A3573" s="2">
        <v>2934999022</v>
      </c>
      <c r="B3573" s="2" t="s">
        <v>8741</v>
      </c>
      <c r="C3573" s="2" t="s">
        <v>7903</v>
      </c>
      <c r="D3573" s="2" t="s">
        <v>149</v>
      </c>
      <c r="E3573" s="2"/>
      <c r="F3573" s="2" t="s">
        <v>7495</v>
      </c>
    </row>
    <row r="3574" spans="1:6" ht="18" customHeight="1">
      <c r="A3574" s="2">
        <v>2934999065</v>
      </c>
      <c r="B3574" s="2" t="s">
        <v>8742</v>
      </c>
      <c r="C3574" s="2" t="s">
        <v>7903</v>
      </c>
      <c r="D3574" s="2" t="s">
        <v>149</v>
      </c>
      <c r="E3574" s="2"/>
      <c r="F3574" s="2" t="s">
        <v>8060</v>
      </c>
    </row>
    <row r="3575" spans="1:6" ht="18" customHeight="1">
      <c r="A3575" s="2">
        <v>2934999066</v>
      </c>
      <c r="B3575" s="2" t="s">
        <v>8743</v>
      </c>
      <c r="C3575" s="2" t="s">
        <v>7903</v>
      </c>
      <c r="D3575" s="2" t="s">
        <v>149</v>
      </c>
      <c r="E3575" s="2"/>
      <c r="F3575" s="2" t="s">
        <v>8060</v>
      </c>
    </row>
    <row r="3576" spans="1:6" ht="18" customHeight="1">
      <c r="A3576" s="2">
        <v>2934999076</v>
      </c>
      <c r="B3576" s="2" t="s">
        <v>8744</v>
      </c>
      <c r="C3576" s="2" t="s">
        <v>7903</v>
      </c>
      <c r="D3576" s="2" t="s">
        <v>149</v>
      </c>
      <c r="E3576" s="2"/>
      <c r="F3576" s="2"/>
    </row>
    <row r="3577" spans="1:6" ht="18" customHeight="1">
      <c r="A3577" s="2">
        <v>2934999077</v>
      </c>
      <c r="B3577" s="2" t="s">
        <v>8744</v>
      </c>
      <c r="C3577" s="2" t="s">
        <v>7903</v>
      </c>
      <c r="D3577" s="2" t="s">
        <v>149</v>
      </c>
      <c r="E3577" s="2"/>
      <c r="F3577" s="2"/>
    </row>
    <row r="3578" spans="1:6" ht="18" customHeight="1">
      <c r="A3578" s="2">
        <v>2934999084</v>
      </c>
      <c r="B3578" s="2" t="s">
        <v>8745</v>
      </c>
      <c r="C3578" s="2" t="s">
        <v>7903</v>
      </c>
      <c r="D3578" s="2" t="s">
        <v>149</v>
      </c>
      <c r="E3578" s="2"/>
      <c r="F3578" s="2">
        <v>3</v>
      </c>
    </row>
    <row r="3579" spans="1:6" ht="18" customHeight="1">
      <c r="A3579" s="2">
        <v>2934999091</v>
      </c>
      <c r="B3579" s="2" t="s">
        <v>8746</v>
      </c>
      <c r="C3579" s="2" t="s">
        <v>7903</v>
      </c>
      <c r="D3579" s="2" t="s">
        <v>149</v>
      </c>
      <c r="E3579" s="2"/>
      <c r="F3579" s="2"/>
    </row>
    <row r="3580" spans="1:6" ht="18" customHeight="1">
      <c r="A3580" s="2">
        <v>2934999092</v>
      </c>
      <c r="B3580" s="2" t="s">
        <v>8747</v>
      </c>
      <c r="C3580" s="2" t="s">
        <v>7903</v>
      </c>
      <c r="D3580" s="2" t="s">
        <v>149</v>
      </c>
      <c r="E3580" s="2"/>
      <c r="F3580" s="2"/>
    </row>
    <row r="3581" spans="1:6" ht="18" customHeight="1">
      <c r="A3581" s="2">
        <v>2934999093</v>
      </c>
      <c r="B3581" s="2" t="s">
        <v>8022</v>
      </c>
      <c r="C3581" s="2" t="s">
        <v>7903</v>
      </c>
      <c r="D3581" s="2" t="s">
        <v>149</v>
      </c>
      <c r="E3581" s="2"/>
      <c r="F3581" s="2">
        <v>89</v>
      </c>
    </row>
    <row r="3582" spans="1:6" ht="18" customHeight="1">
      <c r="A3582" s="2">
        <v>2934999095</v>
      </c>
      <c r="B3582" s="2" t="s">
        <v>8746</v>
      </c>
      <c r="C3582" s="2" t="s">
        <v>7903</v>
      </c>
      <c r="D3582" s="2" t="s">
        <v>149</v>
      </c>
      <c r="E3582" s="2"/>
      <c r="F3582" s="2"/>
    </row>
    <row r="3583" spans="1:6" ht="18" customHeight="1">
      <c r="A3583" s="2">
        <v>2934999096</v>
      </c>
      <c r="B3583" s="2" t="s">
        <v>8747</v>
      </c>
      <c r="C3583" s="2" t="s">
        <v>7903</v>
      </c>
      <c r="D3583" s="2" t="s">
        <v>149</v>
      </c>
      <c r="E3583" s="2"/>
      <c r="F3583" s="2"/>
    </row>
    <row r="3584" spans="1:6" ht="18" customHeight="1">
      <c r="A3584" s="2">
        <v>2934999099</v>
      </c>
      <c r="B3584" s="2" t="s">
        <v>8748</v>
      </c>
      <c r="C3584" s="2" t="s">
        <v>7903</v>
      </c>
      <c r="D3584" s="2" t="s">
        <v>149</v>
      </c>
      <c r="E3584" s="2"/>
      <c r="F3584" s="2"/>
    </row>
    <row r="3585" spans="1:6" ht="18" customHeight="1">
      <c r="A3585" s="2">
        <v>2935100000</v>
      </c>
      <c r="B3585" s="2" t="s">
        <v>8749</v>
      </c>
      <c r="C3585" s="2" t="s">
        <v>7903</v>
      </c>
      <c r="D3585" s="2" t="s">
        <v>149</v>
      </c>
      <c r="E3585" s="2"/>
      <c r="F3585" s="2">
        <v>89</v>
      </c>
    </row>
    <row r="3586" spans="1:6" ht="18" customHeight="1">
      <c r="A3586" s="2">
        <v>2935200000</v>
      </c>
      <c r="B3586" s="2" t="s">
        <v>8750</v>
      </c>
      <c r="C3586" s="2" t="s">
        <v>7903</v>
      </c>
      <c r="D3586" s="2" t="s">
        <v>149</v>
      </c>
      <c r="E3586" s="2"/>
      <c r="F3586" s="2">
        <v>89</v>
      </c>
    </row>
    <row r="3587" spans="1:6" ht="18" customHeight="1">
      <c r="A3587" s="2">
        <v>2935300000</v>
      </c>
      <c r="B3587" s="2" t="s">
        <v>8751</v>
      </c>
      <c r="C3587" s="2" t="s">
        <v>7903</v>
      </c>
      <c r="D3587" s="2" t="s">
        <v>149</v>
      </c>
      <c r="E3587" s="2"/>
      <c r="F3587" s="2">
        <v>89</v>
      </c>
    </row>
    <row r="3588" spans="1:6" ht="18" customHeight="1">
      <c r="A3588" s="2">
        <v>2935400000</v>
      </c>
      <c r="B3588" s="2" t="s">
        <v>8752</v>
      </c>
      <c r="C3588" s="2" t="s">
        <v>7903</v>
      </c>
      <c r="D3588" s="2" t="s">
        <v>149</v>
      </c>
      <c r="E3588" s="2"/>
      <c r="F3588" s="2">
        <v>89</v>
      </c>
    </row>
    <row r="3589" spans="1:6" ht="18" customHeight="1">
      <c r="A3589" s="2">
        <v>2935500000</v>
      </c>
      <c r="B3589" s="2" t="s">
        <v>8753</v>
      </c>
      <c r="C3589" s="2" t="s">
        <v>7903</v>
      </c>
      <c r="D3589" s="2" t="s">
        <v>149</v>
      </c>
      <c r="E3589" s="2"/>
      <c r="F3589" s="2"/>
    </row>
    <row r="3590" spans="1:6" ht="18" customHeight="1">
      <c r="A3590" s="2">
        <v>2935900036</v>
      </c>
      <c r="B3590" s="2" t="s">
        <v>8754</v>
      </c>
      <c r="C3590" s="2" t="s">
        <v>7903</v>
      </c>
      <c r="D3590" s="2" t="s">
        <v>149</v>
      </c>
      <c r="E3590" s="2"/>
      <c r="F3590" s="2"/>
    </row>
    <row r="3591" spans="1:6" ht="18" customHeight="1">
      <c r="A3591" s="2">
        <v>2935900037</v>
      </c>
      <c r="B3591" s="2" t="s">
        <v>8022</v>
      </c>
      <c r="C3591" s="2" t="s">
        <v>7903</v>
      </c>
      <c r="D3591" s="2" t="s">
        <v>149</v>
      </c>
      <c r="E3591" s="2"/>
      <c r="F3591" s="2">
        <v>89</v>
      </c>
    </row>
    <row r="3592" spans="1:6" ht="18" customHeight="1">
      <c r="A3592" s="2">
        <v>2935900038</v>
      </c>
      <c r="B3592" s="2" t="s">
        <v>7956</v>
      </c>
      <c r="C3592" s="2" t="s">
        <v>7903</v>
      </c>
      <c r="D3592" s="2" t="s">
        <v>149</v>
      </c>
      <c r="E3592" s="2"/>
      <c r="F3592" s="2" t="s">
        <v>7738</v>
      </c>
    </row>
    <row r="3593" spans="1:6" ht="18" customHeight="1">
      <c r="A3593" s="2">
        <v>2935900039</v>
      </c>
      <c r="B3593" s="2" t="s">
        <v>8754</v>
      </c>
      <c r="C3593" s="2" t="s">
        <v>7903</v>
      </c>
      <c r="D3593" s="2" t="s">
        <v>149</v>
      </c>
      <c r="E3593" s="2"/>
      <c r="F3593" s="2"/>
    </row>
    <row r="3594" spans="1:6" ht="18" customHeight="1">
      <c r="A3594" s="2">
        <v>2935900041</v>
      </c>
      <c r="B3594" s="2" t="s">
        <v>8755</v>
      </c>
      <c r="C3594" s="2" t="s">
        <v>7903</v>
      </c>
      <c r="D3594" s="2" t="s">
        <v>149</v>
      </c>
      <c r="E3594" s="2"/>
      <c r="F3594" s="2" t="s">
        <v>7495</v>
      </c>
    </row>
    <row r="3595" spans="1:6" ht="18" customHeight="1">
      <c r="A3595" s="2">
        <v>2935900042</v>
      </c>
      <c r="B3595" s="2" t="s">
        <v>8756</v>
      </c>
      <c r="C3595" s="2" t="s">
        <v>7903</v>
      </c>
      <c r="D3595" s="2" t="s">
        <v>149</v>
      </c>
      <c r="E3595" s="2"/>
      <c r="F3595" s="2" t="s">
        <v>7495</v>
      </c>
    </row>
    <row r="3596" spans="1:6" ht="18" customHeight="1">
      <c r="A3596" s="2">
        <v>2935900043</v>
      </c>
      <c r="B3596" s="2" t="s">
        <v>8757</v>
      </c>
      <c r="C3596" s="2" t="s">
        <v>7903</v>
      </c>
      <c r="D3596" s="2" t="s">
        <v>149</v>
      </c>
      <c r="E3596" s="2"/>
      <c r="F3596" s="2" t="s">
        <v>7495</v>
      </c>
    </row>
    <row r="3597" spans="1:6" ht="18" customHeight="1">
      <c r="A3597" s="2">
        <v>2935900090</v>
      </c>
      <c r="B3597" s="2" t="s">
        <v>8758</v>
      </c>
      <c r="C3597" s="2" t="s">
        <v>7903</v>
      </c>
      <c r="D3597" s="2" t="s">
        <v>149</v>
      </c>
      <c r="E3597" s="2"/>
      <c r="F3597" s="2"/>
    </row>
    <row r="3598" spans="1:6" ht="18" customHeight="1">
      <c r="A3598" s="2">
        <v>2936210000</v>
      </c>
      <c r="B3598" s="2" t="s">
        <v>8759</v>
      </c>
      <c r="C3598" s="2" t="s">
        <v>7903</v>
      </c>
      <c r="D3598" s="2" t="s">
        <v>149</v>
      </c>
      <c r="E3598" s="2"/>
      <c r="F3598" s="2" t="s">
        <v>6407</v>
      </c>
    </row>
    <row r="3599" spans="1:6" ht="18" customHeight="1">
      <c r="A3599" s="2">
        <v>2936220000</v>
      </c>
      <c r="B3599" s="2" t="s">
        <v>8760</v>
      </c>
      <c r="C3599" s="2" t="s">
        <v>7903</v>
      </c>
      <c r="D3599" s="2" t="s">
        <v>149</v>
      </c>
      <c r="E3599" s="2"/>
      <c r="F3599" s="2" t="s">
        <v>6407</v>
      </c>
    </row>
    <row r="3600" spans="1:6" ht="18" customHeight="1">
      <c r="A3600" s="2">
        <v>2936230000</v>
      </c>
      <c r="B3600" s="2" t="s">
        <v>8761</v>
      </c>
      <c r="C3600" s="2" t="s">
        <v>7903</v>
      </c>
      <c r="D3600" s="2" t="s">
        <v>149</v>
      </c>
      <c r="E3600" s="2"/>
      <c r="F3600" s="2" t="s">
        <v>6407</v>
      </c>
    </row>
    <row r="3601" spans="1:6" ht="18" customHeight="1">
      <c r="A3601" s="2">
        <v>2936240000</v>
      </c>
      <c r="B3601" s="2" t="s">
        <v>8762</v>
      </c>
      <c r="C3601" s="2" t="s">
        <v>7903</v>
      </c>
      <c r="D3601" s="2" t="s">
        <v>149</v>
      </c>
      <c r="E3601" s="2"/>
      <c r="F3601" s="2" t="s">
        <v>6407</v>
      </c>
    </row>
    <row r="3602" spans="1:6" ht="18" customHeight="1">
      <c r="A3602" s="2">
        <v>2936250000</v>
      </c>
      <c r="B3602" s="2" t="s">
        <v>8763</v>
      </c>
      <c r="C3602" s="2" t="s">
        <v>7903</v>
      </c>
      <c r="D3602" s="2" t="s">
        <v>149</v>
      </c>
      <c r="E3602" s="2"/>
      <c r="F3602" s="2" t="s">
        <v>6407</v>
      </c>
    </row>
    <row r="3603" spans="1:6" ht="18" customHeight="1">
      <c r="A3603" s="2">
        <v>2936260000</v>
      </c>
      <c r="B3603" s="2" t="s">
        <v>8764</v>
      </c>
      <c r="C3603" s="2" t="s">
        <v>7903</v>
      </c>
      <c r="D3603" s="2" t="s">
        <v>149</v>
      </c>
      <c r="E3603" s="2"/>
      <c r="F3603" s="2" t="s">
        <v>6407</v>
      </c>
    </row>
    <row r="3604" spans="1:6" ht="18" customHeight="1">
      <c r="A3604" s="2">
        <v>2936270000</v>
      </c>
      <c r="B3604" s="2" t="s">
        <v>8765</v>
      </c>
      <c r="C3604" s="2" t="s">
        <v>7903</v>
      </c>
      <c r="D3604" s="2" t="s">
        <v>149</v>
      </c>
      <c r="E3604" s="2"/>
      <c r="F3604" s="2" t="s">
        <v>6407</v>
      </c>
    </row>
    <row r="3605" spans="1:6" ht="18" customHeight="1">
      <c r="A3605" s="2">
        <v>2936280000</v>
      </c>
      <c r="B3605" s="2" t="s">
        <v>8766</v>
      </c>
      <c r="C3605" s="2" t="s">
        <v>7903</v>
      </c>
      <c r="D3605" s="2" t="s">
        <v>149</v>
      </c>
      <c r="E3605" s="2"/>
      <c r="F3605" s="2" t="s">
        <v>6407</v>
      </c>
    </row>
    <row r="3606" spans="1:6" ht="18" customHeight="1">
      <c r="A3606" s="2">
        <v>2936290000</v>
      </c>
      <c r="B3606" s="2" t="s">
        <v>8767</v>
      </c>
      <c r="C3606" s="2" t="s">
        <v>7903</v>
      </c>
      <c r="D3606" s="2" t="s">
        <v>149</v>
      </c>
      <c r="E3606" s="2"/>
      <c r="F3606" s="2" t="s">
        <v>6407</v>
      </c>
    </row>
    <row r="3607" spans="1:6" ht="18" customHeight="1">
      <c r="A3607" s="2">
        <v>2936901000</v>
      </c>
      <c r="B3607" s="2" t="s">
        <v>8768</v>
      </c>
      <c r="C3607" s="2" t="s">
        <v>7903</v>
      </c>
      <c r="D3607" s="2" t="s">
        <v>149</v>
      </c>
      <c r="E3607" s="2"/>
      <c r="F3607" s="2" t="s">
        <v>6407</v>
      </c>
    </row>
    <row r="3608" spans="1:6" ht="18" customHeight="1">
      <c r="A3608" s="2">
        <v>2936909000</v>
      </c>
      <c r="B3608" s="2" t="s">
        <v>8769</v>
      </c>
      <c r="C3608" s="2" t="s">
        <v>7903</v>
      </c>
      <c r="D3608" s="2" t="s">
        <v>149</v>
      </c>
      <c r="E3608" s="2"/>
      <c r="F3608" s="2" t="s">
        <v>6407</v>
      </c>
    </row>
    <row r="3609" spans="1:6" ht="18" customHeight="1">
      <c r="A3609" s="2">
        <v>2937110030</v>
      </c>
      <c r="B3609" s="2" t="s">
        <v>8770</v>
      </c>
      <c r="C3609" s="2" t="s">
        <v>7903</v>
      </c>
      <c r="D3609" s="2" t="s">
        <v>149</v>
      </c>
      <c r="E3609" s="2"/>
      <c r="F3609" s="2" t="s">
        <v>8072</v>
      </c>
    </row>
    <row r="3610" spans="1:6" ht="18" customHeight="1">
      <c r="A3610" s="2">
        <v>2937110090</v>
      </c>
      <c r="B3610" s="2" t="s">
        <v>8771</v>
      </c>
      <c r="C3610" s="2" t="s">
        <v>7903</v>
      </c>
      <c r="D3610" s="2" t="s">
        <v>149</v>
      </c>
      <c r="E3610" s="2"/>
      <c r="F3610" s="2"/>
    </row>
    <row r="3611" spans="1:6" ht="18" customHeight="1">
      <c r="A3611" s="2">
        <v>2937121000</v>
      </c>
      <c r="B3611" s="2" t="s">
        <v>8772</v>
      </c>
      <c r="C3611" s="2" t="s">
        <v>7903</v>
      </c>
      <c r="D3611" s="2" t="s">
        <v>149</v>
      </c>
      <c r="E3611" s="2"/>
      <c r="F3611" s="2" t="s">
        <v>8072</v>
      </c>
    </row>
    <row r="3612" spans="1:6" ht="18" customHeight="1">
      <c r="A3612" s="2">
        <v>2937129000</v>
      </c>
      <c r="B3612" s="2" t="s">
        <v>8773</v>
      </c>
      <c r="C3612" s="2" t="s">
        <v>7903</v>
      </c>
      <c r="D3612" s="2" t="s">
        <v>149</v>
      </c>
      <c r="E3612" s="2"/>
      <c r="F3612" s="2" t="s">
        <v>8072</v>
      </c>
    </row>
    <row r="3613" spans="1:6" ht="18" customHeight="1">
      <c r="A3613" s="2">
        <v>2937190020</v>
      </c>
      <c r="B3613" s="2" t="s">
        <v>8774</v>
      </c>
      <c r="C3613" s="2" t="s">
        <v>7903</v>
      </c>
      <c r="D3613" s="2" t="s">
        <v>149</v>
      </c>
      <c r="E3613" s="2"/>
      <c r="F3613" s="2" t="s">
        <v>8072</v>
      </c>
    </row>
    <row r="3614" spans="1:6" ht="18" customHeight="1">
      <c r="A3614" s="2">
        <v>2937190030</v>
      </c>
      <c r="B3614" s="2" t="s">
        <v>8775</v>
      </c>
      <c r="C3614" s="2" t="s">
        <v>7903</v>
      </c>
      <c r="D3614" s="2" t="s">
        <v>149</v>
      </c>
      <c r="E3614" s="2"/>
      <c r="F3614" s="2" t="s">
        <v>8072</v>
      </c>
    </row>
    <row r="3615" spans="1:6" ht="18" customHeight="1">
      <c r="A3615" s="2">
        <v>2937190091</v>
      </c>
      <c r="B3615" s="2" t="s">
        <v>8776</v>
      </c>
      <c r="C3615" s="2" t="s">
        <v>7903</v>
      </c>
      <c r="D3615" s="2" t="s">
        <v>149</v>
      </c>
      <c r="E3615" s="2"/>
      <c r="F3615" s="2" t="s">
        <v>8072</v>
      </c>
    </row>
    <row r="3616" spans="1:6" ht="18" customHeight="1">
      <c r="A3616" s="2">
        <v>2937190092</v>
      </c>
      <c r="B3616" s="2" t="s">
        <v>8776</v>
      </c>
      <c r="C3616" s="2" t="s">
        <v>7903</v>
      </c>
      <c r="D3616" s="2" t="s">
        <v>149</v>
      </c>
      <c r="E3616" s="2"/>
      <c r="F3616" s="2" t="s">
        <v>8072</v>
      </c>
    </row>
    <row r="3617" spans="1:6" ht="18" customHeight="1">
      <c r="A3617" s="2">
        <v>2937190099</v>
      </c>
      <c r="B3617" s="2" t="s">
        <v>8777</v>
      </c>
      <c r="C3617" s="2" t="s">
        <v>7903</v>
      </c>
      <c r="D3617" s="2" t="s">
        <v>149</v>
      </c>
      <c r="E3617" s="2"/>
      <c r="F3617" s="2" t="s">
        <v>8462</v>
      </c>
    </row>
    <row r="3618" spans="1:6" ht="18" customHeight="1">
      <c r="A3618" s="2">
        <v>2937210000</v>
      </c>
      <c r="B3618" s="2" t="s">
        <v>8778</v>
      </c>
      <c r="C3618" s="2" t="s">
        <v>7903</v>
      </c>
      <c r="D3618" s="2" t="s">
        <v>149</v>
      </c>
      <c r="E3618" s="2"/>
      <c r="F3618" s="2" t="s">
        <v>8462</v>
      </c>
    </row>
    <row r="3619" spans="1:6" ht="18" customHeight="1">
      <c r="A3619" s="2">
        <v>2937221000</v>
      </c>
      <c r="B3619" s="2" t="s">
        <v>8779</v>
      </c>
      <c r="C3619" s="2" t="s">
        <v>7903</v>
      </c>
      <c r="D3619" s="2" t="s">
        <v>149</v>
      </c>
      <c r="E3619" s="2"/>
      <c r="F3619" s="2" t="s">
        <v>8462</v>
      </c>
    </row>
    <row r="3620" spans="1:6" ht="18" customHeight="1">
      <c r="A3620" s="2">
        <v>2937229000</v>
      </c>
      <c r="B3620" s="2" t="s">
        <v>8780</v>
      </c>
      <c r="C3620" s="2" t="s">
        <v>7903</v>
      </c>
      <c r="D3620" s="2" t="s">
        <v>149</v>
      </c>
      <c r="E3620" s="2"/>
      <c r="F3620" s="2" t="s">
        <v>8462</v>
      </c>
    </row>
    <row r="3621" spans="1:6" ht="18" customHeight="1">
      <c r="A3621" s="2">
        <v>2937231100</v>
      </c>
      <c r="B3621" s="2" t="s">
        <v>8781</v>
      </c>
      <c r="C3621" s="2" t="s">
        <v>7903</v>
      </c>
      <c r="D3621" s="2" t="s">
        <v>149</v>
      </c>
      <c r="E3621" s="2"/>
      <c r="F3621" s="2" t="s">
        <v>8462</v>
      </c>
    </row>
    <row r="3622" spans="1:6" ht="18" customHeight="1">
      <c r="A3622" s="2">
        <v>2937231910</v>
      </c>
      <c r="B3622" s="2" t="s">
        <v>8782</v>
      </c>
      <c r="C3622" s="2" t="s">
        <v>7903</v>
      </c>
      <c r="D3622" s="2" t="s">
        <v>149</v>
      </c>
      <c r="E3622" s="2"/>
      <c r="F3622" s="2" t="s">
        <v>8462</v>
      </c>
    </row>
    <row r="3623" spans="1:6" ht="18" customHeight="1">
      <c r="A3623" s="2">
        <v>2937231920</v>
      </c>
      <c r="B3623" s="2" t="s">
        <v>8782</v>
      </c>
      <c r="C3623" s="2" t="s">
        <v>7903</v>
      </c>
      <c r="D3623" s="2" t="s">
        <v>149</v>
      </c>
      <c r="E3623" s="2"/>
      <c r="F3623" s="2" t="s">
        <v>8462</v>
      </c>
    </row>
    <row r="3624" spans="1:6" ht="18" customHeight="1">
      <c r="A3624" s="2">
        <v>2937231990</v>
      </c>
      <c r="B3624" s="2" t="s">
        <v>8783</v>
      </c>
      <c r="C3624" s="2" t="s">
        <v>7903</v>
      </c>
      <c r="D3624" s="2" t="s">
        <v>149</v>
      </c>
      <c r="E3624" s="2"/>
      <c r="F3624" s="2" t="s">
        <v>8462</v>
      </c>
    </row>
    <row r="3625" spans="1:6" ht="18" customHeight="1">
      <c r="A3625" s="2">
        <v>2937239010</v>
      </c>
      <c r="B3625" s="2" t="s">
        <v>8784</v>
      </c>
      <c r="C3625" s="2" t="s">
        <v>7903</v>
      </c>
      <c r="D3625" s="2" t="s">
        <v>149</v>
      </c>
      <c r="E3625" s="2"/>
      <c r="F3625" s="2" t="s">
        <v>8072</v>
      </c>
    </row>
    <row r="3626" spans="1:6" ht="18" customHeight="1">
      <c r="A3626" s="2">
        <v>2937239090</v>
      </c>
      <c r="B3626" s="2" t="s">
        <v>8785</v>
      </c>
      <c r="C3626" s="2" t="s">
        <v>7903</v>
      </c>
      <c r="D3626" s="2" t="s">
        <v>149</v>
      </c>
      <c r="E3626" s="2"/>
      <c r="F3626" s="2" t="s">
        <v>8462</v>
      </c>
    </row>
    <row r="3627" spans="1:6" ht="18" customHeight="1">
      <c r="A3627" s="2">
        <v>2937290040</v>
      </c>
      <c r="B3627" s="2" t="s">
        <v>8786</v>
      </c>
      <c r="C3627" s="2" t="s">
        <v>7903</v>
      </c>
      <c r="D3627" s="2" t="s">
        <v>149</v>
      </c>
      <c r="E3627" s="2"/>
      <c r="F3627" s="2" t="s">
        <v>8072</v>
      </c>
    </row>
    <row r="3628" spans="1:6" ht="18" customHeight="1">
      <c r="A3628" s="2">
        <v>2937290091</v>
      </c>
      <c r="B3628" s="2" t="s">
        <v>8787</v>
      </c>
      <c r="C3628" s="2" t="s">
        <v>7903</v>
      </c>
      <c r="D3628" s="2" t="s">
        <v>149</v>
      </c>
      <c r="E3628" s="2"/>
      <c r="F3628" s="2" t="s">
        <v>8462</v>
      </c>
    </row>
    <row r="3629" spans="1:6" ht="18" customHeight="1">
      <c r="A3629" s="2">
        <v>2937290092</v>
      </c>
      <c r="B3629" s="2" t="s">
        <v>8787</v>
      </c>
      <c r="C3629" s="2" t="s">
        <v>7903</v>
      </c>
      <c r="D3629" s="2" t="s">
        <v>149</v>
      </c>
      <c r="E3629" s="2"/>
      <c r="F3629" s="2" t="s">
        <v>8462</v>
      </c>
    </row>
    <row r="3630" spans="1:6" ht="18" customHeight="1">
      <c r="A3630" s="2">
        <v>2937290099</v>
      </c>
      <c r="B3630" s="2" t="s">
        <v>8788</v>
      </c>
      <c r="C3630" s="2" t="s">
        <v>7903</v>
      </c>
      <c r="D3630" s="2" t="s">
        <v>149</v>
      </c>
      <c r="E3630" s="2"/>
      <c r="F3630" s="2" t="s">
        <v>8462</v>
      </c>
    </row>
    <row r="3631" spans="1:6" ht="18" customHeight="1">
      <c r="A3631" s="2">
        <v>2937500010</v>
      </c>
      <c r="B3631" s="2" t="s">
        <v>8789</v>
      </c>
      <c r="C3631" s="2" t="s">
        <v>7903</v>
      </c>
      <c r="D3631" s="2" t="s">
        <v>149</v>
      </c>
      <c r="E3631" s="2"/>
      <c r="F3631" s="2"/>
    </row>
    <row r="3632" spans="1:6" ht="18" customHeight="1">
      <c r="A3632" s="2">
        <v>2937500020</v>
      </c>
      <c r="B3632" s="2" t="s">
        <v>8789</v>
      </c>
      <c r="C3632" s="2" t="s">
        <v>7903</v>
      </c>
      <c r="D3632" s="2" t="s">
        <v>149</v>
      </c>
      <c r="E3632" s="2"/>
      <c r="F3632" s="2"/>
    </row>
    <row r="3633" spans="1:6" ht="18" customHeight="1">
      <c r="A3633" s="2">
        <v>2937500090</v>
      </c>
      <c r="B3633" s="2" t="s">
        <v>8790</v>
      </c>
      <c r="C3633" s="2" t="s">
        <v>7903</v>
      </c>
      <c r="D3633" s="2" t="s">
        <v>149</v>
      </c>
      <c r="E3633" s="2"/>
      <c r="F3633" s="2"/>
    </row>
    <row r="3634" spans="1:6" ht="18" customHeight="1">
      <c r="A3634" s="2">
        <v>2937900010</v>
      </c>
      <c r="B3634" s="2" t="s">
        <v>8791</v>
      </c>
      <c r="C3634" s="2" t="s">
        <v>7903</v>
      </c>
      <c r="D3634" s="2" t="s">
        <v>149</v>
      </c>
      <c r="E3634" s="2"/>
      <c r="F3634" s="2" t="s">
        <v>8792</v>
      </c>
    </row>
    <row r="3635" spans="1:6" ht="18" customHeight="1">
      <c r="A3635" s="2">
        <v>2937900011</v>
      </c>
      <c r="B3635" s="2" t="s">
        <v>8793</v>
      </c>
      <c r="C3635" s="2" t="s">
        <v>7903</v>
      </c>
      <c r="D3635" s="2" t="s">
        <v>149</v>
      </c>
      <c r="E3635" s="2"/>
      <c r="F3635" s="2" t="s">
        <v>8072</v>
      </c>
    </row>
    <row r="3636" spans="1:6" ht="18" customHeight="1">
      <c r="A3636" s="2">
        <v>2937900090</v>
      </c>
      <c r="B3636" s="2" t="s">
        <v>8794</v>
      </c>
      <c r="C3636" s="2" t="s">
        <v>7903</v>
      </c>
      <c r="D3636" s="2" t="s">
        <v>149</v>
      </c>
      <c r="E3636" s="2"/>
      <c r="F3636" s="2" t="s">
        <v>8462</v>
      </c>
    </row>
    <row r="3637" spans="1:6" ht="18" customHeight="1">
      <c r="A3637" s="2">
        <v>2938100000</v>
      </c>
      <c r="B3637" s="2" t="s">
        <v>8795</v>
      </c>
      <c r="C3637" s="2" t="s">
        <v>7903</v>
      </c>
      <c r="D3637" s="2" t="s">
        <v>149</v>
      </c>
      <c r="E3637" s="2"/>
      <c r="F3637" s="2" t="s">
        <v>8462</v>
      </c>
    </row>
    <row r="3638" spans="1:6" ht="18" customHeight="1">
      <c r="A3638" s="2">
        <v>2938901000</v>
      </c>
      <c r="B3638" s="2" t="s">
        <v>8796</v>
      </c>
      <c r="C3638" s="2" t="s">
        <v>7903</v>
      </c>
      <c r="D3638" s="2" t="s">
        <v>149</v>
      </c>
      <c r="E3638" s="2"/>
      <c r="F3638" s="2"/>
    </row>
    <row r="3639" spans="1:6" ht="18" customHeight="1">
      <c r="A3639" s="2">
        <v>2938909010</v>
      </c>
      <c r="B3639" s="2" t="s">
        <v>8797</v>
      </c>
      <c r="C3639" s="2" t="s">
        <v>7903</v>
      </c>
      <c r="D3639" s="2" t="s">
        <v>149</v>
      </c>
      <c r="E3639" s="2"/>
      <c r="F3639" s="2" t="s">
        <v>7117</v>
      </c>
    </row>
    <row r="3640" spans="1:6" ht="18" customHeight="1">
      <c r="A3640" s="2">
        <v>2938909020</v>
      </c>
      <c r="B3640" s="2" t="s">
        <v>8798</v>
      </c>
      <c r="C3640" s="2" t="s">
        <v>7903</v>
      </c>
      <c r="D3640" s="2" t="s">
        <v>149</v>
      </c>
      <c r="E3640" s="2"/>
      <c r="F3640" s="2" t="s">
        <v>7156</v>
      </c>
    </row>
    <row r="3641" spans="1:6" ht="18" customHeight="1">
      <c r="A3641" s="2">
        <v>2938909030</v>
      </c>
      <c r="B3641" s="2" t="s">
        <v>8799</v>
      </c>
      <c r="C3641" s="2" t="s">
        <v>7903</v>
      </c>
      <c r="D3641" s="2" t="s">
        <v>149</v>
      </c>
      <c r="E3641" s="2"/>
      <c r="F3641" s="2" t="s">
        <v>7117</v>
      </c>
    </row>
    <row r="3642" spans="1:6" ht="18" customHeight="1">
      <c r="A3642" s="2">
        <v>2938909040</v>
      </c>
      <c r="B3642" s="2" t="s">
        <v>8800</v>
      </c>
      <c r="C3642" s="2" t="s">
        <v>7903</v>
      </c>
      <c r="D3642" s="2" t="s">
        <v>149</v>
      </c>
      <c r="E3642" s="2"/>
      <c r="F3642" s="2">
        <v>4</v>
      </c>
    </row>
    <row r="3643" spans="1:6" ht="18" customHeight="1">
      <c r="A3643" s="2">
        <v>2938909090</v>
      </c>
      <c r="B3643" s="2" t="s">
        <v>8801</v>
      </c>
      <c r="C3643" s="2" t="s">
        <v>7903</v>
      </c>
      <c r="D3643" s="2" t="s">
        <v>149</v>
      </c>
      <c r="E3643" s="2"/>
      <c r="F3643" s="2"/>
    </row>
    <row r="3644" spans="1:6" ht="18" customHeight="1">
      <c r="A3644" s="2">
        <v>2939110000</v>
      </c>
      <c r="B3644" s="2" t="s">
        <v>8802</v>
      </c>
      <c r="C3644" s="2" t="s">
        <v>7903</v>
      </c>
      <c r="D3644" s="2" t="s">
        <v>149</v>
      </c>
      <c r="E3644" s="2"/>
      <c r="F3644" s="2" t="s">
        <v>8060</v>
      </c>
    </row>
    <row r="3645" spans="1:6" ht="18" customHeight="1">
      <c r="A3645" s="2">
        <v>2939190011</v>
      </c>
      <c r="B3645" s="2" t="s">
        <v>8803</v>
      </c>
      <c r="C3645" s="2" t="s">
        <v>7903</v>
      </c>
      <c r="D3645" s="2" t="s">
        <v>149</v>
      </c>
      <c r="E3645" s="2"/>
      <c r="F3645" s="2" t="s">
        <v>8060</v>
      </c>
    </row>
    <row r="3646" spans="1:6" ht="18" customHeight="1">
      <c r="A3646" s="2">
        <v>2939190090</v>
      </c>
      <c r="B3646" s="2" t="s">
        <v>8804</v>
      </c>
      <c r="C3646" s="2" t="s">
        <v>7903</v>
      </c>
      <c r="D3646" s="2" t="s">
        <v>149</v>
      </c>
      <c r="E3646" s="2"/>
      <c r="F3646" s="2" t="s">
        <v>8462</v>
      </c>
    </row>
    <row r="3647" spans="1:6" ht="18" customHeight="1">
      <c r="A3647" s="2">
        <v>2939200000</v>
      </c>
      <c r="B3647" s="2" t="s">
        <v>8805</v>
      </c>
      <c r="C3647" s="2" t="s">
        <v>7903</v>
      </c>
      <c r="D3647" s="2" t="s">
        <v>149</v>
      </c>
      <c r="E3647" s="2"/>
      <c r="F3647" s="2" t="s">
        <v>8462</v>
      </c>
    </row>
    <row r="3648" spans="1:6" ht="18" customHeight="1">
      <c r="A3648" s="2">
        <v>2939300000</v>
      </c>
      <c r="B3648" s="2" t="s">
        <v>8806</v>
      </c>
      <c r="C3648" s="2" t="s">
        <v>7903</v>
      </c>
      <c r="D3648" s="2" t="s">
        <v>149</v>
      </c>
      <c r="E3648" s="2"/>
      <c r="F3648" s="2" t="s">
        <v>8807</v>
      </c>
    </row>
    <row r="3649" spans="1:6" ht="18" customHeight="1">
      <c r="A3649" s="2">
        <v>2939410011</v>
      </c>
      <c r="B3649" s="2" t="s">
        <v>8808</v>
      </c>
      <c r="C3649" s="2" t="s">
        <v>7903</v>
      </c>
      <c r="D3649" s="2" t="s">
        <v>149</v>
      </c>
      <c r="E3649" s="2"/>
      <c r="F3649" s="2" t="s">
        <v>8809</v>
      </c>
    </row>
    <row r="3650" spans="1:6" ht="18" customHeight="1">
      <c r="A3650" s="2">
        <v>2939410090</v>
      </c>
      <c r="B3650" s="2" t="s">
        <v>8810</v>
      </c>
      <c r="C3650" s="2" t="s">
        <v>7903</v>
      </c>
      <c r="D3650" s="2" t="s">
        <v>149</v>
      </c>
      <c r="E3650" s="2"/>
      <c r="F3650" s="2" t="s">
        <v>8462</v>
      </c>
    </row>
    <row r="3651" spans="1:6" ht="18" customHeight="1">
      <c r="A3651" s="2">
        <v>2939420030</v>
      </c>
      <c r="B3651" s="2" t="s">
        <v>8811</v>
      </c>
      <c r="C3651" s="2" t="s">
        <v>7903</v>
      </c>
      <c r="D3651" s="2" t="s">
        <v>149</v>
      </c>
      <c r="E3651" s="2"/>
      <c r="F3651" s="2" t="s">
        <v>8809</v>
      </c>
    </row>
    <row r="3652" spans="1:6" ht="18" customHeight="1">
      <c r="A3652" s="2">
        <v>2939420090</v>
      </c>
      <c r="B3652" s="2" t="s">
        <v>8812</v>
      </c>
      <c r="C3652" s="2" t="s">
        <v>7903</v>
      </c>
      <c r="D3652" s="2" t="s">
        <v>149</v>
      </c>
      <c r="E3652" s="2"/>
      <c r="F3652" s="2" t="s">
        <v>8462</v>
      </c>
    </row>
    <row r="3653" spans="1:6" ht="18" customHeight="1">
      <c r="A3653" s="2">
        <v>2939430000</v>
      </c>
      <c r="B3653" s="2" t="s">
        <v>8813</v>
      </c>
      <c r="C3653" s="2" t="s">
        <v>7903</v>
      </c>
      <c r="D3653" s="2" t="s">
        <v>149</v>
      </c>
      <c r="E3653" s="2"/>
      <c r="F3653" s="2" t="s">
        <v>8060</v>
      </c>
    </row>
    <row r="3654" spans="1:6" ht="18" customHeight="1">
      <c r="A3654" s="2">
        <v>2939440000</v>
      </c>
      <c r="B3654" s="2" t="s">
        <v>8814</v>
      </c>
      <c r="C3654" s="2" t="s">
        <v>7903</v>
      </c>
      <c r="D3654" s="2" t="s">
        <v>149</v>
      </c>
      <c r="E3654" s="2"/>
      <c r="F3654" s="2">
        <v>23</v>
      </c>
    </row>
    <row r="3655" spans="1:6" ht="18" customHeight="1">
      <c r="A3655" s="2">
        <v>2939450000</v>
      </c>
      <c r="B3655" s="2" t="s">
        <v>8815</v>
      </c>
      <c r="C3655" s="2" t="s">
        <v>7903</v>
      </c>
      <c r="D3655" s="2" t="s">
        <v>149</v>
      </c>
      <c r="E3655" s="2"/>
      <c r="F3655" s="2" t="s">
        <v>8060</v>
      </c>
    </row>
    <row r="3656" spans="1:6" ht="18" customHeight="1">
      <c r="A3656" s="2">
        <v>2939490011</v>
      </c>
      <c r="B3656" s="2" t="s">
        <v>8816</v>
      </c>
      <c r="C3656" s="2" t="s">
        <v>7903</v>
      </c>
      <c r="D3656" s="2" t="s">
        <v>149</v>
      </c>
      <c r="E3656" s="2"/>
      <c r="F3656" s="2" t="s">
        <v>8817</v>
      </c>
    </row>
    <row r="3657" spans="1:6" ht="18" customHeight="1">
      <c r="A3657" s="2">
        <v>2939490030</v>
      </c>
      <c r="B3657" s="2" t="s">
        <v>8818</v>
      </c>
      <c r="C3657" s="2" t="s">
        <v>7903</v>
      </c>
      <c r="D3657" s="2" t="s">
        <v>149</v>
      </c>
      <c r="E3657" s="2"/>
      <c r="F3657" s="2" t="s">
        <v>8060</v>
      </c>
    </row>
    <row r="3658" spans="1:6" ht="18" customHeight="1">
      <c r="A3658" s="2">
        <v>2939490040</v>
      </c>
      <c r="B3658" s="2" t="s">
        <v>8819</v>
      </c>
      <c r="C3658" s="2" t="s">
        <v>7903</v>
      </c>
      <c r="D3658" s="2" t="s">
        <v>149</v>
      </c>
      <c r="E3658" s="2"/>
      <c r="F3658" s="2" t="s">
        <v>8820</v>
      </c>
    </row>
    <row r="3659" spans="1:6" ht="18" customHeight="1">
      <c r="A3659" s="2">
        <v>2939490091</v>
      </c>
      <c r="B3659" s="2" t="s">
        <v>8821</v>
      </c>
      <c r="C3659" s="2" t="s">
        <v>7903</v>
      </c>
      <c r="D3659" s="2" t="s">
        <v>149</v>
      </c>
      <c r="E3659" s="2"/>
      <c r="F3659" s="2" t="s">
        <v>8462</v>
      </c>
    </row>
    <row r="3660" spans="1:6" ht="18" customHeight="1">
      <c r="A3660" s="2">
        <v>2939490099</v>
      </c>
      <c r="B3660" s="2" t="s">
        <v>8822</v>
      </c>
      <c r="C3660" s="2" t="s">
        <v>7903</v>
      </c>
      <c r="D3660" s="2" t="s">
        <v>149</v>
      </c>
      <c r="E3660" s="2"/>
      <c r="F3660" s="2" t="s">
        <v>5617</v>
      </c>
    </row>
    <row r="3661" spans="1:6" ht="18" customHeight="1">
      <c r="A3661" s="2">
        <v>2939510000</v>
      </c>
      <c r="B3661" s="2" t="s">
        <v>8823</v>
      </c>
      <c r="C3661" s="2" t="s">
        <v>7903</v>
      </c>
      <c r="D3661" s="2" t="s">
        <v>149</v>
      </c>
      <c r="E3661" s="2"/>
      <c r="F3661" s="2" t="s">
        <v>8060</v>
      </c>
    </row>
    <row r="3662" spans="1:6" ht="18" customHeight="1">
      <c r="A3662" s="2">
        <v>2939590000</v>
      </c>
      <c r="B3662" s="2" t="s">
        <v>8824</v>
      </c>
      <c r="C3662" s="2" t="s">
        <v>7903</v>
      </c>
      <c r="D3662" s="2" t="s">
        <v>149</v>
      </c>
      <c r="E3662" s="2"/>
      <c r="F3662" s="2" t="s">
        <v>8462</v>
      </c>
    </row>
    <row r="3663" spans="1:6" ht="18" customHeight="1">
      <c r="A3663" s="2">
        <v>2939610010</v>
      </c>
      <c r="B3663" s="2" t="s">
        <v>8825</v>
      </c>
      <c r="C3663" s="2" t="s">
        <v>7903</v>
      </c>
      <c r="D3663" s="2" t="s">
        <v>149</v>
      </c>
      <c r="E3663" s="2"/>
      <c r="F3663" s="2" t="s">
        <v>8826</v>
      </c>
    </row>
    <row r="3664" spans="1:6" ht="18" customHeight="1">
      <c r="A3664" s="2">
        <v>2939610090</v>
      </c>
      <c r="B3664" s="2" t="s">
        <v>8827</v>
      </c>
      <c r="C3664" s="2" t="s">
        <v>7903</v>
      </c>
      <c r="D3664" s="2" t="s">
        <v>149</v>
      </c>
      <c r="E3664" s="2"/>
      <c r="F3664" s="2" t="s">
        <v>8462</v>
      </c>
    </row>
    <row r="3665" spans="1:6" ht="18" customHeight="1">
      <c r="A3665" s="2">
        <v>2939620010</v>
      </c>
      <c r="B3665" s="2" t="s">
        <v>8828</v>
      </c>
      <c r="C3665" s="2" t="s">
        <v>7903</v>
      </c>
      <c r="D3665" s="2" t="s">
        <v>149</v>
      </c>
      <c r="E3665" s="2"/>
      <c r="F3665" s="2" t="s">
        <v>8826</v>
      </c>
    </row>
    <row r="3666" spans="1:6" ht="18" customHeight="1">
      <c r="A3666" s="2">
        <v>2939620090</v>
      </c>
      <c r="B3666" s="2" t="s">
        <v>8829</v>
      </c>
      <c r="C3666" s="2" t="s">
        <v>7903</v>
      </c>
      <c r="D3666" s="2" t="s">
        <v>149</v>
      </c>
      <c r="E3666" s="2"/>
      <c r="F3666" s="2" t="s">
        <v>8462</v>
      </c>
    </row>
    <row r="3667" spans="1:6" ht="18" customHeight="1">
      <c r="A3667" s="2">
        <v>2939630010</v>
      </c>
      <c r="B3667" s="2" t="s">
        <v>8830</v>
      </c>
      <c r="C3667" s="2" t="s">
        <v>7903</v>
      </c>
      <c r="D3667" s="2" t="s">
        <v>149</v>
      </c>
      <c r="E3667" s="2"/>
      <c r="F3667" s="2" t="s">
        <v>8826</v>
      </c>
    </row>
    <row r="3668" spans="1:6" ht="18" customHeight="1">
      <c r="A3668" s="2">
        <v>2939630090</v>
      </c>
      <c r="B3668" s="2" t="s">
        <v>8831</v>
      </c>
      <c r="C3668" s="2" t="s">
        <v>7903</v>
      </c>
      <c r="D3668" s="2" t="s">
        <v>149</v>
      </c>
      <c r="E3668" s="2"/>
      <c r="F3668" s="2" t="s">
        <v>8462</v>
      </c>
    </row>
    <row r="3669" spans="1:6" ht="18" customHeight="1">
      <c r="A3669" s="2">
        <v>2939690010</v>
      </c>
      <c r="B3669" s="2" t="s">
        <v>8832</v>
      </c>
      <c r="C3669" s="2" t="s">
        <v>7903</v>
      </c>
      <c r="D3669" s="2" t="s">
        <v>149</v>
      </c>
      <c r="E3669" s="2"/>
      <c r="F3669" s="2" t="s">
        <v>8060</v>
      </c>
    </row>
    <row r="3670" spans="1:6" ht="18" customHeight="1">
      <c r="A3670" s="2">
        <v>2939690090</v>
      </c>
      <c r="B3670" s="2" t="s">
        <v>8833</v>
      </c>
      <c r="C3670" s="2" t="s">
        <v>7903</v>
      </c>
      <c r="D3670" s="2" t="s">
        <v>149</v>
      </c>
      <c r="E3670" s="2"/>
      <c r="F3670" s="2" t="s">
        <v>8462</v>
      </c>
    </row>
    <row r="3671" spans="1:6" ht="18" customHeight="1">
      <c r="A3671" s="2">
        <v>2939721000</v>
      </c>
      <c r="B3671" s="2" t="s">
        <v>8834</v>
      </c>
      <c r="C3671" s="2" t="s">
        <v>7903</v>
      </c>
      <c r="D3671" s="2" t="s">
        <v>149</v>
      </c>
      <c r="E3671" s="2"/>
      <c r="F3671" s="2" t="s">
        <v>8060</v>
      </c>
    </row>
    <row r="3672" spans="1:6" ht="18" customHeight="1">
      <c r="A3672" s="2">
        <v>2939729000</v>
      </c>
      <c r="B3672" s="2" t="s">
        <v>8835</v>
      </c>
      <c r="C3672" s="2" t="s">
        <v>7903</v>
      </c>
      <c r="D3672" s="2" t="s">
        <v>149</v>
      </c>
      <c r="E3672" s="2"/>
      <c r="F3672" s="2" t="s">
        <v>8060</v>
      </c>
    </row>
    <row r="3673" spans="1:6" ht="18" customHeight="1">
      <c r="A3673" s="2">
        <v>2939791010</v>
      </c>
      <c r="B3673" s="2" t="s">
        <v>8836</v>
      </c>
      <c r="C3673" s="2" t="s">
        <v>7903</v>
      </c>
      <c r="D3673" s="2" t="s">
        <v>149</v>
      </c>
      <c r="E3673" s="2"/>
      <c r="F3673" s="2" t="s">
        <v>5617</v>
      </c>
    </row>
    <row r="3674" spans="1:6" ht="18" customHeight="1">
      <c r="A3674" s="2">
        <v>2939791090</v>
      </c>
      <c r="B3674" s="2" t="s">
        <v>8837</v>
      </c>
      <c r="C3674" s="2" t="s">
        <v>7903</v>
      </c>
      <c r="D3674" s="2" t="s">
        <v>149</v>
      </c>
      <c r="E3674" s="2"/>
      <c r="F3674" s="2" t="s">
        <v>8462</v>
      </c>
    </row>
    <row r="3675" spans="1:6" ht="18" customHeight="1">
      <c r="A3675" s="2">
        <v>2939792010</v>
      </c>
      <c r="B3675" s="2" t="s">
        <v>8838</v>
      </c>
      <c r="C3675" s="2" t="s">
        <v>7903</v>
      </c>
      <c r="D3675" s="2" t="s">
        <v>149</v>
      </c>
      <c r="E3675" s="2"/>
      <c r="F3675" s="2" t="s">
        <v>5617</v>
      </c>
    </row>
    <row r="3676" spans="1:6" ht="18" customHeight="1">
      <c r="A3676" s="2">
        <v>2939792090</v>
      </c>
      <c r="B3676" s="2" t="s">
        <v>8839</v>
      </c>
      <c r="C3676" s="2" t="s">
        <v>7903</v>
      </c>
      <c r="D3676" s="2" t="s">
        <v>149</v>
      </c>
      <c r="E3676" s="2"/>
      <c r="F3676" s="2" t="s">
        <v>8462</v>
      </c>
    </row>
    <row r="3677" spans="1:6" ht="18" customHeight="1">
      <c r="A3677" s="2">
        <v>2939799010</v>
      </c>
      <c r="B3677" s="2" t="s">
        <v>8840</v>
      </c>
      <c r="C3677" s="2" t="s">
        <v>7903</v>
      </c>
      <c r="D3677" s="2" t="s">
        <v>149</v>
      </c>
      <c r="E3677" s="2"/>
      <c r="F3677" s="2" t="s">
        <v>8060</v>
      </c>
    </row>
    <row r="3678" spans="1:6" ht="18" customHeight="1">
      <c r="A3678" s="2">
        <v>2939799091</v>
      </c>
      <c r="B3678" s="2" t="s">
        <v>8841</v>
      </c>
      <c r="C3678" s="2" t="s">
        <v>7903</v>
      </c>
      <c r="D3678" s="2" t="s">
        <v>149</v>
      </c>
      <c r="E3678" s="2"/>
      <c r="F3678" s="2" t="s">
        <v>5617</v>
      </c>
    </row>
    <row r="3679" spans="1:6" ht="18" customHeight="1">
      <c r="A3679" s="2">
        <v>2939799092</v>
      </c>
      <c r="B3679" s="2" t="s">
        <v>8841</v>
      </c>
      <c r="C3679" s="2" t="s">
        <v>7903</v>
      </c>
      <c r="D3679" s="2" t="s">
        <v>149</v>
      </c>
      <c r="E3679" s="2"/>
      <c r="F3679" s="2" t="s">
        <v>5617</v>
      </c>
    </row>
    <row r="3680" spans="1:6" ht="18" customHeight="1">
      <c r="A3680" s="2">
        <v>2939799099</v>
      </c>
      <c r="B3680" s="2" t="s">
        <v>8842</v>
      </c>
      <c r="C3680" s="2" t="s">
        <v>7903</v>
      </c>
      <c r="D3680" s="2" t="s">
        <v>149</v>
      </c>
      <c r="E3680" s="2"/>
      <c r="F3680" s="2" t="s">
        <v>5617</v>
      </c>
    </row>
    <row r="3681" spans="1:6" ht="18" customHeight="1">
      <c r="A3681" s="2">
        <v>2939801000</v>
      </c>
      <c r="B3681" s="2" t="s">
        <v>8843</v>
      </c>
      <c r="C3681" s="2" t="s">
        <v>7903</v>
      </c>
      <c r="D3681" s="2" t="s">
        <v>149</v>
      </c>
      <c r="E3681" s="2"/>
      <c r="F3681" s="2" t="s">
        <v>8809</v>
      </c>
    </row>
    <row r="3682" spans="1:6" ht="18" customHeight="1">
      <c r="A3682" s="2">
        <v>2939809010</v>
      </c>
      <c r="B3682" s="2" t="s">
        <v>8844</v>
      </c>
      <c r="C3682" s="2" t="s">
        <v>7903</v>
      </c>
      <c r="D3682" s="2" t="s">
        <v>149</v>
      </c>
      <c r="E3682" s="2"/>
      <c r="F3682" s="2" t="s">
        <v>7466</v>
      </c>
    </row>
    <row r="3683" spans="1:6" ht="18" customHeight="1">
      <c r="A3683" s="2">
        <v>2939809090</v>
      </c>
      <c r="B3683" s="2" t="s">
        <v>8845</v>
      </c>
      <c r="C3683" s="2" t="s">
        <v>7903</v>
      </c>
      <c r="D3683" s="2" t="s">
        <v>149</v>
      </c>
      <c r="E3683" s="2"/>
      <c r="F3683" s="2" t="s">
        <v>5617</v>
      </c>
    </row>
    <row r="3684" spans="1:6" ht="18" customHeight="1">
      <c r="A3684" s="2">
        <v>2940001000</v>
      </c>
      <c r="B3684" s="2" t="s">
        <v>8846</v>
      </c>
      <c r="C3684" s="2" t="s">
        <v>7903</v>
      </c>
      <c r="D3684" s="2" t="s">
        <v>149</v>
      </c>
      <c r="E3684" s="2"/>
      <c r="F3684" s="2" t="s">
        <v>8792</v>
      </c>
    </row>
    <row r="3685" spans="1:6" ht="18" customHeight="1">
      <c r="A3685" s="2">
        <v>2940009010</v>
      </c>
      <c r="B3685" s="2" t="s">
        <v>8847</v>
      </c>
      <c r="C3685" s="2" t="s">
        <v>7903</v>
      </c>
      <c r="D3685" s="2" t="s">
        <v>149</v>
      </c>
      <c r="E3685" s="2"/>
      <c r="F3685" s="2" t="s">
        <v>8848</v>
      </c>
    </row>
    <row r="3686" spans="1:6" ht="18" customHeight="1">
      <c r="A3686" s="2">
        <v>2940009090</v>
      </c>
      <c r="B3686" s="2" t="s">
        <v>8849</v>
      </c>
      <c r="C3686" s="2" t="s">
        <v>7903</v>
      </c>
      <c r="D3686" s="2" t="s">
        <v>149</v>
      </c>
      <c r="E3686" s="2"/>
      <c r="F3686" s="2" t="s">
        <v>8792</v>
      </c>
    </row>
    <row r="3687" spans="1:6" ht="18" customHeight="1">
      <c r="A3687" s="2">
        <v>2941101100</v>
      </c>
      <c r="B3687" s="2" t="s">
        <v>8850</v>
      </c>
      <c r="C3687" s="2" t="s">
        <v>8851</v>
      </c>
      <c r="D3687" s="2" t="s">
        <v>149</v>
      </c>
      <c r="E3687" s="2"/>
      <c r="F3687" s="2" t="s">
        <v>8462</v>
      </c>
    </row>
    <row r="3688" spans="1:6" ht="18" customHeight="1">
      <c r="A3688" s="2">
        <v>2941101200</v>
      </c>
      <c r="B3688" s="2" t="s">
        <v>8852</v>
      </c>
      <c r="C3688" s="2" t="s">
        <v>8851</v>
      </c>
      <c r="D3688" s="2" t="s">
        <v>149</v>
      </c>
      <c r="E3688" s="2"/>
      <c r="F3688" s="2" t="s">
        <v>8462</v>
      </c>
    </row>
    <row r="3689" spans="1:6" ht="18" customHeight="1">
      <c r="A3689" s="2">
        <v>2941101900</v>
      </c>
      <c r="B3689" s="2" t="s">
        <v>8853</v>
      </c>
      <c r="C3689" s="2" t="s">
        <v>8851</v>
      </c>
      <c r="D3689" s="2" t="s">
        <v>149</v>
      </c>
      <c r="E3689" s="2"/>
      <c r="F3689" s="2" t="s">
        <v>8462</v>
      </c>
    </row>
    <row r="3690" spans="1:6" ht="18" customHeight="1">
      <c r="A3690" s="2">
        <v>2941109100</v>
      </c>
      <c r="B3690" s="2" t="s">
        <v>8854</v>
      </c>
      <c r="C3690" s="2" t="s">
        <v>8851</v>
      </c>
      <c r="D3690" s="2" t="s">
        <v>149</v>
      </c>
      <c r="E3690" s="2"/>
      <c r="F3690" s="2" t="s">
        <v>8462</v>
      </c>
    </row>
    <row r="3691" spans="1:6" ht="18" customHeight="1">
      <c r="A3691" s="2">
        <v>2941109200</v>
      </c>
      <c r="B3691" s="2" t="s">
        <v>8855</v>
      </c>
      <c r="C3691" s="2" t="s">
        <v>8851</v>
      </c>
      <c r="D3691" s="2" t="s">
        <v>149</v>
      </c>
      <c r="E3691" s="2"/>
      <c r="F3691" s="2" t="s">
        <v>8462</v>
      </c>
    </row>
    <row r="3692" spans="1:6" ht="18" customHeight="1">
      <c r="A3692" s="2">
        <v>2941109400</v>
      </c>
      <c r="B3692" s="2" t="s">
        <v>8856</v>
      </c>
      <c r="C3692" s="2" t="s">
        <v>8851</v>
      </c>
      <c r="D3692" s="2" t="s">
        <v>149</v>
      </c>
      <c r="E3692" s="2"/>
      <c r="F3692" s="2" t="s">
        <v>8462</v>
      </c>
    </row>
    <row r="3693" spans="1:6" ht="18" customHeight="1">
      <c r="A3693" s="2">
        <v>2941109500</v>
      </c>
      <c r="B3693" s="2" t="s">
        <v>8857</v>
      </c>
      <c r="C3693" s="2" t="s">
        <v>8851</v>
      </c>
      <c r="D3693" s="2" t="s">
        <v>149</v>
      </c>
      <c r="E3693" s="2"/>
      <c r="F3693" s="2" t="s">
        <v>8462</v>
      </c>
    </row>
    <row r="3694" spans="1:6" ht="18" customHeight="1">
      <c r="A3694" s="2">
        <v>2941109600</v>
      </c>
      <c r="B3694" s="2" t="s">
        <v>8858</v>
      </c>
      <c r="C3694" s="2" t="s">
        <v>8851</v>
      </c>
      <c r="D3694" s="2" t="s">
        <v>149</v>
      </c>
      <c r="E3694" s="2"/>
      <c r="F3694" s="2" t="s">
        <v>8462</v>
      </c>
    </row>
    <row r="3695" spans="1:6" ht="18" customHeight="1">
      <c r="A3695" s="2">
        <v>2941109900</v>
      </c>
      <c r="B3695" s="2" t="s">
        <v>8859</v>
      </c>
      <c r="C3695" s="2" t="s">
        <v>8851</v>
      </c>
      <c r="D3695" s="2" t="s">
        <v>149</v>
      </c>
      <c r="E3695" s="2"/>
      <c r="F3695" s="2" t="s">
        <v>8462</v>
      </c>
    </row>
    <row r="3696" spans="1:6" ht="18" customHeight="1">
      <c r="A3696" s="2">
        <v>2941200000</v>
      </c>
      <c r="B3696" s="2" t="s">
        <v>8860</v>
      </c>
      <c r="C3696" s="2" t="s">
        <v>8851</v>
      </c>
      <c r="D3696" s="2" t="s">
        <v>149</v>
      </c>
      <c r="E3696" s="2"/>
      <c r="F3696" s="2" t="s">
        <v>8462</v>
      </c>
    </row>
    <row r="3697" spans="1:6" ht="18" customHeight="1">
      <c r="A3697" s="2">
        <v>2941301100</v>
      </c>
      <c r="B3697" s="2" t="s">
        <v>8861</v>
      </c>
      <c r="C3697" s="2" t="s">
        <v>8851</v>
      </c>
      <c r="D3697" s="2" t="s">
        <v>149</v>
      </c>
      <c r="E3697" s="2"/>
      <c r="F3697" s="2" t="s">
        <v>8462</v>
      </c>
    </row>
    <row r="3698" spans="1:6" ht="18" customHeight="1">
      <c r="A3698" s="2">
        <v>2941301200</v>
      </c>
      <c r="B3698" s="2" t="s">
        <v>8862</v>
      </c>
      <c r="C3698" s="2" t="s">
        <v>8851</v>
      </c>
      <c r="D3698" s="2" t="s">
        <v>149</v>
      </c>
      <c r="E3698" s="2"/>
      <c r="F3698" s="2" t="s">
        <v>8462</v>
      </c>
    </row>
    <row r="3699" spans="1:6" ht="18" customHeight="1">
      <c r="A3699" s="2">
        <v>2941302000</v>
      </c>
      <c r="B3699" s="2" t="s">
        <v>8863</v>
      </c>
      <c r="C3699" s="2" t="s">
        <v>8851</v>
      </c>
      <c r="D3699" s="2" t="s">
        <v>149</v>
      </c>
      <c r="E3699" s="2"/>
      <c r="F3699" s="2" t="s">
        <v>8462</v>
      </c>
    </row>
    <row r="3700" spans="1:6" ht="18" customHeight="1">
      <c r="A3700" s="2">
        <v>2941400000</v>
      </c>
      <c r="B3700" s="2" t="s">
        <v>8864</v>
      </c>
      <c r="C3700" s="2" t="s">
        <v>8851</v>
      </c>
      <c r="D3700" s="2" t="s">
        <v>149</v>
      </c>
      <c r="E3700" s="2"/>
      <c r="F3700" s="2" t="s">
        <v>8462</v>
      </c>
    </row>
    <row r="3701" spans="1:6" ht="18" customHeight="1">
      <c r="A3701" s="2">
        <v>2941500000</v>
      </c>
      <c r="B3701" s="2" t="s">
        <v>8865</v>
      </c>
      <c r="C3701" s="2" t="s">
        <v>8851</v>
      </c>
      <c r="D3701" s="2" t="s">
        <v>149</v>
      </c>
      <c r="E3701" s="2"/>
      <c r="F3701" s="2" t="s">
        <v>8462</v>
      </c>
    </row>
    <row r="3702" spans="1:6" ht="18" customHeight="1">
      <c r="A3702" s="2">
        <v>2941901000</v>
      </c>
      <c r="B3702" s="2" t="s">
        <v>8866</v>
      </c>
      <c r="C3702" s="2" t="s">
        <v>8851</v>
      </c>
      <c r="D3702" s="2" t="s">
        <v>149</v>
      </c>
      <c r="E3702" s="2"/>
      <c r="F3702" s="2" t="s">
        <v>8462</v>
      </c>
    </row>
    <row r="3703" spans="1:6" ht="18" customHeight="1">
      <c r="A3703" s="2">
        <v>2941902000</v>
      </c>
      <c r="B3703" s="2" t="s">
        <v>8867</v>
      </c>
      <c r="C3703" s="2" t="s">
        <v>8851</v>
      </c>
      <c r="D3703" s="2" t="s">
        <v>149</v>
      </c>
      <c r="E3703" s="2"/>
      <c r="F3703" s="2" t="s">
        <v>8462</v>
      </c>
    </row>
    <row r="3704" spans="1:6" ht="18" customHeight="1">
      <c r="A3704" s="2">
        <v>2941903000</v>
      </c>
      <c r="B3704" s="2" t="s">
        <v>8868</v>
      </c>
      <c r="C3704" s="2" t="s">
        <v>8851</v>
      </c>
      <c r="D3704" s="2" t="s">
        <v>149</v>
      </c>
      <c r="E3704" s="2"/>
      <c r="F3704" s="2" t="s">
        <v>8462</v>
      </c>
    </row>
    <row r="3705" spans="1:6" ht="18" customHeight="1">
      <c r="A3705" s="2">
        <v>2941904000</v>
      </c>
      <c r="B3705" s="2" t="s">
        <v>8869</v>
      </c>
      <c r="C3705" s="2" t="s">
        <v>8851</v>
      </c>
      <c r="D3705" s="2" t="s">
        <v>149</v>
      </c>
      <c r="E3705" s="2"/>
      <c r="F3705" s="2" t="s">
        <v>8462</v>
      </c>
    </row>
    <row r="3706" spans="1:6" ht="18" customHeight="1">
      <c r="A3706" s="2">
        <v>2941905200</v>
      </c>
      <c r="B3706" s="2" t="s">
        <v>8870</v>
      </c>
      <c r="C3706" s="2" t="s">
        <v>8851</v>
      </c>
      <c r="D3706" s="2" t="s">
        <v>149</v>
      </c>
      <c r="E3706" s="2"/>
      <c r="F3706" s="2" t="s">
        <v>8462</v>
      </c>
    </row>
    <row r="3707" spans="1:6" ht="18" customHeight="1">
      <c r="A3707" s="2">
        <v>2941905300</v>
      </c>
      <c r="B3707" s="2" t="s">
        <v>8871</v>
      </c>
      <c r="C3707" s="2" t="s">
        <v>8851</v>
      </c>
      <c r="D3707" s="2" t="s">
        <v>149</v>
      </c>
      <c r="E3707" s="2"/>
      <c r="F3707" s="2" t="s">
        <v>8462</v>
      </c>
    </row>
    <row r="3708" spans="1:6" ht="18" customHeight="1">
      <c r="A3708" s="2">
        <v>2941905400</v>
      </c>
      <c r="B3708" s="2" t="s">
        <v>8872</v>
      </c>
      <c r="C3708" s="2" t="s">
        <v>8851</v>
      </c>
      <c r="D3708" s="2" t="s">
        <v>149</v>
      </c>
      <c r="E3708" s="2"/>
      <c r="F3708" s="2" t="s">
        <v>8462</v>
      </c>
    </row>
    <row r="3709" spans="1:6" ht="18" customHeight="1">
      <c r="A3709" s="2">
        <v>2941905500</v>
      </c>
      <c r="B3709" s="2" t="s">
        <v>8873</v>
      </c>
      <c r="C3709" s="2" t="s">
        <v>8851</v>
      </c>
      <c r="D3709" s="2" t="s">
        <v>149</v>
      </c>
      <c r="E3709" s="2"/>
      <c r="F3709" s="2" t="s">
        <v>8462</v>
      </c>
    </row>
    <row r="3710" spans="1:6" ht="18" customHeight="1">
      <c r="A3710" s="2">
        <v>2941905600</v>
      </c>
      <c r="B3710" s="2" t="s">
        <v>8874</v>
      </c>
      <c r="C3710" s="2" t="s">
        <v>8851</v>
      </c>
      <c r="D3710" s="2" t="s">
        <v>149</v>
      </c>
      <c r="E3710" s="2"/>
      <c r="F3710" s="2" t="s">
        <v>8462</v>
      </c>
    </row>
    <row r="3711" spans="1:6" ht="18" customHeight="1">
      <c r="A3711" s="2">
        <v>2941905700</v>
      </c>
      <c r="B3711" s="2" t="s">
        <v>8875</v>
      </c>
      <c r="C3711" s="2" t="s">
        <v>8851</v>
      </c>
      <c r="D3711" s="2" t="s">
        <v>149</v>
      </c>
      <c r="E3711" s="2"/>
      <c r="F3711" s="2" t="s">
        <v>8462</v>
      </c>
    </row>
    <row r="3712" spans="1:6" ht="18" customHeight="1">
      <c r="A3712" s="2">
        <v>2941905800</v>
      </c>
      <c r="B3712" s="2" t="s">
        <v>8876</v>
      </c>
      <c r="C3712" s="2" t="s">
        <v>8851</v>
      </c>
      <c r="D3712" s="2" t="s">
        <v>149</v>
      </c>
      <c r="E3712" s="2"/>
      <c r="F3712" s="2" t="s">
        <v>8462</v>
      </c>
    </row>
    <row r="3713" spans="1:6" ht="18" customHeight="1">
      <c r="A3713" s="2">
        <v>2941905910</v>
      </c>
      <c r="B3713" s="2" t="s">
        <v>8877</v>
      </c>
      <c r="C3713" s="2" t="s">
        <v>8851</v>
      </c>
      <c r="D3713" s="2" t="s">
        <v>149</v>
      </c>
      <c r="E3713" s="2"/>
      <c r="F3713" s="2" t="s">
        <v>8878</v>
      </c>
    </row>
    <row r="3714" spans="1:6" ht="18" customHeight="1">
      <c r="A3714" s="2">
        <v>2941905990</v>
      </c>
      <c r="B3714" s="2" t="s">
        <v>8879</v>
      </c>
      <c r="C3714" s="2" t="s">
        <v>8851</v>
      </c>
      <c r="D3714" s="2" t="s">
        <v>149</v>
      </c>
      <c r="E3714" s="2"/>
      <c r="F3714" s="2" t="s">
        <v>8462</v>
      </c>
    </row>
    <row r="3715" spans="1:6" ht="18" customHeight="1">
      <c r="A3715" s="2">
        <v>2941906000</v>
      </c>
      <c r="B3715" s="2" t="s">
        <v>8880</v>
      </c>
      <c r="C3715" s="2" t="s">
        <v>8851</v>
      </c>
      <c r="D3715" s="2" t="s">
        <v>149</v>
      </c>
      <c r="E3715" s="2"/>
      <c r="F3715" s="2" t="s">
        <v>8462</v>
      </c>
    </row>
    <row r="3716" spans="1:6" ht="18" customHeight="1">
      <c r="A3716" s="2">
        <v>2941907000</v>
      </c>
      <c r="B3716" s="2" t="s">
        <v>8881</v>
      </c>
      <c r="C3716" s="2" t="s">
        <v>8851</v>
      </c>
      <c r="D3716" s="2" t="s">
        <v>149</v>
      </c>
      <c r="E3716" s="2"/>
      <c r="F3716" s="2" t="s">
        <v>8462</v>
      </c>
    </row>
    <row r="3717" spans="1:6" ht="18" customHeight="1">
      <c r="A3717" s="2">
        <v>2941909013</v>
      </c>
      <c r="B3717" s="2" t="s">
        <v>8882</v>
      </c>
      <c r="C3717" s="2" t="s">
        <v>8851</v>
      </c>
      <c r="D3717" s="2" t="s">
        <v>149</v>
      </c>
      <c r="E3717" s="2"/>
      <c r="F3717" s="2" t="s">
        <v>8462</v>
      </c>
    </row>
    <row r="3718" spans="1:6" ht="18" customHeight="1">
      <c r="A3718" s="2">
        <v>2941909014</v>
      </c>
      <c r="B3718" s="2" t="s">
        <v>8883</v>
      </c>
      <c r="C3718" s="2" t="s">
        <v>8851</v>
      </c>
      <c r="D3718" s="2" t="s">
        <v>149</v>
      </c>
      <c r="E3718" s="2"/>
      <c r="F3718" s="2" t="s">
        <v>8462</v>
      </c>
    </row>
    <row r="3719" spans="1:6" ht="18" customHeight="1">
      <c r="A3719" s="2">
        <v>2941909015</v>
      </c>
      <c r="B3719" s="2" t="s">
        <v>8884</v>
      </c>
      <c r="C3719" s="2" t="s">
        <v>8851</v>
      </c>
      <c r="D3719" s="2" t="s">
        <v>149</v>
      </c>
      <c r="E3719" s="2"/>
      <c r="F3719" s="2" t="s">
        <v>8878</v>
      </c>
    </row>
    <row r="3720" spans="1:6" ht="18" customHeight="1">
      <c r="A3720" s="2">
        <v>2941909091</v>
      </c>
      <c r="B3720" s="2" t="s">
        <v>8885</v>
      </c>
      <c r="C3720" s="2" t="s">
        <v>8851</v>
      </c>
      <c r="D3720" s="2" t="s">
        <v>149</v>
      </c>
      <c r="E3720" s="2"/>
      <c r="F3720" s="2" t="s">
        <v>8462</v>
      </c>
    </row>
    <row r="3721" spans="1:6" ht="18" customHeight="1">
      <c r="A3721" s="2">
        <v>2941909092</v>
      </c>
      <c r="B3721" s="2" t="s">
        <v>8885</v>
      </c>
      <c r="C3721" s="2" t="s">
        <v>8851</v>
      </c>
      <c r="D3721" s="2" t="s">
        <v>149</v>
      </c>
      <c r="E3721" s="2"/>
      <c r="F3721" s="2" t="s">
        <v>8462</v>
      </c>
    </row>
    <row r="3722" spans="1:6" ht="18" customHeight="1">
      <c r="A3722" s="2">
        <v>2941909099</v>
      </c>
      <c r="B3722" s="2" t="s">
        <v>8886</v>
      </c>
      <c r="C3722" s="2" t="s">
        <v>8851</v>
      </c>
      <c r="D3722" s="2" t="s">
        <v>149</v>
      </c>
      <c r="E3722" s="2"/>
      <c r="F3722" s="2" t="s">
        <v>8462</v>
      </c>
    </row>
    <row r="3723" spans="1:6" ht="18" customHeight="1">
      <c r="A3723" s="2">
        <v>2942000000</v>
      </c>
      <c r="B3723" s="2" t="s">
        <v>8887</v>
      </c>
      <c r="C3723" s="2" t="s">
        <v>7903</v>
      </c>
      <c r="D3723" s="2" t="s">
        <v>149</v>
      </c>
      <c r="E3723" s="2"/>
      <c r="F3723" s="2"/>
    </row>
    <row r="3724" spans="1:6" ht="18" customHeight="1">
      <c r="A3724" s="2">
        <v>3001200010</v>
      </c>
      <c r="B3724" s="2" t="s">
        <v>8888</v>
      </c>
      <c r="C3724" s="2" t="s">
        <v>8889</v>
      </c>
      <c r="D3724" s="2" t="s">
        <v>149</v>
      </c>
      <c r="E3724" s="2"/>
      <c r="F3724" s="2" t="s">
        <v>6289</v>
      </c>
    </row>
    <row r="3725" spans="1:6" ht="18" customHeight="1">
      <c r="A3725" s="2">
        <v>3001200021</v>
      </c>
      <c r="B3725" s="2" t="s">
        <v>8890</v>
      </c>
      <c r="C3725" s="2" t="s">
        <v>8889</v>
      </c>
      <c r="D3725" s="2" t="s">
        <v>149</v>
      </c>
      <c r="E3725" s="2"/>
      <c r="F3725" s="2" t="s">
        <v>8729</v>
      </c>
    </row>
    <row r="3726" spans="1:6" ht="18" customHeight="1">
      <c r="A3726" s="2">
        <v>3001200029</v>
      </c>
      <c r="B3726" s="2" t="s">
        <v>8891</v>
      </c>
      <c r="C3726" s="2" t="s">
        <v>8889</v>
      </c>
      <c r="D3726" s="2" t="s">
        <v>149</v>
      </c>
      <c r="E3726" s="2"/>
      <c r="F3726" s="2" t="s">
        <v>8729</v>
      </c>
    </row>
    <row r="3727" spans="1:6" ht="18" customHeight="1">
      <c r="A3727" s="2">
        <v>3001200090</v>
      </c>
      <c r="B3727" s="2" t="s">
        <v>8892</v>
      </c>
      <c r="C3727" s="2" t="s">
        <v>8889</v>
      </c>
      <c r="D3727" s="2" t="s">
        <v>149</v>
      </c>
      <c r="E3727" s="2"/>
      <c r="F3727" s="2" t="s">
        <v>4648</v>
      </c>
    </row>
    <row r="3728" spans="1:6" ht="18" customHeight="1">
      <c r="A3728" s="2">
        <v>3001901000</v>
      </c>
      <c r="B3728" s="2" t="s">
        <v>8893</v>
      </c>
      <c r="C3728" s="2" t="s">
        <v>8889</v>
      </c>
      <c r="D3728" s="2" t="s">
        <v>149</v>
      </c>
      <c r="E3728" s="2"/>
      <c r="F3728" s="2" t="s">
        <v>8462</v>
      </c>
    </row>
    <row r="3729" spans="1:6" ht="18" customHeight="1">
      <c r="A3729" s="2">
        <v>3001909011</v>
      </c>
      <c r="B3729" s="2" t="s">
        <v>8894</v>
      </c>
      <c r="C3729" s="2" t="s">
        <v>8889</v>
      </c>
      <c r="D3729" s="2" t="s">
        <v>149</v>
      </c>
      <c r="E3729" s="2"/>
      <c r="F3729" s="2" t="s">
        <v>6289</v>
      </c>
    </row>
    <row r="3730" spans="1:6" ht="18" customHeight="1">
      <c r="A3730" s="2">
        <v>3001909019</v>
      </c>
      <c r="B3730" s="2" t="s">
        <v>8895</v>
      </c>
      <c r="C3730" s="2" t="s">
        <v>8889</v>
      </c>
      <c r="D3730" s="2" t="s">
        <v>149</v>
      </c>
      <c r="E3730" s="2"/>
      <c r="F3730" s="2" t="s">
        <v>6263</v>
      </c>
    </row>
    <row r="3731" spans="1:6" ht="18" customHeight="1">
      <c r="A3731" s="2">
        <v>3001909020</v>
      </c>
      <c r="B3731" s="2" t="s">
        <v>8896</v>
      </c>
      <c r="C3731" s="2" t="s">
        <v>8889</v>
      </c>
      <c r="D3731" s="2" t="s">
        <v>149</v>
      </c>
      <c r="E3731" s="2"/>
      <c r="F3731" s="2" t="s">
        <v>8897</v>
      </c>
    </row>
    <row r="3732" spans="1:6" ht="18" customHeight="1">
      <c r="A3732" s="2">
        <v>3001909091</v>
      </c>
      <c r="B3732" s="2" t="s">
        <v>8898</v>
      </c>
      <c r="C3732" s="2" t="s">
        <v>8889</v>
      </c>
      <c r="D3732" s="2" t="s">
        <v>149</v>
      </c>
      <c r="E3732" s="2"/>
      <c r="F3732" s="2" t="s">
        <v>8899</v>
      </c>
    </row>
    <row r="3733" spans="1:6" ht="18" customHeight="1">
      <c r="A3733" s="2">
        <v>3001909092</v>
      </c>
      <c r="B3733" s="2" t="s">
        <v>8900</v>
      </c>
      <c r="C3733" s="2" t="s">
        <v>8889</v>
      </c>
      <c r="D3733" s="2" t="s">
        <v>149</v>
      </c>
      <c r="E3733" s="2"/>
      <c r="F3733" s="2" t="s">
        <v>4648</v>
      </c>
    </row>
    <row r="3734" spans="1:6" ht="18" customHeight="1">
      <c r="A3734" s="2">
        <v>3001909099</v>
      </c>
      <c r="B3734" s="2" t="s">
        <v>8901</v>
      </c>
      <c r="C3734" s="2" t="s">
        <v>8889</v>
      </c>
      <c r="D3734" s="2" t="s">
        <v>149</v>
      </c>
      <c r="E3734" s="2"/>
      <c r="F3734" s="2" t="s">
        <v>5617</v>
      </c>
    </row>
    <row r="3735" spans="1:6" ht="18" customHeight="1">
      <c r="A3735" s="2">
        <v>3002120023</v>
      </c>
      <c r="B3735" s="2" t="s">
        <v>8902</v>
      </c>
      <c r="C3735" s="2" t="s">
        <v>8903</v>
      </c>
      <c r="D3735" s="2" t="s">
        <v>149</v>
      </c>
      <c r="E3735" s="2"/>
      <c r="F3735" s="2" t="s">
        <v>8729</v>
      </c>
    </row>
    <row r="3736" spans="1:6" ht="18" customHeight="1">
      <c r="A3736" s="2">
        <v>3002120030</v>
      </c>
      <c r="B3736" s="2" t="s">
        <v>8904</v>
      </c>
      <c r="C3736" s="2" t="s">
        <v>8903</v>
      </c>
      <c r="D3736" s="2" t="s">
        <v>149</v>
      </c>
      <c r="E3736" s="2"/>
      <c r="F3736" s="2" t="s">
        <v>8905</v>
      </c>
    </row>
    <row r="3737" spans="1:6" ht="18" customHeight="1">
      <c r="A3737" s="2">
        <v>3002120093</v>
      </c>
      <c r="B3737" s="2" t="s">
        <v>8906</v>
      </c>
      <c r="C3737" s="2" t="s">
        <v>8903</v>
      </c>
      <c r="D3737" s="2" t="s">
        <v>149</v>
      </c>
      <c r="E3737" s="2"/>
      <c r="F3737" s="2" t="s">
        <v>4648</v>
      </c>
    </row>
    <row r="3738" spans="1:6" ht="18" customHeight="1">
      <c r="A3738" s="2">
        <v>3002120094</v>
      </c>
      <c r="B3738" s="2" t="s">
        <v>8907</v>
      </c>
      <c r="C3738" s="2" t="s">
        <v>8903</v>
      </c>
      <c r="D3738" s="2" t="s">
        <v>149</v>
      </c>
      <c r="E3738" s="2"/>
      <c r="F3738" s="2" t="s">
        <v>4661</v>
      </c>
    </row>
    <row r="3739" spans="1:6" ht="18" customHeight="1">
      <c r="A3739" s="2">
        <v>3002120099</v>
      </c>
      <c r="B3739" s="2" t="s">
        <v>8908</v>
      </c>
      <c r="C3739" s="2" t="s">
        <v>8903</v>
      </c>
      <c r="D3739" s="2" t="s">
        <v>149</v>
      </c>
      <c r="E3739" s="2"/>
      <c r="F3739" s="2" t="s">
        <v>4648</v>
      </c>
    </row>
    <row r="3740" spans="1:6" ht="18" customHeight="1">
      <c r="A3740" s="2">
        <v>3002130010</v>
      </c>
      <c r="B3740" s="2" t="s">
        <v>8909</v>
      </c>
      <c r="C3740" s="2" t="s">
        <v>8910</v>
      </c>
      <c r="D3740" s="2" t="s">
        <v>149</v>
      </c>
      <c r="E3740" s="2"/>
      <c r="F3740" s="2" t="s">
        <v>8911</v>
      </c>
    </row>
    <row r="3741" spans="1:6" ht="18" customHeight="1">
      <c r="A3741" s="2">
        <v>3002130090</v>
      </c>
      <c r="B3741" s="2" t="s">
        <v>8912</v>
      </c>
      <c r="C3741" s="2" t="s">
        <v>8910</v>
      </c>
      <c r="D3741" s="2" t="s">
        <v>149</v>
      </c>
      <c r="E3741" s="2"/>
      <c r="F3741" s="2" t="s">
        <v>4648</v>
      </c>
    </row>
    <row r="3742" spans="1:6" ht="18" customHeight="1">
      <c r="A3742" s="2">
        <v>3002140000</v>
      </c>
      <c r="B3742" s="2" t="s">
        <v>8913</v>
      </c>
      <c r="C3742" s="2" t="s">
        <v>8910</v>
      </c>
      <c r="D3742" s="2" t="s">
        <v>149</v>
      </c>
      <c r="E3742" s="2"/>
      <c r="F3742" s="2" t="s">
        <v>4648</v>
      </c>
    </row>
    <row r="3743" spans="1:6" ht="18" customHeight="1">
      <c r="A3743" s="2">
        <v>3002150010</v>
      </c>
      <c r="B3743" s="2" t="s">
        <v>8914</v>
      </c>
      <c r="C3743" s="2" t="s">
        <v>8903</v>
      </c>
      <c r="D3743" s="2" t="s">
        <v>149</v>
      </c>
      <c r="E3743" s="2"/>
      <c r="F3743" s="2" t="s">
        <v>4648</v>
      </c>
    </row>
    <row r="3744" spans="1:6" ht="18" customHeight="1">
      <c r="A3744" s="2">
        <v>3002150030</v>
      </c>
      <c r="B3744" s="2" t="s">
        <v>8906</v>
      </c>
      <c r="C3744" s="2" t="s">
        <v>8903</v>
      </c>
      <c r="D3744" s="2" t="s">
        <v>149</v>
      </c>
      <c r="E3744" s="2"/>
      <c r="F3744" s="2" t="s">
        <v>4648</v>
      </c>
    </row>
    <row r="3745" spans="1:6" ht="18" customHeight="1">
      <c r="A3745" s="2">
        <v>3002150040</v>
      </c>
      <c r="B3745" s="2" t="s">
        <v>8915</v>
      </c>
      <c r="C3745" s="2" t="s">
        <v>8903</v>
      </c>
      <c r="D3745" s="2" t="s">
        <v>149</v>
      </c>
      <c r="E3745" s="2"/>
      <c r="F3745" s="2" t="s">
        <v>8905</v>
      </c>
    </row>
    <row r="3746" spans="1:6" ht="18" customHeight="1">
      <c r="A3746" s="2">
        <v>3002150050</v>
      </c>
      <c r="B3746" s="2" t="s">
        <v>8916</v>
      </c>
      <c r="C3746" s="2" t="s">
        <v>8903</v>
      </c>
      <c r="D3746" s="2" t="s">
        <v>149</v>
      </c>
      <c r="E3746" s="2"/>
      <c r="F3746" s="2" t="s">
        <v>8911</v>
      </c>
    </row>
    <row r="3747" spans="1:6" ht="18" customHeight="1">
      <c r="A3747" s="2">
        <v>3002150090</v>
      </c>
      <c r="B3747" s="2" t="s">
        <v>8917</v>
      </c>
      <c r="C3747" s="2" t="s">
        <v>8903</v>
      </c>
      <c r="D3747" s="2" t="s">
        <v>149</v>
      </c>
      <c r="E3747" s="2"/>
      <c r="F3747" s="2" t="s">
        <v>4648</v>
      </c>
    </row>
    <row r="3748" spans="1:6" ht="18" customHeight="1">
      <c r="A3748" s="2">
        <v>3002410011</v>
      </c>
      <c r="B3748" s="2" t="s">
        <v>8918</v>
      </c>
      <c r="C3748" s="2" t="s">
        <v>8910</v>
      </c>
      <c r="D3748" s="2" t="s">
        <v>149</v>
      </c>
      <c r="E3748" s="2"/>
      <c r="F3748" s="2" t="s">
        <v>5555</v>
      </c>
    </row>
    <row r="3749" spans="1:6" ht="18" customHeight="1">
      <c r="A3749" s="2">
        <v>3002410019</v>
      </c>
      <c r="B3749" s="2" t="s">
        <v>8919</v>
      </c>
      <c r="C3749" s="2" t="s">
        <v>8910</v>
      </c>
      <c r="D3749" s="2" t="s">
        <v>149</v>
      </c>
      <c r="E3749" s="2"/>
      <c r="F3749" s="2" t="s">
        <v>5555</v>
      </c>
    </row>
    <row r="3750" spans="1:6" ht="18" customHeight="1">
      <c r="A3750" s="2">
        <v>3002410090</v>
      </c>
      <c r="B3750" s="2" t="s">
        <v>8920</v>
      </c>
      <c r="C3750" s="2" t="s">
        <v>8910</v>
      </c>
      <c r="D3750" s="2" t="s">
        <v>149</v>
      </c>
      <c r="E3750" s="2"/>
      <c r="F3750" s="2" t="s">
        <v>5555</v>
      </c>
    </row>
    <row r="3751" spans="1:6" ht="18" customHeight="1">
      <c r="A3751" s="2">
        <v>3002420000</v>
      </c>
      <c r="B3751" s="2" t="s">
        <v>8921</v>
      </c>
      <c r="C3751" s="2" t="s">
        <v>8910</v>
      </c>
      <c r="D3751" s="2" t="s">
        <v>149</v>
      </c>
      <c r="E3751" s="2"/>
      <c r="F3751" s="2" t="s">
        <v>8922</v>
      </c>
    </row>
    <row r="3752" spans="1:6" ht="18" customHeight="1">
      <c r="A3752" s="2">
        <v>3002492000</v>
      </c>
      <c r="B3752" s="2" t="s">
        <v>8923</v>
      </c>
      <c r="C3752" s="2" t="s">
        <v>8910</v>
      </c>
      <c r="D3752" s="2" t="s">
        <v>149</v>
      </c>
      <c r="E3752" s="2"/>
      <c r="F3752" s="2" t="s">
        <v>8809</v>
      </c>
    </row>
    <row r="3753" spans="1:6" ht="18" customHeight="1">
      <c r="A3753" s="2">
        <v>3002493010</v>
      </c>
      <c r="B3753" s="2" t="s">
        <v>8924</v>
      </c>
      <c r="C3753" s="2" t="s">
        <v>8910</v>
      </c>
      <c r="D3753" s="2" t="s">
        <v>149</v>
      </c>
      <c r="E3753" s="2" t="s">
        <v>5596</v>
      </c>
      <c r="F3753" s="2" t="s">
        <v>7466</v>
      </c>
    </row>
    <row r="3754" spans="1:6" ht="18" customHeight="1">
      <c r="A3754" s="2">
        <v>3002493020</v>
      </c>
      <c r="B3754" s="2" t="s">
        <v>8925</v>
      </c>
      <c r="C3754" s="2" t="s">
        <v>8910</v>
      </c>
      <c r="D3754" s="2" t="s">
        <v>149</v>
      </c>
      <c r="E3754" s="2" t="s">
        <v>5596</v>
      </c>
      <c r="F3754" s="2" t="s">
        <v>6394</v>
      </c>
    </row>
    <row r="3755" spans="1:6" ht="18" customHeight="1">
      <c r="A3755" s="2">
        <v>3002493030</v>
      </c>
      <c r="B3755" s="2" t="s">
        <v>8926</v>
      </c>
      <c r="C3755" s="2" t="s">
        <v>8910</v>
      </c>
      <c r="D3755" s="2" t="s">
        <v>149</v>
      </c>
      <c r="E3755" s="2" t="s">
        <v>5596</v>
      </c>
      <c r="F3755" s="2" t="s">
        <v>4648</v>
      </c>
    </row>
    <row r="3756" spans="1:6" ht="18" customHeight="1">
      <c r="A3756" s="2">
        <v>3002493090</v>
      </c>
      <c r="B3756" s="2" t="s">
        <v>8927</v>
      </c>
      <c r="C3756" s="2" t="s">
        <v>8910</v>
      </c>
      <c r="D3756" s="2" t="s">
        <v>149</v>
      </c>
      <c r="E3756" s="2" t="s">
        <v>5596</v>
      </c>
      <c r="F3756" s="2" t="s">
        <v>4648</v>
      </c>
    </row>
    <row r="3757" spans="1:6" ht="18" customHeight="1">
      <c r="A3757" s="2">
        <v>3002499010</v>
      </c>
      <c r="B3757" s="2" t="s">
        <v>8928</v>
      </c>
      <c r="C3757" s="2" t="s">
        <v>8910</v>
      </c>
      <c r="D3757" s="2" t="s">
        <v>149</v>
      </c>
      <c r="E3757" s="2"/>
      <c r="F3757" s="2" t="s">
        <v>6394</v>
      </c>
    </row>
    <row r="3758" spans="1:6" ht="18" customHeight="1">
      <c r="A3758" s="2">
        <v>3002499020</v>
      </c>
      <c r="B3758" s="2" t="s">
        <v>8929</v>
      </c>
      <c r="C3758" s="2" t="s">
        <v>8910</v>
      </c>
      <c r="D3758" s="2" t="s">
        <v>149</v>
      </c>
      <c r="E3758" s="2"/>
      <c r="F3758" s="2" t="s">
        <v>7466</v>
      </c>
    </row>
    <row r="3759" spans="1:6" ht="18" customHeight="1">
      <c r="A3759" s="2">
        <v>3002499090</v>
      </c>
      <c r="B3759" s="2" t="s">
        <v>8930</v>
      </c>
      <c r="C3759" s="2" t="s">
        <v>8910</v>
      </c>
      <c r="D3759" s="2" t="s">
        <v>149</v>
      </c>
      <c r="E3759" s="2"/>
      <c r="F3759" s="2" t="s">
        <v>4648</v>
      </c>
    </row>
    <row r="3760" spans="1:6" ht="18" customHeight="1">
      <c r="A3760" s="2">
        <v>3002510010</v>
      </c>
      <c r="B3760" s="2" t="s">
        <v>8931</v>
      </c>
      <c r="C3760" s="2" t="s">
        <v>8903</v>
      </c>
      <c r="D3760" s="2" t="s">
        <v>149</v>
      </c>
      <c r="E3760" s="2"/>
      <c r="F3760" s="2" t="s">
        <v>4648</v>
      </c>
    </row>
    <row r="3761" spans="1:6" ht="18" customHeight="1">
      <c r="A3761" s="2">
        <v>3002510090</v>
      </c>
      <c r="B3761" s="2" t="s">
        <v>8932</v>
      </c>
      <c r="C3761" s="2" t="s">
        <v>8903</v>
      </c>
      <c r="D3761" s="2" t="s">
        <v>149</v>
      </c>
      <c r="E3761" s="2"/>
      <c r="F3761" s="2" t="s">
        <v>4648</v>
      </c>
    </row>
    <row r="3762" spans="1:6" ht="18" customHeight="1">
      <c r="A3762" s="2">
        <v>3002590000</v>
      </c>
      <c r="B3762" s="2" t="s">
        <v>8933</v>
      </c>
      <c r="C3762" s="2" t="s">
        <v>8910</v>
      </c>
      <c r="D3762" s="2" t="s">
        <v>149</v>
      </c>
      <c r="E3762" s="2"/>
      <c r="F3762" s="2" t="s">
        <v>4648</v>
      </c>
    </row>
    <row r="3763" spans="1:6" ht="18" customHeight="1">
      <c r="A3763" s="2">
        <v>3002904010</v>
      </c>
      <c r="B3763" s="2" t="s">
        <v>8934</v>
      </c>
      <c r="C3763" s="2" t="s">
        <v>8910</v>
      </c>
      <c r="D3763" s="2" t="s">
        <v>149</v>
      </c>
      <c r="E3763" s="2"/>
      <c r="F3763" s="2" t="s">
        <v>7466</v>
      </c>
    </row>
    <row r="3764" spans="1:6" ht="18" customHeight="1">
      <c r="A3764" s="2">
        <v>3002904090</v>
      </c>
      <c r="B3764" s="2" t="s">
        <v>8935</v>
      </c>
      <c r="C3764" s="2" t="s">
        <v>8910</v>
      </c>
      <c r="D3764" s="2" t="s">
        <v>149</v>
      </c>
      <c r="E3764" s="2"/>
      <c r="F3764" s="2" t="s">
        <v>4648</v>
      </c>
    </row>
    <row r="3765" spans="1:6" ht="18" customHeight="1">
      <c r="A3765" s="2">
        <v>3002909001</v>
      </c>
      <c r="B3765" s="2" t="s">
        <v>8936</v>
      </c>
      <c r="C3765" s="2" t="s">
        <v>8910</v>
      </c>
      <c r="D3765" s="2" t="s">
        <v>149</v>
      </c>
      <c r="E3765" s="2"/>
      <c r="F3765" s="2" t="s">
        <v>8729</v>
      </c>
    </row>
    <row r="3766" spans="1:6" ht="18" customHeight="1">
      <c r="A3766" s="2">
        <v>3002909010</v>
      </c>
      <c r="B3766" s="2" t="s">
        <v>8937</v>
      </c>
      <c r="C3766" s="2" t="s">
        <v>8910</v>
      </c>
      <c r="D3766" s="2" t="s">
        <v>149</v>
      </c>
      <c r="E3766" s="2"/>
      <c r="F3766" s="2" t="s">
        <v>8938</v>
      </c>
    </row>
    <row r="3767" spans="1:6" ht="18" customHeight="1">
      <c r="A3767" s="2">
        <v>3002909090</v>
      </c>
      <c r="B3767" s="2" t="s">
        <v>8939</v>
      </c>
      <c r="C3767" s="2" t="s">
        <v>8910</v>
      </c>
      <c r="D3767" s="2" t="s">
        <v>149</v>
      </c>
      <c r="E3767" s="2"/>
      <c r="F3767" s="2" t="s">
        <v>5617</v>
      </c>
    </row>
    <row r="3768" spans="1:6" ht="18" customHeight="1">
      <c r="A3768" s="2">
        <v>3003101100</v>
      </c>
      <c r="B3768" s="2" t="s">
        <v>8850</v>
      </c>
      <c r="C3768" s="2" t="s">
        <v>8940</v>
      </c>
      <c r="D3768" s="2" t="s">
        <v>149</v>
      </c>
      <c r="E3768" s="2"/>
      <c r="F3768" s="2" t="s">
        <v>8462</v>
      </c>
    </row>
    <row r="3769" spans="1:6" ht="18" customHeight="1">
      <c r="A3769" s="2">
        <v>3003101200</v>
      </c>
      <c r="B3769" s="2" t="s">
        <v>8854</v>
      </c>
      <c r="C3769" s="2" t="s">
        <v>8940</v>
      </c>
      <c r="D3769" s="2" t="s">
        <v>149</v>
      </c>
      <c r="E3769" s="2"/>
      <c r="F3769" s="2" t="s">
        <v>8462</v>
      </c>
    </row>
    <row r="3770" spans="1:6" ht="18" customHeight="1">
      <c r="A3770" s="2">
        <v>3003101300</v>
      </c>
      <c r="B3770" s="2" t="s">
        <v>8856</v>
      </c>
      <c r="C3770" s="2" t="s">
        <v>8940</v>
      </c>
      <c r="D3770" s="2" t="s">
        <v>149</v>
      </c>
      <c r="E3770" s="2"/>
      <c r="F3770" s="2" t="s">
        <v>8462</v>
      </c>
    </row>
    <row r="3771" spans="1:6" ht="18" customHeight="1">
      <c r="A3771" s="2">
        <v>3003101900</v>
      </c>
      <c r="B3771" s="2" t="s">
        <v>8941</v>
      </c>
      <c r="C3771" s="2" t="s">
        <v>8940</v>
      </c>
      <c r="D3771" s="2" t="s">
        <v>149</v>
      </c>
      <c r="E3771" s="2"/>
      <c r="F3771" s="2" t="s">
        <v>8462</v>
      </c>
    </row>
    <row r="3772" spans="1:6" ht="18" customHeight="1">
      <c r="A3772" s="2">
        <v>3003109000</v>
      </c>
      <c r="B3772" s="2" t="s">
        <v>8942</v>
      </c>
      <c r="C3772" s="2" t="s">
        <v>8940</v>
      </c>
      <c r="D3772" s="2" t="s">
        <v>149</v>
      </c>
      <c r="E3772" s="2"/>
      <c r="F3772" s="2" t="s">
        <v>8462</v>
      </c>
    </row>
    <row r="3773" spans="1:6" ht="18" customHeight="1">
      <c r="A3773" s="2">
        <v>3003201100</v>
      </c>
      <c r="B3773" s="2" t="s">
        <v>8943</v>
      </c>
      <c r="C3773" s="2" t="s">
        <v>8940</v>
      </c>
      <c r="D3773" s="2" t="s">
        <v>149</v>
      </c>
      <c r="E3773" s="2"/>
      <c r="F3773" s="2" t="s">
        <v>8462</v>
      </c>
    </row>
    <row r="3774" spans="1:6" ht="18" customHeight="1">
      <c r="A3774" s="2">
        <v>3003201200</v>
      </c>
      <c r="B3774" s="2" t="s">
        <v>8944</v>
      </c>
      <c r="C3774" s="2" t="s">
        <v>8940</v>
      </c>
      <c r="D3774" s="2" t="s">
        <v>149</v>
      </c>
      <c r="E3774" s="2"/>
      <c r="F3774" s="2" t="s">
        <v>8462</v>
      </c>
    </row>
    <row r="3775" spans="1:6" ht="18" customHeight="1">
      <c r="A3775" s="2">
        <v>3003201300</v>
      </c>
      <c r="B3775" s="2" t="s">
        <v>8945</v>
      </c>
      <c r="C3775" s="2" t="s">
        <v>8940</v>
      </c>
      <c r="D3775" s="2" t="s">
        <v>149</v>
      </c>
      <c r="E3775" s="2"/>
      <c r="F3775" s="2" t="s">
        <v>8462</v>
      </c>
    </row>
    <row r="3776" spans="1:6" ht="18" customHeight="1">
      <c r="A3776" s="2">
        <v>3003201400</v>
      </c>
      <c r="B3776" s="2" t="s">
        <v>8946</v>
      </c>
      <c r="C3776" s="2" t="s">
        <v>8940</v>
      </c>
      <c r="D3776" s="2" t="s">
        <v>149</v>
      </c>
      <c r="E3776" s="2"/>
      <c r="F3776" s="2" t="s">
        <v>8462</v>
      </c>
    </row>
    <row r="3777" spans="1:6" ht="18" customHeight="1">
      <c r="A3777" s="2">
        <v>3003201500</v>
      </c>
      <c r="B3777" s="2" t="s">
        <v>8947</v>
      </c>
      <c r="C3777" s="2" t="s">
        <v>8940</v>
      </c>
      <c r="D3777" s="2" t="s">
        <v>149</v>
      </c>
      <c r="E3777" s="2"/>
      <c r="F3777" s="2" t="s">
        <v>8462</v>
      </c>
    </row>
    <row r="3778" spans="1:6" ht="18" customHeight="1">
      <c r="A3778" s="2">
        <v>3003201600</v>
      </c>
      <c r="B3778" s="2" t="s">
        <v>8948</v>
      </c>
      <c r="C3778" s="2" t="s">
        <v>8940</v>
      </c>
      <c r="D3778" s="2" t="s">
        <v>149</v>
      </c>
      <c r="E3778" s="2"/>
      <c r="F3778" s="2" t="s">
        <v>8462</v>
      </c>
    </row>
    <row r="3779" spans="1:6" ht="18" customHeight="1">
      <c r="A3779" s="2">
        <v>3003201700</v>
      </c>
      <c r="B3779" s="2" t="s">
        <v>8949</v>
      </c>
      <c r="C3779" s="2" t="s">
        <v>8940</v>
      </c>
      <c r="D3779" s="2" t="s">
        <v>149</v>
      </c>
      <c r="E3779" s="2"/>
      <c r="F3779" s="2" t="s">
        <v>8462</v>
      </c>
    </row>
    <row r="3780" spans="1:6" ht="18" customHeight="1">
      <c r="A3780" s="2">
        <v>3003201800</v>
      </c>
      <c r="B3780" s="2" t="s">
        <v>8950</v>
      </c>
      <c r="C3780" s="2" t="s">
        <v>8940</v>
      </c>
      <c r="D3780" s="2" t="s">
        <v>149</v>
      </c>
      <c r="E3780" s="2"/>
      <c r="F3780" s="2" t="s">
        <v>8462</v>
      </c>
    </row>
    <row r="3781" spans="1:6" ht="18" customHeight="1">
      <c r="A3781" s="2">
        <v>3003201900</v>
      </c>
      <c r="B3781" s="2" t="s">
        <v>8951</v>
      </c>
      <c r="C3781" s="2" t="s">
        <v>8940</v>
      </c>
      <c r="D3781" s="2" t="s">
        <v>149</v>
      </c>
      <c r="E3781" s="2"/>
      <c r="F3781" s="2" t="s">
        <v>8462</v>
      </c>
    </row>
    <row r="3782" spans="1:6" ht="18" customHeight="1">
      <c r="A3782" s="2">
        <v>3003209000</v>
      </c>
      <c r="B3782" s="2" t="s">
        <v>8952</v>
      </c>
      <c r="C3782" s="2" t="s">
        <v>8940</v>
      </c>
      <c r="D3782" s="2" t="s">
        <v>149</v>
      </c>
      <c r="E3782" s="2"/>
      <c r="F3782" s="2" t="s">
        <v>8462</v>
      </c>
    </row>
    <row r="3783" spans="1:6" ht="18" customHeight="1">
      <c r="A3783" s="2">
        <v>3003310000</v>
      </c>
      <c r="B3783" s="2" t="s">
        <v>8953</v>
      </c>
      <c r="C3783" s="2" t="s">
        <v>8940</v>
      </c>
      <c r="D3783" s="2" t="s">
        <v>149</v>
      </c>
      <c r="E3783" s="2"/>
      <c r="F3783" s="2" t="s">
        <v>8462</v>
      </c>
    </row>
    <row r="3784" spans="1:6" ht="18" customHeight="1">
      <c r="A3784" s="2">
        <v>3003390000</v>
      </c>
      <c r="B3784" s="2" t="s">
        <v>8954</v>
      </c>
      <c r="C3784" s="2" t="s">
        <v>8940</v>
      </c>
      <c r="D3784" s="2" t="s">
        <v>149</v>
      </c>
      <c r="E3784" s="2"/>
      <c r="F3784" s="2" t="s">
        <v>8462</v>
      </c>
    </row>
    <row r="3785" spans="1:6" ht="18" customHeight="1">
      <c r="A3785" s="2">
        <v>3003410000</v>
      </c>
      <c r="B3785" s="2" t="s">
        <v>8955</v>
      </c>
      <c r="C3785" s="2" t="s">
        <v>8940</v>
      </c>
      <c r="D3785" s="2" t="s">
        <v>149</v>
      </c>
      <c r="E3785" s="2"/>
      <c r="F3785" s="2" t="s">
        <v>8462</v>
      </c>
    </row>
    <row r="3786" spans="1:6" ht="18" customHeight="1">
      <c r="A3786" s="2">
        <v>3003420000</v>
      </c>
      <c r="B3786" s="2" t="s">
        <v>8956</v>
      </c>
      <c r="C3786" s="2" t="s">
        <v>8940</v>
      </c>
      <c r="D3786" s="2" t="s">
        <v>149</v>
      </c>
      <c r="E3786" s="2"/>
      <c r="F3786" s="2" t="s">
        <v>8462</v>
      </c>
    </row>
    <row r="3787" spans="1:6" ht="18" customHeight="1">
      <c r="A3787" s="2">
        <v>3003430000</v>
      </c>
      <c r="B3787" s="2" t="s">
        <v>8957</v>
      </c>
      <c r="C3787" s="2" t="s">
        <v>8940</v>
      </c>
      <c r="D3787" s="2" t="s">
        <v>149</v>
      </c>
      <c r="E3787" s="2"/>
      <c r="F3787" s="2" t="s">
        <v>8462</v>
      </c>
    </row>
    <row r="3788" spans="1:6" ht="18" customHeight="1">
      <c r="A3788" s="2">
        <v>3003490010</v>
      </c>
      <c r="B3788" s="2" t="s">
        <v>8958</v>
      </c>
      <c r="C3788" s="2" t="s">
        <v>8940</v>
      </c>
      <c r="D3788" s="2" t="s">
        <v>149</v>
      </c>
      <c r="E3788" s="2"/>
      <c r="F3788" s="2" t="s">
        <v>8462</v>
      </c>
    </row>
    <row r="3789" spans="1:6" ht="18" customHeight="1">
      <c r="A3789" s="2">
        <v>3003490090</v>
      </c>
      <c r="B3789" s="2" t="s">
        <v>8959</v>
      </c>
      <c r="C3789" s="2" t="s">
        <v>8940</v>
      </c>
      <c r="D3789" s="2" t="s">
        <v>149</v>
      </c>
      <c r="E3789" s="2"/>
      <c r="F3789" s="2" t="s">
        <v>8462</v>
      </c>
    </row>
    <row r="3790" spans="1:6" ht="18" customHeight="1">
      <c r="A3790" s="2">
        <v>3003601000</v>
      </c>
      <c r="B3790" s="2" t="s">
        <v>8960</v>
      </c>
      <c r="C3790" s="2" t="s">
        <v>8940</v>
      </c>
      <c r="D3790" s="2" t="s">
        <v>149</v>
      </c>
      <c r="E3790" s="2"/>
      <c r="F3790" s="2" t="s">
        <v>8462</v>
      </c>
    </row>
    <row r="3791" spans="1:6" ht="18" customHeight="1">
      <c r="A3791" s="2">
        <v>3003609010</v>
      </c>
      <c r="B3791" s="2" t="s">
        <v>8961</v>
      </c>
      <c r="C3791" s="2" t="s">
        <v>8940</v>
      </c>
      <c r="D3791" s="2" t="s">
        <v>149</v>
      </c>
      <c r="E3791" s="2"/>
      <c r="F3791" s="2" t="s">
        <v>8462</v>
      </c>
    </row>
    <row r="3792" spans="1:6" ht="18" customHeight="1">
      <c r="A3792" s="2">
        <v>3003609020</v>
      </c>
      <c r="B3792" s="2" t="s">
        <v>8962</v>
      </c>
      <c r="C3792" s="2" t="s">
        <v>8940</v>
      </c>
      <c r="D3792" s="2" t="s">
        <v>149</v>
      </c>
      <c r="E3792" s="2"/>
      <c r="F3792" s="2" t="s">
        <v>8963</v>
      </c>
    </row>
    <row r="3793" spans="1:6" ht="18" customHeight="1">
      <c r="A3793" s="2">
        <v>3003609090</v>
      </c>
      <c r="B3793" s="2" t="s">
        <v>8964</v>
      </c>
      <c r="C3793" s="2" t="s">
        <v>8940</v>
      </c>
      <c r="D3793" s="2" t="s">
        <v>149</v>
      </c>
      <c r="E3793" s="2"/>
      <c r="F3793" s="2" t="s">
        <v>8462</v>
      </c>
    </row>
    <row r="3794" spans="1:6" ht="18" customHeight="1">
      <c r="A3794" s="2">
        <v>3003900010</v>
      </c>
      <c r="B3794" s="2" t="s">
        <v>8965</v>
      </c>
      <c r="C3794" s="2" t="s">
        <v>8940</v>
      </c>
      <c r="D3794" s="2" t="s">
        <v>149</v>
      </c>
      <c r="E3794" s="2"/>
      <c r="F3794" s="2" t="s">
        <v>8963</v>
      </c>
    </row>
    <row r="3795" spans="1:6" ht="18" customHeight="1">
      <c r="A3795" s="2">
        <v>3003900020</v>
      </c>
      <c r="B3795" s="2" t="s">
        <v>8966</v>
      </c>
      <c r="C3795" s="2" t="s">
        <v>8940</v>
      </c>
      <c r="D3795" s="2" t="s">
        <v>149</v>
      </c>
      <c r="E3795" s="2"/>
      <c r="F3795" s="2" t="s">
        <v>8963</v>
      </c>
    </row>
    <row r="3796" spans="1:6" ht="18" customHeight="1">
      <c r="A3796" s="2">
        <v>3003900030</v>
      </c>
      <c r="B3796" s="2" t="s">
        <v>8967</v>
      </c>
      <c r="C3796" s="2" t="s">
        <v>8940</v>
      </c>
      <c r="D3796" s="2" t="s">
        <v>149</v>
      </c>
      <c r="E3796" s="2"/>
      <c r="F3796" s="2" t="s">
        <v>8462</v>
      </c>
    </row>
    <row r="3797" spans="1:6" ht="18" customHeight="1">
      <c r="A3797" s="2">
        <v>3003900040</v>
      </c>
      <c r="B3797" s="2" t="s">
        <v>8968</v>
      </c>
      <c r="C3797" s="2" t="s">
        <v>8940</v>
      </c>
      <c r="D3797" s="2" t="s">
        <v>149</v>
      </c>
      <c r="E3797" s="2"/>
      <c r="F3797" s="2" t="s">
        <v>8969</v>
      </c>
    </row>
    <row r="3798" spans="1:6" ht="18" customHeight="1">
      <c r="A3798" s="2">
        <v>3003900090</v>
      </c>
      <c r="B3798" s="2" t="s">
        <v>8970</v>
      </c>
      <c r="C3798" s="2" t="s">
        <v>8940</v>
      </c>
      <c r="D3798" s="2" t="s">
        <v>149</v>
      </c>
      <c r="E3798" s="2"/>
      <c r="F3798" s="2" t="s">
        <v>8462</v>
      </c>
    </row>
    <row r="3799" spans="1:6" ht="18" customHeight="1">
      <c r="A3799" s="2">
        <v>3004101100</v>
      </c>
      <c r="B3799" s="2" t="s">
        <v>8971</v>
      </c>
      <c r="C3799" s="2" t="s">
        <v>8972</v>
      </c>
      <c r="D3799" s="2" t="s">
        <v>149</v>
      </c>
      <c r="E3799" s="2"/>
      <c r="F3799" s="2" t="s">
        <v>8462</v>
      </c>
    </row>
    <row r="3800" spans="1:6" ht="18" customHeight="1">
      <c r="A3800" s="2">
        <v>3004101210</v>
      </c>
      <c r="B3800" s="2" t="s">
        <v>8973</v>
      </c>
      <c r="C3800" s="2" t="s">
        <v>8972</v>
      </c>
      <c r="D3800" s="2" t="s">
        <v>149</v>
      </c>
      <c r="E3800" s="2"/>
      <c r="F3800" s="2" t="s">
        <v>8922</v>
      </c>
    </row>
    <row r="3801" spans="1:6" ht="18" customHeight="1">
      <c r="A3801" s="2">
        <v>3004101290</v>
      </c>
      <c r="B3801" s="2" t="s">
        <v>8974</v>
      </c>
      <c r="C3801" s="2" t="s">
        <v>8972</v>
      </c>
      <c r="D3801" s="2" t="s">
        <v>149</v>
      </c>
      <c r="E3801" s="2"/>
      <c r="F3801" s="2" t="s">
        <v>8462</v>
      </c>
    </row>
    <row r="3802" spans="1:6" ht="18" customHeight="1">
      <c r="A3802" s="2">
        <v>3004101300</v>
      </c>
      <c r="B3802" s="2" t="s">
        <v>8975</v>
      </c>
      <c r="C3802" s="2" t="s">
        <v>8972</v>
      </c>
      <c r="D3802" s="2" t="s">
        <v>149</v>
      </c>
      <c r="E3802" s="2"/>
      <c r="F3802" s="2" t="s">
        <v>8462</v>
      </c>
    </row>
    <row r="3803" spans="1:6" ht="18" customHeight="1">
      <c r="A3803" s="2">
        <v>3004101910</v>
      </c>
      <c r="B3803" s="2" t="s">
        <v>8973</v>
      </c>
      <c r="C3803" s="2" t="s">
        <v>8972</v>
      </c>
      <c r="D3803" s="2" t="s">
        <v>149</v>
      </c>
      <c r="E3803" s="2"/>
      <c r="F3803" s="2" t="s">
        <v>8922</v>
      </c>
    </row>
    <row r="3804" spans="1:6" ht="18" customHeight="1">
      <c r="A3804" s="2">
        <v>3004101990</v>
      </c>
      <c r="B3804" s="2" t="s">
        <v>8976</v>
      </c>
      <c r="C3804" s="2" t="s">
        <v>8972</v>
      </c>
      <c r="D3804" s="2" t="s">
        <v>149</v>
      </c>
      <c r="E3804" s="2"/>
      <c r="F3804" s="2" t="s">
        <v>8462</v>
      </c>
    </row>
    <row r="3805" spans="1:6" ht="18" customHeight="1">
      <c r="A3805" s="2">
        <v>3004109000</v>
      </c>
      <c r="B3805" s="2" t="s">
        <v>8977</v>
      </c>
      <c r="C3805" s="2" t="s">
        <v>8972</v>
      </c>
      <c r="D3805" s="2" t="s">
        <v>149</v>
      </c>
      <c r="E3805" s="2"/>
      <c r="F3805" s="2" t="s">
        <v>8462</v>
      </c>
    </row>
    <row r="3806" spans="1:6" ht="18" customHeight="1">
      <c r="A3806" s="2">
        <v>3004201100</v>
      </c>
      <c r="B3806" s="2" t="s">
        <v>8978</v>
      </c>
      <c r="C3806" s="2" t="s">
        <v>8972</v>
      </c>
      <c r="D3806" s="2" t="s">
        <v>149</v>
      </c>
      <c r="E3806" s="2"/>
      <c r="F3806" s="2" t="s">
        <v>8462</v>
      </c>
    </row>
    <row r="3807" spans="1:6" ht="18" customHeight="1">
      <c r="A3807" s="2">
        <v>3004201200</v>
      </c>
      <c r="B3807" s="2" t="s">
        <v>8979</v>
      </c>
      <c r="C3807" s="2" t="s">
        <v>8972</v>
      </c>
      <c r="D3807" s="2" t="s">
        <v>149</v>
      </c>
      <c r="E3807" s="2"/>
      <c r="F3807" s="2" t="s">
        <v>8462</v>
      </c>
    </row>
    <row r="3808" spans="1:6" ht="18" customHeight="1">
      <c r="A3808" s="2">
        <v>3004201300</v>
      </c>
      <c r="B3808" s="2" t="s">
        <v>8980</v>
      </c>
      <c r="C3808" s="2" t="s">
        <v>8972</v>
      </c>
      <c r="D3808" s="2" t="s">
        <v>149</v>
      </c>
      <c r="E3808" s="2"/>
      <c r="F3808" s="2" t="s">
        <v>8462</v>
      </c>
    </row>
    <row r="3809" spans="1:6" ht="18" customHeight="1">
      <c r="A3809" s="2">
        <v>3004201400</v>
      </c>
      <c r="B3809" s="2" t="s">
        <v>8981</v>
      </c>
      <c r="C3809" s="2" t="s">
        <v>8972</v>
      </c>
      <c r="D3809" s="2" t="s">
        <v>149</v>
      </c>
      <c r="E3809" s="2"/>
      <c r="F3809" s="2" t="s">
        <v>8462</v>
      </c>
    </row>
    <row r="3810" spans="1:6" ht="18" customHeight="1">
      <c r="A3810" s="2">
        <v>3004201500</v>
      </c>
      <c r="B3810" s="2" t="s">
        <v>8982</v>
      </c>
      <c r="C3810" s="2" t="s">
        <v>8972</v>
      </c>
      <c r="D3810" s="2" t="s">
        <v>149</v>
      </c>
      <c r="E3810" s="2"/>
      <c r="F3810" s="2" t="s">
        <v>8462</v>
      </c>
    </row>
    <row r="3811" spans="1:6" ht="18" customHeight="1">
      <c r="A3811" s="2">
        <v>3004201600</v>
      </c>
      <c r="B3811" s="2" t="s">
        <v>8983</v>
      </c>
      <c r="C3811" s="2" t="s">
        <v>8972</v>
      </c>
      <c r="D3811" s="2" t="s">
        <v>149</v>
      </c>
      <c r="E3811" s="2"/>
      <c r="F3811" s="2" t="s">
        <v>8462</v>
      </c>
    </row>
    <row r="3812" spans="1:6" ht="18" customHeight="1">
      <c r="A3812" s="2">
        <v>3004201700</v>
      </c>
      <c r="B3812" s="2" t="s">
        <v>8984</v>
      </c>
      <c r="C3812" s="2" t="s">
        <v>8972</v>
      </c>
      <c r="D3812" s="2" t="s">
        <v>149</v>
      </c>
      <c r="E3812" s="2"/>
      <c r="F3812" s="2" t="s">
        <v>8462</v>
      </c>
    </row>
    <row r="3813" spans="1:6" ht="18" customHeight="1">
      <c r="A3813" s="2">
        <v>3004201800</v>
      </c>
      <c r="B3813" s="2" t="s">
        <v>8985</v>
      </c>
      <c r="C3813" s="2" t="s">
        <v>8972</v>
      </c>
      <c r="D3813" s="2" t="s">
        <v>149</v>
      </c>
      <c r="E3813" s="2"/>
      <c r="F3813" s="2" t="s">
        <v>8462</v>
      </c>
    </row>
    <row r="3814" spans="1:6" ht="18" customHeight="1">
      <c r="A3814" s="2">
        <v>3004201920</v>
      </c>
      <c r="B3814" s="2" t="s">
        <v>8973</v>
      </c>
      <c r="C3814" s="2" t="s">
        <v>8972</v>
      </c>
      <c r="D3814" s="2" t="s">
        <v>149</v>
      </c>
      <c r="E3814" s="2"/>
      <c r="F3814" s="2" t="s">
        <v>8922</v>
      </c>
    </row>
    <row r="3815" spans="1:6" ht="18" customHeight="1">
      <c r="A3815" s="2">
        <v>3004201990</v>
      </c>
      <c r="B3815" s="2" t="s">
        <v>8986</v>
      </c>
      <c r="C3815" s="2" t="s">
        <v>8972</v>
      </c>
      <c r="D3815" s="2" t="s">
        <v>149</v>
      </c>
      <c r="E3815" s="2"/>
      <c r="F3815" s="2" t="s">
        <v>8462</v>
      </c>
    </row>
    <row r="3816" spans="1:6" ht="18" customHeight="1">
      <c r="A3816" s="2">
        <v>3004209020</v>
      </c>
      <c r="B3816" s="2" t="s">
        <v>8973</v>
      </c>
      <c r="C3816" s="2" t="s">
        <v>8972</v>
      </c>
      <c r="D3816" s="2" t="s">
        <v>149</v>
      </c>
      <c r="E3816" s="2"/>
      <c r="F3816" s="2" t="s">
        <v>8922</v>
      </c>
    </row>
    <row r="3817" spans="1:6" ht="18" customHeight="1">
      <c r="A3817" s="2">
        <v>3004209091</v>
      </c>
      <c r="B3817" s="2" t="s">
        <v>8914</v>
      </c>
      <c r="C3817" s="2" t="s">
        <v>8972</v>
      </c>
      <c r="D3817" s="2" t="s">
        <v>149</v>
      </c>
      <c r="E3817" s="2"/>
      <c r="F3817" s="2" t="s">
        <v>8462</v>
      </c>
    </row>
    <row r="3818" spans="1:6" ht="18" customHeight="1">
      <c r="A3818" s="2">
        <v>3004209099</v>
      </c>
      <c r="B3818" s="2" t="s">
        <v>8987</v>
      </c>
      <c r="C3818" s="2" t="s">
        <v>8972</v>
      </c>
      <c r="D3818" s="2" t="s">
        <v>149</v>
      </c>
      <c r="E3818" s="2"/>
      <c r="F3818" s="2" t="s">
        <v>8462</v>
      </c>
    </row>
    <row r="3819" spans="1:6" ht="18" customHeight="1">
      <c r="A3819" s="2">
        <v>3004311010</v>
      </c>
      <c r="B3819" s="2" t="s">
        <v>8988</v>
      </c>
      <c r="C3819" s="2" t="s">
        <v>8972</v>
      </c>
      <c r="D3819" s="2" t="s">
        <v>149</v>
      </c>
      <c r="E3819" s="2"/>
      <c r="F3819" s="2" t="s">
        <v>8072</v>
      </c>
    </row>
    <row r="3820" spans="1:6" ht="18" customHeight="1">
      <c r="A3820" s="2">
        <v>3004311090</v>
      </c>
      <c r="B3820" s="2" t="s">
        <v>8989</v>
      </c>
      <c r="C3820" s="2" t="s">
        <v>8972</v>
      </c>
      <c r="D3820" s="2" t="s">
        <v>149</v>
      </c>
      <c r="E3820" s="2"/>
      <c r="F3820" s="2" t="s">
        <v>8462</v>
      </c>
    </row>
    <row r="3821" spans="1:6" ht="18" customHeight="1">
      <c r="A3821" s="2">
        <v>3004319010</v>
      </c>
      <c r="B3821" s="2" t="s">
        <v>8990</v>
      </c>
      <c r="C3821" s="2" t="s">
        <v>8972</v>
      </c>
      <c r="D3821" s="2" t="s">
        <v>149</v>
      </c>
      <c r="E3821" s="2"/>
      <c r="F3821" s="2" t="s">
        <v>8072</v>
      </c>
    </row>
    <row r="3822" spans="1:6" ht="18" customHeight="1">
      <c r="A3822" s="2">
        <v>3004319090</v>
      </c>
      <c r="B3822" s="2" t="s">
        <v>8991</v>
      </c>
      <c r="C3822" s="2" t="s">
        <v>8972</v>
      </c>
      <c r="D3822" s="2" t="s">
        <v>149</v>
      </c>
      <c r="E3822" s="2"/>
      <c r="F3822" s="2" t="s">
        <v>8462</v>
      </c>
    </row>
    <row r="3823" spans="1:6" ht="18" customHeight="1">
      <c r="A3823" s="2">
        <v>3004320010</v>
      </c>
      <c r="B3823" s="2" t="s">
        <v>8992</v>
      </c>
      <c r="C3823" s="2" t="s">
        <v>8972</v>
      </c>
      <c r="D3823" s="2" t="s">
        <v>149</v>
      </c>
      <c r="E3823" s="2"/>
      <c r="F3823" s="2" t="s">
        <v>8072</v>
      </c>
    </row>
    <row r="3824" spans="1:6" ht="18" customHeight="1">
      <c r="A3824" s="2">
        <v>3004320061</v>
      </c>
      <c r="B3824" s="2" t="s">
        <v>8973</v>
      </c>
      <c r="C3824" s="2" t="s">
        <v>8972</v>
      </c>
      <c r="D3824" s="2" t="s">
        <v>149</v>
      </c>
      <c r="E3824" s="2"/>
      <c r="F3824" s="2" t="s">
        <v>8922</v>
      </c>
    </row>
    <row r="3825" spans="1:6" ht="18" customHeight="1">
      <c r="A3825" s="2">
        <v>3004320099</v>
      </c>
      <c r="B3825" s="2" t="s">
        <v>8993</v>
      </c>
      <c r="C3825" s="2" t="s">
        <v>8972</v>
      </c>
      <c r="D3825" s="2" t="s">
        <v>149</v>
      </c>
      <c r="E3825" s="2"/>
      <c r="F3825" s="2" t="s">
        <v>8462</v>
      </c>
    </row>
    <row r="3826" spans="1:6" ht="18" customHeight="1">
      <c r="A3826" s="2">
        <v>3004390021</v>
      </c>
      <c r="B3826" s="2" t="s">
        <v>8994</v>
      </c>
      <c r="C3826" s="2" t="s">
        <v>8972</v>
      </c>
      <c r="D3826" s="2" t="s">
        <v>149</v>
      </c>
      <c r="E3826" s="2"/>
      <c r="F3826" s="2" t="s">
        <v>8072</v>
      </c>
    </row>
    <row r="3827" spans="1:6" ht="18" customHeight="1">
      <c r="A3827" s="2">
        <v>3004390029</v>
      </c>
      <c r="B3827" s="2" t="s">
        <v>8995</v>
      </c>
      <c r="C3827" s="2" t="s">
        <v>8972</v>
      </c>
      <c r="D3827" s="2" t="s">
        <v>149</v>
      </c>
      <c r="E3827" s="2"/>
      <c r="F3827" s="2" t="s">
        <v>8072</v>
      </c>
    </row>
    <row r="3828" spans="1:6" ht="18" customHeight="1">
      <c r="A3828" s="2">
        <v>3004390040</v>
      </c>
      <c r="B3828" s="2" t="s">
        <v>8973</v>
      </c>
      <c r="C3828" s="2" t="s">
        <v>8972</v>
      </c>
      <c r="D3828" s="2" t="s">
        <v>149</v>
      </c>
      <c r="E3828" s="2"/>
      <c r="F3828" s="2" t="s">
        <v>8922</v>
      </c>
    </row>
    <row r="3829" spans="1:6" ht="18" customHeight="1">
      <c r="A3829" s="2">
        <v>3004390091</v>
      </c>
      <c r="B3829" s="2" t="s">
        <v>8914</v>
      </c>
      <c r="C3829" s="2" t="s">
        <v>8972</v>
      </c>
      <c r="D3829" s="2" t="s">
        <v>149</v>
      </c>
      <c r="E3829" s="2"/>
      <c r="F3829" s="2" t="s">
        <v>8462</v>
      </c>
    </row>
    <row r="3830" spans="1:6" ht="18" customHeight="1">
      <c r="A3830" s="2">
        <v>3004390095</v>
      </c>
      <c r="B3830" s="2" t="s">
        <v>8906</v>
      </c>
      <c r="C3830" s="2" t="s">
        <v>8972</v>
      </c>
      <c r="D3830" s="2" t="s">
        <v>149</v>
      </c>
      <c r="E3830" s="2"/>
      <c r="F3830" s="2" t="s">
        <v>8462</v>
      </c>
    </row>
    <row r="3831" spans="1:6" ht="18" customHeight="1">
      <c r="A3831" s="2">
        <v>3004390099</v>
      </c>
      <c r="B3831" s="2" t="s">
        <v>8996</v>
      </c>
      <c r="C3831" s="2" t="s">
        <v>8972</v>
      </c>
      <c r="D3831" s="2" t="s">
        <v>149</v>
      </c>
      <c r="E3831" s="2"/>
      <c r="F3831" s="2" t="s">
        <v>8462</v>
      </c>
    </row>
    <row r="3832" spans="1:6" ht="18" customHeight="1">
      <c r="A3832" s="2">
        <v>3004410010</v>
      </c>
      <c r="B3832" s="2" t="s">
        <v>8997</v>
      </c>
      <c r="C3832" s="2" t="s">
        <v>8972</v>
      </c>
      <c r="D3832" s="2" t="s">
        <v>149</v>
      </c>
      <c r="E3832" s="2"/>
      <c r="F3832" s="2" t="s">
        <v>8809</v>
      </c>
    </row>
    <row r="3833" spans="1:6" ht="18" customHeight="1">
      <c r="A3833" s="2">
        <v>3004410020</v>
      </c>
      <c r="B3833" s="2" t="s">
        <v>8998</v>
      </c>
      <c r="C3833" s="2" t="s">
        <v>8972</v>
      </c>
      <c r="D3833" s="2" t="s">
        <v>149</v>
      </c>
      <c r="E3833" s="2"/>
      <c r="F3833" s="2" t="s">
        <v>8060</v>
      </c>
    </row>
    <row r="3834" spans="1:6" ht="18" customHeight="1">
      <c r="A3834" s="2">
        <v>3004410090</v>
      </c>
      <c r="B3834" s="2" t="s">
        <v>8999</v>
      </c>
      <c r="C3834" s="2" t="s">
        <v>8972</v>
      </c>
      <c r="D3834" s="2" t="s">
        <v>149</v>
      </c>
      <c r="E3834" s="2"/>
      <c r="F3834" s="2" t="s">
        <v>8462</v>
      </c>
    </row>
    <row r="3835" spans="1:6" ht="18" customHeight="1">
      <c r="A3835" s="2">
        <v>3004420010</v>
      </c>
      <c r="B3835" s="2" t="s">
        <v>9000</v>
      </c>
      <c r="C3835" s="2" t="s">
        <v>8972</v>
      </c>
      <c r="D3835" s="2" t="s">
        <v>149</v>
      </c>
      <c r="E3835" s="2"/>
      <c r="F3835" s="2" t="s">
        <v>8809</v>
      </c>
    </row>
    <row r="3836" spans="1:6" ht="18" customHeight="1">
      <c r="A3836" s="2">
        <v>3004420020</v>
      </c>
      <c r="B3836" s="2" t="s">
        <v>9001</v>
      </c>
      <c r="C3836" s="2" t="s">
        <v>8972</v>
      </c>
      <c r="D3836" s="2" t="s">
        <v>149</v>
      </c>
      <c r="E3836" s="2"/>
      <c r="F3836" s="2" t="s">
        <v>8060</v>
      </c>
    </row>
    <row r="3837" spans="1:6" ht="18" customHeight="1">
      <c r="A3837" s="2">
        <v>3004420090</v>
      </c>
      <c r="B3837" s="2" t="s">
        <v>9002</v>
      </c>
      <c r="C3837" s="2" t="s">
        <v>8972</v>
      </c>
      <c r="D3837" s="2" t="s">
        <v>149</v>
      </c>
      <c r="E3837" s="2"/>
      <c r="F3837" s="2" t="s">
        <v>8462</v>
      </c>
    </row>
    <row r="3838" spans="1:6" ht="18" customHeight="1">
      <c r="A3838" s="2">
        <v>3004430010</v>
      </c>
      <c r="B3838" s="2" t="s">
        <v>9003</v>
      </c>
      <c r="C3838" s="2" t="s">
        <v>8972</v>
      </c>
      <c r="D3838" s="2" t="s">
        <v>149</v>
      </c>
      <c r="E3838" s="2"/>
      <c r="F3838" s="2" t="s">
        <v>8060</v>
      </c>
    </row>
    <row r="3839" spans="1:6" ht="18" customHeight="1">
      <c r="A3839" s="2">
        <v>3004430090</v>
      </c>
      <c r="B3839" s="2" t="s">
        <v>9004</v>
      </c>
      <c r="C3839" s="2" t="s">
        <v>8972</v>
      </c>
      <c r="D3839" s="2" t="s">
        <v>149</v>
      </c>
      <c r="E3839" s="2"/>
      <c r="F3839" s="2" t="s">
        <v>8462</v>
      </c>
    </row>
    <row r="3840" spans="1:6" ht="18" customHeight="1">
      <c r="A3840" s="2">
        <v>3004490010</v>
      </c>
      <c r="B3840" s="2" t="s">
        <v>9005</v>
      </c>
      <c r="C3840" s="2" t="s">
        <v>8972</v>
      </c>
      <c r="D3840" s="2" t="s">
        <v>149</v>
      </c>
      <c r="E3840" s="2"/>
      <c r="F3840" s="2" t="s">
        <v>8462</v>
      </c>
    </row>
    <row r="3841" spans="1:6" ht="18" customHeight="1">
      <c r="A3841" s="2">
        <v>3004490020</v>
      </c>
      <c r="B3841" s="2" t="s">
        <v>9006</v>
      </c>
      <c r="C3841" s="2" t="s">
        <v>8972</v>
      </c>
      <c r="D3841" s="2" t="s">
        <v>149</v>
      </c>
      <c r="E3841" s="2"/>
      <c r="F3841" s="2" t="s">
        <v>8060</v>
      </c>
    </row>
    <row r="3842" spans="1:6" ht="18" customHeight="1">
      <c r="A3842" s="2">
        <v>3004490031</v>
      </c>
      <c r="B3842" s="2" t="s">
        <v>9007</v>
      </c>
      <c r="C3842" s="2" t="s">
        <v>8972</v>
      </c>
      <c r="D3842" s="2" t="s">
        <v>149</v>
      </c>
      <c r="E3842" s="2"/>
      <c r="F3842" s="2" t="s">
        <v>8060</v>
      </c>
    </row>
    <row r="3843" spans="1:6" ht="18" customHeight="1">
      <c r="A3843" s="2">
        <v>3004490032</v>
      </c>
      <c r="B3843" s="2" t="s">
        <v>9008</v>
      </c>
      <c r="C3843" s="2" t="s">
        <v>8972</v>
      </c>
      <c r="D3843" s="2" t="s">
        <v>149</v>
      </c>
      <c r="E3843" s="2"/>
      <c r="F3843" s="2" t="s">
        <v>8060</v>
      </c>
    </row>
    <row r="3844" spans="1:6" ht="18" customHeight="1">
      <c r="A3844" s="2">
        <v>3004490039</v>
      </c>
      <c r="B3844" s="2" t="s">
        <v>9009</v>
      </c>
      <c r="C3844" s="2" t="s">
        <v>8972</v>
      </c>
      <c r="D3844" s="2" t="s">
        <v>149</v>
      </c>
      <c r="E3844" s="2"/>
      <c r="F3844" s="2" t="s">
        <v>8060</v>
      </c>
    </row>
    <row r="3845" spans="1:6" ht="18" customHeight="1">
      <c r="A3845" s="2">
        <v>3004490040</v>
      </c>
      <c r="B3845" s="2" t="s">
        <v>9010</v>
      </c>
      <c r="C3845" s="2" t="s">
        <v>8972</v>
      </c>
      <c r="D3845" s="2" t="s">
        <v>149</v>
      </c>
      <c r="E3845" s="2"/>
      <c r="F3845" s="2" t="s">
        <v>8060</v>
      </c>
    </row>
    <row r="3846" spans="1:6" ht="18" customHeight="1">
      <c r="A3846" s="2">
        <v>3004490050</v>
      </c>
      <c r="B3846" s="2" t="s">
        <v>9011</v>
      </c>
      <c r="C3846" s="2" t="s">
        <v>8972</v>
      </c>
      <c r="D3846" s="2" t="s">
        <v>149</v>
      </c>
      <c r="E3846" s="2"/>
      <c r="F3846" s="2" t="s">
        <v>8060</v>
      </c>
    </row>
    <row r="3847" spans="1:6" ht="18" customHeight="1">
      <c r="A3847" s="2">
        <v>3004490061</v>
      </c>
      <c r="B3847" s="2" t="s">
        <v>9012</v>
      </c>
      <c r="C3847" s="2" t="s">
        <v>8972</v>
      </c>
      <c r="D3847" s="2" t="s">
        <v>149</v>
      </c>
      <c r="E3847" s="2"/>
      <c r="F3847" s="2" t="s">
        <v>8060</v>
      </c>
    </row>
    <row r="3848" spans="1:6" ht="18" customHeight="1">
      <c r="A3848" s="2">
        <v>3004490062</v>
      </c>
      <c r="B3848" s="2" t="s">
        <v>9013</v>
      </c>
      <c r="C3848" s="2" t="s">
        <v>8972</v>
      </c>
      <c r="D3848" s="2" t="s">
        <v>149</v>
      </c>
      <c r="E3848" s="2"/>
      <c r="F3848" s="2" t="s">
        <v>8060</v>
      </c>
    </row>
    <row r="3849" spans="1:6" ht="18" customHeight="1">
      <c r="A3849" s="2">
        <v>3004490063</v>
      </c>
      <c r="B3849" s="2" t="s">
        <v>9014</v>
      </c>
      <c r="C3849" s="2" t="s">
        <v>8972</v>
      </c>
      <c r="D3849" s="2" t="s">
        <v>149</v>
      </c>
      <c r="E3849" s="2"/>
      <c r="F3849" s="2" t="s">
        <v>8060</v>
      </c>
    </row>
    <row r="3850" spans="1:6" ht="18" customHeight="1">
      <c r="A3850" s="2">
        <v>3004490070</v>
      </c>
      <c r="B3850" s="2" t="s">
        <v>9015</v>
      </c>
      <c r="C3850" s="2" t="s">
        <v>8972</v>
      </c>
      <c r="D3850" s="2" t="s">
        <v>149</v>
      </c>
      <c r="E3850" s="2"/>
      <c r="F3850" s="2" t="s">
        <v>8060</v>
      </c>
    </row>
    <row r="3851" spans="1:6" ht="18" customHeight="1">
      <c r="A3851" s="2">
        <v>3004490080</v>
      </c>
      <c r="B3851" s="2" t="s">
        <v>8973</v>
      </c>
      <c r="C3851" s="2" t="s">
        <v>8972</v>
      </c>
      <c r="D3851" s="2" t="s">
        <v>149</v>
      </c>
      <c r="E3851" s="2"/>
      <c r="F3851" s="2" t="s">
        <v>8922</v>
      </c>
    </row>
    <row r="3852" spans="1:6" ht="18" customHeight="1">
      <c r="A3852" s="2">
        <v>3004490091</v>
      </c>
      <c r="B3852" s="2" t="s">
        <v>9016</v>
      </c>
      <c r="C3852" s="2" t="s">
        <v>8972</v>
      </c>
      <c r="D3852" s="2" t="s">
        <v>149</v>
      </c>
      <c r="E3852" s="2"/>
      <c r="F3852" s="2" t="s">
        <v>8462</v>
      </c>
    </row>
    <row r="3853" spans="1:6" ht="18" customHeight="1">
      <c r="A3853" s="2">
        <v>3004490092</v>
      </c>
      <c r="B3853" s="2" t="s">
        <v>9017</v>
      </c>
      <c r="C3853" s="2" t="s">
        <v>8972</v>
      </c>
      <c r="D3853" s="2" t="s">
        <v>149</v>
      </c>
      <c r="E3853" s="2"/>
      <c r="F3853" s="2" t="s">
        <v>8462</v>
      </c>
    </row>
    <row r="3854" spans="1:6" ht="18" customHeight="1">
      <c r="A3854" s="2">
        <v>3004490093</v>
      </c>
      <c r="B3854" s="2" t="s">
        <v>9018</v>
      </c>
      <c r="C3854" s="2" t="s">
        <v>8972</v>
      </c>
      <c r="D3854" s="2" t="s">
        <v>149</v>
      </c>
      <c r="E3854" s="2"/>
      <c r="F3854" s="2" t="s">
        <v>8060</v>
      </c>
    </row>
    <row r="3855" spans="1:6" ht="18" customHeight="1">
      <c r="A3855" s="2">
        <v>3004490094</v>
      </c>
      <c r="B3855" s="2" t="s">
        <v>9016</v>
      </c>
      <c r="C3855" s="2" t="s">
        <v>8972</v>
      </c>
      <c r="D3855" s="2" t="s">
        <v>149</v>
      </c>
      <c r="E3855" s="2"/>
      <c r="F3855" s="2" t="s">
        <v>8462</v>
      </c>
    </row>
    <row r="3856" spans="1:6" ht="18" customHeight="1">
      <c r="A3856" s="2">
        <v>3004490099</v>
      </c>
      <c r="B3856" s="2" t="s">
        <v>9019</v>
      </c>
      <c r="C3856" s="2" t="s">
        <v>8972</v>
      </c>
      <c r="D3856" s="2" t="s">
        <v>149</v>
      </c>
      <c r="E3856" s="2"/>
      <c r="F3856" s="2" t="s">
        <v>8462</v>
      </c>
    </row>
    <row r="3857" spans="1:6" ht="18" customHeight="1">
      <c r="A3857" s="2">
        <v>3004500000</v>
      </c>
      <c r="B3857" s="2" t="s">
        <v>9020</v>
      </c>
      <c r="C3857" s="2" t="s">
        <v>8972</v>
      </c>
      <c r="D3857" s="2" t="s">
        <v>149</v>
      </c>
      <c r="E3857" s="2"/>
      <c r="F3857" s="2" t="s">
        <v>8462</v>
      </c>
    </row>
    <row r="3858" spans="1:6" ht="18" customHeight="1">
      <c r="A3858" s="2">
        <v>3004601000</v>
      </c>
      <c r="B3858" s="2" t="s">
        <v>9021</v>
      </c>
      <c r="C3858" s="2" t="s">
        <v>8972</v>
      </c>
      <c r="D3858" s="2" t="s">
        <v>149</v>
      </c>
      <c r="E3858" s="2"/>
      <c r="F3858" s="2" t="s">
        <v>8462</v>
      </c>
    </row>
    <row r="3859" spans="1:6" ht="18" customHeight="1">
      <c r="A3859" s="2">
        <v>3004609010</v>
      </c>
      <c r="B3859" s="2" t="s">
        <v>8961</v>
      </c>
      <c r="C3859" s="2" t="s">
        <v>8972</v>
      </c>
      <c r="D3859" s="2" t="s">
        <v>149</v>
      </c>
      <c r="E3859" s="2"/>
      <c r="F3859" s="2" t="s">
        <v>8462</v>
      </c>
    </row>
    <row r="3860" spans="1:6" ht="18" customHeight="1">
      <c r="A3860" s="2">
        <v>3004609021</v>
      </c>
      <c r="B3860" s="2" t="s">
        <v>9022</v>
      </c>
      <c r="C3860" s="2" t="s">
        <v>8972</v>
      </c>
      <c r="D3860" s="2" t="s">
        <v>149</v>
      </c>
      <c r="E3860" s="2"/>
      <c r="F3860" s="2" t="s">
        <v>8963</v>
      </c>
    </row>
    <row r="3861" spans="1:6" ht="18" customHeight="1">
      <c r="A3861" s="2">
        <v>3004609029</v>
      </c>
      <c r="B3861" s="2" t="s">
        <v>9023</v>
      </c>
      <c r="C3861" s="2" t="s">
        <v>8972</v>
      </c>
      <c r="D3861" s="2" t="s">
        <v>149</v>
      </c>
      <c r="E3861" s="2"/>
      <c r="F3861" s="2" t="s">
        <v>8462</v>
      </c>
    </row>
    <row r="3862" spans="1:6" ht="18" customHeight="1">
      <c r="A3862" s="2">
        <v>3004609030</v>
      </c>
      <c r="B3862" s="2" t="s">
        <v>9024</v>
      </c>
      <c r="C3862" s="2" t="s">
        <v>8972</v>
      </c>
      <c r="D3862" s="2" t="s">
        <v>149</v>
      </c>
      <c r="E3862" s="2"/>
      <c r="F3862" s="2" t="s">
        <v>8963</v>
      </c>
    </row>
    <row r="3863" spans="1:6" ht="18" customHeight="1">
      <c r="A3863" s="2">
        <v>3004609090</v>
      </c>
      <c r="B3863" s="2" t="s">
        <v>9025</v>
      </c>
      <c r="C3863" s="2" t="s">
        <v>8972</v>
      </c>
      <c r="D3863" s="2" t="s">
        <v>149</v>
      </c>
      <c r="E3863" s="2"/>
      <c r="F3863" s="2" t="s">
        <v>8462</v>
      </c>
    </row>
    <row r="3864" spans="1:6" ht="18" customHeight="1">
      <c r="A3864" s="2">
        <v>3004901010</v>
      </c>
      <c r="B3864" s="2" t="s">
        <v>8973</v>
      </c>
      <c r="C3864" s="2" t="s">
        <v>8972</v>
      </c>
      <c r="D3864" s="2" t="s">
        <v>149</v>
      </c>
      <c r="E3864" s="2"/>
      <c r="F3864" s="2" t="s">
        <v>8922</v>
      </c>
    </row>
    <row r="3865" spans="1:6" ht="18" customHeight="1">
      <c r="A3865" s="2">
        <v>3004901020</v>
      </c>
      <c r="B3865" s="2" t="s">
        <v>8914</v>
      </c>
      <c r="C3865" s="2" t="s">
        <v>8972</v>
      </c>
      <c r="D3865" s="2" t="s">
        <v>149</v>
      </c>
      <c r="E3865" s="2"/>
      <c r="F3865" s="2" t="s">
        <v>8462</v>
      </c>
    </row>
    <row r="3866" spans="1:6" ht="18" customHeight="1">
      <c r="A3866" s="2">
        <v>3004901030</v>
      </c>
      <c r="B3866" s="2" t="s">
        <v>8906</v>
      </c>
      <c r="C3866" s="2" t="s">
        <v>8972</v>
      </c>
      <c r="D3866" s="2" t="s">
        <v>149</v>
      </c>
      <c r="E3866" s="2"/>
      <c r="F3866" s="2" t="s">
        <v>8462</v>
      </c>
    </row>
    <row r="3867" spans="1:6" ht="18" customHeight="1">
      <c r="A3867" s="2">
        <v>3004901090</v>
      </c>
      <c r="B3867" s="2" t="s">
        <v>9026</v>
      </c>
      <c r="C3867" s="2" t="s">
        <v>8972</v>
      </c>
      <c r="D3867" s="2" t="s">
        <v>149</v>
      </c>
      <c r="E3867" s="2"/>
      <c r="F3867" s="2" t="s">
        <v>8462</v>
      </c>
    </row>
    <row r="3868" spans="1:6" ht="18" customHeight="1">
      <c r="A3868" s="2">
        <v>3004902000</v>
      </c>
      <c r="B3868" s="2" t="s">
        <v>9027</v>
      </c>
      <c r="C3868" s="2" t="s">
        <v>8972</v>
      </c>
      <c r="D3868" s="2" t="s">
        <v>149</v>
      </c>
      <c r="E3868" s="2"/>
      <c r="F3868" s="2" t="s">
        <v>8462</v>
      </c>
    </row>
    <row r="3869" spans="1:6" ht="18" customHeight="1">
      <c r="A3869" s="2">
        <v>3004905110</v>
      </c>
      <c r="B3869" s="2" t="s">
        <v>9028</v>
      </c>
      <c r="C3869" s="2" t="s">
        <v>8972</v>
      </c>
      <c r="D3869" s="2" t="s">
        <v>149</v>
      </c>
      <c r="E3869" s="2"/>
      <c r="F3869" s="2" t="s">
        <v>8607</v>
      </c>
    </row>
    <row r="3870" spans="1:6" ht="18" customHeight="1">
      <c r="A3870" s="2">
        <v>3004905190</v>
      </c>
      <c r="B3870" s="2" t="s">
        <v>9029</v>
      </c>
      <c r="C3870" s="2" t="s">
        <v>8972</v>
      </c>
      <c r="D3870" s="2" t="s">
        <v>149</v>
      </c>
      <c r="E3870" s="2"/>
      <c r="F3870" s="2"/>
    </row>
    <row r="3871" spans="1:6" ht="18" customHeight="1">
      <c r="A3871" s="2">
        <v>3004905210</v>
      </c>
      <c r="B3871" s="2" t="s">
        <v>9030</v>
      </c>
      <c r="C3871" s="2" t="s">
        <v>8972</v>
      </c>
      <c r="D3871" s="2" t="s">
        <v>149</v>
      </c>
      <c r="E3871" s="2"/>
      <c r="F3871" s="2" t="s">
        <v>8601</v>
      </c>
    </row>
    <row r="3872" spans="1:6" ht="18" customHeight="1">
      <c r="A3872" s="2">
        <v>3004905290</v>
      </c>
      <c r="B3872" s="2" t="s">
        <v>9031</v>
      </c>
      <c r="C3872" s="2" t="s">
        <v>8972</v>
      </c>
      <c r="D3872" s="2" t="s">
        <v>149</v>
      </c>
      <c r="E3872" s="2"/>
      <c r="F3872" s="2" t="s">
        <v>8462</v>
      </c>
    </row>
    <row r="3873" spans="1:6" ht="18" customHeight="1">
      <c r="A3873" s="2">
        <v>3004905310</v>
      </c>
      <c r="B3873" s="2" t="s">
        <v>9032</v>
      </c>
      <c r="C3873" s="2" t="s">
        <v>8972</v>
      </c>
      <c r="D3873" s="2" t="s">
        <v>149</v>
      </c>
      <c r="E3873" s="2"/>
      <c r="F3873" s="2" t="s">
        <v>9033</v>
      </c>
    </row>
    <row r="3874" spans="1:6" ht="18" customHeight="1">
      <c r="A3874" s="2">
        <v>3004905390</v>
      </c>
      <c r="B3874" s="2" t="s">
        <v>9034</v>
      </c>
      <c r="C3874" s="2" t="s">
        <v>8972</v>
      </c>
      <c r="D3874" s="2" t="s">
        <v>149</v>
      </c>
      <c r="E3874" s="2"/>
      <c r="F3874" s="2" t="s">
        <v>8462</v>
      </c>
    </row>
    <row r="3875" spans="1:6" ht="18" customHeight="1">
      <c r="A3875" s="2">
        <v>3004905400</v>
      </c>
      <c r="B3875" s="2" t="s">
        <v>9035</v>
      </c>
      <c r="C3875" s="2" t="s">
        <v>8972</v>
      </c>
      <c r="D3875" s="2" t="s">
        <v>149</v>
      </c>
      <c r="E3875" s="2"/>
      <c r="F3875" s="2" t="s">
        <v>8462</v>
      </c>
    </row>
    <row r="3876" spans="1:6" ht="18" customHeight="1">
      <c r="A3876" s="2">
        <v>3004905510</v>
      </c>
      <c r="B3876" s="2" t="s">
        <v>9036</v>
      </c>
      <c r="C3876" s="2" t="s">
        <v>8972</v>
      </c>
      <c r="D3876" s="2" t="s">
        <v>149</v>
      </c>
      <c r="E3876" s="2"/>
      <c r="F3876" s="2" t="s">
        <v>8601</v>
      </c>
    </row>
    <row r="3877" spans="1:6" ht="18" customHeight="1">
      <c r="A3877" s="2">
        <v>3004905590</v>
      </c>
      <c r="B3877" s="2" t="s">
        <v>9037</v>
      </c>
      <c r="C3877" s="2" t="s">
        <v>8972</v>
      </c>
      <c r="D3877" s="2" t="s">
        <v>149</v>
      </c>
      <c r="E3877" s="2"/>
      <c r="F3877" s="2" t="s">
        <v>8462</v>
      </c>
    </row>
    <row r="3878" spans="1:6" ht="18" customHeight="1">
      <c r="A3878" s="2">
        <v>3004905910</v>
      </c>
      <c r="B3878" s="2" t="s">
        <v>9022</v>
      </c>
      <c r="C3878" s="2" t="s">
        <v>8972</v>
      </c>
      <c r="D3878" s="2" t="s">
        <v>149</v>
      </c>
      <c r="E3878" s="2"/>
      <c r="F3878" s="2" t="s">
        <v>8601</v>
      </c>
    </row>
    <row r="3879" spans="1:6" ht="18" customHeight="1">
      <c r="A3879" s="2">
        <v>3004905920</v>
      </c>
      <c r="B3879" s="2" t="s">
        <v>9038</v>
      </c>
      <c r="C3879" s="2" t="s">
        <v>8972</v>
      </c>
      <c r="D3879" s="2" t="s">
        <v>149</v>
      </c>
      <c r="E3879" s="2"/>
      <c r="F3879" s="2" t="s">
        <v>8462</v>
      </c>
    </row>
    <row r="3880" spans="1:6" ht="18" customHeight="1">
      <c r="A3880" s="2">
        <v>3004905990</v>
      </c>
      <c r="B3880" s="2" t="s">
        <v>9023</v>
      </c>
      <c r="C3880" s="2" t="s">
        <v>8972</v>
      </c>
      <c r="D3880" s="2" t="s">
        <v>149</v>
      </c>
      <c r="E3880" s="2"/>
      <c r="F3880" s="2" t="s">
        <v>8462</v>
      </c>
    </row>
    <row r="3881" spans="1:6" ht="18" customHeight="1">
      <c r="A3881" s="2">
        <v>3004909010</v>
      </c>
      <c r="B3881" s="2" t="s">
        <v>9039</v>
      </c>
      <c r="C3881" s="2" t="s">
        <v>8972</v>
      </c>
      <c r="D3881" s="2" t="s">
        <v>149</v>
      </c>
      <c r="E3881" s="2"/>
      <c r="F3881" s="2" t="s">
        <v>9033</v>
      </c>
    </row>
    <row r="3882" spans="1:6" ht="18" customHeight="1">
      <c r="A3882" s="2">
        <v>3004909021</v>
      </c>
      <c r="B3882" s="2" t="s">
        <v>9040</v>
      </c>
      <c r="C3882" s="2" t="s">
        <v>8972</v>
      </c>
      <c r="D3882" s="2" t="s">
        <v>149</v>
      </c>
      <c r="E3882" s="2"/>
      <c r="F3882" s="2" t="s">
        <v>8963</v>
      </c>
    </row>
    <row r="3883" spans="1:6" ht="18" customHeight="1">
      <c r="A3883" s="2">
        <v>3004909029</v>
      </c>
      <c r="B3883" s="2" t="s">
        <v>9041</v>
      </c>
      <c r="C3883" s="2" t="s">
        <v>8972</v>
      </c>
      <c r="D3883" s="2" t="s">
        <v>149</v>
      </c>
      <c r="E3883" s="2"/>
      <c r="F3883" s="2" t="s">
        <v>8963</v>
      </c>
    </row>
    <row r="3884" spans="1:6" ht="18" customHeight="1">
      <c r="A3884" s="2">
        <v>3004909030</v>
      </c>
      <c r="B3884" s="2" t="s">
        <v>9042</v>
      </c>
      <c r="C3884" s="2" t="s">
        <v>8972</v>
      </c>
      <c r="D3884" s="2" t="s">
        <v>149</v>
      </c>
      <c r="E3884" s="2"/>
      <c r="F3884" s="2" t="s">
        <v>8060</v>
      </c>
    </row>
    <row r="3885" spans="1:6" ht="18" customHeight="1">
      <c r="A3885" s="2">
        <v>3004909041</v>
      </c>
      <c r="B3885" s="2" t="s">
        <v>9043</v>
      </c>
      <c r="C3885" s="2" t="s">
        <v>8972</v>
      </c>
      <c r="D3885" s="2" t="s">
        <v>149</v>
      </c>
      <c r="E3885" s="2"/>
      <c r="F3885" s="2" t="s">
        <v>8060</v>
      </c>
    </row>
    <row r="3886" spans="1:6" ht="18" customHeight="1">
      <c r="A3886" s="2">
        <v>3004909042</v>
      </c>
      <c r="B3886" s="2" t="s">
        <v>9044</v>
      </c>
      <c r="C3886" s="2" t="s">
        <v>8972</v>
      </c>
      <c r="D3886" s="2" t="s">
        <v>149</v>
      </c>
      <c r="E3886" s="2"/>
      <c r="F3886" s="2" t="s">
        <v>8060</v>
      </c>
    </row>
    <row r="3887" spans="1:6" ht="18" customHeight="1">
      <c r="A3887" s="2">
        <v>3004909049</v>
      </c>
      <c r="B3887" s="2" t="s">
        <v>9045</v>
      </c>
      <c r="C3887" s="2" t="s">
        <v>8972</v>
      </c>
      <c r="D3887" s="2" t="s">
        <v>149</v>
      </c>
      <c r="E3887" s="2"/>
      <c r="F3887" s="2" t="s">
        <v>8060</v>
      </c>
    </row>
    <row r="3888" spans="1:6" ht="18" customHeight="1">
      <c r="A3888" s="2">
        <v>3004909050</v>
      </c>
      <c r="B3888" s="2" t="s">
        <v>9046</v>
      </c>
      <c r="C3888" s="2" t="s">
        <v>8972</v>
      </c>
      <c r="D3888" s="2" t="s">
        <v>149</v>
      </c>
      <c r="E3888" s="2"/>
      <c r="F3888" s="2" t="s">
        <v>8060</v>
      </c>
    </row>
    <row r="3889" spans="1:6" ht="18" customHeight="1">
      <c r="A3889" s="2">
        <v>3004909060</v>
      </c>
      <c r="B3889" s="2" t="s">
        <v>9047</v>
      </c>
      <c r="C3889" s="2" t="s">
        <v>8972</v>
      </c>
      <c r="D3889" s="2" t="s">
        <v>149</v>
      </c>
      <c r="E3889" s="2"/>
      <c r="F3889" s="2" t="s">
        <v>8060</v>
      </c>
    </row>
    <row r="3890" spans="1:6" ht="18" customHeight="1">
      <c r="A3890" s="2">
        <v>3004909082</v>
      </c>
      <c r="B3890" s="2" t="s">
        <v>9048</v>
      </c>
      <c r="C3890" s="2" t="s">
        <v>8972</v>
      </c>
      <c r="D3890" s="2" t="s">
        <v>149</v>
      </c>
      <c r="E3890" s="2"/>
      <c r="F3890" s="2">
        <v>9</v>
      </c>
    </row>
    <row r="3891" spans="1:6" ht="18" customHeight="1">
      <c r="A3891" s="2">
        <v>3004909084</v>
      </c>
      <c r="B3891" s="2" t="s">
        <v>8973</v>
      </c>
      <c r="C3891" s="2" t="s">
        <v>8972</v>
      </c>
      <c r="D3891" s="2" t="s">
        <v>149</v>
      </c>
      <c r="E3891" s="2"/>
      <c r="F3891" s="2" t="s">
        <v>8922</v>
      </c>
    </row>
    <row r="3892" spans="1:6" ht="18" customHeight="1">
      <c r="A3892" s="2">
        <v>3004909085</v>
      </c>
      <c r="B3892" s="2" t="s">
        <v>8995</v>
      </c>
      <c r="C3892" s="2" t="s">
        <v>8972</v>
      </c>
      <c r="D3892" s="2" t="s">
        <v>149</v>
      </c>
      <c r="E3892" s="2"/>
      <c r="F3892" s="2" t="s">
        <v>8072</v>
      </c>
    </row>
    <row r="3893" spans="1:6" ht="18" customHeight="1">
      <c r="A3893" s="2">
        <v>3004909091</v>
      </c>
      <c r="B3893" s="2" t="s">
        <v>9049</v>
      </c>
      <c r="C3893" s="2" t="s">
        <v>8972</v>
      </c>
      <c r="D3893" s="2" t="s">
        <v>149</v>
      </c>
      <c r="E3893" s="2"/>
      <c r="F3893" s="2" t="s">
        <v>8462</v>
      </c>
    </row>
    <row r="3894" spans="1:6" ht="18" customHeight="1">
      <c r="A3894" s="2">
        <v>3004909093</v>
      </c>
      <c r="B3894" s="2" t="s">
        <v>8914</v>
      </c>
      <c r="C3894" s="2" t="s">
        <v>8972</v>
      </c>
      <c r="D3894" s="2" t="s">
        <v>149</v>
      </c>
      <c r="E3894" s="2"/>
      <c r="F3894" s="2" t="s">
        <v>8462</v>
      </c>
    </row>
    <row r="3895" spans="1:6" ht="18" customHeight="1">
      <c r="A3895" s="2">
        <v>3004909098</v>
      </c>
      <c r="B3895" s="2" t="s">
        <v>8906</v>
      </c>
      <c r="C3895" s="2" t="s">
        <v>8972</v>
      </c>
      <c r="D3895" s="2" t="s">
        <v>149</v>
      </c>
      <c r="E3895" s="2"/>
      <c r="F3895" s="2" t="s">
        <v>8462</v>
      </c>
    </row>
    <row r="3896" spans="1:6" ht="18" customHeight="1">
      <c r="A3896" s="2">
        <v>3004909099</v>
      </c>
      <c r="B3896" s="2" t="s">
        <v>9050</v>
      </c>
      <c r="C3896" s="2" t="s">
        <v>8972</v>
      </c>
      <c r="D3896" s="2" t="s">
        <v>149</v>
      </c>
      <c r="E3896" s="2"/>
      <c r="F3896" s="2" t="s">
        <v>8462</v>
      </c>
    </row>
    <row r="3897" spans="1:6" ht="18" customHeight="1">
      <c r="A3897" s="2">
        <v>3005101000</v>
      </c>
      <c r="B3897" s="2" t="s">
        <v>9051</v>
      </c>
      <c r="C3897" s="2" t="s">
        <v>9052</v>
      </c>
      <c r="D3897" s="2" t="s">
        <v>149</v>
      </c>
      <c r="E3897" s="2"/>
      <c r="F3897" s="2"/>
    </row>
    <row r="3898" spans="1:6" ht="18" customHeight="1">
      <c r="A3898" s="2">
        <v>3005109000</v>
      </c>
      <c r="B3898" s="2" t="s">
        <v>9053</v>
      </c>
      <c r="C3898" s="2" t="s">
        <v>9052</v>
      </c>
      <c r="D3898" s="2" t="s">
        <v>149</v>
      </c>
      <c r="E3898" s="2"/>
      <c r="F3898" s="2"/>
    </row>
    <row r="3899" spans="1:6" ht="18" customHeight="1">
      <c r="A3899" s="2">
        <v>3005901000</v>
      </c>
      <c r="B3899" s="2" t="s">
        <v>9054</v>
      </c>
      <c r="C3899" s="2" t="s">
        <v>9052</v>
      </c>
      <c r="D3899" s="2" t="s">
        <v>149</v>
      </c>
      <c r="E3899" s="2"/>
      <c r="F3899" s="2"/>
    </row>
    <row r="3900" spans="1:6" ht="18" customHeight="1">
      <c r="A3900" s="2">
        <v>3005909000</v>
      </c>
      <c r="B3900" s="2" t="s">
        <v>9055</v>
      </c>
      <c r="C3900" s="2" t="s">
        <v>9052</v>
      </c>
      <c r="D3900" s="2" t="s">
        <v>149</v>
      </c>
      <c r="E3900" s="2"/>
      <c r="F3900" s="2"/>
    </row>
    <row r="3901" spans="1:6" ht="18" customHeight="1">
      <c r="A3901" s="2">
        <v>3006100000</v>
      </c>
      <c r="B3901" s="2" t="s">
        <v>9056</v>
      </c>
      <c r="C3901" s="2" t="s">
        <v>9057</v>
      </c>
      <c r="D3901" s="2" t="s">
        <v>149</v>
      </c>
      <c r="E3901" s="2"/>
      <c r="F3901" s="2"/>
    </row>
    <row r="3902" spans="1:6" ht="18" customHeight="1">
      <c r="A3902" s="2">
        <v>3006300010</v>
      </c>
      <c r="B3902" s="2" t="s">
        <v>9058</v>
      </c>
      <c r="C3902" s="2" t="s">
        <v>9059</v>
      </c>
      <c r="D3902" s="2" t="s">
        <v>149</v>
      </c>
      <c r="E3902" s="2"/>
      <c r="F3902" s="2" t="s">
        <v>5617</v>
      </c>
    </row>
    <row r="3903" spans="1:6" ht="18" customHeight="1">
      <c r="A3903" s="2">
        <v>3006300090</v>
      </c>
      <c r="B3903" s="2" t="s">
        <v>9060</v>
      </c>
      <c r="C3903" s="2" t="s">
        <v>9059</v>
      </c>
      <c r="D3903" s="2" t="s">
        <v>149</v>
      </c>
      <c r="E3903" s="2"/>
      <c r="F3903" s="2" t="s">
        <v>5617</v>
      </c>
    </row>
    <row r="3904" spans="1:6" ht="18" customHeight="1">
      <c r="A3904" s="2">
        <v>3006400000</v>
      </c>
      <c r="B3904" s="2" t="s">
        <v>9061</v>
      </c>
      <c r="C3904" s="2" t="s">
        <v>9059</v>
      </c>
      <c r="D3904" s="2" t="s">
        <v>149</v>
      </c>
      <c r="E3904" s="2"/>
      <c r="F3904" s="2"/>
    </row>
    <row r="3905" spans="1:6" ht="18" customHeight="1">
      <c r="A3905" s="2">
        <v>3006500000</v>
      </c>
      <c r="B3905" s="2" t="s">
        <v>9062</v>
      </c>
      <c r="C3905" s="2" t="s">
        <v>9063</v>
      </c>
      <c r="D3905" s="2" t="s">
        <v>149</v>
      </c>
      <c r="E3905" s="2"/>
      <c r="F3905" s="2"/>
    </row>
    <row r="3906" spans="1:6" ht="18" customHeight="1">
      <c r="A3906" s="2">
        <v>3006601000</v>
      </c>
      <c r="B3906" s="2" t="s">
        <v>9064</v>
      </c>
      <c r="C3906" s="2" t="s">
        <v>9059</v>
      </c>
      <c r="D3906" s="2" t="s">
        <v>149</v>
      </c>
      <c r="E3906" s="2"/>
      <c r="F3906" s="2" t="s">
        <v>8462</v>
      </c>
    </row>
    <row r="3907" spans="1:6" ht="18" customHeight="1">
      <c r="A3907" s="2">
        <v>3006609000</v>
      </c>
      <c r="B3907" s="2" t="s">
        <v>9065</v>
      </c>
      <c r="C3907" s="2" t="s">
        <v>9059</v>
      </c>
      <c r="D3907" s="2" t="s">
        <v>149</v>
      </c>
      <c r="E3907" s="2"/>
      <c r="F3907" s="2" t="s">
        <v>8462</v>
      </c>
    </row>
    <row r="3908" spans="1:6" ht="18" customHeight="1">
      <c r="A3908" s="2">
        <v>3006700000</v>
      </c>
      <c r="B3908" s="2" t="s">
        <v>9066</v>
      </c>
      <c r="C3908" s="2" t="s">
        <v>9059</v>
      </c>
      <c r="D3908" s="2" t="s">
        <v>149</v>
      </c>
      <c r="E3908" s="2"/>
      <c r="F3908" s="2"/>
    </row>
    <row r="3909" spans="1:6" ht="18" customHeight="1">
      <c r="A3909" s="2">
        <v>3006910000</v>
      </c>
      <c r="B3909" s="2" t="s">
        <v>9067</v>
      </c>
      <c r="C3909" s="2" t="s">
        <v>9068</v>
      </c>
      <c r="D3909" s="2" t="s">
        <v>149</v>
      </c>
      <c r="E3909" s="2"/>
      <c r="F3909" s="2"/>
    </row>
    <row r="3910" spans="1:6" ht="18" customHeight="1">
      <c r="A3910" s="2">
        <v>3006920000</v>
      </c>
      <c r="B3910" s="2" t="s">
        <v>9069</v>
      </c>
      <c r="C3910" s="2" t="s">
        <v>4738</v>
      </c>
      <c r="D3910" s="2" t="s">
        <v>149</v>
      </c>
      <c r="E3910" s="2"/>
      <c r="F3910" s="2">
        <v>9</v>
      </c>
    </row>
    <row r="3911" spans="1:6" ht="18" customHeight="1">
      <c r="A3911" s="2">
        <v>3006930000</v>
      </c>
      <c r="B3911" s="2" t="s">
        <v>9070</v>
      </c>
      <c r="C3911" s="2" t="s">
        <v>9071</v>
      </c>
      <c r="D3911" s="2" t="s">
        <v>149</v>
      </c>
      <c r="E3911" s="2"/>
      <c r="F3911" s="2" t="s">
        <v>8462</v>
      </c>
    </row>
    <row r="3912" spans="1:6" ht="18" customHeight="1">
      <c r="A3912" s="2">
        <v>3101001100</v>
      </c>
      <c r="B3912" s="2" t="s">
        <v>9072</v>
      </c>
      <c r="C3912" s="2" t="s">
        <v>9073</v>
      </c>
      <c r="D3912" s="2" t="s">
        <v>149</v>
      </c>
      <c r="E3912" s="2"/>
      <c r="F3912" s="2" t="s">
        <v>4648</v>
      </c>
    </row>
    <row r="3913" spans="1:6" ht="18" customHeight="1">
      <c r="A3913" s="2">
        <v>3101001910</v>
      </c>
      <c r="B3913" s="2" t="s">
        <v>9074</v>
      </c>
      <c r="C3913" s="2" t="s">
        <v>9073</v>
      </c>
      <c r="D3913" s="2" t="s">
        <v>149</v>
      </c>
      <c r="E3913" s="2"/>
      <c r="F3913" s="2" t="s">
        <v>7265</v>
      </c>
    </row>
    <row r="3914" spans="1:6" ht="18" customHeight="1">
      <c r="A3914" s="2">
        <v>3101001990</v>
      </c>
      <c r="B3914" s="2" t="s">
        <v>9075</v>
      </c>
      <c r="C3914" s="2" t="s">
        <v>9073</v>
      </c>
      <c r="D3914" s="2" t="s">
        <v>149</v>
      </c>
      <c r="E3914" s="2"/>
      <c r="F3914" s="2" t="s">
        <v>4648</v>
      </c>
    </row>
    <row r="3915" spans="1:6" ht="18" customHeight="1">
      <c r="A3915" s="2">
        <v>3101009020</v>
      </c>
      <c r="B3915" s="2" t="s">
        <v>9076</v>
      </c>
      <c r="C3915" s="2" t="s">
        <v>9073</v>
      </c>
      <c r="D3915" s="2" t="s">
        <v>149</v>
      </c>
      <c r="E3915" s="2"/>
      <c r="F3915" s="2" t="s">
        <v>7265</v>
      </c>
    </row>
    <row r="3916" spans="1:6" ht="18" customHeight="1">
      <c r="A3916" s="2">
        <v>3101009090</v>
      </c>
      <c r="B3916" s="2" t="s">
        <v>9077</v>
      </c>
      <c r="C3916" s="2" t="s">
        <v>9073</v>
      </c>
      <c r="D3916" s="2" t="s">
        <v>149</v>
      </c>
      <c r="E3916" s="2"/>
      <c r="F3916" s="2" t="s">
        <v>4648</v>
      </c>
    </row>
    <row r="3917" spans="1:6" ht="18" customHeight="1">
      <c r="A3917" s="2">
        <v>3102100010</v>
      </c>
      <c r="B3917" s="2" t="s">
        <v>9078</v>
      </c>
      <c r="C3917" s="2" t="s">
        <v>9079</v>
      </c>
      <c r="D3917" s="2" t="s">
        <v>149</v>
      </c>
      <c r="E3917" s="2"/>
      <c r="F3917" s="2" t="s">
        <v>9080</v>
      </c>
    </row>
    <row r="3918" spans="1:6" ht="18" customHeight="1">
      <c r="A3918" s="2">
        <v>3102100090</v>
      </c>
      <c r="B3918" s="2" t="s">
        <v>9078</v>
      </c>
      <c r="C3918" s="2" t="s">
        <v>9079</v>
      </c>
      <c r="D3918" s="2" t="s">
        <v>149</v>
      </c>
      <c r="E3918" s="2"/>
      <c r="F3918" s="2" t="s">
        <v>4648</v>
      </c>
    </row>
    <row r="3919" spans="1:6" ht="18" customHeight="1">
      <c r="A3919" s="2">
        <v>3102210000</v>
      </c>
      <c r="B3919" s="2" t="s">
        <v>9081</v>
      </c>
      <c r="C3919" s="2" t="s">
        <v>9079</v>
      </c>
      <c r="D3919" s="2" t="s">
        <v>149</v>
      </c>
      <c r="E3919" s="2"/>
      <c r="F3919" s="2" t="s">
        <v>9082</v>
      </c>
    </row>
    <row r="3920" spans="1:6" ht="18" customHeight="1">
      <c r="A3920" s="2">
        <v>3102290000</v>
      </c>
      <c r="B3920" s="2" t="s">
        <v>9083</v>
      </c>
      <c r="C3920" s="2" t="s">
        <v>9079</v>
      </c>
      <c r="D3920" s="2" t="s">
        <v>149</v>
      </c>
      <c r="E3920" s="2"/>
      <c r="F3920" s="2" t="s">
        <v>9084</v>
      </c>
    </row>
    <row r="3921" spans="1:6" ht="18" customHeight="1">
      <c r="A3921" s="2">
        <v>3102300000</v>
      </c>
      <c r="B3921" s="2" t="s">
        <v>9085</v>
      </c>
      <c r="C3921" s="2" t="s">
        <v>9079</v>
      </c>
      <c r="D3921" s="2" t="s">
        <v>149</v>
      </c>
      <c r="E3921" s="2"/>
      <c r="F3921" s="2" t="s">
        <v>9086</v>
      </c>
    </row>
    <row r="3922" spans="1:6" ht="18" customHeight="1">
      <c r="A3922" s="2">
        <v>3102400000</v>
      </c>
      <c r="B3922" s="2" t="s">
        <v>9087</v>
      </c>
      <c r="C3922" s="2" t="s">
        <v>9079</v>
      </c>
      <c r="D3922" s="2" t="s">
        <v>149</v>
      </c>
      <c r="E3922" s="2"/>
      <c r="F3922" s="2" t="s">
        <v>9088</v>
      </c>
    </row>
    <row r="3923" spans="1:6" ht="18" customHeight="1">
      <c r="A3923" s="2">
        <v>3102500000</v>
      </c>
      <c r="B3923" s="2" t="s">
        <v>9089</v>
      </c>
      <c r="C3923" s="2" t="s">
        <v>9079</v>
      </c>
      <c r="D3923" s="2" t="s">
        <v>149</v>
      </c>
      <c r="E3923" s="2"/>
      <c r="F3923" s="2" t="s">
        <v>7320</v>
      </c>
    </row>
    <row r="3924" spans="1:6" ht="18" customHeight="1">
      <c r="A3924" s="2">
        <v>3102600000</v>
      </c>
      <c r="B3924" s="2" t="s">
        <v>9090</v>
      </c>
      <c r="C3924" s="2" t="s">
        <v>9079</v>
      </c>
      <c r="D3924" s="2" t="s">
        <v>149</v>
      </c>
      <c r="E3924" s="2"/>
      <c r="F3924" s="2" t="s">
        <v>9091</v>
      </c>
    </row>
    <row r="3925" spans="1:6" ht="18" customHeight="1">
      <c r="A3925" s="2">
        <v>3102800000</v>
      </c>
      <c r="B3925" s="2" t="s">
        <v>9092</v>
      </c>
      <c r="C3925" s="2" t="s">
        <v>9079</v>
      </c>
      <c r="D3925" s="2" t="s">
        <v>149</v>
      </c>
      <c r="E3925" s="2"/>
      <c r="F3925" s="2" t="s">
        <v>9091</v>
      </c>
    </row>
    <row r="3926" spans="1:6" ht="18" customHeight="1">
      <c r="A3926" s="2">
        <v>3102901000</v>
      </c>
      <c r="B3926" s="2" t="s">
        <v>9093</v>
      </c>
      <c r="C3926" s="2" t="s">
        <v>9079</v>
      </c>
      <c r="D3926" s="2" t="s">
        <v>149</v>
      </c>
      <c r="E3926" s="2"/>
      <c r="F3926" s="2" t="s">
        <v>7320</v>
      </c>
    </row>
    <row r="3927" spans="1:6" ht="18" customHeight="1">
      <c r="A3927" s="2">
        <v>3102909000</v>
      </c>
      <c r="B3927" s="2" t="s">
        <v>9094</v>
      </c>
      <c r="C3927" s="2" t="s">
        <v>9079</v>
      </c>
      <c r="D3927" s="2" t="s">
        <v>149</v>
      </c>
      <c r="E3927" s="2"/>
      <c r="F3927" s="2" t="s">
        <v>9091</v>
      </c>
    </row>
    <row r="3928" spans="1:6" ht="18" customHeight="1">
      <c r="A3928" s="2">
        <v>3103111000</v>
      </c>
      <c r="B3928" s="2" t="s">
        <v>9095</v>
      </c>
      <c r="C3928" s="2" t="s">
        <v>9096</v>
      </c>
      <c r="D3928" s="2" t="s">
        <v>149</v>
      </c>
      <c r="E3928" s="2"/>
      <c r="F3928" s="2" t="s">
        <v>7320</v>
      </c>
    </row>
    <row r="3929" spans="1:6" ht="18" customHeight="1">
      <c r="A3929" s="2">
        <v>3103119000</v>
      </c>
      <c r="B3929" s="2" t="s">
        <v>9097</v>
      </c>
      <c r="C3929" s="2" t="s">
        <v>9096</v>
      </c>
      <c r="D3929" s="2" t="s">
        <v>149</v>
      </c>
      <c r="E3929" s="2"/>
      <c r="F3929" s="2" t="s">
        <v>7320</v>
      </c>
    </row>
    <row r="3930" spans="1:6" ht="18" customHeight="1">
      <c r="A3930" s="2">
        <v>3103190000</v>
      </c>
      <c r="B3930" s="2" t="s">
        <v>9098</v>
      </c>
      <c r="C3930" s="2" t="s">
        <v>9096</v>
      </c>
      <c r="D3930" s="2" t="s">
        <v>149</v>
      </c>
      <c r="E3930" s="2"/>
      <c r="F3930" s="2" t="s">
        <v>7320</v>
      </c>
    </row>
    <row r="3931" spans="1:6" ht="18" customHeight="1">
      <c r="A3931" s="2">
        <v>3103900000</v>
      </c>
      <c r="B3931" s="2" t="s">
        <v>9099</v>
      </c>
      <c r="C3931" s="2" t="s">
        <v>9096</v>
      </c>
      <c r="D3931" s="2" t="s">
        <v>149</v>
      </c>
      <c r="E3931" s="2"/>
      <c r="F3931" s="2" t="s">
        <v>9091</v>
      </c>
    </row>
    <row r="3932" spans="1:6" ht="18" customHeight="1">
      <c r="A3932" s="2">
        <v>3104202000</v>
      </c>
      <c r="B3932" s="2" t="s">
        <v>9100</v>
      </c>
      <c r="C3932" s="2" t="s">
        <v>9101</v>
      </c>
      <c r="D3932" s="2" t="s">
        <v>149</v>
      </c>
      <c r="E3932" s="2"/>
      <c r="F3932" s="2" t="s">
        <v>9091</v>
      </c>
    </row>
    <row r="3933" spans="1:6" ht="18" customHeight="1">
      <c r="A3933" s="2">
        <v>3104209000</v>
      </c>
      <c r="B3933" s="2" t="s">
        <v>9102</v>
      </c>
      <c r="C3933" s="2" t="s">
        <v>9101</v>
      </c>
      <c r="D3933" s="2" t="s">
        <v>149</v>
      </c>
      <c r="E3933" s="2"/>
      <c r="F3933" s="2" t="s">
        <v>7320</v>
      </c>
    </row>
    <row r="3934" spans="1:6" ht="18" customHeight="1">
      <c r="A3934" s="2">
        <v>3104300000</v>
      </c>
      <c r="B3934" s="2" t="s">
        <v>9103</v>
      </c>
      <c r="C3934" s="2" t="s">
        <v>9104</v>
      </c>
      <c r="D3934" s="2" t="s">
        <v>149</v>
      </c>
      <c r="E3934" s="2"/>
      <c r="F3934" s="2" t="s">
        <v>7320</v>
      </c>
    </row>
    <row r="3935" spans="1:6" ht="18" customHeight="1">
      <c r="A3935" s="2">
        <v>3104901000</v>
      </c>
      <c r="B3935" s="2" t="s">
        <v>9105</v>
      </c>
      <c r="C3935" s="2" t="s">
        <v>9104</v>
      </c>
      <c r="D3935" s="2" t="s">
        <v>149</v>
      </c>
      <c r="E3935" s="2"/>
      <c r="F3935" s="2" t="s">
        <v>9091</v>
      </c>
    </row>
    <row r="3936" spans="1:6" ht="18" customHeight="1">
      <c r="A3936" s="2">
        <v>3104909000</v>
      </c>
      <c r="B3936" s="2" t="s">
        <v>9106</v>
      </c>
      <c r="C3936" s="2" t="s">
        <v>9104</v>
      </c>
      <c r="D3936" s="2" t="s">
        <v>149</v>
      </c>
      <c r="E3936" s="2"/>
      <c r="F3936" s="2" t="s">
        <v>9091</v>
      </c>
    </row>
    <row r="3937" spans="1:6" ht="18" customHeight="1">
      <c r="A3937" s="2">
        <v>3105100010</v>
      </c>
      <c r="B3937" s="2" t="s">
        <v>9107</v>
      </c>
      <c r="C3937" s="2" t="s">
        <v>9108</v>
      </c>
      <c r="D3937" s="2" t="s">
        <v>149</v>
      </c>
      <c r="E3937" s="2"/>
      <c r="F3937" s="2" t="s">
        <v>5474</v>
      </c>
    </row>
    <row r="3938" spans="1:6" ht="18" customHeight="1">
      <c r="A3938" s="2">
        <v>3105100090</v>
      </c>
      <c r="B3938" s="2" t="s">
        <v>9109</v>
      </c>
      <c r="C3938" s="2" t="s">
        <v>9108</v>
      </c>
      <c r="D3938" s="2" t="s">
        <v>149</v>
      </c>
      <c r="E3938" s="2"/>
      <c r="F3938" s="2" t="s">
        <v>9091</v>
      </c>
    </row>
    <row r="3939" spans="1:6" ht="18" customHeight="1">
      <c r="A3939" s="2">
        <v>3105200010</v>
      </c>
      <c r="B3939" s="2" t="s">
        <v>9110</v>
      </c>
      <c r="C3939" s="2" t="s">
        <v>9108</v>
      </c>
      <c r="D3939" s="2" t="s">
        <v>149</v>
      </c>
      <c r="E3939" s="2"/>
      <c r="F3939" s="2" t="s">
        <v>9111</v>
      </c>
    </row>
    <row r="3940" spans="1:6" ht="18" customHeight="1">
      <c r="A3940" s="2">
        <v>3105200090</v>
      </c>
      <c r="B3940" s="2" t="s">
        <v>9110</v>
      </c>
      <c r="C3940" s="2" t="s">
        <v>9108</v>
      </c>
      <c r="D3940" s="2" t="s">
        <v>149</v>
      </c>
      <c r="E3940" s="2"/>
      <c r="F3940" s="2" t="s">
        <v>4648</v>
      </c>
    </row>
    <row r="3941" spans="1:6" ht="18" customHeight="1">
      <c r="A3941" s="2">
        <v>3105300010</v>
      </c>
      <c r="B3941" s="2" t="s">
        <v>9112</v>
      </c>
      <c r="C3941" s="2" t="s">
        <v>9108</v>
      </c>
      <c r="D3941" s="2" t="s">
        <v>149</v>
      </c>
      <c r="E3941" s="2"/>
      <c r="F3941" s="2" t="s">
        <v>9111</v>
      </c>
    </row>
    <row r="3942" spans="1:6" ht="18" customHeight="1">
      <c r="A3942" s="2">
        <v>3105300090</v>
      </c>
      <c r="B3942" s="2" t="s">
        <v>9112</v>
      </c>
      <c r="C3942" s="2" t="s">
        <v>9108</v>
      </c>
      <c r="D3942" s="2" t="s">
        <v>149</v>
      </c>
      <c r="E3942" s="2"/>
      <c r="F3942" s="2" t="s">
        <v>4648</v>
      </c>
    </row>
    <row r="3943" spans="1:6" ht="18" customHeight="1">
      <c r="A3943" s="2">
        <v>3105400000</v>
      </c>
      <c r="B3943" s="2" t="s">
        <v>9113</v>
      </c>
      <c r="C3943" s="2" t="s">
        <v>9108</v>
      </c>
      <c r="D3943" s="2" t="s">
        <v>149</v>
      </c>
      <c r="E3943" s="2"/>
      <c r="F3943" s="2" t="s">
        <v>7320</v>
      </c>
    </row>
    <row r="3944" spans="1:6" ht="18" customHeight="1">
      <c r="A3944" s="2">
        <v>3105510000</v>
      </c>
      <c r="B3944" s="2" t="s">
        <v>9114</v>
      </c>
      <c r="C3944" s="2" t="s">
        <v>9108</v>
      </c>
      <c r="D3944" s="2" t="s">
        <v>149</v>
      </c>
      <c r="E3944" s="2"/>
      <c r="F3944" s="2" t="s">
        <v>7320</v>
      </c>
    </row>
    <row r="3945" spans="1:6" ht="18" customHeight="1">
      <c r="A3945" s="2">
        <v>3105590000</v>
      </c>
      <c r="B3945" s="2" t="s">
        <v>9115</v>
      </c>
      <c r="C3945" s="2" t="s">
        <v>9108</v>
      </c>
      <c r="D3945" s="2" t="s">
        <v>149</v>
      </c>
      <c r="E3945" s="2"/>
      <c r="F3945" s="2" t="s">
        <v>7320</v>
      </c>
    </row>
    <row r="3946" spans="1:6" ht="18" customHeight="1">
      <c r="A3946" s="2">
        <v>3105600000</v>
      </c>
      <c r="B3946" s="2" t="s">
        <v>9116</v>
      </c>
      <c r="C3946" s="2" t="s">
        <v>9108</v>
      </c>
      <c r="D3946" s="2" t="s">
        <v>149</v>
      </c>
      <c r="E3946" s="2"/>
      <c r="F3946" s="2" t="s">
        <v>7320</v>
      </c>
    </row>
    <row r="3947" spans="1:6" ht="18" customHeight="1">
      <c r="A3947" s="2">
        <v>3105901000</v>
      </c>
      <c r="B3947" s="2" t="s">
        <v>9117</v>
      </c>
      <c r="C3947" s="2" t="s">
        <v>9108</v>
      </c>
      <c r="D3947" s="2" t="s">
        <v>149</v>
      </c>
      <c r="E3947" s="2"/>
      <c r="F3947" s="2" t="s">
        <v>7320</v>
      </c>
    </row>
    <row r="3948" spans="1:6" ht="18" customHeight="1">
      <c r="A3948" s="2">
        <v>3105909000</v>
      </c>
      <c r="B3948" s="2" t="s">
        <v>9118</v>
      </c>
      <c r="C3948" s="2" t="s">
        <v>9108</v>
      </c>
      <c r="D3948" s="2" t="s">
        <v>149</v>
      </c>
      <c r="E3948" s="2"/>
      <c r="F3948" s="2" t="s">
        <v>7320</v>
      </c>
    </row>
    <row r="3949" spans="1:6" ht="18" customHeight="1">
      <c r="A3949" s="2">
        <v>3201100000</v>
      </c>
      <c r="B3949" s="2" t="s">
        <v>9119</v>
      </c>
      <c r="C3949" s="2" t="s">
        <v>9120</v>
      </c>
      <c r="D3949" s="2" t="s">
        <v>149</v>
      </c>
      <c r="E3949" s="2"/>
      <c r="F3949" s="2"/>
    </row>
    <row r="3950" spans="1:6" ht="18" customHeight="1">
      <c r="A3950" s="2">
        <v>3201200000</v>
      </c>
      <c r="B3950" s="2" t="s">
        <v>9121</v>
      </c>
      <c r="C3950" s="2" t="s">
        <v>9120</v>
      </c>
      <c r="D3950" s="2" t="s">
        <v>149</v>
      </c>
      <c r="E3950" s="2"/>
      <c r="F3950" s="2"/>
    </row>
    <row r="3951" spans="1:6" ht="18" customHeight="1">
      <c r="A3951" s="2">
        <v>3201901010</v>
      </c>
      <c r="B3951" s="2" t="s">
        <v>9122</v>
      </c>
      <c r="C3951" s="2" t="s">
        <v>9120</v>
      </c>
      <c r="D3951" s="2" t="s">
        <v>149</v>
      </c>
      <c r="E3951" s="2"/>
      <c r="F3951" s="2" t="s">
        <v>8607</v>
      </c>
    </row>
    <row r="3952" spans="1:6" ht="18" customHeight="1">
      <c r="A3952" s="2">
        <v>3201901090</v>
      </c>
      <c r="B3952" s="2" t="s">
        <v>9123</v>
      </c>
      <c r="C3952" s="2" t="s">
        <v>9120</v>
      </c>
      <c r="D3952" s="2" t="s">
        <v>149</v>
      </c>
      <c r="E3952" s="2"/>
      <c r="F3952" s="2"/>
    </row>
    <row r="3953" spans="1:6" ht="18" customHeight="1">
      <c r="A3953" s="2">
        <v>3201909000</v>
      </c>
      <c r="B3953" s="2" t="s">
        <v>9124</v>
      </c>
      <c r="C3953" s="2" t="s">
        <v>9120</v>
      </c>
      <c r="D3953" s="2" t="s">
        <v>149</v>
      </c>
      <c r="E3953" s="2"/>
      <c r="F3953" s="2"/>
    </row>
    <row r="3954" spans="1:6" ht="18" customHeight="1">
      <c r="A3954" s="2">
        <v>3202100000</v>
      </c>
      <c r="B3954" s="2" t="s">
        <v>9125</v>
      </c>
      <c r="C3954" s="2" t="s">
        <v>9126</v>
      </c>
      <c r="D3954" s="2" t="s">
        <v>149</v>
      </c>
      <c r="E3954" s="2"/>
      <c r="F3954" s="2"/>
    </row>
    <row r="3955" spans="1:6" ht="18" customHeight="1">
      <c r="A3955" s="2">
        <v>3202900010</v>
      </c>
      <c r="B3955" s="2" t="s">
        <v>9127</v>
      </c>
      <c r="C3955" s="2" t="s">
        <v>9126</v>
      </c>
      <c r="D3955" s="2" t="s">
        <v>149</v>
      </c>
      <c r="E3955" s="2"/>
      <c r="F3955" s="2"/>
    </row>
    <row r="3956" spans="1:6" ht="18" customHeight="1">
      <c r="A3956" s="2">
        <v>3202900090</v>
      </c>
      <c r="B3956" s="2" t="s">
        <v>9128</v>
      </c>
      <c r="C3956" s="2" t="s">
        <v>9126</v>
      </c>
      <c r="D3956" s="2" t="s">
        <v>149</v>
      </c>
      <c r="E3956" s="2"/>
      <c r="F3956" s="2"/>
    </row>
    <row r="3957" spans="1:6" ht="18" customHeight="1">
      <c r="A3957" s="2">
        <v>3203001100</v>
      </c>
      <c r="B3957" s="2" t="s">
        <v>9129</v>
      </c>
      <c r="C3957" s="2" t="s">
        <v>9130</v>
      </c>
      <c r="D3957" s="2" t="s">
        <v>149</v>
      </c>
      <c r="E3957" s="2"/>
      <c r="F3957" s="2" t="s">
        <v>6407</v>
      </c>
    </row>
    <row r="3958" spans="1:6" ht="18" customHeight="1">
      <c r="A3958" s="2">
        <v>3203001910</v>
      </c>
      <c r="B3958" s="2" t="s">
        <v>9131</v>
      </c>
      <c r="C3958" s="2" t="s">
        <v>9130</v>
      </c>
      <c r="D3958" s="2" t="s">
        <v>149</v>
      </c>
      <c r="E3958" s="2"/>
      <c r="F3958" s="2" t="s">
        <v>4661</v>
      </c>
    </row>
    <row r="3959" spans="1:6" ht="18" customHeight="1">
      <c r="A3959" s="2">
        <v>3203001990</v>
      </c>
      <c r="B3959" s="2" t="s">
        <v>9132</v>
      </c>
      <c r="C3959" s="2" t="s">
        <v>9130</v>
      </c>
      <c r="D3959" s="2" t="s">
        <v>149</v>
      </c>
      <c r="E3959" s="2"/>
      <c r="F3959" s="2" t="s">
        <v>4648</v>
      </c>
    </row>
    <row r="3960" spans="1:6" ht="18" customHeight="1">
      <c r="A3960" s="2">
        <v>3203002000</v>
      </c>
      <c r="B3960" s="2" t="s">
        <v>9133</v>
      </c>
      <c r="C3960" s="2" t="s">
        <v>9130</v>
      </c>
      <c r="D3960" s="2" t="s">
        <v>149</v>
      </c>
      <c r="E3960" s="2"/>
      <c r="F3960" s="2" t="s">
        <v>6407</v>
      </c>
    </row>
    <row r="3961" spans="1:6" ht="18" customHeight="1">
      <c r="A3961" s="2">
        <v>3204110000</v>
      </c>
      <c r="B3961" s="2" t="s">
        <v>9134</v>
      </c>
      <c r="C3961" s="2" t="s">
        <v>9135</v>
      </c>
      <c r="D3961" s="2" t="s">
        <v>149</v>
      </c>
      <c r="E3961" s="2"/>
      <c r="F3961" s="2" t="s">
        <v>4648</v>
      </c>
    </row>
    <row r="3962" spans="1:6" ht="18" customHeight="1">
      <c r="A3962" s="2">
        <v>3204120000</v>
      </c>
      <c r="B3962" s="2" t="s">
        <v>9136</v>
      </c>
      <c r="C3962" s="2" t="s">
        <v>9135</v>
      </c>
      <c r="D3962" s="2" t="s">
        <v>149</v>
      </c>
      <c r="E3962" s="2"/>
      <c r="F3962" s="2" t="s">
        <v>4648</v>
      </c>
    </row>
    <row r="3963" spans="1:6" ht="18" customHeight="1">
      <c r="A3963" s="2">
        <v>3204130000</v>
      </c>
      <c r="B3963" s="2" t="s">
        <v>9137</v>
      </c>
      <c r="C3963" s="2" t="s">
        <v>9135</v>
      </c>
      <c r="D3963" s="2" t="s">
        <v>149</v>
      </c>
      <c r="E3963" s="2"/>
      <c r="F3963" s="2" t="s">
        <v>4648</v>
      </c>
    </row>
    <row r="3964" spans="1:6" ht="18" customHeight="1">
      <c r="A3964" s="2">
        <v>3204140000</v>
      </c>
      <c r="B3964" s="2" t="s">
        <v>9138</v>
      </c>
      <c r="C3964" s="2" t="s">
        <v>9135</v>
      </c>
      <c r="D3964" s="2" t="s">
        <v>149</v>
      </c>
      <c r="E3964" s="2"/>
      <c r="F3964" s="2" t="s">
        <v>4648</v>
      </c>
    </row>
    <row r="3965" spans="1:6" ht="18" customHeight="1">
      <c r="A3965" s="2">
        <v>3204151000</v>
      </c>
      <c r="B3965" s="2" t="s">
        <v>9139</v>
      </c>
      <c r="C3965" s="2" t="s">
        <v>9135</v>
      </c>
      <c r="D3965" s="2" t="s">
        <v>149</v>
      </c>
      <c r="E3965" s="2"/>
      <c r="F3965" s="2" t="s">
        <v>6407</v>
      </c>
    </row>
    <row r="3966" spans="1:6" ht="18" customHeight="1">
      <c r="A3966" s="2">
        <v>3204159000</v>
      </c>
      <c r="B3966" s="2" t="s">
        <v>9140</v>
      </c>
      <c r="C3966" s="2" t="s">
        <v>9135</v>
      </c>
      <c r="D3966" s="2" t="s">
        <v>149</v>
      </c>
      <c r="E3966" s="2"/>
      <c r="F3966" s="2"/>
    </row>
    <row r="3967" spans="1:6" ht="18" customHeight="1">
      <c r="A3967" s="2">
        <v>3204160000</v>
      </c>
      <c r="B3967" s="2" t="s">
        <v>9141</v>
      </c>
      <c r="C3967" s="2" t="s">
        <v>9135</v>
      </c>
      <c r="D3967" s="2" t="s">
        <v>149</v>
      </c>
      <c r="E3967" s="2"/>
      <c r="F3967" s="2"/>
    </row>
    <row r="3968" spans="1:6" ht="18" customHeight="1">
      <c r="A3968" s="2">
        <v>3204170010</v>
      </c>
      <c r="B3968" s="2" t="s">
        <v>9142</v>
      </c>
      <c r="C3968" s="2" t="s">
        <v>9135</v>
      </c>
      <c r="D3968" s="2" t="s">
        <v>149</v>
      </c>
      <c r="E3968" s="2"/>
      <c r="F3968" s="2"/>
    </row>
    <row r="3969" spans="1:6" ht="18" customHeight="1">
      <c r="A3969" s="2">
        <v>3204170020</v>
      </c>
      <c r="B3969" s="2" t="s">
        <v>9143</v>
      </c>
      <c r="C3969" s="2" t="s">
        <v>9135</v>
      </c>
      <c r="D3969" s="2" t="s">
        <v>149</v>
      </c>
      <c r="E3969" s="2"/>
      <c r="F3969" s="2"/>
    </row>
    <row r="3970" spans="1:6" ht="18" customHeight="1">
      <c r="A3970" s="2">
        <v>3204170090</v>
      </c>
      <c r="B3970" s="2" t="s">
        <v>9144</v>
      </c>
      <c r="C3970" s="2" t="s">
        <v>9135</v>
      </c>
      <c r="D3970" s="2" t="s">
        <v>149</v>
      </c>
      <c r="E3970" s="2"/>
      <c r="F3970" s="2"/>
    </row>
    <row r="3971" spans="1:6" ht="18" customHeight="1">
      <c r="A3971" s="2">
        <v>3204181000</v>
      </c>
      <c r="B3971" s="2" t="s">
        <v>9145</v>
      </c>
      <c r="C3971" s="2" t="s">
        <v>9135</v>
      </c>
      <c r="D3971" s="2" t="s">
        <v>149</v>
      </c>
      <c r="E3971" s="2"/>
      <c r="F3971" s="2"/>
    </row>
    <row r="3972" spans="1:6" ht="18" customHeight="1">
      <c r="A3972" s="2">
        <v>3204182000</v>
      </c>
      <c r="B3972" s="2" t="s">
        <v>9146</v>
      </c>
      <c r="C3972" s="2" t="s">
        <v>9135</v>
      </c>
      <c r="D3972" s="2" t="s">
        <v>149</v>
      </c>
      <c r="E3972" s="2"/>
      <c r="F3972" s="2" t="s">
        <v>4648</v>
      </c>
    </row>
    <row r="3973" spans="1:6" ht="18" customHeight="1">
      <c r="A3973" s="2">
        <v>3204191100</v>
      </c>
      <c r="B3973" s="2" t="s">
        <v>9147</v>
      </c>
      <c r="C3973" s="2" t="s">
        <v>9135</v>
      </c>
      <c r="D3973" s="2" t="s">
        <v>149</v>
      </c>
      <c r="E3973" s="2"/>
      <c r="F3973" s="2"/>
    </row>
    <row r="3974" spans="1:6" ht="18" customHeight="1">
      <c r="A3974" s="2">
        <v>3204191900</v>
      </c>
      <c r="B3974" s="2" t="s">
        <v>9148</v>
      </c>
      <c r="C3974" s="2" t="s">
        <v>9135</v>
      </c>
      <c r="D3974" s="2" t="s">
        <v>149</v>
      </c>
      <c r="E3974" s="2"/>
      <c r="F3974" s="2"/>
    </row>
    <row r="3975" spans="1:6" ht="18" customHeight="1">
      <c r="A3975" s="2">
        <v>3204199000</v>
      </c>
      <c r="B3975" s="2" t="s">
        <v>9149</v>
      </c>
      <c r="C3975" s="2" t="s">
        <v>9135</v>
      </c>
      <c r="D3975" s="2" t="s">
        <v>149</v>
      </c>
      <c r="E3975" s="2"/>
      <c r="F3975" s="2" t="s">
        <v>4648</v>
      </c>
    </row>
    <row r="3976" spans="1:6" ht="18" customHeight="1">
      <c r="A3976" s="2">
        <v>3204200000</v>
      </c>
      <c r="B3976" s="2" t="s">
        <v>9150</v>
      </c>
      <c r="C3976" s="2" t="s">
        <v>9135</v>
      </c>
      <c r="D3976" s="2" t="s">
        <v>149</v>
      </c>
      <c r="E3976" s="2"/>
      <c r="F3976" s="2" t="s">
        <v>6407</v>
      </c>
    </row>
    <row r="3977" spans="1:6" ht="18" customHeight="1">
      <c r="A3977" s="2">
        <v>3204901000</v>
      </c>
      <c r="B3977" s="2" t="s">
        <v>9151</v>
      </c>
      <c r="C3977" s="2" t="s">
        <v>9135</v>
      </c>
      <c r="D3977" s="2" t="s">
        <v>149</v>
      </c>
      <c r="E3977" s="2"/>
      <c r="F3977" s="2"/>
    </row>
    <row r="3978" spans="1:6" ht="18" customHeight="1">
      <c r="A3978" s="2">
        <v>3204909000</v>
      </c>
      <c r="B3978" s="2" t="s">
        <v>9152</v>
      </c>
      <c r="C3978" s="2" t="s">
        <v>9135</v>
      </c>
      <c r="D3978" s="2" t="s">
        <v>149</v>
      </c>
      <c r="E3978" s="2"/>
      <c r="F3978" s="2"/>
    </row>
    <row r="3979" spans="1:6" ht="18" customHeight="1">
      <c r="A3979" s="2">
        <v>3205000000</v>
      </c>
      <c r="B3979" s="2" t="s">
        <v>9153</v>
      </c>
      <c r="C3979" s="2" t="s">
        <v>9154</v>
      </c>
      <c r="D3979" s="2" t="s">
        <v>149</v>
      </c>
      <c r="E3979" s="2"/>
      <c r="F3979" s="2" t="s">
        <v>6407</v>
      </c>
    </row>
    <row r="3980" spans="1:6" ht="18" customHeight="1">
      <c r="A3980" s="2">
        <v>3206111100</v>
      </c>
      <c r="B3980" s="2" t="s">
        <v>9155</v>
      </c>
      <c r="C3980" s="2" t="s">
        <v>9156</v>
      </c>
      <c r="D3980" s="2" t="s">
        <v>149</v>
      </c>
      <c r="E3980" s="2"/>
      <c r="F3980" s="2" t="s">
        <v>7054</v>
      </c>
    </row>
    <row r="3981" spans="1:6" ht="18" customHeight="1">
      <c r="A3981" s="2">
        <v>3206111900</v>
      </c>
      <c r="B3981" s="2" t="s">
        <v>9157</v>
      </c>
      <c r="C3981" s="2" t="s">
        <v>9156</v>
      </c>
      <c r="D3981" s="2" t="s">
        <v>149</v>
      </c>
      <c r="E3981" s="2"/>
      <c r="F3981" s="2" t="s">
        <v>7054</v>
      </c>
    </row>
    <row r="3982" spans="1:6" ht="18" customHeight="1">
      <c r="A3982" s="2">
        <v>3206119000</v>
      </c>
      <c r="B3982" s="2" t="s">
        <v>9158</v>
      </c>
      <c r="C3982" s="2" t="s">
        <v>9159</v>
      </c>
      <c r="D3982" s="2" t="s">
        <v>149</v>
      </c>
      <c r="E3982" s="2"/>
      <c r="F3982" s="2"/>
    </row>
    <row r="3983" spans="1:6" ht="18" customHeight="1">
      <c r="A3983" s="2">
        <v>3206190000</v>
      </c>
      <c r="B3983" s="2" t="s">
        <v>9160</v>
      </c>
      <c r="C3983" s="2" t="s">
        <v>9159</v>
      </c>
      <c r="D3983" s="2" t="s">
        <v>149</v>
      </c>
      <c r="E3983" s="2"/>
      <c r="F3983" s="2"/>
    </row>
    <row r="3984" spans="1:6" ht="18" customHeight="1">
      <c r="A3984" s="2">
        <v>3206200000</v>
      </c>
      <c r="B3984" s="2" t="s">
        <v>9161</v>
      </c>
      <c r="C3984" s="2" t="s">
        <v>9159</v>
      </c>
      <c r="D3984" s="2" t="s">
        <v>149</v>
      </c>
      <c r="E3984" s="2"/>
      <c r="F3984" s="2"/>
    </row>
    <row r="3985" spans="1:6" ht="18" customHeight="1">
      <c r="A3985" s="2">
        <v>3206410000</v>
      </c>
      <c r="B3985" s="2" t="s">
        <v>9162</v>
      </c>
      <c r="C3985" s="2" t="s">
        <v>9159</v>
      </c>
      <c r="D3985" s="2" t="s">
        <v>149</v>
      </c>
      <c r="E3985" s="2"/>
      <c r="F3985" s="2"/>
    </row>
    <row r="3986" spans="1:6" ht="18" customHeight="1">
      <c r="A3986" s="2">
        <v>3206421000</v>
      </c>
      <c r="B3986" s="2" t="s">
        <v>9163</v>
      </c>
      <c r="C3986" s="2" t="s">
        <v>9159</v>
      </c>
      <c r="D3986" s="2" t="s">
        <v>149</v>
      </c>
      <c r="E3986" s="2"/>
      <c r="F3986" s="2"/>
    </row>
    <row r="3987" spans="1:6" ht="18" customHeight="1">
      <c r="A3987" s="2">
        <v>3206429000</v>
      </c>
      <c r="B3987" s="2" t="s">
        <v>9164</v>
      </c>
      <c r="C3987" s="2" t="s">
        <v>9159</v>
      </c>
      <c r="D3987" s="2" t="s">
        <v>149</v>
      </c>
      <c r="E3987" s="2"/>
      <c r="F3987" s="2"/>
    </row>
    <row r="3988" spans="1:6" ht="18" customHeight="1">
      <c r="A3988" s="2">
        <v>3206491100</v>
      </c>
      <c r="B3988" s="2" t="s">
        <v>9165</v>
      </c>
      <c r="C3988" s="2" t="s">
        <v>9159</v>
      </c>
      <c r="D3988" s="2" t="s">
        <v>149</v>
      </c>
      <c r="E3988" s="2"/>
      <c r="F3988" s="2"/>
    </row>
    <row r="3989" spans="1:6" ht="18" customHeight="1">
      <c r="A3989" s="2">
        <v>3206491900</v>
      </c>
      <c r="B3989" s="2" t="s">
        <v>9166</v>
      </c>
      <c r="C3989" s="2" t="s">
        <v>9159</v>
      </c>
      <c r="D3989" s="2" t="s">
        <v>149</v>
      </c>
      <c r="E3989" s="2"/>
      <c r="F3989" s="2"/>
    </row>
    <row r="3990" spans="1:6" ht="18" customHeight="1">
      <c r="A3990" s="2">
        <v>3206499000</v>
      </c>
      <c r="B3990" s="2" t="s">
        <v>9167</v>
      </c>
      <c r="C3990" s="2" t="s">
        <v>9159</v>
      </c>
      <c r="D3990" s="2" t="s">
        <v>149</v>
      </c>
      <c r="E3990" s="2"/>
      <c r="F3990" s="2"/>
    </row>
    <row r="3991" spans="1:6" ht="18" customHeight="1">
      <c r="A3991" s="2">
        <v>3206500000</v>
      </c>
      <c r="B3991" s="2" t="s">
        <v>9168</v>
      </c>
      <c r="C3991" s="2" t="s">
        <v>9169</v>
      </c>
      <c r="D3991" s="2" t="s">
        <v>149</v>
      </c>
      <c r="E3991" s="2"/>
      <c r="F3991" s="2"/>
    </row>
    <row r="3992" spans="1:6" ht="18" customHeight="1">
      <c r="A3992" s="2">
        <v>3207100000</v>
      </c>
      <c r="B3992" s="2" t="s">
        <v>9170</v>
      </c>
      <c r="C3992" s="2" t="s">
        <v>9171</v>
      </c>
      <c r="D3992" s="2" t="s">
        <v>149</v>
      </c>
      <c r="E3992" s="2"/>
      <c r="F3992" s="2"/>
    </row>
    <row r="3993" spans="1:6" ht="18" customHeight="1">
      <c r="A3993" s="2">
        <v>3207200000</v>
      </c>
      <c r="B3993" s="2" t="s">
        <v>9172</v>
      </c>
      <c r="C3993" s="2" t="s">
        <v>9171</v>
      </c>
      <c r="D3993" s="2" t="s">
        <v>149</v>
      </c>
      <c r="E3993" s="2"/>
      <c r="F3993" s="2"/>
    </row>
    <row r="3994" spans="1:6" ht="18" customHeight="1">
      <c r="A3994" s="2">
        <v>3207300000</v>
      </c>
      <c r="B3994" s="2" t="s">
        <v>9173</v>
      </c>
      <c r="C3994" s="2" t="s">
        <v>9171</v>
      </c>
      <c r="D3994" s="2" t="s">
        <v>149</v>
      </c>
      <c r="E3994" s="2"/>
      <c r="F3994" s="2"/>
    </row>
    <row r="3995" spans="1:6" ht="18" customHeight="1">
      <c r="A3995" s="2">
        <v>3207400000</v>
      </c>
      <c r="B3995" s="2" t="s">
        <v>9174</v>
      </c>
      <c r="C3995" s="2" t="s">
        <v>9171</v>
      </c>
      <c r="D3995" s="2" t="s">
        <v>149</v>
      </c>
      <c r="E3995" s="2"/>
      <c r="F3995" s="2"/>
    </row>
    <row r="3996" spans="1:6" ht="18" customHeight="1">
      <c r="A3996" s="2">
        <v>3208100010</v>
      </c>
      <c r="B3996" s="2" t="s">
        <v>9175</v>
      </c>
      <c r="C3996" s="2" t="s">
        <v>9176</v>
      </c>
      <c r="D3996" s="2" t="s">
        <v>149</v>
      </c>
      <c r="E3996" s="2"/>
      <c r="F3996" s="2" t="s">
        <v>6407</v>
      </c>
    </row>
    <row r="3997" spans="1:6" ht="18" customHeight="1">
      <c r="A3997" s="2">
        <v>3208100020</v>
      </c>
      <c r="B3997" s="2" t="s">
        <v>9177</v>
      </c>
      <c r="C3997" s="2" t="s">
        <v>9176</v>
      </c>
      <c r="D3997" s="2" t="s">
        <v>149</v>
      </c>
      <c r="E3997" s="2"/>
      <c r="F3997" s="2" t="s">
        <v>6407</v>
      </c>
    </row>
    <row r="3998" spans="1:6" ht="18" customHeight="1">
      <c r="A3998" s="2">
        <v>3208100090</v>
      </c>
      <c r="B3998" s="2" t="s">
        <v>9178</v>
      </c>
      <c r="C3998" s="2" t="s">
        <v>9176</v>
      </c>
      <c r="D3998" s="2" t="s">
        <v>149</v>
      </c>
      <c r="E3998" s="2"/>
      <c r="F3998" s="2" t="s">
        <v>6407</v>
      </c>
    </row>
    <row r="3999" spans="1:6" ht="18" customHeight="1">
      <c r="A3999" s="2">
        <v>3208201020</v>
      </c>
      <c r="B3999" s="2" t="s">
        <v>9179</v>
      </c>
      <c r="C3999" s="2" t="s">
        <v>9176</v>
      </c>
      <c r="D3999" s="2" t="s">
        <v>149</v>
      </c>
      <c r="E3999" s="2"/>
      <c r="F3999" s="2" t="s">
        <v>6407</v>
      </c>
    </row>
    <row r="4000" spans="1:6" ht="18" customHeight="1">
      <c r="A4000" s="2">
        <v>3208201030</v>
      </c>
      <c r="B4000" s="2" t="s">
        <v>9177</v>
      </c>
      <c r="C4000" s="2" t="s">
        <v>9176</v>
      </c>
      <c r="D4000" s="2" t="s">
        <v>149</v>
      </c>
      <c r="E4000" s="2"/>
      <c r="F4000" s="2" t="s">
        <v>6407</v>
      </c>
    </row>
    <row r="4001" spans="1:6" ht="18" customHeight="1">
      <c r="A4001" s="2">
        <v>3208201090</v>
      </c>
      <c r="B4001" s="2" t="s">
        <v>9180</v>
      </c>
      <c r="C4001" s="2" t="s">
        <v>9176</v>
      </c>
      <c r="D4001" s="2" t="s">
        <v>149</v>
      </c>
      <c r="E4001" s="2"/>
      <c r="F4001" s="2" t="s">
        <v>6407</v>
      </c>
    </row>
    <row r="4002" spans="1:6" ht="18" customHeight="1">
      <c r="A4002" s="2">
        <v>3208202010</v>
      </c>
      <c r="B4002" s="2" t="s">
        <v>9181</v>
      </c>
      <c r="C4002" s="2" t="s">
        <v>9176</v>
      </c>
      <c r="D4002" s="2" t="s">
        <v>149</v>
      </c>
      <c r="E4002" s="2"/>
      <c r="F4002" s="2" t="s">
        <v>6407</v>
      </c>
    </row>
    <row r="4003" spans="1:6" ht="18" customHeight="1">
      <c r="A4003" s="2">
        <v>3208202020</v>
      </c>
      <c r="B4003" s="2" t="s">
        <v>9177</v>
      </c>
      <c r="C4003" s="2" t="s">
        <v>9176</v>
      </c>
      <c r="D4003" s="2" t="s">
        <v>149</v>
      </c>
      <c r="E4003" s="2"/>
      <c r="F4003" s="2" t="s">
        <v>6407</v>
      </c>
    </row>
    <row r="4004" spans="1:6" ht="18" customHeight="1">
      <c r="A4004" s="2">
        <v>3208202090</v>
      </c>
      <c r="B4004" s="2" t="s">
        <v>9182</v>
      </c>
      <c r="C4004" s="2" t="s">
        <v>9176</v>
      </c>
      <c r="D4004" s="2" t="s">
        <v>149</v>
      </c>
      <c r="E4004" s="2"/>
      <c r="F4004" s="2" t="s">
        <v>6407</v>
      </c>
    </row>
    <row r="4005" spans="1:6" ht="18" customHeight="1">
      <c r="A4005" s="2">
        <v>3208901011</v>
      </c>
      <c r="B4005" s="2" t="s">
        <v>9183</v>
      </c>
      <c r="C4005" s="2" t="s">
        <v>9176</v>
      </c>
      <c r="D4005" s="2" t="s">
        <v>149</v>
      </c>
      <c r="E4005" s="2"/>
      <c r="F4005" s="2" t="s">
        <v>6407</v>
      </c>
    </row>
    <row r="4006" spans="1:6" ht="18" customHeight="1">
      <c r="A4006" s="2">
        <v>3208901019</v>
      </c>
      <c r="B4006" s="2" t="s">
        <v>9184</v>
      </c>
      <c r="C4006" s="2" t="s">
        <v>9176</v>
      </c>
      <c r="D4006" s="2" t="s">
        <v>149</v>
      </c>
      <c r="E4006" s="2"/>
      <c r="F4006" s="2" t="s">
        <v>6407</v>
      </c>
    </row>
    <row r="4007" spans="1:6" ht="18" customHeight="1">
      <c r="A4007" s="2">
        <v>3208901091</v>
      </c>
      <c r="B4007" s="2" t="s">
        <v>9185</v>
      </c>
      <c r="C4007" s="2" t="s">
        <v>9176</v>
      </c>
      <c r="D4007" s="2" t="s">
        <v>149</v>
      </c>
      <c r="E4007" s="2"/>
      <c r="F4007" s="2" t="s">
        <v>6407</v>
      </c>
    </row>
    <row r="4008" spans="1:6" ht="18" customHeight="1">
      <c r="A4008" s="2">
        <v>3208901099</v>
      </c>
      <c r="B4008" s="2" t="s">
        <v>9186</v>
      </c>
      <c r="C4008" s="2" t="s">
        <v>9176</v>
      </c>
      <c r="D4008" s="2" t="s">
        <v>149</v>
      </c>
      <c r="E4008" s="2"/>
      <c r="F4008" s="2" t="s">
        <v>6407</v>
      </c>
    </row>
    <row r="4009" spans="1:6" ht="18" customHeight="1">
      <c r="A4009" s="2">
        <v>3208909010</v>
      </c>
      <c r="B4009" s="2" t="s">
        <v>9187</v>
      </c>
      <c r="C4009" s="2" t="s">
        <v>9176</v>
      </c>
      <c r="D4009" s="2" t="s">
        <v>149</v>
      </c>
      <c r="E4009" s="2"/>
      <c r="F4009" s="2" t="s">
        <v>6407</v>
      </c>
    </row>
    <row r="4010" spans="1:6" ht="18" customHeight="1">
      <c r="A4010" s="2">
        <v>3208909021</v>
      </c>
      <c r="B4010" s="2" t="s">
        <v>9177</v>
      </c>
      <c r="C4010" s="2" t="s">
        <v>9176</v>
      </c>
      <c r="D4010" s="2" t="s">
        <v>149</v>
      </c>
      <c r="E4010" s="2"/>
      <c r="F4010" s="2" t="s">
        <v>6407</v>
      </c>
    </row>
    <row r="4011" spans="1:6" ht="18" customHeight="1">
      <c r="A4011" s="2">
        <v>3208909022</v>
      </c>
      <c r="B4011" s="2" t="s">
        <v>9188</v>
      </c>
      <c r="C4011" s="2" t="s">
        <v>9176</v>
      </c>
      <c r="D4011" s="2" t="s">
        <v>149</v>
      </c>
      <c r="E4011" s="2"/>
      <c r="F4011" s="2" t="s">
        <v>6407</v>
      </c>
    </row>
    <row r="4012" spans="1:6" ht="18" customHeight="1">
      <c r="A4012" s="2">
        <v>3208909090</v>
      </c>
      <c r="B4012" s="2" t="s">
        <v>9189</v>
      </c>
      <c r="C4012" s="2" t="s">
        <v>9176</v>
      </c>
      <c r="D4012" s="2" t="s">
        <v>149</v>
      </c>
      <c r="E4012" s="2"/>
      <c r="F4012" s="2" t="s">
        <v>6407</v>
      </c>
    </row>
    <row r="4013" spans="1:6" ht="18" customHeight="1">
      <c r="A4013" s="2">
        <v>3209100010</v>
      </c>
      <c r="B4013" s="2" t="s">
        <v>9190</v>
      </c>
      <c r="C4013" s="2" t="s">
        <v>9191</v>
      </c>
      <c r="D4013" s="2" t="s">
        <v>149</v>
      </c>
      <c r="E4013" s="2"/>
      <c r="F4013" s="2" t="s">
        <v>6407</v>
      </c>
    </row>
    <row r="4014" spans="1:6" ht="18" customHeight="1">
      <c r="A4014" s="2">
        <v>3209100020</v>
      </c>
      <c r="B4014" s="2" t="s">
        <v>9177</v>
      </c>
      <c r="C4014" s="2" t="s">
        <v>9191</v>
      </c>
      <c r="D4014" s="2" t="s">
        <v>149</v>
      </c>
      <c r="E4014" s="2"/>
      <c r="F4014" s="2" t="s">
        <v>6407</v>
      </c>
    </row>
    <row r="4015" spans="1:6" ht="18" customHeight="1">
      <c r="A4015" s="2">
        <v>3209100090</v>
      </c>
      <c r="B4015" s="2" t="s">
        <v>9192</v>
      </c>
      <c r="C4015" s="2" t="s">
        <v>9191</v>
      </c>
      <c r="D4015" s="2" t="s">
        <v>149</v>
      </c>
      <c r="E4015" s="2"/>
      <c r="F4015" s="2" t="s">
        <v>6407</v>
      </c>
    </row>
    <row r="4016" spans="1:6" ht="18" customHeight="1">
      <c r="A4016" s="2">
        <v>3209901010</v>
      </c>
      <c r="B4016" s="2" t="s">
        <v>9193</v>
      </c>
      <c r="C4016" s="2" t="s">
        <v>9191</v>
      </c>
      <c r="D4016" s="2" t="s">
        <v>149</v>
      </c>
      <c r="E4016" s="2"/>
      <c r="F4016" s="2" t="s">
        <v>6407</v>
      </c>
    </row>
    <row r="4017" spans="1:6" ht="18" customHeight="1">
      <c r="A4017" s="2">
        <v>3209901020</v>
      </c>
      <c r="B4017" s="2" t="s">
        <v>9177</v>
      </c>
      <c r="C4017" s="2" t="s">
        <v>9191</v>
      </c>
      <c r="D4017" s="2" t="s">
        <v>149</v>
      </c>
      <c r="E4017" s="2"/>
      <c r="F4017" s="2" t="s">
        <v>6407</v>
      </c>
    </row>
    <row r="4018" spans="1:6" ht="18" customHeight="1">
      <c r="A4018" s="2">
        <v>3209901090</v>
      </c>
      <c r="B4018" s="2" t="s">
        <v>9194</v>
      </c>
      <c r="C4018" s="2" t="s">
        <v>9191</v>
      </c>
      <c r="D4018" s="2" t="s">
        <v>149</v>
      </c>
      <c r="E4018" s="2"/>
      <c r="F4018" s="2" t="s">
        <v>6407</v>
      </c>
    </row>
    <row r="4019" spans="1:6" ht="18" customHeight="1">
      <c r="A4019" s="2">
        <v>3209902010</v>
      </c>
      <c r="B4019" s="2" t="s">
        <v>9195</v>
      </c>
      <c r="C4019" s="2" t="s">
        <v>9191</v>
      </c>
      <c r="D4019" s="2" t="s">
        <v>149</v>
      </c>
      <c r="E4019" s="2"/>
      <c r="F4019" s="2" t="s">
        <v>6407</v>
      </c>
    </row>
    <row r="4020" spans="1:6" ht="18" customHeight="1">
      <c r="A4020" s="2">
        <v>3209902020</v>
      </c>
      <c r="B4020" s="2" t="s">
        <v>9177</v>
      </c>
      <c r="C4020" s="2" t="s">
        <v>9191</v>
      </c>
      <c r="D4020" s="2" t="s">
        <v>149</v>
      </c>
      <c r="E4020" s="2"/>
      <c r="F4020" s="2" t="s">
        <v>6407</v>
      </c>
    </row>
    <row r="4021" spans="1:6" ht="18" customHeight="1">
      <c r="A4021" s="2">
        <v>3209902090</v>
      </c>
      <c r="B4021" s="2" t="s">
        <v>9196</v>
      </c>
      <c r="C4021" s="2" t="s">
        <v>9191</v>
      </c>
      <c r="D4021" s="2" t="s">
        <v>149</v>
      </c>
      <c r="E4021" s="2"/>
      <c r="F4021" s="2" t="s">
        <v>6407</v>
      </c>
    </row>
    <row r="4022" spans="1:6" ht="18" customHeight="1">
      <c r="A4022" s="2">
        <v>3209909010</v>
      </c>
      <c r="B4022" s="2" t="s">
        <v>9197</v>
      </c>
      <c r="C4022" s="2" t="s">
        <v>9191</v>
      </c>
      <c r="D4022" s="2" t="s">
        <v>149</v>
      </c>
      <c r="E4022" s="2"/>
      <c r="F4022" s="2" t="s">
        <v>6407</v>
      </c>
    </row>
    <row r="4023" spans="1:6" ht="18" customHeight="1">
      <c r="A4023" s="2">
        <v>3209909021</v>
      </c>
      <c r="B4023" s="2" t="s">
        <v>9177</v>
      </c>
      <c r="C4023" s="2" t="s">
        <v>9191</v>
      </c>
      <c r="D4023" s="2" t="s">
        <v>149</v>
      </c>
      <c r="E4023" s="2"/>
      <c r="F4023" s="2" t="s">
        <v>6407</v>
      </c>
    </row>
    <row r="4024" spans="1:6" ht="18" customHeight="1">
      <c r="A4024" s="2">
        <v>3209909022</v>
      </c>
      <c r="B4024" s="2" t="s">
        <v>9198</v>
      </c>
      <c r="C4024" s="2" t="s">
        <v>9191</v>
      </c>
      <c r="D4024" s="2" t="s">
        <v>149</v>
      </c>
      <c r="E4024" s="2"/>
      <c r="F4024" s="2" t="s">
        <v>6407</v>
      </c>
    </row>
    <row r="4025" spans="1:6" ht="18" customHeight="1">
      <c r="A4025" s="2">
        <v>3209909090</v>
      </c>
      <c r="B4025" s="2" t="s">
        <v>9199</v>
      </c>
      <c r="C4025" s="2" t="s">
        <v>9191</v>
      </c>
      <c r="D4025" s="2" t="s">
        <v>149</v>
      </c>
      <c r="E4025" s="2"/>
      <c r="F4025" s="2" t="s">
        <v>6407</v>
      </c>
    </row>
    <row r="4026" spans="1:6" ht="18" customHeight="1">
      <c r="A4026" s="2">
        <v>3210000020</v>
      </c>
      <c r="B4026" s="2" t="s">
        <v>9200</v>
      </c>
      <c r="C4026" s="2" t="s">
        <v>9201</v>
      </c>
      <c r="D4026" s="2" t="s">
        <v>149</v>
      </c>
      <c r="E4026" s="2"/>
      <c r="F4026" s="2"/>
    </row>
    <row r="4027" spans="1:6" ht="18" customHeight="1">
      <c r="A4027" s="2">
        <v>3210000090</v>
      </c>
      <c r="B4027" s="2" t="s">
        <v>9202</v>
      </c>
      <c r="C4027" s="2" t="s">
        <v>9201</v>
      </c>
      <c r="D4027" s="2" t="s">
        <v>149</v>
      </c>
      <c r="E4027" s="2"/>
      <c r="F4027" s="2"/>
    </row>
    <row r="4028" spans="1:6" ht="18" customHeight="1">
      <c r="A4028" s="2">
        <v>3211000000</v>
      </c>
      <c r="B4028" s="2" t="s">
        <v>9203</v>
      </c>
      <c r="C4028" s="2" t="s">
        <v>9204</v>
      </c>
      <c r="D4028" s="2" t="s">
        <v>149</v>
      </c>
      <c r="E4028" s="2"/>
      <c r="F4028" s="2"/>
    </row>
    <row r="4029" spans="1:6" ht="18" customHeight="1">
      <c r="A4029" s="2">
        <v>3212100000</v>
      </c>
      <c r="B4029" s="2" t="s">
        <v>9205</v>
      </c>
      <c r="C4029" s="2" t="s">
        <v>9206</v>
      </c>
      <c r="D4029" s="2" t="s">
        <v>149</v>
      </c>
      <c r="E4029" s="2"/>
      <c r="F4029" s="2"/>
    </row>
    <row r="4030" spans="1:6" ht="18" customHeight="1">
      <c r="A4030" s="2">
        <v>3212900010</v>
      </c>
      <c r="B4030" s="2" t="s">
        <v>9207</v>
      </c>
      <c r="C4030" s="2" t="s">
        <v>9208</v>
      </c>
      <c r="D4030" s="2" t="s">
        <v>149</v>
      </c>
      <c r="E4030" s="2"/>
      <c r="F4030" s="2"/>
    </row>
    <row r="4031" spans="1:6" ht="18" customHeight="1">
      <c r="A4031" s="2">
        <v>3212900090</v>
      </c>
      <c r="B4031" s="2" t="s">
        <v>9209</v>
      </c>
      <c r="C4031" s="2" t="s">
        <v>9208</v>
      </c>
      <c r="D4031" s="2" t="s">
        <v>149</v>
      </c>
      <c r="E4031" s="2"/>
      <c r="F4031" s="2"/>
    </row>
    <row r="4032" spans="1:6" ht="18" customHeight="1">
      <c r="A4032" s="2">
        <v>3213100000</v>
      </c>
      <c r="B4032" s="2" t="s">
        <v>9210</v>
      </c>
      <c r="C4032" s="2" t="s">
        <v>9211</v>
      </c>
      <c r="D4032" s="2" t="s">
        <v>149</v>
      </c>
      <c r="E4032" s="2"/>
      <c r="F4032" s="2"/>
    </row>
    <row r="4033" spans="1:6" ht="18" customHeight="1">
      <c r="A4033" s="2">
        <v>3213900000</v>
      </c>
      <c r="B4033" s="2" t="s">
        <v>9212</v>
      </c>
      <c r="C4033" s="2" t="s">
        <v>9211</v>
      </c>
      <c r="D4033" s="2" t="s">
        <v>149</v>
      </c>
      <c r="E4033" s="2"/>
      <c r="F4033" s="2"/>
    </row>
    <row r="4034" spans="1:6" ht="18" customHeight="1">
      <c r="A4034" s="2">
        <v>3214101000</v>
      </c>
      <c r="B4034" s="2" t="s">
        <v>9213</v>
      </c>
      <c r="C4034" s="2" t="s">
        <v>9204</v>
      </c>
      <c r="D4034" s="2" t="s">
        <v>149</v>
      </c>
      <c r="E4034" s="2"/>
      <c r="F4034" s="2"/>
    </row>
    <row r="4035" spans="1:6" ht="18" customHeight="1">
      <c r="A4035" s="2">
        <v>3214109000</v>
      </c>
      <c r="B4035" s="2" t="s">
        <v>9214</v>
      </c>
      <c r="C4035" s="2" t="s">
        <v>9204</v>
      </c>
      <c r="D4035" s="2" t="s">
        <v>149</v>
      </c>
      <c r="E4035" s="2"/>
      <c r="F4035" s="2"/>
    </row>
    <row r="4036" spans="1:6" ht="18" customHeight="1">
      <c r="A4036" s="2">
        <v>3214900010</v>
      </c>
      <c r="B4036" s="2" t="s">
        <v>9215</v>
      </c>
      <c r="C4036" s="2" t="s">
        <v>9201</v>
      </c>
      <c r="D4036" s="2" t="s">
        <v>149</v>
      </c>
      <c r="E4036" s="2"/>
      <c r="F4036" s="2"/>
    </row>
    <row r="4037" spans="1:6" ht="18" customHeight="1">
      <c r="A4037" s="2">
        <v>3214900090</v>
      </c>
      <c r="B4037" s="2" t="s">
        <v>9216</v>
      </c>
      <c r="C4037" s="2" t="s">
        <v>9201</v>
      </c>
      <c r="D4037" s="2" t="s">
        <v>149</v>
      </c>
      <c r="E4037" s="2"/>
      <c r="F4037" s="2"/>
    </row>
    <row r="4038" spans="1:6" ht="18" customHeight="1">
      <c r="A4038" s="2">
        <v>3215110010</v>
      </c>
      <c r="B4038" s="2" t="s">
        <v>9217</v>
      </c>
      <c r="C4038" s="2" t="s">
        <v>9218</v>
      </c>
      <c r="D4038" s="2" t="s">
        <v>149</v>
      </c>
      <c r="E4038" s="2"/>
      <c r="F4038" s="2" t="s">
        <v>4648</v>
      </c>
    </row>
    <row r="4039" spans="1:6" ht="18" customHeight="1">
      <c r="A4039" s="2">
        <v>3215110090</v>
      </c>
      <c r="B4039" s="2" t="s">
        <v>9219</v>
      </c>
      <c r="C4039" s="2" t="s">
        <v>9218</v>
      </c>
      <c r="D4039" s="2" t="s">
        <v>149</v>
      </c>
      <c r="E4039" s="2"/>
      <c r="F4039" s="2" t="s">
        <v>4648</v>
      </c>
    </row>
    <row r="4040" spans="1:6" ht="18" customHeight="1">
      <c r="A4040" s="2">
        <v>3215190010</v>
      </c>
      <c r="B4040" s="2" t="s">
        <v>9220</v>
      </c>
      <c r="C4040" s="2" t="s">
        <v>9218</v>
      </c>
      <c r="D4040" s="2" t="s">
        <v>149</v>
      </c>
      <c r="E4040" s="2"/>
      <c r="F4040" s="2"/>
    </row>
    <row r="4041" spans="1:6" ht="18" customHeight="1">
      <c r="A4041" s="2">
        <v>3215190090</v>
      </c>
      <c r="B4041" s="2" t="s">
        <v>9221</v>
      </c>
      <c r="C4041" s="2" t="s">
        <v>9218</v>
      </c>
      <c r="D4041" s="2" t="s">
        <v>149</v>
      </c>
      <c r="E4041" s="2"/>
      <c r="F4041" s="2"/>
    </row>
    <row r="4042" spans="1:6" ht="18" customHeight="1">
      <c r="A4042" s="2">
        <v>3215901000</v>
      </c>
      <c r="B4042" s="2" t="s">
        <v>9222</v>
      </c>
      <c r="C4042" s="2" t="s">
        <v>9223</v>
      </c>
      <c r="D4042" s="2" t="s">
        <v>149</v>
      </c>
      <c r="E4042" s="2"/>
      <c r="F4042" s="2"/>
    </row>
    <row r="4043" spans="1:6" ht="18" customHeight="1">
      <c r="A4043" s="2">
        <v>3215902000</v>
      </c>
      <c r="B4043" s="2" t="s">
        <v>9224</v>
      </c>
      <c r="C4043" s="2" t="s">
        <v>9223</v>
      </c>
      <c r="D4043" s="2" t="s">
        <v>149</v>
      </c>
      <c r="E4043" s="2"/>
      <c r="F4043" s="2"/>
    </row>
    <row r="4044" spans="1:6" ht="18" customHeight="1">
      <c r="A4044" s="2">
        <v>3215909000</v>
      </c>
      <c r="B4044" s="2" t="s">
        <v>9225</v>
      </c>
      <c r="C4044" s="2" t="s">
        <v>9223</v>
      </c>
      <c r="D4044" s="2" t="s">
        <v>149</v>
      </c>
      <c r="E4044" s="2"/>
      <c r="F4044" s="2"/>
    </row>
    <row r="4045" spans="1:6" ht="18" customHeight="1">
      <c r="A4045" s="2">
        <v>3301120000</v>
      </c>
      <c r="B4045" s="2" t="s">
        <v>9226</v>
      </c>
      <c r="C4045" s="2" t="s">
        <v>9227</v>
      </c>
      <c r="D4045" s="2" t="s">
        <v>149</v>
      </c>
      <c r="E4045" s="2"/>
      <c r="F4045" s="2" t="s">
        <v>6407</v>
      </c>
    </row>
    <row r="4046" spans="1:6" ht="18" customHeight="1">
      <c r="A4046" s="2">
        <v>3301130000</v>
      </c>
      <c r="B4046" s="2" t="s">
        <v>9228</v>
      </c>
      <c r="C4046" s="2" t="s">
        <v>9227</v>
      </c>
      <c r="D4046" s="2" t="s">
        <v>149</v>
      </c>
      <c r="E4046" s="2"/>
      <c r="F4046" s="2" t="s">
        <v>6407</v>
      </c>
    </row>
    <row r="4047" spans="1:6" ht="18" customHeight="1">
      <c r="A4047" s="2">
        <v>3301191000</v>
      </c>
      <c r="B4047" s="2" t="s">
        <v>9229</v>
      </c>
      <c r="C4047" s="2" t="s">
        <v>9227</v>
      </c>
      <c r="D4047" s="2" t="s">
        <v>149</v>
      </c>
      <c r="E4047" s="2"/>
      <c r="F4047" s="2" t="s">
        <v>6407</v>
      </c>
    </row>
    <row r="4048" spans="1:6" ht="18" customHeight="1">
      <c r="A4048" s="2">
        <v>3301199000</v>
      </c>
      <c r="B4048" s="2" t="s">
        <v>9230</v>
      </c>
      <c r="C4048" s="2" t="s">
        <v>9227</v>
      </c>
      <c r="D4048" s="2" t="s">
        <v>149</v>
      </c>
      <c r="E4048" s="2"/>
      <c r="F4048" s="2" t="s">
        <v>6407</v>
      </c>
    </row>
    <row r="4049" spans="1:6" ht="18" customHeight="1">
      <c r="A4049" s="2">
        <v>3301240000</v>
      </c>
      <c r="B4049" s="2" t="s">
        <v>9231</v>
      </c>
      <c r="C4049" s="2" t="s">
        <v>9227</v>
      </c>
      <c r="D4049" s="2" t="s">
        <v>149</v>
      </c>
      <c r="E4049" s="2"/>
      <c r="F4049" s="2" t="s">
        <v>6407</v>
      </c>
    </row>
    <row r="4050" spans="1:6" ht="18" customHeight="1">
      <c r="A4050" s="2">
        <v>3301250000</v>
      </c>
      <c r="B4050" s="2" t="s">
        <v>9232</v>
      </c>
      <c r="C4050" s="2" t="s">
        <v>9227</v>
      </c>
      <c r="D4050" s="2" t="s">
        <v>149</v>
      </c>
      <c r="E4050" s="2"/>
      <c r="F4050" s="2" t="s">
        <v>6407</v>
      </c>
    </row>
    <row r="4051" spans="1:6" ht="18" customHeight="1">
      <c r="A4051" s="2">
        <v>3301291000</v>
      </c>
      <c r="B4051" s="2" t="s">
        <v>9233</v>
      </c>
      <c r="C4051" s="2" t="s">
        <v>9227</v>
      </c>
      <c r="D4051" s="2" t="s">
        <v>149</v>
      </c>
      <c r="E4051" s="2"/>
      <c r="F4051" s="2" t="s">
        <v>4648</v>
      </c>
    </row>
    <row r="4052" spans="1:6" ht="18" customHeight="1">
      <c r="A4052" s="2">
        <v>3301292000</v>
      </c>
      <c r="B4052" s="2" t="s">
        <v>9234</v>
      </c>
      <c r="C4052" s="2" t="s">
        <v>9227</v>
      </c>
      <c r="D4052" s="2" t="s">
        <v>149</v>
      </c>
      <c r="E4052" s="2"/>
      <c r="F4052" s="2" t="s">
        <v>6407</v>
      </c>
    </row>
    <row r="4053" spans="1:6" ht="18" customHeight="1">
      <c r="A4053" s="2">
        <v>3301293000</v>
      </c>
      <c r="B4053" s="2" t="s">
        <v>9235</v>
      </c>
      <c r="C4053" s="2" t="s">
        <v>9227</v>
      </c>
      <c r="D4053" s="2" t="s">
        <v>149</v>
      </c>
      <c r="E4053" s="2"/>
      <c r="F4053" s="2" t="s">
        <v>6407</v>
      </c>
    </row>
    <row r="4054" spans="1:6" ht="18" customHeight="1">
      <c r="A4054" s="2">
        <v>3301294000</v>
      </c>
      <c r="B4054" s="2" t="s">
        <v>9236</v>
      </c>
      <c r="C4054" s="2" t="s">
        <v>9227</v>
      </c>
      <c r="D4054" s="2" t="s">
        <v>149</v>
      </c>
      <c r="E4054" s="2"/>
      <c r="F4054" s="2" t="s">
        <v>6407</v>
      </c>
    </row>
    <row r="4055" spans="1:6" ht="18" customHeight="1">
      <c r="A4055" s="2">
        <v>3301295000</v>
      </c>
      <c r="B4055" s="2" t="s">
        <v>9237</v>
      </c>
      <c r="C4055" s="2" t="s">
        <v>9227</v>
      </c>
      <c r="D4055" s="2" t="s">
        <v>149</v>
      </c>
      <c r="E4055" s="2"/>
      <c r="F4055" s="2" t="s">
        <v>6407</v>
      </c>
    </row>
    <row r="4056" spans="1:6" ht="18" customHeight="1">
      <c r="A4056" s="2">
        <v>3301296000</v>
      </c>
      <c r="B4056" s="2" t="s">
        <v>9238</v>
      </c>
      <c r="C4056" s="2" t="s">
        <v>9227</v>
      </c>
      <c r="D4056" s="2" t="s">
        <v>149</v>
      </c>
      <c r="E4056" s="2"/>
      <c r="F4056" s="2" t="s">
        <v>4648</v>
      </c>
    </row>
    <row r="4057" spans="1:6" ht="18" customHeight="1">
      <c r="A4057" s="2">
        <v>3301299100</v>
      </c>
      <c r="B4057" s="2" t="s">
        <v>9239</v>
      </c>
      <c r="C4057" s="2" t="s">
        <v>9227</v>
      </c>
      <c r="D4057" s="2" t="s">
        <v>149</v>
      </c>
      <c r="E4057" s="2"/>
      <c r="F4057" s="2" t="s">
        <v>6407</v>
      </c>
    </row>
    <row r="4058" spans="1:6" ht="18" customHeight="1">
      <c r="A4058" s="2">
        <v>3301299910</v>
      </c>
      <c r="B4058" s="2" t="s">
        <v>9240</v>
      </c>
      <c r="C4058" s="2" t="s">
        <v>9227</v>
      </c>
      <c r="D4058" s="2" t="s">
        <v>149</v>
      </c>
      <c r="E4058" s="2"/>
      <c r="F4058" s="2" t="s">
        <v>8390</v>
      </c>
    </row>
    <row r="4059" spans="1:6" ht="18" customHeight="1">
      <c r="A4059" s="2">
        <v>3301299991</v>
      </c>
      <c r="B4059" s="2" t="s">
        <v>9241</v>
      </c>
      <c r="C4059" s="2" t="s">
        <v>9227</v>
      </c>
      <c r="D4059" s="2" t="s">
        <v>149</v>
      </c>
      <c r="E4059" s="2"/>
      <c r="F4059" s="2" t="s">
        <v>9242</v>
      </c>
    </row>
    <row r="4060" spans="1:6" ht="18" customHeight="1">
      <c r="A4060" s="2">
        <v>3301299999</v>
      </c>
      <c r="B4060" s="2" t="s">
        <v>9243</v>
      </c>
      <c r="C4060" s="2" t="s">
        <v>9227</v>
      </c>
      <c r="D4060" s="2" t="s">
        <v>149</v>
      </c>
      <c r="E4060" s="2"/>
      <c r="F4060" s="2" t="s">
        <v>6407</v>
      </c>
    </row>
    <row r="4061" spans="1:6" ht="18" customHeight="1">
      <c r="A4061" s="2">
        <v>3301301000</v>
      </c>
      <c r="B4061" s="2" t="s">
        <v>9244</v>
      </c>
      <c r="C4061" s="2" t="s">
        <v>9227</v>
      </c>
      <c r="D4061" s="2" t="s">
        <v>149</v>
      </c>
      <c r="E4061" s="2"/>
      <c r="F4061" s="2"/>
    </row>
    <row r="4062" spans="1:6" ht="18" customHeight="1">
      <c r="A4062" s="2">
        <v>3301309010</v>
      </c>
      <c r="B4062" s="2" t="s">
        <v>9245</v>
      </c>
      <c r="C4062" s="2" t="s">
        <v>9227</v>
      </c>
      <c r="D4062" s="2" t="s">
        <v>149</v>
      </c>
      <c r="E4062" s="2"/>
      <c r="F4062" s="2" t="s">
        <v>8607</v>
      </c>
    </row>
    <row r="4063" spans="1:6" ht="18" customHeight="1">
      <c r="A4063" s="2">
        <v>3301309090</v>
      </c>
      <c r="B4063" s="2" t="s">
        <v>9246</v>
      </c>
      <c r="C4063" s="2" t="s">
        <v>9227</v>
      </c>
      <c r="D4063" s="2" t="s">
        <v>149</v>
      </c>
      <c r="E4063" s="2"/>
      <c r="F4063" s="2"/>
    </row>
    <row r="4064" spans="1:6" ht="18" customHeight="1">
      <c r="A4064" s="2">
        <v>3301901010</v>
      </c>
      <c r="B4064" s="2" t="s">
        <v>9247</v>
      </c>
      <c r="C4064" s="2" t="s">
        <v>9227</v>
      </c>
      <c r="D4064" s="2" t="s">
        <v>149</v>
      </c>
      <c r="E4064" s="2"/>
      <c r="F4064" s="2" t="s">
        <v>8607</v>
      </c>
    </row>
    <row r="4065" spans="1:6" ht="18" customHeight="1">
      <c r="A4065" s="2">
        <v>3301901090</v>
      </c>
      <c r="B4065" s="2" t="s">
        <v>9248</v>
      </c>
      <c r="C4065" s="2" t="s">
        <v>9227</v>
      </c>
      <c r="D4065" s="2" t="s">
        <v>149</v>
      </c>
      <c r="E4065" s="2"/>
      <c r="F4065" s="2"/>
    </row>
    <row r="4066" spans="1:6" ht="18" customHeight="1">
      <c r="A4066" s="2">
        <v>3301902000</v>
      </c>
      <c r="B4066" s="2" t="s">
        <v>9249</v>
      </c>
      <c r="C4066" s="2" t="s">
        <v>9227</v>
      </c>
      <c r="D4066" s="2" t="s">
        <v>149</v>
      </c>
      <c r="E4066" s="2"/>
      <c r="F4066" s="2"/>
    </row>
    <row r="4067" spans="1:6" ht="18" customHeight="1">
      <c r="A4067" s="2">
        <v>3301909000</v>
      </c>
      <c r="B4067" s="2" t="s">
        <v>9250</v>
      </c>
      <c r="C4067" s="2" t="s">
        <v>9227</v>
      </c>
      <c r="D4067" s="2" t="s">
        <v>149</v>
      </c>
      <c r="E4067" s="2"/>
      <c r="F4067" s="2"/>
    </row>
    <row r="4068" spans="1:6" ht="18" customHeight="1">
      <c r="A4068" s="2">
        <v>3302101000</v>
      </c>
      <c r="B4068" s="2" t="s">
        <v>9251</v>
      </c>
      <c r="C4068" s="2" t="s">
        <v>9252</v>
      </c>
      <c r="D4068" s="2" t="s">
        <v>149</v>
      </c>
      <c r="E4068" s="2"/>
      <c r="F4068" s="2" t="s">
        <v>6407</v>
      </c>
    </row>
    <row r="4069" spans="1:6" ht="18" customHeight="1">
      <c r="A4069" s="2">
        <v>3302109001</v>
      </c>
      <c r="B4069" s="2" t="s">
        <v>9253</v>
      </c>
      <c r="C4069" s="2" t="s">
        <v>9252</v>
      </c>
      <c r="D4069" s="2" t="s">
        <v>149</v>
      </c>
      <c r="E4069" s="2"/>
      <c r="F4069" s="2" t="s">
        <v>6407</v>
      </c>
    </row>
    <row r="4070" spans="1:6" ht="18" customHeight="1">
      <c r="A4070" s="2">
        <v>3302109090</v>
      </c>
      <c r="B4070" s="2" t="s">
        <v>9254</v>
      </c>
      <c r="C4070" s="2" t="s">
        <v>9252</v>
      </c>
      <c r="D4070" s="2" t="s">
        <v>149</v>
      </c>
      <c r="E4070" s="2"/>
      <c r="F4070" s="2" t="s">
        <v>6407</v>
      </c>
    </row>
    <row r="4071" spans="1:6" ht="18" customHeight="1">
      <c r="A4071" s="2">
        <v>3302900000</v>
      </c>
      <c r="B4071" s="2" t="s">
        <v>9255</v>
      </c>
      <c r="C4071" s="2" t="s">
        <v>9256</v>
      </c>
      <c r="D4071" s="2" t="s">
        <v>149</v>
      </c>
      <c r="E4071" s="2"/>
      <c r="F4071" s="2"/>
    </row>
    <row r="4072" spans="1:6" ht="18" customHeight="1">
      <c r="A4072" s="2">
        <v>3303000010</v>
      </c>
      <c r="B4072" s="2" t="s">
        <v>9257</v>
      </c>
      <c r="C4072" s="2" t="s">
        <v>6864</v>
      </c>
      <c r="D4072" s="2" t="s">
        <v>149</v>
      </c>
      <c r="E4072" s="2" t="s">
        <v>9258</v>
      </c>
      <c r="F4072" s="2" t="s">
        <v>4648</v>
      </c>
    </row>
    <row r="4073" spans="1:6" ht="18" customHeight="1">
      <c r="A4073" s="2">
        <v>3303000020</v>
      </c>
      <c r="B4073" s="2" t="s">
        <v>9259</v>
      </c>
      <c r="C4073" s="2" t="s">
        <v>6864</v>
      </c>
      <c r="D4073" s="2" t="s">
        <v>149</v>
      </c>
      <c r="E4073" s="2" t="s">
        <v>9258</v>
      </c>
      <c r="F4073" s="2" t="s">
        <v>4648</v>
      </c>
    </row>
    <row r="4074" spans="1:6" ht="18" customHeight="1">
      <c r="A4074" s="2">
        <v>3304100011</v>
      </c>
      <c r="B4074" s="2" t="s">
        <v>9260</v>
      </c>
      <c r="C4074" s="2" t="s">
        <v>9261</v>
      </c>
      <c r="D4074" s="2" t="s">
        <v>149</v>
      </c>
      <c r="E4074" s="2" t="s">
        <v>9258</v>
      </c>
      <c r="F4074" s="2" t="s">
        <v>4661</v>
      </c>
    </row>
    <row r="4075" spans="1:6" ht="18" customHeight="1">
      <c r="A4075" s="2">
        <v>3304100012</v>
      </c>
      <c r="B4075" s="2" t="s">
        <v>9262</v>
      </c>
      <c r="C4075" s="2" t="s">
        <v>9261</v>
      </c>
      <c r="D4075" s="2" t="s">
        <v>149</v>
      </c>
      <c r="E4075" s="2" t="s">
        <v>9258</v>
      </c>
      <c r="F4075" s="2" t="s">
        <v>4661</v>
      </c>
    </row>
    <row r="4076" spans="1:6" ht="18" customHeight="1">
      <c r="A4076" s="2">
        <v>3304100013</v>
      </c>
      <c r="B4076" s="2" t="s">
        <v>9263</v>
      </c>
      <c r="C4076" s="2" t="s">
        <v>9261</v>
      </c>
      <c r="D4076" s="2" t="s">
        <v>149</v>
      </c>
      <c r="E4076" s="2" t="s">
        <v>9258</v>
      </c>
      <c r="F4076" s="2" t="s">
        <v>4661</v>
      </c>
    </row>
    <row r="4077" spans="1:6" ht="18" customHeight="1">
      <c r="A4077" s="2">
        <v>3304100020</v>
      </c>
      <c r="B4077" s="2" t="s">
        <v>9264</v>
      </c>
      <c r="C4077" s="2" t="s">
        <v>9261</v>
      </c>
      <c r="D4077" s="2" t="s">
        <v>149</v>
      </c>
      <c r="E4077" s="2" t="s">
        <v>9258</v>
      </c>
      <c r="F4077" s="2">
        <v>89</v>
      </c>
    </row>
    <row r="4078" spans="1:6" ht="18" customHeight="1">
      <c r="A4078" s="2">
        <v>3304100091</v>
      </c>
      <c r="B4078" s="2" t="s">
        <v>9265</v>
      </c>
      <c r="C4078" s="2" t="s">
        <v>9261</v>
      </c>
      <c r="D4078" s="2" t="s">
        <v>149</v>
      </c>
      <c r="E4078" s="2" t="s">
        <v>9258</v>
      </c>
      <c r="F4078" s="2" t="s">
        <v>4648</v>
      </c>
    </row>
    <row r="4079" spans="1:6" ht="18" customHeight="1">
      <c r="A4079" s="2">
        <v>3304100092</v>
      </c>
      <c r="B4079" s="2" t="s">
        <v>9266</v>
      </c>
      <c r="C4079" s="2" t="s">
        <v>9261</v>
      </c>
      <c r="D4079" s="2" t="s">
        <v>149</v>
      </c>
      <c r="E4079" s="2" t="s">
        <v>9258</v>
      </c>
      <c r="F4079" s="2" t="s">
        <v>4648</v>
      </c>
    </row>
    <row r="4080" spans="1:6" ht="18" customHeight="1">
      <c r="A4080" s="2">
        <v>3304100093</v>
      </c>
      <c r="B4080" s="2" t="s">
        <v>9267</v>
      </c>
      <c r="C4080" s="2" t="s">
        <v>9261</v>
      </c>
      <c r="D4080" s="2" t="s">
        <v>149</v>
      </c>
      <c r="E4080" s="2" t="s">
        <v>9258</v>
      </c>
      <c r="F4080" s="2" t="s">
        <v>4648</v>
      </c>
    </row>
    <row r="4081" spans="1:6" ht="18" customHeight="1">
      <c r="A4081" s="2">
        <v>3304200011</v>
      </c>
      <c r="B4081" s="2" t="s">
        <v>9268</v>
      </c>
      <c r="C4081" s="2" t="s">
        <v>9269</v>
      </c>
      <c r="D4081" s="2" t="s">
        <v>149</v>
      </c>
      <c r="E4081" s="2" t="s">
        <v>9258</v>
      </c>
      <c r="F4081" s="2" t="s">
        <v>4661</v>
      </c>
    </row>
    <row r="4082" spans="1:6" ht="18" customHeight="1">
      <c r="A4082" s="2">
        <v>3304200012</v>
      </c>
      <c r="B4082" s="2" t="s">
        <v>9270</v>
      </c>
      <c r="C4082" s="2" t="s">
        <v>9269</v>
      </c>
      <c r="D4082" s="2" t="s">
        <v>149</v>
      </c>
      <c r="E4082" s="2" t="s">
        <v>9258</v>
      </c>
      <c r="F4082" s="2" t="s">
        <v>4661</v>
      </c>
    </row>
    <row r="4083" spans="1:6" ht="18" customHeight="1">
      <c r="A4083" s="2">
        <v>3304200013</v>
      </c>
      <c r="B4083" s="2" t="s">
        <v>9271</v>
      </c>
      <c r="C4083" s="2" t="s">
        <v>9269</v>
      </c>
      <c r="D4083" s="2" t="s">
        <v>149</v>
      </c>
      <c r="E4083" s="2" t="s">
        <v>9258</v>
      </c>
      <c r="F4083" s="2" t="s">
        <v>4661</v>
      </c>
    </row>
    <row r="4084" spans="1:6" ht="18" customHeight="1">
      <c r="A4084" s="2">
        <v>3304200020</v>
      </c>
      <c r="B4084" s="2" t="s">
        <v>9272</v>
      </c>
      <c r="C4084" s="2" t="s">
        <v>9269</v>
      </c>
      <c r="D4084" s="2" t="s">
        <v>149</v>
      </c>
      <c r="E4084" s="2" t="s">
        <v>9258</v>
      </c>
      <c r="F4084" s="2">
        <v>89</v>
      </c>
    </row>
    <row r="4085" spans="1:6" ht="18" customHeight="1">
      <c r="A4085" s="2">
        <v>3304200091</v>
      </c>
      <c r="B4085" s="2" t="s">
        <v>9273</v>
      </c>
      <c r="C4085" s="2" t="s">
        <v>9269</v>
      </c>
      <c r="D4085" s="2" t="s">
        <v>149</v>
      </c>
      <c r="E4085" s="2" t="s">
        <v>9258</v>
      </c>
      <c r="F4085" s="2" t="s">
        <v>4648</v>
      </c>
    </row>
    <row r="4086" spans="1:6" ht="18" customHeight="1">
      <c r="A4086" s="2">
        <v>3304200092</v>
      </c>
      <c r="B4086" s="2" t="s">
        <v>9274</v>
      </c>
      <c r="C4086" s="2" t="s">
        <v>9269</v>
      </c>
      <c r="D4086" s="2" t="s">
        <v>149</v>
      </c>
      <c r="E4086" s="2" t="s">
        <v>9258</v>
      </c>
      <c r="F4086" s="2" t="s">
        <v>4648</v>
      </c>
    </row>
    <row r="4087" spans="1:6" ht="18" customHeight="1">
      <c r="A4087" s="2">
        <v>3304200093</v>
      </c>
      <c r="B4087" s="2" t="s">
        <v>9275</v>
      </c>
      <c r="C4087" s="2" t="s">
        <v>9269</v>
      </c>
      <c r="D4087" s="2" t="s">
        <v>149</v>
      </c>
      <c r="E4087" s="2" t="s">
        <v>9258</v>
      </c>
      <c r="F4087" s="2" t="s">
        <v>4648</v>
      </c>
    </row>
    <row r="4088" spans="1:6" ht="18" customHeight="1">
      <c r="A4088" s="2">
        <v>3304300001</v>
      </c>
      <c r="B4088" s="2" t="s">
        <v>9276</v>
      </c>
      <c r="C4088" s="2" t="s">
        <v>9269</v>
      </c>
      <c r="D4088" s="2" t="s">
        <v>149</v>
      </c>
      <c r="E4088" s="2" t="s">
        <v>9258</v>
      </c>
      <c r="F4088" s="2" t="s">
        <v>4648</v>
      </c>
    </row>
    <row r="4089" spans="1:6" ht="18" customHeight="1">
      <c r="A4089" s="2">
        <v>3304300002</v>
      </c>
      <c r="B4089" s="2" t="s">
        <v>9277</v>
      </c>
      <c r="C4089" s="2" t="s">
        <v>9269</v>
      </c>
      <c r="D4089" s="2" t="s">
        <v>149</v>
      </c>
      <c r="E4089" s="2" t="s">
        <v>9258</v>
      </c>
      <c r="F4089" s="2" t="s">
        <v>4648</v>
      </c>
    </row>
    <row r="4090" spans="1:6" ht="18" customHeight="1">
      <c r="A4090" s="2">
        <v>3304300003</v>
      </c>
      <c r="B4090" s="2" t="s">
        <v>9278</v>
      </c>
      <c r="C4090" s="2" t="s">
        <v>9269</v>
      </c>
      <c r="D4090" s="2" t="s">
        <v>149</v>
      </c>
      <c r="E4090" s="2" t="s">
        <v>9258</v>
      </c>
      <c r="F4090" s="2" t="s">
        <v>4648</v>
      </c>
    </row>
    <row r="4091" spans="1:6" ht="18" customHeight="1">
      <c r="A4091" s="2">
        <v>3304300004</v>
      </c>
      <c r="B4091" s="2" t="s">
        <v>9279</v>
      </c>
      <c r="C4091" s="2" t="s">
        <v>9269</v>
      </c>
      <c r="D4091" s="2" t="s">
        <v>149</v>
      </c>
      <c r="E4091" s="2" t="s">
        <v>9258</v>
      </c>
      <c r="F4091" s="2">
        <v>89</v>
      </c>
    </row>
    <row r="4092" spans="1:6" ht="18" customHeight="1">
      <c r="A4092" s="2">
        <v>3304910010</v>
      </c>
      <c r="B4092" s="2" t="s">
        <v>9280</v>
      </c>
      <c r="C4092" s="2" t="s">
        <v>9269</v>
      </c>
      <c r="D4092" s="2" t="s">
        <v>149</v>
      </c>
      <c r="E4092" s="2" t="s">
        <v>9258</v>
      </c>
      <c r="F4092" s="2">
        <v>89</v>
      </c>
    </row>
    <row r="4093" spans="1:6" ht="18" customHeight="1">
      <c r="A4093" s="2">
        <v>3304910090</v>
      </c>
      <c r="B4093" s="2" t="s">
        <v>9281</v>
      </c>
      <c r="C4093" s="2" t="s">
        <v>9269</v>
      </c>
      <c r="D4093" s="2" t="s">
        <v>149</v>
      </c>
      <c r="E4093" s="2" t="s">
        <v>9258</v>
      </c>
      <c r="F4093" s="2" t="s">
        <v>4648</v>
      </c>
    </row>
    <row r="4094" spans="1:6" ht="18" customHeight="1">
      <c r="A4094" s="2">
        <v>3304990010</v>
      </c>
      <c r="B4094" s="2" t="s">
        <v>9282</v>
      </c>
      <c r="C4094" s="2" t="s">
        <v>9269</v>
      </c>
      <c r="D4094" s="2" t="s">
        <v>149</v>
      </c>
      <c r="E4094" s="2" t="s">
        <v>9258</v>
      </c>
      <c r="F4094" s="2">
        <v>89</v>
      </c>
    </row>
    <row r="4095" spans="1:6" ht="18" customHeight="1">
      <c r="A4095" s="2">
        <v>3304990021</v>
      </c>
      <c r="B4095" s="2" t="s">
        <v>9283</v>
      </c>
      <c r="C4095" s="2" t="s">
        <v>9269</v>
      </c>
      <c r="D4095" s="2" t="s">
        <v>149</v>
      </c>
      <c r="E4095" s="2" t="s">
        <v>9258</v>
      </c>
      <c r="F4095" s="2" t="s">
        <v>4661</v>
      </c>
    </row>
    <row r="4096" spans="1:6" ht="18" customHeight="1">
      <c r="A4096" s="2">
        <v>3304990029</v>
      </c>
      <c r="B4096" s="2" t="s">
        <v>9284</v>
      </c>
      <c r="C4096" s="2" t="s">
        <v>9269</v>
      </c>
      <c r="D4096" s="2" t="s">
        <v>149</v>
      </c>
      <c r="E4096" s="2" t="s">
        <v>9258</v>
      </c>
      <c r="F4096" s="2" t="s">
        <v>4648</v>
      </c>
    </row>
    <row r="4097" spans="1:6" ht="18" customHeight="1">
      <c r="A4097" s="2">
        <v>3304990031</v>
      </c>
      <c r="B4097" s="2" t="s">
        <v>9285</v>
      </c>
      <c r="C4097" s="2" t="s">
        <v>9269</v>
      </c>
      <c r="D4097" s="2" t="s">
        <v>149</v>
      </c>
      <c r="E4097" s="2" t="s">
        <v>9258</v>
      </c>
      <c r="F4097" s="2" t="s">
        <v>4713</v>
      </c>
    </row>
    <row r="4098" spans="1:6" ht="18" customHeight="1">
      <c r="A4098" s="2">
        <v>3304990039</v>
      </c>
      <c r="B4098" s="2" t="s">
        <v>9286</v>
      </c>
      <c r="C4098" s="2" t="s">
        <v>9269</v>
      </c>
      <c r="D4098" s="2" t="s">
        <v>149</v>
      </c>
      <c r="E4098" s="2" t="s">
        <v>9258</v>
      </c>
      <c r="F4098" s="2" t="s">
        <v>4648</v>
      </c>
    </row>
    <row r="4099" spans="1:6" ht="18" customHeight="1">
      <c r="A4099" s="2">
        <v>3304990041</v>
      </c>
      <c r="B4099" s="2" t="s">
        <v>9287</v>
      </c>
      <c r="C4099" s="2" t="s">
        <v>9269</v>
      </c>
      <c r="D4099" s="2" t="s">
        <v>149</v>
      </c>
      <c r="E4099" s="2" t="s">
        <v>9258</v>
      </c>
      <c r="F4099" s="2" t="s">
        <v>4713</v>
      </c>
    </row>
    <row r="4100" spans="1:6" ht="18" customHeight="1">
      <c r="A4100" s="2">
        <v>3304990049</v>
      </c>
      <c r="B4100" s="2" t="s">
        <v>9288</v>
      </c>
      <c r="C4100" s="2" t="s">
        <v>9269</v>
      </c>
      <c r="D4100" s="2" t="s">
        <v>149</v>
      </c>
      <c r="E4100" s="2" t="s">
        <v>9258</v>
      </c>
      <c r="F4100" s="2" t="s">
        <v>4648</v>
      </c>
    </row>
    <row r="4101" spans="1:6" ht="18" customHeight="1">
      <c r="A4101" s="2">
        <v>3304990091</v>
      </c>
      <c r="B4101" s="2" t="s">
        <v>9289</v>
      </c>
      <c r="C4101" s="2" t="s">
        <v>9269</v>
      </c>
      <c r="D4101" s="2" t="s">
        <v>149</v>
      </c>
      <c r="E4101" s="2" t="s">
        <v>9258</v>
      </c>
      <c r="F4101" s="2" t="s">
        <v>4713</v>
      </c>
    </row>
    <row r="4102" spans="1:6" ht="18" customHeight="1">
      <c r="A4102" s="2">
        <v>3304990099</v>
      </c>
      <c r="B4102" s="2" t="s">
        <v>9290</v>
      </c>
      <c r="C4102" s="2" t="s">
        <v>9269</v>
      </c>
      <c r="D4102" s="2" t="s">
        <v>149</v>
      </c>
      <c r="E4102" s="2" t="s">
        <v>9258</v>
      </c>
      <c r="F4102" s="2" t="s">
        <v>4648</v>
      </c>
    </row>
    <row r="4103" spans="1:6" ht="18" customHeight="1">
      <c r="A4103" s="2">
        <v>3305100010</v>
      </c>
      <c r="B4103" s="2" t="s">
        <v>9291</v>
      </c>
      <c r="C4103" s="2" t="s">
        <v>9292</v>
      </c>
      <c r="D4103" s="2" t="s">
        <v>149</v>
      </c>
      <c r="E4103" s="2"/>
      <c r="F4103" s="2" t="s">
        <v>4713</v>
      </c>
    </row>
    <row r="4104" spans="1:6" ht="18" customHeight="1">
      <c r="A4104" s="2">
        <v>3305100090</v>
      </c>
      <c r="B4104" s="2" t="s">
        <v>9293</v>
      </c>
      <c r="C4104" s="2" t="s">
        <v>9292</v>
      </c>
      <c r="D4104" s="2" t="s">
        <v>149</v>
      </c>
      <c r="E4104" s="2"/>
      <c r="F4104" s="2" t="s">
        <v>4648</v>
      </c>
    </row>
    <row r="4105" spans="1:6" ht="18" customHeight="1">
      <c r="A4105" s="2">
        <v>3305200000</v>
      </c>
      <c r="B4105" s="2" t="s">
        <v>9294</v>
      </c>
      <c r="C4105" s="2" t="s">
        <v>9292</v>
      </c>
      <c r="D4105" s="2" t="s">
        <v>149</v>
      </c>
      <c r="E4105" s="2"/>
      <c r="F4105" s="2" t="s">
        <v>4648</v>
      </c>
    </row>
    <row r="4106" spans="1:6" ht="18" customHeight="1">
      <c r="A4106" s="2">
        <v>3305300000</v>
      </c>
      <c r="B4106" s="2" t="s">
        <v>9295</v>
      </c>
      <c r="C4106" s="2" t="s">
        <v>9292</v>
      </c>
      <c r="D4106" s="2" t="s">
        <v>149</v>
      </c>
      <c r="E4106" s="2"/>
      <c r="F4106" s="2" t="s">
        <v>4648</v>
      </c>
    </row>
    <row r="4107" spans="1:6" ht="18" customHeight="1">
      <c r="A4107" s="2">
        <v>3305900000</v>
      </c>
      <c r="B4107" s="2" t="s">
        <v>9296</v>
      </c>
      <c r="C4107" s="2" t="s">
        <v>9292</v>
      </c>
      <c r="D4107" s="2" t="s">
        <v>149</v>
      </c>
      <c r="E4107" s="2"/>
      <c r="F4107" s="2" t="s">
        <v>4648</v>
      </c>
    </row>
    <row r="4108" spans="1:6" ht="18" customHeight="1">
      <c r="A4108" s="2">
        <v>3306101010</v>
      </c>
      <c r="B4108" s="2" t="s">
        <v>9297</v>
      </c>
      <c r="C4108" s="2" t="s">
        <v>9298</v>
      </c>
      <c r="D4108" s="2" t="s">
        <v>149</v>
      </c>
      <c r="E4108" s="2"/>
      <c r="F4108" s="2" t="s">
        <v>4661</v>
      </c>
    </row>
    <row r="4109" spans="1:6" ht="18" customHeight="1">
      <c r="A4109" s="2">
        <v>3306101090</v>
      </c>
      <c r="B4109" s="2" t="s">
        <v>9299</v>
      </c>
      <c r="C4109" s="2" t="s">
        <v>9298</v>
      </c>
      <c r="D4109" s="2" t="s">
        <v>149</v>
      </c>
      <c r="E4109" s="2"/>
      <c r="F4109" s="2" t="s">
        <v>4648</v>
      </c>
    </row>
    <row r="4110" spans="1:6" ht="18" customHeight="1">
      <c r="A4110" s="2">
        <v>3306109000</v>
      </c>
      <c r="B4110" s="2" t="s">
        <v>9300</v>
      </c>
      <c r="C4110" s="2" t="s">
        <v>9298</v>
      </c>
      <c r="D4110" s="2" t="s">
        <v>149</v>
      </c>
      <c r="E4110" s="2"/>
      <c r="F4110" s="2"/>
    </row>
    <row r="4111" spans="1:6" ht="18" customHeight="1">
      <c r="A4111" s="2">
        <v>3306200000</v>
      </c>
      <c r="B4111" s="2" t="s">
        <v>9301</v>
      </c>
      <c r="C4111" s="2" t="s">
        <v>9298</v>
      </c>
      <c r="D4111" s="2" t="s">
        <v>149</v>
      </c>
      <c r="E4111" s="2"/>
      <c r="F4111" s="2"/>
    </row>
    <row r="4112" spans="1:6" ht="18" customHeight="1">
      <c r="A4112" s="2">
        <v>3306901000</v>
      </c>
      <c r="B4112" s="2" t="s">
        <v>9302</v>
      </c>
      <c r="C4112" s="2" t="s">
        <v>9298</v>
      </c>
      <c r="D4112" s="2" t="s">
        <v>149</v>
      </c>
      <c r="E4112" s="2"/>
      <c r="F4112" s="2" t="s">
        <v>4648</v>
      </c>
    </row>
    <row r="4113" spans="1:6" ht="18" customHeight="1">
      <c r="A4113" s="2">
        <v>3306909000</v>
      </c>
      <c r="B4113" s="2" t="s">
        <v>9303</v>
      </c>
      <c r="C4113" s="2" t="s">
        <v>9298</v>
      </c>
      <c r="D4113" s="2" t="s">
        <v>149</v>
      </c>
      <c r="E4113" s="2"/>
      <c r="F4113" s="2" t="s">
        <v>4648</v>
      </c>
    </row>
    <row r="4114" spans="1:6" ht="18" customHeight="1">
      <c r="A4114" s="2">
        <v>3307100000</v>
      </c>
      <c r="B4114" s="2" t="s">
        <v>9304</v>
      </c>
      <c r="C4114" s="2" t="s">
        <v>9292</v>
      </c>
      <c r="D4114" s="2" t="s">
        <v>149</v>
      </c>
      <c r="E4114" s="2"/>
      <c r="F4114" s="2" t="s">
        <v>4648</v>
      </c>
    </row>
    <row r="4115" spans="1:6" ht="18" customHeight="1">
      <c r="A4115" s="2">
        <v>3307200000</v>
      </c>
      <c r="B4115" s="2" t="s">
        <v>9305</v>
      </c>
      <c r="C4115" s="2" t="s">
        <v>9292</v>
      </c>
      <c r="D4115" s="2" t="s">
        <v>149</v>
      </c>
      <c r="E4115" s="2"/>
      <c r="F4115" s="2" t="s">
        <v>4648</v>
      </c>
    </row>
    <row r="4116" spans="1:6" ht="18" customHeight="1">
      <c r="A4116" s="2">
        <v>3307300000</v>
      </c>
      <c r="B4116" s="2" t="s">
        <v>9306</v>
      </c>
      <c r="C4116" s="2" t="s">
        <v>9292</v>
      </c>
      <c r="D4116" s="2" t="s">
        <v>149</v>
      </c>
      <c r="E4116" s="2"/>
      <c r="F4116" s="2" t="s">
        <v>4648</v>
      </c>
    </row>
    <row r="4117" spans="1:6" ht="18" customHeight="1">
      <c r="A4117" s="2">
        <v>3307410000</v>
      </c>
      <c r="B4117" s="2" t="s">
        <v>9307</v>
      </c>
      <c r="C4117" s="2" t="s">
        <v>9292</v>
      </c>
      <c r="D4117" s="2" t="s">
        <v>149</v>
      </c>
      <c r="E4117" s="2"/>
      <c r="F4117" s="2"/>
    </row>
    <row r="4118" spans="1:6" ht="18" customHeight="1">
      <c r="A4118" s="2">
        <v>3307490000</v>
      </c>
      <c r="B4118" s="2" t="s">
        <v>9308</v>
      </c>
      <c r="C4118" s="2" t="s">
        <v>9292</v>
      </c>
      <c r="D4118" s="2" t="s">
        <v>149</v>
      </c>
      <c r="E4118" s="2"/>
      <c r="F4118" s="2"/>
    </row>
    <row r="4119" spans="1:6" ht="18" customHeight="1">
      <c r="A4119" s="2">
        <v>3307900000</v>
      </c>
      <c r="B4119" s="2" t="s">
        <v>9309</v>
      </c>
      <c r="C4119" s="2" t="s">
        <v>9292</v>
      </c>
      <c r="D4119" s="2" t="s">
        <v>149</v>
      </c>
      <c r="E4119" s="2"/>
      <c r="F4119" s="2"/>
    </row>
    <row r="4120" spans="1:6" ht="18" customHeight="1">
      <c r="A4120" s="2">
        <v>3401110010</v>
      </c>
      <c r="B4120" s="2" t="s">
        <v>9310</v>
      </c>
      <c r="C4120" s="2" t="s">
        <v>9311</v>
      </c>
      <c r="D4120" s="2" t="s">
        <v>149</v>
      </c>
      <c r="E4120" s="2"/>
      <c r="F4120" s="2">
        <v>89</v>
      </c>
    </row>
    <row r="4121" spans="1:6" ht="18" customHeight="1">
      <c r="A4121" s="2">
        <v>3401110090</v>
      </c>
      <c r="B4121" s="2" t="s">
        <v>9312</v>
      </c>
      <c r="C4121" s="2" t="s">
        <v>9311</v>
      </c>
      <c r="D4121" s="2" t="s">
        <v>149</v>
      </c>
      <c r="E4121" s="2"/>
      <c r="F4121" s="2" t="s">
        <v>4648</v>
      </c>
    </row>
    <row r="4122" spans="1:6" ht="18" customHeight="1">
      <c r="A4122" s="2">
        <v>3401191000</v>
      </c>
      <c r="B4122" s="2" t="s">
        <v>9313</v>
      </c>
      <c r="C4122" s="2" t="s">
        <v>9311</v>
      </c>
      <c r="D4122" s="2" t="s">
        <v>149</v>
      </c>
      <c r="E4122" s="2"/>
      <c r="F4122" s="2"/>
    </row>
    <row r="4123" spans="1:6" ht="18" customHeight="1">
      <c r="A4123" s="2">
        <v>3401199010</v>
      </c>
      <c r="B4123" s="2" t="s">
        <v>9314</v>
      </c>
      <c r="C4123" s="2" t="s">
        <v>9311</v>
      </c>
      <c r="D4123" s="2" t="s">
        <v>149</v>
      </c>
      <c r="E4123" s="2"/>
      <c r="F4123" s="2">
        <v>89</v>
      </c>
    </row>
    <row r="4124" spans="1:6" ht="18" customHeight="1">
      <c r="A4124" s="2">
        <v>3401199090</v>
      </c>
      <c r="B4124" s="2" t="s">
        <v>9315</v>
      </c>
      <c r="C4124" s="2" t="s">
        <v>9311</v>
      </c>
      <c r="D4124" s="2" t="s">
        <v>149</v>
      </c>
      <c r="E4124" s="2"/>
      <c r="F4124" s="2"/>
    </row>
    <row r="4125" spans="1:6" ht="18" customHeight="1">
      <c r="A4125" s="2">
        <v>3401200010</v>
      </c>
      <c r="B4125" s="2" t="s">
        <v>9316</v>
      </c>
      <c r="C4125" s="2" t="s">
        <v>9311</v>
      </c>
      <c r="D4125" s="2" t="s">
        <v>149</v>
      </c>
      <c r="E4125" s="2"/>
      <c r="F4125" s="2">
        <v>89</v>
      </c>
    </row>
    <row r="4126" spans="1:6" ht="18" customHeight="1">
      <c r="A4126" s="2">
        <v>3401200090</v>
      </c>
      <c r="B4126" s="2" t="s">
        <v>9317</v>
      </c>
      <c r="C4126" s="2" t="s">
        <v>9311</v>
      </c>
      <c r="D4126" s="2" t="s">
        <v>149</v>
      </c>
      <c r="E4126" s="2"/>
      <c r="F4126" s="2"/>
    </row>
    <row r="4127" spans="1:6" ht="18" customHeight="1">
      <c r="A4127" s="2">
        <v>3401300010</v>
      </c>
      <c r="B4127" s="2" t="s">
        <v>9318</v>
      </c>
      <c r="C4127" s="2" t="s">
        <v>9311</v>
      </c>
      <c r="D4127" s="2" t="s">
        <v>149</v>
      </c>
      <c r="E4127" s="2"/>
      <c r="F4127" s="2">
        <v>89</v>
      </c>
    </row>
    <row r="4128" spans="1:6" ht="18" customHeight="1">
      <c r="A4128" s="2">
        <v>3401300090</v>
      </c>
      <c r="B4128" s="2" t="s">
        <v>9319</v>
      </c>
      <c r="C4128" s="2" t="s">
        <v>9311</v>
      </c>
      <c r="D4128" s="2" t="s">
        <v>149</v>
      </c>
      <c r="E4128" s="2"/>
      <c r="F4128" s="2" t="s">
        <v>4648</v>
      </c>
    </row>
    <row r="4129" spans="1:6" ht="18" customHeight="1">
      <c r="A4129" s="2">
        <v>3402310000</v>
      </c>
      <c r="B4129" s="2" t="s">
        <v>9320</v>
      </c>
      <c r="C4129" s="2" t="s">
        <v>9321</v>
      </c>
      <c r="D4129" s="2" t="s">
        <v>149</v>
      </c>
      <c r="E4129" s="2"/>
      <c r="F4129" s="2"/>
    </row>
    <row r="4130" spans="1:6" ht="18" customHeight="1">
      <c r="A4130" s="2">
        <v>3402390000</v>
      </c>
      <c r="B4130" s="2" t="s">
        <v>9322</v>
      </c>
      <c r="C4130" s="2" t="s">
        <v>9321</v>
      </c>
      <c r="D4130" s="2" t="s">
        <v>149</v>
      </c>
      <c r="E4130" s="2"/>
      <c r="F4130" s="2"/>
    </row>
    <row r="4131" spans="1:6" ht="18" customHeight="1">
      <c r="A4131" s="2">
        <v>3402410000</v>
      </c>
      <c r="B4131" s="2" t="s">
        <v>9323</v>
      </c>
      <c r="C4131" s="2" t="s">
        <v>9324</v>
      </c>
      <c r="D4131" s="2" t="s">
        <v>149</v>
      </c>
      <c r="E4131" s="2"/>
      <c r="F4131" s="2"/>
    </row>
    <row r="4132" spans="1:6" ht="18" customHeight="1">
      <c r="A4132" s="2">
        <v>3402420000</v>
      </c>
      <c r="B4132" s="2" t="s">
        <v>9325</v>
      </c>
      <c r="C4132" s="2" t="s">
        <v>9324</v>
      </c>
      <c r="D4132" s="2" t="s">
        <v>149</v>
      </c>
      <c r="E4132" s="2"/>
      <c r="F4132" s="2"/>
    </row>
    <row r="4133" spans="1:6" ht="18" customHeight="1">
      <c r="A4133" s="2">
        <v>3402490000</v>
      </c>
      <c r="B4133" s="2" t="s">
        <v>9326</v>
      </c>
      <c r="C4133" s="2" t="s">
        <v>9324</v>
      </c>
      <c r="D4133" s="2" t="s">
        <v>149</v>
      </c>
      <c r="E4133" s="2"/>
      <c r="F4133" s="2"/>
    </row>
    <row r="4134" spans="1:6" ht="18" customHeight="1">
      <c r="A4134" s="2">
        <v>3402501000</v>
      </c>
      <c r="B4134" s="2" t="s">
        <v>9327</v>
      </c>
      <c r="C4134" s="2" t="s">
        <v>9328</v>
      </c>
      <c r="D4134" s="2" t="s">
        <v>149</v>
      </c>
      <c r="E4134" s="2"/>
      <c r="F4134" s="2"/>
    </row>
    <row r="4135" spans="1:6" ht="18" customHeight="1">
      <c r="A4135" s="2">
        <v>3402509000</v>
      </c>
      <c r="B4135" s="2" t="s">
        <v>9329</v>
      </c>
      <c r="C4135" s="2" t="s">
        <v>9328</v>
      </c>
      <c r="D4135" s="2" t="s">
        <v>149</v>
      </c>
      <c r="E4135" s="2"/>
      <c r="F4135" s="2"/>
    </row>
    <row r="4136" spans="1:6" ht="18" customHeight="1">
      <c r="A4136" s="2">
        <v>3402900000</v>
      </c>
      <c r="B4136" s="2" t="s">
        <v>9330</v>
      </c>
      <c r="C4136" s="2" t="s">
        <v>9328</v>
      </c>
      <c r="D4136" s="2" t="s">
        <v>149</v>
      </c>
      <c r="E4136" s="2"/>
      <c r="F4136" s="2"/>
    </row>
    <row r="4137" spans="1:6" ht="18" customHeight="1">
      <c r="A4137" s="2">
        <v>3403110000</v>
      </c>
      <c r="B4137" s="2" t="s">
        <v>9331</v>
      </c>
      <c r="C4137" s="2" t="s">
        <v>9332</v>
      </c>
      <c r="D4137" s="2" t="s">
        <v>149</v>
      </c>
      <c r="E4137" s="2"/>
      <c r="F4137" s="2"/>
    </row>
    <row r="4138" spans="1:6" ht="18" customHeight="1">
      <c r="A4138" s="2">
        <v>3403190000</v>
      </c>
      <c r="B4138" s="2" t="s">
        <v>9333</v>
      </c>
      <c r="C4138" s="2" t="s">
        <v>9332</v>
      </c>
      <c r="D4138" s="2" t="s">
        <v>149</v>
      </c>
      <c r="E4138" s="2"/>
      <c r="F4138" s="2"/>
    </row>
    <row r="4139" spans="1:6" ht="18" customHeight="1">
      <c r="A4139" s="2">
        <v>3403910000</v>
      </c>
      <c r="B4139" s="2" t="s">
        <v>9334</v>
      </c>
      <c r="C4139" s="2" t="s">
        <v>9332</v>
      </c>
      <c r="D4139" s="2" t="s">
        <v>149</v>
      </c>
      <c r="E4139" s="2"/>
      <c r="F4139" s="2"/>
    </row>
    <row r="4140" spans="1:6" ht="18" customHeight="1">
      <c r="A4140" s="2">
        <v>3403990000</v>
      </c>
      <c r="B4140" s="2" t="s">
        <v>9335</v>
      </c>
      <c r="C4140" s="2" t="s">
        <v>9332</v>
      </c>
      <c r="D4140" s="2" t="s">
        <v>149</v>
      </c>
      <c r="E4140" s="2"/>
      <c r="F4140" s="2"/>
    </row>
    <row r="4141" spans="1:6" ht="18" customHeight="1">
      <c r="A4141" s="2">
        <v>3404200000</v>
      </c>
      <c r="B4141" s="2" t="s">
        <v>9336</v>
      </c>
      <c r="C4141" s="2" t="s">
        <v>9337</v>
      </c>
      <c r="D4141" s="2" t="s">
        <v>149</v>
      </c>
      <c r="E4141" s="2"/>
      <c r="F4141" s="2"/>
    </row>
    <row r="4142" spans="1:6" ht="18" customHeight="1">
      <c r="A4142" s="2">
        <v>3404900010</v>
      </c>
      <c r="B4142" s="2" t="s">
        <v>9338</v>
      </c>
      <c r="C4142" s="2" t="s">
        <v>9337</v>
      </c>
      <c r="D4142" s="2" t="s">
        <v>149</v>
      </c>
      <c r="E4142" s="2"/>
      <c r="F4142" s="2">
        <v>89</v>
      </c>
    </row>
    <row r="4143" spans="1:6" ht="18" customHeight="1">
      <c r="A4143" s="2">
        <v>3404900090</v>
      </c>
      <c r="B4143" s="2" t="s">
        <v>9339</v>
      </c>
      <c r="C4143" s="2" t="s">
        <v>9337</v>
      </c>
      <c r="D4143" s="2" t="s">
        <v>149</v>
      </c>
      <c r="E4143" s="2"/>
      <c r="F4143" s="2"/>
    </row>
    <row r="4144" spans="1:6" ht="18" customHeight="1">
      <c r="A4144" s="2">
        <v>3405100000</v>
      </c>
      <c r="B4144" s="2" t="s">
        <v>9340</v>
      </c>
      <c r="C4144" s="2" t="s">
        <v>9337</v>
      </c>
      <c r="D4144" s="2" t="s">
        <v>149</v>
      </c>
      <c r="E4144" s="2"/>
      <c r="F4144" s="2"/>
    </row>
    <row r="4145" spans="1:6" ht="18" customHeight="1">
      <c r="A4145" s="2">
        <v>3405200000</v>
      </c>
      <c r="B4145" s="2" t="s">
        <v>9341</v>
      </c>
      <c r="C4145" s="2" t="s">
        <v>9337</v>
      </c>
      <c r="D4145" s="2" t="s">
        <v>149</v>
      </c>
      <c r="E4145" s="2"/>
      <c r="F4145" s="2"/>
    </row>
    <row r="4146" spans="1:6" ht="18" customHeight="1">
      <c r="A4146" s="2">
        <v>3405300000</v>
      </c>
      <c r="B4146" s="2" t="s">
        <v>9342</v>
      </c>
      <c r="C4146" s="2" t="s">
        <v>9337</v>
      </c>
      <c r="D4146" s="2" t="s">
        <v>149</v>
      </c>
      <c r="E4146" s="2"/>
      <c r="F4146" s="2"/>
    </row>
    <row r="4147" spans="1:6" ht="18" customHeight="1">
      <c r="A4147" s="2">
        <v>3405400000</v>
      </c>
      <c r="B4147" s="2" t="s">
        <v>9343</v>
      </c>
      <c r="C4147" s="2" t="s">
        <v>9337</v>
      </c>
      <c r="D4147" s="2" t="s">
        <v>149</v>
      </c>
      <c r="E4147" s="2"/>
      <c r="F4147" s="2"/>
    </row>
    <row r="4148" spans="1:6" ht="18" customHeight="1">
      <c r="A4148" s="2">
        <v>3405900000</v>
      </c>
      <c r="B4148" s="2" t="s">
        <v>9344</v>
      </c>
      <c r="C4148" s="2" t="s">
        <v>9337</v>
      </c>
      <c r="D4148" s="2" t="s">
        <v>149</v>
      </c>
      <c r="E4148" s="2"/>
      <c r="F4148" s="2"/>
    </row>
    <row r="4149" spans="1:6" ht="18" customHeight="1">
      <c r="A4149" s="2">
        <v>3406000010</v>
      </c>
      <c r="B4149" s="2" t="s">
        <v>9345</v>
      </c>
      <c r="C4149" s="2" t="s">
        <v>9346</v>
      </c>
      <c r="D4149" s="2" t="s">
        <v>149</v>
      </c>
      <c r="E4149" s="2"/>
      <c r="F4149" s="2" t="s">
        <v>8587</v>
      </c>
    </row>
    <row r="4150" spans="1:6" ht="18" customHeight="1">
      <c r="A4150" s="2">
        <v>3406000090</v>
      </c>
      <c r="B4150" s="2" t="s">
        <v>9347</v>
      </c>
      <c r="C4150" s="2" t="s">
        <v>9346</v>
      </c>
      <c r="D4150" s="2" t="s">
        <v>149</v>
      </c>
      <c r="E4150" s="2"/>
      <c r="F4150" s="2"/>
    </row>
    <row r="4151" spans="1:6" ht="18" customHeight="1">
      <c r="A4151" s="2">
        <v>3407001000</v>
      </c>
      <c r="B4151" s="2" t="s">
        <v>9348</v>
      </c>
      <c r="C4151" s="2" t="s">
        <v>9349</v>
      </c>
      <c r="D4151" s="2" t="s">
        <v>149</v>
      </c>
      <c r="E4151" s="2"/>
      <c r="F4151" s="2"/>
    </row>
    <row r="4152" spans="1:6" ht="18" customHeight="1">
      <c r="A4152" s="2">
        <v>3407002000</v>
      </c>
      <c r="B4152" s="2" t="s">
        <v>9350</v>
      </c>
      <c r="C4152" s="2" t="s">
        <v>9349</v>
      </c>
      <c r="D4152" s="2" t="s">
        <v>149</v>
      </c>
      <c r="E4152" s="2"/>
      <c r="F4152" s="2"/>
    </row>
    <row r="4153" spans="1:6" ht="18" customHeight="1">
      <c r="A4153" s="2">
        <v>3407009000</v>
      </c>
      <c r="B4153" s="2" t="s">
        <v>9351</v>
      </c>
      <c r="C4153" s="2" t="s">
        <v>9349</v>
      </c>
      <c r="D4153" s="2" t="s">
        <v>149</v>
      </c>
      <c r="E4153" s="2"/>
      <c r="F4153" s="2"/>
    </row>
    <row r="4154" spans="1:6" ht="18" customHeight="1">
      <c r="A4154" s="2">
        <v>3501100000</v>
      </c>
      <c r="B4154" s="2" t="s">
        <v>9352</v>
      </c>
      <c r="C4154" s="2" t="s">
        <v>9353</v>
      </c>
      <c r="D4154" s="2" t="s">
        <v>149</v>
      </c>
      <c r="E4154" s="2"/>
      <c r="F4154" s="2" t="s">
        <v>4648</v>
      </c>
    </row>
    <row r="4155" spans="1:6" ht="18" customHeight="1">
      <c r="A4155" s="2">
        <v>3501900000</v>
      </c>
      <c r="B4155" s="2" t="s">
        <v>9354</v>
      </c>
      <c r="C4155" s="2" t="s">
        <v>9353</v>
      </c>
      <c r="D4155" s="2" t="s">
        <v>149</v>
      </c>
      <c r="E4155" s="2"/>
      <c r="F4155" s="2" t="s">
        <v>6407</v>
      </c>
    </row>
    <row r="4156" spans="1:6" ht="18" customHeight="1">
      <c r="A4156" s="2">
        <v>3502110000</v>
      </c>
      <c r="B4156" s="2" t="s">
        <v>9355</v>
      </c>
      <c r="C4156" s="2" t="s">
        <v>9356</v>
      </c>
      <c r="D4156" s="2" t="s">
        <v>149</v>
      </c>
      <c r="E4156" s="2"/>
      <c r="F4156" s="2" t="s">
        <v>4648</v>
      </c>
    </row>
    <row r="4157" spans="1:6" ht="18" customHeight="1">
      <c r="A4157" s="2">
        <v>3502190000</v>
      </c>
      <c r="B4157" s="2" t="s">
        <v>9357</v>
      </c>
      <c r="C4157" s="2" t="s">
        <v>9356</v>
      </c>
      <c r="D4157" s="2" t="s">
        <v>149</v>
      </c>
      <c r="E4157" s="2"/>
      <c r="F4157" s="2" t="s">
        <v>4648</v>
      </c>
    </row>
    <row r="4158" spans="1:6" ht="18" customHeight="1">
      <c r="A4158" s="2">
        <v>3502200010</v>
      </c>
      <c r="B4158" s="2" t="s">
        <v>9358</v>
      </c>
      <c r="C4158" s="2" t="s">
        <v>9356</v>
      </c>
      <c r="D4158" s="2" t="s">
        <v>149</v>
      </c>
      <c r="E4158" s="2"/>
      <c r="F4158" s="2" t="s">
        <v>4648</v>
      </c>
    </row>
    <row r="4159" spans="1:6" ht="18" customHeight="1">
      <c r="A4159" s="2">
        <v>3502200020</v>
      </c>
      <c r="B4159" s="2" t="s">
        <v>9359</v>
      </c>
      <c r="C4159" s="2" t="s">
        <v>9356</v>
      </c>
      <c r="D4159" s="2" t="s">
        <v>149</v>
      </c>
      <c r="E4159" s="2"/>
      <c r="F4159" s="2" t="s">
        <v>4648</v>
      </c>
    </row>
    <row r="4160" spans="1:6" ht="18" customHeight="1">
      <c r="A4160" s="2">
        <v>3502200090</v>
      </c>
      <c r="B4160" s="2" t="s">
        <v>9360</v>
      </c>
      <c r="C4160" s="2" t="s">
        <v>9356</v>
      </c>
      <c r="D4160" s="2" t="s">
        <v>149</v>
      </c>
      <c r="E4160" s="2"/>
      <c r="F4160" s="2" t="s">
        <v>4648</v>
      </c>
    </row>
    <row r="4161" spans="1:6" ht="18" customHeight="1">
      <c r="A4161" s="2">
        <v>3502900000</v>
      </c>
      <c r="B4161" s="2" t="s">
        <v>9361</v>
      </c>
      <c r="C4161" s="2" t="s">
        <v>9356</v>
      </c>
      <c r="D4161" s="2" t="s">
        <v>149</v>
      </c>
      <c r="E4161" s="2"/>
      <c r="F4161" s="2" t="s">
        <v>6407</v>
      </c>
    </row>
    <row r="4162" spans="1:6" ht="18" customHeight="1">
      <c r="A4162" s="2">
        <v>3503001000</v>
      </c>
      <c r="B4162" s="2" t="s">
        <v>9362</v>
      </c>
      <c r="C4162" s="2" t="s">
        <v>9363</v>
      </c>
      <c r="D4162" s="2" t="s">
        <v>149</v>
      </c>
      <c r="E4162" s="2"/>
      <c r="F4162" s="2" t="s">
        <v>4648</v>
      </c>
    </row>
    <row r="4163" spans="1:6" ht="18" customHeight="1">
      <c r="A4163" s="2">
        <v>3503009000</v>
      </c>
      <c r="B4163" s="2" t="s">
        <v>9364</v>
      </c>
      <c r="C4163" s="2" t="s">
        <v>9363</v>
      </c>
      <c r="D4163" s="2" t="s">
        <v>149</v>
      </c>
      <c r="E4163" s="2"/>
      <c r="F4163" s="2" t="s">
        <v>4648</v>
      </c>
    </row>
    <row r="4164" spans="1:6" ht="18" customHeight="1">
      <c r="A4164" s="2">
        <v>3504001000</v>
      </c>
      <c r="B4164" s="2" t="s">
        <v>9365</v>
      </c>
      <c r="C4164" s="2" t="s">
        <v>9366</v>
      </c>
      <c r="D4164" s="2" t="s">
        <v>149</v>
      </c>
      <c r="E4164" s="2"/>
      <c r="F4164" s="2" t="s">
        <v>6407</v>
      </c>
    </row>
    <row r="4165" spans="1:6" ht="18" customHeight="1">
      <c r="A4165" s="2">
        <v>3504002000</v>
      </c>
      <c r="B4165" s="2" t="s">
        <v>9367</v>
      </c>
      <c r="C4165" s="2" t="s">
        <v>9366</v>
      </c>
      <c r="D4165" s="2" t="s">
        <v>149</v>
      </c>
      <c r="E4165" s="2"/>
      <c r="F4165" s="2" t="s">
        <v>6407</v>
      </c>
    </row>
    <row r="4166" spans="1:6" ht="18" customHeight="1">
      <c r="A4166" s="2">
        <v>3504009000</v>
      </c>
      <c r="B4166" s="2" t="s">
        <v>9368</v>
      </c>
      <c r="C4166" s="2" t="s">
        <v>9366</v>
      </c>
      <c r="D4166" s="2" t="s">
        <v>149</v>
      </c>
      <c r="E4166" s="2"/>
      <c r="F4166" s="2" t="s">
        <v>6407</v>
      </c>
    </row>
    <row r="4167" spans="1:6" ht="18" customHeight="1">
      <c r="A4167" s="2">
        <v>3505100000</v>
      </c>
      <c r="B4167" s="2" t="s">
        <v>9369</v>
      </c>
      <c r="C4167" s="2" t="s">
        <v>9370</v>
      </c>
      <c r="D4167" s="2" t="s">
        <v>149</v>
      </c>
      <c r="E4167" s="2"/>
      <c r="F4167" s="2" t="s">
        <v>6407</v>
      </c>
    </row>
    <row r="4168" spans="1:6" ht="18" customHeight="1">
      <c r="A4168" s="2">
        <v>3505200000</v>
      </c>
      <c r="B4168" s="2" t="s">
        <v>9371</v>
      </c>
      <c r="C4168" s="2" t="s">
        <v>9370</v>
      </c>
      <c r="D4168" s="2" t="s">
        <v>149</v>
      </c>
      <c r="E4168" s="2"/>
      <c r="F4168" s="2" t="s">
        <v>6407</v>
      </c>
    </row>
    <row r="4169" spans="1:6" ht="18" customHeight="1">
      <c r="A4169" s="2">
        <v>3506100010</v>
      </c>
      <c r="B4169" s="2" t="s">
        <v>9372</v>
      </c>
      <c r="C4169" s="2" t="s">
        <v>9373</v>
      </c>
      <c r="D4169" s="2" t="s">
        <v>149</v>
      </c>
      <c r="E4169" s="2"/>
      <c r="F4169" s="2" t="s">
        <v>6407</v>
      </c>
    </row>
    <row r="4170" spans="1:6" ht="18" customHeight="1">
      <c r="A4170" s="2">
        <v>3506100090</v>
      </c>
      <c r="B4170" s="2" t="s">
        <v>9374</v>
      </c>
      <c r="C4170" s="2" t="s">
        <v>9373</v>
      </c>
      <c r="D4170" s="2" t="s">
        <v>149</v>
      </c>
      <c r="E4170" s="2"/>
      <c r="F4170" s="2"/>
    </row>
    <row r="4171" spans="1:6" ht="18" customHeight="1">
      <c r="A4171" s="2">
        <v>3506911000</v>
      </c>
      <c r="B4171" s="2" t="s">
        <v>9375</v>
      </c>
      <c r="C4171" s="2" t="s">
        <v>9373</v>
      </c>
      <c r="D4171" s="2" t="s">
        <v>149</v>
      </c>
      <c r="E4171" s="2"/>
      <c r="F4171" s="2"/>
    </row>
    <row r="4172" spans="1:6" ht="18" customHeight="1">
      <c r="A4172" s="2">
        <v>3506912000</v>
      </c>
      <c r="B4172" s="2" t="s">
        <v>9376</v>
      </c>
      <c r="C4172" s="2" t="s">
        <v>9373</v>
      </c>
      <c r="D4172" s="2" t="s">
        <v>149</v>
      </c>
      <c r="E4172" s="2"/>
      <c r="F4172" s="2"/>
    </row>
    <row r="4173" spans="1:6" ht="18" customHeight="1">
      <c r="A4173" s="2">
        <v>3506919010</v>
      </c>
      <c r="B4173" s="2" t="s">
        <v>9377</v>
      </c>
      <c r="C4173" s="2" t="s">
        <v>9378</v>
      </c>
      <c r="D4173" s="2" t="s">
        <v>149</v>
      </c>
      <c r="E4173" s="2"/>
      <c r="F4173" s="2" t="s">
        <v>6407</v>
      </c>
    </row>
    <row r="4174" spans="1:6" ht="18" customHeight="1">
      <c r="A4174" s="2">
        <v>3506919020</v>
      </c>
      <c r="B4174" s="2" t="s">
        <v>9379</v>
      </c>
      <c r="C4174" s="2" t="s">
        <v>9378</v>
      </c>
      <c r="D4174" s="2" t="s">
        <v>149</v>
      </c>
      <c r="E4174" s="2"/>
      <c r="F4174" s="2"/>
    </row>
    <row r="4175" spans="1:6" ht="18" customHeight="1">
      <c r="A4175" s="2">
        <v>3506919090</v>
      </c>
      <c r="B4175" s="2" t="s">
        <v>9380</v>
      </c>
      <c r="C4175" s="2" t="s">
        <v>9378</v>
      </c>
      <c r="D4175" s="2" t="s">
        <v>149</v>
      </c>
      <c r="E4175" s="2"/>
      <c r="F4175" s="2"/>
    </row>
    <row r="4176" spans="1:6" ht="18" customHeight="1">
      <c r="A4176" s="2">
        <v>3506990000</v>
      </c>
      <c r="B4176" s="2" t="s">
        <v>9381</v>
      </c>
      <c r="C4176" s="2" t="s">
        <v>9373</v>
      </c>
      <c r="D4176" s="2" t="s">
        <v>149</v>
      </c>
      <c r="E4176" s="2"/>
      <c r="F4176" s="2"/>
    </row>
    <row r="4177" spans="1:6" ht="18" customHeight="1">
      <c r="A4177" s="2">
        <v>3507100000</v>
      </c>
      <c r="B4177" s="2" t="s">
        <v>9382</v>
      </c>
      <c r="C4177" s="2" t="s">
        <v>9383</v>
      </c>
      <c r="D4177" s="2" t="s">
        <v>149</v>
      </c>
      <c r="E4177" s="2"/>
      <c r="F4177" s="2" t="s">
        <v>6407</v>
      </c>
    </row>
    <row r="4178" spans="1:6" ht="18" customHeight="1">
      <c r="A4178" s="2">
        <v>3507901000</v>
      </c>
      <c r="B4178" s="2" t="s">
        <v>9384</v>
      </c>
      <c r="C4178" s="2" t="s">
        <v>9383</v>
      </c>
      <c r="D4178" s="2" t="s">
        <v>149</v>
      </c>
      <c r="E4178" s="2"/>
      <c r="F4178" s="2" t="s">
        <v>6407</v>
      </c>
    </row>
    <row r="4179" spans="1:6" ht="18" customHeight="1">
      <c r="A4179" s="2">
        <v>3507902000</v>
      </c>
      <c r="B4179" s="2" t="s">
        <v>9385</v>
      </c>
      <c r="C4179" s="2" t="s">
        <v>9383</v>
      </c>
      <c r="D4179" s="2" t="s">
        <v>149</v>
      </c>
      <c r="E4179" s="2"/>
      <c r="F4179" s="2" t="s">
        <v>6407</v>
      </c>
    </row>
    <row r="4180" spans="1:6" ht="18" customHeight="1">
      <c r="A4180" s="2">
        <v>3507909010</v>
      </c>
      <c r="B4180" s="2" t="s">
        <v>9386</v>
      </c>
      <c r="C4180" s="2" t="s">
        <v>9383</v>
      </c>
      <c r="D4180" s="2" t="s">
        <v>149</v>
      </c>
      <c r="E4180" s="2"/>
      <c r="F4180" s="2" t="s">
        <v>4648</v>
      </c>
    </row>
    <row r="4181" spans="1:6" ht="18" customHeight="1">
      <c r="A4181" s="2">
        <v>3507909020</v>
      </c>
      <c r="B4181" s="2" t="s">
        <v>9386</v>
      </c>
      <c r="C4181" s="2" t="s">
        <v>9383</v>
      </c>
      <c r="D4181" s="2" t="s">
        <v>149</v>
      </c>
      <c r="E4181" s="2"/>
      <c r="F4181" s="2" t="s">
        <v>4648</v>
      </c>
    </row>
    <row r="4182" spans="1:6" ht="18" customHeight="1">
      <c r="A4182" s="2">
        <v>3507909090</v>
      </c>
      <c r="B4182" s="2" t="s">
        <v>9387</v>
      </c>
      <c r="C4182" s="2" t="s">
        <v>9383</v>
      </c>
      <c r="D4182" s="2" t="s">
        <v>149</v>
      </c>
      <c r="E4182" s="2"/>
      <c r="F4182" s="2" t="s">
        <v>4648</v>
      </c>
    </row>
    <row r="4183" spans="1:6" ht="18" customHeight="1">
      <c r="A4183" s="2">
        <v>3601000040</v>
      </c>
      <c r="B4183" s="2" t="s">
        <v>9388</v>
      </c>
      <c r="C4183" s="2" t="s">
        <v>6526</v>
      </c>
      <c r="D4183" s="2" t="s">
        <v>149</v>
      </c>
      <c r="E4183" s="2"/>
      <c r="F4183" s="2">
        <v>3</v>
      </c>
    </row>
    <row r="4184" spans="1:6" ht="18" customHeight="1">
      <c r="A4184" s="2">
        <v>3601000092</v>
      </c>
      <c r="B4184" s="2" t="s">
        <v>9389</v>
      </c>
      <c r="C4184" s="2" t="s">
        <v>6526</v>
      </c>
      <c r="D4184" s="2" t="s">
        <v>149</v>
      </c>
      <c r="E4184" s="2"/>
      <c r="F4184" s="2" t="s">
        <v>8116</v>
      </c>
    </row>
    <row r="4185" spans="1:6" ht="18" customHeight="1">
      <c r="A4185" s="2">
        <v>3601000099</v>
      </c>
      <c r="B4185" s="2" t="s">
        <v>9390</v>
      </c>
      <c r="C4185" s="2" t="s">
        <v>6526</v>
      </c>
      <c r="D4185" s="2" t="s">
        <v>149</v>
      </c>
      <c r="E4185" s="2"/>
      <c r="F4185" s="2"/>
    </row>
    <row r="4186" spans="1:6" ht="18" customHeight="1">
      <c r="A4186" s="2">
        <v>3602001010</v>
      </c>
      <c r="B4186" s="2" t="s">
        <v>9391</v>
      </c>
      <c r="C4186" s="2" t="s">
        <v>6526</v>
      </c>
      <c r="D4186" s="2" t="s">
        <v>149</v>
      </c>
      <c r="E4186" s="2"/>
      <c r="F4186" s="2">
        <v>3</v>
      </c>
    </row>
    <row r="4187" spans="1:6" ht="18" customHeight="1">
      <c r="A4187" s="2">
        <v>3602001020</v>
      </c>
      <c r="B4187" s="2" t="s">
        <v>9392</v>
      </c>
      <c r="C4187" s="2" t="s">
        <v>6526</v>
      </c>
      <c r="D4187" s="2" t="s">
        <v>149</v>
      </c>
      <c r="E4187" s="2"/>
      <c r="F4187" s="2" t="s">
        <v>8116</v>
      </c>
    </row>
    <row r="4188" spans="1:6" ht="18" customHeight="1">
      <c r="A4188" s="2">
        <v>3602001091</v>
      </c>
      <c r="B4188" s="2" t="s">
        <v>9393</v>
      </c>
      <c r="C4188" s="2" t="s">
        <v>6526</v>
      </c>
      <c r="D4188" s="2" t="s">
        <v>149</v>
      </c>
      <c r="E4188" s="2"/>
      <c r="F4188" s="2" t="s">
        <v>8116</v>
      </c>
    </row>
    <row r="4189" spans="1:6" ht="18" customHeight="1">
      <c r="A4189" s="2">
        <v>3602001099</v>
      </c>
      <c r="B4189" s="2" t="s">
        <v>9394</v>
      </c>
      <c r="C4189" s="2" t="s">
        <v>6526</v>
      </c>
      <c r="D4189" s="2" t="s">
        <v>149</v>
      </c>
      <c r="E4189" s="2"/>
      <c r="F4189" s="2"/>
    </row>
    <row r="4190" spans="1:6" ht="18" customHeight="1">
      <c r="A4190" s="2">
        <v>3602009010</v>
      </c>
      <c r="B4190" s="2" t="s">
        <v>9395</v>
      </c>
      <c r="C4190" s="2" t="s">
        <v>6526</v>
      </c>
      <c r="D4190" s="2" t="s">
        <v>149</v>
      </c>
      <c r="E4190" s="2"/>
      <c r="F4190" s="2" t="s">
        <v>8710</v>
      </c>
    </row>
    <row r="4191" spans="1:6" ht="18" customHeight="1">
      <c r="A4191" s="2">
        <v>3602009091</v>
      </c>
      <c r="B4191" s="2" t="s">
        <v>9396</v>
      </c>
      <c r="C4191" s="2" t="s">
        <v>6526</v>
      </c>
      <c r="D4191" s="2" t="s">
        <v>149</v>
      </c>
      <c r="E4191" s="2"/>
      <c r="F4191" s="2" t="s">
        <v>8116</v>
      </c>
    </row>
    <row r="4192" spans="1:6" ht="18" customHeight="1">
      <c r="A4192" s="2">
        <v>3602009099</v>
      </c>
      <c r="B4192" s="2" t="s">
        <v>9397</v>
      </c>
      <c r="C4192" s="2" t="s">
        <v>6526</v>
      </c>
      <c r="D4192" s="2" t="s">
        <v>149</v>
      </c>
      <c r="E4192" s="2"/>
      <c r="F4192" s="2"/>
    </row>
    <row r="4193" spans="1:6" ht="18" customHeight="1">
      <c r="A4193" s="2">
        <v>3603100010</v>
      </c>
      <c r="B4193" s="2" t="s">
        <v>9398</v>
      </c>
      <c r="C4193" s="2" t="s">
        <v>4738</v>
      </c>
      <c r="D4193" s="2" t="s">
        <v>149</v>
      </c>
      <c r="E4193" s="2"/>
      <c r="F4193" s="2" t="s">
        <v>8116</v>
      </c>
    </row>
    <row r="4194" spans="1:6" ht="18" customHeight="1">
      <c r="A4194" s="2">
        <v>3603100090</v>
      </c>
      <c r="B4194" s="2" t="s">
        <v>9399</v>
      </c>
      <c r="C4194" s="2" t="s">
        <v>4738</v>
      </c>
      <c r="D4194" s="2" t="s">
        <v>149</v>
      </c>
      <c r="E4194" s="2"/>
      <c r="F4194" s="2"/>
    </row>
    <row r="4195" spans="1:6" ht="18" customHeight="1">
      <c r="A4195" s="2">
        <v>3603200010</v>
      </c>
      <c r="B4195" s="2" t="s">
        <v>9400</v>
      </c>
      <c r="C4195" s="2" t="s">
        <v>4738</v>
      </c>
      <c r="D4195" s="2" t="s">
        <v>149</v>
      </c>
      <c r="E4195" s="2"/>
      <c r="F4195" s="2" t="s">
        <v>8116</v>
      </c>
    </row>
    <row r="4196" spans="1:6" ht="18" customHeight="1">
      <c r="A4196" s="2">
        <v>3603200090</v>
      </c>
      <c r="B4196" s="2" t="s">
        <v>9401</v>
      </c>
      <c r="C4196" s="2" t="s">
        <v>4738</v>
      </c>
      <c r="D4196" s="2" t="s">
        <v>149</v>
      </c>
      <c r="E4196" s="2"/>
      <c r="F4196" s="2"/>
    </row>
    <row r="4197" spans="1:6" ht="18" customHeight="1">
      <c r="A4197" s="2">
        <v>3603300010</v>
      </c>
      <c r="B4197" s="2" t="s">
        <v>9402</v>
      </c>
      <c r="C4197" s="2" t="s">
        <v>4738</v>
      </c>
      <c r="D4197" s="2" t="s">
        <v>149</v>
      </c>
      <c r="E4197" s="2"/>
      <c r="F4197" s="2" t="s">
        <v>8116</v>
      </c>
    </row>
    <row r="4198" spans="1:6" ht="18" customHeight="1">
      <c r="A4198" s="2">
        <v>3603300090</v>
      </c>
      <c r="B4198" s="2" t="s">
        <v>9403</v>
      </c>
      <c r="C4198" s="2" t="s">
        <v>4738</v>
      </c>
      <c r="D4198" s="2" t="s">
        <v>149</v>
      </c>
      <c r="E4198" s="2"/>
      <c r="F4198" s="2"/>
    </row>
    <row r="4199" spans="1:6" ht="18" customHeight="1">
      <c r="A4199" s="2">
        <v>3603400010</v>
      </c>
      <c r="B4199" s="2" t="s">
        <v>9404</v>
      </c>
      <c r="C4199" s="2" t="s">
        <v>4738</v>
      </c>
      <c r="D4199" s="2" t="s">
        <v>149</v>
      </c>
      <c r="E4199" s="2"/>
      <c r="F4199" s="2">
        <v>3</v>
      </c>
    </row>
    <row r="4200" spans="1:6" ht="18" customHeight="1">
      <c r="A4200" s="2">
        <v>3603400030</v>
      </c>
      <c r="B4200" s="2" t="s">
        <v>9405</v>
      </c>
      <c r="C4200" s="2" t="s">
        <v>4738</v>
      </c>
      <c r="D4200" s="2" t="s">
        <v>149</v>
      </c>
      <c r="E4200" s="2"/>
      <c r="F4200" s="2" t="s">
        <v>8116</v>
      </c>
    </row>
    <row r="4201" spans="1:6" ht="18" customHeight="1">
      <c r="A4201" s="2">
        <v>3603400090</v>
      </c>
      <c r="B4201" s="2" t="s">
        <v>9406</v>
      </c>
      <c r="C4201" s="2" t="s">
        <v>4738</v>
      </c>
      <c r="D4201" s="2" t="s">
        <v>149</v>
      </c>
      <c r="E4201" s="2"/>
      <c r="F4201" s="2"/>
    </row>
    <row r="4202" spans="1:6" ht="18" customHeight="1">
      <c r="A4202" s="2">
        <v>3603500010</v>
      </c>
      <c r="B4202" s="2" t="s">
        <v>9407</v>
      </c>
      <c r="C4202" s="2" t="s">
        <v>4738</v>
      </c>
      <c r="D4202" s="2" t="s">
        <v>149</v>
      </c>
      <c r="E4202" s="2"/>
      <c r="F4202" s="2">
        <v>3</v>
      </c>
    </row>
    <row r="4203" spans="1:6" ht="18" customHeight="1">
      <c r="A4203" s="2">
        <v>3603500020</v>
      </c>
      <c r="B4203" s="2" t="s">
        <v>9408</v>
      </c>
      <c r="C4203" s="2" t="s">
        <v>4738</v>
      </c>
      <c r="D4203" s="2" t="s">
        <v>149</v>
      </c>
      <c r="E4203" s="2"/>
      <c r="F4203" s="2" t="s">
        <v>8116</v>
      </c>
    </row>
    <row r="4204" spans="1:6" ht="18" customHeight="1">
      <c r="A4204" s="2">
        <v>3603500090</v>
      </c>
      <c r="B4204" s="2" t="s">
        <v>9409</v>
      </c>
      <c r="C4204" s="2" t="s">
        <v>4738</v>
      </c>
      <c r="D4204" s="2" t="s">
        <v>149</v>
      </c>
      <c r="E4204" s="2"/>
      <c r="F4204" s="2"/>
    </row>
    <row r="4205" spans="1:6" ht="18" customHeight="1">
      <c r="A4205" s="2">
        <v>3603600010</v>
      </c>
      <c r="B4205" s="2" t="s">
        <v>9410</v>
      </c>
      <c r="C4205" s="2" t="s">
        <v>4738</v>
      </c>
      <c r="D4205" s="2" t="s">
        <v>149</v>
      </c>
      <c r="E4205" s="2"/>
      <c r="F4205" s="2">
        <v>3</v>
      </c>
    </row>
    <row r="4206" spans="1:6" ht="18" customHeight="1">
      <c r="A4206" s="2">
        <v>3603600020</v>
      </c>
      <c r="B4206" s="2" t="s">
        <v>9411</v>
      </c>
      <c r="C4206" s="2" t="s">
        <v>4738</v>
      </c>
      <c r="D4206" s="2" t="s">
        <v>149</v>
      </c>
      <c r="E4206" s="2"/>
      <c r="F4206" s="2" t="s">
        <v>8116</v>
      </c>
    </row>
    <row r="4207" spans="1:6" ht="18" customHeight="1">
      <c r="A4207" s="2">
        <v>3603600090</v>
      </c>
      <c r="B4207" s="2" t="s">
        <v>9412</v>
      </c>
      <c r="C4207" s="2" t="s">
        <v>4738</v>
      </c>
      <c r="D4207" s="2" t="s">
        <v>149</v>
      </c>
      <c r="E4207" s="2"/>
      <c r="F4207" s="2"/>
    </row>
    <row r="4208" spans="1:6" ht="18" customHeight="1">
      <c r="A4208" s="2">
        <v>3604100000</v>
      </c>
      <c r="B4208" s="2" t="s">
        <v>9413</v>
      </c>
      <c r="C4208" s="2" t="s">
        <v>4738</v>
      </c>
      <c r="D4208" s="2" t="s">
        <v>149</v>
      </c>
      <c r="E4208" s="2"/>
      <c r="F4208" s="2" t="s">
        <v>4648</v>
      </c>
    </row>
    <row r="4209" spans="1:6" ht="18" customHeight="1">
      <c r="A4209" s="2">
        <v>3604900010</v>
      </c>
      <c r="B4209" s="2" t="s">
        <v>9414</v>
      </c>
      <c r="C4209" s="2" t="s">
        <v>4738</v>
      </c>
      <c r="D4209" s="2" t="s">
        <v>149</v>
      </c>
      <c r="E4209" s="2"/>
      <c r="F4209" s="2" t="s">
        <v>8116</v>
      </c>
    </row>
    <row r="4210" spans="1:6" ht="18" customHeight="1">
      <c r="A4210" s="2">
        <v>3604900090</v>
      </c>
      <c r="B4210" s="2" t="s">
        <v>9415</v>
      </c>
      <c r="C4210" s="2" t="s">
        <v>4738</v>
      </c>
      <c r="D4210" s="2" t="s">
        <v>149</v>
      </c>
      <c r="E4210" s="2"/>
      <c r="F4210" s="2"/>
    </row>
    <row r="4211" spans="1:6" ht="18" customHeight="1">
      <c r="A4211" s="2">
        <v>3605000000</v>
      </c>
      <c r="B4211" s="2" t="s">
        <v>9416</v>
      </c>
      <c r="C4211" s="2" t="s">
        <v>4738</v>
      </c>
      <c r="D4211" s="2" t="s">
        <v>149</v>
      </c>
      <c r="E4211" s="2"/>
      <c r="F4211" s="2"/>
    </row>
    <row r="4212" spans="1:6" ht="18" customHeight="1">
      <c r="A4212" s="2">
        <v>3606100000</v>
      </c>
      <c r="B4212" s="2" t="s">
        <v>9417</v>
      </c>
      <c r="C4212" s="2" t="s">
        <v>9418</v>
      </c>
      <c r="D4212" s="2" t="s">
        <v>149</v>
      </c>
      <c r="E4212" s="2"/>
      <c r="F4212" s="2"/>
    </row>
    <row r="4213" spans="1:6" ht="18" customHeight="1">
      <c r="A4213" s="2">
        <v>3606901100</v>
      </c>
      <c r="B4213" s="2" t="s">
        <v>9419</v>
      </c>
      <c r="C4213" s="2" t="s">
        <v>9420</v>
      </c>
      <c r="D4213" s="2" t="s">
        <v>149</v>
      </c>
      <c r="E4213" s="2"/>
      <c r="F4213" s="2"/>
    </row>
    <row r="4214" spans="1:6" ht="18" customHeight="1">
      <c r="A4214" s="2">
        <v>3606901900</v>
      </c>
      <c r="B4214" s="2" t="s">
        <v>9421</v>
      </c>
      <c r="C4214" s="2" t="s">
        <v>9420</v>
      </c>
      <c r="D4214" s="2" t="s">
        <v>149</v>
      </c>
      <c r="E4214" s="2"/>
      <c r="F4214" s="2"/>
    </row>
    <row r="4215" spans="1:6" ht="18" customHeight="1">
      <c r="A4215" s="2">
        <v>3606909000</v>
      </c>
      <c r="B4215" s="2" t="s">
        <v>9422</v>
      </c>
      <c r="C4215" s="2" t="s">
        <v>9423</v>
      </c>
      <c r="D4215" s="2" t="s">
        <v>149</v>
      </c>
      <c r="E4215" s="2"/>
      <c r="F4215" s="2"/>
    </row>
    <row r="4216" spans="1:6" ht="18" customHeight="1">
      <c r="A4216" s="2">
        <v>3701100000</v>
      </c>
      <c r="B4216" s="2" t="s">
        <v>9424</v>
      </c>
      <c r="C4216" s="2" t="s">
        <v>9425</v>
      </c>
      <c r="D4216" s="2" t="s">
        <v>149</v>
      </c>
      <c r="E4216" s="2" t="s">
        <v>9426</v>
      </c>
      <c r="F4216" s="2"/>
    </row>
    <row r="4217" spans="1:6" ht="18" customHeight="1">
      <c r="A4217" s="2">
        <v>3701200000</v>
      </c>
      <c r="B4217" s="2" t="s">
        <v>9427</v>
      </c>
      <c r="C4217" s="2" t="s">
        <v>9425</v>
      </c>
      <c r="D4217" s="2" t="s">
        <v>149</v>
      </c>
      <c r="E4217" s="2"/>
      <c r="F4217" s="2"/>
    </row>
    <row r="4218" spans="1:6" ht="18" customHeight="1">
      <c r="A4218" s="2">
        <v>3701302100</v>
      </c>
      <c r="B4218" s="2" t="s">
        <v>9428</v>
      </c>
      <c r="C4218" s="2" t="s">
        <v>9425</v>
      </c>
      <c r="D4218" s="2" t="s">
        <v>149</v>
      </c>
      <c r="E4218" s="2" t="s">
        <v>9426</v>
      </c>
      <c r="F4218" s="2"/>
    </row>
    <row r="4219" spans="1:6" ht="18" customHeight="1">
      <c r="A4219" s="2">
        <v>3701302200</v>
      </c>
      <c r="B4219" s="2" t="s">
        <v>9429</v>
      </c>
      <c r="C4219" s="2" t="s">
        <v>9425</v>
      </c>
      <c r="D4219" s="2" t="s">
        <v>149</v>
      </c>
      <c r="E4219" s="2" t="s">
        <v>9426</v>
      </c>
      <c r="F4219" s="2"/>
    </row>
    <row r="4220" spans="1:6" ht="18" customHeight="1">
      <c r="A4220" s="2">
        <v>3701302400</v>
      </c>
      <c r="B4220" s="2" t="s">
        <v>9430</v>
      </c>
      <c r="C4220" s="2" t="s">
        <v>9425</v>
      </c>
      <c r="D4220" s="2" t="s">
        <v>149</v>
      </c>
      <c r="E4220" s="2" t="s">
        <v>9426</v>
      </c>
      <c r="F4220" s="2"/>
    </row>
    <row r="4221" spans="1:6" ht="18" customHeight="1">
      <c r="A4221" s="2">
        <v>3701302500</v>
      </c>
      <c r="B4221" s="2" t="s">
        <v>9431</v>
      </c>
      <c r="C4221" s="2" t="s">
        <v>9425</v>
      </c>
      <c r="D4221" s="2" t="s">
        <v>149</v>
      </c>
      <c r="E4221" s="2" t="s">
        <v>9426</v>
      </c>
      <c r="F4221" s="2"/>
    </row>
    <row r="4222" spans="1:6" ht="18" customHeight="1">
      <c r="A4222" s="2">
        <v>3701302900</v>
      </c>
      <c r="B4222" s="2" t="s">
        <v>9432</v>
      </c>
      <c r="C4222" s="2" t="s">
        <v>9425</v>
      </c>
      <c r="D4222" s="2" t="s">
        <v>149</v>
      </c>
      <c r="E4222" s="2" t="s">
        <v>9426</v>
      </c>
      <c r="F4222" s="2"/>
    </row>
    <row r="4223" spans="1:6" ht="18" customHeight="1">
      <c r="A4223" s="2">
        <v>3701309000</v>
      </c>
      <c r="B4223" s="2" t="s">
        <v>9433</v>
      </c>
      <c r="C4223" s="2" t="s">
        <v>9425</v>
      </c>
      <c r="D4223" s="2" t="s">
        <v>149</v>
      </c>
      <c r="E4223" s="2" t="s">
        <v>9426</v>
      </c>
      <c r="F4223" s="2"/>
    </row>
    <row r="4224" spans="1:6" ht="18" customHeight="1">
      <c r="A4224" s="2">
        <v>3701910000</v>
      </c>
      <c r="B4224" s="2" t="s">
        <v>9434</v>
      </c>
      <c r="C4224" s="2" t="s">
        <v>9425</v>
      </c>
      <c r="D4224" s="2" t="s">
        <v>149</v>
      </c>
      <c r="E4224" s="2"/>
      <c r="F4224" s="2"/>
    </row>
    <row r="4225" spans="1:6" ht="18" customHeight="1">
      <c r="A4225" s="2">
        <v>3701992000</v>
      </c>
      <c r="B4225" s="2" t="s">
        <v>9435</v>
      </c>
      <c r="C4225" s="2" t="s">
        <v>9425</v>
      </c>
      <c r="D4225" s="2" t="s">
        <v>149</v>
      </c>
      <c r="E4225" s="2" t="s">
        <v>9426</v>
      </c>
      <c r="F4225" s="2"/>
    </row>
    <row r="4226" spans="1:6" ht="18" customHeight="1">
      <c r="A4226" s="2">
        <v>3701999000</v>
      </c>
      <c r="B4226" s="2" t="s">
        <v>9436</v>
      </c>
      <c r="C4226" s="2" t="s">
        <v>9425</v>
      </c>
      <c r="D4226" s="2" t="s">
        <v>149</v>
      </c>
      <c r="E4226" s="2" t="s">
        <v>9426</v>
      </c>
      <c r="F4226" s="2"/>
    </row>
    <row r="4227" spans="1:6" ht="18" customHeight="1">
      <c r="A4227" s="2">
        <v>3702100000</v>
      </c>
      <c r="B4227" s="2" t="s">
        <v>9437</v>
      </c>
      <c r="C4227" s="2" t="s">
        <v>9438</v>
      </c>
      <c r="D4227" s="2" t="s">
        <v>149</v>
      </c>
      <c r="E4227" s="2" t="s">
        <v>9426</v>
      </c>
      <c r="F4227" s="2"/>
    </row>
    <row r="4228" spans="1:6" ht="18" customHeight="1">
      <c r="A4228" s="2">
        <v>3702311000</v>
      </c>
      <c r="B4228" s="2" t="s">
        <v>9439</v>
      </c>
      <c r="C4228" s="2" t="s">
        <v>9438</v>
      </c>
      <c r="D4228" s="2" t="s">
        <v>149</v>
      </c>
      <c r="E4228" s="2" t="s">
        <v>9426</v>
      </c>
      <c r="F4228" s="2"/>
    </row>
    <row r="4229" spans="1:6" ht="18" customHeight="1">
      <c r="A4229" s="2">
        <v>3702319000</v>
      </c>
      <c r="B4229" s="2" t="s">
        <v>9440</v>
      </c>
      <c r="C4229" s="2" t="s">
        <v>9438</v>
      </c>
      <c r="D4229" s="2" t="s">
        <v>149</v>
      </c>
      <c r="E4229" s="2" t="s">
        <v>9426</v>
      </c>
      <c r="F4229" s="2"/>
    </row>
    <row r="4230" spans="1:6" ht="18" customHeight="1">
      <c r="A4230" s="2">
        <v>3702321000</v>
      </c>
      <c r="B4230" s="2" t="s">
        <v>9441</v>
      </c>
      <c r="C4230" s="2" t="s">
        <v>9438</v>
      </c>
      <c r="D4230" s="2" t="s">
        <v>149</v>
      </c>
      <c r="E4230" s="2" t="s">
        <v>9426</v>
      </c>
      <c r="F4230" s="2"/>
    </row>
    <row r="4231" spans="1:6" ht="18" customHeight="1">
      <c r="A4231" s="2">
        <v>3702322000</v>
      </c>
      <c r="B4231" s="2" t="s">
        <v>9442</v>
      </c>
      <c r="C4231" s="2" t="s">
        <v>9438</v>
      </c>
      <c r="D4231" s="2" t="s">
        <v>149</v>
      </c>
      <c r="E4231" s="2" t="s">
        <v>9426</v>
      </c>
      <c r="F4231" s="2"/>
    </row>
    <row r="4232" spans="1:6" ht="18" customHeight="1">
      <c r="A4232" s="2">
        <v>3702329000</v>
      </c>
      <c r="B4232" s="2" t="s">
        <v>9443</v>
      </c>
      <c r="C4232" s="2" t="s">
        <v>9438</v>
      </c>
      <c r="D4232" s="2" t="s">
        <v>149</v>
      </c>
      <c r="E4232" s="2" t="s">
        <v>9426</v>
      </c>
      <c r="F4232" s="2"/>
    </row>
    <row r="4233" spans="1:6" ht="18" customHeight="1">
      <c r="A4233" s="2">
        <v>3702392000</v>
      </c>
      <c r="B4233" s="2" t="s">
        <v>9444</v>
      </c>
      <c r="C4233" s="2" t="s">
        <v>9438</v>
      </c>
      <c r="D4233" s="2" t="s">
        <v>149</v>
      </c>
      <c r="E4233" s="2" t="s">
        <v>9426</v>
      </c>
      <c r="F4233" s="2"/>
    </row>
    <row r="4234" spans="1:6" ht="18" customHeight="1">
      <c r="A4234" s="2">
        <v>3702399000</v>
      </c>
      <c r="B4234" s="2" t="s">
        <v>9445</v>
      </c>
      <c r="C4234" s="2" t="s">
        <v>9438</v>
      </c>
      <c r="D4234" s="2" t="s">
        <v>149</v>
      </c>
      <c r="E4234" s="2" t="s">
        <v>9426</v>
      </c>
      <c r="F4234" s="2"/>
    </row>
    <row r="4235" spans="1:6" ht="18" customHeight="1">
      <c r="A4235" s="2">
        <v>3702410000</v>
      </c>
      <c r="B4235" s="2" t="s">
        <v>9446</v>
      </c>
      <c r="C4235" s="2" t="s">
        <v>9438</v>
      </c>
      <c r="D4235" s="2" t="s">
        <v>149</v>
      </c>
      <c r="E4235" s="2" t="s">
        <v>9426</v>
      </c>
      <c r="F4235" s="2"/>
    </row>
    <row r="4236" spans="1:6" ht="18" customHeight="1">
      <c r="A4236" s="2">
        <v>3702422100</v>
      </c>
      <c r="B4236" s="2" t="s">
        <v>9447</v>
      </c>
      <c r="C4236" s="2" t="s">
        <v>9438</v>
      </c>
      <c r="D4236" s="2" t="s">
        <v>149</v>
      </c>
      <c r="E4236" s="2" t="s">
        <v>9426</v>
      </c>
      <c r="F4236" s="2"/>
    </row>
    <row r="4237" spans="1:6" ht="18" customHeight="1">
      <c r="A4237" s="2">
        <v>3702422900</v>
      </c>
      <c r="B4237" s="2" t="s">
        <v>9448</v>
      </c>
      <c r="C4237" s="2" t="s">
        <v>9438</v>
      </c>
      <c r="D4237" s="2" t="s">
        <v>149</v>
      </c>
      <c r="E4237" s="2" t="s">
        <v>9426</v>
      </c>
      <c r="F4237" s="2"/>
    </row>
    <row r="4238" spans="1:6" ht="18" customHeight="1">
      <c r="A4238" s="2">
        <v>3702429201</v>
      </c>
      <c r="B4238" s="2" t="s">
        <v>9449</v>
      </c>
      <c r="C4238" s="2" t="s">
        <v>9438</v>
      </c>
      <c r="D4238" s="2" t="s">
        <v>149</v>
      </c>
      <c r="E4238" s="2" t="s">
        <v>9426</v>
      </c>
      <c r="F4238" s="2"/>
    </row>
    <row r="4239" spans="1:6" ht="18" customHeight="1">
      <c r="A4239" s="2">
        <v>3702429290</v>
      </c>
      <c r="B4239" s="2" t="s">
        <v>9450</v>
      </c>
      <c r="C4239" s="2" t="s">
        <v>9438</v>
      </c>
      <c r="D4239" s="2" t="s">
        <v>149</v>
      </c>
      <c r="E4239" s="2" t="s">
        <v>9426</v>
      </c>
      <c r="F4239" s="2"/>
    </row>
    <row r="4240" spans="1:6" ht="18" customHeight="1">
      <c r="A4240" s="2">
        <v>3702429900</v>
      </c>
      <c r="B4240" s="2" t="s">
        <v>9451</v>
      </c>
      <c r="C4240" s="2" t="s">
        <v>9438</v>
      </c>
      <c r="D4240" s="2" t="s">
        <v>149</v>
      </c>
      <c r="E4240" s="2" t="s">
        <v>9426</v>
      </c>
      <c r="F4240" s="2"/>
    </row>
    <row r="4241" spans="1:6" ht="18" customHeight="1">
      <c r="A4241" s="2">
        <v>3702432100</v>
      </c>
      <c r="B4241" s="2" t="s">
        <v>9452</v>
      </c>
      <c r="C4241" s="2" t="s">
        <v>9438</v>
      </c>
      <c r="D4241" s="2" t="s">
        <v>149</v>
      </c>
      <c r="E4241" s="2" t="s">
        <v>9426</v>
      </c>
      <c r="F4241" s="2"/>
    </row>
    <row r="4242" spans="1:6" ht="18" customHeight="1">
      <c r="A4242" s="2">
        <v>3702432900</v>
      </c>
      <c r="B4242" s="2" t="s">
        <v>9453</v>
      </c>
      <c r="C4242" s="2" t="s">
        <v>9438</v>
      </c>
      <c r="D4242" s="2" t="s">
        <v>149</v>
      </c>
      <c r="E4242" s="2" t="s">
        <v>9426</v>
      </c>
      <c r="F4242" s="2"/>
    </row>
    <row r="4243" spans="1:6" ht="18" customHeight="1">
      <c r="A4243" s="2">
        <v>3702439000</v>
      </c>
      <c r="B4243" s="2" t="s">
        <v>9454</v>
      </c>
      <c r="C4243" s="2" t="s">
        <v>9438</v>
      </c>
      <c r="D4243" s="2" t="s">
        <v>149</v>
      </c>
      <c r="E4243" s="2" t="s">
        <v>9426</v>
      </c>
      <c r="F4243" s="2"/>
    </row>
    <row r="4244" spans="1:6" ht="18" customHeight="1">
      <c r="A4244" s="2">
        <v>3702442100</v>
      </c>
      <c r="B4244" s="2" t="s">
        <v>9455</v>
      </c>
      <c r="C4244" s="2" t="s">
        <v>9438</v>
      </c>
      <c r="D4244" s="2" t="s">
        <v>149</v>
      </c>
      <c r="E4244" s="2" t="s">
        <v>9426</v>
      </c>
      <c r="F4244" s="2"/>
    </row>
    <row r="4245" spans="1:6" ht="18" customHeight="1">
      <c r="A4245" s="2">
        <v>3702442200</v>
      </c>
      <c r="B4245" s="2" t="s">
        <v>9447</v>
      </c>
      <c r="C4245" s="2" t="s">
        <v>9438</v>
      </c>
      <c r="D4245" s="2" t="s">
        <v>149</v>
      </c>
      <c r="E4245" s="2" t="s">
        <v>9426</v>
      </c>
      <c r="F4245" s="2"/>
    </row>
    <row r="4246" spans="1:6" ht="18" customHeight="1">
      <c r="A4246" s="2">
        <v>3702442900</v>
      </c>
      <c r="B4246" s="2" t="s">
        <v>9456</v>
      </c>
      <c r="C4246" s="2" t="s">
        <v>9438</v>
      </c>
      <c r="D4246" s="2" t="s">
        <v>149</v>
      </c>
      <c r="E4246" s="2" t="s">
        <v>9426</v>
      </c>
      <c r="F4246" s="2"/>
    </row>
    <row r="4247" spans="1:6" ht="18" customHeight="1">
      <c r="A4247" s="2">
        <v>3702449000</v>
      </c>
      <c r="B4247" s="2" t="s">
        <v>9457</v>
      </c>
      <c r="C4247" s="2" t="s">
        <v>9438</v>
      </c>
      <c r="D4247" s="2" t="s">
        <v>149</v>
      </c>
      <c r="E4247" s="2" t="s">
        <v>9426</v>
      </c>
      <c r="F4247" s="2"/>
    </row>
    <row r="4248" spans="1:6" ht="18" customHeight="1">
      <c r="A4248" s="2">
        <v>3702520000</v>
      </c>
      <c r="B4248" s="2" t="s">
        <v>9458</v>
      </c>
      <c r="C4248" s="2" t="s">
        <v>9438</v>
      </c>
      <c r="D4248" s="2" t="s">
        <v>149</v>
      </c>
      <c r="E4248" s="2" t="s">
        <v>9426</v>
      </c>
      <c r="F4248" s="2"/>
    </row>
    <row r="4249" spans="1:6" ht="18" customHeight="1">
      <c r="A4249" s="2">
        <v>3702530000</v>
      </c>
      <c r="B4249" s="2" t="s">
        <v>9459</v>
      </c>
      <c r="C4249" s="2" t="s">
        <v>9438</v>
      </c>
      <c r="D4249" s="2" t="s">
        <v>149</v>
      </c>
      <c r="E4249" s="2" t="s">
        <v>9426</v>
      </c>
      <c r="F4249" s="2"/>
    </row>
    <row r="4250" spans="1:6" ht="18" customHeight="1">
      <c r="A4250" s="2">
        <v>3702541000</v>
      </c>
      <c r="B4250" s="2" t="s">
        <v>9460</v>
      </c>
      <c r="C4250" s="2" t="s">
        <v>9438</v>
      </c>
      <c r="D4250" s="2" t="s">
        <v>149</v>
      </c>
      <c r="E4250" s="2" t="s">
        <v>9426</v>
      </c>
      <c r="F4250" s="2"/>
    </row>
    <row r="4251" spans="1:6" ht="18" customHeight="1">
      <c r="A4251" s="2">
        <v>3702549000</v>
      </c>
      <c r="B4251" s="2" t="s">
        <v>9461</v>
      </c>
      <c r="C4251" s="2" t="s">
        <v>9438</v>
      </c>
      <c r="D4251" s="2" t="s">
        <v>149</v>
      </c>
      <c r="E4251" s="2" t="s">
        <v>9426</v>
      </c>
      <c r="F4251" s="2"/>
    </row>
    <row r="4252" spans="1:6" ht="18" customHeight="1">
      <c r="A4252" s="2">
        <v>3702552000</v>
      </c>
      <c r="B4252" s="2" t="s">
        <v>9462</v>
      </c>
      <c r="C4252" s="2" t="s">
        <v>9438</v>
      </c>
      <c r="D4252" s="2" t="s">
        <v>149</v>
      </c>
      <c r="E4252" s="2" t="s">
        <v>9426</v>
      </c>
      <c r="F4252" s="2"/>
    </row>
    <row r="4253" spans="1:6" ht="18" customHeight="1">
      <c r="A4253" s="2">
        <v>3702559000</v>
      </c>
      <c r="B4253" s="2" t="s">
        <v>9463</v>
      </c>
      <c r="C4253" s="2" t="s">
        <v>9438</v>
      </c>
      <c r="D4253" s="2" t="s">
        <v>149</v>
      </c>
      <c r="E4253" s="2" t="s">
        <v>9426</v>
      </c>
      <c r="F4253" s="2"/>
    </row>
    <row r="4254" spans="1:6" ht="18" customHeight="1">
      <c r="A4254" s="2">
        <v>3702562000</v>
      </c>
      <c r="B4254" s="2" t="s">
        <v>9464</v>
      </c>
      <c r="C4254" s="2" t="s">
        <v>9438</v>
      </c>
      <c r="D4254" s="2" t="s">
        <v>149</v>
      </c>
      <c r="E4254" s="2" t="s">
        <v>9426</v>
      </c>
      <c r="F4254" s="2"/>
    </row>
    <row r="4255" spans="1:6" ht="18" customHeight="1">
      <c r="A4255" s="2">
        <v>3702569000</v>
      </c>
      <c r="B4255" s="2" t="s">
        <v>9465</v>
      </c>
      <c r="C4255" s="2" t="s">
        <v>9438</v>
      </c>
      <c r="D4255" s="2" t="s">
        <v>149</v>
      </c>
      <c r="E4255" s="2" t="s">
        <v>9426</v>
      </c>
      <c r="F4255" s="2"/>
    </row>
    <row r="4256" spans="1:6" ht="18" customHeight="1">
      <c r="A4256" s="2">
        <v>3702960000</v>
      </c>
      <c r="B4256" s="2" t="s">
        <v>9466</v>
      </c>
      <c r="C4256" s="2" t="s">
        <v>9438</v>
      </c>
      <c r="D4256" s="2" t="s">
        <v>149</v>
      </c>
      <c r="E4256" s="2" t="s">
        <v>9426</v>
      </c>
      <c r="F4256" s="2"/>
    </row>
    <row r="4257" spans="1:6" ht="18" customHeight="1">
      <c r="A4257" s="2">
        <v>3702970000</v>
      </c>
      <c r="B4257" s="2" t="s">
        <v>9467</v>
      </c>
      <c r="C4257" s="2" t="s">
        <v>9438</v>
      </c>
      <c r="D4257" s="2" t="s">
        <v>149</v>
      </c>
      <c r="E4257" s="2" t="s">
        <v>9426</v>
      </c>
      <c r="F4257" s="2"/>
    </row>
    <row r="4258" spans="1:6" ht="18" customHeight="1">
      <c r="A4258" s="2">
        <v>3702980000</v>
      </c>
      <c r="B4258" s="2" t="s">
        <v>9468</v>
      </c>
      <c r="C4258" s="2" t="s">
        <v>9438</v>
      </c>
      <c r="D4258" s="2" t="s">
        <v>149</v>
      </c>
      <c r="E4258" s="2" t="s">
        <v>9426</v>
      </c>
      <c r="F4258" s="2"/>
    </row>
    <row r="4259" spans="1:6" ht="18" customHeight="1">
      <c r="A4259" s="2">
        <v>3703101000</v>
      </c>
      <c r="B4259" s="2" t="s">
        <v>9469</v>
      </c>
      <c r="C4259" s="2" t="s">
        <v>9470</v>
      </c>
      <c r="D4259" s="2" t="s">
        <v>149</v>
      </c>
      <c r="E4259" s="2"/>
      <c r="F4259" s="2"/>
    </row>
    <row r="4260" spans="1:6" ht="18" customHeight="1">
      <c r="A4260" s="2">
        <v>3703109000</v>
      </c>
      <c r="B4260" s="2" t="s">
        <v>9471</v>
      </c>
      <c r="C4260" s="2" t="s">
        <v>9470</v>
      </c>
      <c r="D4260" s="2" t="s">
        <v>149</v>
      </c>
      <c r="E4260" s="2"/>
      <c r="F4260" s="2"/>
    </row>
    <row r="4261" spans="1:6" ht="18" customHeight="1">
      <c r="A4261" s="2">
        <v>3703201000</v>
      </c>
      <c r="B4261" s="2" t="s">
        <v>9472</v>
      </c>
      <c r="C4261" s="2" t="s">
        <v>9470</v>
      </c>
      <c r="D4261" s="2" t="s">
        <v>149</v>
      </c>
      <c r="E4261" s="2"/>
      <c r="F4261" s="2"/>
    </row>
    <row r="4262" spans="1:6" ht="18" customHeight="1">
      <c r="A4262" s="2">
        <v>3703209000</v>
      </c>
      <c r="B4262" s="2" t="s">
        <v>9473</v>
      </c>
      <c r="C4262" s="2" t="s">
        <v>9470</v>
      </c>
      <c r="D4262" s="2" t="s">
        <v>149</v>
      </c>
      <c r="E4262" s="2"/>
      <c r="F4262" s="2"/>
    </row>
    <row r="4263" spans="1:6" ht="18" customHeight="1">
      <c r="A4263" s="2">
        <v>3703901000</v>
      </c>
      <c r="B4263" s="2" t="s">
        <v>9474</v>
      </c>
      <c r="C4263" s="2" t="s">
        <v>9470</v>
      </c>
      <c r="D4263" s="2" t="s">
        <v>149</v>
      </c>
      <c r="E4263" s="2"/>
      <c r="F4263" s="2"/>
    </row>
    <row r="4264" spans="1:6" ht="18" customHeight="1">
      <c r="A4264" s="2">
        <v>3703909000</v>
      </c>
      <c r="B4264" s="2" t="s">
        <v>9475</v>
      </c>
      <c r="C4264" s="2" t="s">
        <v>9470</v>
      </c>
      <c r="D4264" s="2" t="s">
        <v>149</v>
      </c>
      <c r="E4264" s="2"/>
      <c r="F4264" s="2"/>
    </row>
    <row r="4265" spans="1:6" ht="18" customHeight="1">
      <c r="A4265" s="2">
        <v>3704001010</v>
      </c>
      <c r="B4265" s="2" t="s">
        <v>9476</v>
      </c>
      <c r="C4265" s="2" t="s">
        <v>9477</v>
      </c>
      <c r="D4265" s="2" t="s">
        <v>149</v>
      </c>
      <c r="E4265" s="2"/>
      <c r="F4265" s="2" t="s">
        <v>9478</v>
      </c>
    </row>
    <row r="4266" spans="1:6" ht="18" customHeight="1">
      <c r="A4266" s="2">
        <v>3704001020</v>
      </c>
      <c r="B4266" s="2" t="s">
        <v>9479</v>
      </c>
      <c r="C4266" s="2" t="s">
        <v>9477</v>
      </c>
      <c r="D4266" s="2" t="s">
        <v>149</v>
      </c>
      <c r="E4266" s="2"/>
      <c r="F4266" s="2" t="s">
        <v>9480</v>
      </c>
    </row>
    <row r="4267" spans="1:6" ht="18" customHeight="1">
      <c r="A4267" s="2">
        <v>3704001090</v>
      </c>
      <c r="B4267" s="2" t="s">
        <v>9481</v>
      </c>
      <c r="C4267" s="2" t="s">
        <v>9477</v>
      </c>
      <c r="D4267" s="2" t="s">
        <v>149</v>
      </c>
      <c r="E4267" s="2"/>
      <c r="F4267" s="2"/>
    </row>
    <row r="4268" spans="1:6" ht="18" customHeight="1">
      <c r="A4268" s="2">
        <v>3704009010</v>
      </c>
      <c r="B4268" s="2" t="s">
        <v>9482</v>
      </c>
      <c r="C4268" s="2" t="s">
        <v>9477</v>
      </c>
      <c r="D4268" s="2" t="s">
        <v>149</v>
      </c>
      <c r="E4268" s="2"/>
      <c r="F4268" s="2" t="s">
        <v>9478</v>
      </c>
    </row>
    <row r="4269" spans="1:6" ht="18" customHeight="1">
      <c r="A4269" s="2">
        <v>3704009090</v>
      </c>
      <c r="B4269" s="2" t="s">
        <v>9483</v>
      </c>
      <c r="C4269" s="2" t="s">
        <v>9477</v>
      </c>
      <c r="D4269" s="2" t="s">
        <v>149</v>
      </c>
      <c r="E4269" s="2"/>
      <c r="F4269" s="2"/>
    </row>
    <row r="4270" spans="1:6" ht="18" customHeight="1">
      <c r="A4270" s="2">
        <v>3705001010</v>
      </c>
      <c r="B4270" s="2" t="s">
        <v>9484</v>
      </c>
      <c r="C4270" s="2" t="s">
        <v>9477</v>
      </c>
      <c r="D4270" s="2" t="s">
        <v>149</v>
      </c>
      <c r="E4270" s="2"/>
      <c r="F4270" s="2" t="s">
        <v>9478</v>
      </c>
    </row>
    <row r="4271" spans="1:6" ht="18" customHeight="1">
      <c r="A4271" s="2">
        <v>3705001020</v>
      </c>
      <c r="B4271" s="2" t="s">
        <v>9485</v>
      </c>
      <c r="C4271" s="2" t="s">
        <v>9477</v>
      </c>
      <c r="D4271" s="2" t="s">
        <v>149</v>
      </c>
      <c r="E4271" s="2"/>
      <c r="F4271" s="2" t="s">
        <v>9480</v>
      </c>
    </row>
    <row r="4272" spans="1:6" ht="18" customHeight="1">
      <c r="A4272" s="2">
        <v>3705001090</v>
      </c>
      <c r="B4272" s="2" t="s">
        <v>9486</v>
      </c>
      <c r="C4272" s="2" t="s">
        <v>9477</v>
      </c>
      <c r="D4272" s="2" t="s">
        <v>149</v>
      </c>
      <c r="E4272" s="2"/>
      <c r="F4272" s="2"/>
    </row>
    <row r="4273" spans="1:6" ht="18" customHeight="1">
      <c r="A4273" s="2">
        <v>3705002110</v>
      </c>
      <c r="B4273" s="2" t="s">
        <v>9487</v>
      </c>
      <c r="C4273" s="2" t="s">
        <v>9477</v>
      </c>
      <c r="D4273" s="2" t="s">
        <v>149</v>
      </c>
      <c r="E4273" s="2"/>
      <c r="F4273" s="2" t="s">
        <v>9478</v>
      </c>
    </row>
    <row r="4274" spans="1:6" ht="18" customHeight="1">
      <c r="A4274" s="2">
        <v>3705002190</v>
      </c>
      <c r="B4274" s="2" t="s">
        <v>9488</v>
      </c>
      <c r="C4274" s="2" t="s">
        <v>9477</v>
      </c>
      <c r="D4274" s="2" t="s">
        <v>149</v>
      </c>
      <c r="E4274" s="2"/>
      <c r="F4274" s="2"/>
    </row>
    <row r="4275" spans="1:6" ht="18" customHeight="1">
      <c r="A4275" s="2">
        <v>3705002910</v>
      </c>
      <c r="B4275" s="2" t="s">
        <v>9489</v>
      </c>
      <c r="C4275" s="2" t="s">
        <v>9477</v>
      </c>
      <c r="D4275" s="2" t="s">
        <v>149</v>
      </c>
      <c r="E4275" s="2"/>
      <c r="F4275" s="2" t="s">
        <v>9478</v>
      </c>
    </row>
    <row r="4276" spans="1:6" ht="18" customHeight="1">
      <c r="A4276" s="2">
        <v>3705002990</v>
      </c>
      <c r="B4276" s="2" t="s">
        <v>9490</v>
      </c>
      <c r="C4276" s="2" t="s">
        <v>9477</v>
      </c>
      <c r="D4276" s="2" t="s">
        <v>149</v>
      </c>
      <c r="E4276" s="2"/>
      <c r="F4276" s="2"/>
    </row>
    <row r="4277" spans="1:6" ht="18" customHeight="1">
      <c r="A4277" s="2">
        <v>3705009010</v>
      </c>
      <c r="B4277" s="2" t="s">
        <v>9491</v>
      </c>
      <c r="C4277" s="2" t="s">
        <v>9477</v>
      </c>
      <c r="D4277" s="2" t="s">
        <v>149</v>
      </c>
      <c r="E4277" s="2"/>
      <c r="F4277" s="2" t="s">
        <v>9478</v>
      </c>
    </row>
    <row r="4278" spans="1:6" ht="18" customHeight="1">
      <c r="A4278" s="2">
        <v>3705009090</v>
      </c>
      <c r="B4278" s="2" t="s">
        <v>9492</v>
      </c>
      <c r="C4278" s="2" t="s">
        <v>9477</v>
      </c>
      <c r="D4278" s="2" t="s">
        <v>149</v>
      </c>
      <c r="E4278" s="2"/>
      <c r="F4278" s="2"/>
    </row>
    <row r="4279" spans="1:6" ht="18" customHeight="1">
      <c r="A4279" s="2">
        <v>3706101010</v>
      </c>
      <c r="B4279" s="2" t="s">
        <v>9493</v>
      </c>
      <c r="C4279" s="2" t="s">
        <v>9494</v>
      </c>
      <c r="D4279" s="2" t="s">
        <v>149</v>
      </c>
      <c r="E4279" s="2" t="s">
        <v>9495</v>
      </c>
      <c r="F4279" s="2" t="s">
        <v>9480</v>
      </c>
    </row>
    <row r="4280" spans="1:6" ht="18" customHeight="1">
      <c r="A4280" s="2">
        <v>3706101090</v>
      </c>
      <c r="B4280" s="2" t="s">
        <v>9496</v>
      </c>
      <c r="C4280" s="2" t="s">
        <v>9494</v>
      </c>
      <c r="D4280" s="2" t="s">
        <v>149</v>
      </c>
      <c r="E4280" s="2" t="s">
        <v>9495</v>
      </c>
      <c r="F4280" s="2"/>
    </row>
    <row r="4281" spans="1:6" ht="18" customHeight="1">
      <c r="A4281" s="2">
        <v>3706109010</v>
      </c>
      <c r="B4281" s="2" t="s">
        <v>9497</v>
      </c>
      <c r="C4281" s="2" t="s">
        <v>9494</v>
      </c>
      <c r="D4281" s="2" t="s">
        <v>149</v>
      </c>
      <c r="E4281" s="2" t="s">
        <v>9495</v>
      </c>
      <c r="F4281" s="2" t="s">
        <v>9480</v>
      </c>
    </row>
    <row r="4282" spans="1:6" ht="18" customHeight="1">
      <c r="A4282" s="2">
        <v>3706109090</v>
      </c>
      <c r="B4282" s="2" t="s">
        <v>9498</v>
      </c>
      <c r="C4282" s="2" t="s">
        <v>9494</v>
      </c>
      <c r="D4282" s="2" t="s">
        <v>149</v>
      </c>
      <c r="E4282" s="2" t="s">
        <v>9495</v>
      </c>
      <c r="F4282" s="2"/>
    </row>
    <row r="4283" spans="1:6" ht="18" customHeight="1">
      <c r="A4283" s="2">
        <v>3706901010</v>
      </c>
      <c r="B4283" s="2" t="s">
        <v>9499</v>
      </c>
      <c r="C4283" s="2" t="s">
        <v>9494</v>
      </c>
      <c r="D4283" s="2" t="s">
        <v>149</v>
      </c>
      <c r="E4283" s="2" t="s">
        <v>9495</v>
      </c>
      <c r="F4283" s="2" t="s">
        <v>9480</v>
      </c>
    </row>
    <row r="4284" spans="1:6" ht="18" customHeight="1">
      <c r="A4284" s="2">
        <v>3706901090</v>
      </c>
      <c r="B4284" s="2" t="s">
        <v>9500</v>
      </c>
      <c r="C4284" s="2" t="s">
        <v>9494</v>
      </c>
      <c r="D4284" s="2" t="s">
        <v>149</v>
      </c>
      <c r="E4284" s="2" t="s">
        <v>9495</v>
      </c>
      <c r="F4284" s="2"/>
    </row>
    <row r="4285" spans="1:6" ht="18" customHeight="1">
      <c r="A4285" s="2">
        <v>3706909010</v>
      </c>
      <c r="B4285" s="2" t="s">
        <v>9501</v>
      </c>
      <c r="C4285" s="2" t="s">
        <v>9494</v>
      </c>
      <c r="D4285" s="2" t="s">
        <v>149</v>
      </c>
      <c r="E4285" s="2" t="s">
        <v>9495</v>
      </c>
      <c r="F4285" s="2" t="s">
        <v>9480</v>
      </c>
    </row>
    <row r="4286" spans="1:6" ht="18" customHeight="1">
      <c r="A4286" s="2">
        <v>3706909090</v>
      </c>
      <c r="B4286" s="2" t="s">
        <v>9502</v>
      </c>
      <c r="C4286" s="2" t="s">
        <v>9494</v>
      </c>
      <c r="D4286" s="2" t="s">
        <v>149</v>
      </c>
      <c r="E4286" s="2" t="s">
        <v>9495</v>
      </c>
      <c r="F4286" s="2"/>
    </row>
    <row r="4287" spans="1:6" ht="18" customHeight="1">
      <c r="A4287" s="2">
        <v>3707100001</v>
      </c>
      <c r="B4287" s="2" t="s">
        <v>9503</v>
      </c>
      <c r="C4287" s="2" t="s">
        <v>9504</v>
      </c>
      <c r="D4287" s="2" t="s">
        <v>149</v>
      </c>
      <c r="E4287" s="2"/>
      <c r="F4287" s="2"/>
    </row>
    <row r="4288" spans="1:6" ht="18" customHeight="1">
      <c r="A4288" s="2">
        <v>3707100090</v>
      </c>
      <c r="B4288" s="2" t="s">
        <v>9505</v>
      </c>
      <c r="C4288" s="2" t="s">
        <v>9504</v>
      </c>
      <c r="D4288" s="2" t="s">
        <v>149</v>
      </c>
      <c r="E4288" s="2"/>
      <c r="F4288" s="2"/>
    </row>
    <row r="4289" spans="1:6" ht="18" customHeight="1">
      <c r="A4289" s="2">
        <v>3707901000</v>
      </c>
      <c r="B4289" s="2" t="s">
        <v>9506</v>
      </c>
      <c r="C4289" s="2" t="s">
        <v>9507</v>
      </c>
      <c r="D4289" s="2" t="s">
        <v>149</v>
      </c>
      <c r="E4289" s="2"/>
      <c r="F4289" s="2"/>
    </row>
    <row r="4290" spans="1:6" ht="18" customHeight="1">
      <c r="A4290" s="2">
        <v>3707902000</v>
      </c>
      <c r="B4290" s="2" t="s">
        <v>9508</v>
      </c>
      <c r="C4290" s="2" t="s">
        <v>9507</v>
      </c>
      <c r="D4290" s="2" t="s">
        <v>149</v>
      </c>
      <c r="E4290" s="2"/>
      <c r="F4290" s="2"/>
    </row>
    <row r="4291" spans="1:6" ht="18" customHeight="1">
      <c r="A4291" s="2">
        <v>3707909010</v>
      </c>
      <c r="B4291" s="2" t="s">
        <v>9509</v>
      </c>
      <c r="C4291" s="2" t="s">
        <v>9507</v>
      </c>
      <c r="D4291" s="2" t="s">
        <v>149</v>
      </c>
      <c r="E4291" s="2"/>
      <c r="F4291" s="2"/>
    </row>
    <row r="4292" spans="1:6" ht="18" customHeight="1">
      <c r="A4292" s="2">
        <v>3707909090</v>
      </c>
      <c r="B4292" s="2" t="s">
        <v>9510</v>
      </c>
      <c r="C4292" s="2" t="s">
        <v>9507</v>
      </c>
      <c r="D4292" s="2" t="s">
        <v>149</v>
      </c>
      <c r="E4292" s="2"/>
      <c r="F4292" s="2"/>
    </row>
    <row r="4293" spans="1:6" ht="18" customHeight="1">
      <c r="A4293" s="2">
        <v>3801100040</v>
      </c>
      <c r="B4293" s="2" t="s">
        <v>9511</v>
      </c>
      <c r="C4293" s="2" t="s">
        <v>9512</v>
      </c>
      <c r="D4293" s="2" t="s">
        <v>149</v>
      </c>
      <c r="E4293" s="2"/>
      <c r="F4293" s="2">
        <v>3</v>
      </c>
    </row>
    <row r="4294" spans="1:6" ht="18" customHeight="1">
      <c r="A4294" s="2">
        <v>3801100090</v>
      </c>
      <c r="B4294" s="2" t="s">
        <v>9513</v>
      </c>
      <c r="C4294" s="2" t="s">
        <v>9512</v>
      </c>
      <c r="D4294" s="2" t="s">
        <v>149</v>
      </c>
      <c r="E4294" s="2"/>
      <c r="F4294" s="2"/>
    </row>
    <row r="4295" spans="1:6" ht="18" customHeight="1">
      <c r="A4295" s="2">
        <v>3801200000</v>
      </c>
      <c r="B4295" s="2" t="s">
        <v>9514</v>
      </c>
      <c r="C4295" s="2" t="s">
        <v>9512</v>
      </c>
      <c r="D4295" s="2" t="s">
        <v>149</v>
      </c>
      <c r="E4295" s="2"/>
      <c r="F4295" s="2"/>
    </row>
    <row r="4296" spans="1:6" ht="18" customHeight="1">
      <c r="A4296" s="2">
        <v>3801300000</v>
      </c>
      <c r="B4296" s="2" t="s">
        <v>9515</v>
      </c>
      <c r="C4296" s="2" t="s">
        <v>9512</v>
      </c>
      <c r="D4296" s="2" t="s">
        <v>149</v>
      </c>
      <c r="E4296" s="2"/>
      <c r="F4296" s="2"/>
    </row>
    <row r="4297" spans="1:6" ht="18" customHeight="1">
      <c r="A4297" s="2">
        <v>3801901000</v>
      </c>
      <c r="B4297" s="2" t="s">
        <v>9516</v>
      </c>
      <c r="C4297" s="2" t="s">
        <v>9512</v>
      </c>
      <c r="D4297" s="2" t="s">
        <v>149</v>
      </c>
      <c r="E4297" s="2"/>
      <c r="F4297" s="2">
        <v>3</v>
      </c>
    </row>
    <row r="4298" spans="1:6" ht="18" customHeight="1">
      <c r="A4298" s="2">
        <v>3801909010</v>
      </c>
      <c r="B4298" s="2" t="s">
        <v>9517</v>
      </c>
      <c r="C4298" s="2" t="s">
        <v>9512</v>
      </c>
      <c r="D4298" s="2" t="s">
        <v>149</v>
      </c>
      <c r="E4298" s="2"/>
      <c r="F4298" s="2">
        <v>3</v>
      </c>
    </row>
    <row r="4299" spans="1:6" ht="18" customHeight="1">
      <c r="A4299" s="2">
        <v>3801909090</v>
      </c>
      <c r="B4299" s="2" t="s">
        <v>9518</v>
      </c>
      <c r="C4299" s="2" t="s">
        <v>9512</v>
      </c>
      <c r="D4299" s="2" t="s">
        <v>149</v>
      </c>
      <c r="E4299" s="2"/>
      <c r="F4299" s="2"/>
    </row>
    <row r="4300" spans="1:6" ht="18" customHeight="1">
      <c r="A4300" s="2">
        <v>3802101000</v>
      </c>
      <c r="B4300" s="2" t="s">
        <v>9519</v>
      </c>
      <c r="C4300" s="2" t="s">
        <v>9520</v>
      </c>
      <c r="D4300" s="2" t="s">
        <v>149</v>
      </c>
      <c r="E4300" s="2"/>
      <c r="F4300" s="2" t="s">
        <v>7389</v>
      </c>
    </row>
    <row r="4301" spans="1:6" ht="18" customHeight="1">
      <c r="A4301" s="2">
        <v>3802109000</v>
      </c>
      <c r="B4301" s="2" t="s">
        <v>9521</v>
      </c>
      <c r="C4301" s="2" t="s">
        <v>9522</v>
      </c>
      <c r="D4301" s="2" t="s">
        <v>149</v>
      </c>
      <c r="E4301" s="2"/>
      <c r="F4301" s="2" t="s">
        <v>7389</v>
      </c>
    </row>
    <row r="4302" spans="1:6" ht="18" customHeight="1">
      <c r="A4302" s="2">
        <v>3802900010</v>
      </c>
      <c r="B4302" s="2" t="s">
        <v>9523</v>
      </c>
      <c r="C4302" s="2" t="s">
        <v>9522</v>
      </c>
      <c r="D4302" s="2" t="s">
        <v>149</v>
      </c>
      <c r="E4302" s="2"/>
      <c r="F4302" s="2" t="s">
        <v>8607</v>
      </c>
    </row>
    <row r="4303" spans="1:6" ht="18" customHeight="1">
      <c r="A4303" s="2">
        <v>3802900090</v>
      </c>
      <c r="B4303" s="2" t="s">
        <v>9524</v>
      </c>
      <c r="C4303" s="2" t="s">
        <v>9522</v>
      </c>
      <c r="D4303" s="2" t="s">
        <v>149</v>
      </c>
      <c r="E4303" s="2"/>
      <c r="F4303" s="2"/>
    </row>
    <row r="4304" spans="1:6" ht="18" customHeight="1">
      <c r="A4304" s="2">
        <v>3803000000</v>
      </c>
      <c r="B4304" s="2" t="s">
        <v>9525</v>
      </c>
      <c r="C4304" s="2" t="s">
        <v>5398</v>
      </c>
      <c r="D4304" s="2" t="s">
        <v>149</v>
      </c>
      <c r="E4304" s="2"/>
      <c r="F4304" s="2"/>
    </row>
    <row r="4305" spans="1:6" ht="18" customHeight="1">
      <c r="A4305" s="2">
        <v>3804000010</v>
      </c>
      <c r="B4305" s="2" t="s">
        <v>9526</v>
      </c>
      <c r="C4305" s="2" t="s">
        <v>4738</v>
      </c>
      <c r="D4305" s="2" t="s">
        <v>149</v>
      </c>
      <c r="E4305" s="2"/>
      <c r="F4305" s="2">
        <v>9</v>
      </c>
    </row>
    <row r="4306" spans="1:6" ht="18" customHeight="1">
      <c r="A4306" s="2">
        <v>3804000090</v>
      </c>
      <c r="B4306" s="2" t="s">
        <v>9527</v>
      </c>
      <c r="C4306" s="2" t="s">
        <v>4738</v>
      </c>
      <c r="D4306" s="2" t="s">
        <v>149</v>
      </c>
      <c r="E4306" s="2"/>
      <c r="F4306" s="2"/>
    </row>
    <row r="4307" spans="1:6" ht="18" customHeight="1">
      <c r="A4307" s="2">
        <v>3805100000</v>
      </c>
      <c r="B4307" s="2" t="s">
        <v>9528</v>
      </c>
      <c r="C4307" s="2" t="s">
        <v>9529</v>
      </c>
      <c r="D4307" s="2" t="s">
        <v>149</v>
      </c>
      <c r="E4307" s="2"/>
      <c r="F4307" s="2" t="s">
        <v>4648</v>
      </c>
    </row>
    <row r="4308" spans="1:6" ht="18" customHeight="1">
      <c r="A4308" s="2">
        <v>3805901000</v>
      </c>
      <c r="B4308" s="2" t="s">
        <v>9530</v>
      </c>
      <c r="C4308" s="2" t="s">
        <v>9529</v>
      </c>
      <c r="D4308" s="2" t="s">
        <v>149</v>
      </c>
      <c r="E4308" s="2"/>
      <c r="F4308" s="2" t="s">
        <v>4648</v>
      </c>
    </row>
    <row r="4309" spans="1:6" ht="18" customHeight="1">
      <c r="A4309" s="2">
        <v>3805909000</v>
      </c>
      <c r="B4309" s="2" t="s">
        <v>9531</v>
      </c>
      <c r="C4309" s="2" t="s">
        <v>9529</v>
      </c>
      <c r="D4309" s="2" t="s">
        <v>149</v>
      </c>
      <c r="E4309" s="2"/>
      <c r="F4309" s="2"/>
    </row>
    <row r="4310" spans="1:6" ht="18" customHeight="1">
      <c r="A4310" s="2">
        <v>3806101000</v>
      </c>
      <c r="B4310" s="2" t="s">
        <v>9532</v>
      </c>
      <c r="C4310" s="2" t="s">
        <v>6532</v>
      </c>
      <c r="D4310" s="2" t="s">
        <v>149</v>
      </c>
      <c r="E4310" s="2"/>
      <c r="F4310" s="2"/>
    </row>
    <row r="4311" spans="1:6" ht="18" customHeight="1">
      <c r="A4311" s="2">
        <v>3806102000</v>
      </c>
      <c r="B4311" s="2" t="s">
        <v>9533</v>
      </c>
      <c r="C4311" s="2" t="s">
        <v>6532</v>
      </c>
      <c r="D4311" s="2" t="s">
        <v>149</v>
      </c>
      <c r="E4311" s="2"/>
      <c r="F4311" s="2"/>
    </row>
    <row r="4312" spans="1:6" ht="18" customHeight="1">
      <c r="A4312" s="2">
        <v>3806201000</v>
      </c>
      <c r="B4312" s="2" t="s">
        <v>9534</v>
      </c>
      <c r="C4312" s="2" t="s">
        <v>6532</v>
      </c>
      <c r="D4312" s="2" t="s">
        <v>149</v>
      </c>
      <c r="E4312" s="2"/>
      <c r="F4312" s="2"/>
    </row>
    <row r="4313" spans="1:6" ht="18" customHeight="1">
      <c r="A4313" s="2">
        <v>3806209000</v>
      </c>
      <c r="B4313" s="2" t="s">
        <v>9535</v>
      </c>
      <c r="C4313" s="2" t="s">
        <v>6532</v>
      </c>
      <c r="D4313" s="2" t="s">
        <v>149</v>
      </c>
      <c r="E4313" s="2"/>
      <c r="F4313" s="2"/>
    </row>
    <row r="4314" spans="1:6" ht="18" customHeight="1">
      <c r="A4314" s="2">
        <v>3806300000</v>
      </c>
      <c r="B4314" s="2" t="s">
        <v>9536</v>
      </c>
      <c r="C4314" s="2" t="s">
        <v>6532</v>
      </c>
      <c r="D4314" s="2" t="s">
        <v>149</v>
      </c>
      <c r="E4314" s="2"/>
      <c r="F4314" s="2" t="s">
        <v>4648</v>
      </c>
    </row>
    <row r="4315" spans="1:6" ht="18" customHeight="1">
      <c r="A4315" s="2">
        <v>3806900000</v>
      </c>
      <c r="B4315" s="2" t="s">
        <v>9537</v>
      </c>
      <c r="C4315" s="2" t="s">
        <v>6532</v>
      </c>
      <c r="D4315" s="2" t="s">
        <v>149</v>
      </c>
      <c r="E4315" s="2"/>
      <c r="F4315" s="2"/>
    </row>
    <row r="4316" spans="1:6" ht="18" customHeight="1">
      <c r="A4316" s="2">
        <v>3807000000</v>
      </c>
      <c r="B4316" s="2" t="s">
        <v>9538</v>
      </c>
      <c r="C4316" s="2" t="s">
        <v>5398</v>
      </c>
      <c r="D4316" s="2" t="s">
        <v>149</v>
      </c>
      <c r="E4316" s="2"/>
      <c r="F4316" s="2"/>
    </row>
    <row r="4317" spans="1:6" ht="18" customHeight="1">
      <c r="A4317" s="2">
        <v>3808520000</v>
      </c>
      <c r="B4317" s="2" t="s">
        <v>9539</v>
      </c>
      <c r="C4317" s="2" t="s">
        <v>9540</v>
      </c>
      <c r="D4317" s="2" t="s">
        <v>149</v>
      </c>
      <c r="E4317" s="2"/>
      <c r="F4317" s="2">
        <v>89</v>
      </c>
    </row>
    <row r="4318" spans="1:6" ht="18" customHeight="1">
      <c r="A4318" s="2">
        <v>3808592050</v>
      </c>
      <c r="B4318" s="2" t="s">
        <v>9541</v>
      </c>
      <c r="C4318" s="2" t="s">
        <v>9540</v>
      </c>
      <c r="D4318" s="2" t="s">
        <v>149</v>
      </c>
      <c r="E4318" s="2"/>
      <c r="F4318" s="2" t="s">
        <v>8431</v>
      </c>
    </row>
    <row r="4319" spans="1:6" ht="18" customHeight="1">
      <c r="A4319" s="2">
        <v>3808592060</v>
      </c>
      <c r="B4319" s="2" t="s">
        <v>9542</v>
      </c>
      <c r="C4319" s="2" t="s">
        <v>9540</v>
      </c>
      <c r="D4319" s="2" t="s">
        <v>149</v>
      </c>
      <c r="E4319" s="2"/>
      <c r="F4319" s="2" t="s">
        <v>7495</v>
      </c>
    </row>
    <row r="4320" spans="1:6" ht="18" customHeight="1">
      <c r="A4320" s="2">
        <v>3808592070</v>
      </c>
      <c r="B4320" s="2" t="s">
        <v>9543</v>
      </c>
      <c r="C4320" s="2" t="s">
        <v>9540</v>
      </c>
      <c r="D4320" s="2" t="s">
        <v>149</v>
      </c>
      <c r="E4320" s="2"/>
      <c r="F4320" s="2">
        <v>89</v>
      </c>
    </row>
    <row r="4321" spans="1:6" ht="18" customHeight="1">
      <c r="A4321" s="2">
        <v>3808592090</v>
      </c>
      <c r="B4321" s="2" t="s">
        <v>9544</v>
      </c>
      <c r="C4321" s="2" t="s">
        <v>9540</v>
      </c>
      <c r="D4321" s="2" t="s">
        <v>149</v>
      </c>
      <c r="E4321" s="2"/>
      <c r="F4321" s="2"/>
    </row>
    <row r="4322" spans="1:6" ht="18" customHeight="1">
      <c r="A4322" s="2">
        <v>3808599050</v>
      </c>
      <c r="B4322" s="2" t="s">
        <v>9545</v>
      </c>
      <c r="C4322" s="2" t="s">
        <v>9540</v>
      </c>
      <c r="D4322" s="2" t="s">
        <v>149</v>
      </c>
      <c r="E4322" s="2"/>
      <c r="F4322" s="2" t="s">
        <v>8431</v>
      </c>
    </row>
    <row r="4323" spans="1:6" ht="18" customHeight="1">
      <c r="A4323" s="2">
        <v>3808599060</v>
      </c>
      <c r="B4323" s="2" t="s">
        <v>9546</v>
      </c>
      <c r="C4323" s="2" t="s">
        <v>9540</v>
      </c>
      <c r="D4323" s="2" t="s">
        <v>149</v>
      </c>
      <c r="E4323" s="2"/>
      <c r="F4323" s="2" t="s">
        <v>8431</v>
      </c>
    </row>
    <row r="4324" spans="1:6" ht="18" customHeight="1">
      <c r="A4324" s="2">
        <v>3808599070</v>
      </c>
      <c r="B4324" s="2" t="s">
        <v>9547</v>
      </c>
      <c r="C4324" s="2" t="s">
        <v>9540</v>
      </c>
      <c r="D4324" s="2" t="s">
        <v>149</v>
      </c>
      <c r="E4324" s="2"/>
      <c r="F4324" s="2">
        <v>89</v>
      </c>
    </row>
    <row r="4325" spans="1:6" ht="18" customHeight="1">
      <c r="A4325" s="2">
        <v>3808599090</v>
      </c>
      <c r="B4325" s="2" t="s">
        <v>9548</v>
      </c>
      <c r="C4325" s="2" t="s">
        <v>9540</v>
      </c>
      <c r="D4325" s="2" t="s">
        <v>149</v>
      </c>
      <c r="E4325" s="2"/>
      <c r="F4325" s="2"/>
    </row>
    <row r="4326" spans="1:6" ht="18" customHeight="1">
      <c r="A4326" s="2">
        <v>3808610000</v>
      </c>
      <c r="B4326" s="2" t="s">
        <v>9549</v>
      </c>
      <c r="C4326" s="2" t="s">
        <v>9540</v>
      </c>
      <c r="D4326" s="2" t="s">
        <v>149</v>
      </c>
      <c r="E4326" s="2"/>
      <c r="F4326" s="2" t="s">
        <v>8431</v>
      </c>
    </row>
    <row r="4327" spans="1:6" ht="18" customHeight="1">
      <c r="A4327" s="2">
        <v>3808620000</v>
      </c>
      <c r="B4327" s="2" t="s">
        <v>9550</v>
      </c>
      <c r="C4327" s="2" t="s">
        <v>9540</v>
      </c>
      <c r="D4327" s="2" t="s">
        <v>149</v>
      </c>
      <c r="E4327" s="2"/>
      <c r="F4327" s="2" t="s">
        <v>8431</v>
      </c>
    </row>
    <row r="4328" spans="1:6" ht="18" customHeight="1">
      <c r="A4328" s="2">
        <v>3808690000</v>
      </c>
      <c r="B4328" s="2" t="s">
        <v>9551</v>
      </c>
      <c r="C4328" s="2" t="s">
        <v>9540</v>
      </c>
      <c r="D4328" s="2" t="s">
        <v>149</v>
      </c>
      <c r="E4328" s="2"/>
      <c r="F4328" s="2" t="s">
        <v>8431</v>
      </c>
    </row>
    <row r="4329" spans="1:6" ht="18" customHeight="1">
      <c r="A4329" s="2">
        <v>3808911100</v>
      </c>
      <c r="B4329" s="2" t="s">
        <v>9552</v>
      </c>
      <c r="C4329" s="2" t="s">
        <v>9540</v>
      </c>
      <c r="D4329" s="2" t="s">
        <v>149</v>
      </c>
      <c r="E4329" s="2"/>
      <c r="F4329" s="2" t="s">
        <v>8431</v>
      </c>
    </row>
    <row r="4330" spans="1:6" ht="18" customHeight="1">
      <c r="A4330" s="2">
        <v>3808911210</v>
      </c>
      <c r="B4330" s="2" t="s">
        <v>9553</v>
      </c>
      <c r="C4330" s="2" t="s">
        <v>9540</v>
      </c>
      <c r="D4330" s="2" t="s">
        <v>149</v>
      </c>
      <c r="E4330" s="2"/>
      <c r="F4330" s="2">
        <v>89</v>
      </c>
    </row>
    <row r="4331" spans="1:6" ht="18" customHeight="1">
      <c r="A4331" s="2">
        <v>3808911290</v>
      </c>
      <c r="B4331" s="2" t="s">
        <v>9554</v>
      </c>
      <c r="C4331" s="2" t="s">
        <v>9540</v>
      </c>
      <c r="D4331" s="2" t="s">
        <v>149</v>
      </c>
      <c r="E4331" s="2"/>
      <c r="F4331" s="2" t="s">
        <v>8431</v>
      </c>
    </row>
    <row r="4332" spans="1:6" ht="18" customHeight="1">
      <c r="A4332" s="2">
        <v>3808911930</v>
      </c>
      <c r="B4332" s="2" t="s">
        <v>9555</v>
      </c>
      <c r="C4332" s="2" t="s">
        <v>9540</v>
      </c>
      <c r="D4332" s="2" t="s">
        <v>149</v>
      </c>
      <c r="E4332" s="2"/>
      <c r="F4332" s="2">
        <v>89</v>
      </c>
    </row>
    <row r="4333" spans="1:6" ht="18" customHeight="1">
      <c r="A4333" s="2">
        <v>3808911990</v>
      </c>
      <c r="B4333" s="2" t="s">
        <v>9556</v>
      </c>
      <c r="C4333" s="2" t="s">
        <v>9540</v>
      </c>
      <c r="D4333" s="2" t="s">
        <v>149</v>
      </c>
      <c r="E4333" s="2"/>
      <c r="F4333" s="2" t="s">
        <v>8431</v>
      </c>
    </row>
    <row r="4334" spans="1:6" ht="18" customHeight="1">
      <c r="A4334" s="2">
        <v>3808919040</v>
      </c>
      <c r="B4334" s="2" t="s">
        <v>9557</v>
      </c>
      <c r="C4334" s="2" t="s">
        <v>9540</v>
      </c>
      <c r="D4334" s="2" t="s">
        <v>149</v>
      </c>
      <c r="E4334" s="2"/>
      <c r="F4334" s="2">
        <v>89</v>
      </c>
    </row>
    <row r="4335" spans="1:6" ht="18" customHeight="1">
      <c r="A4335" s="2">
        <v>3808919090</v>
      </c>
      <c r="B4335" s="2" t="s">
        <v>9558</v>
      </c>
      <c r="C4335" s="2" t="s">
        <v>9540</v>
      </c>
      <c r="D4335" s="2" t="s">
        <v>149</v>
      </c>
      <c r="E4335" s="2"/>
      <c r="F4335" s="2" t="s">
        <v>8431</v>
      </c>
    </row>
    <row r="4336" spans="1:6" ht="18" customHeight="1">
      <c r="A4336" s="2">
        <v>3808921010</v>
      </c>
      <c r="B4336" s="2" t="s">
        <v>9559</v>
      </c>
      <c r="C4336" s="2" t="s">
        <v>9540</v>
      </c>
      <c r="D4336" s="2" t="s">
        <v>149</v>
      </c>
      <c r="E4336" s="2"/>
      <c r="F4336" s="2">
        <v>89</v>
      </c>
    </row>
    <row r="4337" spans="1:6" ht="18" customHeight="1">
      <c r="A4337" s="2">
        <v>3808921090</v>
      </c>
      <c r="B4337" s="2" t="s">
        <v>9560</v>
      </c>
      <c r="C4337" s="2" t="s">
        <v>9540</v>
      </c>
      <c r="D4337" s="2" t="s">
        <v>149</v>
      </c>
      <c r="E4337" s="2"/>
      <c r="F4337" s="2" t="s">
        <v>7495</v>
      </c>
    </row>
    <row r="4338" spans="1:6" ht="18" customHeight="1">
      <c r="A4338" s="2">
        <v>3808929010</v>
      </c>
      <c r="B4338" s="2" t="s">
        <v>9561</v>
      </c>
      <c r="C4338" s="2" t="s">
        <v>9540</v>
      </c>
      <c r="D4338" s="2" t="s">
        <v>149</v>
      </c>
      <c r="E4338" s="2"/>
      <c r="F4338" s="2"/>
    </row>
    <row r="4339" spans="1:6" ht="18" customHeight="1">
      <c r="A4339" s="2">
        <v>3808929021</v>
      </c>
      <c r="B4339" s="2" t="s">
        <v>9562</v>
      </c>
      <c r="C4339" s="2" t="s">
        <v>9540</v>
      </c>
      <c r="D4339" s="2" t="s">
        <v>149</v>
      </c>
      <c r="E4339" s="2"/>
      <c r="F4339" s="2" t="s">
        <v>7495</v>
      </c>
    </row>
    <row r="4340" spans="1:6" ht="18" customHeight="1">
      <c r="A4340" s="2">
        <v>3808929029</v>
      </c>
      <c r="B4340" s="2" t="s">
        <v>9563</v>
      </c>
      <c r="C4340" s="2" t="s">
        <v>9540</v>
      </c>
      <c r="D4340" s="2" t="s">
        <v>149</v>
      </c>
      <c r="E4340" s="2"/>
      <c r="F4340" s="2" t="s">
        <v>7495</v>
      </c>
    </row>
    <row r="4341" spans="1:6" ht="18" customHeight="1">
      <c r="A4341" s="2">
        <v>3808929030</v>
      </c>
      <c r="B4341" s="2" t="s">
        <v>9564</v>
      </c>
      <c r="C4341" s="2" t="s">
        <v>9540</v>
      </c>
      <c r="D4341" s="2" t="s">
        <v>149</v>
      </c>
      <c r="E4341" s="2"/>
      <c r="F4341" s="2">
        <v>89</v>
      </c>
    </row>
    <row r="4342" spans="1:6" ht="18" customHeight="1">
      <c r="A4342" s="2">
        <v>3808929090</v>
      </c>
      <c r="B4342" s="2" t="s">
        <v>9565</v>
      </c>
      <c r="C4342" s="2" t="s">
        <v>9540</v>
      </c>
      <c r="D4342" s="2" t="s">
        <v>149</v>
      </c>
      <c r="E4342" s="2"/>
      <c r="F4342" s="2"/>
    </row>
    <row r="4343" spans="1:6" ht="18" customHeight="1">
      <c r="A4343" s="2">
        <v>3808931110</v>
      </c>
      <c r="B4343" s="2" t="s">
        <v>9566</v>
      </c>
      <c r="C4343" s="2" t="s">
        <v>9540</v>
      </c>
      <c r="D4343" s="2" t="s">
        <v>149</v>
      </c>
      <c r="E4343" s="2"/>
      <c r="F4343" s="2">
        <v>89</v>
      </c>
    </row>
    <row r="4344" spans="1:6" ht="18" customHeight="1">
      <c r="A4344" s="2">
        <v>3808931190</v>
      </c>
      <c r="B4344" s="2" t="s">
        <v>9567</v>
      </c>
      <c r="C4344" s="2" t="s">
        <v>9540</v>
      </c>
      <c r="D4344" s="2" t="s">
        <v>149</v>
      </c>
      <c r="E4344" s="2"/>
      <c r="F4344" s="2" t="s">
        <v>8431</v>
      </c>
    </row>
    <row r="4345" spans="1:6" ht="18" customHeight="1">
      <c r="A4345" s="2">
        <v>3808931920</v>
      </c>
      <c r="B4345" s="2" t="s">
        <v>9568</v>
      </c>
      <c r="C4345" s="2" t="s">
        <v>9540</v>
      </c>
      <c r="D4345" s="2" t="s">
        <v>149</v>
      </c>
      <c r="E4345" s="2"/>
      <c r="F4345" s="2">
        <v>89</v>
      </c>
    </row>
    <row r="4346" spans="1:6" ht="18" customHeight="1">
      <c r="A4346" s="2">
        <v>3808931990</v>
      </c>
      <c r="B4346" s="2" t="s">
        <v>9569</v>
      </c>
      <c r="C4346" s="2" t="s">
        <v>9540</v>
      </c>
      <c r="D4346" s="2" t="s">
        <v>149</v>
      </c>
      <c r="E4346" s="2"/>
      <c r="F4346" s="2" t="s">
        <v>8431</v>
      </c>
    </row>
    <row r="4347" spans="1:6" ht="18" customHeight="1">
      <c r="A4347" s="2">
        <v>3808939110</v>
      </c>
      <c r="B4347" s="2" t="s">
        <v>9570</v>
      </c>
      <c r="C4347" s="2" t="s">
        <v>9540</v>
      </c>
      <c r="D4347" s="2" t="s">
        <v>149</v>
      </c>
      <c r="E4347" s="2"/>
      <c r="F4347" s="2">
        <v>89</v>
      </c>
    </row>
    <row r="4348" spans="1:6" ht="18" customHeight="1">
      <c r="A4348" s="2">
        <v>3808939190</v>
      </c>
      <c r="B4348" s="2" t="s">
        <v>9571</v>
      </c>
      <c r="C4348" s="2" t="s">
        <v>9540</v>
      </c>
      <c r="D4348" s="2" t="s">
        <v>149</v>
      </c>
      <c r="E4348" s="2"/>
      <c r="F4348" s="2" t="s">
        <v>7495</v>
      </c>
    </row>
    <row r="4349" spans="1:6" ht="18" customHeight="1">
      <c r="A4349" s="2">
        <v>3808939910</v>
      </c>
      <c r="B4349" s="2" t="s">
        <v>9572</v>
      </c>
      <c r="C4349" s="2" t="s">
        <v>9540</v>
      </c>
      <c r="D4349" s="2" t="s">
        <v>149</v>
      </c>
      <c r="E4349" s="2"/>
      <c r="F4349" s="2">
        <v>89</v>
      </c>
    </row>
    <row r="4350" spans="1:6" ht="18" customHeight="1">
      <c r="A4350" s="2">
        <v>3808939990</v>
      </c>
      <c r="B4350" s="2" t="s">
        <v>9573</v>
      </c>
      <c r="C4350" s="2" t="s">
        <v>9540</v>
      </c>
      <c r="D4350" s="2" t="s">
        <v>149</v>
      </c>
      <c r="E4350" s="2"/>
      <c r="F4350" s="2" t="s">
        <v>7495</v>
      </c>
    </row>
    <row r="4351" spans="1:6" ht="18" customHeight="1">
      <c r="A4351" s="2">
        <v>3808940010</v>
      </c>
      <c r="B4351" s="2" t="s">
        <v>9574</v>
      </c>
      <c r="C4351" s="2" t="s">
        <v>9540</v>
      </c>
      <c r="D4351" s="2" t="s">
        <v>149</v>
      </c>
      <c r="E4351" s="2"/>
      <c r="F4351" s="2"/>
    </row>
    <row r="4352" spans="1:6" ht="18" customHeight="1">
      <c r="A4352" s="2">
        <v>3808940030</v>
      </c>
      <c r="B4352" s="2" t="s">
        <v>9575</v>
      </c>
      <c r="C4352" s="2" t="s">
        <v>9540</v>
      </c>
      <c r="D4352" s="2" t="s">
        <v>149</v>
      </c>
      <c r="E4352" s="2"/>
      <c r="F4352" s="2">
        <v>89</v>
      </c>
    </row>
    <row r="4353" spans="1:6" ht="18" customHeight="1">
      <c r="A4353" s="2">
        <v>3808940040</v>
      </c>
      <c r="B4353" s="2" t="s">
        <v>9576</v>
      </c>
      <c r="C4353" s="2" t="s">
        <v>9540</v>
      </c>
      <c r="D4353" s="2" t="s">
        <v>149</v>
      </c>
      <c r="E4353" s="2"/>
      <c r="F4353" s="2" t="s">
        <v>8922</v>
      </c>
    </row>
    <row r="4354" spans="1:6" ht="18" customHeight="1">
      <c r="A4354" s="2">
        <v>3808940090</v>
      </c>
      <c r="B4354" s="2" t="s">
        <v>9577</v>
      </c>
      <c r="C4354" s="2" t="s">
        <v>9540</v>
      </c>
      <c r="D4354" s="2" t="s">
        <v>149</v>
      </c>
      <c r="E4354" s="2"/>
      <c r="F4354" s="2"/>
    </row>
    <row r="4355" spans="1:6" ht="18" customHeight="1">
      <c r="A4355" s="2">
        <v>3808991000</v>
      </c>
      <c r="B4355" s="2" t="s">
        <v>9578</v>
      </c>
      <c r="C4355" s="2" t="s">
        <v>9540</v>
      </c>
      <c r="D4355" s="2" t="s">
        <v>149</v>
      </c>
      <c r="E4355" s="2"/>
      <c r="F4355" s="2" t="s">
        <v>7495</v>
      </c>
    </row>
    <row r="4356" spans="1:6" ht="18" customHeight="1">
      <c r="A4356" s="2">
        <v>3808999000</v>
      </c>
      <c r="B4356" s="2" t="s">
        <v>9579</v>
      </c>
      <c r="C4356" s="2" t="s">
        <v>9540</v>
      </c>
      <c r="D4356" s="2" t="s">
        <v>149</v>
      </c>
      <c r="E4356" s="2"/>
      <c r="F4356" s="2" t="s">
        <v>7495</v>
      </c>
    </row>
    <row r="4357" spans="1:6" ht="18" customHeight="1">
      <c r="A4357" s="2">
        <v>3809100000</v>
      </c>
      <c r="B4357" s="2" t="s">
        <v>9580</v>
      </c>
      <c r="C4357" s="2" t="s">
        <v>9337</v>
      </c>
      <c r="D4357" s="2" t="s">
        <v>149</v>
      </c>
      <c r="E4357" s="2"/>
      <c r="F4357" s="2"/>
    </row>
    <row r="4358" spans="1:6" ht="18" customHeight="1">
      <c r="A4358" s="2">
        <v>3809910000</v>
      </c>
      <c r="B4358" s="2" t="s">
        <v>9581</v>
      </c>
      <c r="C4358" s="2" t="s">
        <v>9337</v>
      </c>
      <c r="D4358" s="2" t="s">
        <v>149</v>
      </c>
      <c r="E4358" s="2"/>
      <c r="F4358" s="2"/>
    </row>
    <row r="4359" spans="1:6" ht="18" customHeight="1">
      <c r="A4359" s="2">
        <v>3809920000</v>
      </c>
      <c r="B4359" s="2" t="s">
        <v>9582</v>
      </c>
      <c r="C4359" s="2" t="s">
        <v>9337</v>
      </c>
      <c r="D4359" s="2" t="s">
        <v>149</v>
      </c>
      <c r="E4359" s="2"/>
      <c r="F4359" s="2"/>
    </row>
    <row r="4360" spans="1:6" ht="18" customHeight="1">
      <c r="A4360" s="2">
        <v>3809930000</v>
      </c>
      <c r="B4360" s="2" t="s">
        <v>9583</v>
      </c>
      <c r="C4360" s="2" t="s">
        <v>9337</v>
      </c>
      <c r="D4360" s="2" t="s">
        <v>149</v>
      </c>
      <c r="E4360" s="2"/>
      <c r="F4360" s="2"/>
    </row>
    <row r="4361" spans="1:6" ht="18" customHeight="1">
      <c r="A4361" s="2">
        <v>3810100000</v>
      </c>
      <c r="B4361" s="2" t="s">
        <v>9584</v>
      </c>
      <c r="C4361" s="2" t="s">
        <v>9223</v>
      </c>
      <c r="D4361" s="2" t="s">
        <v>149</v>
      </c>
      <c r="E4361" s="2"/>
      <c r="F4361" s="2"/>
    </row>
    <row r="4362" spans="1:6" ht="18" customHeight="1">
      <c r="A4362" s="2">
        <v>3810900000</v>
      </c>
      <c r="B4362" s="2" t="s">
        <v>9585</v>
      </c>
      <c r="C4362" s="2" t="s">
        <v>9223</v>
      </c>
      <c r="D4362" s="2" t="s">
        <v>149</v>
      </c>
      <c r="E4362" s="2"/>
      <c r="F4362" s="2"/>
    </row>
    <row r="4363" spans="1:6" ht="18" customHeight="1">
      <c r="A4363" s="2">
        <v>3811110000</v>
      </c>
      <c r="B4363" s="2" t="s">
        <v>9586</v>
      </c>
      <c r="C4363" s="2" t="s">
        <v>9587</v>
      </c>
      <c r="D4363" s="2" t="s">
        <v>149</v>
      </c>
      <c r="E4363" s="2"/>
      <c r="F4363" s="2"/>
    </row>
    <row r="4364" spans="1:6" ht="18" customHeight="1">
      <c r="A4364" s="2">
        <v>3811190000</v>
      </c>
      <c r="B4364" s="2" t="s">
        <v>9588</v>
      </c>
      <c r="C4364" s="2" t="s">
        <v>9587</v>
      </c>
      <c r="D4364" s="2" t="s">
        <v>149</v>
      </c>
      <c r="E4364" s="2"/>
      <c r="F4364" s="2"/>
    </row>
    <row r="4365" spans="1:6" ht="18" customHeight="1">
      <c r="A4365" s="2">
        <v>3811210000</v>
      </c>
      <c r="B4365" s="2" t="s">
        <v>9589</v>
      </c>
      <c r="C4365" s="2" t="s">
        <v>9587</v>
      </c>
      <c r="D4365" s="2" t="s">
        <v>149</v>
      </c>
      <c r="E4365" s="2"/>
      <c r="F4365" s="2"/>
    </row>
    <row r="4366" spans="1:6" ht="18" customHeight="1">
      <c r="A4366" s="2">
        <v>3811290000</v>
      </c>
      <c r="B4366" s="2" t="s">
        <v>9590</v>
      </c>
      <c r="C4366" s="2" t="s">
        <v>9587</v>
      </c>
      <c r="D4366" s="2" t="s">
        <v>149</v>
      </c>
      <c r="E4366" s="2"/>
      <c r="F4366" s="2"/>
    </row>
    <row r="4367" spans="1:6" ht="18" customHeight="1">
      <c r="A4367" s="2">
        <v>3811900000</v>
      </c>
      <c r="B4367" s="2" t="s">
        <v>9591</v>
      </c>
      <c r="C4367" s="2" t="s">
        <v>9587</v>
      </c>
      <c r="D4367" s="2" t="s">
        <v>149</v>
      </c>
      <c r="E4367" s="2"/>
      <c r="F4367" s="2"/>
    </row>
    <row r="4368" spans="1:6" ht="18" customHeight="1">
      <c r="A4368" s="2">
        <v>3812100000</v>
      </c>
      <c r="B4368" s="2" t="s">
        <v>9592</v>
      </c>
      <c r="C4368" s="2" t="s">
        <v>9337</v>
      </c>
      <c r="D4368" s="2" t="s">
        <v>149</v>
      </c>
      <c r="E4368" s="2"/>
      <c r="F4368" s="2"/>
    </row>
    <row r="4369" spans="1:6" ht="18" customHeight="1">
      <c r="A4369" s="2">
        <v>3812200000</v>
      </c>
      <c r="B4369" s="2" t="s">
        <v>9593</v>
      </c>
      <c r="C4369" s="2" t="s">
        <v>9337</v>
      </c>
      <c r="D4369" s="2" t="s">
        <v>149</v>
      </c>
      <c r="E4369" s="2"/>
      <c r="F4369" s="2"/>
    </row>
    <row r="4370" spans="1:6" ht="18" customHeight="1">
      <c r="A4370" s="2">
        <v>3812310000</v>
      </c>
      <c r="B4370" s="2" t="s">
        <v>9594</v>
      </c>
      <c r="C4370" s="2" t="s">
        <v>9337</v>
      </c>
      <c r="D4370" s="2" t="s">
        <v>149</v>
      </c>
      <c r="E4370" s="2"/>
      <c r="F4370" s="2"/>
    </row>
    <row r="4371" spans="1:6" ht="18" customHeight="1">
      <c r="A4371" s="2">
        <v>3812391000</v>
      </c>
      <c r="B4371" s="2" t="s">
        <v>9595</v>
      </c>
      <c r="C4371" s="2" t="s">
        <v>9337</v>
      </c>
      <c r="D4371" s="2" t="s">
        <v>149</v>
      </c>
      <c r="E4371" s="2"/>
      <c r="F4371" s="2"/>
    </row>
    <row r="4372" spans="1:6" ht="18" customHeight="1">
      <c r="A4372" s="2">
        <v>3812399000</v>
      </c>
      <c r="B4372" s="2" t="s">
        <v>9596</v>
      </c>
      <c r="C4372" s="2" t="s">
        <v>9337</v>
      </c>
      <c r="D4372" s="2" t="s">
        <v>149</v>
      </c>
      <c r="E4372" s="2"/>
      <c r="F4372" s="2"/>
    </row>
    <row r="4373" spans="1:6" ht="18" customHeight="1">
      <c r="A4373" s="2">
        <v>3813001000</v>
      </c>
      <c r="B4373" s="2" t="s">
        <v>9597</v>
      </c>
      <c r="C4373" s="2" t="s">
        <v>9598</v>
      </c>
      <c r="D4373" s="2" t="s">
        <v>149</v>
      </c>
      <c r="E4373" s="2"/>
      <c r="F4373" s="2"/>
    </row>
    <row r="4374" spans="1:6" ht="18" customHeight="1">
      <c r="A4374" s="2">
        <v>3813002000</v>
      </c>
      <c r="B4374" s="2" t="s">
        <v>9599</v>
      </c>
      <c r="C4374" s="2" t="s">
        <v>9598</v>
      </c>
      <c r="D4374" s="2" t="s">
        <v>149</v>
      </c>
      <c r="E4374" s="2"/>
      <c r="F4374" s="2"/>
    </row>
    <row r="4375" spans="1:6" ht="18" customHeight="1">
      <c r="A4375" s="2">
        <v>3814000000</v>
      </c>
      <c r="B4375" s="2" t="s">
        <v>9600</v>
      </c>
      <c r="C4375" s="2" t="s">
        <v>9223</v>
      </c>
      <c r="D4375" s="2" t="s">
        <v>149</v>
      </c>
      <c r="E4375" s="2"/>
      <c r="F4375" s="2"/>
    </row>
    <row r="4376" spans="1:6" ht="18" customHeight="1">
      <c r="A4376" s="2">
        <v>3815110000</v>
      </c>
      <c r="B4376" s="2" t="s">
        <v>9601</v>
      </c>
      <c r="C4376" s="2" t="s">
        <v>9602</v>
      </c>
      <c r="D4376" s="2" t="s">
        <v>149</v>
      </c>
      <c r="E4376" s="2"/>
      <c r="F4376" s="2"/>
    </row>
    <row r="4377" spans="1:6" ht="18" customHeight="1">
      <c r="A4377" s="2">
        <v>3815120010</v>
      </c>
      <c r="B4377" s="2" t="s">
        <v>9603</v>
      </c>
      <c r="C4377" s="2" t="s">
        <v>9602</v>
      </c>
      <c r="D4377" s="2" t="s">
        <v>149</v>
      </c>
      <c r="E4377" s="2"/>
      <c r="F4377" s="2">
        <v>3</v>
      </c>
    </row>
    <row r="4378" spans="1:6" ht="18" customHeight="1">
      <c r="A4378" s="2">
        <v>3815120090</v>
      </c>
      <c r="B4378" s="2" t="s">
        <v>9604</v>
      </c>
      <c r="C4378" s="2" t="s">
        <v>9602</v>
      </c>
      <c r="D4378" s="2" t="s">
        <v>149</v>
      </c>
      <c r="E4378" s="2"/>
      <c r="F4378" s="2"/>
    </row>
    <row r="4379" spans="1:6" ht="18" customHeight="1">
      <c r="A4379" s="2">
        <v>3815190000</v>
      </c>
      <c r="B4379" s="2" t="s">
        <v>9605</v>
      </c>
      <c r="C4379" s="2" t="s">
        <v>9602</v>
      </c>
      <c r="D4379" s="2" t="s">
        <v>149</v>
      </c>
      <c r="E4379" s="2"/>
      <c r="F4379" s="2"/>
    </row>
    <row r="4380" spans="1:6" ht="18" customHeight="1">
      <c r="A4380" s="2">
        <v>3815900000</v>
      </c>
      <c r="B4380" s="2" t="s">
        <v>9606</v>
      </c>
      <c r="C4380" s="2" t="s">
        <v>9602</v>
      </c>
      <c r="D4380" s="2" t="s">
        <v>149</v>
      </c>
      <c r="E4380" s="2"/>
      <c r="F4380" s="2"/>
    </row>
    <row r="4381" spans="1:6" ht="18" customHeight="1">
      <c r="A4381" s="2">
        <v>3816001000</v>
      </c>
      <c r="B4381" s="2" t="s">
        <v>9607</v>
      </c>
      <c r="C4381" s="2" t="s">
        <v>9598</v>
      </c>
      <c r="D4381" s="2" t="s">
        <v>149</v>
      </c>
      <c r="E4381" s="2"/>
      <c r="F4381" s="2"/>
    </row>
    <row r="4382" spans="1:6" ht="18" customHeight="1">
      <c r="A4382" s="2">
        <v>3816002000</v>
      </c>
      <c r="B4382" s="2" t="s">
        <v>9608</v>
      </c>
      <c r="C4382" s="2" t="s">
        <v>9598</v>
      </c>
      <c r="D4382" s="2" t="s">
        <v>149</v>
      </c>
      <c r="E4382" s="2"/>
      <c r="F4382" s="2"/>
    </row>
    <row r="4383" spans="1:6" ht="18" customHeight="1">
      <c r="A4383" s="2">
        <v>3817000000</v>
      </c>
      <c r="B4383" s="2" t="s">
        <v>9609</v>
      </c>
      <c r="C4383" s="2" t="s">
        <v>9598</v>
      </c>
      <c r="D4383" s="2" t="s">
        <v>149</v>
      </c>
      <c r="E4383" s="2"/>
      <c r="F4383" s="2"/>
    </row>
    <row r="4384" spans="1:6" ht="18" customHeight="1">
      <c r="A4384" s="2">
        <v>3818001200</v>
      </c>
      <c r="B4384" s="2" t="s">
        <v>9610</v>
      </c>
      <c r="C4384" s="2" t="s">
        <v>9611</v>
      </c>
      <c r="D4384" s="2" t="s">
        <v>149</v>
      </c>
      <c r="E4384" s="2" t="s">
        <v>9612</v>
      </c>
      <c r="F4384" s="2"/>
    </row>
    <row r="4385" spans="1:6" ht="18" customHeight="1">
      <c r="A4385" s="2">
        <v>3818001300</v>
      </c>
      <c r="B4385" s="2" t="s">
        <v>9613</v>
      </c>
      <c r="C4385" s="2" t="s">
        <v>9611</v>
      </c>
      <c r="D4385" s="2" t="s">
        <v>149</v>
      </c>
      <c r="E4385" s="2" t="s">
        <v>9612</v>
      </c>
      <c r="F4385" s="2"/>
    </row>
    <row r="4386" spans="1:6" ht="18" customHeight="1">
      <c r="A4386" s="2">
        <v>3818001410</v>
      </c>
      <c r="B4386" s="2" t="s">
        <v>9614</v>
      </c>
      <c r="C4386" s="2" t="s">
        <v>9611</v>
      </c>
      <c r="D4386" s="2" t="s">
        <v>149</v>
      </c>
      <c r="E4386" s="2" t="s">
        <v>9612</v>
      </c>
      <c r="F4386" s="2"/>
    </row>
    <row r="4387" spans="1:6" ht="18" customHeight="1">
      <c r="A4387" s="2">
        <v>3818001420</v>
      </c>
      <c r="B4387" s="2" t="s">
        <v>9615</v>
      </c>
      <c r="C4387" s="2" t="s">
        <v>9611</v>
      </c>
      <c r="D4387" s="2" t="s">
        <v>149</v>
      </c>
      <c r="E4387" s="2" t="s">
        <v>9612</v>
      </c>
      <c r="F4387" s="2"/>
    </row>
    <row r="4388" spans="1:6" ht="18" customHeight="1">
      <c r="A4388" s="2">
        <v>3818001490</v>
      </c>
      <c r="B4388" s="2" t="s">
        <v>9616</v>
      </c>
      <c r="C4388" s="2" t="s">
        <v>9611</v>
      </c>
      <c r="D4388" s="2" t="s">
        <v>149</v>
      </c>
      <c r="E4388" s="2" t="s">
        <v>9612</v>
      </c>
      <c r="F4388" s="2"/>
    </row>
    <row r="4389" spans="1:6" ht="18" customHeight="1">
      <c r="A4389" s="2">
        <v>3818001510</v>
      </c>
      <c r="B4389" s="2" t="s">
        <v>9617</v>
      </c>
      <c r="C4389" s="2" t="s">
        <v>9611</v>
      </c>
      <c r="D4389" s="2" t="s">
        <v>149</v>
      </c>
      <c r="E4389" s="2" t="s">
        <v>9612</v>
      </c>
      <c r="F4389" s="2"/>
    </row>
    <row r="4390" spans="1:6" ht="18" customHeight="1">
      <c r="A4390" s="2">
        <v>3818001520</v>
      </c>
      <c r="B4390" s="2" t="s">
        <v>9618</v>
      </c>
      <c r="C4390" s="2" t="s">
        <v>9611</v>
      </c>
      <c r="D4390" s="2" t="s">
        <v>149</v>
      </c>
      <c r="E4390" s="2" t="s">
        <v>9612</v>
      </c>
      <c r="F4390" s="2"/>
    </row>
    <row r="4391" spans="1:6" ht="18" customHeight="1">
      <c r="A4391" s="2">
        <v>3818001590</v>
      </c>
      <c r="B4391" s="2" t="s">
        <v>9619</v>
      </c>
      <c r="C4391" s="2" t="s">
        <v>9611</v>
      </c>
      <c r="D4391" s="2" t="s">
        <v>149</v>
      </c>
      <c r="E4391" s="2" t="s">
        <v>9612</v>
      </c>
      <c r="F4391" s="2"/>
    </row>
    <row r="4392" spans="1:6" ht="18" customHeight="1">
      <c r="A4392" s="2">
        <v>3818009020</v>
      </c>
      <c r="B4392" s="2" t="s">
        <v>9620</v>
      </c>
      <c r="C4392" s="2" t="s">
        <v>9621</v>
      </c>
      <c r="D4392" s="2" t="s">
        <v>149</v>
      </c>
      <c r="E4392" s="2"/>
      <c r="F4392" s="2">
        <v>3</v>
      </c>
    </row>
    <row r="4393" spans="1:6" ht="18" customHeight="1">
      <c r="A4393" s="2">
        <v>3818009021</v>
      </c>
      <c r="B4393" s="2" t="s">
        <v>9622</v>
      </c>
      <c r="C4393" s="2" t="s">
        <v>9621</v>
      </c>
      <c r="D4393" s="2" t="s">
        <v>149</v>
      </c>
      <c r="E4393" s="2"/>
      <c r="F4393" s="2">
        <v>3</v>
      </c>
    </row>
    <row r="4394" spans="1:6" ht="18" customHeight="1">
      <c r="A4394" s="2">
        <v>3818009090</v>
      </c>
      <c r="B4394" s="2" t="s">
        <v>9623</v>
      </c>
      <c r="C4394" s="2" t="s">
        <v>9621</v>
      </c>
      <c r="D4394" s="2" t="s">
        <v>149</v>
      </c>
      <c r="E4394" s="2"/>
      <c r="F4394" s="2"/>
    </row>
    <row r="4395" spans="1:6" ht="18" customHeight="1">
      <c r="A4395" s="2">
        <v>3819000000</v>
      </c>
      <c r="B4395" s="2" t="s">
        <v>9624</v>
      </c>
      <c r="C4395" s="2" t="s">
        <v>9625</v>
      </c>
      <c r="D4395" s="2" t="s">
        <v>149</v>
      </c>
      <c r="E4395" s="2"/>
      <c r="F4395" s="2"/>
    </row>
    <row r="4396" spans="1:6" ht="18" customHeight="1">
      <c r="A4396" s="2">
        <v>3820000000</v>
      </c>
      <c r="B4396" s="2" t="s">
        <v>9626</v>
      </c>
      <c r="C4396" s="2" t="s">
        <v>9337</v>
      </c>
      <c r="D4396" s="2" t="s">
        <v>149</v>
      </c>
      <c r="E4396" s="2"/>
      <c r="F4396" s="2"/>
    </row>
    <row r="4397" spans="1:6" ht="18" customHeight="1">
      <c r="A4397" s="2">
        <v>3821000000</v>
      </c>
      <c r="B4397" s="2" t="s">
        <v>9627</v>
      </c>
      <c r="C4397" s="2" t="s">
        <v>9598</v>
      </c>
      <c r="D4397" s="2" t="s">
        <v>149</v>
      </c>
      <c r="E4397" s="2"/>
      <c r="F4397" s="2"/>
    </row>
    <row r="4398" spans="1:6" ht="18" customHeight="1">
      <c r="A4398" s="2">
        <v>3822110010</v>
      </c>
      <c r="B4398" s="2" t="s">
        <v>9628</v>
      </c>
      <c r="C4398" s="2" t="s">
        <v>9629</v>
      </c>
      <c r="D4398" s="2" t="s">
        <v>149</v>
      </c>
      <c r="E4398" s="2"/>
      <c r="F4398" s="2" t="s">
        <v>4648</v>
      </c>
    </row>
    <row r="4399" spans="1:6" ht="18" customHeight="1">
      <c r="A4399" s="2">
        <v>3822110090</v>
      </c>
      <c r="B4399" s="2" t="s">
        <v>9630</v>
      </c>
      <c r="C4399" s="2" t="s">
        <v>9629</v>
      </c>
      <c r="D4399" s="2" t="s">
        <v>149</v>
      </c>
      <c r="E4399" s="2"/>
      <c r="F4399" s="2" t="s">
        <v>4648</v>
      </c>
    </row>
    <row r="4400" spans="1:6" ht="18" customHeight="1">
      <c r="A4400" s="2">
        <v>3822120000</v>
      </c>
      <c r="B4400" s="2" t="s">
        <v>9631</v>
      </c>
      <c r="C4400" s="2" t="s">
        <v>9629</v>
      </c>
      <c r="D4400" s="2" t="s">
        <v>149</v>
      </c>
      <c r="E4400" s="2"/>
      <c r="F4400" s="2" t="s">
        <v>4648</v>
      </c>
    </row>
    <row r="4401" spans="1:6" ht="18" customHeight="1">
      <c r="A4401" s="2">
        <v>3822130000</v>
      </c>
      <c r="B4401" s="2" t="s">
        <v>9632</v>
      </c>
      <c r="C4401" s="2" t="s">
        <v>9629</v>
      </c>
      <c r="D4401" s="2" t="s">
        <v>149</v>
      </c>
      <c r="E4401" s="2"/>
      <c r="F4401" s="2" t="s">
        <v>4648</v>
      </c>
    </row>
    <row r="4402" spans="1:6" ht="18" customHeight="1">
      <c r="A4402" s="2">
        <v>3822190010</v>
      </c>
      <c r="B4402" s="2" t="s">
        <v>9633</v>
      </c>
      <c r="C4402" s="2" t="s">
        <v>9629</v>
      </c>
      <c r="D4402" s="2" t="s">
        <v>149</v>
      </c>
      <c r="E4402" s="2"/>
      <c r="F4402" s="2" t="s">
        <v>8905</v>
      </c>
    </row>
    <row r="4403" spans="1:6" ht="18" customHeight="1">
      <c r="A4403" s="2">
        <v>3822190020</v>
      </c>
      <c r="B4403" s="2" t="s">
        <v>9634</v>
      </c>
      <c r="C4403" s="2" t="s">
        <v>9629</v>
      </c>
      <c r="D4403" s="2" t="s">
        <v>149</v>
      </c>
      <c r="E4403" s="2"/>
      <c r="F4403" s="2" t="s">
        <v>4648</v>
      </c>
    </row>
    <row r="4404" spans="1:6" ht="18" customHeight="1">
      <c r="A4404" s="2">
        <v>3822190030</v>
      </c>
      <c r="B4404" s="2" t="s">
        <v>9635</v>
      </c>
      <c r="C4404" s="2" t="s">
        <v>9629</v>
      </c>
      <c r="D4404" s="2" t="s">
        <v>149</v>
      </c>
      <c r="E4404" s="2"/>
      <c r="F4404" s="2" t="s">
        <v>4648</v>
      </c>
    </row>
    <row r="4405" spans="1:6" ht="18" customHeight="1">
      <c r="A4405" s="2">
        <v>3822190040</v>
      </c>
      <c r="B4405" s="2" t="s">
        <v>9636</v>
      </c>
      <c r="C4405" s="2" t="s">
        <v>9629</v>
      </c>
      <c r="D4405" s="2" t="s">
        <v>149</v>
      </c>
      <c r="E4405" s="2"/>
      <c r="F4405" s="2" t="s">
        <v>4648</v>
      </c>
    </row>
    <row r="4406" spans="1:6" ht="18" customHeight="1">
      <c r="A4406" s="2">
        <v>3822190090</v>
      </c>
      <c r="B4406" s="2" t="s">
        <v>9637</v>
      </c>
      <c r="C4406" s="2" t="s">
        <v>9629</v>
      </c>
      <c r="D4406" s="2" t="s">
        <v>149</v>
      </c>
      <c r="E4406" s="2"/>
      <c r="F4406" s="2" t="s">
        <v>4648</v>
      </c>
    </row>
    <row r="4407" spans="1:6" ht="18" customHeight="1">
      <c r="A4407" s="2">
        <v>3822900000</v>
      </c>
      <c r="B4407" s="2" t="s">
        <v>9638</v>
      </c>
      <c r="C4407" s="2" t="s">
        <v>9629</v>
      </c>
      <c r="D4407" s="2" t="s">
        <v>149</v>
      </c>
      <c r="E4407" s="2"/>
      <c r="F4407" s="2" t="s">
        <v>4648</v>
      </c>
    </row>
    <row r="4408" spans="1:6" ht="18" customHeight="1">
      <c r="A4408" s="2">
        <v>3823110000</v>
      </c>
      <c r="B4408" s="2" t="s">
        <v>8219</v>
      </c>
      <c r="C4408" s="2" t="s">
        <v>9639</v>
      </c>
      <c r="D4408" s="2" t="s">
        <v>149</v>
      </c>
      <c r="E4408" s="2"/>
      <c r="F4408" s="2"/>
    </row>
    <row r="4409" spans="1:6" ht="18" customHeight="1">
      <c r="A4409" s="2">
        <v>3823120000</v>
      </c>
      <c r="B4409" s="2" t="s">
        <v>9640</v>
      </c>
      <c r="C4409" s="2" t="s">
        <v>9639</v>
      </c>
      <c r="D4409" s="2" t="s">
        <v>149</v>
      </c>
      <c r="E4409" s="2"/>
      <c r="F4409" s="2" t="s">
        <v>6407</v>
      </c>
    </row>
    <row r="4410" spans="1:6" ht="18" customHeight="1">
      <c r="A4410" s="2">
        <v>3823130000</v>
      </c>
      <c r="B4410" s="2" t="s">
        <v>9641</v>
      </c>
      <c r="C4410" s="2" t="s">
        <v>9639</v>
      </c>
      <c r="D4410" s="2" t="s">
        <v>149</v>
      </c>
      <c r="E4410" s="2"/>
      <c r="F4410" s="2"/>
    </row>
    <row r="4411" spans="1:6" ht="18" customHeight="1">
      <c r="A4411" s="2">
        <v>3823190001</v>
      </c>
      <c r="B4411" s="2" t="s">
        <v>9642</v>
      </c>
      <c r="C4411" s="2" t="s">
        <v>9639</v>
      </c>
      <c r="D4411" s="2" t="s">
        <v>149</v>
      </c>
      <c r="E4411" s="2"/>
      <c r="F4411" s="2"/>
    </row>
    <row r="4412" spans="1:6" ht="18" customHeight="1">
      <c r="A4412" s="2">
        <v>3823190002</v>
      </c>
      <c r="B4412" s="2" t="s">
        <v>9643</v>
      </c>
      <c r="C4412" s="2" t="s">
        <v>9639</v>
      </c>
      <c r="D4412" s="2" t="s">
        <v>149</v>
      </c>
      <c r="E4412" s="2"/>
      <c r="F4412" s="2"/>
    </row>
    <row r="4413" spans="1:6" ht="18" customHeight="1">
      <c r="A4413" s="2">
        <v>3823190090</v>
      </c>
      <c r="B4413" s="2" t="s">
        <v>9644</v>
      </c>
      <c r="C4413" s="2" t="s">
        <v>9639</v>
      </c>
      <c r="D4413" s="2" t="s">
        <v>149</v>
      </c>
      <c r="E4413" s="2"/>
      <c r="F4413" s="2"/>
    </row>
    <row r="4414" spans="1:6" ht="18" customHeight="1">
      <c r="A4414" s="2">
        <v>3823700000</v>
      </c>
      <c r="B4414" s="2" t="s">
        <v>9645</v>
      </c>
      <c r="C4414" s="2" t="s">
        <v>9639</v>
      </c>
      <c r="D4414" s="2" t="s">
        <v>149</v>
      </c>
      <c r="E4414" s="2"/>
      <c r="F4414" s="2"/>
    </row>
    <row r="4415" spans="1:6" ht="18" customHeight="1">
      <c r="A4415" s="2">
        <v>3824100000</v>
      </c>
      <c r="B4415" s="2" t="s">
        <v>9646</v>
      </c>
      <c r="C4415" s="2" t="s">
        <v>9223</v>
      </c>
      <c r="D4415" s="2" t="s">
        <v>149</v>
      </c>
      <c r="E4415" s="2"/>
      <c r="F4415" s="2"/>
    </row>
    <row r="4416" spans="1:6" ht="18" customHeight="1">
      <c r="A4416" s="2">
        <v>3824300010</v>
      </c>
      <c r="B4416" s="2" t="s">
        <v>9647</v>
      </c>
      <c r="C4416" s="2" t="s">
        <v>9223</v>
      </c>
      <c r="D4416" s="2" t="s">
        <v>149</v>
      </c>
      <c r="E4416" s="2"/>
      <c r="F4416" s="2" t="s">
        <v>7226</v>
      </c>
    </row>
    <row r="4417" spans="1:6" ht="18" customHeight="1">
      <c r="A4417" s="2">
        <v>3824300090</v>
      </c>
      <c r="B4417" s="2" t="s">
        <v>9648</v>
      </c>
      <c r="C4417" s="2" t="s">
        <v>9223</v>
      </c>
      <c r="D4417" s="2" t="s">
        <v>149</v>
      </c>
      <c r="E4417" s="2"/>
      <c r="F4417" s="2"/>
    </row>
    <row r="4418" spans="1:6" ht="18" customHeight="1">
      <c r="A4418" s="2">
        <v>3824401000</v>
      </c>
      <c r="B4418" s="2" t="s">
        <v>9649</v>
      </c>
      <c r="C4418" s="2" t="s">
        <v>9223</v>
      </c>
      <c r="D4418" s="2" t="s">
        <v>149</v>
      </c>
      <c r="E4418" s="2"/>
      <c r="F4418" s="2"/>
    </row>
    <row r="4419" spans="1:6" ht="18" customHeight="1">
      <c r="A4419" s="2">
        <v>3824409000</v>
      </c>
      <c r="B4419" s="2" t="s">
        <v>9650</v>
      </c>
      <c r="C4419" s="2" t="s">
        <v>9223</v>
      </c>
      <c r="D4419" s="2" t="s">
        <v>149</v>
      </c>
      <c r="E4419" s="2"/>
      <c r="F4419" s="2"/>
    </row>
    <row r="4420" spans="1:6" ht="18" customHeight="1">
      <c r="A4420" s="2">
        <v>3824500000</v>
      </c>
      <c r="B4420" s="2" t="s">
        <v>9651</v>
      </c>
      <c r="C4420" s="2" t="s">
        <v>9223</v>
      </c>
      <c r="D4420" s="2" t="s">
        <v>149</v>
      </c>
      <c r="E4420" s="2"/>
      <c r="F4420" s="2"/>
    </row>
    <row r="4421" spans="1:6" ht="18" customHeight="1">
      <c r="A4421" s="2">
        <v>3824600000</v>
      </c>
      <c r="B4421" s="2" t="s">
        <v>9652</v>
      </c>
      <c r="C4421" s="2" t="s">
        <v>9653</v>
      </c>
      <c r="D4421" s="2" t="s">
        <v>149</v>
      </c>
      <c r="E4421" s="2"/>
      <c r="F4421" s="2"/>
    </row>
    <row r="4422" spans="1:6" ht="18" customHeight="1">
      <c r="A4422" s="2">
        <v>3824810000</v>
      </c>
      <c r="B4422" s="2" t="s">
        <v>9654</v>
      </c>
      <c r="C4422" s="2" t="s">
        <v>9223</v>
      </c>
      <c r="D4422" s="2" t="s">
        <v>149</v>
      </c>
      <c r="E4422" s="2"/>
      <c r="F4422" s="2"/>
    </row>
    <row r="4423" spans="1:6" ht="18" customHeight="1">
      <c r="A4423" s="2">
        <v>3824820010</v>
      </c>
      <c r="B4423" s="2" t="s">
        <v>9655</v>
      </c>
      <c r="C4423" s="2" t="s">
        <v>9223</v>
      </c>
      <c r="D4423" s="2" t="s">
        <v>149</v>
      </c>
      <c r="E4423" s="2"/>
      <c r="F4423" s="2">
        <v>89</v>
      </c>
    </row>
    <row r="4424" spans="1:6" ht="18" customHeight="1">
      <c r="A4424" s="2">
        <v>3824820090</v>
      </c>
      <c r="B4424" s="2" t="s">
        <v>9656</v>
      </c>
      <c r="C4424" s="2" t="s">
        <v>9223</v>
      </c>
      <c r="D4424" s="2" t="s">
        <v>149</v>
      </c>
      <c r="E4424" s="2"/>
      <c r="F4424" s="2"/>
    </row>
    <row r="4425" spans="1:6" ht="18" customHeight="1">
      <c r="A4425" s="2">
        <v>3824830000</v>
      </c>
      <c r="B4425" s="2" t="s">
        <v>9657</v>
      </c>
      <c r="C4425" s="2" t="s">
        <v>9223</v>
      </c>
      <c r="D4425" s="2" t="s">
        <v>149</v>
      </c>
      <c r="E4425" s="2"/>
      <c r="F4425" s="2"/>
    </row>
    <row r="4426" spans="1:6" ht="18" customHeight="1">
      <c r="A4426" s="2">
        <v>3824840000</v>
      </c>
      <c r="B4426" s="2" t="s">
        <v>9658</v>
      </c>
      <c r="C4426" s="2" t="s">
        <v>9223</v>
      </c>
      <c r="D4426" s="2" t="s">
        <v>149</v>
      </c>
      <c r="E4426" s="2"/>
      <c r="F4426" s="2">
        <v>89</v>
      </c>
    </row>
    <row r="4427" spans="1:6" ht="18" customHeight="1">
      <c r="A4427" s="2">
        <v>3824850000</v>
      </c>
      <c r="B4427" s="2" t="s">
        <v>9659</v>
      </c>
      <c r="C4427" s="2" t="s">
        <v>9223</v>
      </c>
      <c r="D4427" s="2" t="s">
        <v>149</v>
      </c>
      <c r="E4427" s="2"/>
      <c r="F4427" s="2">
        <v>89</v>
      </c>
    </row>
    <row r="4428" spans="1:6" ht="18" customHeight="1">
      <c r="A4428" s="2">
        <v>3824860000</v>
      </c>
      <c r="B4428" s="2" t="s">
        <v>9660</v>
      </c>
      <c r="C4428" s="2" t="s">
        <v>9223</v>
      </c>
      <c r="D4428" s="2" t="s">
        <v>149</v>
      </c>
      <c r="E4428" s="2"/>
      <c r="F4428" s="2">
        <v>89</v>
      </c>
    </row>
    <row r="4429" spans="1:6" ht="18" customHeight="1">
      <c r="A4429" s="2">
        <v>3824870000</v>
      </c>
      <c r="B4429" s="2" t="s">
        <v>9661</v>
      </c>
      <c r="C4429" s="2" t="s">
        <v>9223</v>
      </c>
      <c r="D4429" s="2" t="s">
        <v>149</v>
      </c>
      <c r="E4429" s="2"/>
      <c r="F4429" s="2"/>
    </row>
    <row r="4430" spans="1:6" ht="18" customHeight="1">
      <c r="A4430" s="2">
        <v>3824880010</v>
      </c>
      <c r="B4430" s="2" t="s">
        <v>9662</v>
      </c>
      <c r="C4430" s="2" t="s">
        <v>9223</v>
      </c>
      <c r="D4430" s="2" t="s">
        <v>149</v>
      </c>
      <c r="E4430" s="2"/>
      <c r="F4430" s="2">
        <v>89</v>
      </c>
    </row>
    <row r="4431" spans="1:6" ht="18" customHeight="1">
      <c r="A4431" s="2">
        <v>3824880020</v>
      </c>
      <c r="B4431" s="2" t="s">
        <v>9663</v>
      </c>
      <c r="C4431" s="2" t="s">
        <v>9223</v>
      </c>
      <c r="D4431" s="2" t="s">
        <v>149</v>
      </c>
      <c r="E4431" s="2"/>
      <c r="F4431" s="2"/>
    </row>
    <row r="4432" spans="1:6" ht="18" customHeight="1">
      <c r="A4432" s="2">
        <v>3824890000</v>
      </c>
      <c r="B4432" s="2" t="s">
        <v>9664</v>
      </c>
      <c r="C4432" s="2" t="s">
        <v>9223</v>
      </c>
      <c r="D4432" s="2" t="s">
        <v>149</v>
      </c>
      <c r="E4432" s="2"/>
      <c r="F4432" s="2">
        <v>89</v>
      </c>
    </row>
    <row r="4433" spans="1:6" ht="18" customHeight="1">
      <c r="A4433" s="2">
        <v>3824910000</v>
      </c>
      <c r="B4433" s="2" t="s">
        <v>9665</v>
      </c>
      <c r="C4433" s="2" t="s">
        <v>9540</v>
      </c>
      <c r="D4433" s="2" t="s">
        <v>149</v>
      </c>
      <c r="E4433" s="2"/>
      <c r="F4433" s="2"/>
    </row>
    <row r="4434" spans="1:6" ht="18" customHeight="1">
      <c r="A4434" s="2">
        <v>3824920000</v>
      </c>
      <c r="B4434" s="2" t="s">
        <v>9666</v>
      </c>
      <c r="C4434" s="2" t="s">
        <v>9540</v>
      </c>
      <c r="D4434" s="2" t="s">
        <v>149</v>
      </c>
      <c r="E4434" s="2"/>
      <c r="F4434" s="2"/>
    </row>
    <row r="4435" spans="1:6" ht="18" customHeight="1">
      <c r="A4435" s="2">
        <v>3824991000</v>
      </c>
      <c r="B4435" s="2" t="s">
        <v>9667</v>
      </c>
      <c r="C4435" s="2" t="s">
        <v>9540</v>
      </c>
      <c r="D4435" s="2" t="s">
        <v>149</v>
      </c>
      <c r="E4435" s="2"/>
      <c r="F4435" s="2"/>
    </row>
    <row r="4436" spans="1:6" ht="18" customHeight="1">
      <c r="A4436" s="2">
        <v>3824992000</v>
      </c>
      <c r="B4436" s="2" t="s">
        <v>9668</v>
      </c>
      <c r="C4436" s="2" t="s">
        <v>9540</v>
      </c>
      <c r="D4436" s="2" t="s">
        <v>149</v>
      </c>
      <c r="E4436" s="2"/>
      <c r="F4436" s="2"/>
    </row>
    <row r="4437" spans="1:6" ht="18" customHeight="1">
      <c r="A4437" s="2">
        <v>3824993000</v>
      </c>
      <c r="B4437" s="2" t="s">
        <v>9669</v>
      </c>
      <c r="C4437" s="2" t="s">
        <v>9540</v>
      </c>
      <c r="D4437" s="2" t="s">
        <v>149</v>
      </c>
      <c r="E4437" s="2"/>
      <c r="F4437" s="2"/>
    </row>
    <row r="4438" spans="1:6" ht="18" customHeight="1">
      <c r="A4438" s="2">
        <v>3824999100</v>
      </c>
      <c r="B4438" s="2" t="s">
        <v>9670</v>
      </c>
      <c r="C4438" s="2" t="s">
        <v>9540</v>
      </c>
      <c r="D4438" s="2" t="s">
        <v>149</v>
      </c>
      <c r="E4438" s="2"/>
      <c r="F4438" s="2" t="s">
        <v>7054</v>
      </c>
    </row>
    <row r="4439" spans="1:6" ht="18" customHeight="1">
      <c r="A4439" s="2">
        <v>3824999200</v>
      </c>
      <c r="B4439" s="2" t="s">
        <v>9671</v>
      </c>
      <c r="C4439" s="2" t="s">
        <v>9540</v>
      </c>
      <c r="D4439" s="2" t="s">
        <v>149</v>
      </c>
      <c r="E4439" s="2"/>
      <c r="F4439" s="2" t="s">
        <v>7054</v>
      </c>
    </row>
    <row r="4440" spans="1:6" ht="18" customHeight="1">
      <c r="A4440" s="2">
        <v>3824999300</v>
      </c>
      <c r="B4440" s="2" t="s">
        <v>9672</v>
      </c>
      <c r="C4440" s="2" t="s">
        <v>9540</v>
      </c>
      <c r="D4440" s="2" t="s">
        <v>149</v>
      </c>
      <c r="E4440" s="2"/>
      <c r="F4440" s="2"/>
    </row>
    <row r="4441" spans="1:6" ht="18" customHeight="1">
      <c r="A4441" s="2">
        <v>3824999910</v>
      </c>
      <c r="B4441" s="2" t="s">
        <v>9673</v>
      </c>
      <c r="C4441" s="2" t="s">
        <v>9540</v>
      </c>
      <c r="D4441" s="2" t="s">
        <v>149</v>
      </c>
      <c r="E4441" s="2"/>
      <c r="F4441" s="2" t="s">
        <v>7054</v>
      </c>
    </row>
    <row r="4442" spans="1:6" ht="18" customHeight="1">
      <c r="A4442" s="2">
        <v>3824999921</v>
      </c>
      <c r="B4442" s="2" t="s">
        <v>9674</v>
      </c>
      <c r="C4442" s="2" t="s">
        <v>9540</v>
      </c>
      <c r="D4442" s="2" t="s">
        <v>149</v>
      </c>
      <c r="E4442" s="2"/>
      <c r="F4442" s="2">
        <v>3</v>
      </c>
    </row>
    <row r="4443" spans="1:6" ht="18" customHeight="1">
      <c r="A4443" s="2">
        <v>3824999922</v>
      </c>
      <c r="B4443" s="2" t="s">
        <v>9675</v>
      </c>
      <c r="C4443" s="2" t="s">
        <v>9540</v>
      </c>
      <c r="D4443" s="2" t="s">
        <v>149</v>
      </c>
      <c r="E4443" s="2"/>
      <c r="F4443" s="2">
        <v>3</v>
      </c>
    </row>
    <row r="4444" spans="1:6" ht="18" customHeight="1">
      <c r="A4444" s="2">
        <v>3824999923</v>
      </c>
      <c r="B4444" s="2" t="s">
        <v>9676</v>
      </c>
      <c r="C4444" s="2" t="s">
        <v>9540</v>
      </c>
      <c r="D4444" s="2" t="s">
        <v>149</v>
      </c>
      <c r="E4444" s="2"/>
      <c r="F4444" s="2">
        <v>3</v>
      </c>
    </row>
    <row r="4445" spans="1:6" ht="18" customHeight="1">
      <c r="A4445" s="2">
        <v>3824999950</v>
      </c>
      <c r="B4445" s="2" t="s">
        <v>9677</v>
      </c>
      <c r="C4445" s="2" t="s">
        <v>9540</v>
      </c>
      <c r="D4445" s="2" t="s">
        <v>149</v>
      </c>
      <c r="E4445" s="2"/>
      <c r="F4445" s="2">
        <v>23</v>
      </c>
    </row>
    <row r="4446" spans="1:6" ht="18" customHeight="1">
      <c r="A4446" s="2">
        <v>3824999960</v>
      </c>
      <c r="B4446" s="2" t="s">
        <v>9678</v>
      </c>
      <c r="C4446" s="2" t="s">
        <v>9540</v>
      </c>
      <c r="D4446" s="2" t="s">
        <v>149</v>
      </c>
      <c r="E4446" s="2"/>
      <c r="F4446" s="2"/>
    </row>
    <row r="4447" spans="1:6" ht="18" customHeight="1">
      <c r="A4447" s="2">
        <v>3824999970</v>
      </c>
      <c r="B4447" s="2" t="s">
        <v>8735</v>
      </c>
      <c r="C4447" s="2" t="s">
        <v>9540</v>
      </c>
      <c r="D4447" s="2" t="s">
        <v>149</v>
      </c>
      <c r="E4447" s="2"/>
      <c r="F4447" s="2" t="s">
        <v>4648</v>
      </c>
    </row>
    <row r="4448" spans="1:6" ht="18" customHeight="1">
      <c r="A4448" s="2">
        <v>3824999980</v>
      </c>
      <c r="B4448" s="2" t="s">
        <v>9679</v>
      </c>
      <c r="C4448" s="2" t="s">
        <v>9540</v>
      </c>
      <c r="D4448" s="2" t="s">
        <v>149</v>
      </c>
      <c r="E4448" s="2"/>
      <c r="F4448" s="2"/>
    </row>
    <row r="4449" spans="1:6" ht="18" customHeight="1">
      <c r="A4449" s="2">
        <v>3824999991</v>
      </c>
      <c r="B4449" s="2" t="s">
        <v>9680</v>
      </c>
      <c r="C4449" s="2" t="s">
        <v>9540</v>
      </c>
      <c r="D4449" s="2" t="s">
        <v>149</v>
      </c>
      <c r="E4449" s="2"/>
      <c r="F4449" s="2">
        <v>89</v>
      </c>
    </row>
    <row r="4450" spans="1:6" ht="18" customHeight="1">
      <c r="A4450" s="2">
        <v>3824999992</v>
      </c>
      <c r="B4450" s="2" t="s">
        <v>9681</v>
      </c>
      <c r="C4450" s="2" t="s">
        <v>9540</v>
      </c>
      <c r="D4450" s="2" t="s">
        <v>149</v>
      </c>
      <c r="E4450" s="2"/>
      <c r="F4450" s="2"/>
    </row>
    <row r="4451" spans="1:6" ht="18" customHeight="1">
      <c r="A4451" s="2">
        <v>3824999993</v>
      </c>
      <c r="B4451" s="2" t="s">
        <v>9682</v>
      </c>
      <c r="C4451" s="2" t="s">
        <v>9540</v>
      </c>
      <c r="D4451" s="2" t="s">
        <v>149</v>
      </c>
      <c r="E4451" s="2"/>
      <c r="F4451" s="2"/>
    </row>
    <row r="4452" spans="1:6" ht="18" customHeight="1">
      <c r="A4452" s="2">
        <v>3824999994</v>
      </c>
      <c r="B4452" s="2" t="s">
        <v>7956</v>
      </c>
      <c r="C4452" s="2" t="s">
        <v>9540</v>
      </c>
      <c r="D4452" s="2" t="s">
        <v>149</v>
      </c>
      <c r="E4452" s="2"/>
      <c r="F4452" s="2" t="s">
        <v>7738</v>
      </c>
    </row>
    <row r="4453" spans="1:6" ht="18" customHeight="1">
      <c r="A4453" s="2">
        <v>3824999995</v>
      </c>
      <c r="B4453" s="2" t="s">
        <v>9683</v>
      </c>
      <c r="C4453" s="2" t="s">
        <v>9540</v>
      </c>
      <c r="D4453" s="2" t="s">
        <v>149</v>
      </c>
      <c r="E4453" s="2"/>
      <c r="F4453" s="2"/>
    </row>
    <row r="4454" spans="1:6" ht="18" customHeight="1">
      <c r="A4454" s="2">
        <v>3824999996</v>
      </c>
      <c r="B4454" s="2" t="s">
        <v>9684</v>
      </c>
      <c r="C4454" s="2" t="s">
        <v>9540</v>
      </c>
      <c r="D4454" s="2" t="s">
        <v>149</v>
      </c>
      <c r="E4454" s="2"/>
      <c r="F4454" s="2" t="s">
        <v>6407</v>
      </c>
    </row>
    <row r="4455" spans="1:6" ht="18" customHeight="1">
      <c r="A4455" s="2">
        <v>3824999999</v>
      </c>
      <c r="B4455" s="2" t="s">
        <v>9685</v>
      </c>
      <c r="C4455" s="2" t="s">
        <v>9540</v>
      </c>
      <c r="D4455" s="2" t="s">
        <v>149</v>
      </c>
      <c r="E4455" s="2"/>
      <c r="F4455" s="2"/>
    </row>
    <row r="4456" spans="1:6" ht="18" customHeight="1">
      <c r="A4456" s="2">
        <v>3825100000</v>
      </c>
      <c r="B4456" s="2" t="s">
        <v>9686</v>
      </c>
      <c r="C4456" s="2" t="s">
        <v>9687</v>
      </c>
      <c r="D4456" s="2" t="s">
        <v>149</v>
      </c>
      <c r="E4456" s="2"/>
      <c r="F4456" s="2">
        <v>9</v>
      </c>
    </row>
    <row r="4457" spans="1:6" ht="18" customHeight="1">
      <c r="A4457" s="2">
        <v>3825200000</v>
      </c>
      <c r="B4457" s="2" t="s">
        <v>9688</v>
      </c>
      <c r="C4457" s="2" t="s">
        <v>9687</v>
      </c>
      <c r="D4457" s="2" t="s">
        <v>149</v>
      </c>
      <c r="E4457" s="2"/>
      <c r="F4457" s="2">
        <v>9</v>
      </c>
    </row>
    <row r="4458" spans="1:6" ht="18" customHeight="1">
      <c r="A4458" s="2">
        <v>3825300000</v>
      </c>
      <c r="B4458" s="2" t="s">
        <v>9689</v>
      </c>
      <c r="C4458" s="2" t="s">
        <v>9687</v>
      </c>
      <c r="D4458" s="2" t="s">
        <v>149</v>
      </c>
      <c r="E4458" s="2"/>
      <c r="F4458" s="2">
        <v>9</v>
      </c>
    </row>
    <row r="4459" spans="1:6" ht="18" customHeight="1">
      <c r="A4459" s="2">
        <v>3825410000</v>
      </c>
      <c r="B4459" s="2" t="s">
        <v>9690</v>
      </c>
      <c r="C4459" s="2" t="s">
        <v>9687</v>
      </c>
      <c r="D4459" s="2" t="s">
        <v>149</v>
      </c>
      <c r="E4459" s="2"/>
      <c r="F4459" s="2">
        <v>9</v>
      </c>
    </row>
    <row r="4460" spans="1:6" ht="18" customHeight="1">
      <c r="A4460" s="2">
        <v>3825490000</v>
      </c>
      <c r="B4460" s="2" t="s">
        <v>9691</v>
      </c>
      <c r="C4460" s="2" t="s">
        <v>9687</v>
      </c>
      <c r="D4460" s="2" t="s">
        <v>149</v>
      </c>
      <c r="E4460" s="2"/>
      <c r="F4460" s="2">
        <v>9</v>
      </c>
    </row>
    <row r="4461" spans="1:6" ht="18" customHeight="1">
      <c r="A4461" s="2">
        <v>3825500000</v>
      </c>
      <c r="B4461" s="2" t="s">
        <v>9692</v>
      </c>
      <c r="C4461" s="2" t="s">
        <v>9687</v>
      </c>
      <c r="D4461" s="2" t="s">
        <v>149</v>
      </c>
      <c r="E4461" s="2"/>
      <c r="F4461" s="2">
        <v>9</v>
      </c>
    </row>
    <row r="4462" spans="1:6" ht="18" customHeight="1">
      <c r="A4462" s="2">
        <v>3825610000</v>
      </c>
      <c r="B4462" s="2" t="s">
        <v>9693</v>
      </c>
      <c r="C4462" s="2" t="s">
        <v>9687</v>
      </c>
      <c r="D4462" s="2" t="s">
        <v>149</v>
      </c>
      <c r="E4462" s="2"/>
      <c r="F4462" s="2">
        <v>9</v>
      </c>
    </row>
    <row r="4463" spans="1:6" ht="18" customHeight="1">
      <c r="A4463" s="2">
        <v>3825690020</v>
      </c>
      <c r="B4463" s="2" t="s">
        <v>9694</v>
      </c>
      <c r="C4463" s="2" t="s">
        <v>9687</v>
      </c>
      <c r="D4463" s="2" t="s">
        <v>149</v>
      </c>
      <c r="E4463" s="2"/>
      <c r="F4463" s="2">
        <v>39</v>
      </c>
    </row>
    <row r="4464" spans="1:6" ht="18" customHeight="1">
      <c r="A4464" s="2">
        <v>3825690090</v>
      </c>
      <c r="B4464" s="2" t="s">
        <v>9695</v>
      </c>
      <c r="C4464" s="2" t="s">
        <v>9687</v>
      </c>
      <c r="D4464" s="2" t="s">
        <v>149</v>
      </c>
      <c r="E4464" s="2"/>
      <c r="F4464" s="2">
        <v>9</v>
      </c>
    </row>
    <row r="4465" spans="1:6" ht="18" customHeight="1">
      <c r="A4465" s="2">
        <v>3825900010</v>
      </c>
      <c r="B4465" s="2" t="s">
        <v>9696</v>
      </c>
      <c r="C4465" s="2" t="s">
        <v>9687</v>
      </c>
      <c r="D4465" s="2" t="s">
        <v>149</v>
      </c>
      <c r="E4465" s="2"/>
      <c r="F4465" s="2" t="s">
        <v>6407</v>
      </c>
    </row>
    <row r="4466" spans="1:6" ht="18" customHeight="1">
      <c r="A4466" s="2">
        <v>3825900090</v>
      </c>
      <c r="B4466" s="2" t="s">
        <v>9697</v>
      </c>
      <c r="C4466" s="2" t="s">
        <v>9687</v>
      </c>
      <c r="D4466" s="2" t="s">
        <v>149</v>
      </c>
      <c r="E4466" s="2"/>
      <c r="F4466" s="2">
        <v>9</v>
      </c>
    </row>
    <row r="4467" spans="1:6" ht="18" customHeight="1">
      <c r="A4467" s="2">
        <v>3826000001</v>
      </c>
      <c r="B4467" s="2" t="s">
        <v>9698</v>
      </c>
      <c r="C4467" s="2" t="s">
        <v>9699</v>
      </c>
      <c r="D4467" s="2" t="s">
        <v>149</v>
      </c>
      <c r="E4467" s="2" t="s">
        <v>6892</v>
      </c>
      <c r="F4467" s="2"/>
    </row>
    <row r="4468" spans="1:6" ht="18" customHeight="1">
      <c r="A4468" s="2">
        <v>3826000090</v>
      </c>
      <c r="B4468" s="2" t="s">
        <v>9700</v>
      </c>
      <c r="C4468" s="2" t="s">
        <v>9699</v>
      </c>
      <c r="D4468" s="2" t="s">
        <v>149</v>
      </c>
      <c r="E4468" s="2" t="s">
        <v>6892</v>
      </c>
      <c r="F4468" s="2"/>
    </row>
    <row r="4469" spans="1:6" ht="18" customHeight="1">
      <c r="A4469" s="2">
        <v>3827110010</v>
      </c>
      <c r="B4469" s="2" t="s">
        <v>9701</v>
      </c>
      <c r="C4469" s="2" t="s">
        <v>9529</v>
      </c>
      <c r="D4469" s="2" t="s">
        <v>149</v>
      </c>
      <c r="E4469" s="2"/>
      <c r="F4469" s="2" t="s">
        <v>7962</v>
      </c>
    </row>
    <row r="4470" spans="1:6" ht="18" customHeight="1">
      <c r="A4470" s="2">
        <v>3827110090</v>
      </c>
      <c r="B4470" s="2" t="s">
        <v>9702</v>
      </c>
      <c r="C4470" s="2" t="s">
        <v>9529</v>
      </c>
      <c r="D4470" s="2" t="s">
        <v>149</v>
      </c>
      <c r="E4470" s="2"/>
      <c r="F4470" s="2" t="s">
        <v>7943</v>
      </c>
    </row>
    <row r="4471" spans="1:6" ht="18" customHeight="1">
      <c r="A4471" s="2">
        <v>3827120000</v>
      </c>
      <c r="B4471" s="2" t="s">
        <v>9703</v>
      </c>
      <c r="C4471" s="2" t="s">
        <v>9529</v>
      </c>
      <c r="D4471" s="2" t="s">
        <v>149</v>
      </c>
      <c r="E4471" s="2"/>
      <c r="F4471" s="2" t="s">
        <v>7943</v>
      </c>
    </row>
    <row r="4472" spans="1:6" ht="18" customHeight="1">
      <c r="A4472" s="2">
        <v>3827130000</v>
      </c>
      <c r="B4472" s="2" t="s">
        <v>9704</v>
      </c>
      <c r="C4472" s="2" t="s">
        <v>9529</v>
      </c>
      <c r="D4472" s="2" t="s">
        <v>149</v>
      </c>
      <c r="E4472" s="2"/>
      <c r="F4472" s="2"/>
    </row>
    <row r="4473" spans="1:6" ht="18" customHeight="1">
      <c r="A4473" s="2">
        <v>3827140000</v>
      </c>
      <c r="B4473" s="2" t="s">
        <v>9705</v>
      </c>
      <c r="C4473" s="2" t="s">
        <v>9529</v>
      </c>
      <c r="D4473" s="2" t="s">
        <v>149</v>
      </c>
      <c r="E4473" s="2"/>
      <c r="F4473" s="2">
        <v>1</v>
      </c>
    </row>
    <row r="4474" spans="1:6" ht="18" customHeight="1">
      <c r="A4474" s="2">
        <v>3827200000</v>
      </c>
      <c r="B4474" s="2" t="s">
        <v>9706</v>
      </c>
      <c r="C4474" s="2" t="s">
        <v>9529</v>
      </c>
      <c r="D4474" s="2" t="s">
        <v>149</v>
      </c>
      <c r="E4474" s="2"/>
      <c r="F4474" s="2" t="s">
        <v>7943</v>
      </c>
    </row>
    <row r="4475" spans="1:6" ht="18" customHeight="1">
      <c r="A4475" s="2">
        <v>3827310000</v>
      </c>
      <c r="B4475" s="2" t="s">
        <v>9707</v>
      </c>
      <c r="C4475" s="2" t="s">
        <v>9529</v>
      </c>
      <c r="D4475" s="2" t="s">
        <v>149</v>
      </c>
      <c r="E4475" s="2"/>
      <c r="F4475" s="2" t="s">
        <v>7943</v>
      </c>
    </row>
    <row r="4476" spans="1:6" ht="18" customHeight="1">
      <c r="A4476" s="2">
        <v>3827320000</v>
      </c>
      <c r="B4476" s="2" t="s">
        <v>9708</v>
      </c>
      <c r="C4476" s="2" t="s">
        <v>9529</v>
      </c>
      <c r="D4476" s="2" t="s">
        <v>149</v>
      </c>
      <c r="E4476" s="2"/>
      <c r="F4476" s="2" t="s">
        <v>7943</v>
      </c>
    </row>
    <row r="4477" spans="1:6" ht="18" customHeight="1">
      <c r="A4477" s="2">
        <v>3827390000</v>
      </c>
      <c r="B4477" s="2" t="s">
        <v>9709</v>
      </c>
      <c r="C4477" s="2" t="s">
        <v>9529</v>
      </c>
      <c r="D4477" s="2" t="s">
        <v>149</v>
      </c>
      <c r="E4477" s="2"/>
      <c r="F4477" s="2" t="s">
        <v>7943</v>
      </c>
    </row>
    <row r="4478" spans="1:6" ht="18" customHeight="1">
      <c r="A4478" s="2">
        <v>3827400000</v>
      </c>
      <c r="B4478" s="2" t="s">
        <v>9710</v>
      </c>
      <c r="C4478" s="2" t="s">
        <v>9529</v>
      </c>
      <c r="D4478" s="2" t="s">
        <v>149</v>
      </c>
      <c r="E4478" s="2"/>
      <c r="F4478" s="2" t="s">
        <v>7943</v>
      </c>
    </row>
    <row r="4479" spans="1:6" ht="18" customHeight="1">
      <c r="A4479" s="2">
        <v>3827510000</v>
      </c>
      <c r="B4479" s="2" t="s">
        <v>9711</v>
      </c>
      <c r="C4479" s="2" t="s">
        <v>9529</v>
      </c>
      <c r="D4479" s="2" t="s">
        <v>149</v>
      </c>
      <c r="E4479" s="2"/>
      <c r="F4479" s="2" t="s">
        <v>7943</v>
      </c>
    </row>
    <row r="4480" spans="1:6" ht="18" customHeight="1">
      <c r="A4480" s="2">
        <v>3827590000</v>
      </c>
      <c r="B4480" s="2" t="s">
        <v>9712</v>
      </c>
      <c r="C4480" s="2" t="s">
        <v>9529</v>
      </c>
      <c r="D4480" s="2" t="s">
        <v>149</v>
      </c>
      <c r="E4480" s="2"/>
      <c r="F4480" s="2"/>
    </row>
    <row r="4481" spans="1:6" ht="18" customHeight="1">
      <c r="A4481" s="2">
        <v>3827610000</v>
      </c>
      <c r="B4481" s="2" t="s">
        <v>9713</v>
      </c>
      <c r="C4481" s="2" t="s">
        <v>9529</v>
      </c>
      <c r="D4481" s="2" t="s">
        <v>149</v>
      </c>
      <c r="E4481" s="2"/>
      <c r="F4481" s="2" t="s">
        <v>7943</v>
      </c>
    </row>
    <row r="4482" spans="1:6" ht="18" customHeight="1">
      <c r="A4482" s="2">
        <v>3827620000</v>
      </c>
      <c r="B4482" s="2" t="s">
        <v>9714</v>
      </c>
      <c r="C4482" s="2" t="s">
        <v>9529</v>
      </c>
      <c r="D4482" s="2" t="s">
        <v>149</v>
      </c>
      <c r="E4482" s="2"/>
      <c r="F4482" s="2" t="s">
        <v>7943</v>
      </c>
    </row>
    <row r="4483" spans="1:6" ht="18" customHeight="1">
      <c r="A4483" s="2">
        <v>3827630000</v>
      </c>
      <c r="B4483" s="2" t="s">
        <v>9715</v>
      </c>
      <c r="C4483" s="2" t="s">
        <v>9529</v>
      </c>
      <c r="D4483" s="2" t="s">
        <v>149</v>
      </c>
      <c r="E4483" s="2"/>
      <c r="F4483" s="2" t="s">
        <v>7943</v>
      </c>
    </row>
    <row r="4484" spans="1:6" ht="18" customHeight="1">
      <c r="A4484" s="2">
        <v>3827640000</v>
      </c>
      <c r="B4484" s="2" t="s">
        <v>9716</v>
      </c>
      <c r="C4484" s="2" t="s">
        <v>9529</v>
      </c>
      <c r="D4484" s="2" t="s">
        <v>149</v>
      </c>
      <c r="E4484" s="2"/>
      <c r="F4484" s="2" t="s">
        <v>7943</v>
      </c>
    </row>
    <row r="4485" spans="1:6" ht="18" customHeight="1">
      <c r="A4485" s="2">
        <v>3827650000</v>
      </c>
      <c r="B4485" s="2" t="s">
        <v>9717</v>
      </c>
      <c r="C4485" s="2" t="s">
        <v>9529</v>
      </c>
      <c r="D4485" s="2" t="s">
        <v>149</v>
      </c>
      <c r="E4485" s="2"/>
      <c r="F4485" s="2" t="s">
        <v>7943</v>
      </c>
    </row>
    <row r="4486" spans="1:6" ht="18" customHeight="1">
      <c r="A4486" s="2">
        <v>3827680000</v>
      </c>
      <c r="B4486" s="2" t="s">
        <v>9718</v>
      </c>
      <c r="C4486" s="2" t="s">
        <v>9529</v>
      </c>
      <c r="D4486" s="2" t="s">
        <v>149</v>
      </c>
      <c r="E4486" s="2"/>
      <c r="F4486" s="2" t="s">
        <v>7943</v>
      </c>
    </row>
    <row r="4487" spans="1:6" ht="18" customHeight="1">
      <c r="A4487" s="2">
        <v>3827690000</v>
      </c>
      <c r="B4487" s="2" t="s">
        <v>9719</v>
      </c>
      <c r="C4487" s="2" t="s">
        <v>9529</v>
      </c>
      <c r="D4487" s="2" t="s">
        <v>149</v>
      </c>
      <c r="E4487" s="2"/>
      <c r="F4487" s="2"/>
    </row>
    <row r="4488" spans="1:6" ht="18" customHeight="1">
      <c r="A4488" s="2">
        <v>3827900000</v>
      </c>
      <c r="B4488" s="2" t="s">
        <v>9720</v>
      </c>
      <c r="C4488" s="2" t="s">
        <v>9529</v>
      </c>
      <c r="D4488" s="2" t="s">
        <v>149</v>
      </c>
      <c r="E4488" s="2"/>
      <c r="F4488" s="2"/>
    </row>
    <row r="4489" spans="1:6" ht="18" customHeight="1">
      <c r="A4489" s="2">
        <v>3901100001</v>
      </c>
      <c r="B4489" s="2" t="s">
        <v>9721</v>
      </c>
      <c r="C4489" s="2" t="s">
        <v>9722</v>
      </c>
      <c r="D4489" s="2" t="s">
        <v>149</v>
      </c>
      <c r="E4489" s="2"/>
      <c r="F4489" s="2"/>
    </row>
    <row r="4490" spans="1:6" ht="18" customHeight="1">
      <c r="A4490" s="2">
        <v>3901100090</v>
      </c>
      <c r="B4490" s="2" t="s">
        <v>9721</v>
      </c>
      <c r="C4490" s="2" t="s">
        <v>9722</v>
      </c>
      <c r="D4490" s="2" t="s">
        <v>149</v>
      </c>
      <c r="E4490" s="2"/>
      <c r="F4490" s="2"/>
    </row>
    <row r="4491" spans="1:6" ht="18" customHeight="1">
      <c r="A4491" s="2">
        <v>3901200011</v>
      </c>
      <c r="B4491" s="2" t="s">
        <v>9723</v>
      </c>
      <c r="C4491" s="2" t="s">
        <v>9722</v>
      </c>
      <c r="D4491" s="2" t="s">
        <v>149</v>
      </c>
      <c r="E4491" s="2"/>
      <c r="F4491" s="2"/>
    </row>
    <row r="4492" spans="1:6" ht="18" customHeight="1">
      <c r="A4492" s="2">
        <v>3901200019</v>
      </c>
      <c r="B4492" s="2" t="s">
        <v>9723</v>
      </c>
      <c r="C4492" s="2" t="s">
        <v>9722</v>
      </c>
      <c r="D4492" s="2" t="s">
        <v>149</v>
      </c>
      <c r="E4492" s="2"/>
      <c r="F4492" s="2"/>
    </row>
    <row r="4493" spans="1:6" ht="18" customHeight="1">
      <c r="A4493" s="2">
        <v>3901200091</v>
      </c>
      <c r="B4493" s="2" t="s">
        <v>9724</v>
      </c>
      <c r="C4493" s="2" t="s">
        <v>9722</v>
      </c>
      <c r="D4493" s="2" t="s">
        <v>149</v>
      </c>
      <c r="E4493" s="2"/>
      <c r="F4493" s="2"/>
    </row>
    <row r="4494" spans="1:6" ht="18" customHeight="1">
      <c r="A4494" s="2">
        <v>3901200099</v>
      </c>
      <c r="B4494" s="2" t="s">
        <v>9724</v>
      </c>
      <c r="C4494" s="2" t="s">
        <v>9722</v>
      </c>
      <c r="D4494" s="2" t="s">
        <v>149</v>
      </c>
      <c r="E4494" s="2"/>
      <c r="F4494" s="2"/>
    </row>
    <row r="4495" spans="1:6" ht="18" customHeight="1">
      <c r="A4495" s="2">
        <v>3901300000</v>
      </c>
      <c r="B4495" s="2" t="s">
        <v>9725</v>
      </c>
      <c r="C4495" s="2" t="s">
        <v>9726</v>
      </c>
      <c r="D4495" s="2" t="s">
        <v>149</v>
      </c>
      <c r="E4495" s="2"/>
      <c r="F4495" s="2"/>
    </row>
    <row r="4496" spans="1:6" ht="18" customHeight="1">
      <c r="A4496" s="2">
        <v>3901401010</v>
      </c>
      <c r="B4496" s="2" t="s">
        <v>9727</v>
      </c>
      <c r="C4496" s="2" t="s">
        <v>9722</v>
      </c>
      <c r="D4496" s="2" t="s">
        <v>149</v>
      </c>
      <c r="E4496" s="2"/>
      <c r="F4496" s="2"/>
    </row>
    <row r="4497" spans="1:6" ht="18" customHeight="1">
      <c r="A4497" s="2">
        <v>3901401090</v>
      </c>
      <c r="B4497" s="2" t="s">
        <v>9728</v>
      </c>
      <c r="C4497" s="2" t="s">
        <v>9722</v>
      </c>
      <c r="D4497" s="2" t="s">
        <v>149</v>
      </c>
      <c r="E4497" s="2"/>
      <c r="F4497" s="2"/>
    </row>
    <row r="4498" spans="1:6" ht="18" customHeight="1">
      <c r="A4498" s="2">
        <v>3901402010</v>
      </c>
      <c r="B4498" s="2" t="s">
        <v>9729</v>
      </c>
      <c r="C4498" s="2" t="s">
        <v>9722</v>
      </c>
      <c r="D4498" s="2" t="s">
        <v>149</v>
      </c>
      <c r="E4498" s="2"/>
      <c r="F4498" s="2"/>
    </row>
    <row r="4499" spans="1:6" ht="18" customHeight="1">
      <c r="A4499" s="2">
        <v>3901402090</v>
      </c>
      <c r="B4499" s="2" t="s">
        <v>9730</v>
      </c>
      <c r="C4499" s="2" t="s">
        <v>9722</v>
      </c>
      <c r="D4499" s="2" t="s">
        <v>149</v>
      </c>
      <c r="E4499" s="2"/>
      <c r="F4499" s="2"/>
    </row>
    <row r="4500" spans="1:6" ht="18" customHeight="1">
      <c r="A4500" s="2">
        <v>3901409000</v>
      </c>
      <c r="B4500" s="2" t="s">
        <v>9731</v>
      </c>
      <c r="C4500" s="2" t="s">
        <v>9722</v>
      </c>
      <c r="D4500" s="2" t="s">
        <v>149</v>
      </c>
      <c r="E4500" s="2"/>
      <c r="F4500" s="2"/>
    </row>
    <row r="4501" spans="1:6" ht="18" customHeight="1">
      <c r="A4501" s="2">
        <v>3901901000</v>
      </c>
      <c r="B4501" s="2" t="s">
        <v>9732</v>
      </c>
      <c r="C4501" s="2" t="s">
        <v>9722</v>
      </c>
      <c r="D4501" s="2" t="s">
        <v>149</v>
      </c>
      <c r="E4501" s="2"/>
      <c r="F4501" s="2"/>
    </row>
    <row r="4502" spans="1:6" ht="18" customHeight="1">
      <c r="A4502" s="2">
        <v>3901909000</v>
      </c>
      <c r="B4502" s="2" t="s">
        <v>9733</v>
      </c>
      <c r="C4502" s="2" t="s">
        <v>9734</v>
      </c>
      <c r="D4502" s="2" t="s">
        <v>149</v>
      </c>
      <c r="E4502" s="2"/>
      <c r="F4502" s="2"/>
    </row>
    <row r="4503" spans="1:6" ht="18" customHeight="1">
      <c r="A4503" s="2">
        <v>3902100020</v>
      </c>
      <c r="B4503" s="2" t="s">
        <v>9735</v>
      </c>
      <c r="C4503" s="2" t="s">
        <v>9734</v>
      </c>
      <c r="D4503" s="2" t="s">
        <v>149</v>
      </c>
      <c r="E4503" s="2"/>
      <c r="F4503" s="2"/>
    </row>
    <row r="4504" spans="1:6" ht="18" customHeight="1">
      <c r="A4504" s="2">
        <v>3902100090</v>
      </c>
      <c r="B4504" s="2" t="s">
        <v>9736</v>
      </c>
      <c r="C4504" s="2" t="s">
        <v>9734</v>
      </c>
      <c r="D4504" s="2" t="s">
        <v>149</v>
      </c>
      <c r="E4504" s="2"/>
      <c r="F4504" s="2"/>
    </row>
    <row r="4505" spans="1:6" ht="18" customHeight="1">
      <c r="A4505" s="2">
        <v>3902200000</v>
      </c>
      <c r="B4505" s="2" t="s">
        <v>9737</v>
      </c>
      <c r="C4505" s="2" t="s">
        <v>9734</v>
      </c>
      <c r="D4505" s="2" t="s">
        <v>149</v>
      </c>
      <c r="E4505" s="2"/>
      <c r="F4505" s="2" t="s">
        <v>6407</v>
      </c>
    </row>
    <row r="4506" spans="1:6" ht="18" customHeight="1">
      <c r="A4506" s="2">
        <v>3902301000</v>
      </c>
      <c r="B4506" s="2" t="s">
        <v>9738</v>
      </c>
      <c r="C4506" s="2" t="s">
        <v>9734</v>
      </c>
      <c r="D4506" s="2" t="s">
        <v>149</v>
      </c>
      <c r="E4506" s="2"/>
      <c r="F4506" s="2"/>
    </row>
    <row r="4507" spans="1:6" ht="18" customHeight="1">
      <c r="A4507" s="2">
        <v>3902309000</v>
      </c>
      <c r="B4507" s="2" t="s">
        <v>9739</v>
      </c>
      <c r="C4507" s="2" t="s">
        <v>9734</v>
      </c>
      <c r="D4507" s="2" t="s">
        <v>149</v>
      </c>
      <c r="E4507" s="2"/>
      <c r="F4507" s="2"/>
    </row>
    <row r="4508" spans="1:6" ht="18" customHeight="1">
      <c r="A4508" s="2">
        <v>3902900030</v>
      </c>
      <c r="B4508" s="2" t="s">
        <v>9740</v>
      </c>
      <c r="C4508" s="2" t="s">
        <v>9734</v>
      </c>
      <c r="D4508" s="2" t="s">
        <v>149</v>
      </c>
      <c r="E4508" s="2"/>
      <c r="F4508" s="2">
        <v>3</v>
      </c>
    </row>
    <row r="4509" spans="1:6" ht="18" customHeight="1">
      <c r="A4509" s="2">
        <v>3902900090</v>
      </c>
      <c r="B4509" s="2" t="s">
        <v>9741</v>
      </c>
      <c r="C4509" s="2" t="s">
        <v>9734</v>
      </c>
      <c r="D4509" s="2" t="s">
        <v>149</v>
      </c>
      <c r="E4509" s="2"/>
      <c r="F4509" s="2"/>
    </row>
    <row r="4510" spans="1:6" ht="18" customHeight="1">
      <c r="A4510" s="2">
        <v>3903110000</v>
      </c>
      <c r="B4510" s="2" t="s">
        <v>9742</v>
      </c>
      <c r="C4510" s="2" t="s">
        <v>9743</v>
      </c>
      <c r="D4510" s="2" t="s">
        <v>149</v>
      </c>
      <c r="E4510" s="2"/>
      <c r="F4510" s="2"/>
    </row>
    <row r="4511" spans="1:6" ht="18" customHeight="1">
      <c r="A4511" s="2">
        <v>3903191000</v>
      </c>
      <c r="B4511" s="2" t="s">
        <v>9744</v>
      </c>
      <c r="C4511" s="2" t="s">
        <v>9743</v>
      </c>
      <c r="D4511" s="2" t="s">
        <v>149</v>
      </c>
      <c r="E4511" s="2"/>
      <c r="F4511" s="2"/>
    </row>
    <row r="4512" spans="1:6" ht="18" customHeight="1">
      <c r="A4512" s="2">
        <v>3903199000</v>
      </c>
      <c r="B4512" s="2" t="s">
        <v>9745</v>
      </c>
      <c r="C4512" s="2" t="s">
        <v>9743</v>
      </c>
      <c r="D4512" s="2" t="s">
        <v>149</v>
      </c>
      <c r="E4512" s="2"/>
      <c r="F4512" s="2"/>
    </row>
    <row r="4513" spans="1:6" ht="18" customHeight="1">
      <c r="A4513" s="2">
        <v>3903200000</v>
      </c>
      <c r="B4513" s="2" t="s">
        <v>9746</v>
      </c>
      <c r="C4513" s="2" t="s">
        <v>9747</v>
      </c>
      <c r="D4513" s="2" t="s">
        <v>149</v>
      </c>
      <c r="E4513" s="2"/>
      <c r="F4513" s="2"/>
    </row>
    <row r="4514" spans="1:6" ht="18" customHeight="1">
      <c r="A4514" s="2">
        <v>3903301000</v>
      </c>
      <c r="B4514" s="2" t="s">
        <v>9748</v>
      </c>
      <c r="C4514" s="2" t="s">
        <v>9749</v>
      </c>
      <c r="D4514" s="2" t="s">
        <v>149</v>
      </c>
      <c r="E4514" s="2"/>
      <c r="F4514" s="2"/>
    </row>
    <row r="4515" spans="1:6" ht="18" customHeight="1">
      <c r="A4515" s="2">
        <v>3903309000</v>
      </c>
      <c r="B4515" s="2" t="s">
        <v>9750</v>
      </c>
      <c r="C4515" s="2" t="s">
        <v>9749</v>
      </c>
      <c r="D4515" s="2" t="s">
        <v>149</v>
      </c>
      <c r="E4515" s="2"/>
      <c r="F4515" s="2"/>
    </row>
    <row r="4516" spans="1:6" ht="18" customHeight="1">
      <c r="A4516" s="2">
        <v>3903900000</v>
      </c>
      <c r="B4516" s="2" t="s">
        <v>9751</v>
      </c>
      <c r="C4516" s="2" t="s">
        <v>9747</v>
      </c>
      <c r="D4516" s="2" t="s">
        <v>149</v>
      </c>
      <c r="E4516" s="2"/>
      <c r="F4516" s="2"/>
    </row>
    <row r="4517" spans="1:6" ht="18" customHeight="1">
      <c r="A4517" s="2">
        <v>3904101000</v>
      </c>
      <c r="B4517" s="2" t="s">
        <v>9752</v>
      </c>
      <c r="C4517" s="2" t="s">
        <v>9753</v>
      </c>
      <c r="D4517" s="2" t="s">
        <v>149</v>
      </c>
      <c r="E4517" s="2"/>
      <c r="F4517" s="2"/>
    </row>
    <row r="4518" spans="1:6" ht="18" customHeight="1">
      <c r="A4518" s="2">
        <v>3904109000</v>
      </c>
      <c r="B4518" s="2" t="s">
        <v>9754</v>
      </c>
      <c r="C4518" s="2" t="s">
        <v>9753</v>
      </c>
      <c r="D4518" s="2" t="s">
        <v>149</v>
      </c>
      <c r="E4518" s="2"/>
      <c r="F4518" s="2">
        <v>7</v>
      </c>
    </row>
    <row r="4519" spans="1:6" ht="18" customHeight="1">
      <c r="A4519" s="2">
        <v>3904210000</v>
      </c>
      <c r="B4519" s="2" t="s">
        <v>9755</v>
      </c>
      <c r="C4519" s="2" t="s">
        <v>9756</v>
      </c>
      <c r="D4519" s="2" t="s">
        <v>149</v>
      </c>
      <c r="E4519" s="2"/>
      <c r="F4519" s="2"/>
    </row>
    <row r="4520" spans="1:6" ht="18" customHeight="1">
      <c r="A4520" s="2">
        <v>3904220000</v>
      </c>
      <c r="B4520" s="2" t="s">
        <v>9757</v>
      </c>
      <c r="C4520" s="2" t="s">
        <v>9756</v>
      </c>
      <c r="D4520" s="2" t="s">
        <v>149</v>
      </c>
      <c r="E4520" s="2"/>
      <c r="F4520" s="2"/>
    </row>
    <row r="4521" spans="1:6" ht="18" customHeight="1">
      <c r="A4521" s="2">
        <v>3904300000</v>
      </c>
      <c r="B4521" s="2" t="s">
        <v>9758</v>
      </c>
      <c r="C4521" s="2" t="s">
        <v>9747</v>
      </c>
      <c r="D4521" s="2" t="s">
        <v>149</v>
      </c>
      <c r="E4521" s="2"/>
      <c r="F4521" s="2"/>
    </row>
    <row r="4522" spans="1:6" ht="18" customHeight="1">
      <c r="A4522" s="2">
        <v>3904400000</v>
      </c>
      <c r="B4522" s="2" t="s">
        <v>9759</v>
      </c>
      <c r="C4522" s="2" t="s">
        <v>9747</v>
      </c>
      <c r="D4522" s="2" t="s">
        <v>149</v>
      </c>
      <c r="E4522" s="2"/>
      <c r="F4522" s="2"/>
    </row>
    <row r="4523" spans="1:6" ht="18" customHeight="1">
      <c r="A4523" s="2">
        <v>3904500010</v>
      </c>
      <c r="B4523" s="2" t="s">
        <v>9760</v>
      </c>
      <c r="C4523" s="2" t="s">
        <v>9747</v>
      </c>
      <c r="D4523" s="2" t="s">
        <v>149</v>
      </c>
      <c r="E4523" s="2"/>
      <c r="F4523" s="2"/>
    </row>
    <row r="4524" spans="1:6" ht="18" customHeight="1">
      <c r="A4524" s="2">
        <v>3904500090</v>
      </c>
      <c r="B4524" s="2" t="s">
        <v>9761</v>
      </c>
      <c r="C4524" s="2" t="s">
        <v>9747</v>
      </c>
      <c r="D4524" s="2" t="s">
        <v>149</v>
      </c>
      <c r="E4524" s="2"/>
      <c r="F4524" s="2"/>
    </row>
    <row r="4525" spans="1:6" ht="18" customHeight="1">
      <c r="A4525" s="2">
        <v>3904610000</v>
      </c>
      <c r="B4525" s="2" t="s">
        <v>9762</v>
      </c>
      <c r="C4525" s="2" t="s">
        <v>9747</v>
      </c>
      <c r="D4525" s="2" t="s">
        <v>149</v>
      </c>
      <c r="E4525" s="2"/>
      <c r="F4525" s="2"/>
    </row>
    <row r="4526" spans="1:6" ht="18" customHeight="1">
      <c r="A4526" s="2">
        <v>3904690010</v>
      </c>
      <c r="B4526" s="2" t="s">
        <v>9763</v>
      </c>
      <c r="C4526" s="2" t="s">
        <v>9747</v>
      </c>
      <c r="D4526" s="2" t="s">
        <v>149</v>
      </c>
      <c r="E4526" s="2"/>
      <c r="F4526" s="2" t="s">
        <v>7738</v>
      </c>
    </row>
    <row r="4527" spans="1:6" ht="18" customHeight="1">
      <c r="A4527" s="2">
        <v>3904690090</v>
      </c>
      <c r="B4527" s="2" t="s">
        <v>9764</v>
      </c>
      <c r="C4527" s="2" t="s">
        <v>9747</v>
      </c>
      <c r="D4527" s="2" t="s">
        <v>149</v>
      </c>
      <c r="E4527" s="2"/>
      <c r="F4527" s="2"/>
    </row>
    <row r="4528" spans="1:6" ht="18" customHeight="1">
      <c r="A4528" s="2">
        <v>3904900000</v>
      </c>
      <c r="B4528" s="2" t="s">
        <v>9765</v>
      </c>
      <c r="C4528" s="2" t="s">
        <v>9747</v>
      </c>
      <c r="D4528" s="2" t="s">
        <v>149</v>
      </c>
      <c r="E4528" s="2"/>
      <c r="F4528" s="2"/>
    </row>
    <row r="4529" spans="1:6" ht="18" customHeight="1">
      <c r="A4529" s="2">
        <v>3905120000</v>
      </c>
      <c r="B4529" s="2" t="s">
        <v>9766</v>
      </c>
      <c r="C4529" s="2" t="s">
        <v>9747</v>
      </c>
      <c r="D4529" s="2" t="s">
        <v>149</v>
      </c>
      <c r="E4529" s="2"/>
      <c r="F4529" s="2"/>
    </row>
    <row r="4530" spans="1:6" ht="18" customHeight="1">
      <c r="A4530" s="2">
        <v>3905190000</v>
      </c>
      <c r="B4530" s="2" t="s">
        <v>9767</v>
      </c>
      <c r="C4530" s="2" t="s">
        <v>9747</v>
      </c>
      <c r="D4530" s="2" t="s">
        <v>149</v>
      </c>
      <c r="E4530" s="2"/>
      <c r="F4530" s="2"/>
    </row>
    <row r="4531" spans="1:6" ht="18" customHeight="1">
      <c r="A4531" s="2">
        <v>3905210000</v>
      </c>
      <c r="B4531" s="2" t="s">
        <v>9768</v>
      </c>
      <c r="C4531" s="2" t="s">
        <v>9747</v>
      </c>
      <c r="D4531" s="2" t="s">
        <v>149</v>
      </c>
      <c r="E4531" s="2"/>
      <c r="F4531" s="2"/>
    </row>
    <row r="4532" spans="1:6" ht="18" customHeight="1">
      <c r="A4532" s="2">
        <v>3905290000</v>
      </c>
      <c r="B4532" s="2" t="s">
        <v>9769</v>
      </c>
      <c r="C4532" s="2" t="s">
        <v>9747</v>
      </c>
      <c r="D4532" s="2" t="s">
        <v>149</v>
      </c>
      <c r="E4532" s="2"/>
      <c r="F4532" s="2"/>
    </row>
    <row r="4533" spans="1:6" ht="18" customHeight="1">
      <c r="A4533" s="2">
        <v>3905300000</v>
      </c>
      <c r="B4533" s="2" t="s">
        <v>9770</v>
      </c>
      <c r="C4533" s="2" t="s">
        <v>9747</v>
      </c>
      <c r="D4533" s="2" t="s">
        <v>149</v>
      </c>
      <c r="E4533" s="2"/>
      <c r="F4533" s="2" t="s">
        <v>6407</v>
      </c>
    </row>
    <row r="4534" spans="1:6" ht="18" customHeight="1">
      <c r="A4534" s="2">
        <v>3905910010</v>
      </c>
      <c r="B4534" s="2" t="s">
        <v>9771</v>
      </c>
      <c r="C4534" s="2" t="s">
        <v>9747</v>
      </c>
      <c r="D4534" s="2" t="s">
        <v>149</v>
      </c>
      <c r="E4534" s="2"/>
      <c r="F4534" s="2"/>
    </row>
    <row r="4535" spans="1:6" ht="18" customHeight="1">
      <c r="A4535" s="2">
        <v>3905910090</v>
      </c>
      <c r="B4535" s="2" t="s">
        <v>9772</v>
      </c>
      <c r="C4535" s="2" t="s">
        <v>9747</v>
      </c>
      <c r="D4535" s="2" t="s">
        <v>149</v>
      </c>
      <c r="E4535" s="2"/>
      <c r="F4535" s="2"/>
    </row>
    <row r="4536" spans="1:6" ht="18" customHeight="1">
      <c r="A4536" s="2">
        <v>3905990000</v>
      </c>
      <c r="B4536" s="2" t="s">
        <v>9773</v>
      </c>
      <c r="C4536" s="2" t="s">
        <v>9747</v>
      </c>
      <c r="D4536" s="2" t="s">
        <v>149</v>
      </c>
      <c r="E4536" s="2"/>
      <c r="F4536" s="2"/>
    </row>
    <row r="4537" spans="1:6" ht="18" customHeight="1">
      <c r="A4537" s="2">
        <v>3906100000</v>
      </c>
      <c r="B4537" s="2" t="s">
        <v>9774</v>
      </c>
      <c r="C4537" s="2" t="s">
        <v>9747</v>
      </c>
      <c r="D4537" s="2" t="s">
        <v>149</v>
      </c>
      <c r="E4537" s="2"/>
      <c r="F4537" s="2"/>
    </row>
    <row r="4538" spans="1:6" ht="18" customHeight="1">
      <c r="A4538" s="2">
        <v>3906901000</v>
      </c>
      <c r="B4538" s="2" t="s">
        <v>9775</v>
      </c>
      <c r="C4538" s="2" t="s">
        <v>9747</v>
      </c>
      <c r="D4538" s="2" t="s">
        <v>149</v>
      </c>
      <c r="E4538" s="2"/>
      <c r="F4538" s="2" t="s">
        <v>6407</v>
      </c>
    </row>
    <row r="4539" spans="1:6" ht="18" customHeight="1">
      <c r="A4539" s="2">
        <v>3906902000</v>
      </c>
      <c r="B4539" s="2" t="s">
        <v>9776</v>
      </c>
      <c r="C4539" s="2" t="s">
        <v>9747</v>
      </c>
      <c r="D4539" s="2" t="s">
        <v>149</v>
      </c>
      <c r="E4539" s="2"/>
      <c r="F4539" s="2"/>
    </row>
    <row r="4540" spans="1:6" ht="18" customHeight="1">
      <c r="A4540" s="2">
        <v>3906909010</v>
      </c>
      <c r="B4540" s="2" t="s">
        <v>7956</v>
      </c>
      <c r="C4540" s="2" t="s">
        <v>9747</v>
      </c>
      <c r="D4540" s="2" t="s">
        <v>149</v>
      </c>
      <c r="E4540" s="2"/>
      <c r="F4540" s="2" t="s">
        <v>7738</v>
      </c>
    </row>
    <row r="4541" spans="1:6" ht="18" customHeight="1">
      <c r="A4541" s="2">
        <v>3906909090</v>
      </c>
      <c r="B4541" s="2" t="s">
        <v>9777</v>
      </c>
      <c r="C4541" s="2" t="s">
        <v>9747</v>
      </c>
      <c r="D4541" s="2" t="s">
        <v>149</v>
      </c>
      <c r="E4541" s="2"/>
      <c r="F4541" s="2"/>
    </row>
    <row r="4542" spans="1:6" ht="18" customHeight="1">
      <c r="A4542" s="2">
        <v>3907101010</v>
      </c>
      <c r="B4542" s="2" t="s">
        <v>9778</v>
      </c>
      <c r="C4542" s="2" t="s">
        <v>9747</v>
      </c>
      <c r="D4542" s="2" t="s">
        <v>149</v>
      </c>
      <c r="E4542" s="2"/>
      <c r="F4542" s="2"/>
    </row>
    <row r="4543" spans="1:6" ht="18" customHeight="1">
      <c r="A4543" s="2">
        <v>3907101090</v>
      </c>
      <c r="B4543" s="2" t="s">
        <v>9779</v>
      </c>
      <c r="C4543" s="2" t="s">
        <v>9747</v>
      </c>
      <c r="D4543" s="2" t="s">
        <v>149</v>
      </c>
      <c r="E4543" s="2"/>
      <c r="F4543" s="2"/>
    </row>
    <row r="4544" spans="1:6" ht="18" customHeight="1">
      <c r="A4544" s="2">
        <v>3907109010</v>
      </c>
      <c r="B4544" s="2" t="s">
        <v>9780</v>
      </c>
      <c r="C4544" s="2" t="s">
        <v>9747</v>
      </c>
      <c r="D4544" s="2" t="s">
        <v>149</v>
      </c>
      <c r="E4544" s="2"/>
      <c r="F4544" s="2"/>
    </row>
    <row r="4545" spans="1:6" ht="18" customHeight="1">
      <c r="A4545" s="2">
        <v>3907109090</v>
      </c>
      <c r="B4545" s="2" t="s">
        <v>9781</v>
      </c>
      <c r="C4545" s="2" t="s">
        <v>9747</v>
      </c>
      <c r="D4545" s="2" t="s">
        <v>149</v>
      </c>
      <c r="E4545" s="2"/>
      <c r="F4545" s="2"/>
    </row>
    <row r="4546" spans="1:6" ht="18" customHeight="1">
      <c r="A4546" s="2">
        <v>3907210000</v>
      </c>
      <c r="B4546" s="2" t="s">
        <v>9782</v>
      </c>
      <c r="C4546" s="2" t="s">
        <v>9783</v>
      </c>
      <c r="D4546" s="2" t="s">
        <v>149</v>
      </c>
      <c r="E4546" s="2"/>
      <c r="F4546" s="2"/>
    </row>
    <row r="4547" spans="1:6" ht="18" customHeight="1">
      <c r="A4547" s="2">
        <v>3907291000</v>
      </c>
      <c r="B4547" s="2" t="s">
        <v>9784</v>
      </c>
      <c r="C4547" s="2" t="s">
        <v>9783</v>
      </c>
      <c r="D4547" s="2" t="s">
        <v>149</v>
      </c>
      <c r="E4547" s="2"/>
      <c r="F4547" s="2"/>
    </row>
    <row r="4548" spans="1:6" ht="18" customHeight="1">
      <c r="A4548" s="2">
        <v>3907299010</v>
      </c>
      <c r="B4548" s="2" t="s">
        <v>9785</v>
      </c>
      <c r="C4548" s="2" t="s">
        <v>9783</v>
      </c>
      <c r="D4548" s="2" t="s">
        <v>149</v>
      </c>
      <c r="E4548" s="2"/>
      <c r="F4548" s="2"/>
    </row>
    <row r="4549" spans="1:6" ht="18" customHeight="1">
      <c r="A4549" s="2">
        <v>3907299020</v>
      </c>
      <c r="B4549" s="2" t="s">
        <v>9786</v>
      </c>
      <c r="C4549" s="2" t="s">
        <v>9783</v>
      </c>
      <c r="D4549" s="2" t="s">
        <v>149</v>
      </c>
      <c r="E4549" s="2"/>
      <c r="F4549" s="2" t="s">
        <v>8072</v>
      </c>
    </row>
    <row r="4550" spans="1:6" ht="18" customHeight="1">
      <c r="A4550" s="2">
        <v>3907299030</v>
      </c>
      <c r="B4550" s="2" t="s">
        <v>7956</v>
      </c>
      <c r="C4550" s="2" t="s">
        <v>9783</v>
      </c>
      <c r="D4550" s="2" t="s">
        <v>149</v>
      </c>
      <c r="E4550" s="2"/>
      <c r="F4550" s="2" t="s">
        <v>7738</v>
      </c>
    </row>
    <row r="4551" spans="1:6" ht="18" customHeight="1">
      <c r="A4551" s="2">
        <v>3907299090</v>
      </c>
      <c r="B4551" s="2" t="s">
        <v>9787</v>
      </c>
      <c r="C4551" s="2" t="s">
        <v>9783</v>
      </c>
      <c r="D4551" s="2" t="s">
        <v>149</v>
      </c>
      <c r="E4551" s="2"/>
      <c r="F4551" s="2"/>
    </row>
    <row r="4552" spans="1:6" ht="18" customHeight="1">
      <c r="A4552" s="2">
        <v>3907300001</v>
      </c>
      <c r="B4552" s="2" t="s">
        <v>9788</v>
      </c>
      <c r="C4552" s="2" t="s">
        <v>9789</v>
      </c>
      <c r="D4552" s="2" t="s">
        <v>149</v>
      </c>
      <c r="E4552" s="2"/>
      <c r="F4552" s="2" t="s">
        <v>6407</v>
      </c>
    </row>
    <row r="4553" spans="1:6" ht="18" customHeight="1">
      <c r="A4553" s="2">
        <v>3907300090</v>
      </c>
      <c r="B4553" s="2" t="s">
        <v>9790</v>
      </c>
      <c r="C4553" s="2" t="s">
        <v>9789</v>
      </c>
      <c r="D4553" s="2" t="s">
        <v>149</v>
      </c>
      <c r="E4553" s="2"/>
      <c r="F4553" s="2" t="s">
        <v>4648</v>
      </c>
    </row>
    <row r="4554" spans="1:6" ht="18" customHeight="1">
      <c r="A4554" s="2">
        <v>3907400010</v>
      </c>
      <c r="B4554" s="2" t="s">
        <v>9791</v>
      </c>
      <c r="C4554" s="2" t="s">
        <v>9792</v>
      </c>
      <c r="D4554" s="2" t="s">
        <v>149</v>
      </c>
      <c r="E4554" s="2"/>
      <c r="F4554" s="2"/>
    </row>
    <row r="4555" spans="1:6" ht="18" customHeight="1">
      <c r="A4555" s="2">
        <v>3907400090</v>
      </c>
      <c r="B4555" s="2" t="s">
        <v>9793</v>
      </c>
      <c r="C4555" s="2" t="s">
        <v>9792</v>
      </c>
      <c r="D4555" s="2" t="s">
        <v>149</v>
      </c>
      <c r="E4555" s="2"/>
      <c r="F4555" s="2"/>
    </row>
    <row r="4556" spans="1:6" ht="18" customHeight="1">
      <c r="A4556" s="2">
        <v>3907500000</v>
      </c>
      <c r="B4556" s="2" t="s">
        <v>9794</v>
      </c>
      <c r="C4556" s="2" t="s">
        <v>9795</v>
      </c>
      <c r="D4556" s="2" t="s">
        <v>149</v>
      </c>
      <c r="E4556" s="2"/>
      <c r="F4556" s="2" t="s">
        <v>4648</v>
      </c>
    </row>
    <row r="4557" spans="1:6" ht="18" customHeight="1">
      <c r="A4557" s="2">
        <v>3907611000</v>
      </c>
      <c r="B4557" s="2" t="s">
        <v>9796</v>
      </c>
      <c r="C4557" s="2" t="s">
        <v>9797</v>
      </c>
      <c r="D4557" s="2" t="s">
        <v>149</v>
      </c>
      <c r="E4557" s="2"/>
      <c r="F4557" s="2"/>
    </row>
    <row r="4558" spans="1:6" ht="18" customHeight="1">
      <c r="A4558" s="2">
        <v>3907619000</v>
      </c>
      <c r="B4558" s="2" t="s">
        <v>9798</v>
      </c>
      <c r="C4558" s="2" t="s">
        <v>9797</v>
      </c>
      <c r="D4558" s="2" t="s">
        <v>149</v>
      </c>
      <c r="E4558" s="2"/>
      <c r="F4558" s="2"/>
    </row>
    <row r="4559" spans="1:6" ht="18" customHeight="1">
      <c r="A4559" s="2">
        <v>3907691000</v>
      </c>
      <c r="B4559" s="2" t="s">
        <v>9799</v>
      </c>
      <c r="C4559" s="2" t="s">
        <v>9797</v>
      </c>
      <c r="D4559" s="2" t="s">
        <v>149</v>
      </c>
      <c r="E4559" s="2"/>
      <c r="F4559" s="2"/>
    </row>
    <row r="4560" spans="1:6" ht="18" customHeight="1">
      <c r="A4560" s="2">
        <v>3907699000</v>
      </c>
      <c r="B4560" s="2" t="s">
        <v>9800</v>
      </c>
      <c r="C4560" s="2" t="s">
        <v>9797</v>
      </c>
      <c r="D4560" s="2" t="s">
        <v>149</v>
      </c>
      <c r="E4560" s="2"/>
      <c r="F4560" s="2"/>
    </row>
    <row r="4561" spans="1:6" ht="18" customHeight="1">
      <c r="A4561" s="2">
        <v>3907700000</v>
      </c>
      <c r="B4561" s="2" t="s">
        <v>9801</v>
      </c>
      <c r="C4561" s="2" t="s">
        <v>9747</v>
      </c>
      <c r="D4561" s="2" t="s">
        <v>149</v>
      </c>
      <c r="E4561" s="2"/>
      <c r="F4561" s="2"/>
    </row>
    <row r="4562" spans="1:6" ht="18" customHeight="1">
      <c r="A4562" s="2">
        <v>3907910000</v>
      </c>
      <c r="B4562" s="2" t="s">
        <v>9802</v>
      </c>
      <c r="C4562" s="2" t="s">
        <v>9803</v>
      </c>
      <c r="D4562" s="2" t="s">
        <v>149</v>
      </c>
      <c r="E4562" s="2"/>
      <c r="F4562" s="2"/>
    </row>
    <row r="4563" spans="1:6" ht="18" customHeight="1">
      <c r="A4563" s="2">
        <v>3907991000</v>
      </c>
      <c r="B4563" s="2" t="s">
        <v>9804</v>
      </c>
      <c r="C4563" s="2" t="s">
        <v>9805</v>
      </c>
      <c r="D4563" s="2" t="s">
        <v>149</v>
      </c>
      <c r="E4563" s="2"/>
      <c r="F4563" s="2"/>
    </row>
    <row r="4564" spans="1:6" ht="18" customHeight="1">
      <c r="A4564" s="2">
        <v>3907999110</v>
      </c>
      <c r="B4564" s="2" t="s">
        <v>9806</v>
      </c>
      <c r="C4564" s="2" t="s">
        <v>9805</v>
      </c>
      <c r="D4564" s="2" t="s">
        <v>149</v>
      </c>
      <c r="E4564" s="2"/>
      <c r="F4564" s="2" t="s">
        <v>4648</v>
      </c>
    </row>
    <row r="4565" spans="1:6" ht="18" customHeight="1">
      <c r="A4565" s="2">
        <v>3907999190</v>
      </c>
      <c r="B4565" s="2" t="s">
        <v>9807</v>
      </c>
      <c r="C4565" s="2" t="s">
        <v>9805</v>
      </c>
      <c r="D4565" s="2" t="s">
        <v>149</v>
      </c>
      <c r="E4565" s="2"/>
      <c r="F4565" s="2" t="s">
        <v>4648</v>
      </c>
    </row>
    <row r="4566" spans="1:6" ht="18" customHeight="1">
      <c r="A4566" s="2">
        <v>3907999910</v>
      </c>
      <c r="B4566" s="2" t="s">
        <v>9808</v>
      </c>
      <c r="C4566" s="2" t="s">
        <v>9805</v>
      </c>
      <c r="D4566" s="2" t="s">
        <v>149</v>
      </c>
      <c r="E4566" s="2"/>
      <c r="F4566" s="2" t="s">
        <v>4648</v>
      </c>
    </row>
    <row r="4567" spans="1:6" ht="18" customHeight="1">
      <c r="A4567" s="2">
        <v>3907999990</v>
      </c>
      <c r="B4567" s="2" t="s">
        <v>9809</v>
      </c>
      <c r="C4567" s="2" t="s">
        <v>9805</v>
      </c>
      <c r="D4567" s="2" t="s">
        <v>149</v>
      </c>
      <c r="E4567" s="2"/>
      <c r="F4567" s="2" t="s">
        <v>4648</v>
      </c>
    </row>
    <row r="4568" spans="1:6" ht="18" customHeight="1">
      <c r="A4568" s="2">
        <v>3908101101</v>
      </c>
      <c r="B4568" s="2" t="s">
        <v>9810</v>
      </c>
      <c r="C4568" s="2" t="s">
        <v>9811</v>
      </c>
      <c r="D4568" s="2" t="s">
        <v>149</v>
      </c>
      <c r="E4568" s="2"/>
      <c r="F4568" s="2"/>
    </row>
    <row r="4569" spans="1:6" ht="18" customHeight="1">
      <c r="A4569" s="2">
        <v>3908101190</v>
      </c>
      <c r="B4569" s="2" t="s">
        <v>9812</v>
      </c>
      <c r="C4569" s="2" t="s">
        <v>9811</v>
      </c>
      <c r="D4569" s="2" t="s">
        <v>149</v>
      </c>
      <c r="E4569" s="2"/>
      <c r="F4569" s="2"/>
    </row>
    <row r="4570" spans="1:6" ht="18" customHeight="1">
      <c r="A4570" s="2">
        <v>3908101200</v>
      </c>
      <c r="B4570" s="2" t="s">
        <v>9813</v>
      </c>
      <c r="C4570" s="2" t="s">
        <v>9811</v>
      </c>
      <c r="D4570" s="2" t="s">
        <v>149</v>
      </c>
      <c r="E4570" s="2"/>
      <c r="F4570" s="2"/>
    </row>
    <row r="4571" spans="1:6" ht="18" customHeight="1">
      <c r="A4571" s="2">
        <v>3908101900</v>
      </c>
      <c r="B4571" s="2" t="s">
        <v>9814</v>
      </c>
      <c r="C4571" s="2" t="s">
        <v>9811</v>
      </c>
      <c r="D4571" s="2" t="s">
        <v>149</v>
      </c>
      <c r="E4571" s="2"/>
      <c r="F4571" s="2"/>
    </row>
    <row r="4572" spans="1:6" ht="18" customHeight="1">
      <c r="A4572" s="2">
        <v>3908109000</v>
      </c>
      <c r="B4572" s="2" t="s">
        <v>9815</v>
      </c>
      <c r="C4572" s="2" t="s">
        <v>9811</v>
      </c>
      <c r="D4572" s="2" t="s">
        <v>149</v>
      </c>
      <c r="E4572" s="2"/>
      <c r="F4572" s="2"/>
    </row>
    <row r="4573" spans="1:6" ht="18" customHeight="1">
      <c r="A4573" s="2">
        <v>3908901000</v>
      </c>
      <c r="B4573" s="2" t="s">
        <v>9816</v>
      </c>
      <c r="C4573" s="2" t="s">
        <v>9811</v>
      </c>
      <c r="D4573" s="2" t="s">
        <v>149</v>
      </c>
      <c r="E4573" s="2"/>
      <c r="F4573" s="2"/>
    </row>
    <row r="4574" spans="1:6" ht="18" customHeight="1">
      <c r="A4574" s="2">
        <v>3908902000</v>
      </c>
      <c r="B4574" s="2" t="s">
        <v>9817</v>
      </c>
      <c r="C4574" s="2" t="s">
        <v>9811</v>
      </c>
      <c r="D4574" s="2" t="s">
        <v>149</v>
      </c>
      <c r="E4574" s="2"/>
      <c r="F4574" s="2"/>
    </row>
    <row r="4575" spans="1:6" ht="18" customHeight="1">
      <c r="A4575" s="2">
        <v>3908909000</v>
      </c>
      <c r="B4575" s="2" t="s">
        <v>9818</v>
      </c>
      <c r="C4575" s="2" t="s">
        <v>9811</v>
      </c>
      <c r="D4575" s="2" t="s">
        <v>149</v>
      </c>
      <c r="E4575" s="2"/>
      <c r="F4575" s="2"/>
    </row>
    <row r="4576" spans="1:6" ht="18" customHeight="1">
      <c r="A4576" s="2">
        <v>3909100000</v>
      </c>
      <c r="B4576" s="2" t="s">
        <v>9819</v>
      </c>
      <c r="C4576" s="2" t="s">
        <v>9747</v>
      </c>
      <c r="D4576" s="2" t="s">
        <v>149</v>
      </c>
      <c r="E4576" s="2"/>
      <c r="F4576" s="2"/>
    </row>
    <row r="4577" spans="1:6" ht="18" customHeight="1">
      <c r="A4577" s="2">
        <v>3909200000</v>
      </c>
      <c r="B4577" s="2" t="s">
        <v>9820</v>
      </c>
      <c r="C4577" s="2" t="s">
        <v>9747</v>
      </c>
      <c r="D4577" s="2" t="s">
        <v>149</v>
      </c>
      <c r="E4577" s="2"/>
      <c r="F4577" s="2"/>
    </row>
    <row r="4578" spans="1:6" ht="18" customHeight="1">
      <c r="A4578" s="2">
        <v>3909310000</v>
      </c>
      <c r="B4578" s="2" t="s">
        <v>9821</v>
      </c>
      <c r="C4578" s="2" t="s">
        <v>9747</v>
      </c>
      <c r="D4578" s="2" t="s">
        <v>149</v>
      </c>
      <c r="E4578" s="2"/>
      <c r="F4578" s="2"/>
    </row>
    <row r="4579" spans="1:6" ht="18" customHeight="1">
      <c r="A4579" s="2">
        <v>3909390000</v>
      </c>
      <c r="B4579" s="2" t="s">
        <v>9822</v>
      </c>
      <c r="C4579" s="2" t="s">
        <v>9747</v>
      </c>
      <c r="D4579" s="2" t="s">
        <v>149</v>
      </c>
      <c r="E4579" s="2"/>
      <c r="F4579" s="2" t="s">
        <v>4648</v>
      </c>
    </row>
    <row r="4580" spans="1:6" ht="18" customHeight="1">
      <c r="A4580" s="2">
        <v>3909400000</v>
      </c>
      <c r="B4580" s="2" t="s">
        <v>9823</v>
      </c>
      <c r="C4580" s="2" t="s">
        <v>9747</v>
      </c>
      <c r="D4580" s="2" t="s">
        <v>149</v>
      </c>
      <c r="E4580" s="2"/>
      <c r="F4580" s="2" t="s">
        <v>4648</v>
      </c>
    </row>
    <row r="4581" spans="1:6" ht="18" customHeight="1">
      <c r="A4581" s="2">
        <v>3909500000</v>
      </c>
      <c r="B4581" s="2" t="s">
        <v>9824</v>
      </c>
      <c r="C4581" s="2" t="s">
        <v>9747</v>
      </c>
      <c r="D4581" s="2" t="s">
        <v>149</v>
      </c>
      <c r="E4581" s="2"/>
      <c r="F4581" s="2" t="s">
        <v>4648</v>
      </c>
    </row>
    <row r="4582" spans="1:6" ht="18" customHeight="1">
      <c r="A4582" s="2">
        <v>3910000000</v>
      </c>
      <c r="B4582" s="2" t="s">
        <v>9825</v>
      </c>
      <c r="C4582" s="2" t="s">
        <v>9826</v>
      </c>
      <c r="D4582" s="2" t="s">
        <v>149</v>
      </c>
      <c r="E4582" s="2"/>
      <c r="F4582" s="2"/>
    </row>
    <row r="4583" spans="1:6" ht="18" customHeight="1">
      <c r="A4583" s="2">
        <v>3911100000</v>
      </c>
      <c r="B4583" s="2" t="s">
        <v>9827</v>
      </c>
      <c r="C4583" s="2" t="s">
        <v>9828</v>
      </c>
      <c r="D4583" s="2" t="s">
        <v>149</v>
      </c>
      <c r="E4583" s="2"/>
      <c r="F4583" s="2"/>
    </row>
    <row r="4584" spans="1:6" ht="18" customHeight="1">
      <c r="A4584" s="2">
        <v>3911200000</v>
      </c>
      <c r="B4584" s="2" t="s">
        <v>9829</v>
      </c>
      <c r="C4584" s="2" t="s">
        <v>9828</v>
      </c>
      <c r="D4584" s="2" t="s">
        <v>149</v>
      </c>
      <c r="E4584" s="2"/>
      <c r="F4584" s="2"/>
    </row>
    <row r="4585" spans="1:6" ht="18" customHeight="1">
      <c r="A4585" s="2">
        <v>3911900001</v>
      </c>
      <c r="B4585" s="2" t="s">
        <v>9830</v>
      </c>
      <c r="C4585" s="2" t="s">
        <v>9747</v>
      </c>
      <c r="D4585" s="2" t="s">
        <v>149</v>
      </c>
      <c r="E4585" s="2"/>
      <c r="F4585" s="2"/>
    </row>
    <row r="4586" spans="1:6" ht="18" customHeight="1">
      <c r="A4586" s="2">
        <v>3911900003</v>
      </c>
      <c r="B4586" s="2" t="s">
        <v>9831</v>
      </c>
      <c r="C4586" s="2" t="s">
        <v>9747</v>
      </c>
      <c r="D4586" s="2" t="s">
        <v>149</v>
      </c>
      <c r="E4586" s="2"/>
      <c r="F4586" s="2"/>
    </row>
    <row r="4587" spans="1:6" ht="18" customHeight="1">
      <c r="A4587" s="2">
        <v>3911900004</v>
      </c>
      <c r="B4587" s="2" t="s">
        <v>9832</v>
      </c>
      <c r="C4587" s="2" t="s">
        <v>9747</v>
      </c>
      <c r="D4587" s="2" t="s">
        <v>149</v>
      </c>
      <c r="E4587" s="2"/>
      <c r="F4587" s="2"/>
    </row>
    <row r="4588" spans="1:6" ht="18" customHeight="1">
      <c r="A4588" s="2">
        <v>3911900005</v>
      </c>
      <c r="B4588" s="2" t="s">
        <v>9833</v>
      </c>
      <c r="C4588" s="2" t="s">
        <v>9747</v>
      </c>
      <c r="D4588" s="2" t="s">
        <v>149</v>
      </c>
      <c r="E4588" s="2"/>
      <c r="F4588" s="2"/>
    </row>
    <row r="4589" spans="1:6" ht="18" customHeight="1">
      <c r="A4589" s="2">
        <v>3911900006</v>
      </c>
      <c r="B4589" s="2" t="s">
        <v>9834</v>
      </c>
      <c r="C4589" s="2" t="s">
        <v>9747</v>
      </c>
      <c r="D4589" s="2" t="s">
        <v>149</v>
      </c>
      <c r="E4589" s="2"/>
      <c r="F4589" s="2"/>
    </row>
    <row r="4590" spans="1:6" ht="18" customHeight="1">
      <c r="A4590" s="2">
        <v>3911900090</v>
      </c>
      <c r="B4590" s="2" t="s">
        <v>9835</v>
      </c>
      <c r="C4590" s="2" t="s">
        <v>9747</v>
      </c>
      <c r="D4590" s="2" t="s">
        <v>149</v>
      </c>
      <c r="E4590" s="2"/>
      <c r="F4590" s="2"/>
    </row>
    <row r="4591" spans="1:6" ht="18" customHeight="1">
      <c r="A4591" s="2">
        <v>3912110000</v>
      </c>
      <c r="B4591" s="2" t="s">
        <v>9836</v>
      </c>
      <c r="C4591" s="2" t="s">
        <v>9837</v>
      </c>
      <c r="D4591" s="2" t="s">
        <v>149</v>
      </c>
      <c r="E4591" s="2"/>
      <c r="F4591" s="2"/>
    </row>
    <row r="4592" spans="1:6" ht="18" customHeight="1">
      <c r="A4592" s="2">
        <v>3912120000</v>
      </c>
      <c r="B4592" s="2" t="s">
        <v>9838</v>
      </c>
      <c r="C4592" s="2" t="s">
        <v>9837</v>
      </c>
      <c r="D4592" s="2" t="s">
        <v>149</v>
      </c>
      <c r="E4592" s="2"/>
      <c r="F4592" s="2"/>
    </row>
    <row r="4593" spans="1:6" ht="18" customHeight="1">
      <c r="A4593" s="2">
        <v>3912200000</v>
      </c>
      <c r="B4593" s="2" t="s">
        <v>9839</v>
      </c>
      <c r="C4593" s="2" t="s">
        <v>9828</v>
      </c>
      <c r="D4593" s="2" t="s">
        <v>149</v>
      </c>
      <c r="E4593" s="2"/>
      <c r="F4593" s="2"/>
    </row>
    <row r="4594" spans="1:6" ht="18" customHeight="1">
      <c r="A4594" s="2">
        <v>3912310000</v>
      </c>
      <c r="B4594" s="2" t="s">
        <v>9840</v>
      </c>
      <c r="C4594" s="2" t="s">
        <v>9828</v>
      </c>
      <c r="D4594" s="2" t="s">
        <v>149</v>
      </c>
      <c r="E4594" s="2"/>
      <c r="F4594" s="2"/>
    </row>
    <row r="4595" spans="1:6" ht="18" customHeight="1">
      <c r="A4595" s="2">
        <v>3912390000</v>
      </c>
      <c r="B4595" s="2" t="s">
        <v>9841</v>
      </c>
      <c r="C4595" s="2" t="s">
        <v>9828</v>
      </c>
      <c r="D4595" s="2" t="s">
        <v>149</v>
      </c>
      <c r="E4595" s="2"/>
      <c r="F4595" s="2"/>
    </row>
    <row r="4596" spans="1:6" ht="18" customHeight="1">
      <c r="A4596" s="2">
        <v>3912900000</v>
      </c>
      <c r="B4596" s="2" t="s">
        <v>9842</v>
      </c>
      <c r="C4596" s="2" t="s">
        <v>9828</v>
      </c>
      <c r="D4596" s="2" t="s">
        <v>149</v>
      </c>
      <c r="E4596" s="2"/>
      <c r="F4596" s="2"/>
    </row>
    <row r="4597" spans="1:6" ht="18" customHeight="1">
      <c r="A4597" s="2">
        <v>3913100000</v>
      </c>
      <c r="B4597" s="2" t="s">
        <v>9843</v>
      </c>
      <c r="C4597" s="2" t="s">
        <v>9828</v>
      </c>
      <c r="D4597" s="2" t="s">
        <v>149</v>
      </c>
      <c r="E4597" s="2"/>
      <c r="F4597" s="2" t="s">
        <v>4648</v>
      </c>
    </row>
    <row r="4598" spans="1:6" ht="18" customHeight="1">
      <c r="A4598" s="2">
        <v>3913900011</v>
      </c>
      <c r="B4598" s="2" t="s">
        <v>9844</v>
      </c>
      <c r="C4598" s="2" t="s">
        <v>9828</v>
      </c>
      <c r="D4598" s="2" t="s">
        <v>149</v>
      </c>
      <c r="E4598" s="2"/>
      <c r="F4598" s="2" t="s">
        <v>7495</v>
      </c>
    </row>
    <row r="4599" spans="1:6" ht="18" customHeight="1">
      <c r="A4599" s="2">
        <v>3913900090</v>
      </c>
      <c r="B4599" s="2" t="s">
        <v>9845</v>
      </c>
      <c r="C4599" s="2" t="s">
        <v>9828</v>
      </c>
      <c r="D4599" s="2" t="s">
        <v>149</v>
      </c>
      <c r="E4599" s="2"/>
      <c r="F4599" s="2"/>
    </row>
    <row r="4600" spans="1:6" ht="18" customHeight="1">
      <c r="A4600" s="2">
        <v>3914000000</v>
      </c>
      <c r="B4600" s="2" t="s">
        <v>9846</v>
      </c>
      <c r="C4600" s="2" t="s">
        <v>9847</v>
      </c>
      <c r="D4600" s="2" t="s">
        <v>149</v>
      </c>
      <c r="E4600" s="2"/>
      <c r="F4600" s="2"/>
    </row>
    <row r="4601" spans="1:6" ht="18" customHeight="1">
      <c r="A4601" s="2">
        <v>3915100000</v>
      </c>
      <c r="B4601" s="2" t="s">
        <v>9848</v>
      </c>
      <c r="C4601" s="2" t="s">
        <v>9849</v>
      </c>
      <c r="D4601" s="2" t="s">
        <v>149</v>
      </c>
      <c r="E4601" s="2"/>
      <c r="F4601" s="2">
        <v>9</v>
      </c>
    </row>
    <row r="4602" spans="1:6" ht="18" customHeight="1">
      <c r="A4602" s="2">
        <v>3915200000</v>
      </c>
      <c r="B4602" s="2" t="s">
        <v>9850</v>
      </c>
      <c r="C4602" s="2" t="s">
        <v>9849</v>
      </c>
      <c r="D4602" s="2" t="s">
        <v>149</v>
      </c>
      <c r="E4602" s="2"/>
      <c r="F4602" s="2">
        <v>9</v>
      </c>
    </row>
    <row r="4603" spans="1:6" ht="18" customHeight="1">
      <c r="A4603" s="2">
        <v>3915300000</v>
      </c>
      <c r="B4603" s="2" t="s">
        <v>9851</v>
      </c>
      <c r="C4603" s="2" t="s">
        <v>9849</v>
      </c>
      <c r="D4603" s="2" t="s">
        <v>149</v>
      </c>
      <c r="E4603" s="2"/>
      <c r="F4603" s="2">
        <v>9</v>
      </c>
    </row>
    <row r="4604" spans="1:6" ht="18" customHeight="1">
      <c r="A4604" s="2">
        <v>3915901000</v>
      </c>
      <c r="B4604" s="2" t="s">
        <v>9852</v>
      </c>
      <c r="C4604" s="2" t="s">
        <v>9849</v>
      </c>
      <c r="D4604" s="2" t="s">
        <v>149</v>
      </c>
      <c r="E4604" s="2"/>
      <c r="F4604" s="2">
        <v>9</v>
      </c>
    </row>
    <row r="4605" spans="1:6" ht="18" customHeight="1">
      <c r="A4605" s="2">
        <v>3915909000</v>
      </c>
      <c r="B4605" s="2" t="s">
        <v>9853</v>
      </c>
      <c r="C4605" s="2" t="s">
        <v>9849</v>
      </c>
      <c r="D4605" s="2" t="s">
        <v>149</v>
      </c>
      <c r="E4605" s="2"/>
      <c r="F4605" s="2">
        <v>9</v>
      </c>
    </row>
    <row r="4606" spans="1:6" ht="18" customHeight="1">
      <c r="A4606" s="2">
        <v>3916100000</v>
      </c>
      <c r="B4606" s="2" t="s">
        <v>9854</v>
      </c>
      <c r="C4606" s="2" t="s">
        <v>9855</v>
      </c>
      <c r="D4606" s="2" t="s">
        <v>149</v>
      </c>
      <c r="E4606" s="2"/>
      <c r="F4606" s="2"/>
    </row>
    <row r="4607" spans="1:6" ht="18" customHeight="1">
      <c r="A4607" s="2">
        <v>3916201000</v>
      </c>
      <c r="B4607" s="2" t="s">
        <v>9856</v>
      </c>
      <c r="C4607" s="2" t="s">
        <v>9855</v>
      </c>
      <c r="D4607" s="2" t="s">
        <v>149</v>
      </c>
      <c r="E4607" s="2"/>
      <c r="F4607" s="2"/>
    </row>
    <row r="4608" spans="1:6" ht="18" customHeight="1">
      <c r="A4608" s="2">
        <v>3916209000</v>
      </c>
      <c r="B4608" s="2" t="s">
        <v>9857</v>
      </c>
      <c r="C4608" s="2" t="s">
        <v>9855</v>
      </c>
      <c r="D4608" s="2" t="s">
        <v>149</v>
      </c>
      <c r="E4608" s="2"/>
      <c r="F4608" s="2"/>
    </row>
    <row r="4609" spans="1:6" ht="18" customHeight="1">
      <c r="A4609" s="2">
        <v>3916901000</v>
      </c>
      <c r="B4609" s="2" t="s">
        <v>9858</v>
      </c>
      <c r="C4609" s="2" t="s">
        <v>9855</v>
      </c>
      <c r="D4609" s="2" t="s">
        <v>149</v>
      </c>
      <c r="E4609" s="2"/>
      <c r="F4609" s="2"/>
    </row>
    <row r="4610" spans="1:6" ht="18" customHeight="1">
      <c r="A4610" s="2">
        <v>3916909000</v>
      </c>
      <c r="B4610" s="2" t="s">
        <v>9859</v>
      </c>
      <c r="C4610" s="2" t="s">
        <v>9855</v>
      </c>
      <c r="D4610" s="2" t="s">
        <v>149</v>
      </c>
      <c r="E4610" s="2"/>
      <c r="F4610" s="2"/>
    </row>
    <row r="4611" spans="1:6" ht="18" customHeight="1">
      <c r="A4611" s="2">
        <v>3917100000</v>
      </c>
      <c r="B4611" s="2" t="s">
        <v>9860</v>
      </c>
      <c r="C4611" s="2" t="s">
        <v>9861</v>
      </c>
      <c r="D4611" s="2" t="s">
        <v>149</v>
      </c>
      <c r="E4611" s="2"/>
      <c r="F4611" s="2" t="s">
        <v>6407</v>
      </c>
    </row>
    <row r="4612" spans="1:6" ht="18" customHeight="1">
      <c r="A4612" s="2">
        <v>3917210000</v>
      </c>
      <c r="B4612" s="2" t="s">
        <v>9862</v>
      </c>
      <c r="C4612" s="2" t="s">
        <v>9863</v>
      </c>
      <c r="D4612" s="2" t="s">
        <v>149</v>
      </c>
      <c r="E4612" s="2"/>
      <c r="F4612" s="2"/>
    </row>
    <row r="4613" spans="1:6" ht="18" customHeight="1">
      <c r="A4613" s="2">
        <v>3917220000</v>
      </c>
      <c r="B4613" s="2" t="s">
        <v>9864</v>
      </c>
      <c r="C4613" s="2" t="s">
        <v>9863</v>
      </c>
      <c r="D4613" s="2" t="s">
        <v>149</v>
      </c>
      <c r="E4613" s="2"/>
      <c r="F4613" s="2"/>
    </row>
    <row r="4614" spans="1:6" ht="18" customHeight="1">
      <c r="A4614" s="2">
        <v>3917230000</v>
      </c>
      <c r="B4614" s="2" t="s">
        <v>9865</v>
      </c>
      <c r="C4614" s="2" t="s">
        <v>9863</v>
      </c>
      <c r="D4614" s="2" t="s">
        <v>149</v>
      </c>
      <c r="E4614" s="2"/>
      <c r="F4614" s="2"/>
    </row>
    <row r="4615" spans="1:6" ht="18" customHeight="1">
      <c r="A4615" s="2">
        <v>3917290000</v>
      </c>
      <c r="B4615" s="2" t="s">
        <v>9866</v>
      </c>
      <c r="C4615" s="2" t="s">
        <v>9863</v>
      </c>
      <c r="D4615" s="2" t="s">
        <v>149</v>
      </c>
      <c r="E4615" s="2"/>
      <c r="F4615" s="2"/>
    </row>
    <row r="4616" spans="1:6" ht="18" customHeight="1">
      <c r="A4616" s="2">
        <v>3917310000</v>
      </c>
      <c r="B4616" s="2" t="s">
        <v>9867</v>
      </c>
      <c r="C4616" s="2" t="s">
        <v>9868</v>
      </c>
      <c r="D4616" s="2" t="s">
        <v>149</v>
      </c>
      <c r="E4616" s="2"/>
      <c r="F4616" s="2"/>
    </row>
    <row r="4617" spans="1:6" ht="18" customHeight="1">
      <c r="A4617" s="2">
        <v>3917320000</v>
      </c>
      <c r="B4617" s="2" t="s">
        <v>9869</v>
      </c>
      <c r="C4617" s="2" t="s">
        <v>9868</v>
      </c>
      <c r="D4617" s="2" t="s">
        <v>149</v>
      </c>
      <c r="E4617" s="2"/>
      <c r="F4617" s="2"/>
    </row>
    <row r="4618" spans="1:6" ht="18" customHeight="1">
      <c r="A4618" s="2">
        <v>3917330000</v>
      </c>
      <c r="B4618" s="2" t="s">
        <v>9870</v>
      </c>
      <c r="C4618" s="2" t="s">
        <v>9868</v>
      </c>
      <c r="D4618" s="2" t="s">
        <v>149</v>
      </c>
      <c r="E4618" s="2"/>
      <c r="F4618" s="2"/>
    </row>
    <row r="4619" spans="1:6" ht="18" customHeight="1">
      <c r="A4619" s="2">
        <v>3917390000</v>
      </c>
      <c r="B4619" s="2" t="s">
        <v>9871</v>
      </c>
      <c r="C4619" s="2" t="s">
        <v>9868</v>
      </c>
      <c r="D4619" s="2" t="s">
        <v>149</v>
      </c>
      <c r="E4619" s="2"/>
      <c r="F4619" s="2"/>
    </row>
    <row r="4620" spans="1:6" ht="18" customHeight="1">
      <c r="A4620" s="2">
        <v>3917400000</v>
      </c>
      <c r="B4620" s="2" t="s">
        <v>9872</v>
      </c>
      <c r="C4620" s="2" t="s">
        <v>9873</v>
      </c>
      <c r="D4620" s="2" t="s">
        <v>149</v>
      </c>
      <c r="E4620" s="2"/>
      <c r="F4620" s="2"/>
    </row>
    <row r="4621" spans="1:6" ht="18" customHeight="1">
      <c r="A4621" s="2">
        <v>3918101000</v>
      </c>
      <c r="B4621" s="2" t="s">
        <v>9874</v>
      </c>
      <c r="C4621" s="2" t="s">
        <v>9875</v>
      </c>
      <c r="D4621" s="2" t="s">
        <v>149</v>
      </c>
      <c r="E4621" s="2"/>
      <c r="F4621" s="2"/>
    </row>
    <row r="4622" spans="1:6" ht="18" customHeight="1">
      <c r="A4622" s="2">
        <v>3918109000</v>
      </c>
      <c r="B4622" s="2" t="s">
        <v>9876</v>
      </c>
      <c r="C4622" s="2" t="s">
        <v>9875</v>
      </c>
      <c r="D4622" s="2" t="s">
        <v>149</v>
      </c>
      <c r="E4622" s="2"/>
      <c r="F4622" s="2"/>
    </row>
    <row r="4623" spans="1:6" ht="18" customHeight="1">
      <c r="A4623" s="2">
        <v>3918901000</v>
      </c>
      <c r="B4623" s="2" t="s">
        <v>9877</v>
      </c>
      <c r="C4623" s="2" t="s">
        <v>9875</v>
      </c>
      <c r="D4623" s="2" t="s">
        <v>149</v>
      </c>
      <c r="E4623" s="2"/>
      <c r="F4623" s="2"/>
    </row>
    <row r="4624" spans="1:6" ht="18" customHeight="1">
      <c r="A4624" s="2">
        <v>3918909000</v>
      </c>
      <c r="B4624" s="2" t="s">
        <v>9878</v>
      </c>
      <c r="C4624" s="2" t="s">
        <v>9875</v>
      </c>
      <c r="D4624" s="2" t="s">
        <v>149</v>
      </c>
      <c r="E4624" s="2"/>
      <c r="F4624" s="2"/>
    </row>
    <row r="4625" spans="1:6" ht="18" customHeight="1">
      <c r="A4625" s="2">
        <v>3919101000</v>
      </c>
      <c r="B4625" s="2" t="s">
        <v>9879</v>
      </c>
      <c r="C4625" s="2" t="s">
        <v>9880</v>
      </c>
      <c r="D4625" s="2" t="s">
        <v>149</v>
      </c>
      <c r="E4625" s="2"/>
      <c r="F4625" s="2"/>
    </row>
    <row r="4626" spans="1:6" ht="18" customHeight="1">
      <c r="A4626" s="2">
        <v>3919109100</v>
      </c>
      <c r="B4626" s="2" t="s">
        <v>9881</v>
      </c>
      <c r="C4626" s="2" t="s">
        <v>9880</v>
      </c>
      <c r="D4626" s="2" t="s">
        <v>149</v>
      </c>
      <c r="E4626" s="2"/>
      <c r="F4626" s="2"/>
    </row>
    <row r="4627" spans="1:6" ht="18" customHeight="1">
      <c r="A4627" s="2">
        <v>3919109900</v>
      </c>
      <c r="B4627" s="2" t="s">
        <v>9882</v>
      </c>
      <c r="C4627" s="2" t="s">
        <v>9880</v>
      </c>
      <c r="D4627" s="2" t="s">
        <v>149</v>
      </c>
      <c r="E4627" s="2"/>
      <c r="F4627" s="2"/>
    </row>
    <row r="4628" spans="1:6" ht="18" customHeight="1">
      <c r="A4628" s="2">
        <v>3919901000</v>
      </c>
      <c r="B4628" s="2" t="s">
        <v>9883</v>
      </c>
      <c r="C4628" s="2" t="s">
        <v>9880</v>
      </c>
      <c r="D4628" s="2" t="s">
        <v>149</v>
      </c>
      <c r="E4628" s="2"/>
      <c r="F4628" s="2"/>
    </row>
    <row r="4629" spans="1:6" ht="18" customHeight="1">
      <c r="A4629" s="2">
        <v>3919909010</v>
      </c>
      <c r="B4629" s="2" t="s">
        <v>9884</v>
      </c>
      <c r="C4629" s="2" t="s">
        <v>9885</v>
      </c>
      <c r="D4629" s="2" t="s">
        <v>149</v>
      </c>
      <c r="E4629" s="2"/>
      <c r="F4629" s="2"/>
    </row>
    <row r="4630" spans="1:6" ht="18" customHeight="1">
      <c r="A4630" s="2">
        <v>3919909090</v>
      </c>
      <c r="B4630" s="2" t="s">
        <v>9886</v>
      </c>
      <c r="C4630" s="2" t="s">
        <v>9885</v>
      </c>
      <c r="D4630" s="2" t="s">
        <v>149</v>
      </c>
      <c r="E4630" s="2"/>
      <c r="F4630" s="2"/>
    </row>
    <row r="4631" spans="1:6" ht="18" customHeight="1">
      <c r="A4631" s="2">
        <v>3920101000</v>
      </c>
      <c r="B4631" s="2" t="s">
        <v>9887</v>
      </c>
      <c r="C4631" s="2" t="s">
        <v>9888</v>
      </c>
      <c r="D4631" s="2" t="s">
        <v>149</v>
      </c>
      <c r="E4631" s="2"/>
      <c r="F4631" s="2"/>
    </row>
    <row r="4632" spans="1:6" ht="18" customHeight="1">
      <c r="A4632" s="2">
        <v>3920109010</v>
      </c>
      <c r="B4632" s="2" t="s">
        <v>9889</v>
      </c>
      <c r="C4632" s="2" t="s">
        <v>9890</v>
      </c>
      <c r="D4632" s="2" t="s">
        <v>149</v>
      </c>
      <c r="E4632" s="2"/>
      <c r="F4632" s="2"/>
    </row>
    <row r="4633" spans="1:6" ht="18" customHeight="1">
      <c r="A4633" s="2">
        <v>3920109090</v>
      </c>
      <c r="B4633" s="2" t="s">
        <v>9891</v>
      </c>
      <c r="C4633" s="2" t="s">
        <v>9890</v>
      </c>
      <c r="D4633" s="2" t="s">
        <v>149</v>
      </c>
      <c r="E4633" s="2"/>
      <c r="F4633" s="2"/>
    </row>
    <row r="4634" spans="1:6" ht="18" customHeight="1">
      <c r="A4634" s="2">
        <v>3920201000</v>
      </c>
      <c r="B4634" s="2" t="s">
        <v>9892</v>
      </c>
      <c r="C4634" s="2" t="s">
        <v>9888</v>
      </c>
      <c r="D4634" s="2" t="s">
        <v>149</v>
      </c>
      <c r="E4634" s="2"/>
      <c r="F4634" s="2"/>
    </row>
    <row r="4635" spans="1:6" ht="18" customHeight="1">
      <c r="A4635" s="2">
        <v>3920209010</v>
      </c>
      <c r="B4635" s="2" t="s">
        <v>9893</v>
      </c>
      <c r="C4635" s="2" t="s">
        <v>9890</v>
      </c>
      <c r="D4635" s="2" t="s">
        <v>149</v>
      </c>
      <c r="E4635" s="2"/>
      <c r="F4635" s="2"/>
    </row>
    <row r="4636" spans="1:6" ht="18" customHeight="1">
      <c r="A4636" s="2">
        <v>3920209090</v>
      </c>
      <c r="B4636" s="2" t="s">
        <v>9894</v>
      </c>
      <c r="C4636" s="2" t="s">
        <v>9890</v>
      </c>
      <c r="D4636" s="2" t="s">
        <v>149</v>
      </c>
      <c r="E4636" s="2"/>
      <c r="F4636" s="2"/>
    </row>
    <row r="4637" spans="1:6" ht="18" customHeight="1">
      <c r="A4637" s="2">
        <v>3920300000</v>
      </c>
      <c r="B4637" s="2" t="s">
        <v>9895</v>
      </c>
      <c r="C4637" s="2" t="s">
        <v>9896</v>
      </c>
      <c r="D4637" s="2" t="s">
        <v>149</v>
      </c>
      <c r="E4637" s="2"/>
      <c r="F4637" s="2"/>
    </row>
    <row r="4638" spans="1:6" ht="18" customHeight="1">
      <c r="A4638" s="2">
        <v>3920430010</v>
      </c>
      <c r="B4638" s="2" t="s">
        <v>9897</v>
      </c>
      <c r="C4638" s="2" t="s">
        <v>9898</v>
      </c>
      <c r="D4638" s="2" t="s">
        <v>149</v>
      </c>
      <c r="E4638" s="2"/>
      <c r="F4638" s="2"/>
    </row>
    <row r="4639" spans="1:6" ht="18" customHeight="1">
      <c r="A4639" s="2">
        <v>3920430090</v>
      </c>
      <c r="B4639" s="2" t="s">
        <v>9899</v>
      </c>
      <c r="C4639" s="2" t="s">
        <v>9898</v>
      </c>
      <c r="D4639" s="2" t="s">
        <v>149</v>
      </c>
      <c r="E4639" s="2"/>
      <c r="F4639" s="2"/>
    </row>
    <row r="4640" spans="1:6" ht="18" customHeight="1">
      <c r="A4640" s="2">
        <v>3920490010</v>
      </c>
      <c r="B4640" s="2" t="s">
        <v>9900</v>
      </c>
      <c r="C4640" s="2" t="s">
        <v>9898</v>
      </c>
      <c r="D4640" s="2" t="s">
        <v>149</v>
      </c>
      <c r="E4640" s="2"/>
      <c r="F4640" s="2"/>
    </row>
    <row r="4641" spans="1:6" ht="18" customHeight="1">
      <c r="A4641" s="2">
        <v>3920490090</v>
      </c>
      <c r="B4641" s="2" t="s">
        <v>9901</v>
      </c>
      <c r="C4641" s="2" t="s">
        <v>9898</v>
      </c>
      <c r="D4641" s="2" t="s">
        <v>149</v>
      </c>
      <c r="E4641" s="2"/>
      <c r="F4641" s="2"/>
    </row>
    <row r="4642" spans="1:6" ht="18" customHeight="1">
      <c r="A4642" s="2">
        <v>3920510000</v>
      </c>
      <c r="B4642" s="2" t="s">
        <v>9902</v>
      </c>
      <c r="C4642" s="2" t="s">
        <v>9896</v>
      </c>
      <c r="D4642" s="2" t="s">
        <v>149</v>
      </c>
      <c r="E4642" s="2"/>
      <c r="F4642" s="2"/>
    </row>
    <row r="4643" spans="1:6" ht="18" customHeight="1">
      <c r="A4643" s="2">
        <v>3920590000</v>
      </c>
      <c r="B4643" s="2" t="s">
        <v>9903</v>
      </c>
      <c r="C4643" s="2" t="s">
        <v>9896</v>
      </c>
      <c r="D4643" s="2" t="s">
        <v>149</v>
      </c>
      <c r="E4643" s="2"/>
      <c r="F4643" s="2"/>
    </row>
    <row r="4644" spans="1:6" ht="18" customHeight="1">
      <c r="A4644" s="2">
        <v>3920610000</v>
      </c>
      <c r="B4644" s="2" t="s">
        <v>9904</v>
      </c>
      <c r="C4644" s="2" t="s">
        <v>9896</v>
      </c>
      <c r="D4644" s="2" t="s">
        <v>149</v>
      </c>
      <c r="E4644" s="2"/>
      <c r="F4644" s="2"/>
    </row>
    <row r="4645" spans="1:6" ht="18" customHeight="1">
      <c r="A4645" s="2">
        <v>3920620000</v>
      </c>
      <c r="B4645" s="2" t="s">
        <v>9905</v>
      </c>
      <c r="C4645" s="2" t="s">
        <v>9896</v>
      </c>
      <c r="D4645" s="2" t="s">
        <v>149</v>
      </c>
      <c r="E4645" s="2"/>
      <c r="F4645" s="2"/>
    </row>
    <row r="4646" spans="1:6" ht="18" customHeight="1">
      <c r="A4646" s="2">
        <v>3920630000</v>
      </c>
      <c r="B4646" s="2" t="s">
        <v>9906</v>
      </c>
      <c r="C4646" s="2" t="s">
        <v>9896</v>
      </c>
      <c r="D4646" s="2" t="s">
        <v>149</v>
      </c>
      <c r="E4646" s="2"/>
      <c r="F4646" s="2"/>
    </row>
    <row r="4647" spans="1:6" ht="18" customHeight="1">
      <c r="A4647" s="2">
        <v>3920690000</v>
      </c>
      <c r="B4647" s="2" t="s">
        <v>9907</v>
      </c>
      <c r="C4647" s="2" t="s">
        <v>9896</v>
      </c>
      <c r="D4647" s="2" t="s">
        <v>149</v>
      </c>
      <c r="E4647" s="2"/>
      <c r="F4647" s="2"/>
    </row>
    <row r="4648" spans="1:6" ht="18" customHeight="1">
      <c r="A4648" s="2">
        <v>3920710000</v>
      </c>
      <c r="B4648" s="2" t="s">
        <v>9908</v>
      </c>
      <c r="C4648" s="2" t="s">
        <v>9896</v>
      </c>
      <c r="D4648" s="2" t="s">
        <v>149</v>
      </c>
      <c r="E4648" s="2"/>
      <c r="F4648" s="2"/>
    </row>
    <row r="4649" spans="1:6" ht="18" customHeight="1">
      <c r="A4649" s="2">
        <v>3920730000</v>
      </c>
      <c r="B4649" s="2" t="s">
        <v>9909</v>
      </c>
      <c r="C4649" s="2" t="s">
        <v>9896</v>
      </c>
      <c r="D4649" s="2" t="s">
        <v>149</v>
      </c>
      <c r="E4649" s="2"/>
      <c r="F4649" s="2"/>
    </row>
    <row r="4650" spans="1:6" ht="18" customHeight="1">
      <c r="A4650" s="2">
        <v>3920790000</v>
      </c>
      <c r="B4650" s="2" t="s">
        <v>9910</v>
      </c>
      <c r="C4650" s="2" t="s">
        <v>9896</v>
      </c>
      <c r="D4650" s="2" t="s">
        <v>149</v>
      </c>
      <c r="E4650" s="2"/>
      <c r="F4650" s="2"/>
    </row>
    <row r="4651" spans="1:6" ht="18" customHeight="1">
      <c r="A4651" s="2">
        <v>3920910001</v>
      </c>
      <c r="B4651" s="2" t="s">
        <v>9911</v>
      </c>
      <c r="C4651" s="2" t="s">
        <v>9896</v>
      </c>
      <c r="D4651" s="2" t="s">
        <v>149</v>
      </c>
      <c r="E4651" s="2"/>
      <c r="F4651" s="2"/>
    </row>
    <row r="4652" spans="1:6" ht="18" customHeight="1">
      <c r="A4652" s="2">
        <v>3920910090</v>
      </c>
      <c r="B4652" s="2" t="s">
        <v>9912</v>
      </c>
      <c r="C4652" s="2" t="s">
        <v>9896</v>
      </c>
      <c r="D4652" s="2" t="s">
        <v>149</v>
      </c>
      <c r="E4652" s="2"/>
      <c r="F4652" s="2"/>
    </row>
    <row r="4653" spans="1:6" ht="18" customHeight="1">
      <c r="A4653" s="2">
        <v>3920920000</v>
      </c>
      <c r="B4653" s="2" t="s">
        <v>9913</v>
      </c>
      <c r="C4653" s="2" t="s">
        <v>9896</v>
      </c>
      <c r="D4653" s="2" t="s">
        <v>149</v>
      </c>
      <c r="E4653" s="2"/>
      <c r="F4653" s="2"/>
    </row>
    <row r="4654" spans="1:6" ht="18" customHeight="1">
      <c r="A4654" s="2">
        <v>3920930000</v>
      </c>
      <c r="B4654" s="2" t="s">
        <v>9914</v>
      </c>
      <c r="C4654" s="2" t="s">
        <v>9896</v>
      </c>
      <c r="D4654" s="2" t="s">
        <v>149</v>
      </c>
      <c r="E4654" s="2"/>
      <c r="F4654" s="2"/>
    </row>
    <row r="4655" spans="1:6" ht="18" customHeight="1">
      <c r="A4655" s="2">
        <v>3920940000</v>
      </c>
      <c r="B4655" s="2" t="s">
        <v>9915</v>
      </c>
      <c r="C4655" s="2" t="s">
        <v>9896</v>
      </c>
      <c r="D4655" s="2" t="s">
        <v>149</v>
      </c>
      <c r="E4655" s="2"/>
      <c r="F4655" s="2"/>
    </row>
    <row r="4656" spans="1:6" ht="18" customHeight="1">
      <c r="A4656" s="2">
        <v>3920991000</v>
      </c>
      <c r="B4656" s="2" t="s">
        <v>9916</v>
      </c>
      <c r="C4656" s="2" t="s">
        <v>9896</v>
      </c>
      <c r="D4656" s="2" t="s">
        <v>149</v>
      </c>
      <c r="E4656" s="2"/>
      <c r="F4656" s="2"/>
    </row>
    <row r="4657" spans="1:6" ht="18" customHeight="1">
      <c r="A4657" s="2">
        <v>3920999001</v>
      </c>
      <c r="B4657" s="2" t="s">
        <v>9917</v>
      </c>
      <c r="C4657" s="2" t="s">
        <v>9896</v>
      </c>
      <c r="D4657" s="2" t="s">
        <v>149</v>
      </c>
      <c r="E4657" s="2"/>
      <c r="F4657" s="2"/>
    </row>
    <row r="4658" spans="1:6" ht="18" customHeight="1">
      <c r="A4658" s="2">
        <v>3920999090</v>
      </c>
      <c r="B4658" s="2" t="s">
        <v>9918</v>
      </c>
      <c r="C4658" s="2" t="s">
        <v>9896</v>
      </c>
      <c r="D4658" s="2" t="s">
        <v>149</v>
      </c>
      <c r="E4658" s="2"/>
      <c r="F4658" s="2"/>
    </row>
    <row r="4659" spans="1:6" ht="18" customHeight="1">
      <c r="A4659" s="2">
        <v>3921110000</v>
      </c>
      <c r="B4659" s="2" t="s">
        <v>9919</v>
      </c>
      <c r="C4659" s="2" t="s">
        <v>9920</v>
      </c>
      <c r="D4659" s="2" t="s">
        <v>149</v>
      </c>
      <c r="E4659" s="2"/>
      <c r="F4659" s="2"/>
    </row>
    <row r="4660" spans="1:6" ht="18" customHeight="1">
      <c r="A4660" s="2">
        <v>3921121000</v>
      </c>
      <c r="B4660" s="2" t="s">
        <v>9921</v>
      </c>
      <c r="C4660" s="2" t="s">
        <v>9920</v>
      </c>
      <c r="D4660" s="2" t="s">
        <v>149</v>
      </c>
      <c r="E4660" s="2" t="s">
        <v>9495</v>
      </c>
      <c r="F4660" s="2"/>
    </row>
    <row r="4661" spans="1:6" ht="18" customHeight="1">
      <c r="A4661" s="2">
        <v>3921129000</v>
      </c>
      <c r="B4661" s="2" t="s">
        <v>9922</v>
      </c>
      <c r="C4661" s="2" t="s">
        <v>9920</v>
      </c>
      <c r="D4661" s="2" t="s">
        <v>149</v>
      </c>
      <c r="E4661" s="2"/>
      <c r="F4661" s="2"/>
    </row>
    <row r="4662" spans="1:6" ht="18" customHeight="1">
      <c r="A4662" s="2">
        <v>3921131000</v>
      </c>
      <c r="B4662" s="2" t="s">
        <v>9923</v>
      </c>
      <c r="C4662" s="2" t="s">
        <v>9920</v>
      </c>
      <c r="D4662" s="2" t="s">
        <v>149</v>
      </c>
      <c r="E4662" s="2" t="s">
        <v>9495</v>
      </c>
      <c r="F4662" s="2"/>
    </row>
    <row r="4663" spans="1:6" ht="18" customHeight="1">
      <c r="A4663" s="2">
        <v>3921139000</v>
      </c>
      <c r="B4663" s="2" t="s">
        <v>9924</v>
      </c>
      <c r="C4663" s="2" t="s">
        <v>9920</v>
      </c>
      <c r="D4663" s="2" t="s">
        <v>149</v>
      </c>
      <c r="E4663" s="2"/>
      <c r="F4663" s="2"/>
    </row>
    <row r="4664" spans="1:6" ht="18" customHeight="1">
      <c r="A4664" s="2">
        <v>3921140000</v>
      </c>
      <c r="B4664" s="2" t="s">
        <v>9925</v>
      </c>
      <c r="C4664" s="2" t="s">
        <v>9920</v>
      </c>
      <c r="D4664" s="2" t="s">
        <v>149</v>
      </c>
      <c r="E4664" s="2"/>
      <c r="F4664" s="2"/>
    </row>
    <row r="4665" spans="1:6" ht="18" customHeight="1">
      <c r="A4665" s="2">
        <v>3921191000</v>
      </c>
      <c r="B4665" s="2" t="s">
        <v>9926</v>
      </c>
      <c r="C4665" s="2" t="s">
        <v>9920</v>
      </c>
      <c r="D4665" s="2" t="s">
        <v>149</v>
      </c>
      <c r="E4665" s="2" t="s">
        <v>9495</v>
      </c>
      <c r="F4665" s="2"/>
    </row>
    <row r="4666" spans="1:6" ht="18" customHeight="1">
      <c r="A4666" s="2">
        <v>3921199010</v>
      </c>
      <c r="B4666" s="2" t="s">
        <v>9927</v>
      </c>
      <c r="C4666" s="2" t="s">
        <v>9920</v>
      </c>
      <c r="D4666" s="2" t="s">
        <v>149</v>
      </c>
      <c r="E4666" s="2"/>
      <c r="F4666" s="2"/>
    </row>
    <row r="4667" spans="1:6" ht="18" customHeight="1">
      <c r="A4667" s="2">
        <v>3921199090</v>
      </c>
      <c r="B4667" s="2" t="s">
        <v>9928</v>
      </c>
      <c r="C4667" s="2" t="s">
        <v>9920</v>
      </c>
      <c r="D4667" s="2" t="s">
        <v>149</v>
      </c>
      <c r="E4667" s="2"/>
      <c r="F4667" s="2"/>
    </row>
    <row r="4668" spans="1:6" ht="18" customHeight="1">
      <c r="A4668" s="2">
        <v>3921902000</v>
      </c>
      <c r="B4668" s="2" t="s">
        <v>9929</v>
      </c>
      <c r="C4668" s="2" t="s">
        <v>9920</v>
      </c>
      <c r="D4668" s="2" t="s">
        <v>149</v>
      </c>
      <c r="E4668" s="2"/>
      <c r="F4668" s="2"/>
    </row>
    <row r="4669" spans="1:6" ht="18" customHeight="1">
      <c r="A4669" s="2">
        <v>3921903000</v>
      </c>
      <c r="B4669" s="2" t="s">
        <v>9930</v>
      </c>
      <c r="C4669" s="2" t="s">
        <v>9920</v>
      </c>
      <c r="D4669" s="2" t="s">
        <v>149</v>
      </c>
      <c r="E4669" s="2"/>
      <c r="F4669" s="2"/>
    </row>
    <row r="4670" spans="1:6" ht="18" customHeight="1">
      <c r="A4670" s="2">
        <v>3921909001</v>
      </c>
      <c r="B4670" s="2" t="s">
        <v>9931</v>
      </c>
      <c r="C4670" s="2" t="s">
        <v>9920</v>
      </c>
      <c r="D4670" s="2" t="s">
        <v>149</v>
      </c>
      <c r="E4670" s="2"/>
      <c r="F4670" s="2"/>
    </row>
    <row r="4671" spans="1:6" ht="18" customHeight="1">
      <c r="A4671" s="2">
        <v>3921909010</v>
      </c>
      <c r="B4671" s="2" t="s">
        <v>9932</v>
      </c>
      <c r="C4671" s="2" t="s">
        <v>9920</v>
      </c>
      <c r="D4671" s="2" t="s">
        <v>149</v>
      </c>
      <c r="E4671" s="2"/>
      <c r="F4671" s="2">
        <v>3</v>
      </c>
    </row>
    <row r="4672" spans="1:6" ht="18" customHeight="1">
      <c r="A4672" s="2">
        <v>3921909090</v>
      </c>
      <c r="B4672" s="2" t="s">
        <v>9933</v>
      </c>
      <c r="C4672" s="2" t="s">
        <v>9920</v>
      </c>
      <c r="D4672" s="2" t="s">
        <v>149</v>
      </c>
      <c r="E4672" s="2"/>
      <c r="F4672" s="2"/>
    </row>
    <row r="4673" spans="1:6" ht="18" customHeight="1">
      <c r="A4673" s="2">
        <v>3922100000</v>
      </c>
      <c r="B4673" s="2" t="s">
        <v>9934</v>
      </c>
      <c r="C4673" s="2" t="s">
        <v>9935</v>
      </c>
      <c r="D4673" s="2" t="s">
        <v>149</v>
      </c>
      <c r="E4673" s="2"/>
      <c r="F4673" s="2"/>
    </row>
    <row r="4674" spans="1:6" ht="18" customHeight="1">
      <c r="A4674" s="2">
        <v>3922200000</v>
      </c>
      <c r="B4674" s="2" t="s">
        <v>9936</v>
      </c>
      <c r="C4674" s="2" t="s">
        <v>9935</v>
      </c>
      <c r="D4674" s="2" t="s">
        <v>149</v>
      </c>
      <c r="E4674" s="2"/>
      <c r="F4674" s="2"/>
    </row>
    <row r="4675" spans="1:6" ht="18" customHeight="1">
      <c r="A4675" s="2">
        <v>3922900000</v>
      </c>
      <c r="B4675" s="2" t="s">
        <v>9937</v>
      </c>
      <c r="C4675" s="2" t="s">
        <v>9935</v>
      </c>
      <c r="D4675" s="2" t="s">
        <v>149</v>
      </c>
      <c r="E4675" s="2"/>
      <c r="F4675" s="2"/>
    </row>
    <row r="4676" spans="1:6" ht="18" customHeight="1">
      <c r="A4676" s="2">
        <v>3923100010</v>
      </c>
      <c r="B4676" s="2" t="s">
        <v>9938</v>
      </c>
      <c r="C4676" s="2" t="s">
        <v>9939</v>
      </c>
      <c r="D4676" s="2" t="s">
        <v>149</v>
      </c>
      <c r="E4676" s="2"/>
      <c r="F4676" s="2"/>
    </row>
    <row r="4677" spans="1:6" ht="18" customHeight="1">
      <c r="A4677" s="2">
        <v>3923100090</v>
      </c>
      <c r="B4677" s="2" t="s">
        <v>9940</v>
      </c>
      <c r="C4677" s="2" t="s">
        <v>9939</v>
      </c>
      <c r="D4677" s="2" t="s">
        <v>149</v>
      </c>
      <c r="E4677" s="2"/>
      <c r="F4677" s="2"/>
    </row>
    <row r="4678" spans="1:6" ht="18" customHeight="1">
      <c r="A4678" s="2">
        <v>3923210000</v>
      </c>
      <c r="B4678" s="2" t="s">
        <v>9941</v>
      </c>
      <c r="C4678" s="2" t="s">
        <v>9935</v>
      </c>
      <c r="D4678" s="2" t="s">
        <v>149</v>
      </c>
      <c r="E4678" s="2"/>
      <c r="F4678" s="2"/>
    </row>
    <row r="4679" spans="1:6" ht="18" customHeight="1">
      <c r="A4679" s="2">
        <v>3923290000</v>
      </c>
      <c r="B4679" s="2" t="s">
        <v>9942</v>
      </c>
      <c r="C4679" s="2" t="s">
        <v>9935</v>
      </c>
      <c r="D4679" s="2" t="s">
        <v>149</v>
      </c>
      <c r="E4679" s="2"/>
      <c r="F4679" s="2"/>
    </row>
    <row r="4680" spans="1:6" ht="18" customHeight="1">
      <c r="A4680" s="2">
        <v>3923300000</v>
      </c>
      <c r="B4680" s="2" t="s">
        <v>9943</v>
      </c>
      <c r="C4680" s="2" t="s">
        <v>9935</v>
      </c>
      <c r="D4680" s="2" t="s">
        <v>149</v>
      </c>
      <c r="E4680" s="2"/>
      <c r="F4680" s="2"/>
    </row>
    <row r="4681" spans="1:6" ht="18" customHeight="1">
      <c r="A4681" s="2">
        <v>3923400000</v>
      </c>
      <c r="B4681" s="2" t="s">
        <v>9944</v>
      </c>
      <c r="C4681" s="2" t="s">
        <v>9935</v>
      </c>
      <c r="D4681" s="2" t="s">
        <v>149</v>
      </c>
      <c r="E4681" s="2"/>
      <c r="F4681" s="2"/>
    </row>
    <row r="4682" spans="1:6" ht="18" customHeight="1">
      <c r="A4682" s="2">
        <v>3923500000</v>
      </c>
      <c r="B4682" s="2" t="s">
        <v>9945</v>
      </c>
      <c r="C4682" s="2" t="s">
        <v>9935</v>
      </c>
      <c r="D4682" s="2" t="s">
        <v>149</v>
      </c>
      <c r="E4682" s="2"/>
      <c r="F4682" s="2"/>
    </row>
    <row r="4683" spans="1:6" ht="18" customHeight="1">
      <c r="A4683" s="2">
        <v>3923900000</v>
      </c>
      <c r="B4683" s="2" t="s">
        <v>9946</v>
      </c>
      <c r="C4683" s="2" t="s">
        <v>9935</v>
      </c>
      <c r="D4683" s="2" t="s">
        <v>149</v>
      </c>
      <c r="E4683" s="2"/>
      <c r="F4683" s="2"/>
    </row>
    <row r="4684" spans="1:6" ht="18" customHeight="1">
      <c r="A4684" s="2">
        <v>3924100000</v>
      </c>
      <c r="B4684" s="2" t="s">
        <v>9947</v>
      </c>
      <c r="C4684" s="2" t="s">
        <v>9935</v>
      </c>
      <c r="D4684" s="2" t="s">
        <v>149</v>
      </c>
      <c r="E4684" s="2"/>
      <c r="F4684" s="2" t="s">
        <v>6407</v>
      </c>
    </row>
    <row r="4685" spans="1:6" ht="18" customHeight="1">
      <c r="A4685" s="2">
        <v>3924900000</v>
      </c>
      <c r="B4685" s="2" t="s">
        <v>9948</v>
      </c>
      <c r="C4685" s="2" t="s">
        <v>9935</v>
      </c>
      <c r="D4685" s="2" t="s">
        <v>149</v>
      </c>
      <c r="E4685" s="2"/>
      <c r="F4685" s="2"/>
    </row>
    <row r="4686" spans="1:6" ht="18" customHeight="1">
      <c r="A4686" s="2">
        <v>3925100000</v>
      </c>
      <c r="B4686" s="2" t="s">
        <v>9949</v>
      </c>
      <c r="C4686" s="2" t="s">
        <v>9950</v>
      </c>
      <c r="D4686" s="2" t="s">
        <v>149</v>
      </c>
      <c r="E4686" s="2"/>
      <c r="F4686" s="2"/>
    </row>
    <row r="4687" spans="1:6" ht="18" customHeight="1">
      <c r="A4687" s="2">
        <v>3925200000</v>
      </c>
      <c r="B4687" s="2" t="s">
        <v>9951</v>
      </c>
      <c r="C4687" s="2" t="s">
        <v>9950</v>
      </c>
      <c r="D4687" s="2" t="s">
        <v>149</v>
      </c>
      <c r="E4687" s="2"/>
      <c r="F4687" s="2"/>
    </row>
    <row r="4688" spans="1:6" ht="18" customHeight="1">
      <c r="A4688" s="2">
        <v>3925300000</v>
      </c>
      <c r="B4688" s="2" t="s">
        <v>9952</v>
      </c>
      <c r="C4688" s="2" t="s">
        <v>9950</v>
      </c>
      <c r="D4688" s="2" t="s">
        <v>149</v>
      </c>
      <c r="E4688" s="2"/>
      <c r="F4688" s="2"/>
    </row>
    <row r="4689" spans="1:6" ht="18" customHeight="1">
      <c r="A4689" s="2">
        <v>3925900000</v>
      </c>
      <c r="B4689" s="2" t="s">
        <v>9953</v>
      </c>
      <c r="C4689" s="2" t="s">
        <v>9950</v>
      </c>
      <c r="D4689" s="2" t="s">
        <v>149</v>
      </c>
      <c r="E4689" s="2"/>
      <c r="F4689" s="2"/>
    </row>
    <row r="4690" spans="1:6" ht="18" customHeight="1">
      <c r="A4690" s="2">
        <v>3926100000</v>
      </c>
      <c r="B4690" s="2" t="s">
        <v>9954</v>
      </c>
      <c r="C4690" s="2" t="s">
        <v>9935</v>
      </c>
      <c r="D4690" s="2" t="s">
        <v>149</v>
      </c>
      <c r="E4690" s="2"/>
      <c r="F4690" s="2"/>
    </row>
    <row r="4691" spans="1:6" ht="18" customHeight="1">
      <c r="A4691" s="2">
        <v>3926201100</v>
      </c>
      <c r="B4691" s="2" t="s">
        <v>9955</v>
      </c>
      <c r="C4691" s="2" t="s">
        <v>9935</v>
      </c>
      <c r="D4691" s="2" t="s">
        <v>149</v>
      </c>
      <c r="E4691" s="2" t="s">
        <v>9956</v>
      </c>
      <c r="F4691" s="2"/>
    </row>
    <row r="4692" spans="1:6" ht="18" customHeight="1">
      <c r="A4692" s="2">
        <v>3926201900</v>
      </c>
      <c r="B4692" s="2" t="s">
        <v>9957</v>
      </c>
      <c r="C4692" s="2" t="s">
        <v>9935</v>
      </c>
      <c r="D4692" s="2" t="s">
        <v>149</v>
      </c>
      <c r="E4692" s="2" t="s">
        <v>9956</v>
      </c>
      <c r="F4692" s="2"/>
    </row>
    <row r="4693" spans="1:6" ht="18" customHeight="1">
      <c r="A4693" s="2">
        <v>3926209000</v>
      </c>
      <c r="B4693" s="2" t="s">
        <v>9958</v>
      </c>
      <c r="C4693" s="2" t="s">
        <v>9935</v>
      </c>
      <c r="D4693" s="2" t="s">
        <v>149</v>
      </c>
      <c r="E4693" s="2"/>
      <c r="F4693" s="2"/>
    </row>
    <row r="4694" spans="1:6" ht="18" customHeight="1">
      <c r="A4694" s="2">
        <v>3926300000</v>
      </c>
      <c r="B4694" s="2" t="s">
        <v>9959</v>
      </c>
      <c r="C4694" s="2" t="s">
        <v>9935</v>
      </c>
      <c r="D4694" s="2" t="s">
        <v>149</v>
      </c>
      <c r="E4694" s="2"/>
      <c r="F4694" s="2"/>
    </row>
    <row r="4695" spans="1:6" ht="18" customHeight="1">
      <c r="A4695" s="2">
        <v>3926400000</v>
      </c>
      <c r="B4695" s="2" t="s">
        <v>9960</v>
      </c>
      <c r="C4695" s="2" t="s">
        <v>9935</v>
      </c>
      <c r="D4695" s="2" t="s">
        <v>149</v>
      </c>
      <c r="E4695" s="2"/>
      <c r="F4695" s="2"/>
    </row>
    <row r="4696" spans="1:6" ht="18" customHeight="1">
      <c r="A4696" s="2">
        <v>3926901000</v>
      </c>
      <c r="B4696" s="2" t="s">
        <v>9961</v>
      </c>
      <c r="C4696" s="2" t="s">
        <v>9935</v>
      </c>
      <c r="D4696" s="2" t="s">
        <v>149</v>
      </c>
      <c r="E4696" s="2"/>
      <c r="F4696" s="2"/>
    </row>
    <row r="4697" spans="1:6" ht="18" customHeight="1">
      <c r="A4697" s="2">
        <v>3926909010</v>
      </c>
      <c r="B4697" s="2" t="s">
        <v>9962</v>
      </c>
      <c r="C4697" s="2" t="s">
        <v>9935</v>
      </c>
      <c r="D4697" s="2" t="s">
        <v>149</v>
      </c>
      <c r="E4697" s="2"/>
      <c r="F4697" s="2">
        <v>3</v>
      </c>
    </row>
    <row r="4698" spans="1:6" ht="18" customHeight="1">
      <c r="A4698" s="2">
        <v>3926909020</v>
      </c>
      <c r="B4698" s="2" t="s">
        <v>9963</v>
      </c>
      <c r="C4698" s="2" t="s">
        <v>9935</v>
      </c>
      <c r="D4698" s="2" t="s">
        <v>149</v>
      </c>
      <c r="E4698" s="2"/>
      <c r="F4698" s="2"/>
    </row>
    <row r="4699" spans="1:6" ht="18" customHeight="1">
      <c r="A4699" s="2">
        <v>3926909090</v>
      </c>
      <c r="B4699" s="2" t="s">
        <v>9964</v>
      </c>
      <c r="C4699" s="2" t="s">
        <v>9935</v>
      </c>
      <c r="D4699" s="2" t="s">
        <v>149</v>
      </c>
      <c r="E4699" s="2"/>
      <c r="F4699" s="2"/>
    </row>
    <row r="4700" spans="1:6" ht="18" customHeight="1">
      <c r="A4700" s="2">
        <v>4001100000</v>
      </c>
      <c r="B4700" s="2" t="s">
        <v>9965</v>
      </c>
      <c r="C4700" s="2" t="s">
        <v>9966</v>
      </c>
      <c r="D4700" s="2" t="s">
        <v>149</v>
      </c>
      <c r="E4700" s="2"/>
      <c r="F4700" s="2"/>
    </row>
    <row r="4701" spans="1:6" ht="18" customHeight="1">
      <c r="A4701" s="2">
        <v>4001210000</v>
      </c>
      <c r="B4701" s="2" t="s">
        <v>9967</v>
      </c>
      <c r="C4701" s="2" t="s">
        <v>9968</v>
      </c>
      <c r="D4701" s="2" t="s">
        <v>149</v>
      </c>
      <c r="E4701" s="2"/>
      <c r="F4701" s="2"/>
    </row>
    <row r="4702" spans="1:6" ht="18" customHeight="1">
      <c r="A4702" s="2">
        <v>4001220000</v>
      </c>
      <c r="B4702" s="2" t="s">
        <v>9969</v>
      </c>
      <c r="C4702" s="2" t="s">
        <v>9970</v>
      </c>
      <c r="D4702" s="2" t="s">
        <v>149</v>
      </c>
      <c r="E4702" s="2"/>
      <c r="F4702" s="2"/>
    </row>
    <row r="4703" spans="1:6" ht="18" customHeight="1">
      <c r="A4703" s="2">
        <v>4001290000</v>
      </c>
      <c r="B4703" s="2" t="s">
        <v>9971</v>
      </c>
      <c r="C4703" s="2" t="s">
        <v>9972</v>
      </c>
      <c r="D4703" s="2" t="s">
        <v>149</v>
      </c>
      <c r="E4703" s="2"/>
      <c r="F4703" s="2"/>
    </row>
    <row r="4704" spans="1:6" ht="18" customHeight="1">
      <c r="A4704" s="2">
        <v>4001300000</v>
      </c>
      <c r="B4704" s="2" t="s">
        <v>9973</v>
      </c>
      <c r="C4704" s="2" t="s">
        <v>9968</v>
      </c>
      <c r="D4704" s="2" t="s">
        <v>149</v>
      </c>
      <c r="E4704" s="2"/>
      <c r="F4704" s="2"/>
    </row>
    <row r="4705" spans="1:6" ht="18" customHeight="1">
      <c r="A4705" s="2">
        <v>4002111000</v>
      </c>
      <c r="B4705" s="2" t="s">
        <v>9974</v>
      </c>
      <c r="C4705" s="2" t="s">
        <v>9975</v>
      </c>
      <c r="D4705" s="2" t="s">
        <v>149</v>
      </c>
      <c r="E4705" s="2"/>
      <c r="F4705" s="2"/>
    </row>
    <row r="4706" spans="1:6" ht="18" customHeight="1">
      <c r="A4706" s="2">
        <v>4002119000</v>
      </c>
      <c r="B4706" s="2" t="s">
        <v>9976</v>
      </c>
      <c r="C4706" s="2" t="s">
        <v>9975</v>
      </c>
      <c r="D4706" s="2" t="s">
        <v>149</v>
      </c>
      <c r="E4706" s="2"/>
      <c r="F4706" s="2"/>
    </row>
    <row r="4707" spans="1:6" ht="18" customHeight="1">
      <c r="A4707" s="2">
        <v>4002191100</v>
      </c>
      <c r="B4707" s="2" t="s">
        <v>9977</v>
      </c>
      <c r="C4707" s="2" t="s">
        <v>9978</v>
      </c>
      <c r="D4707" s="2" t="s">
        <v>149</v>
      </c>
      <c r="E4707" s="2"/>
      <c r="F4707" s="2"/>
    </row>
    <row r="4708" spans="1:6" ht="18" customHeight="1">
      <c r="A4708" s="2">
        <v>4002191200</v>
      </c>
      <c r="B4708" s="2" t="s">
        <v>9979</v>
      </c>
      <c r="C4708" s="2" t="s">
        <v>9978</v>
      </c>
      <c r="D4708" s="2" t="s">
        <v>149</v>
      </c>
      <c r="E4708" s="2"/>
      <c r="F4708" s="2"/>
    </row>
    <row r="4709" spans="1:6" ht="18" customHeight="1">
      <c r="A4709" s="2">
        <v>4002191300</v>
      </c>
      <c r="B4709" s="2" t="s">
        <v>9980</v>
      </c>
      <c r="C4709" s="2" t="s">
        <v>9978</v>
      </c>
      <c r="D4709" s="2" t="s">
        <v>149</v>
      </c>
      <c r="E4709" s="2"/>
      <c r="F4709" s="2"/>
    </row>
    <row r="4710" spans="1:6" ht="18" customHeight="1">
      <c r="A4710" s="2">
        <v>4002191400</v>
      </c>
      <c r="B4710" s="2" t="s">
        <v>9981</v>
      </c>
      <c r="C4710" s="2" t="s">
        <v>9978</v>
      </c>
      <c r="D4710" s="2" t="s">
        <v>149</v>
      </c>
      <c r="E4710" s="2"/>
      <c r="F4710" s="2"/>
    </row>
    <row r="4711" spans="1:6" ht="18" customHeight="1">
      <c r="A4711" s="2">
        <v>4002191500</v>
      </c>
      <c r="B4711" s="2" t="s">
        <v>9982</v>
      </c>
      <c r="C4711" s="2" t="s">
        <v>9978</v>
      </c>
      <c r="D4711" s="2" t="s">
        <v>149</v>
      </c>
      <c r="E4711" s="2"/>
      <c r="F4711" s="2"/>
    </row>
    <row r="4712" spans="1:6" ht="18" customHeight="1">
      <c r="A4712" s="2">
        <v>4002191600</v>
      </c>
      <c r="B4712" s="2" t="s">
        <v>9983</v>
      </c>
      <c r="C4712" s="2" t="s">
        <v>9978</v>
      </c>
      <c r="D4712" s="2" t="s">
        <v>149</v>
      </c>
      <c r="E4712" s="2"/>
      <c r="F4712" s="2"/>
    </row>
    <row r="4713" spans="1:6" ht="18" customHeight="1">
      <c r="A4713" s="2">
        <v>4002191900</v>
      </c>
      <c r="B4713" s="2" t="s">
        <v>9984</v>
      </c>
      <c r="C4713" s="2" t="s">
        <v>9978</v>
      </c>
      <c r="D4713" s="2" t="s">
        <v>149</v>
      </c>
      <c r="E4713" s="2"/>
      <c r="F4713" s="2"/>
    </row>
    <row r="4714" spans="1:6" ht="18" customHeight="1">
      <c r="A4714" s="2">
        <v>4002199000</v>
      </c>
      <c r="B4714" s="2" t="s">
        <v>9985</v>
      </c>
      <c r="C4714" s="2" t="s">
        <v>9978</v>
      </c>
      <c r="D4714" s="2" t="s">
        <v>149</v>
      </c>
      <c r="E4714" s="2"/>
      <c r="F4714" s="2"/>
    </row>
    <row r="4715" spans="1:6" ht="18" customHeight="1">
      <c r="A4715" s="2">
        <v>4002201000</v>
      </c>
      <c r="B4715" s="2" t="s">
        <v>9986</v>
      </c>
      <c r="C4715" s="2" t="s">
        <v>9987</v>
      </c>
      <c r="D4715" s="2" t="s">
        <v>149</v>
      </c>
      <c r="E4715" s="2"/>
      <c r="F4715" s="2"/>
    </row>
    <row r="4716" spans="1:6" ht="18" customHeight="1">
      <c r="A4716" s="2">
        <v>4002209000</v>
      </c>
      <c r="B4716" s="2" t="s">
        <v>9988</v>
      </c>
      <c r="C4716" s="2" t="s">
        <v>9987</v>
      </c>
      <c r="D4716" s="2" t="s">
        <v>149</v>
      </c>
      <c r="E4716" s="2"/>
      <c r="F4716" s="2"/>
    </row>
    <row r="4717" spans="1:6" ht="18" customHeight="1">
      <c r="A4717" s="2">
        <v>4002311000</v>
      </c>
      <c r="B4717" s="2" t="s">
        <v>9989</v>
      </c>
      <c r="C4717" s="2" t="s">
        <v>9987</v>
      </c>
      <c r="D4717" s="2" t="s">
        <v>149</v>
      </c>
      <c r="E4717" s="2"/>
      <c r="F4717" s="2"/>
    </row>
    <row r="4718" spans="1:6" ht="18" customHeight="1">
      <c r="A4718" s="2">
        <v>4002319000</v>
      </c>
      <c r="B4718" s="2" t="s">
        <v>9990</v>
      </c>
      <c r="C4718" s="2" t="s">
        <v>9987</v>
      </c>
      <c r="D4718" s="2" t="s">
        <v>149</v>
      </c>
      <c r="E4718" s="2"/>
      <c r="F4718" s="2"/>
    </row>
    <row r="4719" spans="1:6" ht="18" customHeight="1">
      <c r="A4719" s="2">
        <v>4002391000</v>
      </c>
      <c r="B4719" s="2" t="s">
        <v>9991</v>
      </c>
      <c r="C4719" s="2" t="s">
        <v>9987</v>
      </c>
      <c r="D4719" s="2" t="s">
        <v>149</v>
      </c>
      <c r="E4719" s="2"/>
      <c r="F4719" s="2"/>
    </row>
    <row r="4720" spans="1:6" ht="18" customHeight="1">
      <c r="A4720" s="2">
        <v>4002399000</v>
      </c>
      <c r="B4720" s="2" t="s">
        <v>9992</v>
      </c>
      <c r="C4720" s="2" t="s">
        <v>9987</v>
      </c>
      <c r="D4720" s="2" t="s">
        <v>149</v>
      </c>
      <c r="E4720" s="2"/>
      <c r="F4720" s="2"/>
    </row>
    <row r="4721" spans="1:6" ht="18" customHeight="1">
      <c r="A4721" s="2">
        <v>4002410000</v>
      </c>
      <c r="B4721" s="2" t="s">
        <v>9993</v>
      </c>
      <c r="C4721" s="2" t="s">
        <v>9987</v>
      </c>
      <c r="D4721" s="2" t="s">
        <v>149</v>
      </c>
      <c r="E4721" s="2"/>
      <c r="F4721" s="2"/>
    </row>
    <row r="4722" spans="1:6" ht="18" customHeight="1">
      <c r="A4722" s="2">
        <v>4002491000</v>
      </c>
      <c r="B4722" s="2" t="s">
        <v>9994</v>
      </c>
      <c r="C4722" s="2" t="s">
        <v>9987</v>
      </c>
      <c r="D4722" s="2" t="s">
        <v>149</v>
      </c>
      <c r="E4722" s="2"/>
      <c r="F4722" s="2">
        <v>7</v>
      </c>
    </row>
    <row r="4723" spans="1:6" ht="18" customHeight="1">
      <c r="A4723" s="2">
        <v>4002499000</v>
      </c>
      <c r="B4723" s="2" t="s">
        <v>9995</v>
      </c>
      <c r="C4723" s="2" t="s">
        <v>9987</v>
      </c>
      <c r="D4723" s="2" t="s">
        <v>149</v>
      </c>
      <c r="E4723" s="2"/>
      <c r="F4723" s="2">
        <v>7</v>
      </c>
    </row>
    <row r="4724" spans="1:6" ht="18" customHeight="1">
      <c r="A4724" s="2">
        <v>4002510000</v>
      </c>
      <c r="B4724" s="2" t="s">
        <v>9996</v>
      </c>
      <c r="C4724" s="2" t="s">
        <v>9987</v>
      </c>
      <c r="D4724" s="2" t="s">
        <v>149</v>
      </c>
      <c r="E4724" s="2"/>
      <c r="F4724" s="2"/>
    </row>
    <row r="4725" spans="1:6" ht="18" customHeight="1">
      <c r="A4725" s="2">
        <v>4002591000</v>
      </c>
      <c r="B4725" s="2" t="s">
        <v>9997</v>
      </c>
      <c r="C4725" s="2" t="s">
        <v>9987</v>
      </c>
      <c r="D4725" s="2" t="s">
        <v>149</v>
      </c>
      <c r="E4725" s="2"/>
      <c r="F4725" s="2"/>
    </row>
    <row r="4726" spans="1:6" ht="18" customHeight="1">
      <c r="A4726" s="2">
        <v>4002599000</v>
      </c>
      <c r="B4726" s="2" t="s">
        <v>9998</v>
      </c>
      <c r="C4726" s="2" t="s">
        <v>9987</v>
      </c>
      <c r="D4726" s="2" t="s">
        <v>149</v>
      </c>
      <c r="E4726" s="2"/>
      <c r="F4726" s="2"/>
    </row>
    <row r="4727" spans="1:6" ht="18" customHeight="1">
      <c r="A4727" s="2">
        <v>4002601000</v>
      </c>
      <c r="B4727" s="2" t="s">
        <v>9999</v>
      </c>
      <c r="C4727" s="2" t="s">
        <v>9987</v>
      </c>
      <c r="D4727" s="2" t="s">
        <v>149</v>
      </c>
      <c r="E4727" s="2"/>
      <c r="F4727" s="2"/>
    </row>
    <row r="4728" spans="1:6" ht="18" customHeight="1">
      <c r="A4728" s="2">
        <v>4002609000</v>
      </c>
      <c r="B4728" s="2" t="s">
        <v>10000</v>
      </c>
      <c r="C4728" s="2" t="s">
        <v>9987</v>
      </c>
      <c r="D4728" s="2" t="s">
        <v>149</v>
      </c>
      <c r="E4728" s="2"/>
      <c r="F4728" s="2"/>
    </row>
    <row r="4729" spans="1:6" ht="18" customHeight="1">
      <c r="A4729" s="2">
        <v>4002701000</v>
      </c>
      <c r="B4729" s="2" t="s">
        <v>10001</v>
      </c>
      <c r="C4729" s="2" t="s">
        <v>9987</v>
      </c>
      <c r="D4729" s="2" t="s">
        <v>149</v>
      </c>
      <c r="E4729" s="2"/>
      <c r="F4729" s="2"/>
    </row>
    <row r="4730" spans="1:6" ht="18" customHeight="1">
      <c r="A4730" s="2">
        <v>4002709000</v>
      </c>
      <c r="B4730" s="2" t="s">
        <v>10002</v>
      </c>
      <c r="C4730" s="2" t="s">
        <v>9987</v>
      </c>
      <c r="D4730" s="2" t="s">
        <v>149</v>
      </c>
      <c r="E4730" s="2"/>
      <c r="F4730" s="2"/>
    </row>
    <row r="4731" spans="1:6" ht="18" customHeight="1">
      <c r="A4731" s="2">
        <v>4002800000</v>
      </c>
      <c r="B4731" s="2" t="s">
        <v>10003</v>
      </c>
      <c r="C4731" s="2" t="s">
        <v>10004</v>
      </c>
      <c r="D4731" s="2" t="s">
        <v>149</v>
      </c>
      <c r="E4731" s="2"/>
      <c r="F4731" s="2"/>
    </row>
    <row r="4732" spans="1:6" ht="18" customHeight="1">
      <c r="A4732" s="2">
        <v>4002910000</v>
      </c>
      <c r="B4732" s="2" t="s">
        <v>10005</v>
      </c>
      <c r="C4732" s="2" t="s">
        <v>9987</v>
      </c>
      <c r="D4732" s="2" t="s">
        <v>149</v>
      </c>
      <c r="E4732" s="2"/>
      <c r="F4732" s="2"/>
    </row>
    <row r="4733" spans="1:6" ht="18" customHeight="1">
      <c r="A4733" s="2">
        <v>4002991100</v>
      </c>
      <c r="B4733" s="2" t="s">
        <v>10006</v>
      </c>
      <c r="C4733" s="2" t="s">
        <v>9987</v>
      </c>
      <c r="D4733" s="2" t="s">
        <v>149</v>
      </c>
      <c r="E4733" s="2"/>
      <c r="F4733" s="2"/>
    </row>
    <row r="4734" spans="1:6" ht="18" customHeight="1">
      <c r="A4734" s="2">
        <v>4002991900</v>
      </c>
      <c r="B4734" s="2" t="s">
        <v>10007</v>
      </c>
      <c r="C4734" s="2" t="s">
        <v>9987</v>
      </c>
      <c r="D4734" s="2" t="s">
        <v>149</v>
      </c>
      <c r="E4734" s="2"/>
      <c r="F4734" s="2"/>
    </row>
    <row r="4735" spans="1:6" ht="18" customHeight="1">
      <c r="A4735" s="2">
        <v>4002999000</v>
      </c>
      <c r="B4735" s="2" t="s">
        <v>10008</v>
      </c>
      <c r="C4735" s="2" t="s">
        <v>9987</v>
      </c>
      <c r="D4735" s="2" t="s">
        <v>149</v>
      </c>
      <c r="E4735" s="2"/>
      <c r="F4735" s="2"/>
    </row>
    <row r="4736" spans="1:6" ht="18" customHeight="1">
      <c r="A4736" s="2">
        <v>4003000000</v>
      </c>
      <c r="B4736" s="2" t="s">
        <v>10009</v>
      </c>
      <c r="C4736" s="2" t="s">
        <v>10010</v>
      </c>
      <c r="D4736" s="2" t="s">
        <v>149</v>
      </c>
      <c r="E4736" s="2"/>
      <c r="F4736" s="2"/>
    </row>
    <row r="4737" spans="1:6" ht="18" customHeight="1">
      <c r="A4737" s="2">
        <v>4004000030</v>
      </c>
      <c r="B4737" s="2" t="s">
        <v>10011</v>
      </c>
      <c r="C4737" s="2" t="s">
        <v>10012</v>
      </c>
      <c r="D4737" s="2" t="s">
        <v>149</v>
      </c>
      <c r="E4737" s="2"/>
      <c r="F4737" s="2"/>
    </row>
    <row r="4738" spans="1:6" ht="18" customHeight="1">
      <c r="A4738" s="2">
        <v>4004000090</v>
      </c>
      <c r="B4738" s="2" t="s">
        <v>10013</v>
      </c>
      <c r="C4738" s="2" t="s">
        <v>10012</v>
      </c>
      <c r="D4738" s="2" t="s">
        <v>149</v>
      </c>
      <c r="E4738" s="2"/>
      <c r="F4738" s="2">
        <v>9</v>
      </c>
    </row>
    <row r="4739" spans="1:6" ht="18" customHeight="1">
      <c r="A4739" s="2">
        <v>4005100000</v>
      </c>
      <c r="B4739" s="2" t="s">
        <v>10014</v>
      </c>
      <c r="C4739" s="2" t="s">
        <v>10015</v>
      </c>
      <c r="D4739" s="2" t="s">
        <v>149</v>
      </c>
      <c r="E4739" s="2"/>
      <c r="F4739" s="2" t="s">
        <v>6407</v>
      </c>
    </row>
    <row r="4740" spans="1:6" ht="18" customHeight="1">
      <c r="A4740" s="2">
        <v>4005200000</v>
      </c>
      <c r="B4740" s="2" t="s">
        <v>10016</v>
      </c>
      <c r="C4740" s="2" t="s">
        <v>10015</v>
      </c>
      <c r="D4740" s="2" t="s">
        <v>149</v>
      </c>
      <c r="E4740" s="2"/>
      <c r="F4740" s="2" t="s">
        <v>6407</v>
      </c>
    </row>
    <row r="4741" spans="1:6" ht="18" customHeight="1">
      <c r="A4741" s="2">
        <v>4005910000</v>
      </c>
      <c r="B4741" s="2" t="s">
        <v>10017</v>
      </c>
      <c r="C4741" s="2" t="s">
        <v>10015</v>
      </c>
      <c r="D4741" s="2" t="s">
        <v>149</v>
      </c>
      <c r="E4741" s="2"/>
      <c r="F4741" s="2" t="s">
        <v>6407</v>
      </c>
    </row>
    <row r="4742" spans="1:6" ht="18" customHeight="1">
      <c r="A4742" s="2">
        <v>4005990000</v>
      </c>
      <c r="B4742" s="2" t="s">
        <v>10018</v>
      </c>
      <c r="C4742" s="2" t="s">
        <v>10015</v>
      </c>
      <c r="D4742" s="2" t="s">
        <v>149</v>
      </c>
      <c r="E4742" s="2"/>
      <c r="F4742" s="2" t="s">
        <v>6407</v>
      </c>
    </row>
    <row r="4743" spans="1:6" ht="18" customHeight="1">
      <c r="A4743" s="2">
        <v>4006100000</v>
      </c>
      <c r="B4743" s="2" t="s">
        <v>10019</v>
      </c>
      <c r="C4743" s="2" t="s">
        <v>10020</v>
      </c>
      <c r="D4743" s="2" t="s">
        <v>149</v>
      </c>
      <c r="E4743" s="2"/>
      <c r="F4743" s="2"/>
    </row>
    <row r="4744" spans="1:6" ht="18" customHeight="1">
      <c r="A4744" s="2">
        <v>4006901000</v>
      </c>
      <c r="B4744" s="2" t="s">
        <v>10021</v>
      </c>
      <c r="C4744" s="2" t="s">
        <v>10020</v>
      </c>
      <c r="D4744" s="2" t="s">
        <v>149</v>
      </c>
      <c r="E4744" s="2"/>
      <c r="F4744" s="2"/>
    </row>
    <row r="4745" spans="1:6" ht="18" customHeight="1">
      <c r="A4745" s="2">
        <v>4006902000</v>
      </c>
      <c r="B4745" s="2" t="s">
        <v>10022</v>
      </c>
      <c r="C4745" s="2" t="s">
        <v>10020</v>
      </c>
      <c r="D4745" s="2" t="s">
        <v>149</v>
      </c>
      <c r="E4745" s="2"/>
      <c r="F4745" s="2"/>
    </row>
    <row r="4746" spans="1:6" ht="18" customHeight="1">
      <c r="A4746" s="2">
        <v>4007000000</v>
      </c>
      <c r="B4746" s="2" t="s">
        <v>10023</v>
      </c>
      <c r="C4746" s="2" t="s">
        <v>10024</v>
      </c>
      <c r="D4746" s="2" t="s">
        <v>149</v>
      </c>
      <c r="E4746" s="2"/>
      <c r="F4746" s="2"/>
    </row>
    <row r="4747" spans="1:6" ht="18" customHeight="1">
      <c r="A4747" s="2">
        <v>4008110000</v>
      </c>
      <c r="B4747" s="2" t="s">
        <v>10025</v>
      </c>
      <c r="C4747" s="2" t="s">
        <v>10026</v>
      </c>
      <c r="D4747" s="2" t="s">
        <v>149</v>
      </c>
      <c r="E4747" s="2"/>
      <c r="F4747" s="2"/>
    </row>
    <row r="4748" spans="1:6" ht="18" customHeight="1">
      <c r="A4748" s="2">
        <v>4008190000</v>
      </c>
      <c r="B4748" s="2" t="s">
        <v>10027</v>
      </c>
      <c r="C4748" s="2" t="s">
        <v>10026</v>
      </c>
      <c r="D4748" s="2" t="s">
        <v>149</v>
      </c>
      <c r="E4748" s="2"/>
      <c r="F4748" s="2"/>
    </row>
    <row r="4749" spans="1:6" ht="18" customHeight="1">
      <c r="A4749" s="2">
        <v>4008210000</v>
      </c>
      <c r="B4749" s="2" t="s">
        <v>10028</v>
      </c>
      <c r="C4749" s="2" t="s">
        <v>10026</v>
      </c>
      <c r="D4749" s="2" t="s">
        <v>149</v>
      </c>
      <c r="E4749" s="2"/>
      <c r="F4749" s="2"/>
    </row>
    <row r="4750" spans="1:6" ht="18" customHeight="1">
      <c r="A4750" s="2">
        <v>4008290000</v>
      </c>
      <c r="B4750" s="2" t="s">
        <v>10029</v>
      </c>
      <c r="C4750" s="2" t="s">
        <v>10026</v>
      </c>
      <c r="D4750" s="2" t="s">
        <v>149</v>
      </c>
      <c r="E4750" s="2"/>
      <c r="F4750" s="2"/>
    </row>
    <row r="4751" spans="1:6" ht="18" customHeight="1">
      <c r="A4751" s="2">
        <v>4009110000</v>
      </c>
      <c r="B4751" s="2" t="s">
        <v>10030</v>
      </c>
      <c r="C4751" s="2" t="s">
        <v>10031</v>
      </c>
      <c r="D4751" s="2" t="s">
        <v>149</v>
      </c>
      <c r="E4751" s="2"/>
      <c r="F4751" s="2"/>
    </row>
    <row r="4752" spans="1:6" ht="18" customHeight="1">
      <c r="A4752" s="2">
        <v>4009120000</v>
      </c>
      <c r="B4752" s="2" t="s">
        <v>10030</v>
      </c>
      <c r="C4752" s="2" t="s">
        <v>10031</v>
      </c>
      <c r="D4752" s="2" t="s">
        <v>149</v>
      </c>
      <c r="E4752" s="2"/>
      <c r="F4752" s="2"/>
    </row>
    <row r="4753" spans="1:6" ht="18" customHeight="1">
      <c r="A4753" s="2">
        <v>4009210000</v>
      </c>
      <c r="B4753" s="2" t="s">
        <v>10032</v>
      </c>
      <c r="C4753" s="2" t="s">
        <v>10031</v>
      </c>
      <c r="D4753" s="2" t="s">
        <v>149</v>
      </c>
      <c r="E4753" s="2"/>
      <c r="F4753" s="2"/>
    </row>
    <row r="4754" spans="1:6" ht="18" customHeight="1">
      <c r="A4754" s="2">
        <v>4009220000</v>
      </c>
      <c r="B4754" s="2" t="s">
        <v>10032</v>
      </c>
      <c r="C4754" s="2" t="s">
        <v>10031</v>
      </c>
      <c r="D4754" s="2" t="s">
        <v>149</v>
      </c>
      <c r="E4754" s="2"/>
      <c r="F4754" s="2"/>
    </row>
    <row r="4755" spans="1:6" ht="18" customHeight="1">
      <c r="A4755" s="2">
        <v>4009310000</v>
      </c>
      <c r="B4755" s="2" t="s">
        <v>10033</v>
      </c>
      <c r="C4755" s="2" t="s">
        <v>10031</v>
      </c>
      <c r="D4755" s="2" t="s">
        <v>149</v>
      </c>
      <c r="E4755" s="2"/>
      <c r="F4755" s="2"/>
    </row>
    <row r="4756" spans="1:6" ht="18" customHeight="1">
      <c r="A4756" s="2">
        <v>4009320000</v>
      </c>
      <c r="B4756" s="2" t="s">
        <v>10033</v>
      </c>
      <c r="C4756" s="2" t="s">
        <v>10031</v>
      </c>
      <c r="D4756" s="2" t="s">
        <v>149</v>
      </c>
      <c r="E4756" s="2"/>
      <c r="F4756" s="2"/>
    </row>
    <row r="4757" spans="1:6" ht="18" customHeight="1">
      <c r="A4757" s="2">
        <v>4009410000</v>
      </c>
      <c r="B4757" s="2" t="s">
        <v>10034</v>
      </c>
      <c r="C4757" s="2" t="s">
        <v>10031</v>
      </c>
      <c r="D4757" s="2" t="s">
        <v>149</v>
      </c>
      <c r="E4757" s="2"/>
      <c r="F4757" s="2"/>
    </row>
    <row r="4758" spans="1:6" ht="18" customHeight="1">
      <c r="A4758" s="2">
        <v>4009420000</v>
      </c>
      <c r="B4758" s="2" t="s">
        <v>10034</v>
      </c>
      <c r="C4758" s="2" t="s">
        <v>10031</v>
      </c>
      <c r="D4758" s="2" t="s">
        <v>149</v>
      </c>
      <c r="E4758" s="2"/>
      <c r="F4758" s="2"/>
    </row>
    <row r="4759" spans="1:6" ht="18" customHeight="1">
      <c r="A4759" s="2">
        <v>4010110000</v>
      </c>
      <c r="B4759" s="2" t="s">
        <v>10035</v>
      </c>
      <c r="C4759" s="2" t="s">
        <v>10036</v>
      </c>
      <c r="D4759" s="2" t="s">
        <v>149</v>
      </c>
      <c r="E4759" s="2"/>
      <c r="F4759" s="2"/>
    </row>
    <row r="4760" spans="1:6" ht="18" customHeight="1">
      <c r="A4760" s="2">
        <v>4010120000</v>
      </c>
      <c r="B4760" s="2" t="s">
        <v>10037</v>
      </c>
      <c r="C4760" s="2" t="s">
        <v>10036</v>
      </c>
      <c r="D4760" s="2" t="s">
        <v>149</v>
      </c>
      <c r="E4760" s="2"/>
      <c r="F4760" s="2"/>
    </row>
    <row r="4761" spans="1:6" ht="18" customHeight="1">
      <c r="A4761" s="2">
        <v>4010190000</v>
      </c>
      <c r="B4761" s="2" t="s">
        <v>10038</v>
      </c>
      <c r="C4761" s="2" t="s">
        <v>10036</v>
      </c>
      <c r="D4761" s="2" t="s">
        <v>149</v>
      </c>
      <c r="E4761" s="2"/>
      <c r="F4761" s="2"/>
    </row>
    <row r="4762" spans="1:6" ht="18" customHeight="1">
      <c r="A4762" s="2">
        <v>4010310000</v>
      </c>
      <c r="B4762" s="2" t="s">
        <v>10039</v>
      </c>
      <c r="C4762" s="2" t="s">
        <v>10040</v>
      </c>
      <c r="D4762" s="2" t="s">
        <v>149</v>
      </c>
      <c r="E4762" s="2"/>
      <c r="F4762" s="2"/>
    </row>
    <row r="4763" spans="1:6" ht="18" customHeight="1">
      <c r="A4763" s="2">
        <v>4010320000</v>
      </c>
      <c r="B4763" s="2" t="s">
        <v>10041</v>
      </c>
      <c r="C4763" s="2" t="s">
        <v>10040</v>
      </c>
      <c r="D4763" s="2" t="s">
        <v>149</v>
      </c>
      <c r="E4763" s="2"/>
      <c r="F4763" s="2"/>
    </row>
    <row r="4764" spans="1:6" ht="18" customHeight="1">
      <c r="A4764" s="2">
        <v>4010330000</v>
      </c>
      <c r="B4764" s="2" t="s">
        <v>10042</v>
      </c>
      <c r="C4764" s="2" t="s">
        <v>10040</v>
      </c>
      <c r="D4764" s="2" t="s">
        <v>149</v>
      </c>
      <c r="E4764" s="2"/>
      <c r="F4764" s="2"/>
    </row>
    <row r="4765" spans="1:6" ht="18" customHeight="1">
      <c r="A4765" s="2">
        <v>4010340000</v>
      </c>
      <c r="B4765" s="2" t="s">
        <v>10043</v>
      </c>
      <c r="C4765" s="2" t="s">
        <v>10040</v>
      </c>
      <c r="D4765" s="2" t="s">
        <v>149</v>
      </c>
      <c r="E4765" s="2"/>
      <c r="F4765" s="2"/>
    </row>
    <row r="4766" spans="1:6" ht="18" customHeight="1">
      <c r="A4766" s="2">
        <v>4010350000</v>
      </c>
      <c r="B4766" s="2" t="s">
        <v>10044</v>
      </c>
      <c r="C4766" s="2" t="s">
        <v>10045</v>
      </c>
      <c r="D4766" s="2" t="s">
        <v>149</v>
      </c>
      <c r="E4766" s="2"/>
      <c r="F4766" s="2"/>
    </row>
    <row r="4767" spans="1:6" ht="18" customHeight="1">
      <c r="A4767" s="2">
        <v>4010360000</v>
      </c>
      <c r="B4767" s="2" t="s">
        <v>10046</v>
      </c>
      <c r="C4767" s="2" t="s">
        <v>10045</v>
      </c>
      <c r="D4767" s="2" t="s">
        <v>149</v>
      </c>
      <c r="E4767" s="2"/>
      <c r="F4767" s="2"/>
    </row>
    <row r="4768" spans="1:6" ht="18" customHeight="1">
      <c r="A4768" s="2">
        <v>4010390000</v>
      </c>
      <c r="B4768" s="2" t="s">
        <v>10047</v>
      </c>
      <c r="C4768" s="2" t="s">
        <v>10048</v>
      </c>
      <c r="D4768" s="2" t="s">
        <v>149</v>
      </c>
      <c r="E4768" s="2"/>
      <c r="F4768" s="2"/>
    </row>
    <row r="4769" spans="1:6" ht="18" customHeight="1">
      <c r="A4769" s="2">
        <v>4011100000</v>
      </c>
      <c r="B4769" s="2" t="s">
        <v>10049</v>
      </c>
      <c r="C4769" s="2" t="s">
        <v>10050</v>
      </c>
      <c r="D4769" s="2" t="s">
        <v>149</v>
      </c>
      <c r="E4769" s="2" t="s">
        <v>10051</v>
      </c>
      <c r="F4769" s="2" t="s">
        <v>6407</v>
      </c>
    </row>
    <row r="4770" spans="1:6" ht="18" customHeight="1">
      <c r="A4770" s="2">
        <v>4011200010</v>
      </c>
      <c r="B4770" s="2" t="s">
        <v>10052</v>
      </c>
      <c r="C4770" s="2" t="s">
        <v>10053</v>
      </c>
      <c r="D4770" s="2" t="s">
        <v>149</v>
      </c>
      <c r="E4770" s="2" t="s">
        <v>10051</v>
      </c>
      <c r="F4770" s="2" t="s">
        <v>6407</v>
      </c>
    </row>
    <row r="4771" spans="1:6" ht="18" customHeight="1">
      <c r="A4771" s="2">
        <v>4011200090</v>
      </c>
      <c r="B4771" s="2" t="s">
        <v>10054</v>
      </c>
      <c r="C4771" s="2" t="s">
        <v>10053</v>
      </c>
      <c r="D4771" s="2" t="s">
        <v>149</v>
      </c>
      <c r="E4771" s="2" t="s">
        <v>10051</v>
      </c>
      <c r="F4771" s="2" t="s">
        <v>6407</v>
      </c>
    </row>
    <row r="4772" spans="1:6" ht="18" customHeight="1">
      <c r="A4772" s="2">
        <v>4011300000</v>
      </c>
      <c r="B4772" s="2" t="s">
        <v>10055</v>
      </c>
      <c r="C4772" s="2" t="s">
        <v>10053</v>
      </c>
      <c r="D4772" s="2" t="s">
        <v>149</v>
      </c>
      <c r="E4772" s="2" t="s">
        <v>10051</v>
      </c>
      <c r="F4772" s="2"/>
    </row>
    <row r="4773" spans="1:6" ht="18" customHeight="1">
      <c r="A4773" s="2">
        <v>4011400000</v>
      </c>
      <c r="B4773" s="2" t="s">
        <v>10056</v>
      </c>
      <c r="C4773" s="2" t="s">
        <v>10053</v>
      </c>
      <c r="D4773" s="2" t="s">
        <v>149</v>
      </c>
      <c r="E4773" s="2" t="s">
        <v>10051</v>
      </c>
      <c r="F4773" s="2" t="s">
        <v>6407</v>
      </c>
    </row>
    <row r="4774" spans="1:6" ht="18" customHeight="1">
      <c r="A4774" s="2">
        <v>4011500000</v>
      </c>
      <c r="B4774" s="2" t="s">
        <v>10057</v>
      </c>
      <c r="C4774" s="2" t="s">
        <v>10053</v>
      </c>
      <c r="D4774" s="2" t="s">
        <v>149</v>
      </c>
      <c r="E4774" s="2" t="s">
        <v>10051</v>
      </c>
      <c r="F4774" s="2"/>
    </row>
    <row r="4775" spans="1:6" ht="18" customHeight="1">
      <c r="A4775" s="2">
        <v>4011701000</v>
      </c>
      <c r="B4775" s="2" t="s">
        <v>10058</v>
      </c>
      <c r="C4775" s="2" t="s">
        <v>10059</v>
      </c>
      <c r="D4775" s="2" t="s">
        <v>149</v>
      </c>
      <c r="E4775" s="2" t="s">
        <v>10051</v>
      </c>
      <c r="F4775" s="2" t="s">
        <v>6407</v>
      </c>
    </row>
    <row r="4776" spans="1:6" ht="18" customHeight="1">
      <c r="A4776" s="2">
        <v>4011709000</v>
      </c>
      <c r="B4776" s="2" t="s">
        <v>10060</v>
      </c>
      <c r="C4776" s="2" t="s">
        <v>10059</v>
      </c>
      <c r="D4776" s="2" t="s">
        <v>149</v>
      </c>
      <c r="E4776" s="2" t="s">
        <v>10051</v>
      </c>
      <c r="F4776" s="2"/>
    </row>
    <row r="4777" spans="1:6" ht="18" customHeight="1">
      <c r="A4777" s="2">
        <v>4011801100</v>
      </c>
      <c r="B4777" s="2" t="s">
        <v>10061</v>
      </c>
      <c r="C4777" s="2" t="s">
        <v>10059</v>
      </c>
      <c r="D4777" s="2" t="s">
        <v>149</v>
      </c>
      <c r="E4777" s="2" t="s">
        <v>10051</v>
      </c>
      <c r="F4777" s="2" t="s">
        <v>6407</v>
      </c>
    </row>
    <row r="4778" spans="1:6" ht="18" customHeight="1">
      <c r="A4778" s="2">
        <v>4011801200</v>
      </c>
      <c r="B4778" s="2" t="s">
        <v>10058</v>
      </c>
      <c r="C4778" s="2" t="s">
        <v>10059</v>
      </c>
      <c r="D4778" s="2" t="s">
        <v>149</v>
      </c>
      <c r="E4778" s="2" t="s">
        <v>10051</v>
      </c>
      <c r="F4778" s="2" t="s">
        <v>6407</v>
      </c>
    </row>
    <row r="4779" spans="1:6" ht="18" customHeight="1">
      <c r="A4779" s="2">
        <v>4011809100</v>
      </c>
      <c r="B4779" s="2" t="s">
        <v>10062</v>
      </c>
      <c r="C4779" s="2" t="s">
        <v>10059</v>
      </c>
      <c r="D4779" s="2" t="s">
        <v>149</v>
      </c>
      <c r="E4779" s="2" t="s">
        <v>10051</v>
      </c>
      <c r="F4779" s="2"/>
    </row>
    <row r="4780" spans="1:6" ht="18" customHeight="1">
      <c r="A4780" s="2">
        <v>4011809200</v>
      </c>
      <c r="B4780" s="2" t="s">
        <v>10060</v>
      </c>
      <c r="C4780" s="2" t="s">
        <v>10059</v>
      </c>
      <c r="D4780" s="2" t="s">
        <v>149</v>
      </c>
      <c r="E4780" s="2" t="s">
        <v>10051</v>
      </c>
      <c r="F4780" s="2"/>
    </row>
    <row r="4781" spans="1:6" ht="18" customHeight="1">
      <c r="A4781" s="2">
        <v>4011901000</v>
      </c>
      <c r="B4781" s="2" t="s">
        <v>10058</v>
      </c>
      <c r="C4781" s="2" t="s">
        <v>10059</v>
      </c>
      <c r="D4781" s="2" t="s">
        <v>149</v>
      </c>
      <c r="E4781" s="2" t="s">
        <v>10051</v>
      </c>
      <c r="F4781" s="2" t="s">
        <v>6407</v>
      </c>
    </row>
    <row r="4782" spans="1:6" ht="18" customHeight="1">
      <c r="A4782" s="2">
        <v>4011909000</v>
      </c>
      <c r="B4782" s="2" t="s">
        <v>10060</v>
      </c>
      <c r="C4782" s="2" t="s">
        <v>10059</v>
      </c>
      <c r="D4782" s="2" t="s">
        <v>149</v>
      </c>
      <c r="E4782" s="2" t="s">
        <v>10051</v>
      </c>
      <c r="F4782" s="2"/>
    </row>
    <row r="4783" spans="1:6" ht="18" customHeight="1">
      <c r="A4783" s="2">
        <v>4012110000</v>
      </c>
      <c r="B4783" s="2" t="s">
        <v>10063</v>
      </c>
      <c r="C4783" s="2" t="s">
        <v>10064</v>
      </c>
      <c r="D4783" s="2" t="s">
        <v>149</v>
      </c>
      <c r="E4783" s="2" t="s">
        <v>10051</v>
      </c>
      <c r="F4783" s="2" t="s">
        <v>6407</v>
      </c>
    </row>
    <row r="4784" spans="1:6" ht="18" customHeight="1">
      <c r="A4784" s="2">
        <v>4012120000</v>
      </c>
      <c r="B4784" s="2" t="s">
        <v>10065</v>
      </c>
      <c r="C4784" s="2" t="s">
        <v>10064</v>
      </c>
      <c r="D4784" s="2" t="s">
        <v>149</v>
      </c>
      <c r="E4784" s="2" t="s">
        <v>10051</v>
      </c>
      <c r="F4784" s="2" t="s">
        <v>6407</v>
      </c>
    </row>
    <row r="4785" spans="1:6" ht="18" customHeight="1">
      <c r="A4785" s="2">
        <v>4012130000</v>
      </c>
      <c r="B4785" s="2" t="s">
        <v>10066</v>
      </c>
      <c r="C4785" s="2" t="s">
        <v>10064</v>
      </c>
      <c r="D4785" s="2" t="s">
        <v>149</v>
      </c>
      <c r="E4785" s="2" t="s">
        <v>10051</v>
      </c>
      <c r="F4785" s="2"/>
    </row>
    <row r="4786" spans="1:6" ht="18" customHeight="1">
      <c r="A4786" s="2">
        <v>4012190000</v>
      </c>
      <c r="B4786" s="2" t="s">
        <v>10067</v>
      </c>
      <c r="C4786" s="2" t="s">
        <v>10064</v>
      </c>
      <c r="D4786" s="2" t="s">
        <v>149</v>
      </c>
      <c r="E4786" s="2" t="s">
        <v>10051</v>
      </c>
      <c r="F4786" s="2"/>
    </row>
    <row r="4787" spans="1:6" ht="18" customHeight="1">
      <c r="A4787" s="2">
        <v>4012201000</v>
      </c>
      <c r="B4787" s="2" t="s">
        <v>10068</v>
      </c>
      <c r="C4787" s="2" t="s">
        <v>10064</v>
      </c>
      <c r="D4787" s="2" t="s">
        <v>149</v>
      </c>
      <c r="E4787" s="2" t="s">
        <v>10051</v>
      </c>
      <c r="F4787" s="2" t="s">
        <v>6407</v>
      </c>
    </row>
    <row r="4788" spans="1:6" ht="18" customHeight="1">
      <c r="A4788" s="2">
        <v>4012209000</v>
      </c>
      <c r="B4788" s="2" t="s">
        <v>10069</v>
      </c>
      <c r="C4788" s="2" t="s">
        <v>10064</v>
      </c>
      <c r="D4788" s="2" t="s">
        <v>149</v>
      </c>
      <c r="E4788" s="2" t="s">
        <v>10051</v>
      </c>
      <c r="F4788" s="2"/>
    </row>
    <row r="4789" spans="1:6" ht="18" customHeight="1">
      <c r="A4789" s="2">
        <v>4012901000</v>
      </c>
      <c r="B4789" s="2" t="s">
        <v>10070</v>
      </c>
      <c r="C4789" s="2" t="s">
        <v>10064</v>
      </c>
      <c r="D4789" s="2" t="s">
        <v>149</v>
      </c>
      <c r="E4789" s="2"/>
      <c r="F4789" s="2"/>
    </row>
    <row r="4790" spans="1:6" ht="18" customHeight="1">
      <c r="A4790" s="2">
        <v>4012902000</v>
      </c>
      <c r="B4790" s="2" t="s">
        <v>10071</v>
      </c>
      <c r="C4790" s="2" t="s">
        <v>10064</v>
      </c>
      <c r="D4790" s="2" t="s">
        <v>149</v>
      </c>
      <c r="E4790" s="2"/>
      <c r="F4790" s="2" t="s">
        <v>6407</v>
      </c>
    </row>
    <row r="4791" spans="1:6" ht="18" customHeight="1">
      <c r="A4791" s="2">
        <v>4012909000</v>
      </c>
      <c r="B4791" s="2" t="s">
        <v>10072</v>
      </c>
      <c r="C4791" s="2" t="s">
        <v>10064</v>
      </c>
      <c r="D4791" s="2" t="s">
        <v>149</v>
      </c>
      <c r="E4791" s="2"/>
      <c r="F4791" s="2"/>
    </row>
    <row r="4792" spans="1:6" ht="18" customHeight="1">
      <c r="A4792" s="2">
        <v>4013100000</v>
      </c>
      <c r="B4792" s="2" t="s">
        <v>10073</v>
      </c>
      <c r="C4792" s="2" t="s">
        <v>10074</v>
      </c>
      <c r="D4792" s="2" t="s">
        <v>149</v>
      </c>
      <c r="E4792" s="2" t="s">
        <v>10051</v>
      </c>
      <c r="F4792" s="2" t="s">
        <v>6407</v>
      </c>
    </row>
    <row r="4793" spans="1:6" ht="18" customHeight="1">
      <c r="A4793" s="2">
        <v>4013200000</v>
      </c>
      <c r="B4793" s="2" t="s">
        <v>10075</v>
      </c>
      <c r="C4793" s="2" t="s">
        <v>10074</v>
      </c>
      <c r="D4793" s="2" t="s">
        <v>149</v>
      </c>
      <c r="E4793" s="2" t="s">
        <v>10051</v>
      </c>
      <c r="F4793" s="2"/>
    </row>
    <row r="4794" spans="1:6" ht="18" customHeight="1">
      <c r="A4794" s="2">
        <v>4013901000</v>
      </c>
      <c r="B4794" s="2" t="s">
        <v>10076</v>
      </c>
      <c r="C4794" s="2" t="s">
        <v>10074</v>
      </c>
      <c r="D4794" s="2" t="s">
        <v>149</v>
      </c>
      <c r="E4794" s="2" t="s">
        <v>10051</v>
      </c>
      <c r="F4794" s="2"/>
    </row>
    <row r="4795" spans="1:6" ht="18" customHeight="1">
      <c r="A4795" s="2">
        <v>4013909000</v>
      </c>
      <c r="B4795" s="2" t="s">
        <v>10077</v>
      </c>
      <c r="C4795" s="2" t="s">
        <v>10074</v>
      </c>
      <c r="D4795" s="2" t="s">
        <v>149</v>
      </c>
      <c r="E4795" s="2" t="s">
        <v>10051</v>
      </c>
      <c r="F4795" s="2"/>
    </row>
    <row r="4796" spans="1:6" ht="18" customHeight="1">
      <c r="A4796" s="2">
        <v>4014100000</v>
      </c>
      <c r="B4796" s="2" t="s">
        <v>10078</v>
      </c>
      <c r="C4796" s="2" t="s">
        <v>10074</v>
      </c>
      <c r="D4796" s="2" t="s">
        <v>149</v>
      </c>
      <c r="E4796" s="2"/>
      <c r="F4796" s="2"/>
    </row>
    <row r="4797" spans="1:6" ht="18" customHeight="1">
      <c r="A4797" s="2">
        <v>4014900000</v>
      </c>
      <c r="B4797" s="2" t="s">
        <v>10079</v>
      </c>
      <c r="C4797" s="2" t="s">
        <v>10074</v>
      </c>
      <c r="D4797" s="2" t="s">
        <v>149</v>
      </c>
      <c r="E4797" s="2"/>
      <c r="F4797" s="2" t="s">
        <v>6407</v>
      </c>
    </row>
    <row r="4798" spans="1:6" ht="18" customHeight="1">
      <c r="A4798" s="2">
        <v>4015120000</v>
      </c>
      <c r="B4798" s="2" t="s">
        <v>10080</v>
      </c>
      <c r="C4798" s="2" t="s">
        <v>10081</v>
      </c>
      <c r="D4798" s="2" t="s">
        <v>149</v>
      </c>
      <c r="E4798" s="2" t="s">
        <v>9956</v>
      </c>
      <c r="F4798" s="2"/>
    </row>
    <row r="4799" spans="1:6" ht="18" customHeight="1">
      <c r="A4799" s="2">
        <v>4015190000</v>
      </c>
      <c r="B4799" s="2" t="s">
        <v>10082</v>
      </c>
      <c r="C4799" s="2" t="s">
        <v>10083</v>
      </c>
      <c r="D4799" s="2" t="s">
        <v>149</v>
      </c>
      <c r="E4799" s="2" t="s">
        <v>9956</v>
      </c>
      <c r="F4799" s="2"/>
    </row>
    <row r="4800" spans="1:6" ht="18" customHeight="1">
      <c r="A4800" s="2">
        <v>4015901000</v>
      </c>
      <c r="B4800" s="2" t="s">
        <v>10084</v>
      </c>
      <c r="C4800" s="2" t="s">
        <v>10074</v>
      </c>
      <c r="D4800" s="2" t="s">
        <v>149</v>
      </c>
      <c r="E4800" s="2"/>
      <c r="F4800" s="2"/>
    </row>
    <row r="4801" spans="1:6" ht="18" customHeight="1">
      <c r="A4801" s="2">
        <v>4015909000</v>
      </c>
      <c r="B4801" s="2" t="s">
        <v>10085</v>
      </c>
      <c r="C4801" s="2" t="s">
        <v>10074</v>
      </c>
      <c r="D4801" s="2" t="s">
        <v>149</v>
      </c>
      <c r="E4801" s="2"/>
      <c r="F4801" s="2"/>
    </row>
    <row r="4802" spans="1:6" ht="18" customHeight="1">
      <c r="A4802" s="2">
        <v>4016101000</v>
      </c>
      <c r="B4802" s="2" t="s">
        <v>10086</v>
      </c>
      <c r="C4802" s="2" t="s">
        <v>10087</v>
      </c>
      <c r="D4802" s="2" t="s">
        <v>149</v>
      </c>
      <c r="E4802" s="2"/>
      <c r="F4802" s="2"/>
    </row>
    <row r="4803" spans="1:6" ht="18" customHeight="1">
      <c r="A4803" s="2">
        <v>4016109000</v>
      </c>
      <c r="B4803" s="2" t="s">
        <v>10088</v>
      </c>
      <c r="C4803" s="2" t="s">
        <v>10087</v>
      </c>
      <c r="D4803" s="2" t="s">
        <v>149</v>
      </c>
      <c r="E4803" s="2"/>
      <c r="F4803" s="2"/>
    </row>
    <row r="4804" spans="1:6" ht="18" customHeight="1">
      <c r="A4804" s="2">
        <v>4016910000</v>
      </c>
      <c r="B4804" s="2" t="s">
        <v>10089</v>
      </c>
      <c r="C4804" s="2" t="s">
        <v>10090</v>
      </c>
      <c r="D4804" s="2" t="s">
        <v>149</v>
      </c>
      <c r="E4804" s="2"/>
      <c r="F4804" s="2"/>
    </row>
    <row r="4805" spans="1:6" ht="18" customHeight="1">
      <c r="A4805" s="2">
        <v>4016920000</v>
      </c>
      <c r="B4805" s="2" t="s">
        <v>10091</v>
      </c>
      <c r="C4805" s="2" t="s">
        <v>10090</v>
      </c>
      <c r="D4805" s="2" t="s">
        <v>149</v>
      </c>
      <c r="E4805" s="2"/>
      <c r="F4805" s="2"/>
    </row>
    <row r="4806" spans="1:6" ht="18" customHeight="1">
      <c r="A4806" s="2">
        <v>4016931000</v>
      </c>
      <c r="B4806" s="2" t="s">
        <v>10092</v>
      </c>
      <c r="C4806" s="2" t="s">
        <v>10087</v>
      </c>
      <c r="D4806" s="2" t="s">
        <v>149</v>
      </c>
      <c r="E4806" s="2"/>
      <c r="F4806" s="2"/>
    </row>
    <row r="4807" spans="1:6" ht="18" customHeight="1">
      <c r="A4807" s="2">
        <v>4016939000</v>
      </c>
      <c r="B4807" s="2" t="s">
        <v>10093</v>
      </c>
      <c r="C4807" s="2" t="s">
        <v>10087</v>
      </c>
      <c r="D4807" s="2" t="s">
        <v>149</v>
      </c>
      <c r="E4807" s="2"/>
      <c r="F4807" s="2"/>
    </row>
    <row r="4808" spans="1:6" ht="18" customHeight="1">
      <c r="A4808" s="2">
        <v>4016940000</v>
      </c>
      <c r="B4808" s="2" t="s">
        <v>10094</v>
      </c>
      <c r="C4808" s="2" t="s">
        <v>10090</v>
      </c>
      <c r="D4808" s="2" t="s">
        <v>149</v>
      </c>
      <c r="E4808" s="2"/>
      <c r="F4808" s="2"/>
    </row>
    <row r="4809" spans="1:6" ht="18" customHeight="1">
      <c r="A4809" s="2">
        <v>4016950010</v>
      </c>
      <c r="B4809" s="2" t="s">
        <v>10095</v>
      </c>
      <c r="C4809" s="2" t="s">
        <v>10090</v>
      </c>
      <c r="D4809" s="2" t="s">
        <v>149</v>
      </c>
      <c r="E4809" s="2"/>
      <c r="F4809" s="2"/>
    </row>
    <row r="4810" spans="1:6" ht="18" customHeight="1">
      <c r="A4810" s="2">
        <v>4016950090</v>
      </c>
      <c r="B4810" s="2" t="s">
        <v>10096</v>
      </c>
      <c r="C4810" s="2" t="s">
        <v>10090</v>
      </c>
      <c r="D4810" s="2" t="s">
        <v>149</v>
      </c>
      <c r="E4810" s="2"/>
      <c r="F4810" s="2"/>
    </row>
    <row r="4811" spans="1:6" ht="18" customHeight="1">
      <c r="A4811" s="2">
        <v>4016991001</v>
      </c>
      <c r="B4811" s="2" t="s">
        <v>10097</v>
      </c>
      <c r="C4811" s="2" t="s">
        <v>10087</v>
      </c>
      <c r="D4811" s="2" t="s">
        <v>149</v>
      </c>
      <c r="E4811" s="2"/>
      <c r="F4811" s="2"/>
    </row>
    <row r="4812" spans="1:6" ht="18" customHeight="1">
      <c r="A4812" s="2">
        <v>4016991090</v>
      </c>
      <c r="B4812" s="2" t="s">
        <v>10098</v>
      </c>
      <c r="C4812" s="2" t="s">
        <v>10087</v>
      </c>
      <c r="D4812" s="2" t="s">
        <v>149</v>
      </c>
      <c r="E4812" s="2"/>
      <c r="F4812" s="2"/>
    </row>
    <row r="4813" spans="1:6" ht="18" customHeight="1">
      <c r="A4813" s="2">
        <v>4016999001</v>
      </c>
      <c r="B4813" s="2" t="s">
        <v>10099</v>
      </c>
      <c r="C4813" s="2" t="s">
        <v>10087</v>
      </c>
      <c r="D4813" s="2" t="s">
        <v>149</v>
      </c>
      <c r="E4813" s="2"/>
      <c r="F4813" s="2"/>
    </row>
    <row r="4814" spans="1:6" ht="18" customHeight="1">
      <c r="A4814" s="2">
        <v>4016999090</v>
      </c>
      <c r="B4814" s="2" t="s">
        <v>10100</v>
      </c>
      <c r="C4814" s="2" t="s">
        <v>10087</v>
      </c>
      <c r="D4814" s="2" t="s">
        <v>149</v>
      </c>
      <c r="E4814" s="2"/>
      <c r="F4814" s="2"/>
    </row>
    <row r="4815" spans="1:6" ht="18" customHeight="1">
      <c r="A4815" s="2">
        <v>4017001010</v>
      </c>
      <c r="B4815" s="2" t="s">
        <v>10101</v>
      </c>
      <c r="C4815" s="2" t="s">
        <v>10102</v>
      </c>
      <c r="D4815" s="2" t="s">
        <v>149</v>
      </c>
      <c r="E4815" s="2"/>
      <c r="F4815" s="2">
        <v>9</v>
      </c>
    </row>
    <row r="4816" spans="1:6" ht="18" customHeight="1">
      <c r="A4816" s="2">
        <v>4017001090</v>
      </c>
      <c r="B4816" s="2" t="s">
        <v>10103</v>
      </c>
      <c r="C4816" s="2" t="s">
        <v>10102</v>
      </c>
      <c r="D4816" s="2" t="s">
        <v>149</v>
      </c>
      <c r="E4816" s="2"/>
      <c r="F4816" s="2"/>
    </row>
    <row r="4817" spans="1:6" ht="18" customHeight="1">
      <c r="A4817" s="2">
        <v>4017002000</v>
      </c>
      <c r="B4817" s="2" t="s">
        <v>10104</v>
      </c>
      <c r="C4817" s="2" t="s">
        <v>10102</v>
      </c>
      <c r="D4817" s="2" t="s">
        <v>149</v>
      </c>
      <c r="E4817" s="2"/>
      <c r="F4817" s="2"/>
    </row>
    <row r="4818" spans="1:6" ht="18" customHeight="1">
      <c r="A4818" s="2">
        <v>4101201110</v>
      </c>
      <c r="B4818" s="2" t="s">
        <v>10105</v>
      </c>
      <c r="C4818" s="2" t="s">
        <v>10106</v>
      </c>
      <c r="D4818" s="2" t="s">
        <v>149</v>
      </c>
      <c r="E4818" s="2" t="s">
        <v>10107</v>
      </c>
      <c r="F4818" s="2" t="s">
        <v>4713</v>
      </c>
    </row>
    <row r="4819" spans="1:6" ht="18" customHeight="1">
      <c r="A4819" s="2">
        <v>4101201190</v>
      </c>
      <c r="B4819" s="2" t="s">
        <v>10108</v>
      </c>
      <c r="C4819" s="2" t="s">
        <v>10106</v>
      </c>
      <c r="D4819" s="2" t="s">
        <v>149</v>
      </c>
      <c r="E4819" s="2" t="s">
        <v>10107</v>
      </c>
      <c r="F4819" s="2" t="s">
        <v>4648</v>
      </c>
    </row>
    <row r="4820" spans="1:6" ht="18" customHeight="1">
      <c r="A4820" s="2">
        <v>4101201910</v>
      </c>
      <c r="B4820" s="2" t="s">
        <v>10109</v>
      </c>
      <c r="C4820" s="2" t="s">
        <v>10106</v>
      </c>
      <c r="D4820" s="2" t="s">
        <v>149</v>
      </c>
      <c r="E4820" s="2" t="s">
        <v>10107</v>
      </c>
      <c r="F4820" s="2" t="s">
        <v>4713</v>
      </c>
    </row>
    <row r="4821" spans="1:6" ht="18" customHeight="1">
      <c r="A4821" s="2">
        <v>4101201990</v>
      </c>
      <c r="B4821" s="2" t="s">
        <v>10110</v>
      </c>
      <c r="C4821" s="2" t="s">
        <v>10106</v>
      </c>
      <c r="D4821" s="2" t="s">
        <v>149</v>
      </c>
      <c r="E4821" s="2" t="s">
        <v>10107</v>
      </c>
      <c r="F4821" s="2" t="s">
        <v>4648</v>
      </c>
    </row>
    <row r="4822" spans="1:6" ht="18" customHeight="1">
      <c r="A4822" s="2">
        <v>4101202011</v>
      </c>
      <c r="B4822" s="2" t="s">
        <v>10111</v>
      </c>
      <c r="C4822" s="2" t="s">
        <v>10106</v>
      </c>
      <c r="D4822" s="2" t="s">
        <v>149</v>
      </c>
      <c r="E4822" s="2" t="s">
        <v>10107</v>
      </c>
      <c r="F4822" s="2" t="s">
        <v>4713</v>
      </c>
    </row>
    <row r="4823" spans="1:6" ht="18" customHeight="1">
      <c r="A4823" s="2">
        <v>4101202019</v>
      </c>
      <c r="B4823" s="2" t="s">
        <v>10112</v>
      </c>
      <c r="C4823" s="2" t="s">
        <v>10106</v>
      </c>
      <c r="D4823" s="2" t="s">
        <v>149</v>
      </c>
      <c r="E4823" s="2" t="s">
        <v>10107</v>
      </c>
      <c r="F4823" s="2" t="s">
        <v>4713</v>
      </c>
    </row>
    <row r="4824" spans="1:6" ht="18" customHeight="1">
      <c r="A4824" s="2">
        <v>4101202091</v>
      </c>
      <c r="B4824" s="2" t="s">
        <v>10113</v>
      </c>
      <c r="C4824" s="2" t="s">
        <v>10106</v>
      </c>
      <c r="D4824" s="2" t="s">
        <v>149</v>
      </c>
      <c r="E4824" s="2" t="s">
        <v>10107</v>
      </c>
      <c r="F4824" s="2" t="s">
        <v>4648</v>
      </c>
    </row>
    <row r="4825" spans="1:6" ht="18" customHeight="1">
      <c r="A4825" s="2">
        <v>4101202099</v>
      </c>
      <c r="B4825" s="2" t="s">
        <v>10114</v>
      </c>
      <c r="C4825" s="2" t="s">
        <v>10106</v>
      </c>
      <c r="D4825" s="2" t="s">
        <v>149</v>
      </c>
      <c r="E4825" s="2" t="s">
        <v>10107</v>
      </c>
      <c r="F4825" s="2" t="s">
        <v>4648</v>
      </c>
    </row>
    <row r="4826" spans="1:6" ht="18" customHeight="1">
      <c r="A4826" s="2">
        <v>4101501110</v>
      </c>
      <c r="B4826" s="2" t="s">
        <v>10115</v>
      </c>
      <c r="C4826" s="2" t="s">
        <v>10106</v>
      </c>
      <c r="D4826" s="2" t="s">
        <v>149</v>
      </c>
      <c r="E4826" s="2" t="s">
        <v>10107</v>
      </c>
      <c r="F4826" s="2" t="s">
        <v>4713</v>
      </c>
    </row>
    <row r="4827" spans="1:6" ht="18" customHeight="1">
      <c r="A4827" s="2">
        <v>4101501190</v>
      </c>
      <c r="B4827" s="2" t="s">
        <v>10116</v>
      </c>
      <c r="C4827" s="2" t="s">
        <v>10106</v>
      </c>
      <c r="D4827" s="2" t="s">
        <v>149</v>
      </c>
      <c r="E4827" s="2" t="s">
        <v>10107</v>
      </c>
      <c r="F4827" s="2" t="s">
        <v>4648</v>
      </c>
    </row>
    <row r="4828" spans="1:6" ht="18" customHeight="1">
      <c r="A4828" s="2">
        <v>4101501910</v>
      </c>
      <c r="B4828" s="2" t="s">
        <v>10117</v>
      </c>
      <c r="C4828" s="2" t="s">
        <v>10106</v>
      </c>
      <c r="D4828" s="2" t="s">
        <v>149</v>
      </c>
      <c r="E4828" s="2" t="s">
        <v>10107</v>
      </c>
      <c r="F4828" s="2" t="s">
        <v>4713</v>
      </c>
    </row>
    <row r="4829" spans="1:6" ht="18" customHeight="1">
      <c r="A4829" s="2">
        <v>4101501990</v>
      </c>
      <c r="B4829" s="2" t="s">
        <v>10118</v>
      </c>
      <c r="C4829" s="2" t="s">
        <v>10106</v>
      </c>
      <c r="D4829" s="2" t="s">
        <v>149</v>
      </c>
      <c r="E4829" s="2" t="s">
        <v>10107</v>
      </c>
      <c r="F4829" s="2" t="s">
        <v>4648</v>
      </c>
    </row>
    <row r="4830" spans="1:6" ht="18" customHeight="1">
      <c r="A4830" s="2">
        <v>4101502010</v>
      </c>
      <c r="B4830" s="2" t="s">
        <v>10119</v>
      </c>
      <c r="C4830" s="2" t="s">
        <v>10106</v>
      </c>
      <c r="D4830" s="2" t="s">
        <v>149</v>
      </c>
      <c r="E4830" s="2" t="s">
        <v>10107</v>
      </c>
      <c r="F4830" s="2" t="s">
        <v>4713</v>
      </c>
    </row>
    <row r="4831" spans="1:6" ht="18" customHeight="1">
      <c r="A4831" s="2">
        <v>4101502090</v>
      </c>
      <c r="B4831" s="2" t="s">
        <v>10120</v>
      </c>
      <c r="C4831" s="2" t="s">
        <v>10106</v>
      </c>
      <c r="D4831" s="2" t="s">
        <v>149</v>
      </c>
      <c r="E4831" s="2" t="s">
        <v>10107</v>
      </c>
      <c r="F4831" s="2" t="s">
        <v>4648</v>
      </c>
    </row>
    <row r="4832" spans="1:6" ht="18" customHeight="1">
      <c r="A4832" s="2">
        <v>4101901110</v>
      </c>
      <c r="B4832" s="2" t="s">
        <v>10121</v>
      </c>
      <c r="C4832" s="2" t="s">
        <v>10122</v>
      </c>
      <c r="D4832" s="2" t="s">
        <v>149</v>
      </c>
      <c r="E4832" s="2"/>
      <c r="F4832" s="2" t="s">
        <v>4728</v>
      </c>
    </row>
    <row r="4833" spans="1:6" ht="18" customHeight="1">
      <c r="A4833" s="2">
        <v>4101901190</v>
      </c>
      <c r="B4833" s="2" t="s">
        <v>10123</v>
      </c>
      <c r="C4833" s="2" t="s">
        <v>10122</v>
      </c>
      <c r="D4833" s="2" t="s">
        <v>149</v>
      </c>
      <c r="E4833" s="2"/>
      <c r="F4833" s="2" t="s">
        <v>4648</v>
      </c>
    </row>
    <row r="4834" spans="1:6" ht="18" customHeight="1">
      <c r="A4834" s="2">
        <v>4101901910</v>
      </c>
      <c r="B4834" s="2" t="s">
        <v>10124</v>
      </c>
      <c r="C4834" s="2" t="s">
        <v>10122</v>
      </c>
      <c r="D4834" s="2" t="s">
        <v>149</v>
      </c>
      <c r="E4834" s="2"/>
      <c r="F4834" s="2" t="s">
        <v>4728</v>
      </c>
    </row>
    <row r="4835" spans="1:6" ht="18" customHeight="1">
      <c r="A4835" s="2">
        <v>4101901990</v>
      </c>
      <c r="B4835" s="2" t="s">
        <v>10125</v>
      </c>
      <c r="C4835" s="2" t="s">
        <v>10122</v>
      </c>
      <c r="D4835" s="2" t="s">
        <v>149</v>
      </c>
      <c r="E4835" s="2"/>
      <c r="F4835" s="2" t="s">
        <v>4648</v>
      </c>
    </row>
    <row r="4836" spans="1:6" ht="18" customHeight="1">
      <c r="A4836" s="2">
        <v>4101902010</v>
      </c>
      <c r="B4836" s="2" t="s">
        <v>10126</v>
      </c>
      <c r="C4836" s="2" t="s">
        <v>10122</v>
      </c>
      <c r="D4836" s="2" t="s">
        <v>149</v>
      </c>
      <c r="E4836" s="2"/>
      <c r="F4836" s="2" t="s">
        <v>4728</v>
      </c>
    </row>
    <row r="4837" spans="1:6" ht="18" customHeight="1">
      <c r="A4837" s="2">
        <v>4101902090</v>
      </c>
      <c r="B4837" s="2" t="s">
        <v>10127</v>
      </c>
      <c r="C4837" s="2" t="s">
        <v>10122</v>
      </c>
      <c r="D4837" s="2" t="s">
        <v>149</v>
      </c>
      <c r="E4837" s="2"/>
      <c r="F4837" s="2" t="s">
        <v>4648</v>
      </c>
    </row>
    <row r="4838" spans="1:6" ht="18" customHeight="1">
      <c r="A4838" s="2">
        <v>4102100000</v>
      </c>
      <c r="B4838" s="2" t="s">
        <v>10128</v>
      </c>
      <c r="C4838" s="2" t="s">
        <v>10129</v>
      </c>
      <c r="D4838" s="2" t="s">
        <v>149</v>
      </c>
      <c r="E4838" s="2" t="s">
        <v>10107</v>
      </c>
      <c r="F4838" s="2" t="s">
        <v>4648</v>
      </c>
    </row>
    <row r="4839" spans="1:6" ht="18" customHeight="1">
      <c r="A4839" s="2">
        <v>4102211000</v>
      </c>
      <c r="B4839" s="2" t="s">
        <v>10130</v>
      </c>
      <c r="C4839" s="2" t="s">
        <v>10129</v>
      </c>
      <c r="D4839" s="2" t="s">
        <v>149</v>
      </c>
      <c r="E4839" s="2" t="s">
        <v>10107</v>
      </c>
      <c r="F4839" s="2" t="s">
        <v>4648</v>
      </c>
    </row>
    <row r="4840" spans="1:6" ht="18" customHeight="1">
      <c r="A4840" s="2">
        <v>4102219000</v>
      </c>
      <c r="B4840" s="2" t="s">
        <v>10131</v>
      </c>
      <c r="C4840" s="2" t="s">
        <v>10129</v>
      </c>
      <c r="D4840" s="2" t="s">
        <v>149</v>
      </c>
      <c r="E4840" s="2" t="s">
        <v>10107</v>
      </c>
      <c r="F4840" s="2" t="s">
        <v>4648</v>
      </c>
    </row>
    <row r="4841" spans="1:6" ht="18" customHeight="1">
      <c r="A4841" s="2">
        <v>4102291000</v>
      </c>
      <c r="B4841" s="2" t="s">
        <v>10132</v>
      </c>
      <c r="C4841" s="2" t="s">
        <v>10129</v>
      </c>
      <c r="D4841" s="2" t="s">
        <v>149</v>
      </c>
      <c r="E4841" s="2" t="s">
        <v>10107</v>
      </c>
      <c r="F4841" s="2" t="s">
        <v>4648</v>
      </c>
    </row>
    <row r="4842" spans="1:6" ht="18" customHeight="1">
      <c r="A4842" s="2">
        <v>4102299000</v>
      </c>
      <c r="B4842" s="2" t="s">
        <v>10133</v>
      </c>
      <c r="C4842" s="2" t="s">
        <v>10129</v>
      </c>
      <c r="D4842" s="2" t="s">
        <v>149</v>
      </c>
      <c r="E4842" s="2" t="s">
        <v>10107</v>
      </c>
      <c r="F4842" s="2" t="s">
        <v>4648</v>
      </c>
    </row>
    <row r="4843" spans="1:6" ht="18" customHeight="1">
      <c r="A4843" s="2">
        <v>4103200010</v>
      </c>
      <c r="B4843" s="2" t="s">
        <v>10134</v>
      </c>
      <c r="C4843" s="2" t="s">
        <v>10135</v>
      </c>
      <c r="D4843" s="2" t="s">
        <v>149</v>
      </c>
      <c r="E4843" s="2" t="s">
        <v>10107</v>
      </c>
      <c r="F4843" s="2" t="s">
        <v>4728</v>
      </c>
    </row>
    <row r="4844" spans="1:6" ht="18" customHeight="1">
      <c r="A4844" s="2">
        <v>4103200090</v>
      </c>
      <c r="B4844" s="2" t="s">
        <v>10136</v>
      </c>
      <c r="C4844" s="2" t="s">
        <v>10135</v>
      </c>
      <c r="D4844" s="2" t="s">
        <v>149</v>
      </c>
      <c r="E4844" s="2" t="s">
        <v>10107</v>
      </c>
      <c r="F4844" s="2" t="s">
        <v>4648</v>
      </c>
    </row>
    <row r="4845" spans="1:6" ht="18" customHeight="1">
      <c r="A4845" s="2">
        <v>4103300010</v>
      </c>
      <c r="B4845" s="2" t="s">
        <v>10137</v>
      </c>
      <c r="C4845" s="2" t="s">
        <v>10135</v>
      </c>
      <c r="D4845" s="2" t="s">
        <v>149</v>
      </c>
      <c r="E4845" s="2" t="s">
        <v>10107</v>
      </c>
      <c r="F4845" s="2" t="s">
        <v>4713</v>
      </c>
    </row>
    <row r="4846" spans="1:6" ht="18" customHeight="1">
      <c r="A4846" s="2">
        <v>4103300090</v>
      </c>
      <c r="B4846" s="2" t="s">
        <v>10138</v>
      </c>
      <c r="C4846" s="2" t="s">
        <v>10135</v>
      </c>
      <c r="D4846" s="2" t="s">
        <v>149</v>
      </c>
      <c r="E4846" s="2" t="s">
        <v>10107</v>
      </c>
      <c r="F4846" s="2" t="s">
        <v>4648</v>
      </c>
    </row>
    <row r="4847" spans="1:6" ht="18" customHeight="1">
      <c r="A4847" s="2">
        <v>4103901100</v>
      </c>
      <c r="B4847" s="2" t="s">
        <v>10139</v>
      </c>
      <c r="C4847" s="2" t="s">
        <v>10135</v>
      </c>
      <c r="D4847" s="2" t="s">
        <v>149</v>
      </c>
      <c r="E4847" s="2" t="s">
        <v>10107</v>
      </c>
      <c r="F4847" s="2" t="s">
        <v>4648</v>
      </c>
    </row>
    <row r="4848" spans="1:6" ht="18" customHeight="1">
      <c r="A4848" s="2">
        <v>4103901900</v>
      </c>
      <c r="B4848" s="2" t="s">
        <v>10140</v>
      </c>
      <c r="C4848" s="2" t="s">
        <v>10135</v>
      </c>
      <c r="D4848" s="2" t="s">
        <v>149</v>
      </c>
      <c r="E4848" s="2" t="s">
        <v>10107</v>
      </c>
      <c r="F4848" s="2" t="s">
        <v>4648</v>
      </c>
    </row>
    <row r="4849" spans="1:6" ht="18" customHeight="1">
      <c r="A4849" s="2">
        <v>4103902100</v>
      </c>
      <c r="B4849" s="2" t="s">
        <v>10141</v>
      </c>
      <c r="C4849" s="2" t="s">
        <v>10135</v>
      </c>
      <c r="D4849" s="2" t="s">
        <v>149</v>
      </c>
      <c r="E4849" s="2" t="s">
        <v>10107</v>
      </c>
      <c r="F4849" s="2" t="s">
        <v>4648</v>
      </c>
    </row>
    <row r="4850" spans="1:6" ht="18" customHeight="1">
      <c r="A4850" s="2">
        <v>4103902900</v>
      </c>
      <c r="B4850" s="2" t="s">
        <v>10142</v>
      </c>
      <c r="C4850" s="2" t="s">
        <v>10135</v>
      </c>
      <c r="D4850" s="2" t="s">
        <v>149</v>
      </c>
      <c r="E4850" s="2" t="s">
        <v>10107</v>
      </c>
      <c r="F4850" s="2" t="s">
        <v>4648</v>
      </c>
    </row>
    <row r="4851" spans="1:6" ht="18" customHeight="1">
      <c r="A4851" s="2">
        <v>4103909010</v>
      </c>
      <c r="B4851" s="2" t="s">
        <v>10143</v>
      </c>
      <c r="C4851" s="2" t="s">
        <v>10135</v>
      </c>
      <c r="D4851" s="2" t="s">
        <v>149</v>
      </c>
      <c r="E4851" s="2" t="s">
        <v>10107</v>
      </c>
      <c r="F4851" s="2" t="s">
        <v>4661</v>
      </c>
    </row>
    <row r="4852" spans="1:6" ht="18" customHeight="1">
      <c r="A4852" s="2">
        <v>4103909090</v>
      </c>
      <c r="B4852" s="2" t="s">
        <v>10144</v>
      </c>
      <c r="C4852" s="2" t="s">
        <v>10135</v>
      </c>
      <c r="D4852" s="2" t="s">
        <v>149</v>
      </c>
      <c r="E4852" s="2" t="s">
        <v>10107</v>
      </c>
      <c r="F4852" s="2" t="s">
        <v>4648</v>
      </c>
    </row>
    <row r="4853" spans="1:6" ht="18" customHeight="1">
      <c r="A4853" s="2">
        <v>4104111110</v>
      </c>
      <c r="B4853" s="2" t="s">
        <v>10145</v>
      </c>
      <c r="C4853" s="2" t="s">
        <v>10146</v>
      </c>
      <c r="D4853" s="2" t="s">
        <v>149</v>
      </c>
      <c r="E4853" s="2"/>
      <c r="F4853" s="2" t="s">
        <v>4713</v>
      </c>
    </row>
    <row r="4854" spans="1:6" ht="18" customHeight="1">
      <c r="A4854" s="2">
        <v>4104111190</v>
      </c>
      <c r="B4854" s="2" t="s">
        <v>10147</v>
      </c>
      <c r="C4854" s="2" t="s">
        <v>10146</v>
      </c>
      <c r="D4854" s="2" t="s">
        <v>149</v>
      </c>
      <c r="E4854" s="2"/>
      <c r="F4854" s="2" t="s">
        <v>4648</v>
      </c>
    </row>
    <row r="4855" spans="1:6" ht="18" customHeight="1">
      <c r="A4855" s="2">
        <v>4104111910</v>
      </c>
      <c r="B4855" s="2" t="s">
        <v>10148</v>
      </c>
      <c r="C4855" s="2" t="s">
        <v>10146</v>
      </c>
      <c r="D4855" s="2" t="s">
        <v>149</v>
      </c>
      <c r="E4855" s="2"/>
      <c r="F4855" s="2" t="s">
        <v>8587</v>
      </c>
    </row>
    <row r="4856" spans="1:6" ht="18" customHeight="1">
      <c r="A4856" s="2">
        <v>4104111990</v>
      </c>
      <c r="B4856" s="2" t="s">
        <v>10149</v>
      </c>
      <c r="C4856" s="2" t="s">
        <v>10146</v>
      </c>
      <c r="D4856" s="2" t="s">
        <v>149</v>
      </c>
      <c r="E4856" s="2"/>
      <c r="F4856" s="2"/>
    </row>
    <row r="4857" spans="1:6" ht="18" customHeight="1">
      <c r="A4857" s="2">
        <v>4104112010</v>
      </c>
      <c r="B4857" s="2" t="s">
        <v>10150</v>
      </c>
      <c r="C4857" s="2" t="s">
        <v>10146</v>
      </c>
      <c r="D4857" s="2" t="s">
        <v>149</v>
      </c>
      <c r="E4857" s="2"/>
      <c r="F4857" s="2" t="s">
        <v>8587</v>
      </c>
    </row>
    <row r="4858" spans="1:6" ht="18" customHeight="1">
      <c r="A4858" s="2">
        <v>4104112090</v>
      </c>
      <c r="B4858" s="2" t="s">
        <v>10151</v>
      </c>
      <c r="C4858" s="2" t="s">
        <v>10146</v>
      </c>
      <c r="D4858" s="2" t="s">
        <v>149</v>
      </c>
      <c r="E4858" s="2"/>
      <c r="F4858" s="2"/>
    </row>
    <row r="4859" spans="1:6" ht="18" customHeight="1">
      <c r="A4859" s="2">
        <v>4104191110</v>
      </c>
      <c r="B4859" s="2" t="s">
        <v>10152</v>
      </c>
      <c r="C4859" s="2" t="s">
        <v>10146</v>
      </c>
      <c r="D4859" s="2" t="s">
        <v>149</v>
      </c>
      <c r="E4859" s="2"/>
      <c r="F4859" s="2" t="s">
        <v>4713</v>
      </c>
    </row>
    <row r="4860" spans="1:6" ht="18" customHeight="1">
      <c r="A4860" s="2">
        <v>4104191190</v>
      </c>
      <c r="B4860" s="2" t="s">
        <v>10153</v>
      </c>
      <c r="C4860" s="2" t="s">
        <v>10146</v>
      </c>
      <c r="D4860" s="2" t="s">
        <v>149</v>
      </c>
      <c r="E4860" s="2"/>
      <c r="F4860" s="2" t="s">
        <v>4648</v>
      </c>
    </row>
    <row r="4861" spans="1:6" ht="18" customHeight="1">
      <c r="A4861" s="2">
        <v>4104191910</v>
      </c>
      <c r="B4861" s="2" t="s">
        <v>10154</v>
      </c>
      <c r="C4861" s="2" t="s">
        <v>10146</v>
      </c>
      <c r="D4861" s="2" t="s">
        <v>149</v>
      </c>
      <c r="E4861" s="2"/>
      <c r="F4861" s="2" t="s">
        <v>8587</v>
      </c>
    </row>
    <row r="4862" spans="1:6" ht="18" customHeight="1">
      <c r="A4862" s="2">
        <v>4104191990</v>
      </c>
      <c r="B4862" s="2" t="s">
        <v>10155</v>
      </c>
      <c r="C4862" s="2" t="s">
        <v>10146</v>
      </c>
      <c r="D4862" s="2" t="s">
        <v>149</v>
      </c>
      <c r="E4862" s="2"/>
      <c r="F4862" s="2"/>
    </row>
    <row r="4863" spans="1:6" ht="18" customHeight="1">
      <c r="A4863" s="2">
        <v>4104192010</v>
      </c>
      <c r="B4863" s="2" t="s">
        <v>10156</v>
      </c>
      <c r="C4863" s="2" t="s">
        <v>10146</v>
      </c>
      <c r="D4863" s="2" t="s">
        <v>149</v>
      </c>
      <c r="E4863" s="2"/>
      <c r="F4863" s="2" t="s">
        <v>8587</v>
      </c>
    </row>
    <row r="4864" spans="1:6" ht="18" customHeight="1">
      <c r="A4864" s="2">
        <v>4104192090</v>
      </c>
      <c r="B4864" s="2" t="s">
        <v>10157</v>
      </c>
      <c r="C4864" s="2" t="s">
        <v>10146</v>
      </c>
      <c r="D4864" s="2" t="s">
        <v>149</v>
      </c>
      <c r="E4864" s="2"/>
      <c r="F4864" s="2"/>
    </row>
    <row r="4865" spans="1:6" ht="18" customHeight="1">
      <c r="A4865" s="2">
        <v>4104410010</v>
      </c>
      <c r="B4865" s="2" t="s">
        <v>10158</v>
      </c>
      <c r="C4865" s="2" t="s">
        <v>10146</v>
      </c>
      <c r="D4865" s="2" t="s">
        <v>149</v>
      </c>
      <c r="E4865" s="2"/>
      <c r="F4865" s="2" t="s">
        <v>8587</v>
      </c>
    </row>
    <row r="4866" spans="1:6" ht="18" customHeight="1">
      <c r="A4866" s="2">
        <v>4104410090</v>
      </c>
      <c r="B4866" s="2" t="s">
        <v>10159</v>
      </c>
      <c r="C4866" s="2" t="s">
        <v>10146</v>
      </c>
      <c r="D4866" s="2" t="s">
        <v>149</v>
      </c>
      <c r="E4866" s="2"/>
      <c r="F4866" s="2"/>
    </row>
    <row r="4867" spans="1:6" ht="18" customHeight="1">
      <c r="A4867" s="2">
        <v>4104491010</v>
      </c>
      <c r="B4867" s="2" t="s">
        <v>10160</v>
      </c>
      <c r="C4867" s="2" t="s">
        <v>10146</v>
      </c>
      <c r="D4867" s="2" t="s">
        <v>149</v>
      </c>
      <c r="E4867" s="2"/>
      <c r="F4867" s="2" t="s">
        <v>8607</v>
      </c>
    </row>
    <row r="4868" spans="1:6" ht="18" customHeight="1">
      <c r="A4868" s="2">
        <v>4104491090</v>
      </c>
      <c r="B4868" s="2" t="s">
        <v>10161</v>
      </c>
      <c r="C4868" s="2" t="s">
        <v>10146</v>
      </c>
      <c r="D4868" s="2" t="s">
        <v>149</v>
      </c>
      <c r="E4868" s="2"/>
      <c r="F4868" s="2"/>
    </row>
    <row r="4869" spans="1:6" ht="18" customHeight="1">
      <c r="A4869" s="2">
        <v>4104499010</v>
      </c>
      <c r="B4869" s="2" t="s">
        <v>10162</v>
      </c>
      <c r="C4869" s="2" t="s">
        <v>10146</v>
      </c>
      <c r="D4869" s="2" t="s">
        <v>149</v>
      </c>
      <c r="E4869" s="2"/>
      <c r="F4869" s="2" t="s">
        <v>8587</v>
      </c>
    </row>
    <row r="4870" spans="1:6" ht="18" customHeight="1">
      <c r="A4870" s="2">
        <v>4104499090</v>
      </c>
      <c r="B4870" s="2" t="s">
        <v>10163</v>
      </c>
      <c r="C4870" s="2" t="s">
        <v>10146</v>
      </c>
      <c r="D4870" s="2" t="s">
        <v>149</v>
      </c>
      <c r="E4870" s="2"/>
      <c r="F4870" s="2"/>
    </row>
    <row r="4871" spans="1:6" ht="18" customHeight="1">
      <c r="A4871" s="2">
        <v>4105101000</v>
      </c>
      <c r="B4871" s="2" t="s">
        <v>10164</v>
      </c>
      <c r="C4871" s="2" t="s">
        <v>10165</v>
      </c>
      <c r="D4871" s="2" t="s">
        <v>149</v>
      </c>
      <c r="E4871" s="2"/>
      <c r="F4871" s="2" t="s">
        <v>4648</v>
      </c>
    </row>
    <row r="4872" spans="1:6" ht="18" customHeight="1">
      <c r="A4872" s="2">
        <v>4105109000</v>
      </c>
      <c r="B4872" s="2" t="s">
        <v>10166</v>
      </c>
      <c r="C4872" s="2" t="s">
        <v>10165</v>
      </c>
      <c r="D4872" s="2" t="s">
        <v>149</v>
      </c>
      <c r="E4872" s="2"/>
      <c r="F4872" s="2"/>
    </row>
    <row r="4873" spans="1:6" ht="18" customHeight="1">
      <c r="A4873" s="2">
        <v>4105300000</v>
      </c>
      <c r="B4873" s="2" t="s">
        <v>10167</v>
      </c>
      <c r="C4873" s="2" t="s">
        <v>10165</v>
      </c>
      <c r="D4873" s="2" t="s">
        <v>149</v>
      </c>
      <c r="E4873" s="2"/>
      <c r="F4873" s="2"/>
    </row>
    <row r="4874" spans="1:6" ht="18" customHeight="1">
      <c r="A4874" s="2">
        <v>4106210001</v>
      </c>
      <c r="B4874" s="2" t="s">
        <v>10168</v>
      </c>
      <c r="C4874" s="2" t="s">
        <v>10169</v>
      </c>
      <c r="D4874" s="2" t="s">
        <v>149</v>
      </c>
      <c r="E4874" s="2"/>
      <c r="F4874" s="2"/>
    </row>
    <row r="4875" spans="1:6" ht="18" customHeight="1">
      <c r="A4875" s="2">
        <v>4106210090</v>
      </c>
      <c r="B4875" s="2" t="s">
        <v>10170</v>
      </c>
      <c r="C4875" s="2" t="s">
        <v>10169</v>
      </c>
      <c r="D4875" s="2" t="s">
        <v>149</v>
      </c>
      <c r="E4875" s="2"/>
      <c r="F4875" s="2"/>
    </row>
    <row r="4876" spans="1:6" ht="18" customHeight="1">
      <c r="A4876" s="2">
        <v>4106220000</v>
      </c>
      <c r="B4876" s="2" t="s">
        <v>10171</v>
      </c>
      <c r="C4876" s="2" t="s">
        <v>10169</v>
      </c>
      <c r="D4876" s="2" t="s">
        <v>149</v>
      </c>
      <c r="E4876" s="2"/>
      <c r="F4876" s="2"/>
    </row>
    <row r="4877" spans="1:6" ht="18" customHeight="1">
      <c r="A4877" s="2">
        <v>4106311010</v>
      </c>
      <c r="B4877" s="2" t="s">
        <v>10172</v>
      </c>
      <c r="C4877" s="2" t="s">
        <v>10169</v>
      </c>
      <c r="D4877" s="2" t="s">
        <v>149</v>
      </c>
      <c r="E4877" s="2"/>
      <c r="F4877" s="2" t="s">
        <v>4728</v>
      </c>
    </row>
    <row r="4878" spans="1:6" ht="18" customHeight="1">
      <c r="A4878" s="2">
        <v>4106311090</v>
      </c>
      <c r="B4878" s="2" t="s">
        <v>10173</v>
      </c>
      <c r="C4878" s="2" t="s">
        <v>10169</v>
      </c>
      <c r="D4878" s="2" t="s">
        <v>149</v>
      </c>
      <c r="E4878" s="2"/>
      <c r="F4878" s="2" t="s">
        <v>4648</v>
      </c>
    </row>
    <row r="4879" spans="1:6" ht="18" customHeight="1">
      <c r="A4879" s="2">
        <v>4106319010</v>
      </c>
      <c r="B4879" s="2" t="s">
        <v>10174</v>
      </c>
      <c r="C4879" s="2" t="s">
        <v>10169</v>
      </c>
      <c r="D4879" s="2" t="s">
        <v>149</v>
      </c>
      <c r="E4879" s="2"/>
      <c r="F4879" s="2" t="s">
        <v>8587</v>
      </c>
    </row>
    <row r="4880" spans="1:6" ht="18" customHeight="1">
      <c r="A4880" s="2">
        <v>4106319090</v>
      </c>
      <c r="B4880" s="2" t="s">
        <v>10175</v>
      </c>
      <c r="C4880" s="2" t="s">
        <v>10169</v>
      </c>
      <c r="D4880" s="2" t="s">
        <v>149</v>
      </c>
      <c r="E4880" s="2"/>
      <c r="F4880" s="2"/>
    </row>
    <row r="4881" spans="1:6" ht="18" customHeight="1">
      <c r="A4881" s="2">
        <v>4106320010</v>
      </c>
      <c r="B4881" s="2" t="s">
        <v>10176</v>
      </c>
      <c r="C4881" s="2" t="s">
        <v>10169</v>
      </c>
      <c r="D4881" s="2" t="s">
        <v>149</v>
      </c>
      <c r="E4881" s="2"/>
      <c r="F4881" s="2" t="s">
        <v>8587</v>
      </c>
    </row>
    <row r="4882" spans="1:6" ht="18" customHeight="1">
      <c r="A4882" s="2">
        <v>4106320090</v>
      </c>
      <c r="B4882" s="2" t="s">
        <v>10177</v>
      </c>
      <c r="C4882" s="2" t="s">
        <v>10169</v>
      </c>
      <c r="D4882" s="2" t="s">
        <v>149</v>
      </c>
      <c r="E4882" s="2"/>
      <c r="F4882" s="2"/>
    </row>
    <row r="4883" spans="1:6" ht="18" customHeight="1">
      <c r="A4883" s="2">
        <v>4106400010</v>
      </c>
      <c r="B4883" s="2" t="s">
        <v>10178</v>
      </c>
      <c r="C4883" s="2" t="s">
        <v>10169</v>
      </c>
      <c r="D4883" s="2" t="s">
        <v>149</v>
      </c>
      <c r="E4883" s="2"/>
      <c r="F4883" s="2" t="s">
        <v>8607</v>
      </c>
    </row>
    <row r="4884" spans="1:6" ht="18" customHeight="1">
      <c r="A4884" s="2">
        <v>4106400090</v>
      </c>
      <c r="B4884" s="2" t="s">
        <v>10179</v>
      </c>
      <c r="C4884" s="2" t="s">
        <v>10169</v>
      </c>
      <c r="D4884" s="2" t="s">
        <v>149</v>
      </c>
      <c r="E4884" s="2"/>
      <c r="F4884" s="2"/>
    </row>
    <row r="4885" spans="1:6" ht="18" customHeight="1">
      <c r="A4885" s="2">
        <v>4106910010</v>
      </c>
      <c r="B4885" s="2" t="s">
        <v>10180</v>
      </c>
      <c r="C4885" s="2" t="s">
        <v>10169</v>
      </c>
      <c r="D4885" s="2" t="s">
        <v>149</v>
      </c>
      <c r="E4885" s="2"/>
      <c r="F4885" s="2" t="s">
        <v>8607</v>
      </c>
    </row>
    <row r="4886" spans="1:6" ht="18" customHeight="1">
      <c r="A4886" s="2">
        <v>4106910090</v>
      </c>
      <c r="B4886" s="2" t="s">
        <v>10181</v>
      </c>
      <c r="C4886" s="2" t="s">
        <v>10169</v>
      </c>
      <c r="D4886" s="2" t="s">
        <v>149</v>
      </c>
      <c r="E4886" s="2"/>
      <c r="F4886" s="2"/>
    </row>
    <row r="4887" spans="1:6" ht="18" customHeight="1">
      <c r="A4887" s="2">
        <v>4106920010</v>
      </c>
      <c r="B4887" s="2" t="s">
        <v>10182</v>
      </c>
      <c r="C4887" s="2" t="s">
        <v>10169</v>
      </c>
      <c r="D4887" s="2" t="s">
        <v>149</v>
      </c>
      <c r="E4887" s="2"/>
      <c r="F4887" s="2" t="s">
        <v>8607</v>
      </c>
    </row>
    <row r="4888" spans="1:6" ht="18" customHeight="1">
      <c r="A4888" s="2">
        <v>4106920090</v>
      </c>
      <c r="B4888" s="2" t="s">
        <v>10183</v>
      </c>
      <c r="C4888" s="2" t="s">
        <v>10169</v>
      </c>
      <c r="D4888" s="2" t="s">
        <v>149</v>
      </c>
      <c r="E4888" s="2"/>
      <c r="F4888" s="2"/>
    </row>
    <row r="4889" spans="1:6" ht="18" customHeight="1">
      <c r="A4889" s="2">
        <v>4107111010</v>
      </c>
      <c r="B4889" s="2" t="s">
        <v>10184</v>
      </c>
      <c r="C4889" s="2" t="s">
        <v>10185</v>
      </c>
      <c r="D4889" s="2" t="s">
        <v>149</v>
      </c>
      <c r="E4889" s="2" t="s">
        <v>10107</v>
      </c>
      <c r="F4889" s="2" t="s">
        <v>8607</v>
      </c>
    </row>
    <row r="4890" spans="1:6" ht="18" customHeight="1">
      <c r="A4890" s="2">
        <v>4107111090</v>
      </c>
      <c r="B4890" s="2" t="s">
        <v>10186</v>
      </c>
      <c r="C4890" s="2" t="s">
        <v>10185</v>
      </c>
      <c r="D4890" s="2" t="s">
        <v>149</v>
      </c>
      <c r="E4890" s="2" t="s">
        <v>10107</v>
      </c>
      <c r="F4890" s="2"/>
    </row>
    <row r="4891" spans="1:6" ht="18" customHeight="1">
      <c r="A4891" s="2">
        <v>4107112010</v>
      </c>
      <c r="B4891" s="2" t="s">
        <v>10187</v>
      </c>
      <c r="C4891" s="2" t="s">
        <v>10185</v>
      </c>
      <c r="D4891" s="2" t="s">
        <v>149</v>
      </c>
      <c r="E4891" s="2" t="s">
        <v>10107</v>
      </c>
      <c r="F4891" s="2" t="s">
        <v>8607</v>
      </c>
    </row>
    <row r="4892" spans="1:6" ht="18" customHeight="1">
      <c r="A4892" s="2">
        <v>4107112090</v>
      </c>
      <c r="B4892" s="2" t="s">
        <v>10188</v>
      </c>
      <c r="C4892" s="2" t="s">
        <v>10185</v>
      </c>
      <c r="D4892" s="2" t="s">
        <v>149</v>
      </c>
      <c r="E4892" s="2" t="s">
        <v>10107</v>
      </c>
      <c r="F4892" s="2"/>
    </row>
    <row r="4893" spans="1:6" ht="18" customHeight="1">
      <c r="A4893" s="2">
        <v>4107121010</v>
      </c>
      <c r="B4893" s="2" t="s">
        <v>10189</v>
      </c>
      <c r="C4893" s="2" t="s">
        <v>10185</v>
      </c>
      <c r="D4893" s="2" t="s">
        <v>149</v>
      </c>
      <c r="E4893" s="2" t="s">
        <v>10107</v>
      </c>
      <c r="F4893" s="2" t="s">
        <v>8607</v>
      </c>
    </row>
    <row r="4894" spans="1:6" ht="18" customHeight="1">
      <c r="A4894" s="2">
        <v>4107121090</v>
      </c>
      <c r="B4894" s="2" t="s">
        <v>10190</v>
      </c>
      <c r="C4894" s="2" t="s">
        <v>10185</v>
      </c>
      <c r="D4894" s="2" t="s">
        <v>149</v>
      </c>
      <c r="E4894" s="2" t="s">
        <v>10107</v>
      </c>
      <c r="F4894" s="2"/>
    </row>
    <row r="4895" spans="1:6" ht="18" customHeight="1">
      <c r="A4895" s="2">
        <v>4107122010</v>
      </c>
      <c r="B4895" s="2" t="s">
        <v>10191</v>
      </c>
      <c r="C4895" s="2" t="s">
        <v>10185</v>
      </c>
      <c r="D4895" s="2" t="s">
        <v>149</v>
      </c>
      <c r="E4895" s="2" t="s">
        <v>10107</v>
      </c>
      <c r="F4895" s="2" t="s">
        <v>8607</v>
      </c>
    </row>
    <row r="4896" spans="1:6" ht="18" customHeight="1">
      <c r="A4896" s="2">
        <v>4107122090</v>
      </c>
      <c r="B4896" s="2" t="s">
        <v>10192</v>
      </c>
      <c r="C4896" s="2" t="s">
        <v>10185</v>
      </c>
      <c r="D4896" s="2" t="s">
        <v>149</v>
      </c>
      <c r="E4896" s="2" t="s">
        <v>10107</v>
      </c>
      <c r="F4896" s="2"/>
    </row>
    <row r="4897" spans="1:6" ht="18" customHeight="1">
      <c r="A4897" s="2">
        <v>4107191010</v>
      </c>
      <c r="B4897" s="2" t="s">
        <v>10193</v>
      </c>
      <c r="C4897" s="2" t="s">
        <v>10194</v>
      </c>
      <c r="D4897" s="2" t="s">
        <v>149</v>
      </c>
      <c r="E4897" s="2" t="s">
        <v>10107</v>
      </c>
      <c r="F4897" s="2" t="s">
        <v>8607</v>
      </c>
    </row>
    <row r="4898" spans="1:6" ht="18" customHeight="1">
      <c r="A4898" s="2">
        <v>4107191090</v>
      </c>
      <c r="B4898" s="2" t="s">
        <v>10195</v>
      </c>
      <c r="C4898" s="2" t="s">
        <v>10194</v>
      </c>
      <c r="D4898" s="2" t="s">
        <v>149</v>
      </c>
      <c r="E4898" s="2" t="s">
        <v>10107</v>
      </c>
      <c r="F4898" s="2"/>
    </row>
    <row r="4899" spans="1:6" ht="18" customHeight="1">
      <c r="A4899" s="2">
        <v>4107199010</v>
      </c>
      <c r="B4899" s="2" t="s">
        <v>10196</v>
      </c>
      <c r="C4899" s="2" t="s">
        <v>10197</v>
      </c>
      <c r="D4899" s="2" t="s">
        <v>149</v>
      </c>
      <c r="E4899" s="2" t="s">
        <v>10107</v>
      </c>
      <c r="F4899" s="2" t="s">
        <v>8587</v>
      </c>
    </row>
    <row r="4900" spans="1:6" ht="18" customHeight="1">
      <c r="A4900" s="2">
        <v>4107199090</v>
      </c>
      <c r="B4900" s="2" t="s">
        <v>10198</v>
      </c>
      <c r="C4900" s="2" t="s">
        <v>10197</v>
      </c>
      <c r="D4900" s="2" t="s">
        <v>149</v>
      </c>
      <c r="E4900" s="2" t="s">
        <v>10107</v>
      </c>
      <c r="F4900" s="2"/>
    </row>
    <row r="4901" spans="1:6" ht="18" customHeight="1">
      <c r="A4901" s="2">
        <v>4107910010</v>
      </c>
      <c r="B4901" s="2" t="s">
        <v>10199</v>
      </c>
      <c r="C4901" s="2" t="s">
        <v>10197</v>
      </c>
      <c r="D4901" s="2" t="s">
        <v>149</v>
      </c>
      <c r="E4901" s="2"/>
      <c r="F4901" s="2" t="s">
        <v>8587</v>
      </c>
    </row>
    <row r="4902" spans="1:6" ht="18" customHeight="1">
      <c r="A4902" s="2">
        <v>4107910090</v>
      </c>
      <c r="B4902" s="2" t="s">
        <v>10200</v>
      </c>
      <c r="C4902" s="2" t="s">
        <v>10197</v>
      </c>
      <c r="D4902" s="2" t="s">
        <v>149</v>
      </c>
      <c r="E4902" s="2"/>
      <c r="F4902" s="2"/>
    </row>
    <row r="4903" spans="1:6" ht="18" customHeight="1">
      <c r="A4903" s="2">
        <v>4107920010</v>
      </c>
      <c r="B4903" s="2" t="s">
        <v>10201</v>
      </c>
      <c r="C4903" s="2" t="s">
        <v>10197</v>
      </c>
      <c r="D4903" s="2" t="s">
        <v>149</v>
      </c>
      <c r="E4903" s="2"/>
      <c r="F4903" s="2" t="s">
        <v>8607</v>
      </c>
    </row>
    <row r="4904" spans="1:6" ht="18" customHeight="1">
      <c r="A4904" s="2">
        <v>4107920090</v>
      </c>
      <c r="B4904" s="2" t="s">
        <v>10202</v>
      </c>
      <c r="C4904" s="2" t="s">
        <v>10197</v>
      </c>
      <c r="D4904" s="2" t="s">
        <v>149</v>
      </c>
      <c r="E4904" s="2"/>
      <c r="F4904" s="2"/>
    </row>
    <row r="4905" spans="1:6" ht="18" customHeight="1">
      <c r="A4905" s="2">
        <v>4107991010</v>
      </c>
      <c r="B4905" s="2" t="s">
        <v>10203</v>
      </c>
      <c r="C4905" s="2" t="s">
        <v>10194</v>
      </c>
      <c r="D4905" s="2" t="s">
        <v>149</v>
      </c>
      <c r="E4905" s="2"/>
      <c r="F4905" s="2" t="s">
        <v>8607</v>
      </c>
    </row>
    <row r="4906" spans="1:6" ht="18" customHeight="1">
      <c r="A4906" s="2">
        <v>4107991090</v>
      </c>
      <c r="B4906" s="2" t="s">
        <v>10204</v>
      </c>
      <c r="C4906" s="2" t="s">
        <v>10194</v>
      </c>
      <c r="D4906" s="2" t="s">
        <v>149</v>
      </c>
      <c r="E4906" s="2"/>
      <c r="F4906" s="2"/>
    </row>
    <row r="4907" spans="1:6" ht="18" customHeight="1">
      <c r="A4907" s="2">
        <v>4107999010</v>
      </c>
      <c r="B4907" s="2" t="s">
        <v>10205</v>
      </c>
      <c r="C4907" s="2" t="s">
        <v>10197</v>
      </c>
      <c r="D4907" s="2" t="s">
        <v>149</v>
      </c>
      <c r="E4907" s="2"/>
      <c r="F4907" s="2" t="s">
        <v>8587</v>
      </c>
    </row>
    <row r="4908" spans="1:6" ht="18" customHeight="1">
      <c r="A4908" s="2">
        <v>4107999090</v>
      </c>
      <c r="B4908" s="2" t="s">
        <v>10206</v>
      </c>
      <c r="C4908" s="2" t="s">
        <v>10197</v>
      </c>
      <c r="D4908" s="2" t="s">
        <v>149</v>
      </c>
      <c r="E4908" s="2"/>
      <c r="F4908" s="2"/>
    </row>
    <row r="4909" spans="1:6" ht="18" customHeight="1">
      <c r="A4909" s="2">
        <v>4112000000</v>
      </c>
      <c r="B4909" s="2" t="s">
        <v>10207</v>
      </c>
      <c r="C4909" s="2" t="s">
        <v>10208</v>
      </c>
      <c r="D4909" s="2" t="s">
        <v>149</v>
      </c>
      <c r="E4909" s="2"/>
      <c r="F4909" s="2"/>
    </row>
    <row r="4910" spans="1:6" ht="18" customHeight="1">
      <c r="A4910" s="2">
        <v>4113100000</v>
      </c>
      <c r="B4910" s="2" t="s">
        <v>10209</v>
      </c>
      <c r="C4910" s="2" t="s">
        <v>10210</v>
      </c>
      <c r="D4910" s="2" t="s">
        <v>149</v>
      </c>
      <c r="E4910" s="2"/>
      <c r="F4910" s="2"/>
    </row>
    <row r="4911" spans="1:6" ht="18" customHeight="1">
      <c r="A4911" s="2">
        <v>4113200010</v>
      </c>
      <c r="B4911" s="2" t="s">
        <v>10211</v>
      </c>
      <c r="C4911" s="2" t="s">
        <v>10210</v>
      </c>
      <c r="D4911" s="2" t="s">
        <v>149</v>
      </c>
      <c r="E4911" s="2"/>
      <c r="F4911" s="2" t="s">
        <v>8587</v>
      </c>
    </row>
    <row r="4912" spans="1:6" ht="18" customHeight="1">
      <c r="A4912" s="2">
        <v>4113200090</v>
      </c>
      <c r="B4912" s="2" t="s">
        <v>10212</v>
      </c>
      <c r="C4912" s="2" t="s">
        <v>10210</v>
      </c>
      <c r="D4912" s="2" t="s">
        <v>149</v>
      </c>
      <c r="E4912" s="2"/>
      <c r="F4912" s="2"/>
    </row>
    <row r="4913" spans="1:6" ht="18" customHeight="1">
      <c r="A4913" s="2">
        <v>4113300010</v>
      </c>
      <c r="B4913" s="2" t="s">
        <v>10213</v>
      </c>
      <c r="C4913" s="2" t="s">
        <v>10210</v>
      </c>
      <c r="D4913" s="2" t="s">
        <v>149</v>
      </c>
      <c r="E4913" s="2"/>
      <c r="F4913" s="2" t="s">
        <v>8607</v>
      </c>
    </row>
    <row r="4914" spans="1:6" ht="18" customHeight="1">
      <c r="A4914" s="2">
        <v>4113300090</v>
      </c>
      <c r="B4914" s="2" t="s">
        <v>10214</v>
      </c>
      <c r="C4914" s="2" t="s">
        <v>10210</v>
      </c>
      <c r="D4914" s="2" t="s">
        <v>149</v>
      </c>
      <c r="E4914" s="2"/>
      <c r="F4914" s="2"/>
    </row>
    <row r="4915" spans="1:6" ht="18" customHeight="1">
      <c r="A4915" s="2">
        <v>4113900010</v>
      </c>
      <c r="B4915" s="2" t="s">
        <v>10215</v>
      </c>
      <c r="C4915" s="2" t="s">
        <v>10210</v>
      </c>
      <c r="D4915" s="2" t="s">
        <v>149</v>
      </c>
      <c r="E4915" s="2"/>
      <c r="F4915" s="2" t="s">
        <v>8607</v>
      </c>
    </row>
    <row r="4916" spans="1:6" ht="18" customHeight="1">
      <c r="A4916" s="2">
        <v>4113900090</v>
      </c>
      <c r="B4916" s="2" t="s">
        <v>10216</v>
      </c>
      <c r="C4916" s="2" t="s">
        <v>10210</v>
      </c>
      <c r="D4916" s="2" t="s">
        <v>149</v>
      </c>
      <c r="E4916" s="2"/>
      <c r="F4916" s="2"/>
    </row>
    <row r="4917" spans="1:6" ht="18" customHeight="1">
      <c r="A4917" s="2">
        <v>4114100010</v>
      </c>
      <c r="B4917" s="2" t="s">
        <v>10217</v>
      </c>
      <c r="C4917" s="2" t="s">
        <v>10218</v>
      </c>
      <c r="D4917" s="2" t="s">
        <v>149</v>
      </c>
      <c r="E4917" s="2"/>
      <c r="F4917" s="2" t="s">
        <v>8607</v>
      </c>
    </row>
    <row r="4918" spans="1:6" ht="18" customHeight="1">
      <c r="A4918" s="2">
        <v>4114100090</v>
      </c>
      <c r="B4918" s="2" t="s">
        <v>10219</v>
      </c>
      <c r="C4918" s="2" t="s">
        <v>10218</v>
      </c>
      <c r="D4918" s="2" t="s">
        <v>149</v>
      </c>
      <c r="E4918" s="2"/>
      <c r="F4918" s="2"/>
    </row>
    <row r="4919" spans="1:6" ht="18" customHeight="1">
      <c r="A4919" s="2">
        <v>4114200000</v>
      </c>
      <c r="B4919" s="2" t="s">
        <v>10220</v>
      </c>
      <c r="C4919" s="2" t="s">
        <v>10218</v>
      </c>
      <c r="D4919" s="2" t="s">
        <v>149</v>
      </c>
      <c r="E4919" s="2"/>
      <c r="F4919" s="2"/>
    </row>
    <row r="4920" spans="1:6" ht="18" customHeight="1">
      <c r="A4920" s="2">
        <v>4115100000</v>
      </c>
      <c r="B4920" s="2" t="s">
        <v>10221</v>
      </c>
      <c r="C4920" s="2" t="s">
        <v>10222</v>
      </c>
      <c r="D4920" s="2" t="s">
        <v>149</v>
      </c>
      <c r="E4920" s="2"/>
      <c r="F4920" s="2"/>
    </row>
    <row r="4921" spans="1:6" ht="18" customHeight="1">
      <c r="A4921" s="2">
        <v>4115200000</v>
      </c>
      <c r="B4921" s="2" t="s">
        <v>10223</v>
      </c>
      <c r="C4921" s="2" t="s">
        <v>10224</v>
      </c>
      <c r="D4921" s="2" t="s">
        <v>149</v>
      </c>
      <c r="E4921" s="2"/>
      <c r="F4921" s="2">
        <v>9</v>
      </c>
    </row>
    <row r="4922" spans="1:6" ht="18" customHeight="1">
      <c r="A4922" s="2">
        <v>4201000010</v>
      </c>
      <c r="B4922" s="2" t="s">
        <v>10225</v>
      </c>
      <c r="C4922" s="2" t="s">
        <v>10226</v>
      </c>
      <c r="D4922" s="2" t="s">
        <v>149</v>
      </c>
      <c r="E4922" s="2"/>
      <c r="F4922" s="2" t="s">
        <v>8607</v>
      </c>
    </row>
    <row r="4923" spans="1:6" ht="18" customHeight="1">
      <c r="A4923" s="2">
        <v>4201000090</v>
      </c>
      <c r="B4923" s="2" t="s">
        <v>10227</v>
      </c>
      <c r="C4923" s="2" t="s">
        <v>10226</v>
      </c>
      <c r="D4923" s="2" t="s">
        <v>149</v>
      </c>
      <c r="E4923" s="2"/>
      <c r="F4923" s="2"/>
    </row>
    <row r="4924" spans="1:6" ht="18" customHeight="1">
      <c r="A4924" s="2">
        <v>4202111010</v>
      </c>
      <c r="B4924" s="2" t="s">
        <v>10228</v>
      </c>
      <c r="C4924" s="2" t="s">
        <v>10229</v>
      </c>
      <c r="D4924" s="2" t="s">
        <v>149</v>
      </c>
      <c r="E4924" s="2" t="s">
        <v>5439</v>
      </c>
      <c r="F4924" s="2" t="s">
        <v>8607</v>
      </c>
    </row>
    <row r="4925" spans="1:6" ht="18" customHeight="1">
      <c r="A4925" s="2">
        <v>4202111090</v>
      </c>
      <c r="B4925" s="2" t="s">
        <v>10230</v>
      </c>
      <c r="C4925" s="2" t="s">
        <v>10229</v>
      </c>
      <c r="D4925" s="2" t="s">
        <v>149</v>
      </c>
      <c r="E4925" s="2" t="s">
        <v>5439</v>
      </c>
      <c r="F4925" s="2"/>
    </row>
    <row r="4926" spans="1:6" ht="18" customHeight="1">
      <c r="A4926" s="2">
        <v>4202119010</v>
      </c>
      <c r="B4926" s="2" t="s">
        <v>10231</v>
      </c>
      <c r="C4926" s="2" t="s">
        <v>10229</v>
      </c>
      <c r="D4926" s="2" t="s">
        <v>149</v>
      </c>
      <c r="E4926" s="2" t="s">
        <v>5439</v>
      </c>
      <c r="F4926" s="2" t="s">
        <v>8607</v>
      </c>
    </row>
    <row r="4927" spans="1:6" ht="18" customHeight="1">
      <c r="A4927" s="2">
        <v>4202119090</v>
      </c>
      <c r="B4927" s="2" t="s">
        <v>10232</v>
      </c>
      <c r="C4927" s="2" t="s">
        <v>10229</v>
      </c>
      <c r="D4927" s="2" t="s">
        <v>149</v>
      </c>
      <c r="E4927" s="2" t="s">
        <v>5439</v>
      </c>
      <c r="F4927" s="2"/>
    </row>
    <row r="4928" spans="1:6" ht="18" customHeight="1">
      <c r="A4928" s="2">
        <v>4202121000</v>
      </c>
      <c r="B4928" s="2" t="s">
        <v>10233</v>
      </c>
      <c r="C4928" s="2" t="s">
        <v>10234</v>
      </c>
      <c r="D4928" s="2" t="s">
        <v>149</v>
      </c>
      <c r="E4928" s="2" t="s">
        <v>5439</v>
      </c>
      <c r="F4928" s="2"/>
    </row>
    <row r="4929" spans="1:6" ht="18" customHeight="1">
      <c r="A4929" s="2">
        <v>4202129000</v>
      </c>
      <c r="B4929" s="2" t="s">
        <v>10235</v>
      </c>
      <c r="C4929" s="2" t="s">
        <v>10234</v>
      </c>
      <c r="D4929" s="2" t="s">
        <v>149</v>
      </c>
      <c r="E4929" s="2" t="s">
        <v>5439</v>
      </c>
      <c r="F4929" s="2"/>
    </row>
    <row r="4930" spans="1:6" ht="18" customHeight="1">
      <c r="A4930" s="2">
        <v>4202190000</v>
      </c>
      <c r="B4930" s="2" t="s">
        <v>10236</v>
      </c>
      <c r="C4930" s="2" t="s">
        <v>10237</v>
      </c>
      <c r="D4930" s="2" t="s">
        <v>149</v>
      </c>
      <c r="E4930" s="2" t="s">
        <v>5439</v>
      </c>
      <c r="F4930" s="2"/>
    </row>
    <row r="4931" spans="1:6" ht="18" customHeight="1">
      <c r="A4931" s="2">
        <v>4202210010</v>
      </c>
      <c r="B4931" s="2" t="s">
        <v>10238</v>
      </c>
      <c r="C4931" s="2" t="s">
        <v>10239</v>
      </c>
      <c r="D4931" s="2" t="s">
        <v>149</v>
      </c>
      <c r="E4931" s="2" t="s">
        <v>5439</v>
      </c>
      <c r="F4931" s="2" t="s">
        <v>8607</v>
      </c>
    </row>
    <row r="4932" spans="1:6" ht="18" customHeight="1">
      <c r="A4932" s="2">
        <v>4202210090</v>
      </c>
      <c r="B4932" s="2" t="s">
        <v>10240</v>
      </c>
      <c r="C4932" s="2" t="s">
        <v>10239</v>
      </c>
      <c r="D4932" s="2" t="s">
        <v>149</v>
      </c>
      <c r="E4932" s="2" t="s">
        <v>5439</v>
      </c>
      <c r="F4932" s="2"/>
    </row>
    <row r="4933" spans="1:6" ht="18" customHeight="1">
      <c r="A4933" s="2">
        <v>4202220000</v>
      </c>
      <c r="B4933" s="2" t="s">
        <v>10241</v>
      </c>
      <c r="C4933" s="2" t="s">
        <v>10239</v>
      </c>
      <c r="D4933" s="2" t="s">
        <v>149</v>
      </c>
      <c r="E4933" s="2" t="s">
        <v>5439</v>
      </c>
      <c r="F4933" s="2"/>
    </row>
    <row r="4934" spans="1:6" ht="18" customHeight="1">
      <c r="A4934" s="2">
        <v>4202290000</v>
      </c>
      <c r="B4934" s="2" t="s">
        <v>10242</v>
      </c>
      <c r="C4934" s="2" t="s">
        <v>10239</v>
      </c>
      <c r="D4934" s="2" t="s">
        <v>149</v>
      </c>
      <c r="E4934" s="2" t="s">
        <v>5439</v>
      </c>
      <c r="F4934" s="2"/>
    </row>
    <row r="4935" spans="1:6" ht="18" customHeight="1">
      <c r="A4935" s="2">
        <v>4202310010</v>
      </c>
      <c r="B4935" s="2" t="s">
        <v>10243</v>
      </c>
      <c r="C4935" s="2" t="s">
        <v>10244</v>
      </c>
      <c r="D4935" s="2" t="s">
        <v>149</v>
      </c>
      <c r="E4935" s="2" t="s">
        <v>5439</v>
      </c>
      <c r="F4935" s="2" t="s">
        <v>8607</v>
      </c>
    </row>
    <row r="4936" spans="1:6" ht="18" customHeight="1">
      <c r="A4936" s="2">
        <v>4202310090</v>
      </c>
      <c r="B4936" s="2" t="s">
        <v>10245</v>
      </c>
      <c r="C4936" s="2" t="s">
        <v>10244</v>
      </c>
      <c r="D4936" s="2" t="s">
        <v>149</v>
      </c>
      <c r="E4936" s="2" t="s">
        <v>5439</v>
      </c>
      <c r="F4936" s="2"/>
    </row>
    <row r="4937" spans="1:6" ht="18" customHeight="1">
      <c r="A4937" s="2">
        <v>4202320000</v>
      </c>
      <c r="B4937" s="2" t="s">
        <v>10246</v>
      </c>
      <c r="C4937" s="2" t="s">
        <v>10244</v>
      </c>
      <c r="D4937" s="2" t="s">
        <v>149</v>
      </c>
      <c r="E4937" s="2" t="s">
        <v>5439</v>
      </c>
      <c r="F4937" s="2"/>
    </row>
    <row r="4938" spans="1:6" ht="18" customHeight="1">
      <c r="A4938" s="2">
        <v>4202390000</v>
      </c>
      <c r="B4938" s="2" t="s">
        <v>10247</v>
      </c>
      <c r="C4938" s="2" t="s">
        <v>10244</v>
      </c>
      <c r="D4938" s="2" t="s">
        <v>149</v>
      </c>
      <c r="E4938" s="2" t="s">
        <v>5439</v>
      </c>
      <c r="F4938" s="2"/>
    </row>
    <row r="4939" spans="1:6" ht="18" customHeight="1">
      <c r="A4939" s="2">
        <v>4202910010</v>
      </c>
      <c r="B4939" s="2" t="s">
        <v>10248</v>
      </c>
      <c r="C4939" s="2" t="s">
        <v>10249</v>
      </c>
      <c r="D4939" s="2" t="s">
        <v>149</v>
      </c>
      <c r="E4939" s="2" t="s">
        <v>5439</v>
      </c>
      <c r="F4939" s="2" t="s">
        <v>8607</v>
      </c>
    </row>
    <row r="4940" spans="1:6" ht="18" customHeight="1">
      <c r="A4940" s="2">
        <v>4202910090</v>
      </c>
      <c r="B4940" s="2" t="s">
        <v>10250</v>
      </c>
      <c r="C4940" s="2" t="s">
        <v>10249</v>
      </c>
      <c r="D4940" s="2" t="s">
        <v>149</v>
      </c>
      <c r="E4940" s="2" t="s">
        <v>5439</v>
      </c>
      <c r="F4940" s="2"/>
    </row>
    <row r="4941" spans="1:6" ht="18" customHeight="1">
      <c r="A4941" s="2">
        <v>4202920000</v>
      </c>
      <c r="B4941" s="2" t="s">
        <v>10251</v>
      </c>
      <c r="C4941" s="2" t="s">
        <v>10249</v>
      </c>
      <c r="D4941" s="2" t="s">
        <v>149</v>
      </c>
      <c r="E4941" s="2" t="s">
        <v>5439</v>
      </c>
      <c r="F4941" s="2"/>
    </row>
    <row r="4942" spans="1:6" ht="18" customHeight="1">
      <c r="A4942" s="2">
        <v>4202990000</v>
      </c>
      <c r="B4942" s="2" t="s">
        <v>10252</v>
      </c>
      <c r="C4942" s="2" t="s">
        <v>10249</v>
      </c>
      <c r="D4942" s="2" t="s">
        <v>149</v>
      </c>
      <c r="E4942" s="2" t="s">
        <v>5439</v>
      </c>
      <c r="F4942" s="2"/>
    </row>
    <row r="4943" spans="1:6" ht="18" customHeight="1">
      <c r="A4943" s="2">
        <v>4203100010</v>
      </c>
      <c r="B4943" s="2" t="s">
        <v>10253</v>
      </c>
      <c r="C4943" s="2" t="s">
        <v>10254</v>
      </c>
      <c r="D4943" s="2" t="s">
        <v>149</v>
      </c>
      <c r="E4943" s="2" t="s">
        <v>9258</v>
      </c>
      <c r="F4943" s="2" t="s">
        <v>8587</v>
      </c>
    </row>
    <row r="4944" spans="1:6" ht="18" customHeight="1">
      <c r="A4944" s="2">
        <v>4203100090</v>
      </c>
      <c r="B4944" s="2" t="s">
        <v>10255</v>
      </c>
      <c r="C4944" s="2" t="s">
        <v>10254</v>
      </c>
      <c r="D4944" s="2" t="s">
        <v>149</v>
      </c>
      <c r="E4944" s="2" t="s">
        <v>9258</v>
      </c>
      <c r="F4944" s="2"/>
    </row>
    <row r="4945" spans="1:6" ht="18" customHeight="1">
      <c r="A4945" s="2">
        <v>4203210010</v>
      </c>
      <c r="B4945" s="2" t="s">
        <v>10256</v>
      </c>
      <c r="C4945" s="2" t="s">
        <v>10257</v>
      </c>
      <c r="D4945" s="2" t="s">
        <v>149</v>
      </c>
      <c r="E4945" s="2" t="s">
        <v>9956</v>
      </c>
      <c r="F4945" s="2" t="s">
        <v>8607</v>
      </c>
    </row>
    <row r="4946" spans="1:6" ht="18" customHeight="1">
      <c r="A4946" s="2">
        <v>4203210090</v>
      </c>
      <c r="B4946" s="2" t="s">
        <v>10258</v>
      </c>
      <c r="C4946" s="2" t="s">
        <v>10257</v>
      </c>
      <c r="D4946" s="2" t="s">
        <v>149</v>
      </c>
      <c r="E4946" s="2" t="s">
        <v>9956</v>
      </c>
      <c r="F4946" s="2"/>
    </row>
    <row r="4947" spans="1:6" ht="18" customHeight="1">
      <c r="A4947" s="2">
        <v>4203291010</v>
      </c>
      <c r="B4947" s="2" t="s">
        <v>10259</v>
      </c>
      <c r="C4947" s="2" t="s">
        <v>10257</v>
      </c>
      <c r="D4947" s="2" t="s">
        <v>149</v>
      </c>
      <c r="E4947" s="2" t="s">
        <v>9956</v>
      </c>
      <c r="F4947" s="2" t="s">
        <v>8607</v>
      </c>
    </row>
    <row r="4948" spans="1:6" ht="18" customHeight="1">
      <c r="A4948" s="2">
        <v>4203291090</v>
      </c>
      <c r="B4948" s="2" t="s">
        <v>10260</v>
      </c>
      <c r="C4948" s="2" t="s">
        <v>10257</v>
      </c>
      <c r="D4948" s="2" t="s">
        <v>149</v>
      </c>
      <c r="E4948" s="2" t="s">
        <v>9956</v>
      </c>
      <c r="F4948" s="2"/>
    </row>
    <row r="4949" spans="1:6" ht="18" customHeight="1">
      <c r="A4949" s="2">
        <v>4203299010</v>
      </c>
      <c r="B4949" s="2" t="s">
        <v>10261</v>
      </c>
      <c r="C4949" s="2" t="s">
        <v>10257</v>
      </c>
      <c r="D4949" s="2" t="s">
        <v>149</v>
      </c>
      <c r="E4949" s="2" t="s">
        <v>9956</v>
      </c>
      <c r="F4949" s="2" t="s">
        <v>8607</v>
      </c>
    </row>
    <row r="4950" spans="1:6" ht="18" customHeight="1">
      <c r="A4950" s="2">
        <v>4203299090</v>
      </c>
      <c r="B4950" s="2" t="s">
        <v>10262</v>
      </c>
      <c r="C4950" s="2" t="s">
        <v>10257</v>
      </c>
      <c r="D4950" s="2" t="s">
        <v>149</v>
      </c>
      <c r="E4950" s="2" t="s">
        <v>9956</v>
      </c>
      <c r="F4950" s="2"/>
    </row>
    <row r="4951" spans="1:6" ht="18" customHeight="1">
      <c r="A4951" s="2">
        <v>4203301010</v>
      </c>
      <c r="B4951" s="2" t="s">
        <v>10263</v>
      </c>
      <c r="C4951" s="2" t="s">
        <v>10264</v>
      </c>
      <c r="D4951" s="2" t="s">
        <v>149</v>
      </c>
      <c r="E4951" s="2"/>
      <c r="F4951" s="2" t="s">
        <v>8607</v>
      </c>
    </row>
    <row r="4952" spans="1:6" ht="18" customHeight="1">
      <c r="A4952" s="2">
        <v>4203301090</v>
      </c>
      <c r="B4952" s="2" t="s">
        <v>10265</v>
      </c>
      <c r="C4952" s="2" t="s">
        <v>10264</v>
      </c>
      <c r="D4952" s="2" t="s">
        <v>149</v>
      </c>
      <c r="E4952" s="2"/>
      <c r="F4952" s="2"/>
    </row>
    <row r="4953" spans="1:6" ht="18" customHeight="1">
      <c r="A4953" s="2">
        <v>4203302010</v>
      </c>
      <c r="B4953" s="2" t="s">
        <v>10266</v>
      </c>
      <c r="C4953" s="2" t="s">
        <v>10264</v>
      </c>
      <c r="D4953" s="2" t="s">
        <v>149</v>
      </c>
      <c r="E4953" s="2"/>
      <c r="F4953" s="2" t="s">
        <v>8607</v>
      </c>
    </row>
    <row r="4954" spans="1:6" ht="18" customHeight="1">
      <c r="A4954" s="2">
        <v>4203302090</v>
      </c>
      <c r="B4954" s="2" t="s">
        <v>10267</v>
      </c>
      <c r="C4954" s="2" t="s">
        <v>10264</v>
      </c>
      <c r="D4954" s="2" t="s">
        <v>149</v>
      </c>
      <c r="E4954" s="2"/>
      <c r="F4954" s="2"/>
    </row>
    <row r="4955" spans="1:6" ht="18" customHeight="1">
      <c r="A4955" s="2">
        <v>4203400010</v>
      </c>
      <c r="B4955" s="2" t="s">
        <v>10268</v>
      </c>
      <c r="C4955" s="2" t="s">
        <v>10264</v>
      </c>
      <c r="D4955" s="2" t="s">
        <v>149</v>
      </c>
      <c r="E4955" s="2"/>
      <c r="F4955" s="2" t="s">
        <v>8607</v>
      </c>
    </row>
    <row r="4956" spans="1:6" ht="18" customHeight="1">
      <c r="A4956" s="2">
        <v>4203400090</v>
      </c>
      <c r="B4956" s="2" t="s">
        <v>10269</v>
      </c>
      <c r="C4956" s="2" t="s">
        <v>10264</v>
      </c>
      <c r="D4956" s="2" t="s">
        <v>149</v>
      </c>
      <c r="E4956" s="2"/>
      <c r="F4956" s="2"/>
    </row>
    <row r="4957" spans="1:6" ht="18" customHeight="1">
      <c r="A4957" s="2">
        <v>4205001010</v>
      </c>
      <c r="B4957" s="2" t="s">
        <v>10270</v>
      </c>
      <c r="C4957" s="2" t="s">
        <v>10271</v>
      </c>
      <c r="D4957" s="2" t="s">
        <v>149</v>
      </c>
      <c r="E4957" s="2"/>
      <c r="F4957" s="2" t="s">
        <v>8607</v>
      </c>
    </row>
    <row r="4958" spans="1:6" ht="18" customHeight="1">
      <c r="A4958" s="2">
        <v>4205001090</v>
      </c>
      <c r="B4958" s="2" t="s">
        <v>10272</v>
      </c>
      <c r="C4958" s="2" t="s">
        <v>10271</v>
      </c>
      <c r="D4958" s="2" t="s">
        <v>149</v>
      </c>
      <c r="E4958" s="2"/>
      <c r="F4958" s="2"/>
    </row>
    <row r="4959" spans="1:6" ht="18" customHeight="1">
      <c r="A4959" s="2">
        <v>4205002010</v>
      </c>
      <c r="B4959" s="2" t="s">
        <v>10273</v>
      </c>
      <c r="C4959" s="2" t="s">
        <v>10274</v>
      </c>
      <c r="D4959" s="2" t="s">
        <v>149</v>
      </c>
      <c r="E4959" s="2"/>
      <c r="F4959" s="2" t="s">
        <v>8607</v>
      </c>
    </row>
    <row r="4960" spans="1:6" ht="18" customHeight="1">
      <c r="A4960" s="2">
        <v>4205002090</v>
      </c>
      <c r="B4960" s="2" t="s">
        <v>10275</v>
      </c>
      <c r="C4960" s="2" t="s">
        <v>10274</v>
      </c>
      <c r="D4960" s="2" t="s">
        <v>149</v>
      </c>
      <c r="E4960" s="2"/>
      <c r="F4960" s="2"/>
    </row>
    <row r="4961" spans="1:6" ht="18" customHeight="1">
      <c r="A4961" s="2">
        <v>4205009010</v>
      </c>
      <c r="B4961" s="2" t="s">
        <v>10276</v>
      </c>
      <c r="C4961" s="2" t="s">
        <v>10277</v>
      </c>
      <c r="D4961" s="2" t="s">
        <v>149</v>
      </c>
      <c r="E4961" s="2"/>
      <c r="F4961" s="2" t="s">
        <v>8607</v>
      </c>
    </row>
    <row r="4962" spans="1:6" ht="18" customHeight="1">
      <c r="A4962" s="2">
        <v>4205009020</v>
      </c>
      <c r="B4962" s="2" t="s">
        <v>10278</v>
      </c>
      <c r="C4962" s="2" t="s">
        <v>10277</v>
      </c>
      <c r="D4962" s="2" t="s">
        <v>149</v>
      </c>
      <c r="E4962" s="2"/>
      <c r="F4962" s="2" t="s">
        <v>4648</v>
      </c>
    </row>
    <row r="4963" spans="1:6" ht="18" customHeight="1">
      <c r="A4963" s="2">
        <v>4205009090</v>
      </c>
      <c r="B4963" s="2" t="s">
        <v>10279</v>
      </c>
      <c r="C4963" s="2" t="s">
        <v>10277</v>
      </c>
      <c r="D4963" s="2" t="s">
        <v>149</v>
      </c>
      <c r="E4963" s="2"/>
      <c r="F4963" s="2"/>
    </row>
    <row r="4964" spans="1:6" ht="18" customHeight="1">
      <c r="A4964" s="2">
        <v>4206000000</v>
      </c>
      <c r="B4964" s="2" t="s">
        <v>10280</v>
      </c>
      <c r="C4964" s="2" t="s">
        <v>10281</v>
      </c>
      <c r="D4964" s="2" t="s">
        <v>149</v>
      </c>
      <c r="E4964" s="2"/>
      <c r="F4964" s="2"/>
    </row>
    <row r="4965" spans="1:6" ht="18" customHeight="1">
      <c r="A4965" s="2">
        <v>4301100000</v>
      </c>
      <c r="B4965" s="2" t="s">
        <v>10282</v>
      </c>
      <c r="C4965" s="2" t="s">
        <v>10283</v>
      </c>
      <c r="D4965" s="2" t="s">
        <v>149</v>
      </c>
      <c r="E4965" s="2"/>
      <c r="F4965" s="2" t="s">
        <v>4648</v>
      </c>
    </row>
    <row r="4966" spans="1:6" ht="18" customHeight="1">
      <c r="A4966" s="2">
        <v>4301300000</v>
      </c>
      <c r="B4966" s="2" t="s">
        <v>10284</v>
      </c>
      <c r="C4966" s="2" t="s">
        <v>10285</v>
      </c>
      <c r="D4966" s="2" t="s">
        <v>149</v>
      </c>
      <c r="E4966" s="2"/>
      <c r="F4966" s="2" t="s">
        <v>4648</v>
      </c>
    </row>
    <row r="4967" spans="1:6" ht="18" customHeight="1">
      <c r="A4967" s="2">
        <v>4301600010</v>
      </c>
      <c r="B4967" s="2" t="s">
        <v>10286</v>
      </c>
      <c r="C4967" s="2" t="s">
        <v>10287</v>
      </c>
      <c r="D4967" s="2" t="s">
        <v>149</v>
      </c>
      <c r="E4967" s="2" t="s">
        <v>10107</v>
      </c>
      <c r="F4967" s="2" t="s">
        <v>4646</v>
      </c>
    </row>
    <row r="4968" spans="1:6" ht="18" customHeight="1">
      <c r="A4968" s="2">
        <v>4301600090</v>
      </c>
      <c r="B4968" s="2" t="s">
        <v>10288</v>
      </c>
      <c r="C4968" s="2" t="s">
        <v>10287</v>
      </c>
      <c r="D4968" s="2" t="s">
        <v>149</v>
      </c>
      <c r="E4968" s="2" t="s">
        <v>10107</v>
      </c>
      <c r="F4968" s="2" t="s">
        <v>4648</v>
      </c>
    </row>
    <row r="4969" spans="1:6" ht="18" customHeight="1">
      <c r="A4969" s="2">
        <v>4301801010</v>
      </c>
      <c r="B4969" s="2" t="s">
        <v>10289</v>
      </c>
      <c r="C4969" s="2" t="s">
        <v>10290</v>
      </c>
      <c r="D4969" s="2" t="s">
        <v>149</v>
      </c>
      <c r="E4969" s="2" t="s">
        <v>10107</v>
      </c>
      <c r="F4969" s="2" t="s">
        <v>4646</v>
      </c>
    </row>
    <row r="4970" spans="1:6" ht="18" customHeight="1">
      <c r="A4970" s="2">
        <v>4301801090</v>
      </c>
      <c r="B4970" s="2" t="s">
        <v>10291</v>
      </c>
      <c r="C4970" s="2" t="s">
        <v>10290</v>
      </c>
      <c r="D4970" s="2" t="s">
        <v>149</v>
      </c>
      <c r="E4970" s="2" t="s">
        <v>10107</v>
      </c>
      <c r="F4970" s="2" t="s">
        <v>4648</v>
      </c>
    </row>
    <row r="4971" spans="1:6" ht="18" customHeight="1">
      <c r="A4971" s="2">
        <v>4301809010</v>
      </c>
      <c r="B4971" s="2" t="s">
        <v>10292</v>
      </c>
      <c r="C4971" s="2" t="s">
        <v>10285</v>
      </c>
      <c r="D4971" s="2" t="s">
        <v>149</v>
      </c>
      <c r="E4971" s="2" t="s">
        <v>10107</v>
      </c>
      <c r="F4971" s="2" t="s">
        <v>4661</v>
      </c>
    </row>
    <row r="4972" spans="1:6" ht="18" customHeight="1">
      <c r="A4972" s="2">
        <v>4301809090</v>
      </c>
      <c r="B4972" s="2" t="s">
        <v>10293</v>
      </c>
      <c r="C4972" s="2" t="s">
        <v>10285</v>
      </c>
      <c r="D4972" s="2" t="s">
        <v>149</v>
      </c>
      <c r="E4972" s="2" t="s">
        <v>10107</v>
      </c>
      <c r="F4972" s="2" t="s">
        <v>4648</v>
      </c>
    </row>
    <row r="4973" spans="1:6" ht="18" customHeight="1">
      <c r="A4973" s="2">
        <v>4301901000</v>
      </c>
      <c r="B4973" s="2" t="s">
        <v>10294</v>
      </c>
      <c r="C4973" s="2" t="s">
        <v>10285</v>
      </c>
      <c r="D4973" s="2" t="s">
        <v>149</v>
      </c>
      <c r="E4973" s="2"/>
      <c r="F4973" s="2" t="s">
        <v>4661</v>
      </c>
    </row>
    <row r="4974" spans="1:6" ht="18" customHeight="1">
      <c r="A4974" s="2">
        <v>4301909010</v>
      </c>
      <c r="B4974" s="2" t="s">
        <v>10295</v>
      </c>
      <c r="C4974" s="2" t="s">
        <v>10285</v>
      </c>
      <c r="D4974" s="2" t="s">
        <v>149</v>
      </c>
      <c r="E4974" s="2"/>
      <c r="F4974" s="2" t="s">
        <v>4713</v>
      </c>
    </row>
    <row r="4975" spans="1:6" ht="18" customHeight="1">
      <c r="A4975" s="2">
        <v>4301909090</v>
      </c>
      <c r="B4975" s="2" t="s">
        <v>10296</v>
      </c>
      <c r="C4975" s="2" t="s">
        <v>10285</v>
      </c>
      <c r="D4975" s="2" t="s">
        <v>149</v>
      </c>
      <c r="E4975" s="2"/>
      <c r="F4975" s="2" t="s">
        <v>4648</v>
      </c>
    </row>
    <row r="4976" spans="1:6" ht="18" customHeight="1">
      <c r="A4976" s="2">
        <v>4302110000</v>
      </c>
      <c r="B4976" s="2" t="s">
        <v>10297</v>
      </c>
      <c r="C4976" s="2" t="s">
        <v>10298</v>
      </c>
      <c r="D4976" s="2" t="s">
        <v>149</v>
      </c>
      <c r="E4976" s="2" t="s">
        <v>10107</v>
      </c>
      <c r="F4976" s="2"/>
    </row>
    <row r="4977" spans="1:6" ht="18" customHeight="1">
      <c r="A4977" s="2">
        <v>4302191010</v>
      </c>
      <c r="B4977" s="2" t="s">
        <v>10299</v>
      </c>
      <c r="C4977" s="2" t="s">
        <v>10300</v>
      </c>
      <c r="D4977" s="2" t="s">
        <v>149</v>
      </c>
      <c r="E4977" s="2" t="s">
        <v>10107</v>
      </c>
      <c r="F4977" s="2" t="s">
        <v>8587</v>
      </c>
    </row>
    <row r="4978" spans="1:6" ht="18" customHeight="1">
      <c r="A4978" s="2">
        <v>4302191020</v>
      </c>
      <c r="B4978" s="2" t="s">
        <v>10301</v>
      </c>
      <c r="C4978" s="2" t="s">
        <v>10300</v>
      </c>
      <c r="D4978" s="2" t="s">
        <v>149</v>
      </c>
      <c r="E4978" s="2" t="s">
        <v>10107</v>
      </c>
      <c r="F4978" s="2"/>
    </row>
    <row r="4979" spans="1:6" ht="18" customHeight="1">
      <c r="A4979" s="2">
        <v>4302191090</v>
      </c>
      <c r="B4979" s="2" t="s">
        <v>10302</v>
      </c>
      <c r="C4979" s="2" t="s">
        <v>10300</v>
      </c>
      <c r="D4979" s="2" t="s">
        <v>149</v>
      </c>
      <c r="E4979" s="2" t="s">
        <v>10107</v>
      </c>
      <c r="F4979" s="2" t="s">
        <v>8587</v>
      </c>
    </row>
    <row r="4980" spans="1:6" ht="18" customHeight="1">
      <c r="A4980" s="2">
        <v>4302192010</v>
      </c>
      <c r="B4980" s="2" t="s">
        <v>10303</v>
      </c>
      <c r="C4980" s="2" t="s">
        <v>10304</v>
      </c>
      <c r="D4980" s="2" t="s">
        <v>149</v>
      </c>
      <c r="E4980" s="2" t="s">
        <v>10107</v>
      </c>
      <c r="F4980" s="2" t="s">
        <v>8607</v>
      </c>
    </row>
    <row r="4981" spans="1:6" ht="18" customHeight="1">
      <c r="A4981" s="2">
        <v>4302192090</v>
      </c>
      <c r="B4981" s="2" t="s">
        <v>10305</v>
      </c>
      <c r="C4981" s="2" t="s">
        <v>10304</v>
      </c>
      <c r="D4981" s="2" t="s">
        <v>149</v>
      </c>
      <c r="E4981" s="2" t="s">
        <v>10107</v>
      </c>
      <c r="F4981" s="2"/>
    </row>
    <row r="4982" spans="1:6" ht="18" customHeight="1">
      <c r="A4982" s="2">
        <v>4302193000</v>
      </c>
      <c r="B4982" s="2" t="s">
        <v>10306</v>
      </c>
      <c r="C4982" s="2" t="s">
        <v>10307</v>
      </c>
      <c r="D4982" s="2" t="s">
        <v>149</v>
      </c>
      <c r="E4982" s="2" t="s">
        <v>10107</v>
      </c>
      <c r="F4982" s="2"/>
    </row>
    <row r="4983" spans="1:6" ht="18" customHeight="1">
      <c r="A4983" s="2">
        <v>4302199010</v>
      </c>
      <c r="B4983" s="2" t="s">
        <v>10308</v>
      </c>
      <c r="C4983" s="2" t="s">
        <v>10309</v>
      </c>
      <c r="D4983" s="2" t="s">
        <v>149</v>
      </c>
      <c r="E4983" s="2" t="s">
        <v>10107</v>
      </c>
      <c r="F4983" s="2" t="s">
        <v>8587</v>
      </c>
    </row>
    <row r="4984" spans="1:6" ht="18" customHeight="1">
      <c r="A4984" s="2">
        <v>4302199090</v>
      </c>
      <c r="B4984" s="2" t="s">
        <v>10310</v>
      </c>
      <c r="C4984" s="2" t="s">
        <v>10309</v>
      </c>
      <c r="D4984" s="2" t="s">
        <v>149</v>
      </c>
      <c r="E4984" s="2" t="s">
        <v>10107</v>
      </c>
      <c r="F4984" s="2"/>
    </row>
    <row r="4985" spans="1:6" ht="18" customHeight="1">
      <c r="A4985" s="2">
        <v>4302200010</v>
      </c>
      <c r="B4985" s="2" t="s">
        <v>10311</v>
      </c>
      <c r="C4985" s="2" t="s">
        <v>10312</v>
      </c>
      <c r="D4985" s="2" t="s">
        <v>149</v>
      </c>
      <c r="E4985" s="2"/>
      <c r="F4985" s="2" t="s">
        <v>8587</v>
      </c>
    </row>
    <row r="4986" spans="1:6" ht="18" customHeight="1">
      <c r="A4986" s="2">
        <v>4302200090</v>
      </c>
      <c r="B4986" s="2" t="s">
        <v>10313</v>
      </c>
      <c r="C4986" s="2" t="s">
        <v>10312</v>
      </c>
      <c r="D4986" s="2" t="s">
        <v>149</v>
      </c>
      <c r="E4986" s="2"/>
      <c r="F4986" s="2"/>
    </row>
    <row r="4987" spans="1:6" ht="18" customHeight="1">
      <c r="A4987" s="2">
        <v>4302301010</v>
      </c>
      <c r="B4987" s="2" t="s">
        <v>10314</v>
      </c>
      <c r="C4987" s="2" t="s">
        <v>10309</v>
      </c>
      <c r="D4987" s="2" t="s">
        <v>149</v>
      </c>
      <c r="E4987" s="2"/>
      <c r="F4987" s="2" t="s">
        <v>8587</v>
      </c>
    </row>
    <row r="4988" spans="1:6" ht="18" customHeight="1">
      <c r="A4988" s="2">
        <v>4302301090</v>
      </c>
      <c r="B4988" s="2" t="s">
        <v>10315</v>
      </c>
      <c r="C4988" s="2" t="s">
        <v>10309</v>
      </c>
      <c r="D4988" s="2" t="s">
        <v>149</v>
      </c>
      <c r="E4988" s="2"/>
      <c r="F4988" s="2" t="s">
        <v>8587</v>
      </c>
    </row>
    <row r="4989" spans="1:6" ht="18" customHeight="1">
      <c r="A4989" s="2">
        <v>4302309010</v>
      </c>
      <c r="B4989" s="2" t="s">
        <v>10316</v>
      </c>
      <c r="C4989" s="2" t="s">
        <v>10309</v>
      </c>
      <c r="D4989" s="2" t="s">
        <v>149</v>
      </c>
      <c r="E4989" s="2"/>
      <c r="F4989" s="2" t="s">
        <v>8587</v>
      </c>
    </row>
    <row r="4990" spans="1:6" ht="18" customHeight="1">
      <c r="A4990" s="2">
        <v>4302309090</v>
      </c>
      <c r="B4990" s="2" t="s">
        <v>10317</v>
      </c>
      <c r="C4990" s="2" t="s">
        <v>10309</v>
      </c>
      <c r="D4990" s="2" t="s">
        <v>149</v>
      </c>
      <c r="E4990" s="2"/>
      <c r="F4990" s="2"/>
    </row>
    <row r="4991" spans="1:6" ht="18" customHeight="1">
      <c r="A4991" s="2">
        <v>4303101010</v>
      </c>
      <c r="B4991" s="2" t="s">
        <v>10318</v>
      </c>
      <c r="C4991" s="2" t="s">
        <v>10319</v>
      </c>
      <c r="D4991" s="2" t="s">
        <v>149</v>
      </c>
      <c r="E4991" s="2" t="s">
        <v>9258</v>
      </c>
      <c r="F4991" s="2" t="s">
        <v>8587</v>
      </c>
    </row>
    <row r="4992" spans="1:6" ht="18" customHeight="1">
      <c r="A4992" s="2">
        <v>4303101090</v>
      </c>
      <c r="B4992" s="2" t="s">
        <v>10320</v>
      </c>
      <c r="C4992" s="2" t="s">
        <v>10319</v>
      </c>
      <c r="D4992" s="2" t="s">
        <v>149</v>
      </c>
      <c r="E4992" s="2" t="s">
        <v>9258</v>
      </c>
      <c r="F4992" s="2"/>
    </row>
    <row r="4993" spans="1:6" ht="18" customHeight="1">
      <c r="A4993" s="2">
        <v>4303102010</v>
      </c>
      <c r="B4993" s="2" t="s">
        <v>10321</v>
      </c>
      <c r="C4993" s="2" t="s">
        <v>10319</v>
      </c>
      <c r="D4993" s="2" t="s">
        <v>149</v>
      </c>
      <c r="E4993" s="2"/>
      <c r="F4993" s="2" t="s">
        <v>8587</v>
      </c>
    </row>
    <row r="4994" spans="1:6" ht="18" customHeight="1">
      <c r="A4994" s="2">
        <v>4303102090</v>
      </c>
      <c r="B4994" s="2" t="s">
        <v>10322</v>
      </c>
      <c r="C4994" s="2" t="s">
        <v>10319</v>
      </c>
      <c r="D4994" s="2" t="s">
        <v>149</v>
      </c>
      <c r="E4994" s="2"/>
      <c r="F4994" s="2"/>
    </row>
    <row r="4995" spans="1:6" ht="18" customHeight="1">
      <c r="A4995" s="2">
        <v>4303900010</v>
      </c>
      <c r="B4995" s="2" t="s">
        <v>10323</v>
      </c>
      <c r="C4995" s="2" t="s">
        <v>10319</v>
      </c>
      <c r="D4995" s="2" t="s">
        <v>149</v>
      </c>
      <c r="E4995" s="2"/>
      <c r="F4995" s="2" t="s">
        <v>8587</v>
      </c>
    </row>
    <row r="4996" spans="1:6" ht="18" customHeight="1">
      <c r="A4996" s="2">
        <v>4303900090</v>
      </c>
      <c r="B4996" s="2" t="s">
        <v>10324</v>
      </c>
      <c r="C4996" s="2" t="s">
        <v>10319</v>
      </c>
      <c r="D4996" s="2" t="s">
        <v>149</v>
      </c>
      <c r="E4996" s="2"/>
      <c r="F4996" s="2"/>
    </row>
    <row r="4997" spans="1:6" ht="18" customHeight="1">
      <c r="A4997" s="2">
        <v>4304001000</v>
      </c>
      <c r="B4997" s="2" t="s">
        <v>10325</v>
      </c>
      <c r="C4997" s="2" t="s">
        <v>10326</v>
      </c>
      <c r="D4997" s="2" t="s">
        <v>149</v>
      </c>
      <c r="E4997" s="2"/>
      <c r="F4997" s="2"/>
    </row>
    <row r="4998" spans="1:6" ht="18" customHeight="1">
      <c r="A4998" s="2">
        <v>4304002000</v>
      </c>
      <c r="B4998" s="2" t="s">
        <v>10327</v>
      </c>
      <c r="C4998" s="2" t="s">
        <v>10326</v>
      </c>
      <c r="D4998" s="2" t="s">
        <v>149</v>
      </c>
      <c r="E4998" s="2"/>
      <c r="F4998" s="2"/>
    </row>
    <row r="4999" spans="1:6" ht="18" customHeight="1">
      <c r="A4999" s="2">
        <v>4401110010</v>
      </c>
      <c r="B4999" s="2" t="s">
        <v>10328</v>
      </c>
      <c r="C4999" s="2" t="s">
        <v>10329</v>
      </c>
      <c r="D4999" s="2" t="s">
        <v>149</v>
      </c>
      <c r="E4999" s="2"/>
      <c r="F4999" s="2" t="s">
        <v>4661</v>
      </c>
    </row>
    <row r="5000" spans="1:6" ht="18" customHeight="1">
      <c r="A5000" s="2">
        <v>4401110090</v>
      </c>
      <c r="B5000" s="2" t="s">
        <v>10330</v>
      </c>
      <c r="C5000" s="2" t="s">
        <v>10329</v>
      </c>
      <c r="D5000" s="2" t="s">
        <v>149</v>
      </c>
      <c r="E5000" s="2"/>
      <c r="F5000" s="2" t="s">
        <v>4648</v>
      </c>
    </row>
    <row r="5001" spans="1:6" ht="18" customHeight="1">
      <c r="A5001" s="2">
        <v>4401120010</v>
      </c>
      <c r="B5001" s="2" t="s">
        <v>10331</v>
      </c>
      <c r="C5001" s="2" t="s">
        <v>10329</v>
      </c>
      <c r="D5001" s="2" t="s">
        <v>149</v>
      </c>
      <c r="E5001" s="2"/>
      <c r="F5001" s="2" t="s">
        <v>4661</v>
      </c>
    </row>
    <row r="5002" spans="1:6" ht="18" customHeight="1">
      <c r="A5002" s="2">
        <v>4401120090</v>
      </c>
      <c r="B5002" s="2" t="s">
        <v>10332</v>
      </c>
      <c r="C5002" s="2" t="s">
        <v>10329</v>
      </c>
      <c r="D5002" s="2" t="s">
        <v>149</v>
      </c>
      <c r="E5002" s="2"/>
      <c r="F5002" s="2" t="s">
        <v>4648</v>
      </c>
    </row>
    <row r="5003" spans="1:6" ht="18" customHeight="1">
      <c r="A5003" s="2">
        <v>4401210010</v>
      </c>
      <c r="B5003" s="2" t="s">
        <v>10333</v>
      </c>
      <c r="C5003" s="2" t="s">
        <v>10334</v>
      </c>
      <c r="D5003" s="2" t="s">
        <v>149</v>
      </c>
      <c r="E5003" s="2"/>
      <c r="F5003" s="2" t="s">
        <v>4713</v>
      </c>
    </row>
    <row r="5004" spans="1:6" ht="18" customHeight="1">
      <c r="A5004" s="2">
        <v>4401210090</v>
      </c>
      <c r="B5004" s="2" t="s">
        <v>10335</v>
      </c>
      <c r="C5004" s="2" t="s">
        <v>10334</v>
      </c>
      <c r="D5004" s="2" t="s">
        <v>149</v>
      </c>
      <c r="E5004" s="2"/>
      <c r="F5004" s="2" t="s">
        <v>4648</v>
      </c>
    </row>
    <row r="5005" spans="1:6" ht="18" customHeight="1">
      <c r="A5005" s="2">
        <v>4401220010</v>
      </c>
      <c r="B5005" s="2" t="s">
        <v>10336</v>
      </c>
      <c r="C5005" s="2" t="s">
        <v>10334</v>
      </c>
      <c r="D5005" s="2" t="s">
        <v>149</v>
      </c>
      <c r="E5005" s="2"/>
      <c r="F5005" s="2" t="s">
        <v>4713</v>
      </c>
    </row>
    <row r="5006" spans="1:6" ht="18" customHeight="1">
      <c r="A5006" s="2">
        <v>4401220090</v>
      </c>
      <c r="B5006" s="2" t="s">
        <v>10337</v>
      </c>
      <c r="C5006" s="2" t="s">
        <v>10334</v>
      </c>
      <c r="D5006" s="2" t="s">
        <v>149</v>
      </c>
      <c r="E5006" s="2"/>
      <c r="F5006" s="2" t="s">
        <v>4648</v>
      </c>
    </row>
    <row r="5007" spans="1:6" ht="18" customHeight="1">
      <c r="A5007" s="2">
        <v>4401310000</v>
      </c>
      <c r="B5007" s="2" t="s">
        <v>10338</v>
      </c>
      <c r="C5007" s="2" t="s">
        <v>10339</v>
      </c>
      <c r="D5007" s="2" t="s">
        <v>149</v>
      </c>
      <c r="E5007" s="2"/>
      <c r="F5007" s="2" t="s">
        <v>5503</v>
      </c>
    </row>
    <row r="5008" spans="1:6" ht="18" customHeight="1">
      <c r="A5008" s="2">
        <v>4401320000</v>
      </c>
      <c r="B5008" s="2" t="s">
        <v>10340</v>
      </c>
      <c r="C5008" s="2" t="s">
        <v>10341</v>
      </c>
      <c r="D5008" s="2" t="s">
        <v>149</v>
      </c>
      <c r="E5008" s="2"/>
      <c r="F5008" s="2" t="s">
        <v>5503</v>
      </c>
    </row>
    <row r="5009" spans="1:6" ht="18" customHeight="1">
      <c r="A5009" s="2">
        <v>4401390000</v>
      </c>
      <c r="B5009" s="2" t="s">
        <v>10342</v>
      </c>
      <c r="C5009" s="2" t="s">
        <v>10343</v>
      </c>
      <c r="D5009" s="2" t="s">
        <v>149</v>
      </c>
      <c r="E5009" s="2"/>
      <c r="F5009" s="2" t="s">
        <v>5503</v>
      </c>
    </row>
    <row r="5010" spans="1:6" ht="18" customHeight="1">
      <c r="A5010" s="2">
        <v>4401410000</v>
      </c>
      <c r="B5010" s="2" t="s">
        <v>10344</v>
      </c>
      <c r="C5010" s="2" t="s">
        <v>10345</v>
      </c>
      <c r="D5010" s="2" t="s">
        <v>149</v>
      </c>
      <c r="E5010" s="2"/>
      <c r="F5010" s="2" t="s">
        <v>5503</v>
      </c>
    </row>
    <row r="5011" spans="1:6" ht="18" customHeight="1">
      <c r="A5011" s="2">
        <v>4401490000</v>
      </c>
      <c r="B5011" s="2" t="s">
        <v>10346</v>
      </c>
      <c r="C5011" s="2" t="s">
        <v>10345</v>
      </c>
      <c r="D5011" s="2" t="s">
        <v>149</v>
      </c>
      <c r="E5011" s="2"/>
      <c r="F5011" s="2" t="s">
        <v>5503</v>
      </c>
    </row>
    <row r="5012" spans="1:6" ht="18" customHeight="1">
      <c r="A5012" s="2">
        <v>4402100000</v>
      </c>
      <c r="B5012" s="2" t="s">
        <v>10347</v>
      </c>
      <c r="C5012" s="2" t="s">
        <v>10348</v>
      </c>
      <c r="D5012" s="2" t="s">
        <v>149</v>
      </c>
      <c r="E5012" s="2"/>
      <c r="F5012" s="2"/>
    </row>
    <row r="5013" spans="1:6" ht="18" customHeight="1">
      <c r="A5013" s="2">
        <v>4402200000</v>
      </c>
      <c r="B5013" s="2" t="s">
        <v>10349</v>
      </c>
      <c r="C5013" s="2" t="s">
        <v>10348</v>
      </c>
      <c r="D5013" s="2" t="s">
        <v>149</v>
      </c>
      <c r="E5013" s="2"/>
      <c r="F5013" s="2"/>
    </row>
    <row r="5014" spans="1:6" ht="18" customHeight="1">
      <c r="A5014" s="2">
        <v>4402900010</v>
      </c>
      <c r="B5014" s="2" t="s">
        <v>10350</v>
      </c>
      <c r="C5014" s="2" t="s">
        <v>10351</v>
      </c>
      <c r="D5014" s="2" t="s">
        <v>149</v>
      </c>
      <c r="E5014" s="2"/>
      <c r="F5014" s="2">
        <v>8</v>
      </c>
    </row>
    <row r="5015" spans="1:6" ht="18" customHeight="1">
      <c r="A5015" s="2">
        <v>4402900090</v>
      </c>
      <c r="B5015" s="2" t="s">
        <v>10352</v>
      </c>
      <c r="C5015" s="2" t="s">
        <v>10351</v>
      </c>
      <c r="D5015" s="2" t="s">
        <v>149</v>
      </c>
      <c r="E5015" s="2"/>
      <c r="F5015" s="2"/>
    </row>
    <row r="5016" spans="1:6" ht="18" customHeight="1">
      <c r="A5016" s="2">
        <v>4403110010</v>
      </c>
      <c r="B5016" s="2" t="s">
        <v>10353</v>
      </c>
      <c r="C5016" s="2" t="s">
        <v>10354</v>
      </c>
      <c r="D5016" s="2" t="s">
        <v>149</v>
      </c>
      <c r="E5016" s="2" t="s">
        <v>7396</v>
      </c>
      <c r="F5016" s="2" t="s">
        <v>5551</v>
      </c>
    </row>
    <row r="5017" spans="1:6" ht="18" customHeight="1">
      <c r="A5017" s="2">
        <v>4403110020</v>
      </c>
      <c r="B5017" s="2" t="s">
        <v>10355</v>
      </c>
      <c r="C5017" s="2" t="s">
        <v>10354</v>
      </c>
      <c r="D5017" s="2" t="s">
        <v>149</v>
      </c>
      <c r="E5017" s="2" t="s">
        <v>7396</v>
      </c>
      <c r="F5017" s="2" t="s">
        <v>5551</v>
      </c>
    </row>
    <row r="5018" spans="1:6" ht="18" customHeight="1">
      <c r="A5018" s="2">
        <v>4403110090</v>
      </c>
      <c r="B5018" s="2" t="s">
        <v>10356</v>
      </c>
      <c r="C5018" s="2" t="s">
        <v>10354</v>
      </c>
      <c r="D5018" s="2" t="s">
        <v>149</v>
      </c>
      <c r="E5018" s="2" t="s">
        <v>7396</v>
      </c>
      <c r="F5018" s="2" t="s">
        <v>5553</v>
      </c>
    </row>
    <row r="5019" spans="1:6" ht="18" customHeight="1">
      <c r="A5019" s="2">
        <v>4403120010</v>
      </c>
      <c r="B5019" s="2" t="s">
        <v>10357</v>
      </c>
      <c r="C5019" s="2" t="s">
        <v>10354</v>
      </c>
      <c r="D5019" s="2" t="s">
        <v>149</v>
      </c>
      <c r="E5019" s="2" t="s">
        <v>7396</v>
      </c>
      <c r="F5019" s="2" t="s">
        <v>5551</v>
      </c>
    </row>
    <row r="5020" spans="1:6" ht="18" customHeight="1">
      <c r="A5020" s="2">
        <v>4403120090</v>
      </c>
      <c r="B5020" s="2" t="s">
        <v>10358</v>
      </c>
      <c r="C5020" s="2" t="s">
        <v>10354</v>
      </c>
      <c r="D5020" s="2" t="s">
        <v>149</v>
      </c>
      <c r="E5020" s="2" t="s">
        <v>7396</v>
      </c>
      <c r="F5020" s="2" t="s">
        <v>5553</v>
      </c>
    </row>
    <row r="5021" spans="1:6" ht="18" customHeight="1">
      <c r="A5021" s="2">
        <v>4403211010</v>
      </c>
      <c r="B5021" s="2" t="s">
        <v>10359</v>
      </c>
      <c r="C5021" s="2" t="s">
        <v>10360</v>
      </c>
      <c r="D5021" s="2" t="s">
        <v>149</v>
      </c>
      <c r="E5021" s="2" t="s">
        <v>7396</v>
      </c>
      <c r="F5021" s="2" t="s">
        <v>5551</v>
      </c>
    </row>
    <row r="5022" spans="1:6" ht="18" customHeight="1">
      <c r="A5022" s="2">
        <v>4403211090</v>
      </c>
      <c r="B5022" s="2" t="s">
        <v>10361</v>
      </c>
      <c r="C5022" s="2" t="s">
        <v>10360</v>
      </c>
      <c r="D5022" s="2" t="s">
        <v>149</v>
      </c>
      <c r="E5022" s="2" t="s">
        <v>7396</v>
      </c>
      <c r="F5022" s="2" t="s">
        <v>5553</v>
      </c>
    </row>
    <row r="5023" spans="1:6" ht="18" customHeight="1">
      <c r="A5023" s="2">
        <v>4403212000</v>
      </c>
      <c r="B5023" s="2" t="s">
        <v>10362</v>
      </c>
      <c r="C5023" s="2" t="s">
        <v>10360</v>
      </c>
      <c r="D5023" s="2" t="s">
        <v>149</v>
      </c>
      <c r="E5023" s="2" t="s">
        <v>7396</v>
      </c>
      <c r="F5023" s="2" t="s">
        <v>5553</v>
      </c>
    </row>
    <row r="5024" spans="1:6" ht="18" customHeight="1">
      <c r="A5024" s="2">
        <v>4403219010</v>
      </c>
      <c r="B5024" s="2" t="s">
        <v>10363</v>
      </c>
      <c r="C5024" s="2" t="s">
        <v>10360</v>
      </c>
      <c r="D5024" s="2" t="s">
        <v>149</v>
      </c>
      <c r="E5024" s="2" t="s">
        <v>7396</v>
      </c>
      <c r="F5024" s="2" t="s">
        <v>5551</v>
      </c>
    </row>
    <row r="5025" spans="1:6" ht="18" customHeight="1">
      <c r="A5025" s="2">
        <v>4403219090</v>
      </c>
      <c r="B5025" s="2" t="s">
        <v>10364</v>
      </c>
      <c r="C5025" s="2" t="s">
        <v>10360</v>
      </c>
      <c r="D5025" s="2" t="s">
        <v>149</v>
      </c>
      <c r="E5025" s="2" t="s">
        <v>7396</v>
      </c>
      <c r="F5025" s="2" t="s">
        <v>5553</v>
      </c>
    </row>
    <row r="5026" spans="1:6" ht="18" customHeight="1">
      <c r="A5026" s="2">
        <v>4403221010</v>
      </c>
      <c r="B5026" s="2" t="s">
        <v>10365</v>
      </c>
      <c r="C5026" s="2" t="s">
        <v>10360</v>
      </c>
      <c r="D5026" s="2" t="s">
        <v>149</v>
      </c>
      <c r="E5026" s="2" t="s">
        <v>7396</v>
      </c>
      <c r="F5026" s="2" t="s">
        <v>5551</v>
      </c>
    </row>
    <row r="5027" spans="1:6" ht="18" customHeight="1">
      <c r="A5027" s="2">
        <v>4403221090</v>
      </c>
      <c r="B5027" s="2" t="s">
        <v>10366</v>
      </c>
      <c r="C5027" s="2" t="s">
        <v>10360</v>
      </c>
      <c r="D5027" s="2" t="s">
        <v>149</v>
      </c>
      <c r="E5027" s="2" t="s">
        <v>7396</v>
      </c>
      <c r="F5027" s="2" t="s">
        <v>5553</v>
      </c>
    </row>
    <row r="5028" spans="1:6" ht="18" customHeight="1">
      <c r="A5028" s="2">
        <v>4403222000</v>
      </c>
      <c r="B5028" s="2" t="s">
        <v>10367</v>
      </c>
      <c r="C5028" s="2" t="s">
        <v>10360</v>
      </c>
      <c r="D5028" s="2" t="s">
        <v>149</v>
      </c>
      <c r="E5028" s="2" t="s">
        <v>7396</v>
      </c>
      <c r="F5028" s="2" t="s">
        <v>5553</v>
      </c>
    </row>
    <row r="5029" spans="1:6" ht="18" customHeight="1">
      <c r="A5029" s="2">
        <v>4403229010</v>
      </c>
      <c r="B5029" s="2" t="s">
        <v>10368</v>
      </c>
      <c r="C5029" s="2" t="s">
        <v>10360</v>
      </c>
      <c r="D5029" s="2" t="s">
        <v>149</v>
      </c>
      <c r="E5029" s="2" t="s">
        <v>7396</v>
      </c>
      <c r="F5029" s="2" t="s">
        <v>5551</v>
      </c>
    </row>
    <row r="5030" spans="1:6" ht="18" customHeight="1">
      <c r="A5030" s="2">
        <v>4403229090</v>
      </c>
      <c r="B5030" s="2" t="s">
        <v>10369</v>
      </c>
      <c r="C5030" s="2" t="s">
        <v>10360</v>
      </c>
      <c r="D5030" s="2" t="s">
        <v>149</v>
      </c>
      <c r="E5030" s="2" t="s">
        <v>7396</v>
      </c>
      <c r="F5030" s="2" t="s">
        <v>5553</v>
      </c>
    </row>
    <row r="5031" spans="1:6" ht="18" customHeight="1">
      <c r="A5031" s="2">
        <v>4403230010</v>
      </c>
      <c r="B5031" s="2" t="s">
        <v>10370</v>
      </c>
      <c r="C5031" s="2" t="s">
        <v>10360</v>
      </c>
      <c r="D5031" s="2" t="s">
        <v>149</v>
      </c>
      <c r="E5031" s="2" t="s">
        <v>7396</v>
      </c>
      <c r="F5031" s="2" t="s">
        <v>5551</v>
      </c>
    </row>
    <row r="5032" spans="1:6" ht="18" customHeight="1">
      <c r="A5032" s="2">
        <v>4403230090</v>
      </c>
      <c r="B5032" s="2" t="s">
        <v>10371</v>
      </c>
      <c r="C5032" s="2" t="s">
        <v>10360</v>
      </c>
      <c r="D5032" s="2" t="s">
        <v>149</v>
      </c>
      <c r="E5032" s="2" t="s">
        <v>7396</v>
      </c>
      <c r="F5032" s="2" t="s">
        <v>5553</v>
      </c>
    </row>
    <row r="5033" spans="1:6" ht="18" customHeight="1">
      <c r="A5033" s="2">
        <v>4403240010</v>
      </c>
      <c r="B5033" s="2" t="s">
        <v>10372</v>
      </c>
      <c r="C5033" s="2" t="s">
        <v>10360</v>
      </c>
      <c r="D5033" s="2" t="s">
        <v>149</v>
      </c>
      <c r="E5033" s="2" t="s">
        <v>7396</v>
      </c>
      <c r="F5033" s="2" t="s">
        <v>5551</v>
      </c>
    </row>
    <row r="5034" spans="1:6" ht="18" customHeight="1">
      <c r="A5034" s="2">
        <v>4403240090</v>
      </c>
      <c r="B5034" s="2" t="s">
        <v>10373</v>
      </c>
      <c r="C5034" s="2" t="s">
        <v>10360</v>
      </c>
      <c r="D5034" s="2" t="s">
        <v>149</v>
      </c>
      <c r="E5034" s="2" t="s">
        <v>7396</v>
      </c>
      <c r="F5034" s="2" t="s">
        <v>5553</v>
      </c>
    </row>
    <row r="5035" spans="1:6" ht="18" customHeight="1">
      <c r="A5035" s="2">
        <v>4403251000</v>
      </c>
      <c r="B5035" s="2" t="s">
        <v>10374</v>
      </c>
      <c r="C5035" s="2" t="s">
        <v>10360</v>
      </c>
      <c r="D5035" s="2" t="s">
        <v>149</v>
      </c>
      <c r="E5035" s="2" t="s">
        <v>7396</v>
      </c>
      <c r="F5035" s="2" t="s">
        <v>5553</v>
      </c>
    </row>
    <row r="5036" spans="1:6" ht="18" customHeight="1">
      <c r="A5036" s="2">
        <v>4403252000</v>
      </c>
      <c r="B5036" s="2" t="s">
        <v>10375</v>
      </c>
      <c r="C5036" s="2" t="s">
        <v>10360</v>
      </c>
      <c r="D5036" s="2" t="s">
        <v>149</v>
      </c>
      <c r="E5036" s="2" t="s">
        <v>7396</v>
      </c>
      <c r="F5036" s="2" t="s">
        <v>5553</v>
      </c>
    </row>
    <row r="5037" spans="1:6" ht="18" customHeight="1">
      <c r="A5037" s="2">
        <v>4403259010</v>
      </c>
      <c r="B5037" s="2" t="s">
        <v>10376</v>
      </c>
      <c r="C5037" s="2" t="s">
        <v>10360</v>
      </c>
      <c r="D5037" s="2" t="s">
        <v>149</v>
      </c>
      <c r="E5037" s="2" t="s">
        <v>7396</v>
      </c>
      <c r="F5037" s="2" t="s">
        <v>5551</v>
      </c>
    </row>
    <row r="5038" spans="1:6" ht="18" customHeight="1">
      <c r="A5038" s="2">
        <v>4403259020</v>
      </c>
      <c r="B5038" s="2" t="s">
        <v>10377</v>
      </c>
      <c r="C5038" s="2" t="s">
        <v>10360</v>
      </c>
      <c r="D5038" s="2" t="s">
        <v>149</v>
      </c>
      <c r="E5038" s="2" t="s">
        <v>7396</v>
      </c>
      <c r="F5038" s="2" t="s">
        <v>5551</v>
      </c>
    </row>
    <row r="5039" spans="1:6" ht="18" customHeight="1">
      <c r="A5039" s="2">
        <v>4403259090</v>
      </c>
      <c r="B5039" s="2" t="s">
        <v>10378</v>
      </c>
      <c r="C5039" s="2" t="s">
        <v>10360</v>
      </c>
      <c r="D5039" s="2" t="s">
        <v>149</v>
      </c>
      <c r="E5039" s="2" t="s">
        <v>7396</v>
      </c>
      <c r="F5039" s="2" t="s">
        <v>5553</v>
      </c>
    </row>
    <row r="5040" spans="1:6" ht="18" customHeight="1">
      <c r="A5040" s="2">
        <v>4403261000</v>
      </c>
      <c r="B5040" s="2" t="s">
        <v>10379</v>
      </c>
      <c r="C5040" s="2" t="s">
        <v>10360</v>
      </c>
      <c r="D5040" s="2" t="s">
        <v>149</v>
      </c>
      <c r="E5040" s="2" t="s">
        <v>7396</v>
      </c>
      <c r="F5040" s="2" t="s">
        <v>5553</v>
      </c>
    </row>
    <row r="5041" spans="1:6" ht="18" customHeight="1">
      <c r="A5041" s="2">
        <v>4403262000</v>
      </c>
      <c r="B5041" s="2" t="s">
        <v>10380</v>
      </c>
      <c r="C5041" s="2" t="s">
        <v>10360</v>
      </c>
      <c r="D5041" s="2" t="s">
        <v>149</v>
      </c>
      <c r="E5041" s="2" t="s">
        <v>7396</v>
      </c>
      <c r="F5041" s="2" t="s">
        <v>5553</v>
      </c>
    </row>
    <row r="5042" spans="1:6" ht="18" customHeight="1">
      <c r="A5042" s="2">
        <v>4403269010</v>
      </c>
      <c r="B5042" s="2" t="s">
        <v>10381</v>
      </c>
      <c r="C5042" s="2" t="s">
        <v>10360</v>
      </c>
      <c r="D5042" s="2" t="s">
        <v>149</v>
      </c>
      <c r="E5042" s="2" t="s">
        <v>7396</v>
      </c>
      <c r="F5042" s="2" t="s">
        <v>5551</v>
      </c>
    </row>
    <row r="5043" spans="1:6" ht="18" customHeight="1">
      <c r="A5043" s="2">
        <v>4403269020</v>
      </c>
      <c r="B5043" s="2" t="s">
        <v>10382</v>
      </c>
      <c r="C5043" s="2" t="s">
        <v>10360</v>
      </c>
      <c r="D5043" s="2" t="s">
        <v>149</v>
      </c>
      <c r="E5043" s="2" t="s">
        <v>7396</v>
      </c>
      <c r="F5043" s="2" t="s">
        <v>5551</v>
      </c>
    </row>
    <row r="5044" spans="1:6" ht="18" customHeight="1">
      <c r="A5044" s="2">
        <v>4403269090</v>
      </c>
      <c r="B5044" s="2" t="s">
        <v>10383</v>
      </c>
      <c r="C5044" s="2" t="s">
        <v>10360</v>
      </c>
      <c r="D5044" s="2" t="s">
        <v>149</v>
      </c>
      <c r="E5044" s="2" t="s">
        <v>7396</v>
      </c>
      <c r="F5044" s="2" t="s">
        <v>5553</v>
      </c>
    </row>
    <row r="5045" spans="1:6" ht="18" customHeight="1">
      <c r="A5045" s="2">
        <v>4403410000</v>
      </c>
      <c r="B5045" s="2" t="s">
        <v>10384</v>
      </c>
      <c r="C5045" s="2" t="s">
        <v>10360</v>
      </c>
      <c r="D5045" s="2" t="s">
        <v>149</v>
      </c>
      <c r="E5045" s="2" t="s">
        <v>7396</v>
      </c>
      <c r="F5045" s="2" t="s">
        <v>5553</v>
      </c>
    </row>
    <row r="5046" spans="1:6" ht="18" customHeight="1">
      <c r="A5046" s="2">
        <v>4403420000</v>
      </c>
      <c r="B5046" s="2" t="s">
        <v>10385</v>
      </c>
      <c r="C5046" s="2" t="s">
        <v>10360</v>
      </c>
      <c r="D5046" s="2" t="s">
        <v>149</v>
      </c>
      <c r="E5046" s="2" t="s">
        <v>7396</v>
      </c>
      <c r="F5046" s="2" t="s">
        <v>5553</v>
      </c>
    </row>
    <row r="5047" spans="1:6" ht="18" customHeight="1">
      <c r="A5047" s="2">
        <v>4403492000</v>
      </c>
      <c r="B5047" s="2" t="s">
        <v>10386</v>
      </c>
      <c r="C5047" s="2" t="s">
        <v>10360</v>
      </c>
      <c r="D5047" s="2" t="s">
        <v>149</v>
      </c>
      <c r="E5047" s="2" t="s">
        <v>7396</v>
      </c>
      <c r="F5047" s="2" t="s">
        <v>5553</v>
      </c>
    </row>
    <row r="5048" spans="1:6" ht="18" customHeight="1">
      <c r="A5048" s="2">
        <v>4403493000</v>
      </c>
      <c r="B5048" s="2" t="s">
        <v>10387</v>
      </c>
      <c r="C5048" s="2" t="s">
        <v>10360</v>
      </c>
      <c r="D5048" s="2" t="s">
        <v>149</v>
      </c>
      <c r="E5048" s="2" t="s">
        <v>7396</v>
      </c>
      <c r="F5048" s="2" t="s">
        <v>5553</v>
      </c>
    </row>
    <row r="5049" spans="1:6" ht="18" customHeight="1">
      <c r="A5049" s="2">
        <v>4403494000</v>
      </c>
      <c r="B5049" s="2" t="s">
        <v>10388</v>
      </c>
      <c r="C5049" s="2" t="s">
        <v>10360</v>
      </c>
      <c r="D5049" s="2" t="s">
        <v>149</v>
      </c>
      <c r="E5049" s="2" t="s">
        <v>7396</v>
      </c>
      <c r="F5049" s="2" t="s">
        <v>5553</v>
      </c>
    </row>
    <row r="5050" spans="1:6" ht="18" customHeight="1">
      <c r="A5050" s="2">
        <v>4403495000</v>
      </c>
      <c r="B5050" s="2" t="s">
        <v>10389</v>
      </c>
      <c r="C5050" s="2" t="s">
        <v>10360</v>
      </c>
      <c r="D5050" s="2" t="s">
        <v>149</v>
      </c>
      <c r="E5050" s="2" t="s">
        <v>7396</v>
      </c>
      <c r="F5050" s="2" t="s">
        <v>5553</v>
      </c>
    </row>
    <row r="5051" spans="1:6" ht="18" customHeight="1">
      <c r="A5051" s="2">
        <v>4403496000</v>
      </c>
      <c r="B5051" s="2" t="s">
        <v>10390</v>
      </c>
      <c r="C5051" s="2" t="s">
        <v>10360</v>
      </c>
      <c r="D5051" s="2" t="s">
        <v>149</v>
      </c>
      <c r="E5051" s="2" t="s">
        <v>7396</v>
      </c>
      <c r="F5051" s="2" t="s">
        <v>5553</v>
      </c>
    </row>
    <row r="5052" spans="1:6" ht="18" customHeight="1">
      <c r="A5052" s="2">
        <v>4403497000</v>
      </c>
      <c r="B5052" s="2" t="s">
        <v>10391</v>
      </c>
      <c r="C5052" s="2" t="s">
        <v>10360</v>
      </c>
      <c r="D5052" s="2" t="s">
        <v>149</v>
      </c>
      <c r="E5052" s="2" t="s">
        <v>7396</v>
      </c>
      <c r="F5052" s="2" t="s">
        <v>5553</v>
      </c>
    </row>
    <row r="5053" spans="1:6" ht="18" customHeight="1">
      <c r="A5053" s="2">
        <v>4403498010</v>
      </c>
      <c r="B5053" s="2" t="s">
        <v>10392</v>
      </c>
      <c r="C5053" s="2" t="s">
        <v>10360</v>
      </c>
      <c r="D5053" s="2" t="s">
        <v>149</v>
      </c>
      <c r="E5053" s="2" t="s">
        <v>7396</v>
      </c>
      <c r="F5053" s="2" t="s">
        <v>5551</v>
      </c>
    </row>
    <row r="5054" spans="1:6" ht="18" customHeight="1">
      <c r="A5054" s="2">
        <v>4403498090</v>
      </c>
      <c r="B5054" s="2" t="s">
        <v>10393</v>
      </c>
      <c r="C5054" s="2" t="s">
        <v>10360</v>
      </c>
      <c r="D5054" s="2" t="s">
        <v>149</v>
      </c>
      <c r="E5054" s="2" t="s">
        <v>7396</v>
      </c>
      <c r="F5054" s="2" t="s">
        <v>5553</v>
      </c>
    </row>
    <row r="5055" spans="1:6" ht="18" customHeight="1">
      <c r="A5055" s="2">
        <v>4403499010</v>
      </c>
      <c r="B5055" s="2" t="s">
        <v>10394</v>
      </c>
      <c r="C5055" s="2" t="s">
        <v>10360</v>
      </c>
      <c r="D5055" s="2" t="s">
        <v>149</v>
      </c>
      <c r="E5055" s="2" t="s">
        <v>7396</v>
      </c>
      <c r="F5055" s="2" t="s">
        <v>5551</v>
      </c>
    </row>
    <row r="5056" spans="1:6" ht="18" customHeight="1">
      <c r="A5056" s="2">
        <v>4403499020</v>
      </c>
      <c r="B5056" s="2" t="s">
        <v>10395</v>
      </c>
      <c r="C5056" s="2" t="s">
        <v>10360</v>
      </c>
      <c r="D5056" s="2" t="s">
        <v>149</v>
      </c>
      <c r="E5056" s="2" t="s">
        <v>7396</v>
      </c>
      <c r="F5056" s="2" t="s">
        <v>5551</v>
      </c>
    </row>
    <row r="5057" spans="1:6" ht="18" customHeight="1">
      <c r="A5057" s="2">
        <v>4403499090</v>
      </c>
      <c r="B5057" s="2" t="s">
        <v>10396</v>
      </c>
      <c r="C5057" s="2" t="s">
        <v>10360</v>
      </c>
      <c r="D5057" s="2" t="s">
        <v>149</v>
      </c>
      <c r="E5057" s="2" t="s">
        <v>7396</v>
      </c>
      <c r="F5057" s="2" t="s">
        <v>5553</v>
      </c>
    </row>
    <row r="5058" spans="1:6" ht="18" customHeight="1">
      <c r="A5058" s="2">
        <v>4403910010</v>
      </c>
      <c r="B5058" s="2" t="s">
        <v>10397</v>
      </c>
      <c r="C5058" s="2" t="s">
        <v>10360</v>
      </c>
      <c r="D5058" s="2" t="s">
        <v>149</v>
      </c>
      <c r="E5058" s="2" t="s">
        <v>7396</v>
      </c>
      <c r="F5058" s="2" t="s">
        <v>5551</v>
      </c>
    </row>
    <row r="5059" spans="1:6" ht="18" customHeight="1">
      <c r="A5059" s="2">
        <v>4403910020</v>
      </c>
      <c r="B5059" s="2" t="s">
        <v>10398</v>
      </c>
      <c r="C5059" s="2" t="s">
        <v>10360</v>
      </c>
      <c r="D5059" s="2" t="s">
        <v>149</v>
      </c>
      <c r="E5059" s="2" t="s">
        <v>7396</v>
      </c>
      <c r="F5059" s="2" t="s">
        <v>10399</v>
      </c>
    </row>
    <row r="5060" spans="1:6" ht="18" customHeight="1">
      <c r="A5060" s="2">
        <v>4403910090</v>
      </c>
      <c r="B5060" s="2" t="s">
        <v>10400</v>
      </c>
      <c r="C5060" s="2" t="s">
        <v>10360</v>
      </c>
      <c r="D5060" s="2" t="s">
        <v>149</v>
      </c>
      <c r="E5060" s="2" t="s">
        <v>7396</v>
      </c>
      <c r="F5060" s="2" t="s">
        <v>5553</v>
      </c>
    </row>
    <row r="5061" spans="1:6" ht="18" customHeight="1">
      <c r="A5061" s="2">
        <v>4403930010</v>
      </c>
      <c r="B5061" s="2" t="s">
        <v>10401</v>
      </c>
      <c r="C5061" s="2" t="s">
        <v>10360</v>
      </c>
      <c r="D5061" s="2" t="s">
        <v>149</v>
      </c>
      <c r="E5061" s="2" t="s">
        <v>7396</v>
      </c>
      <c r="F5061" s="2" t="s">
        <v>10399</v>
      </c>
    </row>
    <row r="5062" spans="1:6" ht="18" customHeight="1">
      <c r="A5062" s="2">
        <v>4403930090</v>
      </c>
      <c r="B5062" s="2" t="s">
        <v>10402</v>
      </c>
      <c r="C5062" s="2" t="s">
        <v>10360</v>
      </c>
      <c r="D5062" s="2" t="s">
        <v>149</v>
      </c>
      <c r="E5062" s="2" t="s">
        <v>7396</v>
      </c>
      <c r="F5062" s="2" t="s">
        <v>5553</v>
      </c>
    </row>
    <row r="5063" spans="1:6" ht="18" customHeight="1">
      <c r="A5063" s="2">
        <v>4403940000</v>
      </c>
      <c r="B5063" s="2" t="s">
        <v>10403</v>
      </c>
      <c r="C5063" s="2" t="s">
        <v>10360</v>
      </c>
      <c r="D5063" s="2" t="s">
        <v>149</v>
      </c>
      <c r="E5063" s="2" t="s">
        <v>7396</v>
      </c>
      <c r="F5063" s="2" t="s">
        <v>5553</v>
      </c>
    </row>
    <row r="5064" spans="1:6" ht="18" customHeight="1">
      <c r="A5064" s="2">
        <v>4403950000</v>
      </c>
      <c r="B5064" s="2" t="s">
        <v>10404</v>
      </c>
      <c r="C5064" s="2" t="s">
        <v>10360</v>
      </c>
      <c r="D5064" s="2" t="s">
        <v>149</v>
      </c>
      <c r="E5064" s="2" t="s">
        <v>7396</v>
      </c>
      <c r="F5064" s="2" t="s">
        <v>5553</v>
      </c>
    </row>
    <row r="5065" spans="1:6" ht="18" customHeight="1">
      <c r="A5065" s="2">
        <v>4403960000</v>
      </c>
      <c r="B5065" s="2" t="s">
        <v>10405</v>
      </c>
      <c r="C5065" s="2" t="s">
        <v>10360</v>
      </c>
      <c r="D5065" s="2" t="s">
        <v>149</v>
      </c>
      <c r="E5065" s="2" t="s">
        <v>7396</v>
      </c>
      <c r="F5065" s="2" t="s">
        <v>5553</v>
      </c>
    </row>
    <row r="5066" spans="1:6" ht="18" customHeight="1">
      <c r="A5066" s="2">
        <v>4403970000</v>
      </c>
      <c r="B5066" s="2" t="s">
        <v>10406</v>
      </c>
      <c r="C5066" s="2" t="s">
        <v>10360</v>
      </c>
      <c r="D5066" s="2" t="s">
        <v>149</v>
      </c>
      <c r="E5066" s="2" t="s">
        <v>7396</v>
      </c>
      <c r="F5066" s="2" t="s">
        <v>5553</v>
      </c>
    </row>
    <row r="5067" spans="1:6" ht="18" customHeight="1">
      <c r="A5067" s="2">
        <v>4403980000</v>
      </c>
      <c r="B5067" s="2" t="s">
        <v>10407</v>
      </c>
      <c r="C5067" s="2" t="s">
        <v>10360</v>
      </c>
      <c r="D5067" s="2" t="s">
        <v>149</v>
      </c>
      <c r="E5067" s="2" t="s">
        <v>7396</v>
      </c>
      <c r="F5067" s="2" t="s">
        <v>5553</v>
      </c>
    </row>
    <row r="5068" spans="1:6" ht="18" customHeight="1">
      <c r="A5068" s="2">
        <v>4403993010</v>
      </c>
      <c r="B5068" s="2" t="s">
        <v>10408</v>
      </c>
      <c r="C5068" s="2" t="s">
        <v>10360</v>
      </c>
      <c r="D5068" s="2" t="s">
        <v>149</v>
      </c>
      <c r="E5068" s="2" t="s">
        <v>7396</v>
      </c>
      <c r="F5068" s="2" t="s">
        <v>5551</v>
      </c>
    </row>
    <row r="5069" spans="1:6" ht="18" customHeight="1">
      <c r="A5069" s="2">
        <v>4403993090</v>
      </c>
      <c r="B5069" s="2" t="s">
        <v>10409</v>
      </c>
      <c r="C5069" s="2" t="s">
        <v>10360</v>
      </c>
      <c r="D5069" s="2" t="s">
        <v>149</v>
      </c>
      <c r="E5069" s="2" t="s">
        <v>7396</v>
      </c>
      <c r="F5069" s="2" t="s">
        <v>5553</v>
      </c>
    </row>
    <row r="5070" spans="1:6" ht="18" customHeight="1">
      <c r="A5070" s="2">
        <v>4403994000</v>
      </c>
      <c r="B5070" s="2" t="s">
        <v>10410</v>
      </c>
      <c r="C5070" s="2" t="s">
        <v>10360</v>
      </c>
      <c r="D5070" s="2" t="s">
        <v>149</v>
      </c>
      <c r="E5070" s="2" t="s">
        <v>7396</v>
      </c>
      <c r="F5070" s="2" t="s">
        <v>5553</v>
      </c>
    </row>
    <row r="5071" spans="1:6" ht="18" customHeight="1">
      <c r="A5071" s="2">
        <v>4403995000</v>
      </c>
      <c r="B5071" s="2" t="s">
        <v>10411</v>
      </c>
      <c r="C5071" s="2" t="s">
        <v>10360</v>
      </c>
      <c r="D5071" s="2" t="s">
        <v>149</v>
      </c>
      <c r="E5071" s="2" t="s">
        <v>7396</v>
      </c>
      <c r="F5071" s="2" t="s">
        <v>5551</v>
      </c>
    </row>
    <row r="5072" spans="1:6" ht="18" customHeight="1">
      <c r="A5072" s="2">
        <v>4403996000</v>
      </c>
      <c r="B5072" s="2" t="s">
        <v>10412</v>
      </c>
      <c r="C5072" s="2" t="s">
        <v>10360</v>
      </c>
      <c r="D5072" s="2" t="s">
        <v>149</v>
      </c>
      <c r="E5072" s="2" t="s">
        <v>7396</v>
      </c>
      <c r="F5072" s="2" t="s">
        <v>5553</v>
      </c>
    </row>
    <row r="5073" spans="1:6" ht="18" customHeight="1">
      <c r="A5073" s="2">
        <v>4403998010</v>
      </c>
      <c r="B5073" s="2" t="s">
        <v>10413</v>
      </c>
      <c r="C5073" s="2" t="s">
        <v>10360</v>
      </c>
      <c r="D5073" s="2" t="s">
        <v>149</v>
      </c>
      <c r="E5073" s="2" t="s">
        <v>7396</v>
      </c>
      <c r="F5073" s="2" t="s">
        <v>5551</v>
      </c>
    </row>
    <row r="5074" spans="1:6" ht="18" customHeight="1">
      <c r="A5074" s="2">
        <v>4403998090</v>
      </c>
      <c r="B5074" s="2" t="s">
        <v>10414</v>
      </c>
      <c r="C5074" s="2" t="s">
        <v>10360</v>
      </c>
      <c r="D5074" s="2" t="s">
        <v>149</v>
      </c>
      <c r="E5074" s="2" t="s">
        <v>7396</v>
      </c>
      <c r="F5074" s="2" t="s">
        <v>5553</v>
      </c>
    </row>
    <row r="5075" spans="1:6" ht="18" customHeight="1">
      <c r="A5075" s="2">
        <v>4403999012</v>
      </c>
      <c r="B5075" s="2" t="s">
        <v>10415</v>
      </c>
      <c r="C5075" s="2" t="s">
        <v>10360</v>
      </c>
      <c r="D5075" s="2" t="s">
        <v>149</v>
      </c>
      <c r="E5075" s="2" t="s">
        <v>7396</v>
      </c>
      <c r="F5075" s="2" t="s">
        <v>5551</v>
      </c>
    </row>
    <row r="5076" spans="1:6" ht="18" customHeight="1">
      <c r="A5076" s="2">
        <v>4403999019</v>
      </c>
      <c r="B5076" s="2" t="s">
        <v>10416</v>
      </c>
      <c r="C5076" s="2" t="s">
        <v>10360</v>
      </c>
      <c r="D5076" s="2" t="s">
        <v>149</v>
      </c>
      <c r="E5076" s="2" t="s">
        <v>7396</v>
      </c>
      <c r="F5076" s="2" t="s">
        <v>5551</v>
      </c>
    </row>
    <row r="5077" spans="1:6" ht="18" customHeight="1">
      <c r="A5077" s="2">
        <v>4403999090</v>
      </c>
      <c r="B5077" s="2" t="s">
        <v>10417</v>
      </c>
      <c r="C5077" s="2" t="s">
        <v>10360</v>
      </c>
      <c r="D5077" s="2" t="s">
        <v>149</v>
      </c>
      <c r="E5077" s="2" t="s">
        <v>7396</v>
      </c>
      <c r="F5077" s="2" t="s">
        <v>5553</v>
      </c>
    </row>
    <row r="5078" spans="1:6" ht="18" customHeight="1">
      <c r="A5078" s="2">
        <v>4404100010</v>
      </c>
      <c r="B5078" s="2" t="s">
        <v>10418</v>
      </c>
      <c r="C5078" s="2" t="s">
        <v>10419</v>
      </c>
      <c r="D5078" s="2" t="s">
        <v>149</v>
      </c>
      <c r="E5078" s="2"/>
      <c r="F5078" s="2" t="s">
        <v>4713</v>
      </c>
    </row>
    <row r="5079" spans="1:6" ht="18" customHeight="1">
      <c r="A5079" s="2">
        <v>4404100090</v>
      </c>
      <c r="B5079" s="2" t="s">
        <v>10420</v>
      </c>
      <c r="C5079" s="2" t="s">
        <v>10419</v>
      </c>
      <c r="D5079" s="2" t="s">
        <v>149</v>
      </c>
      <c r="E5079" s="2"/>
      <c r="F5079" s="2" t="s">
        <v>4648</v>
      </c>
    </row>
    <row r="5080" spans="1:6" ht="18" customHeight="1">
      <c r="A5080" s="2">
        <v>4404200010</v>
      </c>
      <c r="B5080" s="2" t="s">
        <v>10421</v>
      </c>
      <c r="C5080" s="2" t="s">
        <v>10419</v>
      </c>
      <c r="D5080" s="2" t="s">
        <v>149</v>
      </c>
      <c r="E5080" s="2"/>
      <c r="F5080" s="2" t="s">
        <v>4713</v>
      </c>
    </row>
    <row r="5081" spans="1:6" ht="18" customHeight="1">
      <c r="A5081" s="2">
        <v>4404200090</v>
      </c>
      <c r="B5081" s="2" t="s">
        <v>10422</v>
      </c>
      <c r="C5081" s="2" t="s">
        <v>10419</v>
      </c>
      <c r="D5081" s="2" t="s">
        <v>149</v>
      </c>
      <c r="E5081" s="2"/>
      <c r="F5081" s="2" t="s">
        <v>4648</v>
      </c>
    </row>
    <row r="5082" spans="1:6" ht="18" customHeight="1">
      <c r="A5082" s="2">
        <v>4405000000</v>
      </c>
      <c r="B5082" s="2" t="s">
        <v>10423</v>
      </c>
      <c r="C5082" s="2" t="s">
        <v>10424</v>
      </c>
      <c r="D5082" s="2" t="s">
        <v>149</v>
      </c>
      <c r="E5082" s="2"/>
      <c r="F5082" s="2" t="s">
        <v>4648</v>
      </c>
    </row>
    <row r="5083" spans="1:6" ht="18" customHeight="1">
      <c r="A5083" s="2">
        <v>4406110000</v>
      </c>
      <c r="B5083" s="2" t="s">
        <v>10425</v>
      </c>
      <c r="C5083" s="2" t="s">
        <v>10426</v>
      </c>
      <c r="D5083" s="2" t="s">
        <v>149</v>
      </c>
      <c r="E5083" s="2" t="s">
        <v>7396</v>
      </c>
      <c r="F5083" s="2" t="s">
        <v>6091</v>
      </c>
    </row>
    <row r="5084" spans="1:6" ht="18" customHeight="1">
      <c r="A5084" s="2">
        <v>4406120000</v>
      </c>
      <c r="B5084" s="2" t="s">
        <v>10427</v>
      </c>
      <c r="C5084" s="2" t="s">
        <v>10426</v>
      </c>
      <c r="D5084" s="2" t="s">
        <v>149</v>
      </c>
      <c r="E5084" s="2" t="s">
        <v>7396</v>
      </c>
      <c r="F5084" s="2" t="s">
        <v>6091</v>
      </c>
    </row>
    <row r="5085" spans="1:6" ht="18" customHeight="1">
      <c r="A5085" s="2">
        <v>4406910010</v>
      </c>
      <c r="B5085" s="2" t="s">
        <v>10428</v>
      </c>
      <c r="C5085" s="2" t="s">
        <v>10426</v>
      </c>
      <c r="D5085" s="2" t="s">
        <v>149</v>
      </c>
      <c r="E5085" s="2" t="s">
        <v>7396</v>
      </c>
      <c r="F5085" s="2" t="s">
        <v>8607</v>
      </c>
    </row>
    <row r="5086" spans="1:6" ht="18" customHeight="1">
      <c r="A5086" s="2">
        <v>4406910090</v>
      </c>
      <c r="B5086" s="2" t="s">
        <v>10429</v>
      </c>
      <c r="C5086" s="2" t="s">
        <v>10426</v>
      </c>
      <c r="D5086" s="2" t="s">
        <v>149</v>
      </c>
      <c r="E5086" s="2" t="s">
        <v>7396</v>
      </c>
      <c r="F5086" s="2"/>
    </row>
    <row r="5087" spans="1:6" ht="18" customHeight="1">
      <c r="A5087" s="2">
        <v>4406920010</v>
      </c>
      <c r="B5087" s="2" t="s">
        <v>10430</v>
      </c>
      <c r="C5087" s="2" t="s">
        <v>10426</v>
      </c>
      <c r="D5087" s="2" t="s">
        <v>149</v>
      </c>
      <c r="E5087" s="2" t="s">
        <v>7396</v>
      </c>
      <c r="F5087" s="2" t="s">
        <v>8607</v>
      </c>
    </row>
    <row r="5088" spans="1:6" ht="18" customHeight="1">
      <c r="A5088" s="2">
        <v>4406920090</v>
      </c>
      <c r="B5088" s="2" t="s">
        <v>10431</v>
      </c>
      <c r="C5088" s="2" t="s">
        <v>10426</v>
      </c>
      <c r="D5088" s="2" t="s">
        <v>149</v>
      </c>
      <c r="E5088" s="2" t="s">
        <v>7396</v>
      </c>
      <c r="F5088" s="2"/>
    </row>
    <row r="5089" spans="1:6" ht="18" customHeight="1">
      <c r="A5089" s="2">
        <v>4407111011</v>
      </c>
      <c r="B5089" s="2" t="s">
        <v>10432</v>
      </c>
      <c r="C5089" s="2" t="s">
        <v>10433</v>
      </c>
      <c r="D5089" s="2" t="s">
        <v>149</v>
      </c>
      <c r="E5089" s="2" t="s">
        <v>7396</v>
      </c>
      <c r="F5089" s="2" t="s">
        <v>4661</v>
      </c>
    </row>
    <row r="5090" spans="1:6" ht="18" customHeight="1">
      <c r="A5090" s="2">
        <v>4407111019</v>
      </c>
      <c r="B5090" s="2" t="s">
        <v>10434</v>
      </c>
      <c r="C5090" s="2" t="s">
        <v>10433</v>
      </c>
      <c r="D5090" s="2" t="s">
        <v>149</v>
      </c>
      <c r="E5090" s="2" t="s">
        <v>7396</v>
      </c>
      <c r="F5090" s="2" t="s">
        <v>4648</v>
      </c>
    </row>
    <row r="5091" spans="1:6" ht="18" customHeight="1">
      <c r="A5091" s="2">
        <v>4407111091</v>
      </c>
      <c r="B5091" s="2" t="s">
        <v>10435</v>
      </c>
      <c r="C5091" s="2" t="s">
        <v>10433</v>
      </c>
      <c r="D5091" s="2" t="s">
        <v>149</v>
      </c>
      <c r="E5091" s="2" t="s">
        <v>7396</v>
      </c>
      <c r="F5091" s="2" t="s">
        <v>10436</v>
      </c>
    </row>
    <row r="5092" spans="1:6" ht="18" customHeight="1">
      <c r="A5092" s="2">
        <v>4407111099</v>
      </c>
      <c r="B5092" s="2" t="s">
        <v>10437</v>
      </c>
      <c r="C5092" s="2" t="s">
        <v>10433</v>
      </c>
      <c r="D5092" s="2" t="s">
        <v>149</v>
      </c>
      <c r="E5092" s="2" t="s">
        <v>7396</v>
      </c>
      <c r="F5092" s="2" t="s">
        <v>6091</v>
      </c>
    </row>
    <row r="5093" spans="1:6" ht="18" customHeight="1">
      <c r="A5093" s="2">
        <v>4407112010</v>
      </c>
      <c r="B5093" s="2" t="s">
        <v>10438</v>
      </c>
      <c r="C5093" s="2" t="s">
        <v>10433</v>
      </c>
      <c r="D5093" s="2" t="s">
        <v>149</v>
      </c>
      <c r="E5093" s="2" t="s">
        <v>7396</v>
      </c>
      <c r="F5093" s="2" t="s">
        <v>4648</v>
      </c>
    </row>
    <row r="5094" spans="1:6" ht="18" customHeight="1">
      <c r="A5094" s="2">
        <v>4407112090</v>
      </c>
      <c r="B5094" s="2" t="s">
        <v>10439</v>
      </c>
      <c r="C5094" s="2" t="s">
        <v>10433</v>
      </c>
      <c r="D5094" s="2" t="s">
        <v>149</v>
      </c>
      <c r="E5094" s="2" t="s">
        <v>7396</v>
      </c>
      <c r="F5094" s="2" t="s">
        <v>6091</v>
      </c>
    </row>
    <row r="5095" spans="1:6" ht="18" customHeight="1">
      <c r="A5095" s="2">
        <v>4407119011</v>
      </c>
      <c r="B5095" s="2" t="s">
        <v>10440</v>
      </c>
      <c r="C5095" s="2" t="s">
        <v>10433</v>
      </c>
      <c r="D5095" s="2" t="s">
        <v>149</v>
      </c>
      <c r="E5095" s="2" t="s">
        <v>7396</v>
      </c>
      <c r="F5095" s="2" t="s">
        <v>4661</v>
      </c>
    </row>
    <row r="5096" spans="1:6" ht="18" customHeight="1">
      <c r="A5096" s="2">
        <v>4407119019</v>
      </c>
      <c r="B5096" s="2" t="s">
        <v>10441</v>
      </c>
      <c r="C5096" s="2" t="s">
        <v>10433</v>
      </c>
      <c r="D5096" s="2" t="s">
        <v>149</v>
      </c>
      <c r="E5096" s="2" t="s">
        <v>7396</v>
      </c>
      <c r="F5096" s="2" t="s">
        <v>4648</v>
      </c>
    </row>
    <row r="5097" spans="1:6" ht="18" customHeight="1">
      <c r="A5097" s="2">
        <v>4407119091</v>
      </c>
      <c r="B5097" s="2" t="s">
        <v>10442</v>
      </c>
      <c r="C5097" s="2" t="s">
        <v>10433</v>
      </c>
      <c r="D5097" s="2" t="s">
        <v>149</v>
      </c>
      <c r="E5097" s="2" t="s">
        <v>7396</v>
      </c>
      <c r="F5097" s="2" t="s">
        <v>10436</v>
      </c>
    </row>
    <row r="5098" spans="1:6" ht="18" customHeight="1">
      <c r="A5098" s="2">
        <v>4407119099</v>
      </c>
      <c r="B5098" s="2" t="s">
        <v>10443</v>
      </c>
      <c r="C5098" s="2" t="s">
        <v>10433</v>
      </c>
      <c r="D5098" s="2" t="s">
        <v>149</v>
      </c>
      <c r="E5098" s="2" t="s">
        <v>7396</v>
      </c>
      <c r="F5098" s="2" t="s">
        <v>6091</v>
      </c>
    </row>
    <row r="5099" spans="1:6" ht="18" customHeight="1">
      <c r="A5099" s="2">
        <v>4407120011</v>
      </c>
      <c r="B5099" s="2" t="s">
        <v>10444</v>
      </c>
      <c r="C5099" s="2" t="s">
        <v>10433</v>
      </c>
      <c r="D5099" s="2" t="s">
        <v>149</v>
      </c>
      <c r="E5099" s="2" t="s">
        <v>7396</v>
      </c>
      <c r="F5099" s="2" t="s">
        <v>4661</v>
      </c>
    </row>
    <row r="5100" spans="1:6" ht="18" customHeight="1">
      <c r="A5100" s="2">
        <v>4407120019</v>
      </c>
      <c r="B5100" s="2" t="s">
        <v>10445</v>
      </c>
      <c r="C5100" s="2" t="s">
        <v>10433</v>
      </c>
      <c r="D5100" s="2" t="s">
        <v>149</v>
      </c>
      <c r="E5100" s="2" t="s">
        <v>7396</v>
      </c>
      <c r="F5100" s="2" t="s">
        <v>4648</v>
      </c>
    </row>
    <row r="5101" spans="1:6" ht="18" customHeight="1">
      <c r="A5101" s="2">
        <v>4407120091</v>
      </c>
      <c r="B5101" s="2" t="s">
        <v>10446</v>
      </c>
      <c r="C5101" s="2" t="s">
        <v>10433</v>
      </c>
      <c r="D5101" s="2" t="s">
        <v>149</v>
      </c>
      <c r="E5101" s="2" t="s">
        <v>7396</v>
      </c>
      <c r="F5101" s="2" t="s">
        <v>10436</v>
      </c>
    </row>
    <row r="5102" spans="1:6" ht="18" customHeight="1">
      <c r="A5102" s="2">
        <v>4407120099</v>
      </c>
      <c r="B5102" s="2" t="s">
        <v>10447</v>
      </c>
      <c r="C5102" s="2" t="s">
        <v>10433</v>
      </c>
      <c r="D5102" s="2" t="s">
        <v>149</v>
      </c>
      <c r="E5102" s="2" t="s">
        <v>7396</v>
      </c>
      <c r="F5102" s="2" t="s">
        <v>6091</v>
      </c>
    </row>
    <row r="5103" spans="1:6" ht="18" customHeight="1">
      <c r="A5103" s="2">
        <v>4407130011</v>
      </c>
      <c r="B5103" s="2" t="s">
        <v>10448</v>
      </c>
      <c r="C5103" s="2" t="s">
        <v>10433</v>
      </c>
      <c r="D5103" s="2" t="s">
        <v>149</v>
      </c>
      <c r="E5103" s="2" t="s">
        <v>7396</v>
      </c>
      <c r="F5103" s="2" t="s">
        <v>4661</v>
      </c>
    </row>
    <row r="5104" spans="1:6" ht="18" customHeight="1">
      <c r="A5104" s="2">
        <v>4407130019</v>
      </c>
      <c r="B5104" s="2" t="s">
        <v>10449</v>
      </c>
      <c r="C5104" s="2" t="s">
        <v>10433</v>
      </c>
      <c r="D5104" s="2" t="s">
        <v>149</v>
      </c>
      <c r="E5104" s="2" t="s">
        <v>7396</v>
      </c>
      <c r="F5104" s="2" t="s">
        <v>4648</v>
      </c>
    </row>
    <row r="5105" spans="1:6" ht="18" customHeight="1">
      <c r="A5105" s="2">
        <v>4407130091</v>
      </c>
      <c r="B5105" s="2" t="s">
        <v>10450</v>
      </c>
      <c r="C5105" s="2" t="s">
        <v>10433</v>
      </c>
      <c r="D5105" s="2" t="s">
        <v>149</v>
      </c>
      <c r="E5105" s="2" t="s">
        <v>7396</v>
      </c>
      <c r="F5105" s="2" t="s">
        <v>4661</v>
      </c>
    </row>
    <row r="5106" spans="1:6" ht="18" customHeight="1">
      <c r="A5106" s="2">
        <v>4407130099</v>
      </c>
      <c r="B5106" s="2" t="s">
        <v>10451</v>
      </c>
      <c r="C5106" s="2" t="s">
        <v>10433</v>
      </c>
      <c r="D5106" s="2" t="s">
        <v>149</v>
      </c>
      <c r="E5106" s="2" t="s">
        <v>7396</v>
      </c>
      <c r="F5106" s="2" t="s">
        <v>4648</v>
      </c>
    </row>
    <row r="5107" spans="1:6" ht="18" customHeight="1">
      <c r="A5107" s="2">
        <v>4407140011</v>
      </c>
      <c r="B5107" s="2" t="s">
        <v>10452</v>
      </c>
      <c r="C5107" s="2" t="s">
        <v>10433</v>
      </c>
      <c r="D5107" s="2" t="s">
        <v>149</v>
      </c>
      <c r="E5107" s="2" t="s">
        <v>7396</v>
      </c>
      <c r="F5107" s="2" t="s">
        <v>4661</v>
      </c>
    </row>
    <row r="5108" spans="1:6" ht="18" customHeight="1">
      <c r="A5108" s="2">
        <v>4407140019</v>
      </c>
      <c r="B5108" s="2" t="s">
        <v>10453</v>
      </c>
      <c r="C5108" s="2" t="s">
        <v>10433</v>
      </c>
      <c r="D5108" s="2" t="s">
        <v>149</v>
      </c>
      <c r="E5108" s="2" t="s">
        <v>7396</v>
      </c>
      <c r="F5108" s="2" t="s">
        <v>4648</v>
      </c>
    </row>
    <row r="5109" spans="1:6" ht="18" customHeight="1">
      <c r="A5109" s="2">
        <v>4407140091</v>
      </c>
      <c r="B5109" s="2" t="s">
        <v>10454</v>
      </c>
      <c r="C5109" s="2" t="s">
        <v>10433</v>
      </c>
      <c r="D5109" s="2" t="s">
        <v>149</v>
      </c>
      <c r="E5109" s="2" t="s">
        <v>7396</v>
      </c>
      <c r="F5109" s="2" t="s">
        <v>4661</v>
      </c>
    </row>
    <row r="5110" spans="1:6" ht="18" customHeight="1">
      <c r="A5110" s="2">
        <v>4407140099</v>
      </c>
      <c r="B5110" s="2" t="s">
        <v>10455</v>
      </c>
      <c r="C5110" s="2" t="s">
        <v>10433</v>
      </c>
      <c r="D5110" s="2" t="s">
        <v>149</v>
      </c>
      <c r="E5110" s="2" t="s">
        <v>7396</v>
      </c>
      <c r="F5110" s="2" t="s">
        <v>4648</v>
      </c>
    </row>
    <row r="5111" spans="1:6" ht="18" customHeight="1">
      <c r="A5111" s="2">
        <v>4407191010</v>
      </c>
      <c r="B5111" s="2" t="s">
        <v>10456</v>
      </c>
      <c r="C5111" s="2" t="s">
        <v>10433</v>
      </c>
      <c r="D5111" s="2" t="s">
        <v>149</v>
      </c>
      <c r="E5111" s="2" t="s">
        <v>7396</v>
      </c>
      <c r="F5111" s="2" t="s">
        <v>4648</v>
      </c>
    </row>
    <row r="5112" spans="1:6" ht="18" customHeight="1">
      <c r="A5112" s="2">
        <v>4407191090</v>
      </c>
      <c r="B5112" s="2" t="s">
        <v>10457</v>
      </c>
      <c r="C5112" s="2" t="s">
        <v>10433</v>
      </c>
      <c r="D5112" s="2" t="s">
        <v>149</v>
      </c>
      <c r="E5112" s="2" t="s">
        <v>7396</v>
      </c>
      <c r="F5112" s="2" t="s">
        <v>6091</v>
      </c>
    </row>
    <row r="5113" spans="1:6" ht="18" customHeight="1">
      <c r="A5113" s="2">
        <v>4407199011</v>
      </c>
      <c r="B5113" s="2" t="s">
        <v>10458</v>
      </c>
      <c r="C5113" s="2" t="s">
        <v>10433</v>
      </c>
      <c r="D5113" s="2" t="s">
        <v>149</v>
      </c>
      <c r="E5113" s="2" t="s">
        <v>7396</v>
      </c>
      <c r="F5113" s="2" t="s">
        <v>4661</v>
      </c>
    </row>
    <row r="5114" spans="1:6" ht="18" customHeight="1">
      <c r="A5114" s="2">
        <v>4407199019</v>
      </c>
      <c r="B5114" s="2" t="s">
        <v>10459</v>
      </c>
      <c r="C5114" s="2" t="s">
        <v>10433</v>
      </c>
      <c r="D5114" s="2" t="s">
        <v>149</v>
      </c>
      <c r="E5114" s="2" t="s">
        <v>7396</v>
      </c>
      <c r="F5114" s="2" t="s">
        <v>4648</v>
      </c>
    </row>
    <row r="5115" spans="1:6" ht="18" customHeight="1">
      <c r="A5115" s="2">
        <v>4407199091</v>
      </c>
      <c r="B5115" s="2" t="s">
        <v>10460</v>
      </c>
      <c r="C5115" s="2" t="s">
        <v>10433</v>
      </c>
      <c r="D5115" s="2" t="s">
        <v>149</v>
      </c>
      <c r="E5115" s="2" t="s">
        <v>7396</v>
      </c>
      <c r="F5115" s="2" t="s">
        <v>10436</v>
      </c>
    </row>
    <row r="5116" spans="1:6" ht="18" customHeight="1">
      <c r="A5116" s="2">
        <v>4407199099</v>
      </c>
      <c r="B5116" s="2" t="s">
        <v>10461</v>
      </c>
      <c r="C5116" s="2" t="s">
        <v>10433</v>
      </c>
      <c r="D5116" s="2" t="s">
        <v>149</v>
      </c>
      <c r="E5116" s="2" t="s">
        <v>7396</v>
      </c>
      <c r="F5116" s="2" t="s">
        <v>6091</v>
      </c>
    </row>
    <row r="5117" spans="1:6" ht="18" customHeight="1">
      <c r="A5117" s="2">
        <v>4407210011</v>
      </c>
      <c r="B5117" s="2" t="s">
        <v>10462</v>
      </c>
      <c r="C5117" s="2" t="s">
        <v>10463</v>
      </c>
      <c r="D5117" s="2" t="s">
        <v>149</v>
      </c>
      <c r="E5117" s="2" t="s">
        <v>7396</v>
      </c>
      <c r="F5117" s="2" t="s">
        <v>4728</v>
      </c>
    </row>
    <row r="5118" spans="1:6" ht="18" customHeight="1">
      <c r="A5118" s="2">
        <v>4407210019</v>
      </c>
      <c r="B5118" s="2" t="s">
        <v>10464</v>
      </c>
      <c r="C5118" s="2" t="s">
        <v>10463</v>
      </c>
      <c r="D5118" s="2" t="s">
        <v>149</v>
      </c>
      <c r="E5118" s="2" t="s">
        <v>7396</v>
      </c>
      <c r="F5118" s="2" t="s">
        <v>4648</v>
      </c>
    </row>
    <row r="5119" spans="1:6" ht="18" customHeight="1">
      <c r="A5119" s="2">
        <v>4407210091</v>
      </c>
      <c r="B5119" s="2" t="s">
        <v>10465</v>
      </c>
      <c r="C5119" s="2" t="s">
        <v>10463</v>
      </c>
      <c r="D5119" s="2" t="s">
        <v>149</v>
      </c>
      <c r="E5119" s="2" t="s">
        <v>7396</v>
      </c>
      <c r="F5119" s="2" t="s">
        <v>10436</v>
      </c>
    </row>
    <row r="5120" spans="1:6" ht="18" customHeight="1">
      <c r="A5120" s="2">
        <v>4407210099</v>
      </c>
      <c r="B5120" s="2" t="s">
        <v>10466</v>
      </c>
      <c r="C5120" s="2" t="s">
        <v>10463</v>
      </c>
      <c r="D5120" s="2" t="s">
        <v>149</v>
      </c>
      <c r="E5120" s="2" t="s">
        <v>7396</v>
      </c>
      <c r="F5120" s="2" t="s">
        <v>6091</v>
      </c>
    </row>
    <row r="5121" spans="1:6" ht="18" customHeight="1">
      <c r="A5121" s="2">
        <v>4407220010</v>
      </c>
      <c r="B5121" s="2" t="s">
        <v>10467</v>
      </c>
      <c r="C5121" s="2" t="s">
        <v>10463</v>
      </c>
      <c r="D5121" s="2" t="s">
        <v>149</v>
      </c>
      <c r="E5121" s="2" t="s">
        <v>7396</v>
      </c>
      <c r="F5121" s="2" t="s">
        <v>4648</v>
      </c>
    </row>
    <row r="5122" spans="1:6" ht="18" customHeight="1">
      <c r="A5122" s="2">
        <v>4407220090</v>
      </c>
      <c r="B5122" s="2" t="s">
        <v>10468</v>
      </c>
      <c r="C5122" s="2" t="s">
        <v>10463</v>
      </c>
      <c r="D5122" s="2" t="s">
        <v>149</v>
      </c>
      <c r="E5122" s="2" t="s">
        <v>7396</v>
      </c>
      <c r="F5122" s="2" t="s">
        <v>6091</v>
      </c>
    </row>
    <row r="5123" spans="1:6" ht="18" customHeight="1">
      <c r="A5123" s="2">
        <v>4407230010</v>
      </c>
      <c r="B5123" s="2" t="s">
        <v>10469</v>
      </c>
      <c r="C5123" s="2" t="s">
        <v>10463</v>
      </c>
      <c r="D5123" s="2" t="s">
        <v>149</v>
      </c>
      <c r="E5123" s="2" t="s">
        <v>7396</v>
      </c>
      <c r="F5123" s="2" t="s">
        <v>4648</v>
      </c>
    </row>
    <row r="5124" spans="1:6" ht="18" customHeight="1">
      <c r="A5124" s="2">
        <v>4407230090</v>
      </c>
      <c r="B5124" s="2" t="s">
        <v>10470</v>
      </c>
      <c r="C5124" s="2" t="s">
        <v>10463</v>
      </c>
      <c r="D5124" s="2" t="s">
        <v>149</v>
      </c>
      <c r="E5124" s="2" t="s">
        <v>7396</v>
      </c>
      <c r="F5124" s="2" t="s">
        <v>6091</v>
      </c>
    </row>
    <row r="5125" spans="1:6" ht="18" customHeight="1">
      <c r="A5125" s="2">
        <v>4407250010</v>
      </c>
      <c r="B5125" s="2" t="s">
        <v>10471</v>
      </c>
      <c r="C5125" s="2" t="s">
        <v>10463</v>
      </c>
      <c r="D5125" s="2" t="s">
        <v>149</v>
      </c>
      <c r="E5125" s="2" t="s">
        <v>7396</v>
      </c>
      <c r="F5125" s="2" t="s">
        <v>4648</v>
      </c>
    </row>
    <row r="5126" spans="1:6" ht="18" customHeight="1">
      <c r="A5126" s="2">
        <v>4407250090</v>
      </c>
      <c r="B5126" s="2" t="s">
        <v>10472</v>
      </c>
      <c r="C5126" s="2" t="s">
        <v>10463</v>
      </c>
      <c r="D5126" s="2" t="s">
        <v>149</v>
      </c>
      <c r="E5126" s="2" t="s">
        <v>7396</v>
      </c>
      <c r="F5126" s="2" t="s">
        <v>10473</v>
      </c>
    </row>
    <row r="5127" spans="1:6" ht="18" customHeight="1">
      <c r="A5127" s="2">
        <v>4407260010</v>
      </c>
      <c r="B5127" s="2" t="s">
        <v>10474</v>
      </c>
      <c r="C5127" s="2" t="s">
        <v>10463</v>
      </c>
      <c r="D5127" s="2" t="s">
        <v>149</v>
      </c>
      <c r="E5127" s="2" t="s">
        <v>7396</v>
      </c>
      <c r="F5127" s="2" t="s">
        <v>4648</v>
      </c>
    </row>
    <row r="5128" spans="1:6" ht="18" customHeight="1">
      <c r="A5128" s="2">
        <v>4407260090</v>
      </c>
      <c r="B5128" s="2" t="s">
        <v>10475</v>
      </c>
      <c r="C5128" s="2" t="s">
        <v>10463</v>
      </c>
      <c r="D5128" s="2" t="s">
        <v>149</v>
      </c>
      <c r="E5128" s="2" t="s">
        <v>7396</v>
      </c>
      <c r="F5128" s="2" t="s">
        <v>10473</v>
      </c>
    </row>
    <row r="5129" spans="1:6" ht="18" customHeight="1">
      <c r="A5129" s="2">
        <v>4407270010</v>
      </c>
      <c r="B5129" s="2" t="s">
        <v>10476</v>
      </c>
      <c r="C5129" s="2" t="s">
        <v>10463</v>
      </c>
      <c r="D5129" s="2" t="s">
        <v>149</v>
      </c>
      <c r="E5129" s="2" t="s">
        <v>7396</v>
      </c>
      <c r="F5129" s="2" t="s">
        <v>4648</v>
      </c>
    </row>
    <row r="5130" spans="1:6" ht="18" customHeight="1">
      <c r="A5130" s="2">
        <v>4407270090</v>
      </c>
      <c r="B5130" s="2" t="s">
        <v>10477</v>
      </c>
      <c r="C5130" s="2" t="s">
        <v>10463</v>
      </c>
      <c r="D5130" s="2" t="s">
        <v>149</v>
      </c>
      <c r="E5130" s="2" t="s">
        <v>7396</v>
      </c>
      <c r="F5130" s="2" t="s">
        <v>6091</v>
      </c>
    </row>
    <row r="5131" spans="1:6" ht="18" customHeight="1">
      <c r="A5131" s="2">
        <v>4407280010</v>
      </c>
      <c r="B5131" s="2" t="s">
        <v>10478</v>
      </c>
      <c r="C5131" s="2" t="s">
        <v>10463</v>
      </c>
      <c r="D5131" s="2" t="s">
        <v>149</v>
      </c>
      <c r="E5131" s="2" t="s">
        <v>7396</v>
      </c>
      <c r="F5131" s="2" t="s">
        <v>4648</v>
      </c>
    </row>
    <row r="5132" spans="1:6" ht="18" customHeight="1">
      <c r="A5132" s="2">
        <v>4407280090</v>
      </c>
      <c r="B5132" s="2" t="s">
        <v>10479</v>
      </c>
      <c r="C5132" s="2" t="s">
        <v>10463</v>
      </c>
      <c r="D5132" s="2" t="s">
        <v>149</v>
      </c>
      <c r="E5132" s="2" t="s">
        <v>7396</v>
      </c>
      <c r="F5132" s="2" t="s">
        <v>6091</v>
      </c>
    </row>
    <row r="5133" spans="1:6" ht="18" customHeight="1">
      <c r="A5133" s="2">
        <v>4407292010</v>
      </c>
      <c r="B5133" s="2" t="s">
        <v>10480</v>
      </c>
      <c r="C5133" s="2" t="s">
        <v>10463</v>
      </c>
      <c r="D5133" s="2" t="s">
        <v>149</v>
      </c>
      <c r="E5133" s="2" t="s">
        <v>7396</v>
      </c>
      <c r="F5133" s="2" t="s">
        <v>4648</v>
      </c>
    </row>
    <row r="5134" spans="1:6" ht="18" customHeight="1">
      <c r="A5134" s="2">
        <v>4407292090</v>
      </c>
      <c r="B5134" s="2" t="s">
        <v>10481</v>
      </c>
      <c r="C5134" s="2" t="s">
        <v>10463</v>
      </c>
      <c r="D5134" s="2" t="s">
        <v>149</v>
      </c>
      <c r="E5134" s="2" t="s">
        <v>7396</v>
      </c>
      <c r="F5134" s="2" t="s">
        <v>4648</v>
      </c>
    </row>
    <row r="5135" spans="1:6" ht="18" customHeight="1">
      <c r="A5135" s="2">
        <v>4407293010</v>
      </c>
      <c r="B5135" s="2" t="s">
        <v>10482</v>
      </c>
      <c r="C5135" s="2" t="s">
        <v>10463</v>
      </c>
      <c r="D5135" s="2" t="s">
        <v>149</v>
      </c>
      <c r="E5135" s="2" t="s">
        <v>7396</v>
      </c>
      <c r="F5135" s="2" t="s">
        <v>4648</v>
      </c>
    </row>
    <row r="5136" spans="1:6" ht="18" customHeight="1">
      <c r="A5136" s="2">
        <v>4407293090</v>
      </c>
      <c r="B5136" s="2" t="s">
        <v>10483</v>
      </c>
      <c r="C5136" s="2" t="s">
        <v>10463</v>
      </c>
      <c r="D5136" s="2" t="s">
        <v>149</v>
      </c>
      <c r="E5136" s="2" t="s">
        <v>7396</v>
      </c>
      <c r="F5136" s="2" t="s">
        <v>4648</v>
      </c>
    </row>
    <row r="5137" spans="1:6" ht="18" customHeight="1">
      <c r="A5137" s="2">
        <v>4407294011</v>
      </c>
      <c r="B5137" s="2" t="s">
        <v>10484</v>
      </c>
      <c r="C5137" s="2" t="s">
        <v>10463</v>
      </c>
      <c r="D5137" s="2" t="s">
        <v>149</v>
      </c>
      <c r="E5137" s="2" t="s">
        <v>7396</v>
      </c>
      <c r="F5137" s="2" t="s">
        <v>4728</v>
      </c>
    </row>
    <row r="5138" spans="1:6" ht="18" customHeight="1">
      <c r="A5138" s="2">
        <v>4407294019</v>
      </c>
      <c r="B5138" s="2" t="s">
        <v>10485</v>
      </c>
      <c r="C5138" s="2" t="s">
        <v>10463</v>
      </c>
      <c r="D5138" s="2" t="s">
        <v>149</v>
      </c>
      <c r="E5138" s="2" t="s">
        <v>7396</v>
      </c>
      <c r="F5138" s="2" t="s">
        <v>4648</v>
      </c>
    </row>
    <row r="5139" spans="1:6" ht="18" customHeight="1">
      <c r="A5139" s="2">
        <v>4407294091</v>
      </c>
      <c r="B5139" s="2" t="s">
        <v>10486</v>
      </c>
      <c r="C5139" s="2" t="s">
        <v>10463</v>
      </c>
      <c r="D5139" s="2" t="s">
        <v>149</v>
      </c>
      <c r="E5139" s="2" t="s">
        <v>7396</v>
      </c>
      <c r="F5139" s="2" t="s">
        <v>10436</v>
      </c>
    </row>
    <row r="5140" spans="1:6" ht="18" customHeight="1">
      <c r="A5140" s="2">
        <v>4407294099</v>
      </c>
      <c r="B5140" s="2" t="s">
        <v>10487</v>
      </c>
      <c r="C5140" s="2" t="s">
        <v>10463</v>
      </c>
      <c r="D5140" s="2" t="s">
        <v>149</v>
      </c>
      <c r="E5140" s="2" t="s">
        <v>7396</v>
      </c>
      <c r="F5140" s="2" t="s">
        <v>6091</v>
      </c>
    </row>
    <row r="5141" spans="1:6" ht="18" customHeight="1">
      <c r="A5141" s="2">
        <v>4407299011</v>
      </c>
      <c r="B5141" s="2" t="s">
        <v>10488</v>
      </c>
      <c r="C5141" s="2" t="s">
        <v>10463</v>
      </c>
      <c r="D5141" s="2" t="s">
        <v>149</v>
      </c>
      <c r="E5141" s="2" t="s">
        <v>7396</v>
      </c>
      <c r="F5141" s="2" t="s">
        <v>4728</v>
      </c>
    </row>
    <row r="5142" spans="1:6" ht="18" customHeight="1">
      <c r="A5142" s="2">
        <v>4407299012</v>
      </c>
      <c r="B5142" s="2" t="s">
        <v>10489</v>
      </c>
      <c r="C5142" s="2" t="s">
        <v>10463</v>
      </c>
      <c r="D5142" s="2" t="s">
        <v>149</v>
      </c>
      <c r="E5142" s="2" t="s">
        <v>7396</v>
      </c>
      <c r="F5142" s="2" t="s">
        <v>4728</v>
      </c>
    </row>
    <row r="5143" spans="1:6" ht="18" customHeight="1">
      <c r="A5143" s="2">
        <v>4407299013</v>
      </c>
      <c r="B5143" s="2" t="s">
        <v>10490</v>
      </c>
      <c r="C5143" s="2" t="s">
        <v>10463</v>
      </c>
      <c r="D5143" s="2" t="s">
        <v>149</v>
      </c>
      <c r="E5143" s="2" t="s">
        <v>7396</v>
      </c>
      <c r="F5143" s="2" t="s">
        <v>4728</v>
      </c>
    </row>
    <row r="5144" spans="1:6" ht="18" customHeight="1">
      <c r="A5144" s="2">
        <v>4407299019</v>
      </c>
      <c r="B5144" s="2" t="s">
        <v>10491</v>
      </c>
      <c r="C5144" s="2" t="s">
        <v>10463</v>
      </c>
      <c r="D5144" s="2" t="s">
        <v>149</v>
      </c>
      <c r="E5144" s="2" t="s">
        <v>7396</v>
      </c>
      <c r="F5144" s="2" t="s">
        <v>4648</v>
      </c>
    </row>
    <row r="5145" spans="1:6" ht="18" customHeight="1">
      <c r="A5145" s="2">
        <v>4407299091</v>
      </c>
      <c r="B5145" s="2" t="s">
        <v>10492</v>
      </c>
      <c r="C5145" s="2" t="s">
        <v>10463</v>
      </c>
      <c r="D5145" s="2" t="s">
        <v>149</v>
      </c>
      <c r="E5145" s="2" t="s">
        <v>7396</v>
      </c>
      <c r="F5145" s="2" t="s">
        <v>10493</v>
      </c>
    </row>
    <row r="5146" spans="1:6" ht="18" customHeight="1">
      <c r="A5146" s="2">
        <v>4407299092</v>
      </c>
      <c r="B5146" s="2" t="s">
        <v>10494</v>
      </c>
      <c r="C5146" s="2" t="s">
        <v>10463</v>
      </c>
      <c r="D5146" s="2" t="s">
        <v>149</v>
      </c>
      <c r="E5146" s="2" t="s">
        <v>7396</v>
      </c>
      <c r="F5146" s="2" t="s">
        <v>10493</v>
      </c>
    </row>
    <row r="5147" spans="1:6" ht="18" customHeight="1">
      <c r="A5147" s="2">
        <v>4407299099</v>
      </c>
      <c r="B5147" s="2" t="s">
        <v>10495</v>
      </c>
      <c r="C5147" s="2" t="s">
        <v>10463</v>
      </c>
      <c r="D5147" s="2" t="s">
        <v>149</v>
      </c>
      <c r="E5147" s="2" t="s">
        <v>7396</v>
      </c>
      <c r="F5147" s="2" t="s">
        <v>10473</v>
      </c>
    </row>
    <row r="5148" spans="1:6" ht="18" customHeight="1">
      <c r="A5148" s="2">
        <v>4407910011</v>
      </c>
      <c r="B5148" s="2" t="s">
        <v>10496</v>
      </c>
      <c r="C5148" s="2" t="s">
        <v>10463</v>
      </c>
      <c r="D5148" s="2" t="s">
        <v>149</v>
      </c>
      <c r="E5148" s="2" t="s">
        <v>7396</v>
      </c>
      <c r="F5148" s="2" t="s">
        <v>4661</v>
      </c>
    </row>
    <row r="5149" spans="1:6" ht="18" customHeight="1">
      <c r="A5149" s="2">
        <v>4407910012</v>
      </c>
      <c r="B5149" s="2" t="s">
        <v>10497</v>
      </c>
      <c r="C5149" s="2" t="s">
        <v>10463</v>
      </c>
      <c r="D5149" s="2" t="s">
        <v>149</v>
      </c>
      <c r="E5149" s="2" t="s">
        <v>7396</v>
      </c>
      <c r="F5149" s="2" t="s">
        <v>4944</v>
      </c>
    </row>
    <row r="5150" spans="1:6" ht="18" customHeight="1">
      <c r="A5150" s="2">
        <v>4407910019</v>
      </c>
      <c r="B5150" s="2" t="s">
        <v>10498</v>
      </c>
      <c r="C5150" s="2" t="s">
        <v>10463</v>
      </c>
      <c r="D5150" s="2" t="s">
        <v>149</v>
      </c>
      <c r="E5150" s="2" t="s">
        <v>7396</v>
      </c>
      <c r="F5150" s="2" t="s">
        <v>4648</v>
      </c>
    </row>
    <row r="5151" spans="1:6" ht="18" customHeight="1">
      <c r="A5151" s="2">
        <v>4407910091</v>
      </c>
      <c r="B5151" s="2" t="s">
        <v>10499</v>
      </c>
      <c r="C5151" s="2" t="s">
        <v>10463</v>
      </c>
      <c r="D5151" s="2" t="s">
        <v>149</v>
      </c>
      <c r="E5151" s="2" t="s">
        <v>7396</v>
      </c>
      <c r="F5151" s="2" t="s">
        <v>10436</v>
      </c>
    </row>
    <row r="5152" spans="1:6" ht="18" customHeight="1">
      <c r="A5152" s="2">
        <v>4407910092</v>
      </c>
      <c r="B5152" s="2" t="s">
        <v>10500</v>
      </c>
      <c r="C5152" s="2" t="s">
        <v>10463</v>
      </c>
      <c r="D5152" s="2" t="s">
        <v>149</v>
      </c>
      <c r="E5152" s="2" t="s">
        <v>7396</v>
      </c>
      <c r="F5152" s="2" t="s">
        <v>10501</v>
      </c>
    </row>
    <row r="5153" spans="1:6" ht="18" customHeight="1">
      <c r="A5153" s="2">
        <v>4407910099</v>
      </c>
      <c r="B5153" s="2" t="s">
        <v>10502</v>
      </c>
      <c r="C5153" s="2" t="s">
        <v>10463</v>
      </c>
      <c r="D5153" s="2" t="s">
        <v>149</v>
      </c>
      <c r="E5153" s="2" t="s">
        <v>7396</v>
      </c>
      <c r="F5153" s="2" t="s">
        <v>10473</v>
      </c>
    </row>
    <row r="5154" spans="1:6" ht="18" customHeight="1">
      <c r="A5154" s="2">
        <v>4407920011</v>
      </c>
      <c r="B5154" s="2" t="s">
        <v>10503</v>
      </c>
      <c r="C5154" s="2" t="s">
        <v>10504</v>
      </c>
      <c r="D5154" s="2" t="s">
        <v>149</v>
      </c>
      <c r="E5154" s="2" t="s">
        <v>7396</v>
      </c>
      <c r="F5154" s="2" t="s">
        <v>4944</v>
      </c>
    </row>
    <row r="5155" spans="1:6" ht="18" customHeight="1">
      <c r="A5155" s="2">
        <v>4407920019</v>
      </c>
      <c r="B5155" s="2" t="s">
        <v>10505</v>
      </c>
      <c r="C5155" s="2" t="s">
        <v>10504</v>
      </c>
      <c r="D5155" s="2" t="s">
        <v>149</v>
      </c>
      <c r="E5155" s="2" t="s">
        <v>7396</v>
      </c>
      <c r="F5155" s="2" t="s">
        <v>4648</v>
      </c>
    </row>
    <row r="5156" spans="1:6" ht="18" customHeight="1">
      <c r="A5156" s="2">
        <v>4407920091</v>
      </c>
      <c r="B5156" s="2" t="s">
        <v>10506</v>
      </c>
      <c r="C5156" s="2" t="s">
        <v>10504</v>
      </c>
      <c r="D5156" s="2" t="s">
        <v>149</v>
      </c>
      <c r="E5156" s="2" t="s">
        <v>7396</v>
      </c>
      <c r="F5156" s="2" t="s">
        <v>10507</v>
      </c>
    </row>
    <row r="5157" spans="1:6" ht="18" customHeight="1">
      <c r="A5157" s="2">
        <v>4407920099</v>
      </c>
      <c r="B5157" s="2" t="s">
        <v>10508</v>
      </c>
      <c r="C5157" s="2" t="s">
        <v>10504</v>
      </c>
      <c r="D5157" s="2" t="s">
        <v>149</v>
      </c>
      <c r="E5157" s="2" t="s">
        <v>7396</v>
      </c>
      <c r="F5157" s="2" t="s">
        <v>6091</v>
      </c>
    </row>
    <row r="5158" spans="1:6" ht="18" customHeight="1">
      <c r="A5158" s="2">
        <v>4407930011</v>
      </c>
      <c r="B5158" s="2" t="s">
        <v>10509</v>
      </c>
      <c r="C5158" s="2" t="s">
        <v>10463</v>
      </c>
      <c r="D5158" s="2" t="s">
        <v>149</v>
      </c>
      <c r="E5158" s="2" t="s">
        <v>7396</v>
      </c>
      <c r="F5158" s="2" t="s">
        <v>4944</v>
      </c>
    </row>
    <row r="5159" spans="1:6" ht="18" customHeight="1">
      <c r="A5159" s="2">
        <v>4407930019</v>
      </c>
      <c r="B5159" s="2" t="s">
        <v>10510</v>
      </c>
      <c r="C5159" s="2" t="s">
        <v>10463</v>
      </c>
      <c r="D5159" s="2" t="s">
        <v>149</v>
      </c>
      <c r="E5159" s="2" t="s">
        <v>7396</v>
      </c>
      <c r="F5159" s="2" t="s">
        <v>4648</v>
      </c>
    </row>
    <row r="5160" spans="1:6" ht="18" customHeight="1">
      <c r="A5160" s="2">
        <v>4407930091</v>
      </c>
      <c r="B5160" s="2" t="s">
        <v>10511</v>
      </c>
      <c r="C5160" s="2" t="s">
        <v>10463</v>
      </c>
      <c r="D5160" s="2" t="s">
        <v>149</v>
      </c>
      <c r="E5160" s="2" t="s">
        <v>7396</v>
      </c>
      <c r="F5160" s="2" t="s">
        <v>10507</v>
      </c>
    </row>
    <row r="5161" spans="1:6" ht="18" customHeight="1">
      <c r="A5161" s="2">
        <v>4407930099</v>
      </c>
      <c r="B5161" s="2" t="s">
        <v>10512</v>
      </c>
      <c r="C5161" s="2" t="s">
        <v>10463</v>
      </c>
      <c r="D5161" s="2" t="s">
        <v>149</v>
      </c>
      <c r="E5161" s="2" t="s">
        <v>7396</v>
      </c>
      <c r="F5161" s="2" t="s">
        <v>6091</v>
      </c>
    </row>
    <row r="5162" spans="1:6" ht="18" customHeight="1">
      <c r="A5162" s="2">
        <v>4407940010</v>
      </c>
      <c r="B5162" s="2" t="s">
        <v>10513</v>
      </c>
      <c r="C5162" s="2" t="s">
        <v>10463</v>
      </c>
      <c r="D5162" s="2" t="s">
        <v>149</v>
      </c>
      <c r="E5162" s="2" t="s">
        <v>7396</v>
      </c>
      <c r="F5162" s="2" t="s">
        <v>4648</v>
      </c>
    </row>
    <row r="5163" spans="1:6" ht="18" customHeight="1">
      <c r="A5163" s="2">
        <v>4407940090</v>
      </c>
      <c r="B5163" s="2" t="s">
        <v>10514</v>
      </c>
      <c r="C5163" s="2" t="s">
        <v>10463</v>
      </c>
      <c r="D5163" s="2" t="s">
        <v>149</v>
      </c>
      <c r="E5163" s="2" t="s">
        <v>7396</v>
      </c>
      <c r="F5163" s="2" t="s">
        <v>6091</v>
      </c>
    </row>
    <row r="5164" spans="1:6" ht="18" customHeight="1">
      <c r="A5164" s="2">
        <v>4407950011</v>
      </c>
      <c r="B5164" s="2" t="s">
        <v>10515</v>
      </c>
      <c r="C5164" s="2" t="s">
        <v>10463</v>
      </c>
      <c r="D5164" s="2" t="s">
        <v>149</v>
      </c>
      <c r="E5164" s="2" t="s">
        <v>7396</v>
      </c>
      <c r="F5164" s="2" t="s">
        <v>4661</v>
      </c>
    </row>
    <row r="5165" spans="1:6" ht="18" customHeight="1">
      <c r="A5165" s="2">
        <v>4407950019</v>
      </c>
      <c r="B5165" s="2" t="s">
        <v>10516</v>
      </c>
      <c r="C5165" s="2" t="s">
        <v>10463</v>
      </c>
      <c r="D5165" s="2" t="s">
        <v>149</v>
      </c>
      <c r="E5165" s="2" t="s">
        <v>7396</v>
      </c>
      <c r="F5165" s="2" t="s">
        <v>4648</v>
      </c>
    </row>
    <row r="5166" spans="1:6" ht="18" customHeight="1">
      <c r="A5166" s="2">
        <v>4407950091</v>
      </c>
      <c r="B5166" s="2" t="s">
        <v>10517</v>
      </c>
      <c r="C5166" s="2" t="s">
        <v>10463</v>
      </c>
      <c r="D5166" s="2" t="s">
        <v>149</v>
      </c>
      <c r="E5166" s="2" t="s">
        <v>7396</v>
      </c>
      <c r="F5166" s="2" t="s">
        <v>10436</v>
      </c>
    </row>
    <row r="5167" spans="1:6" ht="18" customHeight="1">
      <c r="A5167" s="2">
        <v>4407950099</v>
      </c>
      <c r="B5167" s="2" t="s">
        <v>10518</v>
      </c>
      <c r="C5167" s="2" t="s">
        <v>10463</v>
      </c>
      <c r="D5167" s="2" t="s">
        <v>149</v>
      </c>
      <c r="E5167" s="2" t="s">
        <v>7396</v>
      </c>
      <c r="F5167" s="2" t="s">
        <v>6091</v>
      </c>
    </row>
    <row r="5168" spans="1:6" ht="18" customHeight="1">
      <c r="A5168" s="2">
        <v>4407960010</v>
      </c>
      <c r="B5168" s="2" t="s">
        <v>10519</v>
      </c>
      <c r="C5168" s="2" t="s">
        <v>10463</v>
      </c>
      <c r="D5168" s="2" t="s">
        <v>149</v>
      </c>
      <c r="E5168" s="2" t="s">
        <v>7396</v>
      </c>
      <c r="F5168" s="2" t="s">
        <v>4648</v>
      </c>
    </row>
    <row r="5169" spans="1:6" ht="18" customHeight="1">
      <c r="A5169" s="2">
        <v>4407960090</v>
      </c>
      <c r="B5169" s="2" t="s">
        <v>10520</v>
      </c>
      <c r="C5169" s="2" t="s">
        <v>10463</v>
      </c>
      <c r="D5169" s="2" t="s">
        <v>149</v>
      </c>
      <c r="E5169" s="2" t="s">
        <v>7396</v>
      </c>
      <c r="F5169" s="2" t="s">
        <v>6091</v>
      </c>
    </row>
    <row r="5170" spans="1:6" ht="18" customHeight="1">
      <c r="A5170" s="2">
        <v>4407970010</v>
      </c>
      <c r="B5170" s="2" t="s">
        <v>10521</v>
      </c>
      <c r="C5170" s="2" t="s">
        <v>10463</v>
      </c>
      <c r="D5170" s="2" t="s">
        <v>149</v>
      </c>
      <c r="E5170" s="2" t="s">
        <v>7396</v>
      </c>
      <c r="F5170" s="2" t="s">
        <v>4648</v>
      </c>
    </row>
    <row r="5171" spans="1:6" ht="18" customHeight="1">
      <c r="A5171" s="2">
        <v>4407970090</v>
      </c>
      <c r="B5171" s="2" t="s">
        <v>10522</v>
      </c>
      <c r="C5171" s="2" t="s">
        <v>10463</v>
      </c>
      <c r="D5171" s="2" t="s">
        <v>149</v>
      </c>
      <c r="E5171" s="2" t="s">
        <v>7396</v>
      </c>
      <c r="F5171" s="2" t="s">
        <v>6091</v>
      </c>
    </row>
    <row r="5172" spans="1:6" ht="18" customHeight="1">
      <c r="A5172" s="2">
        <v>4407991011</v>
      </c>
      <c r="B5172" s="2" t="s">
        <v>10523</v>
      </c>
      <c r="C5172" s="2" t="s">
        <v>10463</v>
      </c>
      <c r="D5172" s="2" t="s">
        <v>149</v>
      </c>
      <c r="E5172" s="2" t="s">
        <v>7396</v>
      </c>
      <c r="F5172" s="2" t="s">
        <v>4646</v>
      </c>
    </row>
    <row r="5173" spans="1:6" ht="18" customHeight="1">
      <c r="A5173" s="2">
        <v>4407991019</v>
      </c>
      <c r="B5173" s="2" t="s">
        <v>10524</v>
      </c>
      <c r="C5173" s="2" t="s">
        <v>10463</v>
      </c>
      <c r="D5173" s="2" t="s">
        <v>149</v>
      </c>
      <c r="E5173" s="2" t="s">
        <v>7396</v>
      </c>
      <c r="F5173" s="2" t="s">
        <v>4648</v>
      </c>
    </row>
    <row r="5174" spans="1:6" ht="18" customHeight="1">
      <c r="A5174" s="2">
        <v>4407991091</v>
      </c>
      <c r="B5174" s="2" t="s">
        <v>10525</v>
      </c>
      <c r="C5174" s="2" t="s">
        <v>10463</v>
      </c>
      <c r="D5174" s="2" t="s">
        <v>149</v>
      </c>
      <c r="E5174" s="2" t="s">
        <v>7396</v>
      </c>
      <c r="F5174" s="2" t="s">
        <v>10493</v>
      </c>
    </row>
    <row r="5175" spans="1:6" ht="18" customHeight="1">
      <c r="A5175" s="2">
        <v>4407991099</v>
      </c>
      <c r="B5175" s="2" t="s">
        <v>10526</v>
      </c>
      <c r="C5175" s="2" t="s">
        <v>10463</v>
      </c>
      <c r="D5175" s="2" t="s">
        <v>149</v>
      </c>
      <c r="E5175" s="2" t="s">
        <v>7396</v>
      </c>
      <c r="F5175" s="2" t="s">
        <v>6091</v>
      </c>
    </row>
    <row r="5176" spans="1:6" ht="18" customHeight="1">
      <c r="A5176" s="2">
        <v>4407992010</v>
      </c>
      <c r="B5176" s="2" t="s">
        <v>10527</v>
      </c>
      <c r="C5176" s="2" t="s">
        <v>10463</v>
      </c>
      <c r="D5176" s="2" t="s">
        <v>149</v>
      </c>
      <c r="E5176" s="2" t="s">
        <v>7396</v>
      </c>
      <c r="F5176" s="2" t="s">
        <v>4648</v>
      </c>
    </row>
    <row r="5177" spans="1:6" ht="18" customHeight="1">
      <c r="A5177" s="2">
        <v>4407992090</v>
      </c>
      <c r="B5177" s="2" t="s">
        <v>10528</v>
      </c>
      <c r="C5177" s="2" t="s">
        <v>10463</v>
      </c>
      <c r="D5177" s="2" t="s">
        <v>149</v>
      </c>
      <c r="E5177" s="2" t="s">
        <v>7396</v>
      </c>
      <c r="F5177" s="2" t="s">
        <v>4648</v>
      </c>
    </row>
    <row r="5178" spans="1:6" ht="18" customHeight="1">
      <c r="A5178" s="2">
        <v>4407993010</v>
      </c>
      <c r="B5178" s="2" t="s">
        <v>10529</v>
      </c>
      <c r="C5178" s="2" t="s">
        <v>10463</v>
      </c>
      <c r="D5178" s="2" t="s">
        <v>149</v>
      </c>
      <c r="E5178" s="2" t="s">
        <v>7396</v>
      </c>
      <c r="F5178" s="2" t="s">
        <v>4648</v>
      </c>
    </row>
    <row r="5179" spans="1:6" ht="18" customHeight="1">
      <c r="A5179" s="2">
        <v>4407993090</v>
      </c>
      <c r="B5179" s="2" t="s">
        <v>10530</v>
      </c>
      <c r="C5179" s="2" t="s">
        <v>10463</v>
      </c>
      <c r="D5179" s="2" t="s">
        <v>149</v>
      </c>
      <c r="E5179" s="2" t="s">
        <v>7396</v>
      </c>
      <c r="F5179" s="2" t="s">
        <v>4648</v>
      </c>
    </row>
    <row r="5180" spans="1:6" ht="18" customHeight="1">
      <c r="A5180" s="2">
        <v>4407998011</v>
      </c>
      <c r="B5180" s="2" t="s">
        <v>10531</v>
      </c>
      <c r="C5180" s="2" t="s">
        <v>10463</v>
      </c>
      <c r="D5180" s="2" t="s">
        <v>149</v>
      </c>
      <c r="E5180" s="2" t="s">
        <v>7396</v>
      </c>
      <c r="F5180" s="2" t="s">
        <v>4728</v>
      </c>
    </row>
    <row r="5181" spans="1:6" ht="18" customHeight="1">
      <c r="A5181" s="2">
        <v>4407998019</v>
      </c>
      <c r="B5181" s="2" t="s">
        <v>10532</v>
      </c>
      <c r="C5181" s="2" t="s">
        <v>10463</v>
      </c>
      <c r="D5181" s="2" t="s">
        <v>149</v>
      </c>
      <c r="E5181" s="2" t="s">
        <v>7396</v>
      </c>
      <c r="F5181" s="2" t="s">
        <v>4648</v>
      </c>
    </row>
    <row r="5182" spans="1:6" ht="18" customHeight="1">
      <c r="A5182" s="2">
        <v>4407998091</v>
      </c>
      <c r="B5182" s="2" t="s">
        <v>10533</v>
      </c>
      <c r="C5182" s="2" t="s">
        <v>10463</v>
      </c>
      <c r="D5182" s="2" t="s">
        <v>149</v>
      </c>
      <c r="E5182" s="2" t="s">
        <v>7396</v>
      </c>
      <c r="F5182" s="2" t="s">
        <v>10436</v>
      </c>
    </row>
    <row r="5183" spans="1:6" ht="18" customHeight="1">
      <c r="A5183" s="2">
        <v>4407998099</v>
      </c>
      <c r="B5183" s="2" t="s">
        <v>10534</v>
      </c>
      <c r="C5183" s="2" t="s">
        <v>10463</v>
      </c>
      <c r="D5183" s="2" t="s">
        <v>149</v>
      </c>
      <c r="E5183" s="2" t="s">
        <v>7396</v>
      </c>
      <c r="F5183" s="2" t="s">
        <v>6091</v>
      </c>
    </row>
    <row r="5184" spans="1:6" ht="18" customHeight="1">
      <c r="A5184" s="2">
        <v>4407999012</v>
      </c>
      <c r="B5184" s="2" t="s">
        <v>10535</v>
      </c>
      <c r="C5184" s="2" t="s">
        <v>10463</v>
      </c>
      <c r="D5184" s="2" t="s">
        <v>149</v>
      </c>
      <c r="E5184" s="2" t="s">
        <v>7396</v>
      </c>
      <c r="F5184" s="2" t="s">
        <v>4646</v>
      </c>
    </row>
    <row r="5185" spans="1:6" ht="18" customHeight="1">
      <c r="A5185" s="2">
        <v>4407999015</v>
      </c>
      <c r="B5185" s="2" t="s">
        <v>10536</v>
      </c>
      <c r="C5185" s="2" t="s">
        <v>10463</v>
      </c>
      <c r="D5185" s="2" t="s">
        <v>149</v>
      </c>
      <c r="E5185" s="2" t="s">
        <v>7396</v>
      </c>
      <c r="F5185" s="2" t="s">
        <v>4646</v>
      </c>
    </row>
    <row r="5186" spans="1:6" ht="18" customHeight="1">
      <c r="A5186" s="2">
        <v>4407999019</v>
      </c>
      <c r="B5186" s="2" t="s">
        <v>10537</v>
      </c>
      <c r="C5186" s="2" t="s">
        <v>10463</v>
      </c>
      <c r="D5186" s="2" t="s">
        <v>149</v>
      </c>
      <c r="E5186" s="2" t="s">
        <v>7396</v>
      </c>
      <c r="F5186" s="2" t="s">
        <v>4648</v>
      </c>
    </row>
    <row r="5187" spans="1:6" ht="18" customHeight="1">
      <c r="A5187" s="2">
        <v>4407999092</v>
      </c>
      <c r="B5187" s="2" t="s">
        <v>10538</v>
      </c>
      <c r="C5187" s="2" t="s">
        <v>10463</v>
      </c>
      <c r="D5187" s="2" t="s">
        <v>149</v>
      </c>
      <c r="E5187" s="2" t="s">
        <v>7396</v>
      </c>
      <c r="F5187" s="2" t="s">
        <v>10493</v>
      </c>
    </row>
    <row r="5188" spans="1:6" ht="18" customHeight="1">
      <c r="A5188" s="2">
        <v>4407999095</v>
      </c>
      <c r="B5188" s="2" t="s">
        <v>10539</v>
      </c>
      <c r="C5188" s="2" t="s">
        <v>10463</v>
      </c>
      <c r="D5188" s="2" t="s">
        <v>149</v>
      </c>
      <c r="E5188" s="2" t="s">
        <v>7396</v>
      </c>
      <c r="F5188" s="2" t="s">
        <v>10493</v>
      </c>
    </row>
    <row r="5189" spans="1:6" ht="18" customHeight="1">
      <c r="A5189" s="2">
        <v>4407999099</v>
      </c>
      <c r="B5189" s="2" t="s">
        <v>10540</v>
      </c>
      <c r="C5189" s="2" t="s">
        <v>10463</v>
      </c>
      <c r="D5189" s="2" t="s">
        <v>149</v>
      </c>
      <c r="E5189" s="2" t="s">
        <v>7396</v>
      </c>
      <c r="F5189" s="2" t="s">
        <v>10473</v>
      </c>
    </row>
    <row r="5190" spans="1:6" ht="18" customHeight="1">
      <c r="A5190" s="2">
        <v>4408101110</v>
      </c>
      <c r="B5190" s="2" t="s">
        <v>10541</v>
      </c>
      <c r="C5190" s="2" t="s">
        <v>10542</v>
      </c>
      <c r="D5190" s="2" t="s">
        <v>149</v>
      </c>
      <c r="E5190" s="2"/>
      <c r="F5190" s="2" t="s">
        <v>4713</v>
      </c>
    </row>
    <row r="5191" spans="1:6" ht="18" customHeight="1">
      <c r="A5191" s="2">
        <v>4408101190</v>
      </c>
      <c r="B5191" s="2" t="s">
        <v>10543</v>
      </c>
      <c r="C5191" s="2" t="s">
        <v>10542</v>
      </c>
      <c r="D5191" s="2" t="s">
        <v>149</v>
      </c>
      <c r="E5191" s="2"/>
      <c r="F5191" s="2" t="s">
        <v>4648</v>
      </c>
    </row>
    <row r="5192" spans="1:6" ht="18" customHeight="1">
      <c r="A5192" s="2">
        <v>4408101910</v>
      </c>
      <c r="B5192" s="2" t="s">
        <v>10544</v>
      </c>
      <c r="C5192" s="2" t="s">
        <v>10542</v>
      </c>
      <c r="D5192" s="2" t="s">
        <v>149</v>
      </c>
      <c r="E5192" s="2"/>
      <c r="F5192" s="2" t="s">
        <v>4713</v>
      </c>
    </row>
    <row r="5193" spans="1:6" ht="18" customHeight="1">
      <c r="A5193" s="2">
        <v>4408101990</v>
      </c>
      <c r="B5193" s="2" t="s">
        <v>10545</v>
      </c>
      <c r="C5193" s="2" t="s">
        <v>10542</v>
      </c>
      <c r="D5193" s="2" t="s">
        <v>149</v>
      </c>
      <c r="E5193" s="2"/>
      <c r="F5193" s="2" t="s">
        <v>4648</v>
      </c>
    </row>
    <row r="5194" spans="1:6" ht="18" customHeight="1">
      <c r="A5194" s="2">
        <v>4408102010</v>
      </c>
      <c r="B5194" s="2" t="s">
        <v>10546</v>
      </c>
      <c r="C5194" s="2" t="s">
        <v>10542</v>
      </c>
      <c r="D5194" s="2" t="s">
        <v>149</v>
      </c>
      <c r="E5194" s="2"/>
      <c r="F5194" s="2" t="s">
        <v>4713</v>
      </c>
    </row>
    <row r="5195" spans="1:6" ht="18" customHeight="1">
      <c r="A5195" s="2">
        <v>4408102090</v>
      </c>
      <c r="B5195" s="2" t="s">
        <v>10547</v>
      </c>
      <c r="C5195" s="2" t="s">
        <v>10542</v>
      </c>
      <c r="D5195" s="2" t="s">
        <v>149</v>
      </c>
      <c r="E5195" s="2"/>
      <c r="F5195" s="2" t="s">
        <v>4648</v>
      </c>
    </row>
    <row r="5196" spans="1:6" ht="18" customHeight="1">
      <c r="A5196" s="2">
        <v>4408109010</v>
      </c>
      <c r="B5196" s="2" t="s">
        <v>10548</v>
      </c>
      <c r="C5196" s="2" t="s">
        <v>10542</v>
      </c>
      <c r="D5196" s="2" t="s">
        <v>149</v>
      </c>
      <c r="E5196" s="2"/>
      <c r="F5196" s="2" t="s">
        <v>4713</v>
      </c>
    </row>
    <row r="5197" spans="1:6" ht="18" customHeight="1">
      <c r="A5197" s="2">
        <v>4408109090</v>
      </c>
      <c r="B5197" s="2" t="s">
        <v>10549</v>
      </c>
      <c r="C5197" s="2" t="s">
        <v>10542</v>
      </c>
      <c r="D5197" s="2" t="s">
        <v>149</v>
      </c>
      <c r="E5197" s="2"/>
      <c r="F5197" s="2" t="s">
        <v>4648</v>
      </c>
    </row>
    <row r="5198" spans="1:6" ht="18" customHeight="1">
      <c r="A5198" s="2">
        <v>4408311100</v>
      </c>
      <c r="B5198" s="2" t="s">
        <v>10550</v>
      </c>
      <c r="C5198" s="2" t="s">
        <v>10542</v>
      </c>
      <c r="D5198" s="2" t="s">
        <v>149</v>
      </c>
      <c r="E5198" s="2"/>
      <c r="F5198" s="2" t="s">
        <v>4648</v>
      </c>
    </row>
    <row r="5199" spans="1:6" ht="18" customHeight="1">
      <c r="A5199" s="2">
        <v>4408311900</v>
      </c>
      <c r="B5199" s="2" t="s">
        <v>10551</v>
      </c>
      <c r="C5199" s="2" t="s">
        <v>10542</v>
      </c>
      <c r="D5199" s="2" t="s">
        <v>149</v>
      </c>
      <c r="E5199" s="2"/>
      <c r="F5199" s="2" t="s">
        <v>4648</v>
      </c>
    </row>
    <row r="5200" spans="1:6" ht="18" customHeight="1">
      <c r="A5200" s="2">
        <v>4408312000</v>
      </c>
      <c r="B5200" s="2" t="s">
        <v>10552</v>
      </c>
      <c r="C5200" s="2" t="s">
        <v>10542</v>
      </c>
      <c r="D5200" s="2" t="s">
        <v>149</v>
      </c>
      <c r="E5200" s="2"/>
      <c r="F5200" s="2" t="s">
        <v>4648</v>
      </c>
    </row>
    <row r="5201" spans="1:6" ht="18" customHeight="1">
      <c r="A5201" s="2">
        <v>4408319000</v>
      </c>
      <c r="B5201" s="2" t="s">
        <v>10553</v>
      </c>
      <c r="C5201" s="2" t="s">
        <v>10542</v>
      </c>
      <c r="D5201" s="2" t="s">
        <v>149</v>
      </c>
      <c r="E5201" s="2"/>
      <c r="F5201" s="2" t="s">
        <v>4648</v>
      </c>
    </row>
    <row r="5202" spans="1:6" ht="18" customHeight="1">
      <c r="A5202" s="2">
        <v>4408391110</v>
      </c>
      <c r="B5202" s="2" t="s">
        <v>10554</v>
      </c>
      <c r="C5202" s="2" t="s">
        <v>10542</v>
      </c>
      <c r="D5202" s="2" t="s">
        <v>149</v>
      </c>
      <c r="E5202" s="2"/>
      <c r="F5202" s="2" t="s">
        <v>4713</v>
      </c>
    </row>
    <row r="5203" spans="1:6" ht="18" customHeight="1">
      <c r="A5203" s="2">
        <v>4408391120</v>
      </c>
      <c r="B5203" s="2" t="s">
        <v>10555</v>
      </c>
      <c r="C5203" s="2" t="s">
        <v>10542</v>
      </c>
      <c r="D5203" s="2" t="s">
        <v>149</v>
      </c>
      <c r="E5203" s="2"/>
      <c r="F5203" s="2" t="s">
        <v>4713</v>
      </c>
    </row>
    <row r="5204" spans="1:6" ht="18" customHeight="1">
      <c r="A5204" s="2">
        <v>4408391130</v>
      </c>
      <c r="B5204" s="2" t="s">
        <v>10556</v>
      </c>
      <c r="C5204" s="2" t="s">
        <v>10542</v>
      </c>
      <c r="D5204" s="2" t="s">
        <v>149</v>
      </c>
      <c r="E5204" s="2"/>
      <c r="F5204" s="2" t="s">
        <v>4713</v>
      </c>
    </row>
    <row r="5205" spans="1:6" ht="18" customHeight="1">
      <c r="A5205" s="2">
        <v>4408391190</v>
      </c>
      <c r="B5205" s="2" t="s">
        <v>10557</v>
      </c>
      <c r="C5205" s="2" t="s">
        <v>10542</v>
      </c>
      <c r="D5205" s="2" t="s">
        <v>149</v>
      </c>
      <c r="E5205" s="2"/>
      <c r="F5205" s="2" t="s">
        <v>4648</v>
      </c>
    </row>
    <row r="5206" spans="1:6" ht="18" customHeight="1">
      <c r="A5206" s="2">
        <v>4408391910</v>
      </c>
      <c r="B5206" s="2" t="s">
        <v>10558</v>
      </c>
      <c r="C5206" s="2" t="s">
        <v>10542</v>
      </c>
      <c r="D5206" s="2" t="s">
        <v>149</v>
      </c>
      <c r="E5206" s="2"/>
      <c r="F5206" s="2" t="s">
        <v>4713</v>
      </c>
    </row>
    <row r="5207" spans="1:6" ht="18" customHeight="1">
      <c r="A5207" s="2">
        <v>4408391930</v>
      </c>
      <c r="B5207" s="2" t="s">
        <v>10559</v>
      </c>
      <c r="C5207" s="2" t="s">
        <v>10542</v>
      </c>
      <c r="D5207" s="2" t="s">
        <v>149</v>
      </c>
      <c r="E5207" s="2"/>
      <c r="F5207" s="2" t="s">
        <v>4713</v>
      </c>
    </row>
    <row r="5208" spans="1:6" ht="18" customHeight="1">
      <c r="A5208" s="2">
        <v>4408391990</v>
      </c>
      <c r="B5208" s="2" t="s">
        <v>10560</v>
      </c>
      <c r="C5208" s="2" t="s">
        <v>10542</v>
      </c>
      <c r="D5208" s="2" t="s">
        <v>149</v>
      </c>
      <c r="E5208" s="2"/>
      <c r="F5208" s="2" t="s">
        <v>4648</v>
      </c>
    </row>
    <row r="5209" spans="1:6" ht="18" customHeight="1">
      <c r="A5209" s="2">
        <v>4408392010</v>
      </c>
      <c r="B5209" s="2" t="s">
        <v>10561</v>
      </c>
      <c r="C5209" s="2" t="s">
        <v>10542</v>
      </c>
      <c r="D5209" s="2" t="s">
        <v>149</v>
      </c>
      <c r="E5209" s="2"/>
      <c r="F5209" s="2" t="s">
        <v>4713</v>
      </c>
    </row>
    <row r="5210" spans="1:6" ht="18" customHeight="1">
      <c r="A5210" s="2">
        <v>4408392020</v>
      </c>
      <c r="B5210" s="2" t="s">
        <v>10562</v>
      </c>
      <c r="C5210" s="2" t="s">
        <v>10542</v>
      </c>
      <c r="D5210" s="2" t="s">
        <v>149</v>
      </c>
      <c r="E5210" s="2"/>
      <c r="F5210" s="2" t="s">
        <v>4713</v>
      </c>
    </row>
    <row r="5211" spans="1:6" ht="18" customHeight="1">
      <c r="A5211" s="2">
        <v>4408392030</v>
      </c>
      <c r="B5211" s="2" t="s">
        <v>10563</v>
      </c>
      <c r="C5211" s="2" t="s">
        <v>10542</v>
      </c>
      <c r="D5211" s="2" t="s">
        <v>149</v>
      </c>
      <c r="E5211" s="2"/>
      <c r="F5211" s="2" t="s">
        <v>4713</v>
      </c>
    </row>
    <row r="5212" spans="1:6" ht="18" customHeight="1">
      <c r="A5212" s="2">
        <v>4408392090</v>
      </c>
      <c r="B5212" s="2" t="s">
        <v>10564</v>
      </c>
      <c r="C5212" s="2" t="s">
        <v>10542</v>
      </c>
      <c r="D5212" s="2" t="s">
        <v>149</v>
      </c>
      <c r="E5212" s="2"/>
      <c r="F5212" s="2" t="s">
        <v>4648</v>
      </c>
    </row>
    <row r="5213" spans="1:6" ht="18" customHeight="1">
      <c r="A5213" s="2">
        <v>4408399010</v>
      </c>
      <c r="B5213" s="2" t="s">
        <v>10565</v>
      </c>
      <c r="C5213" s="2" t="s">
        <v>10542</v>
      </c>
      <c r="D5213" s="2" t="s">
        <v>149</v>
      </c>
      <c r="E5213" s="2"/>
      <c r="F5213" s="2" t="s">
        <v>4713</v>
      </c>
    </row>
    <row r="5214" spans="1:6" ht="18" customHeight="1">
      <c r="A5214" s="2">
        <v>4408399030</v>
      </c>
      <c r="B5214" s="2" t="s">
        <v>10566</v>
      </c>
      <c r="C5214" s="2" t="s">
        <v>10542</v>
      </c>
      <c r="D5214" s="2" t="s">
        <v>149</v>
      </c>
      <c r="E5214" s="2"/>
      <c r="F5214" s="2" t="s">
        <v>4713</v>
      </c>
    </row>
    <row r="5215" spans="1:6" ht="18" customHeight="1">
      <c r="A5215" s="2">
        <v>4408399090</v>
      </c>
      <c r="B5215" s="2" t="s">
        <v>10567</v>
      </c>
      <c r="C5215" s="2" t="s">
        <v>10542</v>
      </c>
      <c r="D5215" s="2" t="s">
        <v>149</v>
      </c>
      <c r="E5215" s="2"/>
      <c r="F5215" s="2" t="s">
        <v>4648</v>
      </c>
    </row>
    <row r="5216" spans="1:6" ht="18" customHeight="1">
      <c r="A5216" s="2">
        <v>4408901110</v>
      </c>
      <c r="B5216" s="2" t="s">
        <v>10568</v>
      </c>
      <c r="C5216" s="2" t="s">
        <v>10542</v>
      </c>
      <c r="D5216" s="2" t="s">
        <v>149</v>
      </c>
      <c r="E5216" s="2"/>
      <c r="F5216" s="2" t="s">
        <v>4713</v>
      </c>
    </row>
    <row r="5217" spans="1:6" ht="18" customHeight="1">
      <c r="A5217" s="2">
        <v>4408901190</v>
      </c>
      <c r="B5217" s="2" t="s">
        <v>10569</v>
      </c>
      <c r="C5217" s="2" t="s">
        <v>10542</v>
      </c>
      <c r="D5217" s="2" t="s">
        <v>149</v>
      </c>
      <c r="E5217" s="2"/>
      <c r="F5217" s="2" t="s">
        <v>4648</v>
      </c>
    </row>
    <row r="5218" spans="1:6" ht="18" customHeight="1">
      <c r="A5218" s="2">
        <v>4408901210</v>
      </c>
      <c r="B5218" s="2" t="s">
        <v>10570</v>
      </c>
      <c r="C5218" s="2" t="s">
        <v>10542</v>
      </c>
      <c r="D5218" s="2" t="s">
        <v>149</v>
      </c>
      <c r="E5218" s="2"/>
      <c r="F5218" s="2" t="s">
        <v>4713</v>
      </c>
    </row>
    <row r="5219" spans="1:6" ht="18" customHeight="1">
      <c r="A5219" s="2">
        <v>4408901290</v>
      </c>
      <c r="B5219" s="2" t="s">
        <v>10571</v>
      </c>
      <c r="C5219" s="2" t="s">
        <v>10542</v>
      </c>
      <c r="D5219" s="2" t="s">
        <v>149</v>
      </c>
      <c r="E5219" s="2"/>
      <c r="F5219" s="2" t="s">
        <v>4648</v>
      </c>
    </row>
    <row r="5220" spans="1:6" ht="18" customHeight="1">
      <c r="A5220" s="2">
        <v>4408901310</v>
      </c>
      <c r="B5220" s="2" t="s">
        <v>10572</v>
      </c>
      <c r="C5220" s="2" t="s">
        <v>10542</v>
      </c>
      <c r="D5220" s="2" t="s">
        <v>149</v>
      </c>
      <c r="E5220" s="2"/>
      <c r="F5220" s="2" t="s">
        <v>4944</v>
      </c>
    </row>
    <row r="5221" spans="1:6" ht="18" customHeight="1">
      <c r="A5221" s="2">
        <v>4408901390</v>
      </c>
      <c r="B5221" s="2" t="s">
        <v>10573</v>
      </c>
      <c r="C5221" s="2" t="s">
        <v>10542</v>
      </c>
      <c r="D5221" s="2" t="s">
        <v>149</v>
      </c>
      <c r="E5221" s="2"/>
      <c r="F5221" s="2" t="s">
        <v>4648</v>
      </c>
    </row>
    <row r="5222" spans="1:6" ht="18" customHeight="1">
      <c r="A5222" s="2">
        <v>4408901911</v>
      </c>
      <c r="B5222" s="2" t="s">
        <v>10574</v>
      </c>
      <c r="C5222" s="2" t="s">
        <v>10542</v>
      </c>
      <c r="D5222" s="2" t="s">
        <v>149</v>
      </c>
      <c r="E5222" s="2"/>
      <c r="F5222" s="2" t="s">
        <v>4713</v>
      </c>
    </row>
    <row r="5223" spans="1:6" ht="18" customHeight="1">
      <c r="A5223" s="2">
        <v>4408901919</v>
      </c>
      <c r="B5223" s="2" t="s">
        <v>10575</v>
      </c>
      <c r="C5223" s="2" t="s">
        <v>10542</v>
      </c>
      <c r="D5223" s="2" t="s">
        <v>149</v>
      </c>
      <c r="E5223" s="2"/>
      <c r="F5223" s="2" t="s">
        <v>4648</v>
      </c>
    </row>
    <row r="5224" spans="1:6" ht="18" customHeight="1">
      <c r="A5224" s="2">
        <v>4408901991</v>
      </c>
      <c r="B5224" s="2" t="s">
        <v>10576</v>
      </c>
      <c r="C5224" s="2" t="s">
        <v>10542</v>
      </c>
      <c r="D5224" s="2" t="s">
        <v>149</v>
      </c>
      <c r="E5224" s="2"/>
      <c r="F5224" s="2" t="s">
        <v>4713</v>
      </c>
    </row>
    <row r="5225" spans="1:6" ht="18" customHeight="1">
      <c r="A5225" s="2">
        <v>4408901999</v>
      </c>
      <c r="B5225" s="2" t="s">
        <v>10577</v>
      </c>
      <c r="C5225" s="2" t="s">
        <v>10542</v>
      </c>
      <c r="D5225" s="2" t="s">
        <v>149</v>
      </c>
      <c r="E5225" s="2"/>
      <c r="F5225" s="2" t="s">
        <v>4648</v>
      </c>
    </row>
    <row r="5226" spans="1:6" ht="18" customHeight="1">
      <c r="A5226" s="2">
        <v>4408902110</v>
      </c>
      <c r="B5226" s="2" t="s">
        <v>10578</v>
      </c>
      <c r="C5226" s="2" t="s">
        <v>10542</v>
      </c>
      <c r="D5226" s="2" t="s">
        <v>149</v>
      </c>
      <c r="E5226" s="2"/>
      <c r="F5226" s="2" t="s">
        <v>4713</v>
      </c>
    </row>
    <row r="5227" spans="1:6" ht="18" customHeight="1">
      <c r="A5227" s="2">
        <v>4408902190</v>
      </c>
      <c r="B5227" s="2" t="s">
        <v>10579</v>
      </c>
      <c r="C5227" s="2" t="s">
        <v>10542</v>
      </c>
      <c r="D5227" s="2" t="s">
        <v>149</v>
      </c>
      <c r="E5227" s="2"/>
      <c r="F5227" s="2" t="s">
        <v>4648</v>
      </c>
    </row>
    <row r="5228" spans="1:6" ht="18" customHeight="1">
      <c r="A5228" s="2">
        <v>4408902911</v>
      </c>
      <c r="B5228" s="2" t="s">
        <v>10580</v>
      </c>
      <c r="C5228" s="2" t="s">
        <v>10542</v>
      </c>
      <c r="D5228" s="2" t="s">
        <v>149</v>
      </c>
      <c r="E5228" s="2"/>
      <c r="F5228" s="2" t="s">
        <v>4713</v>
      </c>
    </row>
    <row r="5229" spans="1:6" ht="18" customHeight="1">
      <c r="A5229" s="2">
        <v>4408902919</v>
      </c>
      <c r="B5229" s="2" t="s">
        <v>10581</v>
      </c>
      <c r="C5229" s="2" t="s">
        <v>10542</v>
      </c>
      <c r="D5229" s="2" t="s">
        <v>149</v>
      </c>
      <c r="E5229" s="2"/>
      <c r="F5229" s="2" t="s">
        <v>4713</v>
      </c>
    </row>
    <row r="5230" spans="1:6" ht="18" customHeight="1">
      <c r="A5230" s="2">
        <v>4408902991</v>
      </c>
      <c r="B5230" s="2" t="s">
        <v>10582</v>
      </c>
      <c r="C5230" s="2" t="s">
        <v>10542</v>
      </c>
      <c r="D5230" s="2" t="s">
        <v>149</v>
      </c>
      <c r="E5230" s="2"/>
      <c r="F5230" s="2" t="s">
        <v>4648</v>
      </c>
    </row>
    <row r="5231" spans="1:6" ht="18" customHeight="1">
      <c r="A5231" s="2">
        <v>4408902999</v>
      </c>
      <c r="B5231" s="2" t="s">
        <v>10583</v>
      </c>
      <c r="C5231" s="2" t="s">
        <v>10542</v>
      </c>
      <c r="D5231" s="2" t="s">
        <v>149</v>
      </c>
      <c r="E5231" s="2"/>
      <c r="F5231" s="2" t="s">
        <v>4648</v>
      </c>
    </row>
    <row r="5232" spans="1:6" ht="18" customHeight="1">
      <c r="A5232" s="2">
        <v>4408909110</v>
      </c>
      <c r="B5232" s="2" t="s">
        <v>10584</v>
      </c>
      <c r="C5232" s="2" t="s">
        <v>10542</v>
      </c>
      <c r="D5232" s="2" t="s">
        <v>149</v>
      </c>
      <c r="E5232" s="2"/>
      <c r="F5232" s="2" t="s">
        <v>4713</v>
      </c>
    </row>
    <row r="5233" spans="1:6" ht="18" customHeight="1">
      <c r="A5233" s="2">
        <v>4408909190</v>
      </c>
      <c r="B5233" s="2" t="s">
        <v>10585</v>
      </c>
      <c r="C5233" s="2" t="s">
        <v>10542</v>
      </c>
      <c r="D5233" s="2" t="s">
        <v>149</v>
      </c>
      <c r="E5233" s="2"/>
      <c r="F5233" s="2" t="s">
        <v>4648</v>
      </c>
    </row>
    <row r="5234" spans="1:6" ht="18" customHeight="1">
      <c r="A5234" s="2">
        <v>4408909910</v>
      </c>
      <c r="B5234" s="2" t="s">
        <v>10586</v>
      </c>
      <c r="C5234" s="2" t="s">
        <v>10542</v>
      </c>
      <c r="D5234" s="2" t="s">
        <v>149</v>
      </c>
      <c r="E5234" s="2"/>
      <c r="F5234" s="2" t="s">
        <v>4713</v>
      </c>
    </row>
    <row r="5235" spans="1:6" ht="18" customHeight="1">
      <c r="A5235" s="2">
        <v>4408909990</v>
      </c>
      <c r="B5235" s="2" t="s">
        <v>10587</v>
      </c>
      <c r="C5235" s="2" t="s">
        <v>10542</v>
      </c>
      <c r="D5235" s="2" t="s">
        <v>149</v>
      </c>
      <c r="E5235" s="2"/>
      <c r="F5235" s="2" t="s">
        <v>4648</v>
      </c>
    </row>
    <row r="5236" spans="1:6" ht="18" customHeight="1">
      <c r="A5236" s="2">
        <v>4409101010</v>
      </c>
      <c r="B5236" s="2" t="s">
        <v>10588</v>
      </c>
      <c r="C5236" s="2" t="s">
        <v>10589</v>
      </c>
      <c r="D5236" s="2" t="s">
        <v>149</v>
      </c>
      <c r="E5236" s="2"/>
      <c r="F5236" s="2" t="s">
        <v>4713</v>
      </c>
    </row>
    <row r="5237" spans="1:6" ht="18" customHeight="1">
      <c r="A5237" s="2">
        <v>4409101090</v>
      </c>
      <c r="B5237" s="2" t="s">
        <v>10590</v>
      </c>
      <c r="C5237" s="2" t="s">
        <v>10589</v>
      </c>
      <c r="D5237" s="2" t="s">
        <v>149</v>
      </c>
      <c r="E5237" s="2"/>
      <c r="F5237" s="2" t="s">
        <v>4648</v>
      </c>
    </row>
    <row r="5238" spans="1:6" ht="18" customHeight="1">
      <c r="A5238" s="2">
        <v>4409109010</v>
      </c>
      <c r="B5238" s="2" t="s">
        <v>10591</v>
      </c>
      <c r="C5238" s="2" t="s">
        <v>10589</v>
      </c>
      <c r="D5238" s="2" t="s">
        <v>149</v>
      </c>
      <c r="E5238" s="2"/>
      <c r="F5238" s="2" t="s">
        <v>4713</v>
      </c>
    </row>
    <row r="5239" spans="1:6" ht="18" customHeight="1">
      <c r="A5239" s="2">
        <v>4409109090</v>
      </c>
      <c r="B5239" s="2" t="s">
        <v>10592</v>
      </c>
      <c r="C5239" s="2" t="s">
        <v>10589</v>
      </c>
      <c r="D5239" s="2" t="s">
        <v>149</v>
      </c>
      <c r="E5239" s="2"/>
      <c r="F5239" s="2" t="s">
        <v>4648</v>
      </c>
    </row>
    <row r="5240" spans="1:6" ht="18" customHeight="1">
      <c r="A5240" s="2">
        <v>4409211010</v>
      </c>
      <c r="B5240" s="2" t="s">
        <v>10593</v>
      </c>
      <c r="C5240" s="2" t="s">
        <v>10589</v>
      </c>
      <c r="D5240" s="2" t="s">
        <v>149</v>
      </c>
      <c r="E5240" s="2"/>
      <c r="F5240" s="2" t="s">
        <v>4944</v>
      </c>
    </row>
    <row r="5241" spans="1:6" ht="18" customHeight="1">
      <c r="A5241" s="2">
        <v>4409211090</v>
      </c>
      <c r="B5241" s="2" t="s">
        <v>10594</v>
      </c>
      <c r="C5241" s="2" t="s">
        <v>10589</v>
      </c>
      <c r="D5241" s="2" t="s">
        <v>149</v>
      </c>
      <c r="E5241" s="2"/>
      <c r="F5241" s="2" t="s">
        <v>4648</v>
      </c>
    </row>
    <row r="5242" spans="1:6" ht="18" customHeight="1">
      <c r="A5242" s="2">
        <v>4409219010</v>
      </c>
      <c r="B5242" s="2" t="s">
        <v>10595</v>
      </c>
      <c r="C5242" s="2" t="s">
        <v>10589</v>
      </c>
      <c r="D5242" s="2" t="s">
        <v>149</v>
      </c>
      <c r="E5242" s="2"/>
      <c r="F5242" s="2" t="s">
        <v>4944</v>
      </c>
    </row>
    <row r="5243" spans="1:6" ht="18" customHeight="1">
      <c r="A5243" s="2">
        <v>4409219090</v>
      </c>
      <c r="B5243" s="2" t="s">
        <v>10596</v>
      </c>
      <c r="C5243" s="2" t="s">
        <v>10589</v>
      </c>
      <c r="D5243" s="2" t="s">
        <v>149</v>
      </c>
      <c r="E5243" s="2"/>
      <c r="F5243" s="2" t="s">
        <v>4648</v>
      </c>
    </row>
    <row r="5244" spans="1:6" ht="18" customHeight="1">
      <c r="A5244" s="2">
        <v>4409221020</v>
      </c>
      <c r="B5244" s="2" t="s">
        <v>10597</v>
      </c>
      <c r="C5244" s="2" t="s">
        <v>10589</v>
      </c>
      <c r="D5244" s="2" t="s">
        <v>149</v>
      </c>
      <c r="E5244" s="2"/>
      <c r="F5244" s="2" t="s">
        <v>4713</v>
      </c>
    </row>
    <row r="5245" spans="1:6" ht="18" customHeight="1">
      <c r="A5245" s="2">
        <v>4409221030</v>
      </c>
      <c r="B5245" s="2" t="s">
        <v>10598</v>
      </c>
      <c r="C5245" s="2" t="s">
        <v>10589</v>
      </c>
      <c r="D5245" s="2" t="s">
        <v>149</v>
      </c>
      <c r="E5245" s="2"/>
      <c r="F5245" s="2" t="s">
        <v>4713</v>
      </c>
    </row>
    <row r="5246" spans="1:6" ht="18" customHeight="1">
      <c r="A5246" s="2">
        <v>4409221090</v>
      </c>
      <c r="B5246" s="2" t="s">
        <v>10599</v>
      </c>
      <c r="C5246" s="2" t="s">
        <v>10589</v>
      </c>
      <c r="D5246" s="2" t="s">
        <v>149</v>
      </c>
      <c r="E5246" s="2"/>
      <c r="F5246" s="2" t="s">
        <v>4648</v>
      </c>
    </row>
    <row r="5247" spans="1:6" ht="18" customHeight="1">
      <c r="A5247" s="2">
        <v>4409229020</v>
      </c>
      <c r="B5247" s="2" t="s">
        <v>10600</v>
      </c>
      <c r="C5247" s="2" t="s">
        <v>10589</v>
      </c>
      <c r="D5247" s="2" t="s">
        <v>149</v>
      </c>
      <c r="E5247" s="2"/>
      <c r="F5247" s="2" t="s">
        <v>4713</v>
      </c>
    </row>
    <row r="5248" spans="1:6" ht="18" customHeight="1">
      <c r="A5248" s="2">
        <v>4409229030</v>
      </c>
      <c r="B5248" s="2" t="s">
        <v>10601</v>
      </c>
      <c r="C5248" s="2" t="s">
        <v>10589</v>
      </c>
      <c r="D5248" s="2" t="s">
        <v>149</v>
      </c>
      <c r="E5248" s="2"/>
      <c r="F5248" s="2" t="s">
        <v>4713</v>
      </c>
    </row>
    <row r="5249" spans="1:6" ht="18" customHeight="1">
      <c r="A5249" s="2">
        <v>4409229090</v>
      </c>
      <c r="B5249" s="2" t="s">
        <v>10602</v>
      </c>
      <c r="C5249" s="2" t="s">
        <v>10589</v>
      </c>
      <c r="D5249" s="2" t="s">
        <v>149</v>
      </c>
      <c r="E5249" s="2"/>
      <c r="F5249" s="2" t="s">
        <v>4648</v>
      </c>
    </row>
    <row r="5250" spans="1:6" ht="18" customHeight="1">
      <c r="A5250" s="2">
        <v>4409291030</v>
      </c>
      <c r="B5250" s="2" t="s">
        <v>10603</v>
      </c>
      <c r="C5250" s="2" t="s">
        <v>10589</v>
      </c>
      <c r="D5250" s="2" t="s">
        <v>149</v>
      </c>
      <c r="E5250" s="2"/>
      <c r="F5250" s="2" t="s">
        <v>4713</v>
      </c>
    </row>
    <row r="5251" spans="1:6" ht="18" customHeight="1">
      <c r="A5251" s="2">
        <v>4409291090</v>
      </c>
      <c r="B5251" s="2" t="s">
        <v>10604</v>
      </c>
      <c r="C5251" s="2" t="s">
        <v>10589</v>
      </c>
      <c r="D5251" s="2" t="s">
        <v>149</v>
      </c>
      <c r="E5251" s="2"/>
      <c r="F5251" s="2" t="s">
        <v>4648</v>
      </c>
    </row>
    <row r="5252" spans="1:6" ht="18" customHeight="1">
      <c r="A5252" s="2">
        <v>4409299030</v>
      </c>
      <c r="B5252" s="2" t="s">
        <v>10605</v>
      </c>
      <c r="C5252" s="2" t="s">
        <v>10589</v>
      </c>
      <c r="D5252" s="2" t="s">
        <v>149</v>
      </c>
      <c r="E5252" s="2"/>
      <c r="F5252" s="2" t="s">
        <v>4713</v>
      </c>
    </row>
    <row r="5253" spans="1:6" ht="18" customHeight="1">
      <c r="A5253" s="2">
        <v>4409299090</v>
      </c>
      <c r="B5253" s="2" t="s">
        <v>10606</v>
      </c>
      <c r="C5253" s="2" t="s">
        <v>10589</v>
      </c>
      <c r="D5253" s="2" t="s">
        <v>149</v>
      </c>
      <c r="E5253" s="2"/>
      <c r="F5253" s="2" t="s">
        <v>4648</v>
      </c>
    </row>
    <row r="5254" spans="1:6" ht="18" customHeight="1">
      <c r="A5254" s="2">
        <v>4410110000</v>
      </c>
      <c r="B5254" s="2" t="s">
        <v>10607</v>
      </c>
      <c r="C5254" s="2" t="s">
        <v>10608</v>
      </c>
      <c r="D5254" s="2" t="s">
        <v>149</v>
      </c>
      <c r="E5254" s="2"/>
      <c r="F5254" s="2" t="s">
        <v>4648</v>
      </c>
    </row>
    <row r="5255" spans="1:6" ht="18" customHeight="1">
      <c r="A5255" s="2">
        <v>4410120000</v>
      </c>
      <c r="B5255" s="2" t="s">
        <v>10609</v>
      </c>
      <c r="C5255" s="2" t="s">
        <v>10608</v>
      </c>
      <c r="D5255" s="2" t="s">
        <v>149</v>
      </c>
      <c r="E5255" s="2"/>
      <c r="F5255" s="2" t="s">
        <v>4648</v>
      </c>
    </row>
    <row r="5256" spans="1:6" ht="18" customHeight="1">
      <c r="A5256" s="2">
        <v>4410190000</v>
      </c>
      <c r="B5256" s="2" t="s">
        <v>10610</v>
      </c>
      <c r="C5256" s="2" t="s">
        <v>10608</v>
      </c>
      <c r="D5256" s="2" t="s">
        <v>149</v>
      </c>
      <c r="E5256" s="2"/>
      <c r="F5256" s="2" t="s">
        <v>4648</v>
      </c>
    </row>
    <row r="5257" spans="1:6" ht="18" customHeight="1">
      <c r="A5257" s="2">
        <v>4410901100</v>
      </c>
      <c r="B5257" s="2" t="s">
        <v>10611</v>
      </c>
      <c r="C5257" s="2" t="s">
        <v>10608</v>
      </c>
      <c r="D5257" s="2" t="s">
        <v>149</v>
      </c>
      <c r="E5257" s="2"/>
      <c r="F5257" s="2" t="s">
        <v>4648</v>
      </c>
    </row>
    <row r="5258" spans="1:6" ht="18" customHeight="1">
      <c r="A5258" s="2">
        <v>4410901900</v>
      </c>
      <c r="B5258" s="2" t="s">
        <v>10612</v>
      </c>
      <c r="C5258" s="2" t="s">
        <v>10608</v>
      </c>
      <c r="D5258" s="2" t="s">
        <v>149</v>
      </c>
      <c r="E5258" s="2"/>
      <c r="F5258" s="2" t="s">
        <v>4648</v>
      </c>
    </row>
    <row r="5259" spans="1:6" ht="18" customHeight="1">
      <c r="A5259" s="2">
        <v>4410909000</v>
      </c>
      <c r="B5259" s="2" t="s">
        <v>10613</v>
      </c>
      <c r="C5259" s="2" t="s">
        <v>10608</v>
      </c>
      <c r="D5259" s="2" t="s">
        <v>149</v>
      </c>
      <c r="E5259" s="2"/>
      <c r="F5259" s="2" t="s">
        <v>4648</v>
      </c>
    </row>
    <row r="5260" spans="1:6" ht="18" customHeight="1">
      <c r="A5260" s="2">
        <v>4411121100</v>
      </c>
      <c r="B5260" s="2" t="s">
        <v>10614</v>
      </c>
      <c r="C5260" s="2" t="s">
        <v>10615</v>
      </c>
      <c r="D5260" s="2" t="s">
        <v>149</v>
      </c>
      <c r="E5260" s="2"/>
      <c r="F5260" s="2" t="s">
        <v>4648</v>
      </c>
    </row>
    <row r="5261" spans="1:6" ht="18" customHeight="1">
      <c r="A5261" s="2">
        <v>4411121900</v>
      </c>
      <c r="B5261" s="2" t="s">
        <v>10616</v>
      </c>
      <c r="C5261" s="2" t="s">
        <v>10615</v>
      </c>
      <c r="D5261" s="2" t="s">
        <v>149</v>
      </c>
      <c r="E5261" s="2"/>
      <c r="F5261" s="2" t="s">
        <v>4648</v>
      </c>
    </row>
    <row r="5262" spans="1:6" ht="18" customHeight="1">
      <c r="A5262" s="2">
        <v>4411122100</v>
      </c>
      <c r="B5262" s="2" t="s">
        <v>10617</v>
      </c>
      <c r="C5262" s="2" t="s">
        <v>10615</v>
      </c>
      <c r="D5262" s="2" t="s">
        <v>149</v>
      </c>
      <c r="E5262" s="2"/>
      <c r="F5262" s="2" t="s">
        <v>4648</v>
      </c>
    </row>
    <row r="5263" spans="1:6" ht="18" customHeight="1">
      <c r="A5263" s="2">
        <v>4411122900</v>
      </c>
      <c r="B5263" s="2" t="s">
        <v>10618</v>
      </c>
      <c r="C5263" s="2" t="s">
        <v>10615</v>
      </c>
      <c r="D5263" s="2" t="s">
        <v>149</v>
      </c>
      <c r="E5263" s="2"/>
      <c r="F5263" s="2" t="s">
        <v>4648</v>
      </c>
    </row>
    <row r="5264" spans="1:6" ht="18" customHeight="1">
      <c r="A5264" s="2">
        <v>4411129100</v>
      </c>
      <c r="B5264" s="2" t="s">
        <v>10619</v>
      </c>
      <c r="C5264" s="2" t="s">
        <v>10615</v>
      </c>
      <c r="D5264" s="2" t="s">
        <v>149</v>
      </c>
      <c r="E5264" s="2"/>
      <c r="F5264" s="2" t="s">
        <v>4648</v>
      </c>
    </row>
    <row r="5265" spans="1:6" ht="18" customHeight="1">
      <c r="A5265" s="2">
        <v>4411129900</v>
      </c>
      <c r="B5265" s="2" t="s">
        <v>10620</v>
      </c>
      <c r="C5265" s="2" t="s">
        <v>10615</v>
      </c>
      <c r="D5265" s="2" t="s">
        <v>149</v>
      </c>
      <c r="E5265" s="2"/>
      <c r="F5265" s="2" t="s">
        <v>4648</v>
      </c>
    </row>
    <row r="5266" spans="1:6" ht="18" customHeight="1">
      <c r="A5266" s="2">
        <v>4411131100</v>
      </c>
      <c r="B5266" s="2" t="s">
        <v>10621</v>
      </c>
      <c r="C5266" s="2" t="s">
        <v>10615</v>
      </c>
      <c r="D5266" s="2" t="s">
        <v>149</v>
      </c>
      <c r="E5266" s="2"/>
      <c r="F5266" s="2" t="s">
        <v>4648</v>
      </c>
    </row>
    <row r="5267" spans="1:6" ht="18" customHeight="1">
      <c r="A5267" s="2">
        <v>4411131900</v>
      </c>
      <c r="B5267" s="2" t="s">
        <v>10622</v>
      </c>
      <c r="C5267" s="2" t="s">
        <v>10615</v>
      </c>
      <c r="D5267" s="2" t="s">
        <v>149</v>
      </c>
      <c r="E5267" s="2"/>
      <c r="F5267" s="2" t="s">
        <v>4648</v>
      </c>
    </row>
    <row r="5268" spans="1:6" ht="18" customHeight="1">
      <c r="A5268" s="2">
        <v>4411132100</v>
      </c>
      <c r="B5268" s="2" t="s">
        <v>10623</v>
      </c>
      <c r="C5268" s="2" t="s">
        <v>10615</v>
      </c>
      <c r="D5268" s="2" t="s">
        <v>149</v>
      </c>
      <c r="E5268" s="2"/>
      <c r="F5268" s="2" t="s">
        <v>4648</v>
      </c>
    </row>
    <row r="5269" spans="1:6" ht="18" customHeight="1">
      <c r="A5269" s="2">
        <v>4411132900</v>
      </c>
      <c r="B5269" s="2" t="s">
        <v>10624</v>
      </c>
      <c r="C5269" s="2" t="s">
        <v>10615</v>
      </c>
      <c r="D5269" s="2" t="s">
        <v>149</v>
      </c>
      <c r="E5269" s="2"/>
      <c r="F5269" s="2" t="s">
        <v>4648</v>
      </c>
    </row>
    <row r="5270" spans="1:6" ht="18" customHeight="1">
      <c r="A5270" s="2">
        <v>4411139100</v>
      </c>
      <c r="B5270" s="2" t="s">
        <v>10625</v>
      </c>
      <c r="C5270" s="2" t="s">
        <v>10615</v>
      </c>
      <c r="D5270" s="2" t="s">
        <v>149</v>
      </c>
      <c r="E5270" s="2"/>
      <c r="F5270" s="2" t="s">
        <v>4648</v>
      </c>
    </row>
    <row r="5271" spans="1:6" ht="18" customHeight="1">
      <c r="A5271" s="2">
        <v>4411139900</v>
      </c>
      <c r="B5271" s="2" t="s">
        <v>10626</v>
      </c>
      <c r="C5271" s="2" t="s">
        <v>10615</v>
      </c>
      <c r="D5271" s="2" t="s">
        <v>149</v>
      </c>
      <c r="E5271" s="2"/>
      <c r="F5271" s="2" t="s">
        <v>4648</v>
      </c>
    </row>
    <row r="5272" spans="1:6" ht="18" customHeight="1">
      <c r="A5272" s="2">
        <v>4411141100</v>
      </c>
      <c r="B5272" s="2" t="s">
        <v>10627</v>
      </c>
      <c r="C5272" s="2" t="s">
        <v>10615</v>
      </c>
      <c r="D5272" s="2" t="s">
        <v>149</v>
      </c>
      <c r="E5272" s="2"/>
      <c r="F5272" s="2" t="s">
        <v>4648</v>
      </c>
    </row>
    <row r="5273" spans="1:6" ht="18" customHeight="1">
      <c r="A5273" s="2">
        <v>4411141900</v>
      </c>
      <c r="B5273" s="2" t="s">
        <v>10628</v>
      </c>
      <c r="C5273" s="2" t="s">
        <v>10615</v>
      </c>
      <c r="D5273" s="2" t="s">
        <v>149</v>
      </c>
      <c r="E5273" s="2"/>
      <c r="F5273" s="2" t="s">
        <v>4648</v>
      </c>
    </row>
    <row r="5274" spans="1:6" ht="18" customHeight="1">
      <c r="A5274" s="2">
        <v>4411142100</v>
      </c>
      <c r="B5274" s="2" t="s">
        <v>10629</v>
      </c>
      <c r="C5274" s="2" t="s">
        <v>10615</v>
      </c>
      <c r="D5274" s="2" t="s">
        <v>149</v>
      </c>
      <c r="E5274" s="2"/>
      <c r="F5274" s="2" t="s">
        <v>4648</v>
      </c>
    </row>
    <row r="5275" spans="1:6" ht="18" customHeight="1">
      <c r="A5275" s="2">
        <v>4411142900</v>
      </c>
      <c r="B5275" s="2" t="s">
        <v>10630</v>
      </c>
      <c r="C5275" s="2" t="s">
        <v>10615</v>
      </c>
      <c r="D5275" s="2" t="s">
        <v>149</v>
      </c>
      <c r="E5275" s="2"/>
      <c r="F5275" s="2" t="s">
        <v>4648</v>
      </c>
    </row>
    <row r="5276" spans="1:6" ht="18" customHeight="1">
      <c r="A5276" s="2">
        <v>4411149100</v>
      </c>
      <c r="B5276" s="2" t="s">
        <v>10631</v>
      </c>
      <c r="C5276" s="2" t="s">
        <v>10615</v>
      </c>
      <c r="D5276" s="2" t="s">
        <v>149</v>
      </c>
      <c r="E5276" s="2"/>
      <c r="F5276" s="2" t="s">
        <v>4648</v>
      </c>
    </row>
    <row r="5277" spans="1:6" ht="18" customHeight="1">
      <c r="A5277" s="2">
        <v>4411149900</v>
      </c>
      <c r="B5277" s="2" t="s">
        <v>10632</v>
      </c>
      <c r="C5277" s="2" t="s">
        <v>10615</v>
      </c>
      <c r="D5277" s="2" t="s">
        <v>149</v>
      </c>
      <c r="E5277" s="2"/>
      <c r="F5277" s="2" t="s">
        <v>4648</v>
      </c>
    </row>
    <row r="5278" spans="1:6" ht="18" customHeight="1">
      <c r="A5278" s="2">
        <v>4411921000</v>
      </c>
      <c r="B5278" s="2" t="s">
        <v>10633</v>
      </c>
      <c r="C5278" s="2" t="s">
        <v>10634</v>
      </c>
      <c r="D5278" s="2" t="s">
        <v>149</v>
      </c>
      <c r="E5278" s="2"/>
      <c r="F5278" s="2" t="s">
        <v>4648</v>
      </c>
    </row>
    <row r="5279" spans="1:6" ht="18" customHeight="1">
      <c r="A5279" s="2">
        <v>4411929000</v>
      </c>
      <c r="B5279" s="2" t="s">
        <v>10635</v>
      </c>
      <c r="C5279" s="2" t="s">
        <v>10634</v>
      </c>
      <c r="D5279" s="2" t="s">
        <v>149</v>
      </c>
      <c r="E5279" s="2"/>
      <c r="F5279" s="2" t="s">
        <v>4648</v>
      </c>
    </row>
    <row r="5280" spans="1:6" ht="18" customHeight="1">
      <c r="A5280" s="2">
        <v>4411931000</v>
      </c>
      <c r="B5280" s="2" t="s">
        <v>10636</v>
      </c>
      <c r="C5280" s="2" t="s">
        <v>10634</v>
      </c>
      <c r="D5280" s="2" t="s">
        <v>149</v>
      </c>
      <c r="E5280" s="2"/>
      <c r="F5280" s="2" t="s">
        <v>4648</v>
      </c>
    </row>
    <row r="5281" spans="1:6" ht="18" customHeight="1">
      <c r="A5281" s="2">
        <v>4411939000</v>
      </c>
      <c r="B5281" s="2" t="s">
        <v>10637</v>
      </c>
      <c r="C5281" s="2" t="s">
        <v>10634</v>
      </c>
      <c r="D5281" s="2" t="s">
        <v>149</v>
      </c>
      <c r="E5281" s="2"/>
      <c r="F5281" s="2" t="s">
        <v>4648</v>
      </c>
    </row>
    <row r="5282" spans="1:6" ht="18" customHeight="1">
      <c r="A5282" s="2">
        <v>4411941000</v>
      </c>
      <c r="B5282" s="2" t="s">
        <v>10638</v>
      </c>
      <c r="C5282" s="2" t="s">
        <v>10634</v>
      </c>
      <c r="D5282" s="2" t="s">
        <v>149</v>
      </c>
      <c r="E5282" s="2"/>
      <c r="F5282" s="2" t="s">
        <v>4648</v>
      </c>
    </row>
    <row r="5283" spans="1:6" ht="18" customHeight="1">
      <c r="A5283" s="2">
        <v>4411942100</v>
      </c>
      <c r="B5283" s="2" t="s">
        <v>10639</v>
      </c>
      <c r="C5283" s="2" t="s">
        <v>10634</v>
      </c>
      <c r="D5283" s="2" t="s">
        <v>149</v>
      </c>
      <c r="E5283" s="2"/>
      <c r="F5283" s="2" t="s">
        <v>4648</v>
      </c>
    </row>
    <row r="5284" spans="1:6" ht="18" customHeight="1">
      <c r="A5284" s="2">
        <v>4411942900</v>
      </c>
      <c r="B5284" s="2" t="s">
        <v>10640</v>
      </c>
      <c r="C5284" s="2" t="s">
        <v>10634</v>
      </c>
      <c r="D5284" s="2" t="s">
        <v>149</v>
      </c>
      <c r="E5284" s="2"/>
      <c r="F5284" s="2" t="s">
        <v>4648</v>
      </c>
    </row>
    <row r="5285" spans="1:6" ht="18" customHeight="1">
      <c r="A5285" s="2">
        <v>4412101111</v>
      </c>
      <c r="B5285" s="2" t="s">
        <v>10641</v>
      </c>
      <c r="C5285" s="2" t="s">
        <v>10642</v>
      </c>
      <c r="D5285" s="2" t="s">
        <v>149</v>
      </c>
      <c r="E5285" s="2" t="s">
        <v>7396</v>
      </c>
      <c r="F5285" s="2" t="s">
        <v>4713</v>
      </c>
    </row>
    <row r="5286" spans="1:6" ht="18" customHeight="1">
      <c r="A5286" s="2">
        <v>4412101119</v>
      </c>
      <c r="B5286" s="2" t="s">
        <v>10643</v>
      </c>
      <c r="C5286" s="2" t="s">
        <v>10642</v>
      </c>
      <c r="D5286" s="2" t="s">
        <v>149</v>
      </c>
      <c r="E5286" s="2" t="s">
        <v>7396</v>
      </c>
      <c r="F5286" s="2" t="s">
        <v>4713</v>
      </c>
    </row>
    <row r="5287" spans="1:6" ht="18" customHeight="1">
      <c r="A5287" s="2">
        <v>4412101191</v>
      </c>
      <c r="B5287" s="2" t="s">
        <v>10644</v>
      </c>
      <c r="C5287" s="2" t="s">
        <v>10642</v>
      </c>
      <c r="D5287" s="2" t="s">
        <v>149</v>
      </c>
      <c r="E5287" s="2" t="s">
        <v>7396</v>
      </c>
      <c r="F5287" s="2" t="s">
        <v>4661</v>
      </c>
    </row>
    <row r="5288" spans="1:6" ht="18" customHeight="1">
      <c r="A5288" s="2">
        <v>4412101199</v>
      </c>
      <c r="B5288" s="2" t="s">
        <v>10645</v>
      </c>
      <c r="C5288" s="2" t="s">
        <v>10642</v>
      </c>
      <c r="D5288" s="2" t="s">
        <v>149</v>
      </c>
      <c r="E5288" s="2" t="s">
        <v>7396</v>
      </c>
      <c r="F5288" s="2" t="s">
        <v>4648</v>
      </c>
    </row>
    <row r="5289" spans="1:6" ht="18" customHeight="1">
      <c r="A5289" s="2">
        <v>4412101911</v>
      </c>
      <c r="B5289" s="2" t="s">
        <v>10646</v>
      </c>
      <c r="C5289" s="2" t="s">
        <v>10642</v>
      </c>
      <c r="D5289" s="2" t="s">
        <v>149</v>
      </c>
      <c r="E5289" s="2" t="s">
        <v>7396</v>
      </c>
      <c r="F5289" s="2" t="s">
        <v>4713</v>
      </c>
    </row>
    <row r="5290" spans="1:6" ht="18" customHeight="1">
      <c r="A5290" s="2">
        <v>4412101919</v>
      </c>
      <c r="B5290" s="2" t="s">
        <v>10647</v>
      </c>
      <c r="C5290" s="2" t="s">
        <v>10642</v>
      </c>
      <c r="D5290" s="2" t="s">
        <v>149</v>
      </c>
      <c r="E5290" s="2" t="s">
        <v>7396</v>
      </c>
      <c r="F5290" s="2" t="s">
        <v>4648</v>
      </c>
    </row>
    <row r="5291" spans="1:6" ht="18" customHeight="1">
      <c r="A5291" s="2">
        <v>4412101991</v>
      </c>
      <c r="B5291" s="2" t="s">
        <v>10648</v>
      </c>
      <c r="C5291" s="2" t="s">
        <v>10642</v>
      </c>
      <c r="D5291" s="2" t="s">
        <v>149</v>
      </c>
      <c r="E5291" s="2" t="s">
        <v>7396</v>
      </c>
      <c r="F5291" s="2" t="s">
        <v>4944</v>
      </c>
    </row>
    <row r="5292" spans="1:6" ht="18" customHeight="1">
      <c r="A5292" s="2">
        <v>4412101999</v>
      </c>
      <c r="B5292" s="2" t="s">
        <v>10649</v>
      </c>
      <c r="C5292" s="2" t="s">
        <v>10642</v>
      </c>
      <c r="D5292" s="2" t="s">
        <v>149</v>
      </c>
      <c r="E5292" s="2" t="s">
        <v>7396</v>
      </c>
      <c r="F5292" s="2" t="s">
        <v>4648</v>
      </c>
    </row>
    <row r="5293" spans="1:6" ht="18" customHeight="1">
      <c r="A5293" s="2">
        <v>4412102011</v>
      </c>
      <c r="B5293" s="2" t="s">
        <v>10650</v>
      </c>
      <c r="C5293" s="2" t="s">
        <v>10642</v>
      </c>
      <c r="D5293" s="2" t="s">
        <v>149</v>
      </c>
      <c r="E5293" s="2" t="s">
        <v>7396</v>
      </c>
      <c r="F5293" s="2" t="s">
        <v>4713</v>
      </c>
    </row>
    <row r="5294" spans="1:6" ht="18" customHeight="1">
      <c r="A5294" s="2">
        <v>4412102019</v>
      </c>
      <c r="B5294" s="2" t="s">
        <v>10651</v>
      </c>
      <c r="C5294" s="2" t="s">
        <v>10642</v>
      </c>
      <c r="D5294" s="2" t="s">
        <v>149</v>
      </c>
      <c r="E5294" s="2" t="s">
        <v>7396</v>
      </c>
      <c r="F5294" s="2" t="s">
        <v>4661</v>
      </c>
    </row>
    <row r="5295" spans="1:6" ht="18" customHeight="1">
      <c r="A5295" s="2">
        <v>4412102091</v>
      </c>
      <c r="B5295" s="2" t="s">
        <v>10652</v>
      </c>
      <c r="C5295" s="2" t="s">
        <v>10642</v>
      </c>
      <c r="D5295" s="2" t="s">
        <v>149</v>
      </c>
      <c r="E5295" s="2" t="s">
        <v>7396</v>
      </c>
      <c r="F5295" s="2" t="s">
        <v>4661</v>
      </c>
    </row>
    <row r="5296" spans="1:6" ht="18" customHeight="1">
      <c r="A5296" s="2">
        <v>4412102099</v>
      </c>
      <c r="B5296" s="2" t="s">
        <v>10653</v>
      </c>
      <c r="C5296" s="2" t="s">
        <v>10642</v>
      </c>
      <c r="D5296" s="2" t="s">
        <v>149</v>
      </c>
      <c r="E5296" s="2" t="s">
        <v>7396</v>
      </c>
      <c r="F5296" s="2" t="s">
        <v>4648</v>
      </c>
    </row>
    <row r="5297" spans="1:6" ht="18" customHeight="1">
      <c r="A5297" s="2">
        <v>4412109310</v>
      </c>
      <c r="B5297" s="2" t="s">
        <v>10654</v>
      </c>
      <c r="C5297" s="2" t="s">
        <v>10642</v>
      </c>
      <c r="D5297" s="2" t="s">
        <v>149</v>
      </c>
      <c r="E5297" s="2" t="s">
        <v>7396</v>
      </c>
      <c r="F5297" s="2" t="s">
        <v>4661</v>
      </c>
    </row>
    <row r="5298" spans="1:6" ht="18" customHeight="1">
      <c r="A5298" s="2">
        <v>4412109390</v>
      </c>
      <c r="B5298" s="2" t="s">
        <v>10655</v>
      </c>
      <c r="C5298" s="2" t="s">
        <v>10642</v>
      </c>
      <c r="D5298" s="2" t="s">
        <v>149</v>
      </c>
      <c r="E5298" s="2" t="s">
        <v>7396</v>
      </c>
      <c r="F5298" s="2" t="s">
        <v>4648</v>
      </c>
    </row>
    <row r="5299" spans="1:6" ht="18" customHeight="1">
      <c r="A5299" s="2">
        <v>4412109410</v>
      </c>
      <c r="B5299" s="2" t="s">
        <v>10656</v>
      </c>
      <c r="C5299" s="2" t="s">
        <v>10642</v>
      </c>
      <c r="D5299" s="2" t="s">
        <v>149</v>
      </c>
      <c r="E5299" s="2" t="s">
        <v>7396</v>
      </c>
      <c r="F5299" s="2" t="s">
        <v>4661</v>
      </c>
    </row>
    <row r="5300" spans="1:6" ht="18" customHeight="1">
      <c r="A5300" s="2">
        <v>4412109490</v>
      </c>
      <c r="B5300" s="2" t="s">
        <v>10657</v>
      </c>
      <c r="C5300" s="2" t="s">
        <v>10642</v>
      </c>
      <c r="D5300" s="2" t="s">
        <v>149</v>
      </c>
      <c r="E5300" s="2" t="s">
        <v>7396</v>
      </c>
      <c r="F5300" s="2" t="s">
        <v>4648</v>
      </c>
    </row>
    <row r="5301" spans="1:6" ht="18" customHeight="1">
      <c r="A5301" s="2">
        <v>4412109510</v>
      </c>
      <c r="B5301" s="2" t="s">
        <v>10658</v>
      </c>
      <c r="C5301" s="2" t="s">
        <v>10642</v>
      </c>
      <c r="D5301" s="2" t="s">
        <v>149</v>
      </c>
      <c r="E5301" s="2" t="s">
        <v>7396</v>
      </c>
      <c r="F5301" s="2" t="s">
        <v>4661</v>
      </c>
    </row>
    <row r="5302" spans="1:6" ht="18" customHeight="1">
      <c r="A5302" s="2">
        <v>4412109590</v>
      </c>
      <c r="B5302" s="2" t="s">
        <v>10659</v>
      </c>
      <c r="C5302" s="2" t="s">
        <v>10642</v>
      </c>
      <c r="D5302" s="2" t="s">
        <v>149</v>
      </c>
      <c r="E5302" s="2" t="s">
        <v>7396</v>
      </c>
      <c r="F5302" s="2" t="s">
        <v>4648</v>
      </c>
    </row>
    <row r="5303" spans="1:6" ht="18" customHeight="1">
      <c r="A5303" s="2">
        <v>4412109910</v>
      </c>
      <c r="B5303" s="2" t="s">
        <v>10660</v>
      </c>
      <c r="C5303" s="2" t="s">
        <v>10642</v>
      </c>
      <c r="D5303" s="2" t="s">
        <v>149</v>
      </c>
      <c r="E5303" s="2" t="s">
        <v>7396</v>
      </c>
      <c r="F5303" s="2" t="s">
        <v>4944</v>
      </c>
    </row>
    <row r="5304" spans="1:6" ht="18" customHeight="1">
      <c r="A5304" s="2">
        <v>4412109990</v>
      </c>
      <c r="B5304" s="2" t="s">
        <v>10661</v>
      </c>
      <c r="C5304" s="2" t="s">
        <v>10642</v>
      </c>
      <c r="D5304" s="2" t="s">
        <v>149</v>
      </c>
      <c r="E5304" s="2" t="s">
        <v>7396</v>
      </c>
      <c r="F5304" s="2" t="s">
        <v>4648</v>
      </c>
    </row>
    <row r="5305" spans="1:6" ht="18" customHeight="1">
      <c r="A5305" s="2">
        <v>4412310010</v>
      </c>
      <c r="B5305" s="2" t="s">
        <v>10662</v>
      </c>
      <c r="C5305" s="2" t="s">
        <v>10642</v>
      </c>
      <c r="D5305" s="2" t="s">
        <v>149</v>
      </c>
      <c r="E5305" s="2" t="s">
        <v>7396</v>
      </c>
      <c r="F5305" s="2" t="s">
        <v>4713</v>
      </c>
    </row>
    <row r="5306" spans="1:6" ht="18" customHeight="1">
      <c r="A5306" s="2">
        <v>4412310020</v>
      </c>
      <c r="B5306" s="2" t="s">
        <v>10663</v>
      </c>
      <c r="C5306" s="2" t="s">
        <v>10642</v>
      </c>
      <c r="D5306" s="2" t="s">
        <v>149</v>
      </c>
      <c r="E5306" s="2" t="s">
        <v>7396</v>
      </c>
      <c r="F5306" s="2" t="s">
        <v>4713</v>
      </c>
    </row>
    <row r="5307" spans="1:6" ht="18" customHeight="1">
      <c r="A5307" s="2">
        <v>4412310030</v>
      </c>
      <c r="B5307" s="2" t="s">
        <v>10664</v>
      </c>
      <c r="C5307" s="2" t="s">
        <v>10642</v>
      </c>
      <c r="D5307" s="2" t="s">
        <v>149</v>
      </c>
      <c r="E5307" s="2" t="s">
        <v>7396</v>
      </c>
      <c r="F5307" s="2" t="s">
        <v>4713</v>
      </c>
    </row>
    <row r="5308" spans="1:6" ht="18" customHeight="1">
      <c r="A5308" s="2">
        <v>4412310090</v>
      </c>
      <c r="B5308" s="2" t="s">
        <v>10665</v>
      </c>
      <c r="C5308" s="2" t="s">
        <v>10642</v>
      </c>
      <c r="D5308" s="2" t="s">
        <v>149</v>
      </c>
      <c r="E5308" s="2" t="s">
        <v>7396</v>
      </c>
      <c r="F5308" s="2" t="s">
        <v>4648</v>
      </c>
    </row>
    <row r="5309" spans="1:6" ht="18" customHeight="1">
      <c r="A5309" s="2">
        <v>4412330010</v>
      </c>
      <c r="B5309" s="2" t="s">
        <v>10666</v>
      </c>
      <c r="C5309" s="2" t="s">
        <v>10642</v>
      </c>
      <c r="D5309" s="2" t="s">
        <v>149</v>
      </c>
      <c r="E5309" s="2" t="s">
        <v>7396</v>
      </c>
      <c r="F5309" s="2" t="s">
        <v>4713</v>
      </c>
    </row>
    <row r="5310" spans="1:6" ht="18" customHeight="1">
      <c r="A5310" s="2">
        <v>4412330090</v>
      </c>
      <c r="B5310" s="2" t="s">
        <v>10667</v>
      </c>
      <c r="C5310" s="2" t="s">
        <v>10642</v>
      </c>
      <c r="D5310" s="2" t="s">
        <v>149</v>
      </c>
      <c r="E5310" s="2" t="s">
        <v>7396</v>
      </c>
      <c r="F5310" s="2" t="s">
        <v>4648</v>
      </c>
    </row>
    <row r="5311" spans="1:6" ht="18" customHeight="1">
      <c r="A5311" s="2">
        <v>4412341010</v>
      </c>
      <c r="B5311" s="2" t="s">
        <v>10668</v>
      </c>
      <c r="C5311" s="2" t="s">
        <v>10642</v>
      </c>
      <c r="D5311" s="2" t="s">
        <v>149</v>
      </c>
      <c r="E5311" s="2" t="s">
        <v>7396</v>
      </c>
      <c r="F5311" s="2" t="s">
        <v>4661</v>
      </c>
    </row>
    <row r="5312" spans="1:6" ht="18" customHeight="1">
      <c r="A5312" s="2">
        <v>4412341090</v>
      </c>
      <c r="B5312" s="2" t="s">
        <v>10669</v>
      </c>
      <c r="C5312" s="2" t="s">
        <v>10642</v>
      </c>
      <c r="D5312" s="2" t="s">
        <v>149</v>
      </c>
      <c r="E5312" s="2" t="s">
        <v>7396</v>
      </c>
      <c r="F5312" s="2" t="s">
        <v>4648</v>
      </c>
    </row>
    <row r="5313" spans="1:6" ht="18" customHeight="1">
      <c r="A5313" s="2">
        <v>4412349010</v>
      </c>
      <c r="B5313" s="2" t="s">
        <v>10670</v>
      </c>
      <c r="C5313" s="2" t="s">
        <v>10642</v>
      </c>
      <c r="D5313" s="2" t="s">
        <v>149</v>
      </c>
      <c r="E5313" s="2" t="s">
        <v>7396</v>
      </c>
      <c r="F5313" s="2" t="s">
        <v>4661</v>
      </c>
    </row>
    <row r="5314" spans="1:6" ht="18" customHeight="1">
      <c r="A5314" s="2">
        <v>4412349090</v>
      </c>
      <c r="B5314" s="2" t="s">
        <v>10671</v>
      </c>
      <c r="C5314" s="2" t="s">
        <v>10642</v>
      </c>
      <c r="D5314" s="2" t="s">
        <v>149</v>
      </c>
      <c r="E5314" s="2" t="s">
        <v>7396</v>
      </c>
      <c r="F5314" s="2" t="s">
        <v>4648</v>
      </c>
    </row>
    <row r="5315" spans="1:6" ht="18" customHeight="1">
      <c r="A5315" s="2">
        <v>4412390010</v>
      </c>
      <c r="B5315" s="2" t="s">
        <v>10672</v>
      </c>
      <c r="C5315" s="2" t="s">
        <v>10642</v>
      </c>
      <c r="D5315" s="2" t="s">
        <v>149</v>
      </c>
      <c r="E5315" s="2" t="s">
        <v>7396</v>
      </c>
      <c r="F5315" s="2" t="s">
        <v>4713</v>
      </c>
    </row>
    <row r="5316" spans="1:6" ht="18" customHeight="1">
      <c r="A5316" s="2">
        <v>4412390090</v>
      </c>
      <c r="B5316" s="2" t="s">
        <v>10673</v>
      </c>
      <c r="C5316" s="2" t="s">
        <v>10642</v>
      </c>
      <c r="D5316" s="2" t="s">
        <v>149</v>
      </c>
      <c r="E5316" s="2" t="s">
        <v>7396</v>
      </c>
      <c r="F5316" s="2" t="s">
        <v>4648</v>
      </c>
    </row>
    <row r="5317" spans="1:6" ht="18" customHeight="1">
      <c r="A5317" s="2">
        <v>4412410010</v>
      </c>
      <c r="B5317" s="2" t="s">
        <v>10674</v>
      </c>
      <c r="C5317" s="2" t="s">
        <v>10642</v>
      </c>
      <c r="D5317" s="2" t="s">
        <v>149</v>
      </c>
      <c r="E5317" s="2" t="s">
        <v>7396</v>
      </c>
      <c r="F5317" s="2" t="s">
        <v>4713</v>
      </c>
    </row>
    <row r="5318" spans="1:6" ht="18" customHeight="1">
      <c r="A5318" s="2">
        <v>4412410090</v>
      </c>
      <c r="B5318" s="2" t="s">
        <v>10675</v>
      </c>
      <c r="C5318" s="2" t="s">
        <v>10642</v>
      </c>
      <c r="D5318" s="2" t="s">
        <v>149</v>
      </c>
      <c r="E5318" s="2" t="s">
        <v>7396</v>
      </c>
      <c r="F5318" s="2" t="s">
        <v>4648</v>
      </c>
    </row>
    <row r="5319" spans="1:6" ht="18" customHeight="1">
      <c r="A5319" s="2">
        <v>4412420010</v>
      </c>
      <c r="B5319" s="2" t="s">
        <v>10676</v>
      </c>
      <c r="C5319" s="2" t="s">
        <v>10642</v>
      </c>
      <c r="D5319" s="2" t="s">
        <v>149</v>
      </c>
      <c r="E5319" s="2" t="s">
        <v>7396</v>
      </c>
      <c r="F5319" s="2" t="s">
        <v>4713</v>
      </c>
    </row>
    <row r="5320" spans="1:6" ht="18" customHeight="1">
      <c r="A5320" s="2">
        <v>4412420090</v>
      </c>
      <c r="B5320" s="2" t="s">
        <v>10677</v>
      </c>
      <c r="C5320" s="2" t="s">
        <v>10642</v>
      </c>
      <c r="D5320" s="2" t="s">
        <v>149</v>
      </c>
      <c r="E5320" s="2" t="s">
        <v>7396</v>
      </c>
      <c r="F5320" s="2" t="s">
        <v>4648</v>
      </c>
    </row>
    <row r="5321" spans="1:6" ht="18" customHeight="1">
      <c r="A5321" s="2">
        <v>4412491110</v>
      </c>
      <c r="B5321" s="2" t="s">
        <v>10678</v>
      </c>
      <c r="C5321" s="2" t="s">
        <v>10642</v>
      </c>
      <c r="D5321" s="2" t="s">
        <v>149</v>
      </c>
      <c r="E5321" s="2" t="s">
        <v>7396</v>
      </c>
      <c r="F5321" s="2" t="s">
        <v>4713</v>
      </c>
    </row>
    <row r="5322" spans="1:6" ht="18" customHeight="1">
      <c r="A5322" s="2">
        <v>4412491190</v>
      </c>
      <c r="B5322" s="2" t="s">
        <v>10679</v>
      </c>
      <c r="C5322" s="2" t="s">
        <v>10642</v>
      </c>
      <c r="D5322" s="2" t="s">
        <v>149</v>
      </c>
      <c r="E5322" s="2" t="s">
        <v>7396</v>
      </c>
      <c r="F5322" s="2" t="s">
        <v>4648</v>
      </c>
    </row>
    <row r="5323" spans="1:6" ht="18" customHeight="1">
      <c r="A5323" s="2">
        <v>4412491910</v>
      </c>
      <c r="B5323" s="2" t="s">
        <v>10680</v>
      </c>
      <c r="C5323" s="2" t="s">
        <v>10642</v>
      </c>
      <c r="D5323" s="2" t="s">
        <v>149</v>
      </c>
      <c r="E5323" s="2" t="s">
        <v>7396</v>
      </c>
      <c r="F5323" s="2" t="s">
        <v>4713</v>
      </c>
    </row>
    <row r="5324" spans="1:6" ht="18" customHeight="1">
      <c r="A5324" s="2">
        <v>4412491990</v>
      </c>
      <c r="B5324" s="2" t="s">
        <v>10681</v>
      </c>
      <c r="C5324" s="2" t="s">
        <v>10642</v>
      </c>
      <c r="D5324" s="2" t="s">
        <v>149</v>
      </c>
      <c r="E5324" s="2" t="s">
        <v>7396</v>
      </c>
      <c r="F5324" s="2" t="s">
        <v>4648</v>
      </c>
    </row>
    <row r="5325" spans="1:6" ht="18" customHeight="1">
      <c r="A5325" s="2">
        <v>4412492010</v>
      </c>
      <c r="B5325" s="2" t="s">
        <v>10682</v>
      </c>
      <c r="C5325" s="2" t="s">
        <v>10642</v>
      </c>
      <c r="D5325" s="2" t="s">
        <v>149</v>
      </c>
      <c r="E5325" s="2" t="s">
        <v>7396</v>
      </c>
      <c r="F5325" s="2" t="s">
        <v>4713</v>
      </c>
    </row>
    <row r="5326" spans="1:6" ht="18" customHeight="1">
      <c r="A5326" s="2">
        <v>4412492090</v>
      </c>
      <c r="B5326" s="2" t="s">
        <v>10683</v>
      </c>
      <c r="C5326" s="2" t="s">
        <v>10642</v>
      </c>
      <c r="D5326" s="2" t="s">
        <v>149</v>
      </c>
      <c r="E5326" s="2" t="s">
        <v>7396</v>
      </c>
      <c r="F5326" s="2" t="s">
        <v>4648</v>
      </c>
    </row>
    <row r="5327" spans="1:6" ht="18" customHeight="1">
      <c r="A5327" s="2">
        <v>4412499010</v>
      </c>
      <c r="B5327" s="2" t="s">
        <v>10684</v>
      </c>
      <c r="C5327" s="2" t="s">
        <v>10642</v>
      </c>
      <c r="D5327" s="2" t="s">
        <v>149</v>
      </c>
      <c r="E5327" s="2" t="s">
        <v>7396</v>
      </c>
      <c r="F5327" s="2" t="s">
        <v>4713</v>
      </c>
    </row>
    <row r="5328" spans="1:6" ht="18" customHeight="1">
      <c r="A5328" s="2">
        <v>4412499090</v>
      </c>
      <c r="B5328" s="2" t="s">
        <v>10685</v>
      </c>
      <c r="C5328" s="2" t="s">
        <v>10642</v>
      </c>
      <c r="D5328" s="2" t="s">
        <v>149</v>
      </c>
      <c r="E5328" s="2" t="s">
        <v>7396</v>
      </c>
      <c r="F5328" s="2" t="s">
        <v>4648</v>
      </c>
    </row>
    <row r="5329" spans="1:6" ht="18" customHeight="1">
      <c r="A5329" s="2">
        <v>4412510010</v>
      </c>
      <c r="B5329" s="2" t="s">
        <v>10686</v>
      </c>
      <c r="C5329" s="2" t="s">
        <v>10642</v>
      </c>
      <c r="D5329" s="2" t="s">
        <v>149</v>
      </c>
      <c r="E5329" s="2" t="s">
        <v>7396</v>
      </c>
      <c r="F5329" s="2" t="s">
        <v>4713</v>
      </c>
    </row>
    <row r="5330" spans="1:6" ht="18" customHeight="1">
      <c r="A5330" s="2">
        <v>4412510090</v>
      </c>
      <c r="B5330" s="2" t="s">
        <v>10687</v>
      </c>
      <c r="C5330" s="2" t="s">
        <v>10642</v>
      </c>
      <c r="D5330" s="2" t="s">
        <v>149</v>
      </c>
      <c r="E5330" s="2" t="s">
        <v>7396</v>
      </c>
      <c r="F5330" s="2" t="s">
        <v>4648</v>
      </c>
    </row>
    <row r="5331" spans="1:6" ht="18" customHeight="1">
      <c r="A5331" s="2">
        <v>4412520010</v>
      </c>
      <c r="B5331" s="2" t="s">
        <v>10688</v>
      </c>
      <c r="C5331" s="2" t="s">
        <v>10642</v>
      </c>
      <c r="D5331" s="2" t="s">
        <v>149</v>
      </c>
      <c r="E5331" s="2" t="s">
        <v>7396</v>
      </c>
      <c r="F5331" s="2" t="s">
        <v>4713</v>
      </c>
    </row>
    <row r="5332" spans="1:6" ht="18" customHeight="1">
      <c r="A5332" s="2">
        <v>4412520090</v>
      </c>
      <c r="B5332" s="2" t="s">
        <v>10689</v>
      </c>
      <c r="C5332" s="2" t="s">
        <v>10642</v>
      </c>
      <c r="D5332" s="2" t="s">
        <v>149</v>
      </c>
      <c r="E5332" s="2" t="s">
        <v>7396</v>
      </c>
      <c r="F5332" s="2" t="s">
        <v>4648</v>
      </c>
    </row>
    <row r="5333" spans="1:6" ht="18" customHeight="1">
      <c r="A5333" s="2">
        <v>4412591110</v>
      </c>
      <c r="B5333" s="2" t="s">
        <v>10690</v>
      </c>
      <c r="C5333" s="2" t="s">
        <v>10642</v>
      </c>
      <c r="D5333" s="2" t="s">
        <v>149</v>
      </c>
      <c r="E5333" s="2" t="s">
        <v>7396</v>
      </c>
      <c r="F5333" s="2" t="s">
        <v>4713</v>
      </c>
    </row>
    <row r="5334" spans="1:6" ht="18" customHeight="1">
      <c r="A5334" s="2">
        <v>4412591190</v>
      </c>
      <c r="B5334" s="2" t="s">
        <v>10691</v>
      </c>
      <c r="C5334" s="2" t="s">
        <v>10642</v>
      </c>
      <c r="D5334" s="2" t="s">
        <v>149</v>
      </c>
      <c r="E5334" s="2" t="s">
        <v>7396</v>
      </c>
      <c r="F5334" s="2" t="s">
        <v>4648</v>
      </c>
    </row>
    <row r="5335" spans="1:6" ht="18" customHeight="1">
      <c r="A5335" s="2">
        <v>4412591910</v>
      </c>
      <c r="B5335" s="2" t="s">
        <v>10692</v>
      </c>
      <c r="C5335" s="2" t="s">
        <v>10642</v>
      </c>
      <c r="D5335" s="2" t="s">
        <v>149</v>
      </c>
      <c r="E5335" s="2" t="s">
        <v>7396</v>
      </c>
      <c r="F5335" s="2" t="s">
        <v>4713</v>
      </c>
    </row>
    <row r="5336" spans="1:6" ht="18" customHeight="1">
      <c r="A5336" s="2">
        <v>4412591990</v>
      </c>
      <c r="B5336" s="2" t="s">
        <v>10693</v>
      </c>
      <c r="C5336" s="2" t="s">
        <v>10642</v>
      </c>
      <c r="D5336" s="2" t="s">
        <v>149</v>
      </c>
      <c r="E5336" s="2" t="s">
        <v>7396</v>
      </c>
      <c r="F5336" s="2" t="s">
        <v>4648</v>
      </c>
    </row>
    <row r="5337" spans="1:6" ht="18" customHeight="1">
      <c r="A5337" s="2">
        <v>4412592010</v>
      </c>
      <c r="B5337" s="2" t="s">
        <v>10694</v>
      </c>
      <c r="C5337" s="2" t="s">
        <v>10642</v>
      </c>
      <c r="D5337" s="2" t="s">
        <v>149</v>
      </c>
      <c r="E5337" s="2" t="s">
        <v>7396</v>
      </c>
      <c r="F5337" s="2" t="s">
        <v>4713</v>
      </c>
    </row>
    <row r="5338" spans="1:6" ht="18" customHeight="1">
      <c r="A5338" s="2">
        <v>4412592090</v>
      </c>
      <c r="B5338" s="2" t="s">
        <v>10695</v>
      </c>
      <c r="C5338" s="2" t="s">
        <v>10642</v>
      </c>
      <c r="D5338" s="2" t="s">
        <v>149</v>
      </c>
      <c r="E5338" s="2" t="s">
        <v>7396</v>
      </c>
      <c r="F5338" s="2" t="s">
        <v>4648</v>
      </c>
    </row>
    <row r="5339" spans="1:6" ht="18" customHeight="1">
      <c r="A5339" s="2">
        <v>4412599010</v>
      </c>
      <c r="B5339" s="2" t="s">
        <v>10696</v>
      </c>
      <c r="C5339" s="2" t="s">
        <v>10642</v>
      </c>
      <c r="D5339" s="2" t="s">
        <v>149</v>
      </c>
      <c r="E5339" s="2" t="s">
        <v>7396</v>
      </c>
      <c r="F5339" s="2" t="s">
        <v>4661</v>
      </c>
    </row>
    <row r="5340" spans="1:6" ht="18" customHeight="1">
      <c r="A5340" s="2">
        <v>4412599090</v>
      </c>
      <c r="B5340" s="2" t="s">
        <v>10697</v>
      </c>
      <c r="C5340" s="2" t="s">
        <v>10642</v>
      </c>
      <c r="D5340" s="2" t="s">
        <v>149</v>
      </c>
      <c r="E5340" s="2" t="s">
        <v>7396</v>
      </c>
      <c r="F5340" s="2" t="s">
        <v>4648</v>
      </c>
    </row>
    <row r="5341" spans="1:6" ht="18" customHeight="1">
      <c r="A5341" s="2">
        <v>4412910010</v>
      </c>
      <c r="B5341" s="2" t="s">
        <v>10698</v>
      </c>
      <c r="C5341" s="2" t="s">
        <v>10642</v>
      </c>
      <c r="D5341" s="2" t="s">
        <v>149</v>
      </c>
      <c r="E5341" s="2" t="s">
        <v>7396</v>
      </c>
      <c r="F5341" s="2" t="s">
        <v>4713</v>
      </c>
    </row>
    <row r="5342" spans="1:6" ht="18" customHeight="1">
      <c r="A5342" s="2">
        <v>4412910090</v>
      </c>
      <c r="B5342" s="2" t="s">
        <v>10699</v>
      </c>
      <c r="C5342" s="2" t="s">
        <v>10642</v>
      </c>
      <c r="D5342" s="2" t="s">
        <v>149</v>
      </c>
      <c r="E5342" s="2" t="s">
        <v>7396</v>
      </c>
      <c r="F5342" s="2" t="s">
        <v>4648</v>
      </c>
    </row>
    <row r="5343" spans="1:6" ht="18" customHeight="1">
      <c r="A5343" s="2">
        <v>4412920010</v>
      </c>
      <c r="B5343" s="2" t="s">
        <v>10700</v>
      </c>
      <c r="C5343" s="2" t="s">
        <v>10642</v>
      </c>
      <c r="D5343" s="2" t="s">
        <v>149</v>
      </c>
      <c r="E5343" s="2" t="s">
        <v>7396</v>
      </c>
      <c r="F5343" s="2" t="s">
        <v>4713</v>
      </c>
    </row>
    <row r="5344" spans="1:6" ht="18" customHeight="1">
      <c r="A5344" s="2">
        <v>4412920090</v>
      </c>
      <c r="B5344" s="2" t="s">
        <v>10701</v>
      </c>
      <c r="C5344" s="2" t="s">
        <v>10642</v>
      </c>
      <c r="D5344" s="2" t="s">
        <v>149</v>
      </c>
      <c r="E5344" s="2" t="s">
        <v>7396</v>
      </c>
      <c r="F5344" s="2" t="s">
        <v>4648</v>
      </c>
    </row>
    <row r="5345" spans="1:6" ht="18" customHeight="1">
      <c r="A5345" s="2">
        <v>4412992010</v>
      </c>
      <c r="B5345" s="2" t="s">
        <v>10702</v>
      </c>
      <c r="C5345" s="2" t="s">
        <v>10642</v>
      </c>
      <c r="D5345" s="2" t="s">
        <v>149</v>
      </c>
      <c r="E5345" s="2" t="s">
        <v>7396</v>
      </c>
      <c r="F5345" s="2" t="s">
        <v>4713</v>
      </c>
    </row>
    <row r="5346" spans="1:6" ht="18" customHeight="1">
      <c r="A5346" s="2">
        <v>4412992090</v>
      </c>
      <c r="B5346" s="2" t="s">
        <v>10703</v>
      </c>
      <c r="C5346" s="2" t="s">
        <v>10642</v>
      </c>
      <c r="D5346" s="2" t="s">
        <v>149</v>
      </c>
      <c r="E5346" s="2" t="s">
        <v>7396</v>
      </c>
      <c r="F5346" s="2" t="s">
        <v>4648</v>
      </c>
    </row>
    <row r="5347" spans="1:6" ht="18" customHeight="1">
      <c r="A5347" s="2">
        <v>4412993010</v>
      </c>
      <c r="B5347" s="2" t="s">
        <v>10704</v>
      </c>
      <c r="C5347" s="2" t="s">
        <v>10642</v>
      </c>
      <c r="D5347" s="2" t="s">
        <v>149</v>
      </c>
      <c r="E5347" s="2" t="s">
        <v>7396</v>
      </c>
      <c r="F5347" s="2" t="s">
        <v>4713</v>
      </c>
    </row>
    <row r="5348" spans="1:6" ht="18" customHeight="1">
      <c r="A5348" s="2">
        <v>4412993090</v>
      </c>
      <c r="B5348" s="2" t="s">
        <v>10705</v>
      </c>
      <c r="C5348" s="2" t="s">
        <v>10642</v>
      </c>
      <c r="D5348" s="2" t="s">
        <v>149</v>
      </c>
      <c r="E5348" s="2" t="s">
        <v>7396</v>
      </c>
      <c r="F5348" s="2" t="s">
        <v>4648</v>
      </c>
    </row>
    <row r="5349" spans="1:6" ht="18" customHeight="1">
      <c r="A5349" s="2">
        <v>4412994010</v>
      </c>
      <c r="B5349" s="2" t="s">
        <v>10706</v>
      </c>
      <c r="C5349" s="2" t="s">
        <v>10642</v>
      </c>
      <c r="D5349" s="2" t="s">
        <v>149</v>
      </c>
      <c r="E5349" s="2" t="s">
        <v>7396</v>
      </c>
      <c r="F5349" s="2" t="s">
        <v>4713</v>
      </c>
    </row>
    <row r="5350" spans="1:6" ht="18" customHeight="1">
      <c r="A5350" s="2">
        <v>4412994090</v>
      </c>
      <c r="B5350" s="2" t="s">
        <v>10707</v>
      </c>
      <c r="C5350" s="2" t="s">
        <v>10642</v>
      </c>
      <c r="D5350" s="2" t="s">
        <v>149</v>
      </c>
      <c r="E5350" s="2" t="s">
        <v>7396</v>
      </c>
      <c r="F5350" s="2" t="s">
        <v>4648</v>
      </c>
    </row>
    <row r="5351" spans="1:6" ht="18" customHeight="1">
      <c r="A5351" s="2">
        <v>4412999010</v>
      </c>
      <c r="B5351" s="2" t="s">
        <v>10708</v>
      </c>
      <c r="C5351" s="2" t="s">
        <v>10642</v>
      </c>
      <c r="D5351" s="2" t="s">
        <v>149</v>
      </c>
      <c r="E5351" s="2" t="s">
        <v>7396</v>
      </c>
      <c r="F5351" s="2" t="s">
        <v>4661</v>
      </c>
    </row>
    <row r="5352" spans="1:6" ht="18" customHeight="1">
      <c r="A5352" s="2">
        <v>4412999090</v>
      </c>
      <c r="B5352" s="2" t="s">
        <v>10709</v>
      </c>
      <c r="C5352" s="2" t="s">
        <v>10642</v>
      </c>
      <c r="D5352" s="2" t="s">
        <v>149</v>
      </c>
      <c r="E5352" s="2" t="s">
        <v>7396</v>
      </c>
      <c r="F5352" s="2" t="s">
        <v>4648</v>
      </c>
    </row>
    <row r="5353" spans="1:6" ht="18" customHeight="1">
      <c r="A5353" s="2">
        <v>4413000000</v>
      </c>
      <c r="B5353" s="2" t="s">
        <v>10710</v>
      </c>
      <c r="C5353" s="2" t="s">
        <v>10711</v>
      </c>
      <c r="D5353" s="2" t="s">
        <v>149</v>
      </c>
      <c r="E5353" s="2"/>
      <c r="F5353" s="2" t="s">
        <v>4648</v>
      </c>
    </row>
    <row r="5354" spans="1:6" ht="18" customHeight="1">
      <c r="A5354" s="2">
        <v>4414100010</v>
      </c>
      <c r="B5354" s="2" t="s">
        <v>10712</v>
      </c>
      <c r="C5354" s="2" t="s">
        <v>10713</v>
      </c>
      <c r="D5354" s="2" t="s">
        <v>149</v>
      </c>
      <c r="E5354" s="2"/>
      <c r="F5354" s="2" t="s">
        <v>4713</v>
      </c>
    </row>
    <row r="5355" spans="1:6" ht="18" customHeight="1">
      <c r="A5355" s="2">
        <v>4414100090</v>
      </c>
      <c r="B5355" s="2" t="s">
        <v>10714</v>
      </c>
      <c r="C5355" s="2" t="s">
        <v>10713</v>
      </c>
      <c r="D5355" s="2" t="s">
        <v>149</v>
      </c>
      <c r="E5355" s="2"/>
      <c r="F5355" s="2" t="s">
        <v>4648</v>
      </c>
    </row>
    <row r="5356" spans="1:6" ht="18" customHeight="1">
      <c r="A5356" s="2">
        <v>4414901000</v>
      </c>
      <c r="B5356" s="2" t="s">
        <v>10715</v>
      </c>
      <c r="C5356" s="2" t="s">
        <v>10713</v>
      </c>
      <c r="D5356" s="2" t="s">
        <v>149</v>
      </c>
      <c r="E5356" s="2"/>
      <c r="F5356" s="2" t="s">
        <v>4648</v>
      </c>
    </row>
    <row r="5357" spans="1:6" ht="18" customHeight="1">
      <c r="A5357" s="2">
        <v>4414909010</v>
      </c>
      <c r="B5357" s="2" t="s">
        <v>10716</v>
      </c>
      <c r="C5357" s="2" t="s">
        <v>10713</v>
      </c>
      <c r="D5357" s="2" t="s">
        <v>149</v>
      </c>
      <c r="E5357" s="2"/>
      <c r="F5357" s="2" t="s">
        <v>4713</v>
      </c>
    </row>
    <row r="5358" spans="1:6" ht="18" customHeight="1">
      <c r="A5358" s="2">
        <v>4414909090</v>
      </c>
      <c r="B5358" s="2" t="s">
        <v>10717</v>
      </c>
      <c r="C5358" s="2" t="s">
        <v>10713</v>
      </c>
      <c r="D5358" s="2" t="s">
        <v>149</v>
      </c>
      <c r="E5358" s="2"/>
      <c r="F5358" s="2" t="s">
        <v>4648</v>
      </c>
    </row>
    <row r="5359" spans="1:6" ht="18" customHeight="1">
      <c r="A5359" s="2">
        <v>4415100010</v>
      </c>
      <c r="B5359" s="2" t="s">
        <v>10718</v>
      </c>
      <c r="C5359" s="2" t="s">
        <v>10719</v>
      </c>
      <c r="D5359" s="2" t="s">
        <v>149</v>
      </c>
      <c r="E5359" s="2" t="s">
        <v>9258</v>
      </c>
      <c r="F5359" s="2" t="s">
        <v>4713</v>
      </c>
    </row>
    <row r="5360" spans="1:6" ht="18" customHeight="1">
      <c r="A5360" s="2">
        <v>4415100020</v>
      </c>
      <c r="B5360" s="2" t="s">
        <v>10720</v>
      </c>
      <c r="C5360" s="2" t="s">
        <v>10719</v>
      </c>
      <c r="D5360" s="2" t="s">
        <v>149</v>
      </c>
      <c r="E5360" s="2" t="s">
        <v>9258</v>
      </c>
      <c r="F5360" s="2" t="s">
        <v>4713</v>
      </c>
    </row>
    <row r="5361" spans="1:6" ht="18" customHeight="1">
      <c r="A5361" s="2">
        <v>4415100090</v>
      </c>
      <c r="B5361" s="2" t="s">
        <v>10721</v>
      </c>
      <c r="C5361" s="2" t="s">
        <v>10719</v>
      </c>
      <c r="D5361" s="2" t="s">
        <v>149</v>
      </c>
      <c r="E5361" s="2" t="s">
        <v>9258</v>
      </c>
      <c r="F5361" s="2" t="s">
        <v>4648</v>
      </c>
    </row>
    <row r="5362" spans="1:6" ht="18" customHeight="1">
      <c r="A5362" s="2">
        <v>4415201000</v>
      </c>
      <c r="B5362" s="2" t="s">
        <v>10722</v>
      </c>
      <c r="C5362" s="2" t="s">
        <v>10719</v>
      </c>
      <c r="D5362" s="2" t="s">
        <v>149</v>
      </c>
      <c r="E5362" s="2" t="s">
        <v>9258</v>
      </c>
      <c r="F5362" s="2" t="s">
        <v>4648</v>
      </c>
    </row>
    <row r="5363" spans="1:6" ht="18" customHeight="1">
      <c r="A5363" s="2">
        <v>4415209010</v>
      </c>
      <c r="B5363" s="2" t="s">
        <v>10723</v>
      </c>
      <c r="C5363" s="2" t="s">
        <v>10719</v>
      </c>
      <c r="D5363" s="2" t="s">
        <v>149</v>
      </c>
      <c r="E5363" s="2" t="s">
        <v>9258</v>
      </c>
      <c r="F5363" s="2" t="s">
        <v>4713</v>
      </c>
    </row>
    <row r="5364" spans="1:6" ht="18" customHeight="1">
      <c r="A5364" s="2">
        <v>4415209020</v>
      </c>
      <c r="B5364" s="2" t="s">
        <v>10724</v>
      </c>
      <c r="C5364" s="2" t="s">
        <v>10719</v>
      </c>
      <c r="D5364" s="2" t="s">
        <v>149</v>
      </c>
      <c r="E5364" s="2" t="s">
        <v>9258</v>
      </c>
      <c r="F5364" s="2" t="s">
        <v>4713</v>
      </c>
    </row>
    <row r="5365" spans="1:6" ht="18" customHeight="1">
      <c r="A5365" s="2">
        <v>4415209090</v>
      </c>
      <c r="B5365" s="2" t="s">
        <v>10725</v>
      </c>
      <c r="C5365" s="2" t="s">
        <v>10719</v>
      </c>
      <c r="D5365" s="2" t="s">
        <v>149</v>
      </c>
      <c r="E5365" s="2" t="s">
        <v>9258</v>
      </c>
      <c r="F5365" s="2" t="s">
        <v>4648</v>
      </c>
    </row>
    <row r="5366" spans="1:6" ht="18" customHeight="1">
      <c r="A5366" s="2">
        <v>4416001000</v>
      </c>
      <c r="B5366" s="2" t="s">
        <v>10726</v>
      </c>
      <c r="C5366" s="2" t="s">
        <v>10727</v>
      </c>
      <c r="D5366" s="2" t="s">
        <v>149</v>
      </c>
      <c r="E5366" s="2"/>
      <c r="F5366" s="2" t="s">
        <v>4648</v>
      </c>
    </row>
    <row r="5367" spans="1:6" ht="18" customHeight="1">
      <c r="A5367" s="2">
        <v>4416009010</v>
      </c>
      <c r="B5367" s="2" t="s">
        <v>10728</v>
      </c>
      <c r="C5367" s="2" t="s">
        <v>10727</v>
      </c>
      <c r="D5367" s="2" t="s">
        <v>149</v>
      </c>
      <c r="E5367" s="2"/>
      <c r="F5367" s="2" t="s">
        <v>4713</v>
      </c>
    </row>
    <row r="5368" spans="1:6" ht="18" customHeight="1">
      <c r="A5368" s="2">
        <v>4416009020</v>
      </c>
      <c r="B5368" s="2" t="s">
        <v>10729</v>
      </c>
      <c r="C5368" s="2" t="s">
        <v>10727</v>
      </c>
      <c r="D5368" s="2" t="s">
        <v>149</v>
      </c>
      <c r="E5368" s="2"/>
      <c r="F5368" s="2" t="s">
        <v>4713</v>
      </c>
    </row>
    <row r="5369" spans="1:6" ht="18" customHeight="1">
      <c r="A5369" s="2">
        <v>4416009030</v>
      </c>
      <c r="B5369" s="2" t="s">
        <v>10730</v>
      </c>
      <c r="C5369" s="2" t="s">
        <v>10727</v>
      </c>
      <c r="D5369" s="2" t="s">
        <v>149</v>
      </c>
      <c r="E5369" s="2"/>
      <c r="F5369" s="2" t="s">
        <v>4648</v>
      </c>
    </row>
    <row r="5370" spans="1:6" ht="18" customHeight="1">
      <c r="A5370" s="2">
        <v>4416009090</v>
      </c>
      <c r="B5370" s="2" t="s">
        <v>10731</v>
      </c>
      <c r="C5370" s="2" t="s">
        <v>10727</v>
      </c>
      <c r="D5370" s="2" t="s">
        <v>149</v>
      </c>
      <c r="E5370" s="2"/>
      <c r="F5370" s="2" t="s">
        <v>4648</v>
      </c>
    </row>
    <row r="5371" spans="1:6" ht="18" customHeight="1">
      <c r="A5371" s="2">
        <v>4417001000</v>
      </c>
      <c r="B5371" s="2" t="s">
        <v>10732</v>
      </c>
      <c r="C5371" s="2" t="s">
        <v>10713</v>
      </c>
      <c r="D5371" s="2" t="s">
        <v>149</v>
      </c>
      <c r="E5371" s="2"/>
      <c r="F5371" s="2" t="s">
        <v>4648</v>
      </c>
    </row>
    <row r="5372" spans="1:6" ht="18" customHeight="1">
      <c r="A5372" s="2">
        <v>4417009010</v>
      </c>
      <c r="B5372" s="2" t="s">
        <v>10733</v>
      </c>
      <c r="C5372" s="2" t="s">
        <v>10713</v>
      </c>
      <c r="D5372" s="2" t="s">
        <v>149</v>
      </c>
      <c r="E5372" s="2"/>
      <c r="F5372" s="2" t="s">
        <v>4713</v>
      </c>
    </row>
    <row r="5373" spans="1:6" ht="18" customHeight="1">
      <c r="A5373" s="2">
        <v>4417009020</v>
      </c>
      <c r="B5373" s="2" t="s">
        <v>10734</v>
      </c>
      <c r="C5373" s="2" t="s">
        <v>10713</v>
      </c>
      <c r="D5373" s="2" t="s">
        <v>149</v>
      </c>
      <c r="E5373" s="2"/>
      <c r="F5373" s="2" t="s">
        <v>4713</v>
      </c>
    </row>
    <row r="5374" spans="1:6" ht="18" customHeight="1">
      <c r="A5374" s="2">
        <v>4417009090</v>
      </c>
      <c r="B5374" s="2" t="s">
        <v>10735</v>
      </c>
      <c r="C5374" s="2" t="s">
        <v>10713</v>
      </c>
      <c r="D5374" s="2" t="s">
        <v>149</v>
      </c>
      <c r="E5374" s="2"/>
      <c r="F5374" s="2" t="s">
        <v>4648</v>
      </c>
    </row>
    <row r="5375" spans="1:6" ht="18" customHeight="1">
      <c r="A5375" s="2">
        <v>4418110010</v>
      </c>
      <c r="B5375" s="2" t="s">
        <v>10736</v>
      </c>
      <c r="C5375" s="2" t="s">
        <v>10737</v>
      </c>
      <c r="D5375" s="2" t="s">
        <v>149</v>
      </c>
      <c r="E5375" s="2"/>
      <c r="F5375" s="2" t="s">
        <v>4713</v>
      </c>
    </row>
    <row r="5376" spans="1:6" ht="18" customHeight="1">
      <c r="A5376" s="2">
        <v>4418110090</v>
      </c>
      <c r="B5376" s="2" t="s">
        <v>10738</v>
      </c>
      <c r="C5376" s="2" t="s">
        <v>10737</v>
      </c>
      <c r="D5376" s="2" t="s">
        <v>149</v>
      </c>
      <c r="E5376" s="2"/>
      <c r="F5376" s="2" t="s">
        <v>4648</v>
      </c>
    </row>
    <row r="5377" spans="1:6" ht="18" customHeight="1">
      <c r="A5377" s="2">
        <v>4418191000</v>
      </c>
      <c r="B5377" s="2" t="s">
        <v>10739</v>
      </c>
      <c r="C5377" s="2" t="s">
        <v>10737</v>
      </c>
      <c r="D5377" s="2" t="s">
        <v>149</v>
      </c>
      <c r="E5377" s="2"/>
      <c r="F5377" s="2" t="s">
        <v>4648</v>
      </c>
    </row>
    <row r="5378" spans="1:6" ht="18" customHeight="1">
      <c r="A5378" s="2">
        <v>4418199010</v>
      </c>
      <c r="B5378" s="2" t="s">
        <v>10740</v>
      </c>
      <c r="C5378" s="2" t="s">
        <v>10737</v>
      </c>
      <c r="D5378" s="2" t="s">
        <v>149</v>
      </c>
      <c r="E5378" s="2"/>
      <c r="F5378" s="2" t="s">
        <v>4713</v>
      </c>
    </row>
    <row r="5379" spans="1:6" ht="18" customHeight="1">
      <c r="A5379" s="2">
        <v>4418199090</v>
      </c>
      <c r="B5379" s="2" t="s">
        <v>10741</v>
      </c>
      <c r="C5379" s="2" t="s">
        <v>10737</v>
      </c>
      <c r="D5379" s="2" t="s">
        <v>149</v>
      </c>
      <c r="E5379" s="2"/>
      <c r="F5379" s="2" t="s">
        <v>4648</v>
      </c>
    </row>
    <row r="5380" spans="1:6" ht="18" customHeight="1">
      <c r="A5380" s="2">
        <v>4418210010</v>
      </c>
      <c r="B5380" s="2" t="s">
        <v>10742</v>
      </c>
      <c r="C5380" s="2" t="s">
        <v>10743</v>
      </c>
      <c r="D5380" s="2" t="s">
        <v>149</v>
      </c>
      <c r="E5380" s="2"/>
      <c r="F5380" s="2" t="s">
        <v>4713</v>
      </c>
    </row>
    <row r="5381" spans="1:6" ht="18" customHeight="1">
      <c r="A5381" s="2">
        <v>4418210090</v>
      </c>
      <c r="B5381" s="2" t="s">
        <v>10744</v>
      </c>
      <c r="C5381" s="2" t="s">
        <v>10743</v>
      </c>
      <c r="D5381" s="2" t="s">
        <v>149</v>
      </c>
      <c r="E5381" s="2"/>
      <c r="F5381" s="2" t="s">
        <v>4648</v>
      </c>
    </row>
    <row r="5382" spans="1:6" ht="18" customHeight="1">
      <c r="A5382" s="2">
        <v>4418290010</v>
      </c>
      <c r="B5382" s="2" t="s">
        <v>10745</v>
      </c>
      <c r="C5382" s="2" t="s">
        <v>10743</v>
      </c>
      <c r="D5382" s="2" t="s">
        <v>149</v>
      </c>
      <c r="E5382" s="2"/>
      <c r="F5382" s="2" t="s">
        <v>4713</v>
      </c>
    </row>
    <row r="5383" spans="1:6" ht="18" customHeight="1">
      <c r="A5383" s="2">
        <v>4418290090</v>
      </c>
      <c r="B5383" s="2" t="s">
        <v>10746</v>
      </c>
      <c r="C5383" s="2" t="s">
        <v>10743</v>
      </c>
      <c r="D5383" s="2" t="s">
        <v>149</v>
      </c>
      <c r="E5383" s="2"/>
      <c r="F5383" s="2" t="s">
        <v>4648</v>
      </c>
    </row>
    <row r="5384" spans="1:6" ht="18" customHeight="1">
      <c r="A5384" s="2">
        <v>4418300010</v>
      </c>
      <c r="B5384" s="2" t="s">
        <v>10747</v>
      </c>
      <c r="C5384" s="2" t="s">
        <v>10748</v>
      </c>
      <c r="D5384" s="2" t="s">
        <v>149</v>
      </c>
      <c r="E5384" s="2"/>
      <c r="F5384" s="2" t="s">
        <v>4661</v>
      </c>
    </row>
    <row r="5385" spans="1:6" ht="18" customHeight="1">
      <c r="A5385" s="2">
        <v>4418300090</v>
      </c>
      <c r="B5385" s="2" t="s">
        <v>10749</v>
      </c>
      <c r="C5385" s="2" t="s">
        <v>10748</v>
      </c>
      <c r="D5385" s="2" t="s">
        <v>149</v>
      </c>
      <c r="E5385" s="2"/>
      <c r="F5385" s="2" t="s">
        <v>4648</v>
      </c>
    </row>
    <row r="5386" spans="1:6" ht="18" customHeight="1">
      <c r="A5386" s="2">
        <v>4418400000</v>
      </c>
      <c r="B5386" s="2" t="s">
        <v>10750</v>
      </c>
      <c r="C5386" s="2" t="s">
        <v>10743</v>
      </c>
      <c r="D5386" s="2" t="s">
        <v>149</v>
      </c>
      <c r="E5386" s="2"/>
      <c r="F5386" s="2" t="s">
        <v>4648</v>
      </c>
    </row>
    <row r="5387" spans="1:6" ht="18" customHeight="1">
      <c r="A5387" s="2">
        <v>4418500000</v>
      </c>
      <c r="B5387" s="2" t="s">
        <v>10751</v>
      </c>
      <c r="C5387" s="2" t="s">
        <v>10743</v>
      </c>
      <c r="D5387" s="2" t="s">
        <v>149</v>
      </c>
      <c r="E5387" s="2"/>
      <c r="F5387" s="2" t="s">
        <v>4648</v>
      </c>
    </row>
    <row r="5388" spans="1:6" ht="18" customHeight="1">
      <c r="A5388" s="2">
        <v>4418731000</v>
      </c>
      <c r="B5388" s="2" t="s">
        <v>10752</v>
      </c>
      <c r="C5388" s="2" t="s">
        <v>10753</v>
      </c>
      <c r="D5388" s="2" t="s">
        <v>149</v>
      </c>
      <c r="E5388" s="2"/>
      <c r="F5388" s="2" t="s">
        <v>4648</v>
      </c>
    </row>
    <row r="5389" spans="1:6" ht="18" customHeight="1">
      <c r="A5389" s="2">
        <v>4418732000</v>
      </c>
      <c r="B5389" s="2" t="s">
        <v>10754</v>
      </c>
      <c r="C5389" s="2" t="s">
        <v>10753</v>
      </c>
      <c r="D5389" s="2" t="s">
        <v>149</v>
      </c>
      <c r="E5389" s="2"/>
      <c r="F5389" s="2" t="s">
        <v>4648</v>
      </c>
    </row>
    <row r="5390" spans="1:6" ht="18" customHeight="1">
      <c r="A5390" s="2">
        <v>4418739000</v>
      </c>
      <c r="B5390" s="2" t="s">
        <v>10755</v>
      </c>
      <c r="C5390" s="2" t="s">
        <v>10753</v>
      </c>
      <c r="D5390" s="2" t="s">
        <v>149</v>
      </c>
      <c r="E5390" s="2"/>
      <c r="F5390" s="2" t="s">
        <v>4648</v>
      </c>
    </row>
    <row r="5391" spans="1:6" ht="18" customHeight="1">
      <c r="A5391" s="2">
        <v>4418740010</v>
      </c>
      <c r="B5391" s="2" t="s">
        <v>10756</v>
      </c>
      <c r="C5391" s="2" t="s">
        <v>10753</v>
      </c>
      <c r="D5391" s="2" t="s">
        <v>149</v>
      </c>
      <c r="E5391" s="2"/>
      <c r="F5391" s="2" t="s">
        <v>4713</v>
      </c>
    </row>
    <row r="5392" spans="1:6" ht="18" customHeight="1">
      <c r="A5392" s="2">
        <v>4418740020</v>
      </c>
      <c r="B5392" s="2" t="s">
        <v>10757</v>
      </c>
      <c r="C5392" s="2" t="s">
        <v>10753</v>
      </c>
      <c r="D5392" s="2" t="s">
        <v>149</v>
      </c>
      <c r="E5392" s="2"/>
      <c r="F5392" s="2" t="s">
        <v>4713</v>
      </c>
    </row>
    <row r="5393" spans="1:6" ht="18" customHeight="1">
      <c r="A5393" s="2">
        <v>4418740090</v>
      </c>
      <c r="B5393" s="2" t="s">
        <v>10758</v>
      </c>
      <c r="C5393" s="2" t="s">
        <v>10753</v>
      </c>
      <c r="D5393" s="2" t="s">
        <v>149</v>
      </c>
      <c r="E5393" s="2"/>
      <c r="F5393" s="2" t="s">
        <v>4648</v>
      </c>
    </row>
    <row r="5394" spans="1:6" ht="18" customHeight="1">
      <c r="A5394" s="2">
        <v>4418750010</v>
      </c>
      <c r="B5394" s="2" t="s">
        <v>10759</v>
      </c>
      <c r="C5394" s="2" t="s">
        <v>10753</v>
      </c>
      <c r="D5394" s="2" t="s">
        <v>149</v>
      </c>
      <c r="E5394" s="2"/>
      <c r="F5394" s="2" t="s">
        <v>4713</v>
      </c>
    </row>
    <row r="5395" spans="1:6" ht="18" customHeight="1">
      <c r="A5395" s="2">
        <v>4418750020</v>
      </c>
      <c r="B5395" s="2" t="s">
        <v>10760</v>
      </c>
      <c r="C5395" s="2" t="s">
        <v>10753</v>
      </c>
      <c r="D5395" s="2" t="s">
        <v>149</v>
      </c>
      <c r="E5395" s="2"/>
      <c r="F5395" s="2" t="s">
        <v>4713</v>
      </c>
    </row>
    <row r="5396" spans="1:6" ht="18" customHeight="1">
      <c r="A5396" s="2">
        <v>4418750090</v>
      </c>
      <c r="B5396" s="2" t="s">
        <v>10761</v>
      </c>
      <c r="C5396" s="2" t="s">
        <v>10753</v>
      </c>
      <c r="D5396" s="2" t="s">
        <v>149</v>
      </c>
      <c r="E5396" s="2"/>
      <c r="F5396" s="2" t="s">
        <v>4648</v>
      </c>
    </row>
    <row r="5397" spans="1:6" ht="18" customHeight="1">
      <c r="A5397" s="2">
        <v>4418790010</v>
      </c>
      <c r="B5397" s="2" t="s">
        <v>10762</v>
      </c>
      <c r="C5397" s="2" t="s">
        <v>10753</v>
      </c>
      <c r="D5397" s="2" t="s">
        <v>149</v>
      </c>
      <c r="E5397" s="2"/>
      <c r="F5397" s="2" t="s">
        <v>4713</v>
      </c>
    </row>
    <row r="5398" spans="1:6" ht="18" customHeight="1">
      <c r="A5398" s="2">
        <v>4418790020</v>
      </c>
      <c r="B5398" s="2" t="s">
        <v>10763</v>
      </c>
      <c r="C5398" s="2" t="s">
        <v>10753</v>
      </c>
      <c r="D5398" s="2" t="s">
        <v>149</v>
      </c>
      <c r="E5398" s="2"/>
      <c r="F5398" s="2" t="s">
        <v>4713</v>
      </c>
    </row>
    <row r="5399" spans="1:6" ht="18" customHeight="1">
      <c r="A5399" s="2">
        <v>4418790090</v>
      </c>
      <c r="B5399" s="2" t="s">
        <v>10764</v>
      </c>
      <c r="C5399" s="2" t="s">
        <v>10753</v>
      </c>
      <c r="D5399" s="2" t="s">
        <v>149</v>
      </c>
      <c r="E5399" s="2"/>
      <c r="F5399" s="2" t="s">
        <v>4648</v>
      </c>
    </row>
    <row r="5400" spans="1:6" ht="18" customHeight="1">
      <c r="A5400" s="2">
        <v>4418810010</v>
      </c>
      <c r="B5400" s="2" t="s">
        <v>10765</v>
      </c>
      <c r="C5400" s="2" t="s">
        <v>10766</v>
      </c>
      <c r="D5400" s="2" t="s">
        <v>149</v>
      </c>
      <c r="E5400" s="2"/>
      <c r="F5400" s="2" t="s">
        <v>4944</v>
      </c>
    </row>
    <row r="5401" spans="1:6" ht="18" customHeight="1">
      <c r="A5401" s="2">
        <v>4418810020</v>
      </c>
      <c r="B5401" s="2" t="s">
        <v>10767</v>
      </c>
      <c r="C5401" s="2" t="s">
        <v>10766</v>
      </c>
      <c r="D5401" s="2" t="s">
        <v>149</v>
      </c>
      <c r="E5401" s="2"/>
      <c r="F5401" s="2" t="s">
        <v>4661</v>
      </c>
    </row>
    <row r="5402" spans="1:6" ht="18" customHeight="1">
      <c r="A5402" s="2">
        <v>4418810090</v>
      </c>
      <c r="B5402" s="2" t="s">
        <v>10768</v>
      </c>
      <c r="C5402" s="2" t="s">
        <v>10766</v>
      </c>
      <c r="D5402" s="2" t="s">
        <v>149</v>
      </c>
      <c r="E5402" s="2"/>
      <c r="F5402" s="2" t="s">
        <v>4648</v>
      </c>
    </row>
    <row r="5403" spans="1:6" ht="18" customHeight="1">
      <c r="A5403" s="2">
        <v>4418820010</v>
      </c>
      <c r="B5403" s="2" t="s">
        <v>10769</v>
      </c>
      <c r="C5403" s="2" t="s">
        <v>10766</v>
      </c>
      <c r="D5403" s="2" t="s">
        <v>149</v>
      </c>
      <c r="E5403" s="2"/>
      <c r="F5403" s="2" t="s">
        <v>4944</v>
      </c>
    </row>
    <row r="5404" spans="1:6" ht="18" customHeight="1">
      <c r="A5404" s="2">
        <v>4418820020</v>
      </c>
      <c r="B5404" s="2" t="s">
        <v>10770</v>
      </c>
      <c r="C5404" s="2" t="s">
        <v>10766</v>
      </c>
      <c r="D5404" s="2" t="s">
        <v>149</v>
      </c>
      <c r="E5404" s="2"/>
      <c r="F5404" s="2" t="s">
        <v>4661</v>
      </c>
    </row>
    <row r="5405" spans="1:6" ht="18" customHeight="1">
      <c r="A5405" s="2">
        <v>4418820090</v>
      </c>
      <c r="B5405" s="2" t="s">
        <v>10771</v>
      </c>
      <c r="C5405" s="2" t="s">
        <v>10766</v>
      </c>
      <c r="D5405" s="2" t="s">
        <v>149</v>
      </c>
      <c r="E5405" s="2"/>
      <c r="F5405" s="2" t="s">
        <v>4648</v>
      </c>
    </row>
    <row r="5406" spans="1:6" ht="18" customHeight="1">
      <c r="A5406" s="2">
        <v>4418830010</v>
      </c>
      <c r="B5406" s="2" t="s">
        <v>10772</v>
      </c>
      <c r="C5406" s="2" t="s">
        <v>10766</v>
      </c>
      <c r="D5406" s="2" t="s">
        <v>149</v>
      </c>
      <c r="E5406" s="2"/>
      <c r="F5406" s="2" t="s">
        <v>4944</v>
      </c>
    </row>
    <row r="5407" spans="1:6" ht="18" customHeight="1">
      <c r="A5407" s="2">
        <v>4418830020</v>
      </c>
      <c r="B5407" s="2" t="s">
        <v>10773</v>
      </c>
      <c r="C5407" s="2" t="s">
        <v>10766</v>
      </c>
      <c r="D5407" s="2" t="s">
        <v>149</v>
      </c>
      <c r="E5407" s="2"/>
      <c r="F5407" s="2" t="s">
        <v>4661</v>
      </c>
    </row>
    <row r="5408" spans="1:6" ht="18" customHeight="1">
      <c r="A5408" s="2">
        <v>4418830090</v>
      </c>
      <c r="B5408" s="2" t="s">
        <v>10774</v>
      </c>
      <c r="C5408" s="2" t="s">
        <v>10766</v>
      </c>
      <c r="D5408" s="2" t="s">
        <v>149</v>
      </c>
      <c r="E5408" s="2"/>
      <c r="F5408" s="2" t="s">
        <v>4648</v>
      </c>
    </row>
    <row r="5409" spans="1:6" ht="18" customHeight="1">
      <c r="A5409" s="2">
        <v>4418890010</v>
      </c>
      <c r="B5409" s="2" t="s">
        <v>10775</v>
      </c>
      <c r="C5409" s="2" t="s">
        <v>10766</v>
      </c>
      <c r="D5409" s="2" t="s">
        <v>149</v>
      </c>
      <c r="E5409" s="2"/>
      <c r="F5409" s="2" t="s">
        <v>4944</v>
      </c>
    </row>
    <row r="5410" spans="1:6" ht="18" customHeight="1">
      <c r="A5410" s="2">
        <v>4418890020</v>
      </c>
      <c r="B5410" s="2" t="s">
        <v>10776</v>
      </c>
      <c r="C5410" s="2" t="s">
        <v>10766</v>
      </c>
      <c r="D5410" s="2" t="s">
        <v>149</v>
      </c>
      <c r="E5410" s="2"/>
      <c r="F5410" s="2" t="s">
        <v>4661</v>
      </c>
    </row>
    <row r="5411" spans="1:6" ht="18" customHeight="1">
      <c r="A5411" s="2">
        <v>4418890090</v>
      </c>
      <c r="B5411" s="2" t="s">
        <v>10777</v>
      </c>
      <c r="C5411" s="2" t="s">
        <v>10766</v>
      </c>
      <c r="D5411" s="2" t="s">
        <v>149</v>
      </c>
      <c r="E5411" s="2"/>
      <c r="F5411" s="2" t="s">
        <v>4648</v>
      </c>
    </row>
    <row r="5412" spans="1:6" ht="18" customHeight="1">
      <c r="A5412" s="2">
        <v>4418910010</v>
      </c>
      <c r="B5412" s="2" t="s">
        <v>10778</v>
      </c>
      <c r="C5412" s="2" t="s">
        <v>10737</v>
      </c>
      <c r="D5412" s="2" t="s">
        <v>149</v>
      </c>
      <c r="E5412" s="2"/>
      <c r="F5412" s="2" t="s">
        <v>4944</v>
      </c>
    </row>
    <row r="5413" spans="1:6" ht="18" customHeight="1">
      <c r="A5413" s="2">
        <v>4418910090</v>
      </c>
      <c r="B5413" s="2" t="s">
        <v>10779</v>
      </c>
      <c r="C5413" s="2" t="s">
        <v>10737</v>
      </c>
      <c r="D5413" s="2" t="s">
        <v>149</v>
      </c>
      <c r="E5413" s="2"/>
      <c r="F5413" s="2" t="s">
        <v>4648</v>
      </c>
    </row>
    <row r="5414" spans="1:6" ht="18" customHeight="1">
      <c r="A5414" s="2">
        <v>4418920010</v>
      </c>
      <c r="B5414" s="2" t="s">
        <v>10780</v>
      </c>
      <c r="C5414" s="2" t="s">
        <v>10737</v>
      </c>
      <c r="D5414" s="2" t="s">
        <v>149</v>
      </c>
      <c r="E5414" s="2"/>
      <c r="F5414" s="2" t="s">
        <v>4661</v>
      </c>
    </row>
    <row r="5415" spans="1:6" ht="18" customHeight="1">
      <c r="A5415" s="2">
        <v>4418920090</v>
      </c>
      <c r="B5415" s="2" t="s">
        <v>10781</v>
      </c>
      <c r="C5415" s="2" t="s">
        <v>10737</v>
      </c>
      <c r="D5415" s="2" t="s">
        <v>149</v>
      </c>
      <c r="E5415" s="2"/>
      <c r="F5415" s="2" t="s">
        <v>4648</v>
      </c>
    </row>
    <row r="5416" spans="1:6" ht="18" customHeight="1">
      <c r="A5416" s="2">
        <v>4418990010</v>
      </c>
      <c r="B5416" s="2" t="s">
        <v>10782</v>
      </c>
      <c r="C5416" s="2" t="s">
        <v>10737</v>
      </c>
      <c r="D5416" s="2" t="s">
        <v>149</v>
      </c>
      <c r="E5416" s="2"/>
      <c r="F5416" s="2" t="s">
        <v>4661</v>
      </c>
    </row>
    <row r="5417" spans="1:6" ht="18" customHeight="1">
      <c r="A5417" s="2">
        <v>4418990090</v>
      </c>
      <c r="B5417" s="2" t="s">
        <v>10783</v>
      </c>
      <c r="C5417" s="2" t="s">
        <v>10737</v>
      </c>
      <c r="D5417" s="2" t="s">
        <v>149</v>
      </c>
      <c r="E5417" s="2"/>
      <c r="F5417" s="2" t="s">
        <v>4648</v>
      </c>
    </row>
    <row r="5418" spans="1:6" ht="18" customHeight="1">
      <c r="A5418" s="2">
        <v>4419110010</v>
      </c>
      <c r="B5418" s="2" t="s">
        <v>10784</v>
      </c>
      <c r="C5418" s="2" t="s">
        <v>10785</v>
      </c>
      <c r="D5418" s="2" t="s">
        <v>149</v>
      </c>
      <c r="E5418" s="2"/>
      <c r="F5418" s="2" t="s">
        <v>4944</v>
      </c>
    </row>
    <row r="5419" spans="1:6" ht="18" customHeight="1">
      <c r="A5419" s="2">
        <v>4419110090</v>
      </c>
      <c r="B5419" s="2" t="s">
        <v>10786</v>
      </c>
      <c r="C5419" s="2" t="s">
        <v>10785</v>
      </c>
      <c r="D5419" s="2" t="s">
        <v>149</v>
      </c>
      <c r="E5419" s="2"/>
      <c r="F5419" s="2" t="s">
        <v>4648</v>
      </c>
    </row>
    <row r="5420" spans="1:6" ht="18" customHeight="1">
      <c r="A5420" s="2">
        <v>4419121020</v>
      </c>
      <c r="B5420" s="2" t="s">
        <v>10787</v>
      </c>
      <c r="C5420" s="2" t="s">
        <v>10785</v>
      </c>
      <c r="D5420" s="2" t="s">
        <v>149</v>
      </c>
      <c r="E5420" s="2"/>
      <c r="F5420" s="2" t="s">
        <v>4944</v>
      </c>
    </row>
    <row r="5421" spans="1:6" ht="18" customHeight="1">
      <c r="A5421" s="2">
        <v>4419121090</v>
      </c>
      <c r="B5421" s="2" t="s">
        <v>10788</v>
      </c>
      <c r="C5421" s="2" t="s">
        <v>10785</v>
      </c>
      <c r="D5421" s="2" t="s">
        <v>149</v>
      </c>
      <c r="E5421" s="2"/>
      <c r="F5421" s="2" t="s">
        <v>4648</v>
      </c>
    </row>
    <row r="5422" spans="1:6" ht="18" customHeight="1">
      <c r="A5422" s="2">
        <v>4419129010</v>
      </c>
      <c r="B5422" s="2" t="s">
        <v>10789</v>
      </c>
      <c r="C5422" s="2" t="s">
        <v>10785</v>
      </c>
      <c r="D5422" s="2" t="s">
        <v>149</v>
      </c>
      <c r="E5422" s="2"/>
      <c r="F5422" s="2" t="s">
        <v>4944</v>
      </c>
    </row>
    <row r="5423" spans="1:6" ht="18" customHeight="1">
      <c r="A5423" s="2">
        <v>4419129090</v>
      </c>
      <c r="B5423" s="2" t="s">
        <v>10790</v>
      </c>
      <c r="C5423" s="2" t="s">
        <v>10785</v>
      </c>
      <c r="D5423" s="2" t="s">
        <v>149</v>
      </c>
      <c r="E5423" s="2"/>
      <c r="F5423" s="2" t="s">
        <v>4648</v>
      </c>
    </row>
    <row r="5424" spans="1:6" ht="18" customHeight="1">
      <c r="A5424" s="2">
        <v>4419190010</v>
      </c>
      <c r="B5424" s="2" t="s">
        <v>10791</v>
      </c>
      <c r="C5424" s="2" t="s">
        <v>10785</v>
      </c>
      <c r="D5424" s="2" t="s">
        <v>149</v>
      </c>
      <c r="E5424" s="2"/>
      <c r="F5424" s="2" t="s">
        <v>4944</v>
      </c>
    </row>
    <row r="5425" spans="1:6" ht="18" customHeight="1">
      <c r="A5425" s="2">
        <v>4419190090</v>
      </c>
      <c r="B5425" s="2" t="s">
        <v>10792</v>
      </c>
      <c r="C5425" s="2" t="s">
        <v>10785</v>
      </c>
      <c r="D5425" s="2" t="s">
        <v>149</v>
      </c>
      <c r="E5425" s="2"/>
      <c r="F5425" s="2" t="s">
        <v>4648</v>
      </c>
    </row>
    <row r="5426" spans="1:6" ht="18" customHeight="1">
      <c r="A5426" s="2">
        <v>4419200010</v>
      </c>
      <c r="B5426" s="2" t="s">
        <v>10793</v>
      </c>
      <c r="C5426" s="2" t="s">
        <v>10794</v>
      </c>
      <c r="D5426" s="2" t="s">
        <v>149</v>
      </c>
      <c r="E5426" s="2"/>
      <c r="F5426" s="2" t="s">
        <v>4661</v>
      </c>
    </row>
    <row r="5427" spans="1:6" ht="18" customHeight="1">
      <c r="A5427" s="2">
        <v>4419200090</v>
      </c>
      <c r="B5427" s="2" t="s">
        <v>10795</v>
      </c>
      <c r="C5427" s="2" t="s">
        <v>10794</v>
      </c>
      <c r="D5427" s="2" t="s">
        <v>149</v>
      </c>
      <c r="E5427" s="2"/>
      <c r="F5427" s="2" t="s">
        <v>4648</v>
      </c>
    </row>
    <row r="5428" spans="1:6" ht="18" customHeight="1">
      <c r="A5428" s="2">
        <v>4419901000</v>
      </c>
      <c r="B5428" s="2" t="s">
        <v>10796</v>
      </c>
      <c r="C5428" s="2" t="s">
        <v>10797</v>
      </c>
      <c r="D5428" s="2" t="s">
        <v>149</v>
      </c>
      <c r="E5428" s="2"/>
      <c r="F5428" s="2" t="s">
        <v>4648</v>
      </c>
    </row>
    <row r="5429" spans="1:6" ht="18" customHeight="1">
      <c r="A5429" s="2">
        <v>4419909030</v>
      </c>
      <c r="B5429" s="2" t="s">
        <v>10798</v>
      </c>
      <c r="C5429" s="2" t="s">
        <v>10799</v>
      </c>
      <c r="D5429" s="2" t="s">
        <v>149</v>
      </c>
      <c r="E5429" s="2"/>
      <c r="F5429" s="2" t="s">
        <v>4661</v>
      </c>
    </row>
    <row r="5430" spans="1:6" ht="18" customHeight="1">
      <c r="A5430" s="2">
        <v>4419909090</v>
      </c>
      <c r="B5430" s="2" t="s">
        <v>10800</v>
      </c>
      <c r="C5430" s="2" t="s">
        <v>10799</v>
      </c>
      <c r="D5430" s="2" t="s">
        <v>149</v>
      </c>
      <c r="E5430" s="2"/>
      <c r="F5430" s="2" t="s">
        <v>4648</v>
      </c>
    </row>
    <row r="5431" spans="1:6" ht="18" customHeight="1">
      <c r="A5431" s="2">
        <v>4420111010</v>
      </c>
      <c r="B5431" s="2" t="s">
        <v>10801</v>
      </c>
      <c r="C5431" s="2" t="s">
        <v>10802</v>
      </c>
      <c r="D5431" s="2" t="s">
        <v>149</v>
      </c>
      <c r="E5431" s="2"/>
      <c r="F5431" s="2" t="s">
        <v>4661</v>
      </c>
    </row>
    <row r="5432" spans="1:6" ht="18" customHeight="1">
      <c r="A5432" s="2">
        <v>4420111090</v>
      </c>
      <c r="B5432" s="2" t="s">
        <v>10803</v>
      </c>
      <c r="C5432" s="2" t="s">
        <v>10802</v>
      </c>
      <c r="D5432" s="2" t="s">
        <v>149</v>
      </c>
      <c r="E5432" s="2"/>
      <c r="F5432" s="2" t="s">
        <v>4648</v>
      </c>
    </row>
    <row r="5433" spans="1:6" ht="18" customHeight="1">
      <c r="A5433" s="2">
        <v>4420112010</v>
      </c>
      <c r="B5433" s="2" t="s">
        <v>10804</v>
      </c>
      <c r="C5433" s="2" t="s">
        <v>10802</v>
      </c>
      <c r="D5433" s="2" t="s">
        <v>149</v>
      </c>
      <c r="E5433" s="2"/>
      <c r="F5433" s="2" t="s">
        <v>4661</v>
      </c>
    </row>
    <row r="5434" spans="1:6" ht="18" customHeight="1">
      <c r="A5434" s="2">
        <v>4420112090</v>
      </c>
      <c r="B5434" s="2" t="s">
        <v>10805</v>
      </c>
      <c r="C5434" s="2" t="s">
        <v>10802</v>
      </c>
      <c r="D5434" s="2" t="s">
        <v>149</v>
      </c>
      <c r="E5434" s="2"/>
      <c r="F5434" s="2" t="s">
        <v>4648</v>
      </c>
    </row>
    <row r="5435" spans="1:6" ht="18" customHeight="1">
      <c r="A5435" s="2">
        <v>4420119010</v>
      </c>
      <c r="B5435" s="2" t="s">
        <v>10806</v>
      </c>
      <c r="C5435" s="2" t="s">
        <v>10802</v>
      </c>
      <c r="D5435" s="2" t="s">
        <v>149</v>
      </c>
      <c r="E5435" s="2"/>
      <c r="F5435" s="2" t="s">
        <v>4661</v>
      </c>
    </row>
    <row r="5436" spans="1:6" ht="18" customHeight="1">
      <c r="A5436" s="2">
        <v>4420119090</v>
      </c>
      <c r="B5436" s="2" t="s">
        <v>10807</v>
      </c>
      <c r="C5436" s="2" t="s">
        <v>10802</v>
      </c>
      <c r="D5436" s="2" t="s">
        <v>149</v>
      </c>
      <c r="E5436" s="2"/>
      <c r="F5436" s="2" t="s">
        <v>4648</v>
      </c>
    </row>
    <row r="5437" spans="1:6" ht="18" customHeight="1">
      <c r="A5437" s="2">
        <v>4420191110</v>
      </c>
      <c r="B5437" s="2" t="s">
        <v>10808</v>
      </c>
      <c r="C5437" s="2" t="s">
        <v>10802</v>
      </c>
      <c r="D5437" s="2" t="s">
        <v>149</v>
      </c>
      <c r="E5437" s="2"/>
      <c r="F5437" s="2" t="s">
        <v>4661</v>
      </c>
    </row>
    <row r="5438" spans="1:6" ht="18" customHeight="1">
      <c r="A5438" s="2">
        <v>4420191190</v>
      </c>
      <c r="B5438" s="2" t="s">
        <v>10809</v>
      </c>
      <c r="C5438" s="2" t="s">
        <v>10802</v>
      </c>
      <c r="D5438" s="2" t="s">
        <v>149</v>
      </c>
      <c r="E5438" s="2"/>
      <c r="F5438" s="2" t="s">
        <v>4648</v>
      </c>
    </row>
    <row r="5439" spans="1:6" ht="18" customHeight="1">
      <c r="A5439" s="2">
        <v>4420191210</v>
      </c>
      <c r="B5439" s="2" t="s">
        <v>10810</v>
      </c>
      <c r="C5439" s="2" t="s">
        <v>10802</v>
      </c>
      <c r="D5439" s="2" t="s">
        <v>149</v>
      </c>
      <c r="E5439" s="2"/>
      <c r="F5439" s="2" t="s">
        <v>4944</v>
      </c>
    </row>
    <row r="5440" spans="1:6" ht="18" customHeight="1">
      <c r="A5440" s="2">
        <v>4420191290</v>
      </c>
      <c r="B5440" s="2" t="s">
        <v>10811</v>
      </c>
      <c r="C5440" s="2" t="s">
        <v>10802</v>
      </c>
      <c r="D5440" s="2" t="s">
        <v>149</v>
      </c>
      <c r="E5440" s="2"/>
      <c r="F5440" s="2" t="s">
        <v>4648</v>
      </c>
    </row>
    <row r="5441" spans="1:6" ht="18" customHeight="1">
      <c r="A5441" s="2">
        <v>4420192010</v>
      </c>
      <c r="B5441" s="2" t="s">
        <v>10812</v>
      </c>
      <c r="C5441" s="2" t="s">
        <v>10802</v>
      </c>
      <c r="D5441" s="2" t="s">
        <v>149</v>
      </c>
      <c r="E5441" s="2"/>
      <c r="F5441" s="2" t="s">
        <v>4661</v>
      </c>
    </row>
    <row r="5442" spans="1:6" ht="18" customHeight="1">
      <c r="A5442" s="2">
        <v>4420192090</v>
      </c>
      <c r="B5442" s="2" t="s">
        <v>10813</v>
      </c>
      <c r="C5442" s="2" t="s">
        <v>10802</v>
      </c>
      <c r="D5442" s="2" t="s">
        <v>149</v>
      </c>
      <c r="E5442" s="2"/>
      <c r="F5442" s="2" t="s">
        <v>4648</v>
      </c>
    </row>
    <row r="5443" spans="1:6" ht="18" customHeight="1">
      <c r="A5443" s="2">
        <v>4420199010</v>
      </c>
      <c r="B5443" s="2" t="s">
        <v>10814</v>
      </c>
      <c r="C5443" s="2" t="s">
        <v>10802</v>
      </c>
      <c r="D5443" s="2" t="s">
        <v>149</v>
      </c>
      <c r="E5443" s="2"/>
      <c r="F5443" s="2" t="s">
        <v>4661</v>
      </c>
    </row>
    <row r="5444" spans="1:6" ht="18" customHeight="1">
      <c r="A5444" s="2">
        <v>4420199090</v>
      </c>
      <c r="B5444" s="2" t="s">
        <v>10815</v>
      </c>
      <c r="C5444" s="2" t="s">
        <v>10802</v>
      </c>
      <c r="D5444" s="2" t="s">
        <v>149</v>
      </c>
      <c r="E5444" s="2"/>
      <c r="F5444" s="2" t="s">
        <v>4648</v>
      </c>
    </row>
    <row r="5445" spans="1:6" ht="18" customHeight="1">
      <c r="A5445" s="2">
        <v>4420901010</v>
      </c>
      <c r="B5445" s="2" t="s">
        <v>10816</v>
      </c>
      <c r="C5445" s="2" t="s">
        <v>10802</v>
      </c>
      <c r="D5445" s="2" t="s">
        <v>149</v>
      </c>
      <c r="E5445" s="2"/>
      <c r="F5445" s="2" t="s">
        <v>4728</v>
      </c>
    </row>
    <row r="5446" spans="1:6" ht="18" customHeight="1">
      <c r="A5446" s="2">
        <v>4420901020</v>
      </c>
      <c r="B5446" s="2" t="s">
        <v>10817</v>
      </c>
      <c r="C5446" s="2" t="s">
        <v>10802</v>
      </c>
      <c r="D5446" s="2" t="s">
        <v>149</v>
      </c>
      <c r="E5446" s="2"/>
      <c r="F5446" s="2" t="s">
        <v>4728</v>
      </c>
    </row>
    <row r="5447" spans="1:6" ht="18" customHeight="1">
      <c r="A5447" s="2">
        <v>4420901090</v>
      </c>
      <c r="B5447" s="2" t="s">
        <v>10818</v>
      </c>
      <c r="C5447" s="2" t="s">
        <v>10802</v>
      </c>
      <c r="D5447" s="2" t="s">
        <v>149</v>
      </c>
      <c r="E5447" s="2"/>
      <c r="F5447" s="2" t="s">
        <v>4648</v>
      </c>
    </row>
    <row r="5448" spans="1:6" ht="18" customHeight="1">
      <c r="A5448" s="2">
        <v>4420909010</v>
      </c>
      <c r="B5448" s="2" t="s">
        <v>10819</v>
      </c>
      <c r="C5448" s="2" t="s">
        <v>10802</v>
      </c>
      <c r="D5448" s="2" t="s">
        <v>149</v>
      </c>
      <c r="E5448" s="2"/>
      <c r="F5448" s="2" t="s">
        <v>4728</v>
      </c>
    </row>
    <row r="5449" spans="1:6" ht="18" customHeight="1">
      <c r="A5449" s="2">
        <v>4420909020</v>
      </c>
      <c r="B5449" s="2" t="s">
        <v>10820</v>
      </c>
      <c r="C5449" s="2" t="s">
        <v>10802</v>
      </c>
      <c r="D5449" s="2" t="s">
        <v>149</v>
      </c>
      <c r="E5449" s="2"/>
      <c r="F5449" s="2" t="s">
        <v>4728</v>
      </c>
    </row>
    <row r="5450" spans="1:6" ht="18" customHeight="1">
      <c r="A5450" s="2">
        <v>4420909090</v>
      </c>
      <c r="B5450" s="2" t="s">
        <v>10821</v>
      </c>
      <c r="C5450" s="2" t="s">
        <v>10802</v>
      </c>
      <c r="D5450" s="2" t="s">
        <v>149</v>
      </c>
      <c r="E5450" s="2"/>
      <c r="F5450" s="2" t="s">
        <v>4648</v>
      </c>
    </row>
    <row r="5451" spans="1:6" ht="18" customHeight="1">
      <c r="A5451" s="2">
        <v>4421100010</v>
      </c>
      <c r="B5451" s="2" t="s">
        <v>10822</v>
      </c>
      <c r="C5451" s="2" t="s">
        <v>10823</v>
      </c>
      <c r="D5451" s="2" t="s">
        <v>149</v>
      </c>
      <c r="E5451" s="2"/>
      <c r="F5451" s="2" t="s">
        <v>4713</v>
      </c>
    </row>
    <row r="5452" spans="1:6" ht="18" customHeight="1">
      <c r="A5452" s="2">
        <v>4421100020</v>
      </c>
      <c r="B5452" s="2" t="s">
        <v>10824</v>
      </c>
      <c r="C5452" s="2" t="s">
        <v>10823</v>
      </c>
      <c r="D5452" s="2" t="s">
        <v>149</v>
      </c>
      <c r="E5452" s="2"/>
      <c r="F5452" s="2" t="s">
        <v>4728</v>
      </c>
    </row>
    <row r="5453" spans="1:6" ht="18" customHeight="1">
      <c r="A5453" s="2">
        <v>4421100090</v>
      </c>
      <c r="B5453" s="2" t="s">
        <v>10825</v>
      </c>
      <c r="C5453" s="2" t="s">
        <v>10823</v>
      </c>
      <c r="D5453" s="2" t="s">
        <v>149</v>
      </c>
      <c r="E5453" s="2"/>
      <c r="F5453" s="2" t="s">
        <v>4648</v>
      </c>
    </row>
    <row r="5454" spans="1:6" ht="18" customHeight="1">
      <c r="A5454" s="2">
        <v>4421200010</v>
      </c>
      <c r="B5454" s="2" t="s">
        <v>10826</v>
      </c>
      <c r="C5454" s="2" t="s">
        <v>10823</v>
      </c>
      <c r="D5454" s="2" t="s">
        <v>149</v>
      </c>
      <c r="E5454" s="2"/>
      <c r="F5454" s="2" t="s">
        <v>4661</v>
      </c>
    </row>
    <row r="5455" spans="1:6" ht="18" customHeight="1">
      <c r="A5455" s="2">
        <v>4421200090</v>
      </c>
      <c r="B5455" s="2" t="s">
        <v>10827</v>
      </c>
      <c r="C5455" s="2" t="s">
        <v>10823</v>
      </c>
      <c r="D5455" s="2" t="s">
        <v>149</v>
      </c>
      <c r="E5455" s="2"/>
      <c r="F5455" s="2" t="s">
        <v>4648</v>
      </c>
    </row>
    <row r="5456" spans="1:6" ht="18" customHeight="1">
      <c r="A5456" s="2">
        <v>4421911020</v>
      </c>
      <c r="B5456" s="2" t="s">
        <v>10828</v>
      </c>
      <c r="C5456" s="2" t="s">
        <v>10829</v>
      </c>
      <c r="D5456" s="2" t="s">
        <v>149</v>
      </c>
      <c r="E5456" s="2"/>
      <c r="F5456" s="2" t="s">
        <v>4944</v>
      </c>
    </row>
    <row r="5457" spans="1:6" ht="18" customHeight="1">
      <c r="A5457" s="2">
        <v>4421911090</v>
      </c>
      <c r="B5457" s="2" t="s">
        <v>10830</v>
      </c>
      <c r="C5457" s="2" t="s">
        <v>10829</v>
      </c>
      <c r="D5457" s="2" t="s">
        <v>149</v>
      </c>
      <c r="E5457" s="2"/>
      <c r="F5457" s="2" t="s">
        <v>4648</v>
      </c>
    </row>
    <row r="5458" spans="1:6" ht="18" customHeight="1">
      <c r="A5458" s="2">
        <v>4421919010</v>
      </c>
      <c r="B5458" s="2" t="s">
        <v>10831</v>
      </c>
      <c r="C5458" s="2" t="s">
        <v>10832</v>
      </c>
      <c r="D5458" s="2" t="s">
        <v>149</v>
      </c>
      <c r="E5458" s="2"/>
      <c r="F5458" s="2" t="s">
        <v>4944</v>
      </c>
    </row>
    <row r="5459" spans="1:6" ht="18" customHeight="1">
      <c r="A5459" s="2">
        <v>4421919090</v>
      </c>
      <c r="B5459" s="2" t="s">
        <v>10833</v>
      </c>
      <c r="C5459" s="2" t="s">
        <v>10832</v>
      </c>
      <c r="D5459" s="2" t="s">
        <v>149</v>
      </c>
      <c r="E5459" s="2"/>
      <c r="F5459" s="2" t="s">
        <v>4648</v>
      </c>
    </row>
    <row r="5460" spans="1:6" ht="18" customHeight="1">
      <c r="A5460" s="2">
        <v>4421991010</v>
      </c>
      <c r="B5460" s="2" t="s">
        <v>10834</v>
      </c>
      <c r="C5460" s="2" t="s">
        <v>10835</v>
      </c>
      <c r="D5460" s="2" t="s">
        <v>149</v>
      </c>
      <c r="E5460" s="2"/>
      <c r="F5460" s="2" t="s">
        <v>4728</v>
      </c>
    </row>
    <row r="5461" spans="1:6" ht="18" customHeight="1">
      <c r="A5461" s="2">
        <v>4421991020</v>
      </c>
      <c r="B5461" s="2" t="s">
        <v>10836</v>
      </c>
      <c r="C5461" s="2" t="s">
        <v>10835</v>
      </c>
      <c r="D5461" s="2" t="s">
        <v>149</v>
      </c>
      <c r="E5461" s="2"/>
      <c r="F5461" s="2" t="s">
        <v>4728</v>
      </c>
    </row>
    <row r="5462" spans="1:6" ht="18" customHeight="1">
      <c r="A5462" s="2">
        <v>4421991090</v>
      </c>
      <c r="B5462" s="2" t="s">
        <v>10837</v>
      </c>
      <c r="C5462" s="2" t="s">
        <v>10835</v>
      </c>
      <c r="D5462" s="2" t="s">
        <v>149</v>
      </c>
      <c r="E5462" s="2"/>
      <c r="F5462" s="2" t="s">
        <v>4648</v>
      </c>
    </row>
    <row r="5463" spans="1:6" ht="18" customHeight="1">
      <c r="A5463" s="2">
        <v>4421999030</v>
      </c>
      <c r="B5463" s="2" t="s">
        <v>10838</v>
      </c>
      <c r="C5463" s="2" t="s">
        <v>10839</v>
      </c>
      <c r="D5463" s="2" t="s">
        <v>149</v>
      </c>
      <c r="E5463" s="2"/>
      <c r="F5463" s="2" t="s">
        <v>4661</v>
      </c>
    </row>
    <row r="5464" spans="1:6" ht="18" customHeight="1">
      <c r="A5464" s="2">
        <v>4421999090</v>
      </c>
      <c r="B5464" s="2" t="s">
        <v>10840</v>
      </c>
      <c r="C5464" s="2" t="s">
        <v>10839</v>
      </c>
      <c r="D5464" s="2" t="s">
        <v>149</v>
      </c>
      <c r="E5464" s="2"/>
      <c r="F5464" s="2" t="s">
        <v>4648</v>
      </c>
    </row>
    <row r="5465" spans="1:6" ht="18" customHeight="1">
      <c r="A5465" s="2">
        <v>4501100000</v>
      </c>
      <c r="B5465" s="2" t="s">
        <v>10841</v>
      </c>
      <c r="C5465" s="2" t="s">
        <v>10842</v>
      </c>
      <c r="D5465" s="2" t="s">
        <v>149</v>
      </c>
      <c r="E5465" s="2"/>
      <c r="F5465" s="2" t="s">
        <v>4648</v>
      </c>
    </row>
    <row r="5466" spans="1:6" ht="18" customHeight="1">
      <c r="A5466" s="2">
        <v>4501901000</v>
      </c>
      <c r="B5466" s="2" t="s">
        <v>10843</v>
      </c>
      <c r="C5466" s="2" t="s">
        <v>10844</v>
      </c>
      <c r="D5466" s="2" t="s">
        <v>149</v>
      </c>
      <c r="E5466" s="2"/>
      <c r="F5466" s="2" t="s">
        <v>5503</v>
      </c>
    </row>
    <row r="5467" spans="1:6" ht="18" customHeight="1">
      <c r="A5467" s="2">
        <v>4501902000</v>
      </c>
      <c r="B5467" s="2" t="s">
        <v>10845</v>
      </c>
      <c r="C5467" s="2" t="s">
        <v>10844</v>
      </c>
      <c r="D5467" s="2" t="s">
        <v>149</v>
      </c>
      <c r="E5467" s="2"/>
      <c r="F5467" s="2" t="s">
        <v>4648</v>
      </c>
    </row>
    <row r="5468" spans="1:6" ht="18" customHeight="1">
      <c r="A5468" s="2">
        <v>4502000000</v>
      </c>
      <c r="B5468" s="2" t="s">
        <v>10846</v>
      </c>
      <c r="C5468" s="2" t="s">
        <v>10847</v>
      </c>
      <c r="D5468" s="2" t="s">
        <v>149</v>
      </c>
      <c r="E5468" s="2"/>
      <c r="F5468" s="2" t="s">
        <v>4648</v>
      </c>
    </row>
    <row r="5469" spans="1:6" ht="18" customHeight="1">
      <c r="A5469" s="2">
        <v>4503100000</v>
      </c>
      <c r="B5469" s="2" t="s">
        <v>10848</v>
      </c>
      <c r="C5469" s="2" t="s">
        <v>10849</v>
      </c>
      <c r="D5469" s="2" t="s">
        <v>149</v>
      </c>
      <c r="E5469" s="2"/>
      <c r="F5469" s="2" t="s">
        <v>4648</v>
      </c>
    </row>
    <row r="5470" spans="1:6" ht="18" customHeight="1">
      <c r="A5470" s="2">
        <v>4503900000</v>
      </c>
      <c r="B5470" s="2" t="s">
        <v>10850</v>
      </c>
      <c r="C5470" s="2" t="s">
        <v>10849</v>
      </c>
      <c r="D5470" s="2" t="s">
        <v>149</v>
      </c>
      <c r="E5470" s="2"/>
      <c r="F5470" s="2" t="s">
        <v>4648</v>
      </c>
    </row>
    <row r="5471" spans="1:6" ht="18" customHeight="1">
      <c r="A5471" s="2">
        <v>4504100010</v>
      </c>
      <c r="B5471" s="2" t="s">
        <v>10851</v>
      </c>
      <c r="C5471" s="2" t="s">
        <v>10852</v>
      </c>
      <c r="D5471" s="2" t="s">
        <v>149</v>
      </c>
      <c r="E5471" s="2"/>
      <c r="F5471" s="2" t="s">
        <v>4648</v>
      </c>
    </row>
    <row r="5472" spans="1:6" ht="18" customHeight="1">
      <c r="A5472" s="2">
        <v>4504100090</v>
      </c>
      <c r="B5472" s="2" t="s">
        <v>10853</v>
      </c>
      <c r="C5472" s="2" t="s">
        <v>10852</v>
      </c>
      <c r="D5472" s="2" t="s">
        <v>149</v>
      </c>
      <c r="E5472" s="2"/>
      <c r="F5472" s="2" t="s">
        <v>4648</v>
      </c>
    </row>
    <row r="5473" spans="1:6" ht="18" customHeight="1">
      <c r="A5473" s="2">
        <v>4504900000</v>
      </c>
      <c r="B5473" s="2" t="s">
        <v>10854</v>
      </c>
      <c r="C5473" s="2" t="s">
        <v>10852</v>
      </c>
      <c r="D5473" s="2" t="s">
        <v>149</v>
      </c>
      <c r="E5473" s="2"/>
      <c r="F5473" s="2" t="s">
        <v>4648</v>
      </c>
    </row>
    <row r="5474" spans="1:6" ht="18" customHeight="1">
      <c r="A5474" s="2">
        <v>4601210000</v>
      </c>
      <c r="B5474" s="2" t="s">
        <v>10855</v>
      </c>
      <c r="C5474" s="2" t="s">
        <v>10856</v>
      </c>
      <c r="D5474" s="2" t="s">
        <v>149</v>
      </c>
      <c r="E5474" s="2" t="s">
        <v>10107</v>
      </c>
      <c r="F5474" s="2" t="s">
        <v>4648</v>
      </c>
    </row>
    <row r="5475" spans="1:6" ht="18" customHeight="1">
      <c r="A5475" s="2">
        <v>4601220000</v>
      </c>
      <c r="B5475" s="2" t="s">
        <v>10857</v>
      </c>
      <c r="C5475" s="2" t="s">
        <v>10858</v>
      </c>
      <c r="D5475" s="2" t="s">
        <v>149</v>
      </c>
      <c r="E5475" s="2" t="s">
        <v>10107</v>
      </c>
      <c r="F5475" s="2" t="s">
        <v>4648</v>
      </c>
    </row>
    <row r="5476" spans="1:6" ht="18" customHeight="1">
      <c r="A5476" s="2">
        <v>4601291111</v>
      </c>
      <c r="B5476" s="2" t="s">
        <v>10859</v>
      </c>
      <c r="C5476" s="2" t="s">
        <v>10860</v>
      </c>
      <c r="D5476" s="2" t="s">
        <v>149</v>
      </c>
      <c r="E5476" s="2" t="s">
        <v>10107</v>
      </c>
      <c r="F5476" s="2" t="s">
        <v>6091</v>
      </c>
    </row>
    <row r="5477" spans="1:6" ht="18" customHeight="1">
      <c r="A5477" s="2">
        <v>4601291112</v>
      </c>
      <c r="B5477" s="2" t="s">
        <v>10861</v>
      </c>
      <c r="C5477" s="2" t="s">
        <v>10860</v>
      </c>
      <c r="D5477" s="2" t="s">
        <v>149</v>
      </c>
      <c r="E5477" s="2" t="s">
        <v>10107</v>
      </c>
      <c r="F5477" s="2" t="s">
        <v>6091</v>
      </c>
    </row>
    <row r="5478" spans="1:6" ht="18" customHeight="1">
      <c r="A5478" s="2">
        <v>4601291119</v>
      </c>
      <c r="B5478" s="2" t="s">
        <v>10862</v>
      </c>
      <c r="C5478" s="2" t="s">
        <v>10860</v>
      </c>
      <c r="D5478" s="2" t="s">
        <v>149</v>
      </c>
      <c r="E5478" s="2" t="s">
        <v>10107</v>
      </c>
      <c r="F5478" s="2" t="s">
        <v>4648</v>
      </c>
    </row>
    <row r="5479" spans="1:6" ht="18" customHeight="1">
      <c r="A5479" s="2">
        <v>4601291190</v>
      </c>
      <c r="B5479" s="2" t="s">
        <v>10863</v>
      </c>
      <c r="C5479" s="2" t="s">
        <v>10860</v>
      </c>
      <c r="D5479" s="2" t="s">
        <v>149</v>
      </c>
      <c r="E5479" s="2" t="s">
        <v>10107</v>
      </c>
      <c r="F5479" s="2" t="s">
        <v>4648</v>
      </c>
    </row>
    <row r="5480" spans="1:6" ht="18" customHeight="1">
      <c r="A5480" s="2">
        <v>4601291900</v>
      </c>
      <c r="B5480" s="2" t="s">
        <v>10864</v>
      </c>
      <c r="C5480" s="2" t="s">
        <v>10858</v>
      </c>
      <c r="D5480" s="2" t="s">
        <v>149</v>
      </c>
      <c r="E5480" s="2" t="s">
        <v>10107</v>
      </c>
      <c r="F5480" s="2" t="s">
        <v>4648</v>
      </c>
    </row>
    <row r="5481" spans="1:6" ht="18" customHeight="1">
      <c r="A5481" s="2">
        <v>4601292100</v>
      </c>
      <c r="B5481" s="2" t="s">
        <v>10865</v>
      </c>
      <c r="C5481" s="2" t="s">
        <v>10858</v>
      </c>
      <c r="D5481" s="2" t="s">
        <v>149</v>
      </c>
      <c r="E5481" s="2" t="s">
        <v>10107</v>
      </c>
      <c r="F5481" s="2" t="s">
        <v>4648</v>
      </c>
    </row>
    <row r="5482" spans="1:6" ht="18" customHeight="1">
      <c r="A5482" s="2">
        <v>4601292900</v>
      </c>
      <c r="B5482" s="2" t="s">
        <v>10866</v>
      </c>
      <c r="C5482" s="2" t="s">
        <v>10858</v>
      </c>
      <c r="D5482" s="2" t="s">
        <v>149</v>
      </c>
      <c r="E5482" s="2" t="s">
        <v>10107</v>
      </c>
      <c r="F5482" s="2" t="s">
        <v>4648</v>
      </c>
    </row>
    <row r="5483" spans="1:6" ht="18" customHeight="1">
      <c r="A5483" s="2">
        <v>4601299000</v>
      </c>
      <c r="B5483" s="2" t="s">
        <v>10867</v>
      </c>
      <c r="C5483" s="2" t="s">
        <v>10858</v>
      </c>
      <c r="D5483" s="2" t="s">
        <v>149</v>
      </c>
      <c r="E5483" s="2" t="s">
        <v>10107</v>
      </c>
      <c r="F5483" s="2" t="s">
        <v>4648</v>
      </c>
    </row>
    <row r="5484" spans="1:6" ht="18" customHeight="1">
      <c r="A5484" s="2">
        <v>4601921000</v>
      </c>
      <c r="B5484" s="2" t="s">
        <v>10868</v>
      </c>
      <c r="C5484" s="2" t="s">
        <v>10858</v>
      </c>
      <c r="D5484" s="2" t="s">
        <v>149</v>
      </c>
      <c r="E5484" s="2"/>
      <c r="F5484" s="2" t="s">
        <v>4648</v>
      </c>
    </row>
    <row r="5485" spans="1:6" ht="18" customHeight="1">
      <c r="A5485" s="2">
        <v>4601929000</v>
      </c>
      <c r="B5485" s="2" t="s">
        <v>10869</v>
      </c>
      <c r="C5485" s="2" t="s">
        <v>10858</v>
      </c>
      <c r="D5485" s="2" t="s">
        <v>149</v>
      </c>
      <c r="E5485" s="2"/>
      <c r="F5485" s="2" t="s">
        <v>4648</v>
      </c>
    </row>
    <row r="5486" spans="1:6" ht="18" customHeight="1">
      <c r="A5486" s="2">
        <v>4601931000</v>
      </c>
      <c r="B5486" s="2" t="s">
        <v>10870</v>
      </c>
      <c r="C5486" s="2" t="s">
        <v>10858</v>
      </c>
      <c r="D5486" s="2" t="s">
        <v>149</v>
      </c>
      <c r="E5486" s="2"/>
      <c r="F5486" s="2" t="s">
        <v>4648</v>
      </c>
    </row>
    <row r="5487" spans="1:6" ht="18" customHeight="1">
      <c r="A5487" s="2">
        <v>4601939000</v>
      </c>
      <c r="B5487" s="2" t="s">
        <v>10871</v>
      </c>
      <c r="C5487" s="2" t="s">
        <v>10858</v>
      </c>
      <c r="D5487" s="2" t="s">
        <v>149</v>
      </c>
      <c r="E5487" s="2"/>
      <c r="F5487" s="2" t="s">
        <v>4648</v>
      </c>
    </row>
    <row r="5488" spans="1:6" ht="18" customHeight="1">
      <c r="A5488" s="2">
        <v>4601941100</v>
      </c>
      <c r="B5488" s="2" t="s">
        <v>10872</v>
      </c>
      <c r="C5488" s="2" t="s">
        <v>10858</v>
      </c>
      <c r="D5488" s="2" t="s">
        <v>149</v>
      </c>
      <c r="E5488" s="2"/>
      <c r="F5488" s="2" t="s">
        <v>4648</v>
      </c>
    </row>
    <row r="5489" spans="1:6" ht="18" customHeight="1">
      <c r="A5489" s="2">
        <v>4601941900</v>
      </c>
      <c r="B5489" s="2" t="s">
        <v>10873</v>
      </c>
      <c r="C5489" s="2" t="s">
        <v>10858</v>
      </c>
      <c r="D5489" s="2" t="s">
        <v>149</v>
      </c>
      <c r="E5489" s="2"/>
      <c r="F5489" s="2" t="s">
        <v>4648</v>
      </c>
    </row>
    <row r="5490" spans="1:6" ht="18" customHeight="1">
      <c r="A5490" s="2">
        <v>4601949100</v>
      </c>
      <c r="B5490" s="2" t="s">
        <v>10874</v>
      </c>
      <c r="C5490" s="2" t="s">
        <v>10858</v>
      </c>
      <c r="D5490" s="2" t="s">
        <v>149</v>
      </c>
      <c r="E5490" s="2"/>
      <c r="F5490" s="2" t="s">
        <v>4648</v>
      </c>
    </row>
    <row r="5491" spans="1:6" ht="18" customHeight="1">
      <c r="A5491" s="2">
        <v>4601949900</v>
      </c>
      <c r="B5491" s="2" t="s">
        <v>10875</v>
      </c>
      <c r="C5491" s="2" t="s">
        <v>10858</v>
      </c>
      <c r="D5491" s="2" t="s">
        <v>149</v>
      </c>
      <c r="E5491" s="2"/>
      <c r="F5491" s="2" t="s">
        <v>4648</v>
      </c>
    </row>
    <row r="5492" spans="1:6" ht="18" customHeight="1">
      <c r="A5492" s="2">
        <v>4601991000</v>
      </c>
      <c r="B5492" s="2" t="s">
        <v>10876</v>
      </c>
      <c r="C5492" s="2" t="s">
        <v>10858</v>
      </c>
      <c r="D5492" s="2" t="s">
        <v>149</v>
      </c>
      <c r="E5492" s="2"/>
      <c r="F5492" s="2"/>
    </row>
    <row r="5493" spans="1:6" ht="18" customHeight="1">
      <c r="A5493" s="2">
        <v>4601999000</v>
      </c>
      <c r="B5493" s="2" t="s">
        <v>10877</v>
      </c>
      <c r="C5493" s="2" t="s">
        <v>10858</v>
      </c>
      <c r="D5493" s="2" t="s">
        <v>149</v>
      </c>
      <c r="E5493" s="2"/>
      <c r="F5493" s="2"/>
    </row>
    <row r="5494" spans="1:6" ht="18" customHeight="1">
      <c r="A5494" s="2">
        <v>4602110000</v>
      </c>
      <c r="B5494" s="2" t="s">
        <v>10878</v>
      </c>
      <c r="C5494" s="2" t="s">
        <v>10879</v>
      </c>
      <c r="D5494" s="2" t="s">
        <v>149</v>
      </c>
      <c r="E5494" s="2"/>
      <c r="F5494" s="2" t="s">
        <v>4648</v>
      </c>
    </row>
    <row r="5495" spans="1:6" ht="18" customHeight="1">
      <c r="A5495" s="2">
        <v>4602120000</v>
      </c>
      <c r="B5495" s="2" t="s">
        <v>10880</v>
      </c>
      <c r="C5495" s="2" t="s">
        <v>10879</v>
      </c>
      <c r="D5495" s="2" t="s">
        <v>149</v>
      </c>
      <c r="E5495" s="2"/>
      <c r="F5495" s="2" t="s">
        <v>4648</v>
      </c>
    </row>
    <row r="5496" spans="1:6" ht="18" customHeight="1">
      <c r="A5496" s="2">
        <v>4602191000</v>
      </c>
      <c r="B5496" s="2" t="s">
        <v>10881</v>
      </c>
      <c r="C5496" s="2" t="s">
        <v>10879</v>
      </c>
      <c r="D5496" s="2" t="s">
        <v>149</v>
      </c>
      <c r="E5496" s="2"/>
      <c r="F5496" s="2" t="s">
        <v>4648</v>
      </c>
    </row>
    <row r="5497" spans="1:6" ht="18" customHeight="1">
      <c r="A5497" s="2">
        <v>4602192000</v>
      </c>
      <c r="B5497" s="2" t="s">
        <v>10882</v>
      </c>
      <c r="C5497" s="2" t="s">
        <v>10879</v>
      </c>
      <c r="D5497" s="2" t="s">
        <v>149</v>
      </c>
      <c r="E5497" s="2"/>
      <c r="F5497" s="2" t="s">
        <v>4648</v>
      </c>
    </row>
    <row r="5498" spans="1:6" ht="18" customHeight="1">
      <c r="A5498" s="2">
        <v>4602193000</v>
      </c>
      <c r="B5498" s="2" t="s">
        <v>10883</v>
      </c>
      <c r="C5498" s="2" t="s">
        <v>10879</v>
      </c>
      <c r="D5498" s="2" t="s">
        <v>149</v>
      </c>
      <c r="E5498" s="2"/>
      <c r="F5498" s="2" t="s">
        <v>4648</v>
      </c>
    </row>
    <row r="5499" spans="1:6" ht="18" customHeight="1">
      <c r="A5499" s="2">
        <v>4602199000</v>
      </c>
      <c r="B5499" s="2" t="s">
        <v>10884</v>
      </c>
      <c r="C5499" s="2" t="s">
        <v>10879</v>
      </c>
      <c r="D5499" s="2" t="s">
        <v>149</v>
      </c>
      <c r="E5499" s="2"/>
      <c r="F5499" s="2" t="s">
        <v>4648</v>
      </c>
    </row>
    <row r="5500" spans="1:6" ht="18" customHeight="1">
      <c r="A5500" s="2">
        <v>4602900000</v>
      </c>
      <c r="B5500" s="2" t="s">
        <v>10885</v>
      </c>
      <c r="C5500" s="2" t="s">
        <v>10879</v>
      </c>
      <c r="D5500" s="2" t="s">
        <v>149</v>
      </c>
      <c r="E5500" s="2"/>
      <c r="F5500" s="2"/>
    </row>
    <row r="5501" spans="1:6" ht="18" customHeight="1">
      <c r="A5501" s="2">
        <v>4701000000</v>
      </c>
      <c r="B5501" s="2" t="s">
        <v>10886</v>
      </c>
      <c r="C5501" s="2" t="s">
        <v>10887</v>
      </c>
      <c r="D5501" s="2" t="s">
        <v>149</v>
      </c>
      <c r="E5501" s="2"/>
      <c r="F5501" s="2"/>
    </row>
    <row r="5502" spans="1:6" ht="18" customHeight="1">
      <c r="A5502" s="2">
        <v>4702000001</v>
      </c>
      <c r="B5502" s="2" t="s">
        <v>10888</v>
      </c>
      <c r="C5502" s="2" t="s">
        <v>10889</v>
      </c>
      <c r="D5502" s="2" t="s">
        <v>149</v>
      </c>
      <c r="E5502" s="2"/>
      <c r="F5502" s="2"/>
    </row>
    <row r="5503" spans="1:6" ht="18" customHeight="1">
      <c r="A5503" s="2">
        <v>4702000090</v>
      </c>
      <c r="B5503" s="2" t="s">
        <v>10890</v>
      </c>
      <c r="C5503" s="2" t="s">
        <v>10889</v>
      </c>
      <c r="D5503" s="2" t="s">
        <v>149</v>
      </c>
      <c r="E5503" s="2"/>
      <c r="F5503" s="2"/>
    </row>
    <row r="5504" spans="1:6" ht="18" customHeight="1">
      <c r="A5504" s="2">
        <v>4703110000</v>
      </c>
      <c r="B5504" s="2" t="s">
        <v>10891</v>
      </c>
      <c r="C5504" s="2" t="s">
        <v>10892</v>
      </c>
      <c r="D5504" s="2" t="s">
        <v>149</v>
      </c>
      <c r="E5504" s="2"/>
      <c r="F5504" s="2"/>
    </row>
    <row r="5505" spans="1:6" ht="18" customHeight="1">
      <c r="A5505" s="2">
        <v>4703190000</v>
      </c>
      <c r="B5505" s="2" t="s">
        <v>10893</v>
      </c>
      <c r="C5505" s="2" t="s">
        <v>10892</v>
      </c>
      <c r="D5505" s="2" t="s">
        <v>149</v>
      </c>
      <c r="E5505" s="2"/>
      <c r="F5505" s="2"/>
    </row>
    <row r="5506" spans="1:6" ht="18" customHeight="1">
      <c r="A5506" s="2">
        <v>4703210001</v>
      </c>
      <c r="B5506" s="2" t="s">
        <v>10894</v>
      </c>
      <c r="C5506" s="2" t="s">
        <v>10892</v>
      </c>
      <c r="D5506" s="2" t="s">
        <v>149</v>
      </c>
      <c r="E5506" s="2"/>
      <c r="F5506" s="2"/>
    </row>
    <row r="5507" spans="1:6" ht="18" customHeight="1">
      <c r="A5507" s="2">
        <v>4703210090</v>
      </c>
      <c r="B5507" s="2" t="s">
        <v>10895</v>
      </c>
      <c r="C5507" s="2" t="s">
        <v>10892</v>
      </c>
      <c r="D5507" s="2" t="s">
        <v>149</v>
      </c>
      <c r="E5507" s="2"/>
      <c r="F5507" s="2"/>
    </row>
    <row r="5508" spans="1:6" ht="18" customHeight="1">
      <c r="A5508" s="2">
        <v>4703290000</v>
      </c>
      <c r="B5508" s="2" t="s">
        <v>10896</v>
      </c>
      <c r="C5508" s="2" t="s">
        <v>10892</v>
      </c>
      <c r="D5508" s="2" t="s">
        <v>149</v>
      </c>
      <c r="E5508" s="2"/>
      <c r="F5508" s="2"/>
    </row>
    <row r="5509" spans="1:6" ht="18" customHeight="1">
      <c r="A5509" s="2">
        <v>4704110000</v>
      </c>
      <c r="B5509" s="2" t="s">
        <v>10897</v>
      </c>
      <c r="C5509" s="2" t="s">
        <v>10898</v>
      </c>
      <c r="D5509" s="2" t="s">
        <v>149</v>
      </c>
      <c r="E5509" s="2"/>
      <c r="F5509" s="2"/>
    </row>
    <row r="5510" spans="1:6" ht="18" customHeight="1">
      <c r="A5510" s="2">
        <v>4704190000</v>
      </c>
      <c r="B5510" s="2" t="s">
        <v>10899</v>
      </c>
      <c r="C5510" s="2" t="s">
        <v>10898</v>
      </c>
      <c r="D5510" s="2" t="s">
        <v>149</v>
      </c>
      <c r="E5510" s="2"/>
      <c r="F5510" s="2"/>
    </row>
    <row r="5511" spans="1:6" ht="18" customHeight="1">
      <c r="A5511" s="2">
        <v>4704210000</v>
      </c>
      <c r="B5511" s="2" t="s">
        <v>10900</v>
      </c>
      <c r="C5511" s="2" t="s">
        <v>10898</v>
      </c>
      <c r="D5511" s="2" t="s">
        <v>149</v>
      </c>
      <c r="E5511" s="2"/>
      <c r="F5511" s="2"/>
    </row>
    <row r="5512" spans="1:6" ht="18" customHeight="1">
      <c r="A5512" s="2">
        <v>4704290000</v>
      </c>
      <c r="B5512" s="2" t="s">
        <v>10901</v>
      </c>
      <c r="C5512" s="2" t="s">
        <v>10898</v>
      </c>
      <c r="D5512" s="2" t="s">
        <v>149</v>
      </c>
      <c r="E5512" s="2"/>
      <c r="F5512" s="2"/>
    </row>
    <row r="5513" spans="1:6" ht="18" customHeight="1">
      <c r="A5513" s="2">
        <v>4705000000</v>
      </c>
      <c r="B5513" s="2" t="s">
        <v>10902</v>
      </c>
      <c r="C5513" s="2" t="s">
        <v>10903</v>
      </c>
      <c r="D5513" s="2" t="s">
        <v>149</v>
      </c>
      <c r="E5513" s="2"/>
      <c r="F5513" s="2"/>
    </row>
    <row r="5514" spans="1:6" ht="18" customHeight="1">
      <c r="A5514" s="2">
        <v>4706100001</v>
      </c>
      <c r="B5514" s="2" t="s">
        <v>10904</v>
      </c>
      <c r="C5514" s="2" t="s">
        <v>10905</v>
      </c>
      <c r="D5514" s="2" t="s">
        <v>149</v>
      </c>
      <c r="E5514" s="2"/>
      <c r="F5514" s="2"/>
    </row>
    <row r="5515" spans="1:6" ht="18" customHeight="1">
      <c r="A5515" s="2">
        <v>4706100090</v>
      </c>
      <c r="B5515" s="2" t="s">
        <v>10906</v>
      </c>
      <c r="C5515" s="2" t="s">
        <v>10905</v>
      </c>
      <c r="D5515" s="2" t="s">
        <v>149</v>
      </c>
      <c r="E5515" s="2"/>
      <c r="F5515" s="2"/>
    </row>
    <row r="5516" spans="1:6" ht="18" customHeight="1">
      <c r="A5516" s="2">
        <v>4706200000</v>
      </c>
      <c r="B5516" s="2" t="s">
        <v>10907</v>
      </c>
      <c r="C5516" s="2" t="s">
        <v>10908</v>
      </c>
      <c r="D5516" s="2" t="s">
        <v>149</v>
      </c>
      <c r="E5516" s="2"/>
      <c r="F5516" s="2"/>
    </row>
    <row r="5517" spans="1:6" ht="18" customHeight="1">
      <c r="A5517" s="2">
        <v>4706300001</v>
      </c>
      <c r="B5517" s="2" t="s">
        <v>10909</v>
      </c>
      <c r="C5517" s="2" t="s">
        <v>10910</v>
      </c>
      <c r="D5517" s="2" t="s">
        <v>149</v>
      </c>
      <c r="E5517" s="2"/>
      <c r="F5517" s="2"/>
    </row>
    <row r="5518" spans="1:6" ht="18" customHeight="1">
      <c r="A5518" s="2">
        <v>4706300090</v>
      </c>
      <c r="B5518" s="2" t="s">
        <v>10911</v>
      </c>
      <c r="C5518" s="2" t="s">
        <v>10910</v>
      </c>
      <c r="D5518" s="2" t="s">
        <v>149</v>
      </c>
      <c r="E5518" s="2"/>
      <c r="F5518" s="2"/>
    </row>
    <row r="5519" spans="1:6" ht="18" customHeight="1">
      <c r="A5519" s="2">
        <v>4706910000</v>
      </c>
      <c r="B5519" s="2" t="s">
        <v>10912</v>
      </c>
      <c r="C5519" s="2" t="s">
        <v>10913</v>
      </c>
      <c r="D5519" s="2" t="s">
        <v>149</v>
      </c>
      <c r="E5519" s="2"/>
      <c r="F5519" s="2"/>
    </row>
    <row r="5520" spans="1:6" ht="18" customHeight="1">
      <c r="A5520" s="2">
        <v>4706920000</v>
      </c>
      <c r="B5520" s="2" t="s">
        <v>10914</v>
      </c>
      <c r="C5520" s="2" t="s">
        <v>10913</v>
      </c>
      <c r="D5520" s="2" t="s">
        <v>149</v>
      </c>
      <c r="E5520" s="2"/>
      <c r="F5520" s="2"/>
    </row>
    <row r="5521" spans="1:6" ht="18" customHeight="1">
      <c r="A5521" s="2">
        <v>4706930000</v>
      </c>
      <c r="B5521" s="2" t="s">
        <v>10915</v>
      </c>
      <c r="C5521" s="2" t="s">
        <v>10913</v>
      </c>
      <c r="D5521" s="2" t="s">
        <v>149</v>
      </c>
      <c r="E5521" s="2"/>
      <c r="F5521" s="2"/>
    </row>
    <row r="5522" spans="1:6" ht="18" customHeight="1">
      <c r="A5522" s="2">
        <v>4707100000</v>
      </c>
      <c r="B5522" s="2" t="s">
        <v>10916</v>
      </c>
      <c r="C5522" s="2" t="s">
        <v>10917</v>
      </c>
      <c r="D5522" s="2" t="s">
        <v>149</v>
      </c>
      <c r="E5522" s="2"/>
      <c r="F5522" s="2" t="s">
        <v>5503</v>
      </c>
    </row>
    <row r="5523" spans="1:6" ht="18" customHeight="1">
      <c r="A5523" s="2">
        <v>4707200000</v>
      </c>
      <c r="B5523" s="2" t="s">
        <v>10918</v>
      </c>
      <c r="C5523" s="2" t="s">
        <v>10919</v>
      </c>
      <c r="D5523" s="2" t="s">
        <v>149</v>
      </c>
      <c r="E5523" s="2"/>
      <c r="F5523" s="2" t="s">
        <v>5503</v>
      </c>
    </row>
    <row r="5524" spans="1:6" ht="18" customHeight="1">
      <c r="A5524" s="2">
        <v>4707300000</v>
      </c>
      <c r="B5524" s="2" t="s">
        <v>10920</v>
      </c>
      <c r="C5524" s="2" t="s">
        <v>10921</v>
      </c>
      <c r="D5524" s="2" t="s">
        <v>149</v>
      </c>
      <c r="E5524" s="2"/>
      <c r="F5524" s="2" t="s">
        <v>5503</v>
      </c>
    </row>
    <row r="5525" spans="1:6" ht="18" customHeight="1">
      <c r="A5525" s="2">
        <v>4707900010</v>
      </c>
      <c r="B5525" s="2" t="s">
        <v>10922</v>
      </c>
      <c r="C5525" s="2" t="s">
        <v>10923</v>
      </c>
      <c r="D5525" s="2" t="s">
        <v>149</v>
      </c>
      <c r="E5525" s="2"/>
      <c r="F5525" s="2" t="s">
        <v>5503</v>
      </c>
    </row>
    <row r="5526" spans="1:6" ht="18" customHeight="1">
      <c r="A5526" s="2">
        <v>4707900090</v>
      </c>
      <c r="B5526" s="2" t="s">
        <v>10924</v>
      </c>
      <c r="C5526" s="2" t="s">
        <v>10923</v>
      </c>
      <c r="D5526" s="2" t="s">
        <v>149</v>
      </c>
      <c r="E5526" s="2"/>
      <c r="F5526" s="2" t="s">
        <v>5474</v>
      </c>
    </row>
    <row r="5527" spans="1:6" ht="18" customHeight="1">
      <c r="A5527" s="2">
        <v>4801001000</v>
      </c>
      <c r="B5527" s="2" t="s">
        <v>10925</v>
      </c>
      <c r="C5527" s="2" t="s">
        <v>10926</v>
      </c>
      <c r="D5527" s="2" t="s">
        <v>149</v>
      </c>
      <c r="E5527" s="2"/>
      <c r="F5527" s="2"/>
    </row>
    <row r="5528" spans="1:6" ht="18" customHeight="1">
      <c r="A5528" s="2">
        <v>4801009000</v>
      </c>
      <c r="B5528" s="2" t="s">
        <v>10927</v>
      </c>
      <c r="C5528" s="2" t="s">
        <v>10926</v>
      </c>
      <c r="D5528" s="2" t="s">
        <v>149</v>
      </c>
      <c r="E5528" s="2"/>
      <c r="F5528" s="2"/>
    </row>
    <row r="5529" spans="1:6" ht="18" customHeight="1">
      <c r="A5529" s="2">
        <v>4802101000</v>
      </c>
      <c r="B5529" s="2" t="s">
        <v>10928</v>
      </c>
      <c r="C5529" s="2" t="s">
        <v>10929</v>
      </c>
      <c r="D5529" s="2" t="s">
        <v>149</v>
      </c>
      <c r="E5529" s="2"/>
      <c r="F5529" s="2"/>
    </row>
    <row r="5530" spans="1:6" ht="18" customHeight="1">
      <c r="A5530" s="2">
        <v>4802109000</v>
      </c>
      <c r="B5530" s="2" t="s">
        <v>10930</v>
      </c>
      <c r="C5530" s="2" t="s">
        <v>10929</v>
      </c>
      <c r="D5530" s="2" t="s">
        <v>149</v>
      </c>
      <c r="E5530" s="2"/>
      <c r="F5530" s="2"/>
    </row>
    <row r="5531" spans="1:6" ht="18" customHeight="1">
      <c r="A5531" s="2">
        <v>4802201000</v>
      </c>
      <c r="B5531" s="2" t="s">
        <v>10931</v>
      </c>
      <c r="C5531" s="2" t="s">
        <v>10929</v>
      </c>
      <c r="D5531" s="2" t="s">
        <v>149</v>
      </c>
      <c r="E5531" s="2"/>
      <c r="F5531" s="2"/>
    </row>
    <row r="5532" spans="1:6" ht="18" customHeight="1">
      <c r="A5532" s="2">
        <v>4802209000</v>
      </c>
      <c r="B5532" s="2" t="s">
        <v>10932</v>
      </c>
      <c r="C5532" s="2" t="s">
        <v>10929</v>
      </c>
      <c r="D5532" s="2" t="s">
        <v>149</v>
      </c>
      <c r="E5532" s="2"/>
      <c r="F5532" s="2"/>
    </row>
    <row r="5533" spans="1:6" ht="18" customHeight="1">
      <c r="A5533" s="2">
        <v>4802400000</v>
      </c>
      <c r="B5533" s="2" t="s">
        <v>10933</v>
      </c>
      <c r="C5533" s="2" t="s">
        <v>10929</v>
      </c>
      <c r="D5533" s="2" t="s">
        <v>149</v>
      </c>
      <c r="E5533" s="2"/>
      <c r="F5533" s="2"/>
    </row>
    <row r="5534" spans="1:6" ht="18" customHeight="1">
      <c r="A5534" s="2">
        <v>4802540000</v>
      </c>
      <c r="B5534" s="2" t="s">
        <v>10934</v>
      </c>
      <c r="C5534" s="2" t="s">
        <v>10935</v>
      </c>
      <c r="D5534" s="2" t="s">
        <v>149</v>
      </c>
      <c r="E5534" s="2"/>
      <c r="F5534" s="2"/>
    </row>
    <row r="5535" spans="1:6" ht="18" customHeight="1">
      <c r="A5535" s="2">
        <v>4802550010</v>
      </c>
      <c r="B5535" s="2" t="s">
        <v>10936</v>
      </c>
      <c r="C5535" s="2" t="s">
        <v>10935</v>
      </c>
      <c r="D5535" s="2" t="s">
        <v>149</v>
      </c>
      <c r="E5535" s="2"/>
      <c r="F5535" s="2"/>
    </row>
    <row r="5536" spans="1:6" ht="18" customHeight="1">
      <c r="A5536" s="2">
        <v>4802550090</v>
      </c>
      <c r="B5536" s="2" t="s">
        <v>10937</v>
      </c>
      <c r="C5536" s="2" t="s">
        <v>10935</v>
      </c>
      <c r="D5536" s="2" t="s">
        <v>149</v>
      </c>
      <c r="E5536" s="2"/>
      <c r="F5536" s="2"/>
    </row>
    <row r="5537" spans="1:6" ht="18" customHeight="1">
      <c r="A5537" s="2">
        <v>4802560010</v>
      </c>
      <c r="B5537" s="2" t="s">
        <v>10938</v>
      </c>
      <c r="C5537" s="2" t="s">
        <v>10935</v>
      </c>
      <c r="D5537" s="2" t="s">
        <v>149</v>
      </c>
      <c r="E5537" s="2"/>
      <c r="F5537" s="2"/>
    </row>
    <row r="5538" spans="1:6" ht="18" customHeight="1">
      <c r="A5538" s="2">
        <v>4802560090</v>
      </c>
      <c r="B5538" s="2" t="s">
        <v>10939</v>
      </c>
      <c r="C5538" s="2" t="s">
        <v>10935</v>
      </c>
      <c r="D5538" s="2" t="s">
        <v>149</v>
      </c>
      <c r="E5538" s="2"/>
      <c r="F5538" s="2"/>
    </row>
    <row r="5539" spans="1:6" ht="18" customHeight="1">
      <c r="A5539" s="2">
        <v>4802570010</v>
      </c>
      <c r="B5539" s="2" t="s">
        <v>10940</v>
      </c>
      <c r="C5539" s="2" t="s">
        <v>10935</v>
      </c>
      <c r="D5539" s="2" t="s">
        <v>149</v>
      </c>
      <c r="E5539" s="2"/>
      <c r="F5539" s="2"/>
    </row>
    <row r="5540" spans="1:6" ht="18" customHeight="1">
      <c r="A5540" s="2">
        <v>4802570090</v>
      </c>
      <c r="B5540" s="2" t="s">
        <v>10941</v>
      </c>
      <c r="C5540" s="2" t="s">
        <v>10935</v>
      </c>
      <c r="D5540" s="2" t="s">
        <v>149</v>
      </c>
      <c r="E5540" s="2"/>
      <c r="F5540" s="2"/>
    </row>
    <row r="5541" spans="1:6" ht="18" customHeight="1">
      <c r="A5541" s="2">
        <v>4802580000</v>
      </c>
      <c r="B5541" s="2" t="s">
        <v>10942</v>
      </c>
      <c r="C5541" s="2" t="s">
        <v>10935</v>
      </c>
      <c r="D5541" s="2" t="s">
        <v>149</v>
      </c>
      <c r="E5541" s="2"/>
      <c r="F5541" s="2"/>
    </row>
    <row r="5542" spans="1:6" ht="18" customHeight="1">
      <c r="A5542" s="2">
        <v>4802610000</v>
      </c>
      <c r="B5542" s="2" t="s">
        <v>10943</v>
      </c>
      <c r="C5542" s="2" t="s">
        <v>10935</v>
      </c>
      <c r="D5542" s="2" t="s">
        <v>149</v>
      </c>
      <c r="E5542" s="2"/>
      <c r="F5542" s="2"/>
    </row>
    <row r="5543" spans="1:6" ht="18" customHeight="1">
      <c r="A5543" s="2">
        <v>4802620000</v>
      </c>
      <c r="B5543" s="2" t="s">
        <v>10944</v>
      </c>
      <c r="C5543" s="2" t="s">
        <v>10935</v>
      </c>
      <c r="D5543" s="2" t="s">
        <v>149</v>
      </c>
      <c r="E5543" s="2"/>
      <c r="F5543" s="2"/>
    </row>
    <row r="5544" spans="1:6" ht="18" customHeight="1">
      <c r="A5544" s="2">
        <v>4802690000</v>
      </c>
      <c r="B5544" s="2" t="s">
        <v>10945</v>
      </c>
      <c r="C5544" s="2" t="s">
        <v>10935</v>
      </c>
      <c r="D5544" s="2" t="s">
        <v>149</v>
      </c>
      <c r="E5544" s="2"/>
      <c r="F5544" s="2"/>
    </row>
    <row r="5545" spans="1:6" ht="18" customHeight="1">
      <c r="A5545" s="2">
        <v>4803000000</v>
      </c>
      <c r="B5545" s="2" t="s">
        <v>10946</v>
      </c>
      <c r="C5545" s="2" t="s">
        <v>10947</v>
      </c>
      <c r="D5545" s="2" t="s">
        <v>149</v>
      </c>
      <c r="E5545" s="2"/>
      <c r="F5545" s="2" t="s">
        <v>6407</v>
      </c>
    </row>
    <row r="5546" spans="1:6" ht="18" customHeight="1">
      <c r="A5546" s="2">
        <v>4804110000</v>
      </c>
      <c r="B5546" s="2" t="s">
        <v>10948</v>
      </c>
      <c r="C5546" s="2" t="s">
        <v>10949</v>
      </c>
      <c r="D5546" s="2" t="s">
        <v>149</v>
      </c>
      <c r="E5546" s="2"/>
      <c r="F5546" s="2"/>
    </row>
    <row r="5547" spans="1:6" ht="18" customHeight="1">
      <c r="A5547" s="2">
        <v>4804190000</v>
      </c>
      <c r="B5547" s="2" t="s">
        <v>10950</v>
      </c>
      <c r="C5547" s="2" t="s">
        <v>10949</v>
      </c>
      <c r="D5547" s="2" t="s">
        <v>149</v>
      </c>
      <c r="E5547" s="2"/>
      <c r="F5547" s="2"/>
    </row>
    <row r="5548" spans="1:6" ht="18" customHeight="1">
      <c r="A5548" s="2">
        <v>4804210000</v>
      </c>
      <c r="B5548" s="2" t="s">
        <v>10951</v>
      </c>
      <c r="C5548" s="2" t="s">
        <v>10952</v>
      </c>
      <c r="D5548" s="2" t="s">
        <v>149</v>
      </c>
      <c r="E5548" s="2"/>
      <c r="F5548" s="2"/>
    </row>
    <row r="5549" spans="1:6" ht="18" customHeight="1">
      <c r="A5549" s="2">
        <v>4804290000</v>
      </c>
      <c r="B5549" s="2" t="s">
        <v>10953</v>
      </c>
      <c r="C5549" s="2" t="s">
        <v>10952</v>
      </c>
      <c r="D5549" s="2" t="s">
        <v>149</v>
      </c>
      <c r="E5549" s="2"/>
      <c r="F5549" s="2"/>
    </row>
    <row r="5550" spans="1:6" ht="18" customHeight="1">
      <c r="A5550" s="2">
        <v>4804310020</v>
      </c>
      <c r="B5550" s="2" t="s">
        <v>10954</v>
      </c>
      <c r="C5550" s="2" t="s">
        <v>10955</v>
      </c>
      <c r="D5550" s="2" t="s">
        <v>149</v>
      </c>
      <c r="E5550" s="2"/>
      <c r="F5550" s="2"/>
    </row>
    <row r="5551" spans="1:6" ht="18" customHeight="1">
      <c r="A5551" s="2">
        <v>4804310090</v>
      </c>
      <c r="B5551" s="2" t="s">
        <v>10956</v>
      </c>
      <c r="C5551" s="2" t="s">
        <v>10955</v>
      </c>
      <c r="D5551" s="2" t="s">
        <v>149</v>
      </c>
      <c r="E5551" s="2"/>
      <c r="F5551" s="2"/>
    </row>
    <row r="5552" spans="1:6" ht="18" customHeight="1">
      <c r="A5552" s="2">
        <v>4804390000</v>
      </c>
      <c r="B5552" s="2" t="s">
        <v>10957</v>
      </c>
      <c r="C5552" s="2" t="s">
        <v>10958</v>
      </c>
      <c r="D5552" s="2" t="s">
        <v>149</v>
      </c>
      <c r="E5552" s="2"/>
      <c r="F5552" s="2"/>
    </row>
    <row r="5553" spans="1:6" ht="18" customHeight="1">
      <c r="A5553" s="2">
        <v>4804410000</v>
      </c>
      <c r="B5553" s="2" t="s">
        <v>10959</v>
      </c>
      <c r="C5553" s="2" t="s">
        <v>10955</v>
      </c>
      <c r="D5553" s="2" t="s">
        <v>149</v>
      </c>
      <c r="E5553" s="2"/>
      <c r="F5553" s="2"/>
    </row>
    <row r="5554" spans="1:6" ht="18" customHeight="1">
      <c r="A5554" s="2">
        <v>4804420000</v>
      </c>
      <c r="B5554" s="2" t="s">
        <v>10960</v>
      </c>
      <c r="C5554" s="2" t="s">
        <v>10961</v>
      </c>
      <c r="D5554" s="2" t="s">
        <v>149</v>
      </c>
      <c r="E5554" s="2"/>
      <c r="F5554" s="2"/>
    </row>
    <row r="5555" spans="1:6" ht="18" customHeight="1">
      <c r="A5555" s="2">
        <v>4804490000</v>
      </c>
      <c r="B5555" s="2" t="s">
        <v>10962</v>
      </c>
      <c r="C5555" s="2" t="s">
        <v>10963</v>
      </c>
      <c r="D5555" s="2" t="s">
        <v>149</v>
      </c>
      <c r="E5555" s="2"/>
      <c r="F5555" s="2"/>
    </row>
    <row r="5556" spans="1:6" ht="18" customHeight="1">
      <c r="A5556" s="2">
        <v>4804510000</v>
      </c>
      <c r="B5556" s="2" t="s">
        <v>10964</v>
      </c>
      <c r="C5556" s="2" t="s">
        <v>10955</v>
      </c>
      <c r="D5556" s="2" t="s">
        <v>149</v>
      </c>
      <c r="E5556" s="2"/>
      <c r="F5556" s="2"/>
    </row>
    <row r="5557" spans="1:6" ht="18" customHeight="1">
      <c r="A5557" s="2">
        <v>4804520000</v>
      </c>
      <c r="B5557" s="2" t="s">
        <v>10965</v>
      </c>
      <c r="C5557" s="2" t="s">
        <v>10961</v>
      </c>
      <c r="D5557" s="2" t="s">
        <v>149</v>
      </c>
      <c r="E5557" s="2"/>
      <c r="F5557" s="2"/>
    </row>
    <row r="5558" spans="1:6" ht="18" customHeight="1">
      <c r="A5558" s="2">
        <v>4804590000</v>
      </c>
      <c r="B5558" s="2" t="s">
        <v>10966</v>
      </c>
      <c r="C5558" s="2" t="s">
        <v>10963</v>
      </c>
      <c r="D5558" s="2" t="s">
        <v>149</v>
      </c>
      <c r="E5558" s="2"/>
      <c r="F5558" s="2"/>
    </row>
    <row r="5559" spans="1:6" ht="18" customHeight="1">
      <c r="A5559" s="2">
        <v>4805110000</v>
      </c>
      <c r="B5559" s="2" t="s">
        <v>10967</v>
      </c>
      <c r="C5559" s="2" t="s">
        <v>10968</v>
      </c>
      <c r="D5559" s="2" t="s">
        <v>149</v>
      </c>
      <c r="E5559" s="2"/>
      <c r="F5559" s="2"/>
    </row>
    <row r="5560" spans="1:6" ht="18" customHeight="1">
      <c r="A5560" s="2">
        <v>4805120000</v>
      </c>
      <c r="B5560" s="2" t="s">
        <v>10969</v>
      </c>
      <c r="C5560" s="2" t="s">
        <v>10968</v>
      </c>
      <c r="D5560" s="2" t="s">
        <v>149</v>
      </c>
      <c r="E5560" s="2"/>
      <c r="F5560" s="2"/>
    </row>
    <row r="5561" spans="1:6" ht="18" customHeight="1">
      <c r="A5561" s="2">
        <v>4805190000</v>
      </c>
      <c r="B5561" s="2" t="s">
        <v>10970</v>
      </c>
      <c r="C5561" s="2" t="s">
        <v>10968</v>
      </c>
      <c r="D5561" s="2" t="s">
        <v>149</v>
      </c>
      <c r="E5561" s="2"/>
      <c r="F5561" s="2"/>
    </row>
    <row r="5562" spans="1:6" ht="18" customHeight="1">
      <c r="A5562" s="2">
        <v>4805240000</v>
      </c>
      <c r="B5562" s="2" t="s">
        <v>10971</v>
      </c>
      <c r="C5562" s="2" t="s">
        <v>10972</v>
      </c>
      <c r="D5562" s="2" t="s">
        <v>149</v>
      </c>
      <c r="E5562" s="2"/>
      <c r="F5562" s="2"/>
    </row>
    <row r="5563" spans="1:6" ht="18" customHeight="1">
      <c r="A5563" s="2">
        <v>4805250000</v>
      </c>
      <c r="B5563" s="2" t="s">
        <v>10971</v>
      </c>
      <c r="C5563" s="2" t="s">
        <v>10972</v>
      </c>
      <c r="D5563" s="2" t="s">
        <v>149</v>
      </c>
      <c r="E5563" s="2"/>
      <c r="F5563" s="2"/>
    </row>
    <row r="5564" spans="1:6" ht="18" customHeight="1">
      <c r="A5564" s="2">
        <v>4805300000</v>
      </c>
      <c r="B5564" s="2" t="s">
        <v>10973</v>
      </c>
      <c r="C5564" s="2" t="s">
        <v>10974</v>
      </c>
      <c r="D5564" s="2" t="s">
        <v>149</v>
      </c>
      <c r="E5564" s="2"/>
      <c r="F5564" s="2"/>
    </row>
    <row r="5565" spans="1:6" ht="18" customHeight="1">
      <c r="A5565" s="2">
        <v>4805400000</v>
      </c>
      <c r="B5565" s="2" t="s">
        <v>10975</v>
      </c>
      <c r="C5565" s="2" t="s">
        <v>10976</v>
      </c>
      <c r="D5565" s="2" t="s">
        <v>149</v>
      </c>
      <c r="E5565" s="2"/>
      <c r="F5565" s="2"/>
    </row>
    <row r="5566" spans="1:6" ht="18" customHeight="1">
      <c r="A5566" s="2">
        <v>4805500000</v>
      </c>
      <c r="B5566" s="2" t="s">
        <v>10977</v>
      </c>
      <c r="C5566" s="2" t="s">
        <v>10976</v>
      </c>
      <c r="D5566" s="2" t="s">
        <v>149</v>
      </c>
      <c r="E5566" s="2"/>
      <c r="F5566" s="2"/>
    </row>
    <row r="5567" spans="1:6" ht="18" customHeight="1">
      <c r="A5567" s="2">
        <v>4805911000</v>
      </c>
      <c r="B5567" s="2" t="s">
        <v>10978</v>
      </c>
      <c r="C5567" s="2" t="s">
        <v>10979</v>
      </c>
      <c r="D5567" s="2" t="s">
        <v>149</v>
      </c>
      <c r="E5567" s="2"/>
      <c r="F5567" s="2"/>
    </row>
    <row r="5568" spans="1:6" ht="18" customHeight="1">
      <c r="A5568" s="2">
        <v>4805912000</v>
      </c>
      <c r="B5568" s="2" t="s">
        <v>10980</v>
      </c>
      <c r="C5568" s="2" t="s">
        <v>10979</v>
      </c>
      <c r="D5568" s="2" t="s">
        <v>149</v>
      </c>
      <c r="E5568" s="2"/>
      <c r="F5568" s="2"/>
    </row>
    <row r="5569" spans="1:6" ht="18" customHeight="1">
      <c r="A5569" s="2">
        <v>4805919000</v>
      </c>
      <c r="B5569" s="2" t="s">
        <v>10981</v>
      </c>
      <c r="C5569" s="2" t="s">
        <v>10976</v>
      </c>
      <c r="D5569" s="2" t="s">
        <v>149</v>
      </c>
      <c r="E5569" s="2"/>
      <c r="F5569" s="2"/>
    </row>
    <row r="5570" spans="1:6" ht="18" customHeight="1">
      <c r="A5570" s="2">
        <v>4805920000</v>
      </c>
      <c r="B5570" s="2" t="s">
        <v>10982</v>
      </c>
      <c r="C5570" s="2" t="s">
        <v>10976</v>
      </c>
      <c r="D5570" s="2" t="s">
        <v>149</v>
      </c>
      <c r="E5570" s="2"/>
      <c r="F5570" s="2"/>
    </row>
    <row r="5571" spans="1:6" ht="18" customHeight="1">
      <c r="A5571" s="2">
        <v>4805930000</v>
      </c>
      <c r="B5571" s="2" t="s">
        <v>10983</v>
      </c>
      <c r="C5571" s="2" t="s">
        <v>10976</v>
      </c>
      <c r="D5571" s="2" t="s">
        <v>149</v>
      </c>
      <c r="E5571" s="2"/>
      <c r="F5571" s="2"/>
    </row>
    <row r="5572" spans="1:6" ht="18" customHeight="1">
      <c r="A5572" s="2">
        <v>4806100000</v>
      </c>
      <c r="B5572" s="2" t="s">
        <v>10984</v>
      </c>
      <c r="C5572" s="2" t="s">
        <v>10985</v>
      </c>
      <c r="D5572" s="2" t="s">
        <v>149</v>
      </c>
      <c r="E5572" s="2"/>
      <c r="F5572" s="2"/>
    </row>
    <row r="5573" spans="1:6" ht="18" customHeight="1">
      <c r="A5573" s="2">
        <v>4806200000</v>
      </c>
      <c r="B5573" s="2" t="s">
        <v>10986</v>
      </c>
      <c r="C5573" s="2" t="s">
        <v>10985</v>
      </c>
      <c r="D5573" s="2" t="s">
        <v>149</v>
      </c>
      <c r="E5573" s="2"/>
      <c r="F5573" s="2"/>
    </row>
    <row r="5574" spans="1:6" ht="18" customHeight="1">
      <c r="A5574" s="2">
        <v>4806300000</v>
      </c>
      <c r="B5574" s="2" t="s">
        <v>10987</v>
      </c>
      <c r="C5574" s="2" t="s">
        <v>10985</v>
      </c>
      <c r="D5574" s="2" t="s">
        <v>149</v>
      </c>
      <c r="E5574" s="2"/>
      <c r="F5574" s="2"/>
    </row>
    <row r="5575" spans="1:6" ht="18" customHeight="1">
      <c r="A5575" s="2">
        <v>4806400000</v>
      </c>
      <c r="B5575" s="2" t="s">
        <v>10988</v>
      </c>
      <c r="C5575" s="2" t="s">
        <v>10989</v>
      </c>
      <c r="D5575" s="2" t="s">
        <v>149</v>
      </c>
      <c r="E5575" s="2"/>
      <c r="F5575" s="2"/>
    </row>
    <row r="5576" spans="1:6" ht="18" customHeight="1">
      <c r="A5576" s="2">
        <v>4807000000</v>
      </c>
      <c r="B5576" s="2" t="s">
        <v>10990</v>
      </c>
      <c r="C5576" s="2" t="s">
        <v>10991</v>
      </c>
      <c r="D5576" s="2" t="s">
        <v>149</v>
      </c>
      <c r="E5576" s="2"/>
      <c r="F5576" s="2"/>
    </row>
    <row r="5577" spans="1:6" ht="18" customHeight="1">
      <c r="A5577" s="2">
        <v>4808100000</v>
      </c>
      <c r="B5577" s="2" t="s">
        <v>10992</v>
      </c>
      <c r="C5577" s="2" t="s">
        <v>10993</v>
      </c>
      <c r="D5577" s="2" t="s">
        <v>149</v>
      </c>
      <c r="E5577" s="2"/>
      <c r="F5577" s="2"/>
    </row>
    <row r="5578" spans="1:6" ht="18" customHeight="1">
      <c r="A5578" s="2">
        <v>4808400000</v>
      </c>
      <c r="B5578" s="2" t="s">
        <v>10994</v>
      </c>
      <c r="C5578" s="2" t="s">
        <v>10995</v>
      </c>
      <c r="D5578" s="2" t="s">
        <v>149</v>
      </c>
      <c r="E5578" s="2"/>
      <c r="F5578" s="2"/>
    </row>
    <row r="5579" spans="1:6" ht="18" customHeight="1">
      <c r="A5579" s="2">
        <v>4808900000</v>
      </c>
      <c r="B5579" s="2" t="s">
        <v>10996</v>
      </c>
      <c r="C5579" s="2" t="s">
        <v>10995</v>
      </c>
      <c r="D5579" s="2" t="s">
        <v>149</v>
      </c>
      <c r="E5579" s="2"/>
      <c r="F5579" s="2"/>
    </row>
    <row r="5580" spans="1:6" ht="18" customHeight="1">
      <c r="A5580" s="2">
        <v>4809200000</v>
      </c>
      <c r="B5580" s="2" t="s">
        <v>10997</v>
      </c>
      <c r="C5580" s="2" t="s">
        <v>10998</v>
      </c>
      <c r="D5580" s="2" t="s">
        <v>149</v>
      </c>
      <c r="E5580" s="2"/>
      <c r="F5580" s="2"/>
    </row>
    <row r="5581" spans="1:6" ht="18" customHeight="1">
      <c r="A5581" s="2">
        <v>4809900000</v>
      </c>
      <c r="B5581" s="2" t="s">
        <v>10999</v>
      </c>
      <c r="C5581" s="2" t="s">
        <v>11000</v>
      </c>
      <c r="D5581" s="2" t="s">
        <v>149</v>
      </c>
      <c r="E5581" s="2"/>
      <c r="F5581" s="2"/>
    </row>
    <row r="5582" spans="1:6" ht="18" customHeight="1">
      <c r="A5582" s="2">
        <v>4810130001</v>
      </c>
      <c r="B5582" s="2" t="s">
        <v>11001</v>
      </c>
      <c r="C5582" s="2" t="s">
        <v>11002</v>
      </c>
      <c r="D5582" s="2" t="s">
        <v>149</v>
      </c>
      <c r="E5582" s="2"/>
      <c r="F5582" s="2"/>
    </row>
    <row r="5583" spans="1:6" ht="18" customHeight="1">
      <c r="A5583" s="2">
        <v>4810130090</v>
      </c>
      <c r="B5583" s="2" t="s">
        <v>11003</v>
      </c>
      <c r="C5583" s="2" t="s">
        <v>11002</v>
      </c>
      <c r="D5583" s="2" t="s">
        <v>149</v>
      </c>
      <c r="E5583" s="2"/>
      <c r="F5583" s="2"/>
    </row>
    <row r="5584" spans="1:6" ht="18" customHeight="1">
      <c r="A5584" s="2">
        <v>4810140000</v>
      </c>
      <c r="B5584" s="2" t="s">
        <v>11004</v>
      </c>
      <c r="C5584" s="2" t="s">
        <v>11002</v>
      </c>
      <c r="D5584" s="2" t="s">
        <v>149</v>
      </c>
      <c r="E5584" s="2"/>
      <c r="F5584" s="2"/>
    </row>
    <row r="5585" spans="1:6" ht="18" customHeight="1">
      <c r="A5585" s="2">
        <v>4810190000</v>
      </c>
      <c r="B5585" s="2" t="s">
        <v>11005</v>
      </c>
      <c r="C5585" s="2" t="s">
        <v>11002</v>
      </c>
      <c r="D5585" s="2" t="s">
        <v>149</v>
      </c>
      <c r="E5585" s="2"/>
      <c r="F5585" s="2"/>
    </row>
    <row r="5586" spans="1:6" ht="18" customHeight="1">
      <c r="A5586" s="2">
        <v>4810220000</v>
      </c>
      <c r="B5586" s="2" t="s">
        <v>11006</v>
      </c>
      <c r="C5586" s="2" t="s">
        <v>11002</v>
      </c>
      <c r="D5586" s="2" t="s">
        <v>149</v>
      </c>
      <c r="E5586" s="2"/>
      <c r="F5586" s="2"/>
    </row>
    <row r="5587" spans="1:6" ht="18" customHeight="1">
      <c r="A5587" s="2">
        <v>4810290000</v>
      </c>
      <c r="B5587" s="2" t="s">
        <v>11007</v>
      </c>
      <c r="C5587" s="2" t="s">
        <v>11002</v>
      </c>
      <c r="D5587" s="2" t="s">
        <v>149</v>
      </c>
      <c r="E5587" s="2"/>
      <c r="F5587" s="2"/>
    </row>
    <row r="5588" spans="1:6" ht="18" customHeight="1">
      <c r="A5588" s="2">
        <v>4810310010</v>
      </c>
      <c r="B5588" s="2" t="s">
        <v>11008</v>
      </c>
      <c r="C5588" s="2" t="s">
        <v>11009</v>
      </c>
      <c r="D5588" s="2" t="s">
        <v>149</v>
      </c>
      <c r="E5588" s="2"/>
      <c r="F5588" s="2"/>
    </row>
    <row r="5589" spans="1:6" ht="18" customHeight="1">
      <c r="A5589" s="2">
        <v>4810310090</v>
      </c>
      <c r="B5589" s="2" t="s">
        <v>11010</v>
      </c>
      <c r="C5589" s="2" t="s">
        <v>11009</v>
      </c>
      <c r="D5589" s="2" t="s">
        <v>149</v>
      </c>
      <c r="E5589" s="2"/>
      <c r="F5589" s="2"/>
    </row>
    <row r="5590" spans="1:6" ht="18" customHeight="1">
      <c r="A5590" s="2">
        <v>4810320010</v>
      </c>
      <c r="B5590" s="2" t="s">
        <v>11008</v>
      </c>
      <c r="C5590" s="2" t="s">
        <v>11009</v>
      </c>
      <c r="D5590" s="2" t="s">
        <v>149</v>
      </c>
      <c r="E5590" s="2"/>
      <c r="F5590" s="2"/>
    </row>
    <row r="5591" spans="1:6" ht="18" customHeight="1">
      <c r="A5591" s="2">
        <v>4810320090</v>
      </c>
      <c r="B5591" s="2" t="s">
        <v>11011</v>
      </c>
      <c r="C5591" s="2" t="s">
        <v>11009</v>
      </c>
      <c r="D5591" s="2" t="s">
        <v>149</v>
      </c>
      <c r="E5591" s="2"/>
      <c r="F5591" s="2"/>
    </row>
    <row r="5592" spans="1:6" ht="18" customHeight="1">
      <c r="A5592" s="2">
        <v>4810390000</v>
      </c>
      <c r="B5592" s="2" t="s">
        <v>11012</v>
      </c>
      <c r="C5592" s="2" t="s">
        <v>11009</v>
      </c>
      <c r="D5592" s="2" t="s">
        <v>149</v>
      </c>
      <c r="E5592" s="2"/>
      <c r="F5592" s="2"/>
    </row>
    <row r="5593" spans="1:6" ht="18" customHeight="1">
      <c r="A5593" s="2">
        <v>4810920000</v>
      </c>
      <c r="B5593" s="2" t="s">
        <v>11013</v>
      </c>
      <c r="C5593" s="2" t="s">
        <v>11002</v>
      </c>
      <c r="D5593" s="2" t="s">
        <v>149</v>
      </c>
      <c r="E5593" s="2"/>
      <c r="F5593" s="2"/>
    </row>
    <row r="5594" spans="1:6" ht="18" customHeight="1">
      <c r="A5594" s="2">
        <v>4810990000</v>
      </c>
      <c r="B5594" s="2" t="s">
        <v>11014</v>
      </c>
      <c r="C5594" s="2" t="s">
        <v>11002</v>
      </c>
      <c r="D5594" s="2" t="s">
        <v>149</v>
      </c>
      <c r="E5594" s="2"/>
      <c r="F5594" s="2"/>
    </row>
    <row r="5595" spans="1:6" ht="18" customHeight="1">
      <c r="A5595" s="2">
        <v>4811100000</v>
      </c>
      <c r="B5595" s="2" t="s">
        <v>11015</v>
      </c>
      <c r="C5595" s="2" t="s">
        <v>11016</v>
      </c>
      <c r="D5595" s="2" t="s">
        <v>149</v>
      </c>
      <c r="E5595" s="2"/>
      <c r="F5595" s="2"/>
    </row>
    <row r="5596" spans="1:6" ht="18" customHeight="1">
      <c r="A5596" s="2">
        <v>4811410000</v>
      </c>
      <c r="B5596" s="2" t="s">
        <v>11017</v>
      </c>
      <c r="C5596" s="2" t="s">
        <v>11016</v>
      </c>
      <c r="D5596" s="2" t="s">
        <v>149</v>
      </c>
      <c r="E5596" s="2"/>
      <c r="F5596" s="2"/>
    </row>
    <row r="5597" spans="1:6" ht="18" customHeight="1">
      <c r="A5597" s="2">
        <v>4811490000</v>
      </c>
      <c r="B5597" s="2" t="s">
        <v>11018</v>
      </c>
      <c r="C5597" s="2" t="s">
        <v>11016</v>
      </c>
      <c r="D5597" s="2" t="s">
        <v>149</v>
      </c>
      <c r="E5597" s="2"/>
      <c r="F5597" s="2"/>
    </row>
    <row r="5598" spans="1:6" ht="18" customHeight="1">
      <c r="A5598" s="2">
        <v>4811511000</v>
      </c>
      <c r="B5598" s="2" t="s">
        <v>11019</v>
      </c>
      <c r="C5598" s="2" t="s">
        <v>11016</v>
      </c>
      <c r="D5598" s="2" t="s">
        <v>149</v>
      </c>
      <c r="E5598" s="2"/>
      <c r="F5598" s="2"/>
    </row>
    <row r="5599" spans="1:6" ht="18" customHeight="1">
      <c r="A5599" s="2">
        <v>4811519100</v>
      </c>
      <c r="B5599" s="2" t="s">
        <v>11020</v>
      </c>
      <c r="C5599" s="2" t="s">
        <v>11016</v>
      </c>
      <c r="D5599" s="2" t="s">
        <v>149</v>
      </c>
      <c r="E5599" s="2"/>
      <c r="F5599" s="2"/>
    </row>
    <row r="5600" spans="1:6" ht="18" customHeight="1">
      <c r="A5600" s="2">
        <v>4811519900</v>
      </c>
      <c r="B5600" s="2" t="s">
        <v>11021</v>
      </c>
      <c r="C5600" s="2" t="s">
        <v>11016</v>
      </c>
      <c r="D5600" s="2" t="s">
        <v>149</v>
      </c>
      <c r="E5600" s="2"/>
      <c r="F5600" s="2"/>
    </row>
    <row r="5601" spans="1:6" ht="18" customHeight="1">
      <c r="A5601" s="2">
        <v>4811591000</v>
      </c>
      <c r="B5601" s="2" t="s">
        <v>11022</v>
      </c>
      <c r="C5601" s="2" t="s">
        <v>11016</v>
      </c>
      <c r="D5601" s="2" t="s">
        <v>149</v>
      </c>
      <c r="E5601" s="2"/>
      <c r="F5601" s="2"/>
    </row>
    <row r="5602" spans="1:6" ht="18" customHeight="1">
      <c r="A5602" s="2">
        <v>4811599100</v>
      </c>
      <c r="B5602" s="2" t="s">
        <v>11023</v>
      </c>
      <c r="C5602" s="2" t="s">
        <v>11016</v>
      </c>
      <c r="D5602" s="2" t="s">
        <v>149</v>
      </c>
      <c r="E5602" s="2"/>
      <c r="F5602" s="2"/>
    </row>
    <row r="5603" spans="1:6" ht="18" customHeight="1">
      <c r="A5603" s="2">
        <v>4811599900</v>
      </c>
      <c r="B5603" s="2" t="s">
        <v>11024</v>
      </c>
      <c r="C5603" s="2" t="s">
        <v>11016</v>
      </c>
      <c r="D5603" s="2" t="s">
        <v>149</v>
      </c>
      <c r="E5603" s="2"/>
      <c r="F5603" s="2"/>
    </row>
    <row r="5604" spans="1:6" ht="18" customHeight="1">
      <c r="A5604" s="2">
        <v>4811601000</v>
      </c>
      <c r="B5604" s="2" t="s">
        <v>11025</v>
      </c>
      <c r="C5604" s="2" t="s">
        <v>11016</v>
      </c>
      <c r="D5604" s="2" t="s">
        <v>149</v>
      </c>
      <c r="E5604" s="2"/>
      <c r="F5604" s="2"/>
    </row>
    <row r="5605" spans="1:6" ht="18" customHeight="1">
      <c r="A5605" s="2">
        <v>4811609000</v>
      </c>
      <c r="B5605" s="2" t="s">
        <v>11026</v>
      </c>
      <c r="C5605" s="2" t="s">
        <v>11016</v>
      </c>
      <c r="D5605" s="2" t="s">
        <v>149</v>
      </c>
      <c r="E5605" s="2"/>
      <c r="F5605" s="2"/>
    </row>
    <row r="5606" spans="1:6" ht="18" customHeight="1">
      <c r="A5606" s="2">
        <v>4811900000</v>
      </c>
      <c r="B5606" s="2" t="s">
        <v>11027</v>
      </c>
      <c r="C5606" s="2" t="s">
        <v>11016</v>
      </c>
      <c r="D5606" s="2" t="s">
        <v>149</v>
      </c>
      <c r="E5606" s="2"/>
      <c r="F5606" s="2"/>
    </row>
    <row r="5607" spans="1:6" ht="18" customHeight="1">
      <c r="A5607" s="2">
        <v>4812000000</v>
      </c>
      <c r="B5607" s="2" t="s">
        <v>11028</v>
      </c>
      <c r="C5607" s="2" t="s">
        <v>11029</v>
      </c>
      <c r="D5607" s="2" t="s">
        <v>149</v>
      </c>
      <c r="E5607" s="2"/>
      <c r="F5607" s="2"/>
    </row>
    <row r="5608" spans="1:6" ht="18" customHeight="1">
      <c r="A5608" s="2">
        <v>4813100000</v>
      </c>
      <c r="B5608" s="2" t="s">
        <v>11030</v>
      </c>
      <c r="C5608" s="2" t="s">
        <v>11031</v>
      </c>
      <c r="D5608" s="2" t="s">
        <v>149</v>
      </c>
      <c r="E5608" s="2"/>
      <c r="F5608" s="2">
        <v>7</v>
      </c>
    </row>
    <row r="5609" spans="1:6" ht="18" customHeight="1">
      <c r="A5609" s="2">
        <v>4813200000</v>
      </c>
      <c r="B5609" s="2" t="s">
        <v>11032</v>
      </c>
      <c r="C5609" s="2" t="s">
        <v>11033</v>
      </c>
      <c r="D5609" s="2" t="s">
        <v>149</v>
      </c>
      <c r="E5609" s="2"/>
      <c r="F5609" s="2">
        <v>7</v>
      </c>
    </row>
    <row r="5610" spans="1:6" ht="18" customHeight="1">
      <c r="A5610" s="2">
        <v>4813900000</v>
      </c>
      <c r="B5610" s="2" t="s">
        <v>11034</v>
      </c>
      <c r="C5610" s="2" t="s">
        <v>11035</v>
      </c>
      <c r="D5610" s="2" t="s">
        <v>149</v>
      </c>
      <c r="E5610" s="2"/>
      <c r="F5610" s="2">
        <v>7</v>
      </c>
    </row>
    <row r="5611" spans="1:6" ht="18" customHeight="1">
      <c r="A5611" s="2">
        <v>4814200000</v>
      </c>
      <c r="B5611" s="2" t="s">
        <v>11036</v>
      </c>
      <c r="C5611" s="2" t="s">
        <v>11037</v>
      </c>
      <c r="D5611" s="2" t="s">
        <v>149</v>
      </c>
      <c r="E5611" s="2"/>
      <c r="F5611" s="2"/>
    </row>
    <row r="5612" spans="1:6" ht="18" customHeight="1">
      <c r="A5612" s="2">
        <v>4814900010</v>
      </c>
      <c r="B5612" s="2" t="s">
        <v>11038</v>
      </c>
      <c r="C5612" s="2" t="s">
        <v>11039</v>
      </c>
      <c r="D5612" s="2" t="s">
        <v>149</v>
      </c>
      <c r="E5612" s="2"/>
      <c r="F5612" s="2"/>
    </row>
    <row r="5613" spans="1:6" ht="18" customHeight="1">
      <c r="A5613" s="2">
        <v>4814900090</v>
      </c>
      <c r="B5613" s="2" t="s">
        <v>11040</v>
      </c>
      <c r="C5613" s="2" t="s">
        <v>11039</v>
      </c>
      <c r="D5613" s="2" t="s">
        <v>149</v>
      </c>
      <c r="E5613" s="2"/>
      <c r="F5613" s="2"/>
    </row>
    <row r="5614" spans="1:6" ht="18" customHeight="1">
      <c r="A5614" s="2">
        <v>4816200000</v>
      </c>
      <c r="B5614" s="2" t="s">
        <v>11041</v>
      </c>
      <c r="C5614" s="2" t="s">
        <v>11042</v>
      </c>
      <c r="D5614" s="2" t="s">
        <v>149</v>
      </c>
      <c r="E5614" s="2"/>
      <c r="F5614" s="2"/>
    </row>
    <row r="5615" spans="1:6" ht="18" customHeight="1">
      <c r="A5615" s="2">
        <v>4816901000</v>
      </c>
      <c r="B5615" s="2" t="s">
        <v>11043</v>
      </c>
      <c r="C5615" s="2" t="s">
        <v>11042</v>
      </c>
      <c r="D5615" s="2" t="s">
        <v>149</v>
      </c>
      <c r="E5615" s="2"/>
      <c r="F5615" s="2"/>
    </row>
    <row r="5616" spans="1:6" ht="18" customHeight="1">
      <c r="A5616" s="2">
        <v>4816909000</v>
      </c>
      <c r="B5616" s="2" t="s">
        <v>11044</v>
      </c>
      <c r="C5616" s="2" t="s">
        <v>11045</v>
      </c>
      <c r="D5616" s="2" t="s">
        <v>149</v>
      </c>
      <c r="E5616" s="2"/>
      <c r="F5616" s="2"/>
    </row>
    <row r="5617" spans="1:6" ht="18" customHeight="1">
      <c r="A5617" s="2">
        <v>4817100000</v>
      </c>
      <c r="B5617" s="2" t="s">
        <v>11046</v>
      </c>
      <c r="C5617" s="2" t="s">
        <v>11047</v>
      </c>
      <c r="D5617" s="2" t="s">
        <v>149</v>
      </c>
      <c r="E5617" s="2"/>
      <c r="F5617" s="2"/>
    </row>
    <row r="5618" spans="1:6" ht="18" customHeight="1">
      <c r="A5618" s="2">
        <v>4817200000</v>
      </c>
      <c r="B5618" s="2" t="s">
        <v>11048</v>
      </c>
      <c r="C5618" s="2" t="s">
        <v>11047</v>
      </c>
      <c r="D5618" s="2" t="s">
        <v>149</v>
      </c>
      <c r="E5618" s="2"/>
      <c r="F5618" s="2"/>
    </row>
    <row r="5619" spans="1:6" ht="18" customHeight="1">
      <c r="A5619" s="2">
        <v>4817300000</v>
      </c>
      <c r="B5619" s="2" t="s">
        <v>11049</v>
      </c>
      <c r="C5619" s="2" t="s">
        <v>11047</v>
      </c>
      <c r="D5619" s="2" t="s">
        <v>149</v>
      </c>
      <c r="E5619" s="2"/>
      <c r="F5619" s="2"/>
    </row>
    <row r="5620" spans="1:6" ht="18" customHeight="1">
      <c r="A5620" s="2">
        <v>4818100000</v>
      </c>
      <c r="B5620" s="2" t="s">
        <v>11050</v>
      </c>
      <c r="C5620" s="2" t="s">
        <v>11051</v>
      </c>
      <c r="D5620" s="2" t="s">
        <v>149</v>
      </c>
      <c r="E5620" s="2"/>
      <c r="F5620" s="2" t="s">
        <v>6407</v>
      </c>
    </row>
    <row r="5621" spans="1:6" ht="18" customHeight="1">
      <c r="A5621" s="2">
        <v>4818200000</v>
      </c>
      <c r="B5621" s="2" t="s">
        <v>11052</v>
      </c>
      <c r="C5621" s="2" t="s">
        <v>11051</v>
      </c>
      <c r="D5621" s="2" t="s">
        <v>149</v>
      </c>
      <c r="E5621" s="2"/>
      <c r="F5621" s="2" t="s">
        <v>6407</v>
      </c>
    </row>
    <row r="5622" spans="1:6" ht="18" customHeight="1">
      <c r="A5622" s="2">
        <v>4818300000</v>
      </c>
      <c r="B5622" s="2" t="s">
        <v>11053</v>
      </c>
      <c r="C5622" s="2" t="s">
        <v>11051</v>
      </c>
      <c r="D5622" s="2" t="s">
        <v>149</v>
      </c>
      <c r="E5622" s="2"/>
      <c r="F5622" s="2" t="s">
        <v>6407</v>
      </c>
    </row>
    <row r="5623" spans="1:6" ht="18" customHeight="1">
      <c r="A5623" s="2">
        <v>4818500000</v>
      </c>
      <c r="B5623" s="2" t="s">
        <v>11054</v>
      </c>
      <c r="C5623" s="2" t="s">
        <v>11051</v>
      </c>
      <c r="D5623" s="2" t="s">
        <v>149</v>
      </c>
      <c r="E5623" s="2"/>
      <c r="F5623" s="2"/>
    </row>
    <row r="5624" spans="1:6" ht="18" customHeight="1">
      <c r="A5624" s="2">
        <v>4818900000</v>
      </c>
      <c r="B5624" s="2" t="s">
        <v>11055</v>
      </c>
      <c r="C5624" s="2" t="s">
        <v>11051</v>
      </c>
      <c r="D5624" s="2" t="s">
        <v>149</v>
      </c>
      <c r="E5624" s="2"/>
      <c r="F5624" s="2" t="s">
        <v>6407</v>
      </c>
    </row>
    <row r="5625" spans="1:6" ht="18" customHeight="1">
      <c r="A5625" s="2">
        <v>4819100000</v>
      </c>
      <c r="B5625" s="2" t="s">
        <v>11056</v>
      </c>
      <c r="C5625" s="2" t="s">
        <v>11057</v>
      </c>
      <c r="D5625" s="2" t="s">
        <v>149</v>
      </c>
      <c r="E5625" s="2"/>
      <c r="F5625" s="2"/>
    </row>
    <row r="5626" spans="1:6" ht="18" customHeight="1">
      <c r="A5626" s="2">
        <v>4819200000</v>
      </c>
      <c r="B5626" s="2" t="s">
        <v>11058</v>
      </c>
      <c r="C5626" s="2" t="s">
        <v>11059</v>
      </c>
      <c r="D5626" s="2" t="s">
        <v>149</v>
      </c>
      <c r="E5626" s="2"/>
      <c r="F5626" s="2"/>
    </row>
    <row r="5627" spans="1:6" ht="18" customHeight="1">
      <c r="A5627" s="2">
        <v>4819300000</v>
      </c>
      <c r="B5627" s="2" t="s">
        <v>11060</v>
      </c>
      <c r="C5627" s="2" t="s">
        <v>11061</v>
      </c>
      <c r="D5627" s="2" t="s">
        <v>149</v>
      </c>
      <c r="E5627" s="2"/>
      <c r="F5627" s="2"/>
    </row>
    <row r="5628" spans="1:6" ht="18" customHeight="1">
      <c r="A5628" s="2">
        <v>4819400000</v>
      </c>
      <c r="B5628" s="2" t="s">
        <v>11062</v>
      </c>
      <c r="C5628" s="2" t="s">
        <v>11063</v>
      </c>
      <c r="D5628" s="2" t="s">
        <v>149</v>
      </c>
      <c r="E5628" s="2"/>
      <c r="F5628" s="2"/>
    </row>
    <row r="5629" spans="1:6" ht="18" customHeight="1">
      <c r="A5629" s="2">
        <v>4819500000</v>
      </c>
      <c r="B5629" s="2" t="s">
        <v>11064</v>
      </c>
      <c r="C5629" s="2" t="s">
        <v>11065</v>
      </c>
      <c r="D5629" s="2" t="s">
        <v>149</v>
      </c>
      <c r="E5629" s="2"/>
      <c r="F5629" s="2" t="s">
        <v>6407</v>
      </c>
    </row>
    <row r="5630" spans="1:6" ht="18" customHeight="1">
      <c r="A5630" s="2">
        <v>4819600000</v>
      </c>
      <c r="B5630" s="2" t="s">
        <v>11066</v>
      </c>
      <c r="C5630" s="2" t="s">
        <v>11065</v>
      </c>
      <c r="D5630" s="2" t="s">
        <v>149</v>
      </c>
      <c r="E5630" s="2"/>
      <c r="F5630" s="2"/>
    </row>
    <row r="5631" spans="1:6" ht="18" customHeight="1">
      <c r="A5631" s="2">
        <v>4820100000</v>
      </c>
      <c r="B5631" s="2" t="s">
        <v>11067</v>
      </c>
      <c r="C5631" s="2" t="s">
        <v>11068</v>
      </c>
      <c r="D5631" s="2" t="s">
        <v>149</v>
      </c>
      <c r="E5631" s="2"/>
      <c r="F5631" s="2"/>
    </row>
    <row r="5632" spans="1:6" ht="18" customHeight="1">
      <c r="A5632" s="2">
        <v>4820200000</v>
      </c>
      <c r="B5632" s="2" t="s">
        <v>11069</v>
      </c>
      <c r="C5632" s="2" t="s">
        <v>11068</v>
      </c>
      <c r="D5632" s="2" t="s">
        <v>149</v>
      </c>
      <c r="E5632" s="2"/>
      <c r="F5632" s="2"/>
    </row>
    <row r="5633" spans="1:6" ht="18" customHeight="1">
      <c r="A5633" s="2">
        <v>4820300000</v>
      </c>
      <c r="B5633" s="2" t="s">
        <v>11070</v>
      </c>
      <c r="C5633" s="2" t="s">
        <v>11068</v>
      </c>
      <c r="D5633" s="2" t="s">
        <v>149</v>
      </c>
      <c r="E5633" s="2"/>
      <c r="F5633" s="2"/>
    </row>
    <row r="5634" spans="1:6" ht="18" customHeight="1">
      <c r="A5634" s="2">
        <v>4820400000</v>
      </c>
      <c r="B5634" s="2" t="s">
        <v>11071</v>
      </c>
      <c r="C5634" s="2" t="s">
        <v>11068</v>
      </c>
      <c r="D5634" s="2" t="s">
        <v>149</v>
      </c>
      <c r="E5634" s="2"/>
      <c r="F5634" s="2"/>
    </row>
    <row r="5635" spans="1:6" ht="18" customHeight="1">
      <c r="A5635" s="2">
        <v>4820500000</v>
      </c>
      <c r="B5635" s="2" t="s">
        <v>11072</v>
      </c>
      <c r="C5635" s="2" t="s">
        <v>11068</v>
      </c>
      <c r="D5635" s="2" t="s">
        <v>149</v>
      </c>
      <c r="E5635" s="2"/>
      <c r="F5635" s="2"/>
    </row>
    <row r="5636" spans="1:6" ht="18" customHeight="1">
      <c r="A5636" s="2">
        <v>4820900000</v>
      </c>
      <c r="B5636" s="2" t="s">
        <v>11073</v>
      </c>
      <c r="C5636" s="2" t="s">
        <v>11068</v>
      </c>
      <c r="D5636" s="2" t="s">
        <v>149</v>
      </c>
      <c r="E5636" s="2"/>
      <c r="F5636" s="2"/>
    </row>
    <row r="5637" spans="1:6" ht="18" customHeight="1">
      <c r="A5637" s="2">
        <v>4821100000</v>
      </c>
      <c r="B5637" s="2" t="s">
        <v>11074</v>
      </c>
      <c r="C5637" s="2" t="s">
        <v>11075</v>
      </c>
      <c r="D5637" s="2" t="s">
        <v>149</v>
      </c>
      <c r="E5637" s="2"/>
      <c r="F5637" s="2"/>
    </row>
    <row r="5638" spans="1:6" ht="18" customHeight="1">
      <c r="A5638" s="2">
        <v>4821900000</v>
      </c>
      <c r="B5638" s="2" t="s">
        <v>11076</v>
      </c>
      <c r="C5638" s="2" t="s">
        <v>11075</v>
      </c>
      <c r="D5638" s="2" t="s">
        <v>149</v>
      </c>
      <c r="E5638" s="2"/>
      <c r="F5638" s="2"/>
    </row>
    <row r="5639" spans="1:6" ht="18" customHeight="1">
      <c r="A5639" s="2">
        <v>4822100000</v>
      </c>
      <c r="B5639" s="2" t="s">
        <v>11077</v>
      </c>
      <c r="C5639" s="2" t="s">
        <v>11078</v>
      </c>
      <c r="D5639" s="2" t="s">
        <v>149</v>
      </c>
      <c r="E5639" s="2"/>
      <c r="F5639" s="2"/>
    </row>
    <row r="5640" spans="1:6" ht="18" customHeight="1">
      <c r="A5640" s="2">
        <v>4822900000</v>
      </c>
      <c r="B5640" s="2" t="s">
        <v>11079</v>
      </c>
      <c r="C5640" s="2" t="s">
        <v>11080</v>
      </c>
      <c r="D5640" s="2" t="s">
        <v>149</v>
      </c>
      <c r="E5640" s="2"/>
      <c r="F5640" s="2"/>
    </row>
    <row r="5641" spans="1:6" ht="18" customHeight="1">
      <c r="A5641" s="2">
        <v>4823200000</v>
      </c>
      <c r="B5641" s="2" t="s">
        <v>11081</v>
      </c>
      <c r="C5641" s="2" t="s">
        <v>11082</v>
      </c>
      <c r="D5641" s="2" t="s">
        <v>149</v>
      </c>
      <c r="E5641" s="2"/>
      <c r="F5641" s="2"/>
    </row>
    <row r="5642" spans="1:6" ht="18" customHeight="1">
      <c r="A5642" s="2">
        <v>4823400000</v>
      </c>
      <c r="B5642" s="2" t="s">
        <v>11083</v>
      </c>
      <c r="C5642" s="2" t="s">
        <v>11084</v>
      </c>
      <c r="D5642" s="2" t="s">
        <v>149</v>
      </c>
      <c r="E5642" s="2"/>
      <c r="F5642" s="2"/>
    </row>
    <row r="5643" spans="1:6" ht="18" customHeight="1">
      <c r="A5643" s="2">
        <v>4823610000</v>
      </c>
      <c r="B5643" s="2" t="s">
        <v>11085</v>
      </c>
      <c r="C5643" s="2" t="s">
        <v>11086</v>
      </c>
      <c r="D5643" s="2" t="s">
        <v>149</v>
      </c>
      <c r="E5643" s="2"/>
      <c r="F5643" s="2" t="s">
        <v>6407</v>
      </c>
    </row>
    <row r="5644" spans="1:6" ht="18" customHeight="1">
      <c r="A5644" s="2">
        <v>4823691000</v>
      </c>
      <c r="B5644" s="2" t="s">
        <v>11087</v>
      </c>
      <c r="C5644" s="2" t="s">
        <v>11088</v>
      </c>
      <c r="D5644" s="2" t="s">
        <v>149</v>
      </c>
      <c r="E5644" s="2"/>
      <c r="F5644" s="2" t="s">
        <v>6407</v>
      </c>
    </row>
    <row r="5645" spans="1:6" ht="18" customHeight="1">
      <c r="A5645" s="2">
        <v>4823699000</v>
      </c>
      <c r="B5645" s="2" t="s">
        <v>11089</v>
      </c>
      <c r="C5645" s="2" t="s">
        <v>11088</v>
      </c>
      <c r="D5645" s="2" t="s">
        <v>149</v>
      </c>
      <c r="E5645" s="2"/>
      <c r="F5645" s="2" t="s">
        <v>6407</v>
      </c>
    </row>
    <row r="5646" spans="1:6" ht="18" customHeight="1">
      <c r="A5646" s="2">
        <v>4823700000</v>
      </c>
      <c r="B5646" s="2" t="s">
        <v>11090</v>
      </c>
      <c r="C5646" s="2" t="s">
        <v>11091</v>
      </c>
      <c r="D5646" s="2" t="s">
        <v>149</v>
      </c>
      <c r="E5646" s="2"/>
      <c r="F5646" s="2"/>
    </row>
    <row r="5647" spans="1:6" ht="18" customHeight="1">
      <c r="A5647" s="2">
        <v>4823901000</v>
      </c>
      <c r="B5647" s="2" t="s">
        <v>11092</v>
      </c>
      <c r="C5647" s="2" t="s">
        <v>11093</v>
      </c>
      <c r="D5647" s="2" t="s">
        <v>149</v>
      </c>
      <c r="E5647" s="2"/>
      <c r="F5647" s="2"/>
    </row>
    <row r="5648" spans="1:6" ht="18" customHeight="1">
      <c r="A5648" s="2">
        <v>4823902000</v>
      </c>
      <c r="B5648" s="2" t="s">
        <v>11094</v>
      </c>
      <c r="C5648" s="2" t="s">
        <v>11095</v>
      </c>
      <c r="D5648" s="2" t="s">
        <v>149</v>
      </c>
      <c r="E5648" s="2"/>
      <c r="F5648" s="2"/>
    </row>
    <row r="5649" spans="1:6" ht="18" customHeight="1">
      <c r="A5649" s="2">
        <v>4823903000</v>
      </c>
      <c r="B5649" s="2" t="s">
        <v>11096</v>
      </c>
      <c r="C5649" s="2" t="s">
        <v>11095</v>
      </c>
      <c r="D5649" s="2" t="s">
        <v>149</v>
      </c>
      <c r="E5649" s="2"/>
      <c r="F5649" s="2"/>
    </row>
    <row r="5650" spans="1:6" ht="18" customHeight="1">
      <c r="A5650" s="2">
        <v>4823909000</v>
      </c>
      <c r="B5650" s="2" t="s">
        <v>11097</v>
      </c>
      <c r="C5650" s="2" t="s">
        <v>11082</v>
      </c>
      <c r="D5650" s="2" t="s">
        <v>149</v>
      </c>
      <c r="E5650" s="2"/>
      <c r="F5650" s="2"/>
    </row>
    <row r="5651" spans="1:6" ht="18" customHeight="1">
      <c r="A5651" s="2">
        <v>4901100000</v>
      </c>
      <c r="B5651" s="2" t="s">
        <v>11098</v>
      </c>
      <c r="C5651" s="2" t="s">
        <v>11099</v>
      </c>
      <c r="D5651" s="2" t="s">
        <v>149</v>
      </c>
      <c r="E5651" s="2"/>
      <c r="F5651" s="2"/>
    </row>
    <row r="5652" spans="1:6" ht="18" customHeight="1">
      <c r="A5652" s="2">
        <v>4901910000</v>
      </c>
      <c r="B5652" s="2" t="s">
        <v>11100</v>
      </c>
      <c r="C5652" s="2" t="s">
        <v>11099</v>
      </c>
      <c r="D5652" s="2" t="s">
        <v>149</v>
      </c>
      <c r="E5652" s="2"/>
      <c r="F5652" s="2"/>
    </row>
    <row r="5653" spans="1:6" ht="18" customHeight="1">
      <c r="A5653" s="2">
        <v>4901990000</v>
      </c>
      <c r="B5653" s="2" t="s">
        <v>11101</v>
      </c>
      <c r="C5653" s="2" t="s">
        <v>11099</v>
      </c>
      <c r="D5653" s="2" t="s">
        <v>149</v>
      </c>
      <c r="E5653" s="2"/>
      <c r="F5653" s="2"/>
    </row>
    <row r="5654" spans="1:6" ht="18" customHeight="1">
      <c r="A5654" s="2">
        <v>4902100000</v>
      </c>
      <c r="B5654" s="2" t="s">
        <v>11102</v>
      </c>
      <c r="C5654" s="2" t="s">
        <v>11103</v>
      </c>
      <c r="D5654" s="2" t="s">
        <v>149</v>
      </c>
      <c r="E5654" s="2"/>
      <c r="F5654" s="2"/>
    </row>
    <row r="5655" spans="1:6" ht="18" customHeight="1">
      <c r="A5655" s="2">
        <v>4902900000</v>
      </c>
      <c r="B5655" s="2" t="s">
        <v>11104</v>
      </c>
      <c r="C5655" s="2" t="s">
        <v>11103</v>
      </c>
      <c r="D5655" s="2" t="s">
        <v>149</v>
      </c>
      <c r="E5655" s="2"/>
      <c r="F5655" s="2"/>
    </row>
    <row r="5656" spans="1:6" ht="18" customHeight="1">
      <c r="A5656" s="2">
        <v>4903000000</v>
      </c>
      <c r="B5656" s="2" t="s">
        <v>11105</v>
      </c>
      <c r="C5656" s="2" t="s">
        <v>11106</v>
      </c>
      <c r="D5656" s="2" t="s">
        <v>149</v>
      </c>
      <c r="E5656" s="2"/>
      <c r="F5656" s="2"/>
    </row>
    <row r="5657" spans="1:6" ht="18" customHeight="1">
      <c r="A5657" s="2">
        <v>4904000000</v>
      </c>
      <c r="B5657" s="2" t="s">
        <v>11107</v>
      </c>
      <c r="C5657" s="2" t="s">
        <v>11108</v>
      </c>
      <c r="D5657" s="2" t="s">
        <v>149</v>
      </c>
      <c r="E5657" s="2"/>
      <c r="F5657" s="2"/>
    </row>
    <row r="5658" spans="1:6" ht="18" customHeight="1">
      <c r="A5658" s="2">
        <v>4905200000</v>
      </c>
      <c r="B5658" s="2" t="s">
        <v>11109</v>
      </c>
      <c r="C5658" s="2" t="s">
        <v>11110</v>
      </c>
      <c r="D5658" s="2" t="s">
        <v>149</v>
      </c>
      <c r="E5658" s="2"/>
      <c r="F5658" s="2"/>
    </row>
    <row r="5659" spans="1:6" ht="18" customHeight="1">
      <c r="A5659" s="2">
        <v>4905900000</v>
      </c>
      <c r="B5659" s="2" t="s">
        <v>11111</v>
      </c>
      <c r="C5659" s="2" t="s">
        <v>4738</v>
      </c>
      <c r="D5659" s="2" t="s">
        <v>149</v>
      </c>
      <c r="E5659" s="2"/>
      <c r="F5659" s="2"/>
    </row>
    <row r="5660" spans="1:6" ht="18" customHeight="1">
      <c r="A5660" s="2">
        <v>4906000010</v>
      </c>
      <c r="B5660" s="2" t="s">
        <v>11112</v>
      </c>
      <c r="C5660" s="2" t="s">
        <v>4738</v>
      </c>
      <c r="D5660" s="2" t="s">
        <v>149</v>
      </c>
      <c r="E5660" s="2"/>
      <c r="F5660" s="2" t="s">
        <v>9478</v>
      </c>
    </row>
    <row r="5661" spans="1:6" ht="18" customHeight="1">
      <c r="A5661" s="2">
        <v>4906000090</v>
      </c>
      <c r="B5661" s="2" t="s">
        <v>11113</v>
      </c>
      <c r="C5661" s="2" t="s">
        <v>4738</v>
      </c>
      <c r="D5661" s="2" t="s">
        <v>149</v>
      </c>
      <c r="E5661" s="2"/>
      <c r="F5661" s="2"/>
    </row>
    <row r="5662" spans="1:6" ht="18" customHeight="1">
      <c r="A5662" s="2">
        <v>4907001000</v>
      </c>
      <c r="B5662" s="2" t="s">
        <v>11114</v>
      </c>
      <c r="C5662" s="2" t="s">
        <v>11115</v>
      </c>
      <c r="D5662" s="2" t="s">
        <v>149</v>
      </c>
      <c r="E5662" s="2"/>
      <c r="F5662" s="2"/>
    </row>
    <row r="5663" spans="1:6" ht="18" customHeight="1">
      <c r="A5663" s="2">
        <v>4907002000</v>
      </c>
      <c r="B5663" s="2" t="s">
        <v>11116</v>
      </c>
      <c r="C5663" s="2" t="s">
        <v>11117</v>
      </c>
      <c r="D5663" s="2" t="s">
        <v>149</v>
      </c>
      <c r="E5663" s="2"/>
      <c r="F5663" s="2"/>
    </row>
    <row r="5664" spans="1:6" ht="18" customHeight="1">
      <c r="A5664" s="2">
        <v>4907003000</v>
      </c>
      <c r="B5664" s="2" t="s">
        <v>11118</v>
      </c>
      <c r="C5664" s="2" t="s">
        <v>11119</v>
      </c>
      <c r="D5664" s="2" t="s">
        <v>149</v>
      </c>
      <c r="E5664" s="2"/>
      <c r="F5664" s="2"/>
    </row>
    <row r="5665" spans="1:6" ht="18" customHeight="1">
      <c r="A5665" s="2">
        <v>4907009010</v>
      </c>
      <c r="B5665" s="2" t="s">
        <v>11120</v>
      </c>
      <c r="C5665" s="2" t="s">
        <v>11121</v>
      </c>
      <c r="D5665" s="2" t="s">
        <v>149</v>
      </c>
      <c r="E5665" s="2"/>
      <c r="F5665" s="2"/>
    </row>
    <row r="5666" spans="1:6" ht="18" customHeight="1">
      <c r="A5666" s="2">
        <v>4907009090</v>
      </c>
      <c r="B5666" s="2" t="s">
        <v>11122</v>
      </c>
      <c r="C5666" s="2" t="s">
        <v>11121</v>
      </c>
      <c r="D5666" s="2" t="s">
        <v>149</v>
      </c>
      <c r="E5666" s="2"/>
      <c r="F5666" s="2"/>
    </row>
    <row r="5667" spans="1:6" ht="18" customHeight="1">
      <c r="A5667" s="2">
        <v>4908100000</v>
      </c>
      <c r="B5667" s="2" t="s">
        <v>11123</v>
      </c>
      <c r="C5667" s="2" t="s">
        <v>11124</v>
      </c>
      <c r="D5667" s="2" t="s">
        <v>149</v>
      </c>
      <c r="E5667" s="2"/>
      <c r="F5667" s="2"/>
    </row>
    <row r="5668" spans="1:6" ht="18" customHeight="1">
      <c r="A5668" s="2">
        <v>4908900000</v>
      </c>
      <c r="B5668" s="2" t="s">
        <v>11125</v>
      </c>
      <c r="C5668" s="2" t="s">
        <v>11124</v>
      </c>
      <c r="D5668" s="2" t="s">
        <v>149</v>
      </c>
      <c r="E5668" s="2"/>
      <c r="F5668" s="2"/>
    </row>
    <row r="5669" spans="1:6" ht="18" customHeight="1">
      <c r="A5669" s="2">
        <v>4909001000</v>
      </c>
      <c r="B5669" s="2" t="s">
        <v>11126</v>
      </c>
      <c r="C5669" s="2" t="s">
        <v>11127</v>
      </c>
      <c r="D5669" s="2" t="s">
        <v>149</v>
      </c>
      <c r="E5669" s="2"/>
      <c r="F5669" s="2"/>
    </row>
    <row r="5670" spans="1:6" ht="18" customHeight="1">
      <c r="A5670" s="2">
        <v>4909009000</v>
      </c>
      <c r="B5670" s="2" t="s">
        <v>11128</v>
      </c>
      <c r="C5670" s="2" t="s">
        <v>11127</v>
      </c>
      <c r="D5670" s="2" t="s">
        <v>149</v>
      </c>
      <c r="E5670" s="2"/>
      <c r="F5670" s="2"/>
    </row>
    <row r="5671" spans="1:6" ht="18" customHeight="1">
      <c r="A5671" s="2">
        <v>4910000000</v>
      </c>
      <c r="B5671" s="2" t="s">
        <v>11129</v>
      </c>
      <c r="C5671" s="2" t="s">
        <v>4738</v>
      </c>
      <c r="D5671" s="2" t="s">
        <v>149</v>
      </c>
      <c r="E5671" s="2"/>
      <c r="F5671" s="2"/>
    </row>
    <row r="5672" spans="1:6" ht="18" customHeight="1">
      <c r="A5672" s="2">
        <v>4911101000</v>
      </c>
      <c r="B5672" s="2" t="s">
        <v>11130</v>
      </c>
      <c r="C5672" s="2" t="s">
        <v>11131</v>
      </c>
      <c r="D5672" s="2" t="s">
        <v>149</v>
      </c>
      <c r="E5672" s="2"/>
      <c r="F5672" s="2"/>
    </row>
    <row r="5673" spans="1:6" ht="18" customHeight="1">
      <c r="A5673" s="2">
        <v>4911109000</v>
      </c>
      <c r="B5673" s="2" t="s">
        <v>11132</v>
      </c>
      <c r="C5673" s="2" t="s">
        <v>11131</v>
      </c>
      <c r="D5673" s="2" t="s">
        <v>149</v>
      </c>
      <c r="E5673" s="2"/>
      <c r="F5673" s="2"/>
    </row>
    <row r="5674" spans="1:6" ht="18" customHeight="1">
      <c r="A5674" s="2">
        <v>4911910010</v>
      </c>
      <c r="B5674" s="2" t="s">
        <v>11133</v>
      </c>
      <c r="C5674" s="2" t="s">
        <v>11134</v>
      </c>
      <c r="D5674" s="2" t="s">
        <v>149</v>
      </c>
      <c r="E5674" s="2"/>
      <c r="F5674" s="2" t="s">
        <v>9478</v>
      </c>
    </row>
    <row r="5675" spans="1:6" ht="18" customHeight="1">
      <c r="A5675" s="2">
        <v>4911910090</v>
      </c>
      <c r="B5675" s="2" t="s">
        <v>11135</v>
      </c>
      <c r="C5675" s="2" t="s">
        <v>11134</v>
      </c>
      <c r="D5675" s="2" t="s">
        <v>149</v>
      </c>
      <c r="E5675" s="2"/>
      <c r="F5675" s="2"/>
    </row>
    <row r="5676" spans="1:6" ht="18" customHeight="1">
      <c r="A5676" s="2">
        <v>4911991010</v>
      </c>
      <c r="B5676" s="2" t="s">
        <v>11120</v>
      </c>
      <c r="C5676" s="2" t="s">
        <v>11136</v>
      </c>
      <c r="D5676" s="2" t="s">
        <v>149</v>
      </c>
      <c r="E5676" s="2"/>
      <c r="F5676" s="2"/>
    </row>
    <row r="5677" spans="1:6" ht="18" customHeight="1">
      <c r="A5677" s="2">
        <v>4911991020</v>
      </c>
      <c r="B5677" s="2" t="s">
        <v>11137</v>
      </c>
      <c r="C5677" s="2" t="s">
        <v>11136</v>
      </c>
      <c r="D5677" s="2" t="s">
        <v>149</v>
      </c>
      <c r="E5677" s="2"/>
      <c r="F5677" s="2" t="s">
        <v>9478</v>
      </c>
    </row>
    <row r="5678" spans="1:6" ht="18" customHeight="1">
      <c r="A5678" s="2">
        <v>4911991090</v>
      </c>
      <c r="B5678" s="2" t="s">
        <v>11138</v>
      </c>
      <c r="C5678" s="2" t="s">
        <v>11136</v>
      </c>
      <c r="D5678" s="2" t="s">
        <v>149</v>
      </c>
      <c r="E5678" s="2"/>
      <c r="F5678" s="2"/>
    </row>
    <row r="5679" spans="1:6" ht="18" customHeight="1">
      <c r="A5679" s="2">
        <v>4911999010</v>
      </c>
      <c r="B5679" s="2" t="s">
        <v>11120</v>
      </c>
      <c r="C5679" s="2" t="s">
        <v>11136</v>
      </c>
      <c r="D5679" s="2" t="s">
        <v>149</v>
      </c>
      <c r="E5679" s="2"/>
      <c r="F5679" s="2"/>
    </row>
    <row r="5680" spans="1:6" ht="18" customHeight="1">
      <c r="A5680" s="2">
        <v>4911999020</v>
      </c>
      <c r="B5680" s="2" t="s">
        <v>11139</v>
      </c>
      <c r="C5680" s="2" t="s">
        <v>11136</v>
      </c>
      <c r="D5680" s="2" t="s">
        <v>149</v>
      </c>
      <c r="E5680" s="2"/>
      <c r="F5680" s="2" t="s">
        <v>9478</v>
      </c>
    </row>
    <row r="5681" spans="1:6" ht="18" customHeight="1">
      <c r="A5681" s="2">
        <v>4911999090</v>
      </c>
      <c r="B5681" s="2" t="s">
        <v>11140</v>
      </c>
      <c r="C5681" s="2" t="s">
        <v>11136</v>
      </c>
      <c r="D5681" s="2" t="s">
        <v>149</v>
      </c>
      <c r="E5681" s="2"/>
      <c r="F5681" s="2"/>
    </row>
    <row r="5682" spans="1:6" ht="18" customHeight="1">
      <c r="A5682" s="2">
        <v>5001001000</v>
      </c>
      <c r="B5682" s="2" t="s">
        <v>11141</v>
      </c>
      <c r="C5682" s="2" t="s">
        <v>11142</v>
      </c>
      <c r="D5682" s="2" t="s">
        <v>149</v>
      </c>
      <c r="E5682" s="2"/>
      <c r="F5682" s="2" t="s">
        <v>4648</v>
      </c>
    </row>
    <row r="5683" spans="1:6" ht="18" customHeight="1">
      <c r="A5683" s="2">
        <v>5001009000</v>
      </c>
      <c r="B5683" s="2" t="s">
        <v>11143</v>
      </c>
      <c r="C5683" s="2" t="s">
        <v>11142</v>
      </c>
      <c r="D5683" s="2" t="s">
        <v>149</v>
      </c>
      <c r="E5683" s="2"/>
      <c r="F5683" s="2" t="s">
        <v>4648</v>
      </c>
    </row>
    <row r="5684" spans="1:6" ht="18" customHeight="1">
      <c r="A5684" s="2">
        <v>5002001100</v>
      </c>
      <c r="B5684" s="2" t="s">
        <v>11144</v>
      </c>
      <c r="C5684" s="2" t="s">
        <v>11145</v>
      </c>
      <c r="D5684" s="2" t="s">
        <v>149</v>
      </c>
      <c r="E5684" s="2"/>
      <c r="F5684" s="2" t="s">
        <v>4648</v>
      </c>
    </row>
    <row r="5685" spans="1:6" ht="18" customHeight="1">
      <c r="A5685" s="2">
        <v>5002001200</v>
      </c>
      <c r="B5685" s="2" t="s">
        <v>11146</v>
      </c>
      <c r="C5685" s="2" t="s">
        <v>11147</v>
      </c>
      <c r="D5685" s="2" t="s">
        <v>149</v>
      </c>
      <c r="E5685" s="2"/>
      <c r="F5685" s="2" t="s">
        <v>4648</v>
      </c>
    </row>
    <row r="5686" spans="1:6" ht="18" customHeight="1">
      <c r="A5686" s="2">
        <v>5002001300</v>
      </c>
      <c r="B5686" s="2" t="s">
        <v>11148</v>
      </c>
      <c r="C5686" s="2" t="s">
        <v>11149</v>
      </c>
      <c r="D5686" s="2" t="s">
        <v>149</v>
      </c>
      <c r="E5686" s="2"/>
      <c r="F5686" s="2" t="s">
        <v>4648</v>
      </c>
    </row>
    <row r="5687" spans="1:6" ht="18" customHeight="1">
      <c r="A5687" s="2">
        <v>5002001900</v>
      </c>
      <c r="B5687" s="2" t="s">
        <v>11150</v>
      </c>
      <c r="C5687" s="2" t="s">
        <v>11151</v>
      </c>
      <c r="D5687" s="2" t="s">
        <v>149</v>
      </c>
      <c r="E5687" s="2"/>
      <c r="F5687" s="2" t="s">
        <v>4648</v>
      </c>
    </row>
    <row r="5688" spans="1:6" ht="18" customHeight="1">
      <c r="A5688" s="2">
        <v>5002002000</v>
      </c>
      <c r="B5688" s="2" t="s">
        <v>11152</v>
      </c>
      <c r="C5688" s="2" t="s">
        <v>11153</v>
      </c>
      <c r="D5688" s="2" t="s">
        <v>149</v>
      </c>
      <c r="E5688" s="2"/>
      <c r="F5688" s="2" t="s">
        <v>4648</v>
      </c>
    </row>
    <row r="5689" spans="1:6" ht="18" customHeight="1">
      <c r="A5689" s="2">
        <v>5002009000</v>
      </c>
      <c r="B5689" s="2" t="s">
        <v>11154</v>
      </c>
      <c r="C5689" s="2" t="s">
        <v>11151</v>
      </c>
      <c r="D5689" s="2" t="s">
        <v>149</v>
      </c>
      <c r="E5689" s="2"/>
      <c r="F5689" s="2" t="s">
        <v>4648</v>
      </c>
    </row>
    <row r="5690" spans="1:6" ht="18" customHeight="1">
      <c r="A5690" s="2">
        <v>5003001100</v>
      </c>
      <c r="B5690" s="2" t="s">
        <v>11155</v>
      </c>
      <c r="C5690" s="2" t="s">
        <v>11156</v>
      </c>
      <c r="D5690" s="2" t="s">
        <v>149</v>
      </c>
      <c r="E5690" s="2"/>
      <c r="F5690" s="2" t="s">
        <v>4648</v>
      </c>
    </row>
    <row r="5691" spans="1:6" ht="18" customHeight="1">
      <c r="A5691" s="2">
        <v>5003001200</v>
      </c>
      <c r="B5691" s="2" t="s">
        <v>11157</v>
      </c>
      <c r="C5691" s="2" t="s">
        <v>11156</v>
      </c>
      <c r="D5691" s="2" t="s">
        <v>149</v>
      </c>
      <c r="E5691" s="2"/>
      <c r="F5691" s="2" t="s">
        <v>4648</v>
      </c>
    </row>
    <row r="5692" spans="1:6" ht="18" customHeight="1">
      <c r="A5692" s="2">
        <v>5003001900</v>
      </c>
      <c r="B5692" s="2" t="s">
        <v>11158</v>
      </c>
      <c r="C5692" s="2" t="s">
        <v>11156</v>
      </c>
      <c r="D5692" s="2" t="s">
        <v>149</v>
      </c>
      <c r="E5692" s="2"/>
      <c r="F5692" s="2" t="s">
        <v>4648</v>
      </c>
    </row>
    <row r="5693" spans="1:6" ht="18" customHeight="1">
      <c r="A5693" s="2">
        <v>5003009100</v>
      </c>
      <c r="B5693" s="2" t="s">
        <v>11159</v>
      </c>
      <c r="C5693" s="2" t="s">
        <v>11156</v>
      </c>
      <c r="D5693" s="2" t="s">
        <v>149</v>
      </c>
      <c r="E5693" s="2"/>
      <c r="F5693" s="2" t="s">
        <v>4648</v>
      </c>
    </row>
    <row r="5694" spans="1:6" ht="18" customHeight="1">
      <c r="A5694" s="2">
        <v>5003009900</v>
      </c>
      <c r="B5694" s="2" t="s">
        <v>11160</v>
      </c>
      <c r="C5694" s="2" t="s">
        <v>11156</v>
      </c>
      <c r="D5694" s="2" t="s">
        <v>149</v>
      </c>
      <c r="E5694" s="2"/>
      <c r="F5694" s="2" t="s">
        <v>4648</v>
      </c>
    </row>
    <row r="5695" spans="1:6" ht="18" customHeight="1">
      <c r="A5695" s="2">
        <v>5004000000</v>
      </c>
      <c r="B5695" s="2" t="s">
        <v>11161</v>
      </c>
      <c r="C5695" s="2" t="s">
        <v>11162</v>
      </c>
      <c r="D5695" s="2" t="s">
        <v>149</v>
      </c>
      <c r="E5695" s="2"/>
      <c r="F5695" s="2"/>
    </row>
    <row r="5696" spans="1:6" ht="18" customHeight="1">
      <c r="A5696" s="2">
        <v>5005001000</v>
      </c>
      <c r="B5696" s="2" t="s">
        <v>11163</v>
      </c>
      <c r="C5696" s="2" t="s">
        <v>11164</v>
      </c>
      <c r="D5696" s="2" t="s">
        <v>149</v>
      </c>
      <c r="E5696" s="2"/>
      <c r="F5696" s="2"/>
    </row>
    <row r="5697" spans="1:6" ht="18" customHeight="1">
      <c r="A5697" s="2">
        <v>5005009000</v>
      </c>
      <c r="B5697" s="2" t="s">
        <v>11165</v>
      </c>
      <c r="C5697" s="2" t="s">
        <v>11164</v>
      </c>
      <c r="D5697" s="2" t="s">
        <v>149</v>
      </c>
      <c r="E5697" s="2"/>
      <c r="F5697" s="2"/>
    </row>
    <row r="5698" spans="1:6" ht="18" customHeight="1">
      <c r="A5698" s="2">
        <v>5006000000</v>
      </c>
      <c r="B5698" s="2" t="s">
        <v>11166</v>
      </c>
      <c r="C5698" s="2" t="s">
        <v>11167</v>
      </c>
      <c r="D5698" s="2" t="s">
        <v>149</v>
      </c>
      <c r="E5698" s="2"/>
      <c r="F5698" s="2"/>
    </row>
    <row r="5699" spans="1:6" ht="18" customHeight="1">
      <c r="A5699" s="2">
        <v>5007101000</v>
      </c>
      <c r="B5699" s="2" t="s">
        <v>11168</v>
      </c>
      <c r="C5699" s="2" t="s">
        <v>11169</v>
      </c>
      <c r="D5699" s="2" t="s">
        <v>9495</v>
      </c>
      <c r="E5699" s="2" t="s">
        <v>149</v>
      </c>
      <c r="F5699" s="2"/>
    </row>
    <row r="5700" spans="1:6" ht="18" customHeight="1">
      <c r="A5700" s="2">
        <v>5007109000</v>
      </c>
      <c r="B5700" s="2" t="s">
        <v>11170</v>
      </c>
      <c r="C5700" s="2" t="s">
        <v>11169</v>
      </c>
      <c r="D5700" s="2" t="s">
        <v>9495</v>
      </c>
      <c r="E5700" s="2" t="s">
        <v>149</v>
      </c>
      <c r="F5700" s="2"/>
    </row>
    <row r="5701" spans="1:6" ht="18" customHeight="1">
      <c r="A5701" s="2">
        <v>5007201100</v>
      </c>
      <c r="B5701" s="2" t="s">
        <v>11171</v>
      </c>
      <c r="C5701" s="2" t="s">
        <v>11169</v>
      </c>
      <c r="D5701" s="2" t="s">
        <v>9495</v>
      </c>
      <c r="E5701" s="2" t="s">
        <v>149</v>
      </c>
      <c r="F5701" s="2"/>
    </row>
    <row r="5702" spans="1:6" ht="18" customHeight="1">
      <c r="A5702" s="2">
        <v>5007201900</v>
      </c>
      <c r="B5702" s="2" t="s">
        <v>11172</v>
      </c>
      <c r="C5702" s="2" t="s">
        <v>11169</v>
      </c>
      <c r="D5702" s="2" t="s">
        <v>9495</v>
      </c>
      <c r="E5702" s="2" t="s">
        <v>149</v>
      </c>
      <c r="F5702" s="2"/>
    </row>
    <row r="5703" spans="1:6" ht="18" customHeight="1">
      <c r="A5703" s="2">
        <v>5007202100</v>
      </c>
      <c r="B5703" s="2" t="s">
        <v>11173</v>
      </c>
      <c r="C5703" s="2" t="s">
        <v>11169</v>
      </c>
      <c r="D5703" s="2" t="s">
        <v>9495</v>
      </c>
      <c r="E5703" s="2" t="s">
        <v>149</v>
      </c>
      <c r="F5703" s="2"/>
    </row>
    <row r="5704" spans="1:6" ht="18" customHeight="1">
      <c r="A5704" s="2">
        <v>5007202900</v>
      </c>
      <c r="B5704" s="2" t="s">
        <v>11174</v>
      </c>
      <c r="C5704" s="2" t="s">
        <v>11169</v>
      </c>
      <c r="D5704" s="2" t="s">
        <v>9495</v>
      </c>
      <c r="E5704" s="2" t="s">
        <v>149</v>
      </c>
      <c r="F5704" s="2"/>
    </row>
    <row r="5705" spans="1:6" ht="18" customHeight="1">
      <c r="A5705" s="2">
        <v>5007203100</v>
      </c>
      <c r="B5705" s="2" t="s">
        <v>11175</v>
      </c>
      <c r="C5705" s="2" t="s">
        <v>11169</v>
      </c>
      <c r="D5705" s="2" t="s">
        <v>9495</v>
      </c>
      <c r="E5705" s="2" t="s">
        <v>149</v>
      </c>
      <c r="F5705" s="2"/>
    </row>
    <row r="5706" spans="1:6" ht="18" customHeight="1">
      <c r="A5706" s="2">
        <v>5007203900</v>
      </c>
      <c r="B5706" s="2" t="s">
        <v>11176</v>
      </c>
      <c r="C5706" s="2" t="s">
        <v>11169</v>
      </c>
      <c r="D5706" s="2" t="s">
        <v>9495</v>
      </c>
      <c r="E5706" s="2" t="s">
        <v>149</v>
      </c>
      <c r="F5706" s="2"/>
    </row>
    <row r="5707" spans="1:6" ht="18" customHeight="1">
      <c r="A5707" s="2">
        <v>5007209000</v>
      </c>
      <c r="B5707" s="2" t="s">
        <v>11177</v>
      </c>
      <c r="C5707" s="2" t="s">
        <v>11169</v>
      </c>
      <c r="D5707" s="2" t="s">
        <v>9495</v>
      </c>
      <c r="E5707" s="2" t="s">
        <v>149</v>
      </c>
      <c r="F5707" s="2"/>
    </row>
    <row r="5708" spans="1:6" ht="18" customHeight="1">
      <c r="A5708" s="2">
        <v>5007901000</v>
      </c>
      <c r="B5708" s="2" t="s">
        <v>11178</v>
      </c>
      <c r="C5708" s="2" t="s">
        <v>11169</v>
      </c>
      <c r="D5708" s="2" t="s">
        <v>9495</v>
      </c>
      <c r="E5708" s="2" t="s">
        <v>149</v>
      </c>
      <c r="F5708" s="2"/>
    </row>
    <row r="5709" spans="1:6" ht="18" customHeight="1">
      <c r="A5709" s="2">
        <v>5007909000</v>
      </c>
      <c r="B5709" s="2" t="s">
        <v>11177</v>
      </c>
      <c r="C5709" s="2" t="s">
        <v>11169</v>
      </c>
      <c r="D5709" s="2" t="s">
        <v>9495</v>
      </c>
      <c r="E5709" s="2" t="s">
        <v>149</v>
      </c>
      <c r="F5709" s="2"/>
    </row>
    <row r="5710" spans="1:6" ht="18" customHeight="1">
      <c r="A5710" s="2">
        <v>5101110001</v>
      </c>
      <c r="B5710" s="2" t="s">
        <v>11179</v>
      </c>
      <c r="C5710" s="2" t="s">
        <v>11180</v>
      </c>
      <c r="D5710" s="2" t="s">
        <v>149</v>
      </c>
      <c r="E5710" s="2"/>
      <c r="F5710" s="2" t="s">
        <v>9080</v>
      </c>
    </row>
    <row r="5711" spans="1:6" ht="18" customHeight="1">
      <c r="A5711" s="2">
        <v>5101110090</v>
      </c>
      <c r="B5711" s="2" t="s">
        <v>11179</v>
      </c>
      <c r="C5711" s="2" t="s">
        <v>11180</v>
      </c>
      <c r="D5711" s="2" t="s">
        <v>149</v>
      </c>
      <c r="E5711" s="2"/>
      <c r="F5711" s="2" t="s">
        <v>4648</v>
      </c>
    </row>
    <row r="5712" spans="1:6" ht="18" customHeight="1">
      <c r="A5712" s="2">
        <v>5101190001</v>
      </c>
      <c r="B5712" s="2" t="s">
        <v>11181</v>
      </c>
      <c r="C5712" s="2" t="s">
        <v>11182</v>
      </c>
      <c r="D5712" s="2" t="s">
        <v>149</v>
      </c>
      <c r="E5712" s="2"/>
      <c r="F5712" s="2" t="s">
        <v>9080</v>
      </c>
    </row>
    <row r="5713" spans="1:6" ht="18" customHeight="1">
      <c r="A5713" s="2">
        <v>5101190090</v>
      </c>
      <c r="B5713" s="2" t="s">
        <v>11181</v>
      </c>
      <c r="C5713" s="2" t="s">
        <v>11182</v>
      </c>
      <c r="D5713" s="2" t="s">
        <v>149</v>
      </c>
      <c r="E5713" s="2"/>
      <c r="F5713" s="2" t="s">
        <v>4648</v>
      </c>
    </row>
    <row r="5714" spans="1:6" ht="18" customHeight="1">
      <c r="A5714" s="2">
        <v>5101210001</v>
      </c>
      <c r="B5714" s="2" t="s">
        <v>11183</v>
      </c>
      <c r="C5714" s="2" t="s">
        <v>11184</v>
      </c>
      <c r="D5714" s="2" t="s">
        <v>149</v>
      </c>
      <c r="E5714" s="2"/>
      <c r="F5714" s="2" t="s">
        <v>9080</v>
      </c>
    </row>
    <row r="5715" spans="1:6" ht="18" customHeight="1">
      <c r="A5715" s="2">
        <v>5101210090</v>
      </c>
      <c r="B5715" s="2" t="s">
        <v>11183</v>
      </c>
      <c r="C5715" s="2" t="s">
        <v>11184</v>
      </c>
      <c r="D5715" s="2" t="s">
        <v>149</v>
      </c>
      <c r="E5715" s="2"/>
      <c r="F5715" s="2" t="s">
        <v>4648</v>
      </c>
    </row>
    <row r="5716" spans="1:6" ht="18" customHeight="1">
      <c r="A5716" s="2">
        <v>5101290001</v>
      </c>
      <c r="B5716" s="2" t="s">
        <v>11185</v>
      </c>
      <c r="C5716" s="2" t="s">
        <v>11182</v>
      </c>
      <c r="D5716" s="2" t="s">
        <v>149</v>
      </c>
      <c r="E5716" s="2"/>
      <c r="F5716" s="2" t="s">
        <v>9080</v>
      </c>
    </row>
    <row r="5717" spans="1:6" ht="18" customHeight="1">
      <c r="A5717" s="2">
        <v>5101290090</v>
      </c>
      <c r="B5717" s="2" t="s">
        <v>11185</v>
      </c>
      <c r="C5717" s="2" t="s">
        <v>11182</v>
      </c>
      <c r="D5717" s="2" t="s">
        <v>149</v>
      </c>
      <c r="E5717" s="2"/>
      <c r="F5717" s="2" t="s">
        <v>4648</v>
      </c>
    </row>
    <row r="5718" spans="1:6" ht="18" customHeight="1">
      <c r="A5718" s="2">
        <v>5101300001</v>
      </c>
      <c r="B5718" s="2" t="s">
        <v>11186</v>
      </c>
      <c r="C5718" s="2" t="s">
        <v>11182</v>
      </c>
      <c r="D5718" s="2" t="s">
        <v>149</v>
      </c>
      <c r="E5718" s="2"/>
      <c r="F5718" s="2" t="s">
        <v>9080</v>
      </c>
    </row>
    <row r="5719" spans="1:6" ht="18" customHeight="1">
      <c r="A5719" s="2">
        <v>5101300090</v>
      </c>
      <c r="B5719" s="2" t="s">
        <v>11186</v>
      </c>
      <c r="C5719" s="2" t="s">
        <v>11182</v>
      </c>
      <c r="D5719" s="2" t="s">
        <v>149</v>
      </c>
      <c r="E5719" s="2"/>
      <c r="F5719" s="2" t="s">
        <v>4648</v>
      </c>
    </row>
    <row r="5720" spans="1:6" ht="18" customHeight="1">
      <c r="A5720" s="2">
        <v>5102110000</v>
      </c>
      <c r="B5720" s="2" t="s">
        <v>11187</v>
      </c>
      <c r="C5720" s="2" t="s">
        <v>11188</v>
      </c>
      <c r="D5720" s="2" t="s">
        <v>149</v>
      </c>
      <c r="E5720" s="2"/>
      <c r="F5720" s="2" t="s">
        <v>4648</v>
      </c>
    </row>
    <row r="5721" spans="1:6" ht="18" customHeight="1">
      <c r="A5721" s="2">
        <v>5102191010</v>
      </c>
      <c r="B5721" s="2" t="s">
        <v>11189</v>
      </c>
      <c r="C5721" s="2" t="s">
        <v>11190</v>
      </c>
      <c r="D5721" s="2" t="s">
        <v>149</v>
      </c>
      <c r="E5721" s="2"/>
      <c r="F5721" s="2" t="s">
        <v>4713</v>
      </c>
    </row>
    <row r="5722" spans="1:6" ht="18" customHeight="1">
      <c r="A5722" s="2">
        <v>5102191090</v>
      </c>
      <c r="B5722" s="2" t="s">
        <v>11191</v>
      </c>
      <c r="C5722" s="2" t="s">
        <v>11190</v>
      </c>
      <c r="D5722" s="2" t="s">
        <v>149</v>
      </c>
      <c r="E5722" s="2"/>
      <c r="F5722" s="2" t="s">
        <v>4648</v>
      </c>
    </row>
    <row r="5723" spans="1:6" ht="18" customHeight="1">
      <c r="A5723" s="2">
        <v>5102192000</v>
      </c>
      <c r="B5723" s="2" t="s">
        <v>11192</v>
      </c>
      <c r="C5723" s="2" t="s">
        <v>11193</v>
      </c>
      <c r="D5723" s="2" t="s">
        <v>149</v>
      </c>
      <c r="E5723" s="2"/>
      <c r="F5723" s="2" t="s">
        <v>4648</v>
      </c>
    </row>
    <row r="5724" spans="1:6" ht="18" customHeight="1">
      <c r="A5724" s="2">
        <v>5102193010</v>
      </c>
      <c r="B5724" s="2" t="s">
        <v>11194</v>
      </c>
      <c r="C5724" s="2" t="s">
        <v>11195</v>
      </c>
      <c r="D5724" s="2" t="s">
        <v>149</v>
      </c>
      <c r="E5724" s="2"/>
      <c r="F5724" s="2" t="s">
        <v>4728</v>
      </c>
    </row>
    <row r="5725" spans="1:6" ht="18" customHeight="1">
      <c r="A5725" s="2">
        <v>5102193090</v>
      </c>
      <c r="B5725" s="2" t="s">
        <v>11196</v>
      </c>
      <c r="C5725" s="2" t="s">
        <v>11195</v>
      </c>
      <c r="D5725" s="2" t="s">
        <v>149</v>
      </c>
      <c r="E5725" s="2"/>
      <c r="F5725" s="2" t="s">
        <v>4648</v>
      </c>
    </row>
    <row r="5726" spans="1:6" ht="18" customHeight="1">
      <c r="A5726" s="2">
        <v>5102199010</v>
      </c>
      <c r="B5726" s="2" t="s">
        <v>11197</v>
      </c>
      <c r="C5726" s="2" t="s">
        <v>6148</v>
      </c>
      <c r="D5726" s="2" t="s">
        <v>149</v>
      </c>
      <c r="E5726" s="2"/>
      <c r="F5726" s="2" t="s">
        <v>4728</v>
      </c>
    </row>
    <row r="5727" spans="1:6" ht="18" customHeight="1">
      <c r="A5727" s="2">
        <v>5102199090</v>
      </c>
      <c r="B5727" s="2" t="s">
        <v>11198</v>
      </c>
      <c r="C5727" s="2" t="s">
        <v>6148</v>
      </c>
      <c r="D5727" s="2" t="s">
        <v>149</v>
      </c>
      <c r="E5727" s="2"/>
      <c r="F5727" s="2" t="s">
        <v>4648</v>
      </c>
    </row>
    <row r="5728" spans="1:6" ht="18" customHeight="1">
      <c r="A5728" s="2">
        <v>5102200010</v>
      </c>
      <c r="B5728" s="2" t="s">
        <v>11199</v>
      </c>
      <c r="C5728" s="2" t="s">
        <v>11200</v>
      </c>
      <c r="D5728" s="2" t="s">
        <v>149</v>
      </c>
      <c r="E5728" s="2"/>
      <c r="F5728" s="2" t="s">
        <v>4728</v>
      </c>
    </row>
    <row r="5729" spans="1:6" ht="18" customHeight="1">
      <c r="A5729" s="2">
        <v>5102200090</v>
      </c>
      <c r="B5729" s="2" t="s">
        <v>11201</v>
      </c>
      <c r="C5729" s="2" t="s">
        <v>11200</v>
      </c>
      <c r="D5729" s="2" t="s">
        <v>149</v>
      </c>
      <c r="E5729" s="2"/>
      <c r="F5729" s="2" t="s">
        <v>4648</v>
      </c>
    </row>
    <row r="5730" spans="1:6" ht="18" customHeight="1">
      <c r="A5730" s="2">
        <v>5103101001</v>
      </c>
      <c r="B5730" s="2" t="s">
        <v>11202</v>
      </c>
      <c r="C5730" s="2" t="s">
        <v>11203</v>
      </c>
      <c r="D5730" s="2" t="s">
        <v>149</v>
      </c>
      <c r="E5730" s="2"/>
      <c r="F5730" s="2" t="s">
        <v>9080</v>
      </c>
    </row>
    <row r="5731" spans="1:6" ht="18" customHeight="1">
      <c r="A5731" s="2">
        <v>5103101090</v>
      </c>
      <c r="B5731" s="2" t="s">
        <v>11202</v>
      </c>
      <c r="C5731" s="2" t="s">
        <v>11203</v>
      </c>
      <c r="D5731" s="2" t="s">
        <v>149</v>
      </c>
      <c r="E5731" s="2"/>
      <c r="F5731" s="2" t="s">
        <v>4648</v>
      </c>
    </row>
    <row r="5732" spans="1:6" ht="18" customHeight="1">
      <c r="A5732" s="2">
        <v>5103109010</v>
      </c>
      <c r="B5732" s="2" t="s">
        <v>11204</v>
      </c>
      <c r="C5732" s="2" t="s">
        <v>11203</v>
      </c>
      <c r="D5732" s="2" t="s">
        <v>149</v>
      </c>
      <c r="E5732" s="2"/>
      <c r="F5732" s="2" t="s">
        <v>4728</v>
      </c>
    </row>
    <row r="5733" spans="1:6" ht="18" customHeight="1">
      <c r="A5733" s="2">
        <v>5103109090</v>
      </c>
      <c r="B5733" s="2" t="s">
        <v>11205</v>
      </c>
      <c r="C5733" s="2" t="s">
        <v>11203</v>
      </c>
      <c r="D5733" s="2" t="s">
        <v>149</v>
      </c>
      <c r="E5733" s="2"/>
      <c r="F5733" s="2" t="s">
        <v>5474</v>
      </c>
    </row>
    <row r="5734" spans="1:6" ht="18" customHeight="1">
      <c r="A5734" s="2">
        <v>5103201000</v>
      </c>
      <c r="B5734" s="2" t="s">
        <v>11206</v>
      </c>
      <c r="C5734" s="2" t="s">
        <v>11203</v>
      </c>
      <c r="D5734" s="2" t="s">
        <v>149</v>
      </c>
      <c r="E5734" s="2"/>
      <c r="F5734" s="2" t="s">
        <v>4648</v>
      </c>
    </row>
    <row r="5735" spans="1:6" ht="18" customHeight="1">
      <c r="A5735" s="2">
        <v>5103209010</v>
      </c>
      <c r="B5735" s="2" t="s">
        <v>11207</v>
      </c>
      <c r="C5735" s="2" t="s">
        <v>11203</v>
      </c>
      <c r="D5735" s="2" t="s">
        <v>149</v>
      </c>
      <c r="E5735" s="2"/>
      <c r="F5735" s="2" t="s">
        <v>4728</v>
      </c>
    </row>
    <row r="5736" spans="1:6" ht="18" customHeight="1">
      <c r="A5736" s="2">
        <v>5103209090</v>
      </c>
      <c r="B5736" s="2" t="s">
        <v>11208</v>
      </c>
      <c r="C5736" s="2" t="s">
        <v>11203</v>
      </c>
      <c r="D5736" s="2" t="s">
        <v>149</v>
      </c>
      <c r="E5736" s="2"/>
      <c r="F5736" s="2" t="s">
        <v>5474</v>
      </c>
    </row>
    <row r="5737" spans="1:6" ht="18" customHeight="1">
      <c r="A5737" s="2">
        <v>5103300010</v>
      </c>
      <c r="B5737" s="2" t="s">
        <v>11209</v>
      </c>
      <c r="C5737" s="2" t="s">
        <v>11203</v>
      </c>
      <c r="D5737" s="2" t="s">
        <v>149</v>
      </c>
      <c r="E5737" s="2"/>
      <c r="F5737" s="2" t="s">
        <v>4728</v>
      </c>
    </row>
    <row r="5738" spans="1:6" ht="18" customHeight="1">
      <c r="A5738" s="2">
        <v>5103300090</v>
      </c>
      <c r="B5738" s="2" t="s">
        <v>11210</v>
      </c>
      <c r="C5738" s="2" t="s">
        <v>11203</v>
      </c>
      <c r="D5738" s="2" t="s">
        <v>149</v>
      </c>
      <c r="E5738" s="2"/>
      <c r="F5738" s="2" t="s">
        <v>5474</v>
      </c>
    </row>
    <row r="5739" spans="1:6" ht="18" customHeight="1">
      <c r="A5739" s="2">
        <v>5104001000</v>
      </c>
      <c r="B5739" s="2" t="s">
        <v>11211</v>
      </c>
      <c r="C5739" s="2" t="s">
        <v>11212</v>
      </c>
      <c r="D5739" s="2" t="s">
        <v>149</v>
      </c>
      <c r="E5739" s="2"/>
      <c r="F5739" s="2" t="s">
        <v>4648</v>
      </c>
    </row>
    <row r="5740" spans="1:6" ht="18" customHeight="1">
      <c r="A5740" s="2">
        <v>5104009010</v>
      </c>
      <c r="B5740" s="2" t="s">
        <v>11213</v>
      </c>
      <c r="C5740" s="2" t="s">
        <v>11212</v>
      </c>
      <c r="D5740" s="2" t="s">
        <v>149</v>
      </c>
      <c r="E5740" s="2"/>
      <c r="F5740" s="2" t="s">
        <v>4728</v>
      </c>
    </row>
    <row r="5741" spans="1:6" ht="18" customHeight="1">
      <c r="A5741" s="2">
        <v>5104009090</v>
      </c>
      <c r="B5741" s="2" t="s">
        <v>11214</v>
      </c>
      <c r="C5741" s="2" t="s">
        <v>11212</v>
      </c>
      <c r="D5741" s="2" t="s">
        <v>149</v>
      </c>
      <c r="E5741" s="2"/>
      <c r="F5741" s="2" t="s">
        <v>5474</v>
      </c>
    </row>
    <row r="5742" spans="1:6" ht="18" customHeight="1">
      <c r="A5742" s="2">
        <v>5105100001</v>
      </c>
      <c r="B5742" s="2" t="s">
        <v>11215</v>
      </c>
      <c r="C5742" s="2" t="s">
        <v>11216</v>
      </c>
      <c r="D5742" s="2" t="s">
        <v>149</v>
      </c>
      <c r="E5742" s="2"/>
      <c r="F5742" s="2" t="s">
        <v>9080</v>
      </c>
    </row>
    <row r="5743" spans="1:6" ht="18" customHeight="1">
      <c r="A5743" s="2">
        <v>5105100090</v>
      </c>
      <c r="B5743" s="2" t="s">
        <v>11215</v>
      </c>
      <c r="C5743" s="2" t="s">
        <v>11216</v>
      </c>
      <c r="D5743" s="2" t="s">
        <v>149</v>
      </c>
      <c r="E5743" s="2"/>
      <c r="F5743" s="2" t="s">
        <v>4648</v>
      </c>
    </row>
    <row r="5744" spans="1:6" ht="18" customHeight="1">
      <c r="A5744" s="2">
        <v>5105210001</v>
      </c>
      <c r="B5744" s="2" t="s">
        <v>11217</v>
      </c>
      <c r="C5744" s="2" t="s">
        <v>11216</v>
      </c>
      <c r="D5744" s="2" t="s">
        <v>149</v>
      </c>
      <c r="E5744" s="2"/>
      <c r="F5744" s="2" t="s">
        <v>9080</v>
      </c>
    </row>
    <row r="5745" spans="1:6" ht="18" customHeight="1">
      <c r="A5745" s="2">
        <v>5105210090</v>
      </c>
      <c r="B5745" s="2" t="s">
        <v>11217</v>
      </c>
      <c r="C5745" s="2" t="s">
        <v>11216</v>
      </c>
      <c r="D5745" s="2" t="s">
        <v>149</v>
      </c>
      <c r="E5745" s="2"/>
      <c r="F5745" s="2" t="s">
        <v>4648</v>
      </c>
    </row>
    <row r="5746" spans="1:6" ht="18" customHeight="1">
      <c r="A5746" s="2">
        <v>5105290001</v>
      </c>
      <c r="B5746" s="2" t="s">
        <v>11218</v>
      </c>
      <c r="C5746" s="2" t="s">
        <v>11219</v>
      </c>
      <c r="D5746" s="2" t="s">
        <v>149</v>
      </c>
      <c r="E5746" s="2"/>
      <c r="F5746" s="2" t="s">
        <v>9080</v>
      </c>
    </row>
    <row r="5747" spans="1:6" ht="18" customHeight="1">
      <c r="A5747" s="2">
        <v>5105290090</v>
      </c>
      <c r="B5747" s="2" t="s">
        <v>11218</v>
      </c>
      <c r="C5747" s="2" t="s">
        <v>11219</v>
      </c>
      <c r="D5747" s="2" t="s">
        <v>149</v>
      </c>
      <c r="E5747" s="2"/>
      <c r="F5747" s="2" t="s">
        <v>4648</v>
      </c>
    </row>
    <row r="5748" spans="1:6" ht="18" customHeight="1">
      <c r="A5748" s="2">
        <v>5105310000</v>
      </c>
      <c r="B5748" s="2" t="s">
        <v>11220</v>
      </c>
      <c r="C5748" s="2" t="s">
        <v>11216</v>
      </c>
      <c r="D5748" s="2" t="s">
        <v>149</v>
      </c>
      <c r="E5748" s="2"/>
      <c r="F5748" s="2" t="s">
        <v>4648</v>
      </c>
    </row>
    <row r="5749" spans="1:6" ht="18" customHeight="1">
      <c r="A5749" s="2">
        <v>5105391010</v>
      </c>
      <c r="B5749" s="2" t="s">
        <v>11221</v>
      </c>
      <c r="C5749" s="2" t="s">
        <v>11216</v>
      </c>
      <c r="D5749" s="2" t="s">
        <v>149</v>
      </c>
      <c r="E5749" s="2"/>
      <c r="F5749" s="2" t="s">
        <v>4713</v>
      </c>
    </row>
    <row r="5750" spans="1:6" ht="18" customHeight="1">
      <c r="A5750" s="2">
        <v>5105391090</v>
      </c>
      <c r="B5750" s="2" t="s">
        <v>11222</v>
      </c>
      <c r="C5750" s="2" t="s">
        <v>11216</v>
      </c>
      <c r="D5750" s="2" t="s">
        <v>149</v>
      </c>
      <c r="E5750" s="2"/>
      <c r="F5750" s="2" t="s">
        <v>4648</v>
      </c>
    </row>
    <row r="5751" spans="1:6" ht="18" customHeight="1">
      <c r="A5751" s="2">
        <v>5105392100</v>
      </c>
      <c r="B5751" s="2" t="s">
        <v>11223</v>
      </c>
      <c r="C5751" s="2" t="s">
        <v>11216</v>
      </c>
      <c r="D5751" s="2" t="s">
        <v>149</v>
      </c>
      <c r="E5751" s="2"/>
      <c r="F5751" s="2" t="s">
        <v>4648</v>
      </c>
    </row>
    <row r="5752" spans="1:6" ht="18" customHeight="1">
      <c r="A5752" s="2">
        <v>5105392900</v>
      </c>
      <c r="B5752" s="2" t="s">
        <v>11224</v>
      </c>
      <c r="C5752" s="2" t="s">
        <v>11216</v>
      </c>
      <c r="D5752" s="2" t="s">
        <v>149</v>
      </c>
      <c r="E5752" s="2"/>
      <c r="F5752" s="2" t="s">
        <v>4648</v>
      </c>
    </row>
    <row r="5753" spans="1:6" ht="18" customHeight="1">
      <c r="A5753" s="2">
        <v>5105399010</v>
      </c>
      <c r="B5753" s="2" t="s">
        <v>11225</v>
      </c>
      <c r="C5753" s="2" t="s">
        <v>11216</v>
      </c>
      <c r="D5753" s="2" t="s">
        <v>149</v>
      </c>
      <c r="E5753" s="2"/>
      <c r="F5753" s="2" t="s">
        <v>4661</v>
      </c>
    </row>
    <row r="5754" spans="1:6" ht="18" customHeight="1">
      <c r="A5754" s="2">
        <v>5105399090</v>
      </c>
      <c r="B5754" s="2" t="s">
        <v>11226</v>
      </c>
      <c r="C5754" s="2" t="s">
        <v>11216</v>
      </c>
      <c r="D5754" s="2" t="s">
        <v>149</v>
      </c>
      <c r="E5754" s="2"/>
      <c r="F5754" s="2" t="s">
        <v>4648</v>
      </c>
    </row>
    <row r="5755" spans="1:6" ht="18" customHeight="1">
      <c r="A5755" s="2">
        <v>5105400010</v>
      </c>
      <c r="B5755" s="2" t="s">
        <v>11227</v>
      </c>
      <c r="C5755" s="2" t="s">
        <v>11216</v>
      </c>
      <c r="D5755" s="2" t="s">
        <v>149</v>
      </c>
      <c r="E5755" s="2"/>
      <c r="F5755" s="2" t="s">
        <v>4728</v>
      </c>
    </row>
    <row r="5756" spans="1:6" ht="18" customHeight="1">
      <c r="A5756" s="2">
        <v>5105400090</v>
      </c>
      <c r="B5756" s="2" t="s">
        <v>11228</v>
      </c>
      <c r="C5756" s="2" t="s">
        <v>11216</v>
      </c>
      <c r="D5756" s="2" t="s">
        <v>149</v>
      </c>
      <c r="E5756" s="2"/>
      <c r="F5756" s="2" t="s">
        <v>4648</v>
      </c>
    </row>
    <row r="5757" spans="1:6" ht="18" customHeight="1">
      <c r="A5757" s="2">
        <v>5106100000</v>
      </c>
      <c r="B5757" s="2" t="s">
        <v>11229</v>
      </c>
      <c r="C5757" s="2" t="s">
        <v>11230</v>
      </c>
      <c r="D5757" s="2" t="s">
        <v>149</v>
      </c>
      <c r="E5757" s="2"/>
      <c r="F5757" s="2"/>
    </row>
    <row r="5758" spans="1:6" ht="18" customHeight="1">
      <c r="A5758" s="2">
        <v>5106200000</v>
      </c>
      <c r="B5758" s="2" t="s">
        <v>11231</v>
      </c>
      <c r="C5758" s="2" t="s">
        <v>11230</v>
      </c>
      <c r="D5758" s="2" t="s">
        <v>149</v>
      </c>
      <c r="E5758" s="2"/>
      <c r="F5758" s="2"/>
    </row>
    <row r="5759" spans="1:6" ht="18" customHeight="1">
      <c r="A5759" s="2">
        <v>5107100000</v>
      </c>
      <c r="B5759" s="2" t="s">
        <v>11232</v>
      </c>
      <c r="C5759" s="2" t="s">
        <v>11233</v>
      </c>
      <c r="D5759" s="2" t="s">
        <v>149</v>
      </c>
      <c r="E5759" s="2"/>
      <c r="F5759" s="2"/>
    </row>
    <row r="5760" spans="1:6" ht="18" customHeight="1">
      <c r="A5760" s="2">
        <v>5107200000</v>
      </c>
      <c r="B5760" s="2" t="s">
        <v>11234</v>
      </c>
      <c r="C5760" s="2" t="s">
        <v>11233</v>
      </c>
      <c r="D5760" s="2" t="s">
        <v>149</v>
      </c>
      <c r="E5760" s="2"/>
      <c r="F5760" s="2"/>
    </row>
    <row r="5761" spans="1:6" ht="18" customHeight="1">
      <c r="A5761" s="2">
        <v>5108101100</v>
      </c>
      <c r="B5761" s="2" t="s">
        <v>11235</v>
      </c>
      <c r="C5761" s="2" t="s">
        <v>11236</v>
      </c>
      <c r="D5761" s="2" t="s">
        <v>149</v>
      </c>
      <c r="E5761" s="2"/>
      <c r="F5761" s="2"/>
    </row>
    <row r="5762" spans="1:6" ht="18" customHeight="1">
      <c r="A5762" s="2">
        <v>5108101910</v>
      </c>
      <c r="B5762" s="2" t="s">
        <v>11237</v>
      </c>
      <c r="C5762" s="2" t="s">
        <v>11236</v>
      </c>
      <c r="D5762" s="2" t="s">
        <v>149</v>
      </c>
      <c r="E5762" s="2"/>
      <c r="F5762" s="2" t="s">
        <v>8607</v>
      </c>
    </row>
    <row r="5763" spans="1:6" ht="18" customHeight="1">
      <c r="A5763" s="2">
        <v>5108101990</v>
      </c>
      <c r="B5763" s="2" t="s">
        <v>11238</v>
      </c>
      <c r="C5763" s="2" t="s">
        <v>11236</v>
      </c>
      <c r="D5763" s="2" t="s">
        <v>149</v>
      </c>
      <c r="E5763" s="2"/>
      <c r="F5763" s="2"/>
    </row>
    <row r="5764" spans="1:6" ht="18" customHeight="1">
      <c r="A5764" s="2">
        <v>5108109010</v>
      </c>
      <c r="B5764" s="2" t="s">
        <v>11237</v>
      </c>
      <c r="C5764" s="2" t="s">
        <v>11236</v>
      </c>
      <c r="D5764" s="2" t="s">
        <v>149</v>
      </c>
      <c r="E5764" s="2"/>
      <c r="F5764" s="2" t="s">
        <v>8607</v>
      </c>
    </row>
    <row r="5765" spans="1:6" ht="18" customHeight="1">
      <c r="A5765" s="2">
        <v>5108109090</v>
      </c>
      <c r="B5765" s="2" t="s">
        <v>11238</v>
      </c>
      <c r="C5765" s="2" t="s">
        <v>11236</v>
      </c>
      <c r="D5765" s="2" t="s">
        <v>149</v>
      </c>
      <c r="E5765" s="2"/>
      <c r="F5765" s="2"/>
    </row>
    <row r="5766" spans="1:6" ht="18" customHeight="1">
      <c r="A5766" s="2">
        <v>5108201100</v>
      </c>
      <c r="B5766" s="2" t="s">
        <v>11239</v>
      </c>
      <c r="C5766" s="2" t="s">
        <v>11236</v>
      </c>
      <c r="D5766" s="2" t="s">
        <v>149</v>
      </c>
      <c r="E5766" s="2"/>
      <c r="F5766" s="2"/>
    </row>
    <row r="5767" spans="1:6" ht="18" customHeight="1">
      <c r="A5767" s="2">
        <v>5108201910</v>
      </c>
      <c r="B5767" s="2" t="s">
        <v>11240</v>
      </c>
      <c r="C5767" s="2" t="s">
        <v>11236</v>
      </c>
      <c r="D5767" s="2" t="s">
        <v>149</v>
      </c>
      <c r="E5767" s="2"/>
      <c r="F5767" s="2" t="s">
        <v>8607</v>
      </c>
    </row>
    <row r="5768" spans="1:6" ht="18" customHeight="1">
      <c r="A5768" s="2">
        <v>5108201990</v>
      </c>
      <c r="B5768" s="2" t="s">
        <v>11241</v>
      </c>
      <c r="C5768" s="2" t="s">
        <v>11236</v>
      </c>
      <c r="D5768" s="2" t="s">
        <v>149</v>
      </c>
      <c r="E5768" s="2"/>
      <c r="F5768" s="2"/>
    </row>
    <row r="5769" spans="1:6" ht="18" customHeight="1">
      <c r="A5769" s="2">
        <v>5108209010</v>
      </c>
      <c r="B5769" s="2" t="s">
        <v>11240</v>
      </c>
      <c r="C5769" s="2" t="s">
        <v>11236</v>
      </c>
      <c r="D5769" s="2" t="s">
        <v>149</v>
      </c>
      <c r="E5769" s="2"/>
      <c r="F5769" s="2" t="s">
        <v>8607</v>
      </c>
    </row>
    <row r="5770" spans="1:6" ht="18" customHeight="1">
      <c r="A5770" s="2">
        <v>5108209090</v>
      </c>
      <c r="B5770" s="2" t="s">
        <v>11241</v>
      </c>
      <c r="C5770" s="2" t="s">
        <v>11236</v>
      </c>
      <c r="D5770" s="2" t="s">
        <v>149</v>
      </c>
      <c r="E5770" s="2"/>
      <c r="F5770" s="2"/>
    </row>
    <row r="5771" spans="1:6" ht="18" customHeight="1">
      <c r="A5771" s="2">
        <v>5109101100</v>
      </c>
      <c r="B5771" s="2" t="s">
        <v>11242</v>
      </c>
      <c r="C5771" s="2" t="s">
        <v>11243</v>
      </c>
      <c r="D5771" s="2" t="s">
        <v>149</v>
      </c>
      <c r="E5771" s="2"/>
      <c r="F5771" s="2"/>
    </row>
    <row r="5772" spans="1:6" ht="18" customHeight="1">
      <c r="A5772" s="2">
        <v>5109101900</v>
      </c>
      <c r="B5772" s="2" t="s">
        <v>11244</v>
      </c>
      <c r="C5772" s="2" t="s">
        <v>11243</v>
      </c>
      <c r="D5772" s="2" t="s">
        <v>149</v>
      </c>
      <c r="E5772" s="2"/>
      <c r="F5772" s="2"/>
    </row>
    <row r="5773" spans="1:6" ht="18" customHeight="1">
      <c r="A5773" s="2">
        <v>5109109000</v>
      </c>
      <c r="B5773" s="2" t="s">
        <v>11245</v>
      </c>
      <c r="C5773" s="2" t="s">
        <v>11243</v>
      </c>
      <c r="D5773" s="2" t="s">
        <v>149</v>
      </c>
      <c r="E5773" s="2"/>
      <c r="F5773" s="2"/>
    </row>
    <row r="5774" spans="1:6" ht="18" customHeight="1">
      <c r="A5774" s="2">
        <v>5109901100</v>
      </c>
      <c r="B5774" s="2" t="s">
        <v>11246</v>
      </c>
      <c r="C5774" s="2" t="s">
        <v>11243</v>
      </c>
      <c r="D5774" s="2" t="s">
        <v>149</v>
      </c>
      <c r="E5774" s="2"/>
      <c r="F5774" s="2"/>
    </row>
    <row r="5775" spans="1:6" ht="18" customHeight="1">
      <c r="A5775" s="2">
        <v>5109901900</v>
      </c>
      <c r="B5775" s="2" t="s">
        <v>11247</v>
      </c>
      <c r="C5775" s="2" t="s">
        <v>11243</v>
      </c>
      <c r="D5775" s="2" t="s">
        <v>149</v>
      </c>
      <c r="E5775" s="2"/>
      <c r="F5775" s="2"/>
    </row>
    <row r="5776" spans="1:6" ht="18" customHeight="1">
      <c r="A5776" s="2">
        <v>5109909000</v>
      </c>
      <c r="B5776" s="2" t="s">
        <v>11248</v>
      </c>
      <c r="C5776" s="2" t="s">
        <v>11243</v>
      </c>
      <c r="D5776" s="2" t="s">
        <v>149</v>
      </c>
      <c r="E5776" s="2"/>
      <c r="F5776" s="2"/>
    </row>
    <row r="5777" spans="1:6" ht="18" customHeight="1">
      <c r="A5777" s="2">
        <v>5110000010</v>
      </c>
      <c r="B5777" s="2" t="s">
        <v>11249</v>
      </c>
      <c r="C5777" s="2" t="s">
        <v>11250</v>
      </c>
      <c r="D5777" s="2" t="s">
        <v>149</v>
      </c>
      <c r="E5777" s="2"/>
      <c r="F5777" s="2" t="s">
        <v>8607</v>
      </c>
    </row>
    <row r="5778" spans="1:6" ht="18" customHeight="1">
      <c r="A5778" s="2">
        <v>5110000090</v>
      </c>
      <c r="B5778" s="2" t="s">
        <v>11251</v>
      </c>
      <c r="C5778" s="2" t="s">
        <v>11250</v>
      </c>
      <c r="D5778" s="2" t="s">
        <v>149</v>
      </c>
      <c r="E5778" s="2"/>
      <c r="F5778" s="2"/>
    </row>
    <row r="5779" spans="1:6" ht="18" customHeight="1">
      <c r="A5779" s="2">
        <v>5111111100</v>
      </c>
      <c r="B5779" s="2" t="s">
        <v>11252</v>
      </c>
      <c r="C5779" s="2" t="s">
        <v>11253</v>
      </c>
      <c r="D5779" s="2" t="s">
        <v>9495</v>
      </c>
      <c r="E5779" s="2" t="s">
        <v>149</v>
      </c>
      <c r="F5779" s="2"/>
    </row>
    <row r="5780" spans="1:6" ht="18" customHeight="1">
      <c r="A5780" s="2">
        <v>5111111900</v>
      </c>
      <c r="B5780" s="2" t="s">
        <v>11254</v>
      </c>
      <c r="C5780" s="2" t="s">
        <v>11253</v>
      </c>
      <c r="D5780" s="2" t="s">
        <v>9495</v>
      </c>
      <c r="E5780" s="2" t="s">
        <v>149</v>
      </c>
      <c r="F5780" s="2"/>
    </row>
    <row r="5781" spans="1:6" ht="18" customHeight="1">
      <c r="A5781" s="2">
        <v>5111119000</v>
      </c>
      <c r="B5781" s="2" t="s">
        <v>11255</v>
      </c>
      <c r="C5781" s="2" t="s">
        <v>11253</v>
      </c>
      <c r="D5781" s="2" t="s">
        <v>9495</v>
      </c>
      <c r="E5781" s="2" t="s">
        <v>149</v>
      </c>
      <c r="F5781" s="2"/>
    </row>
    <row r="5782" spans="1:6" ht="18" customHeight="1">
      <c r="A5782" s="2">
        <v>5111191100</v>
      </c>
      <c r="B5782" s="2" t="s">
        <v>11256</v>
      </c>
      <c r="C5782" s="2" t="s">
        <v>11253</v>
      </c>
      <c r="D5782" s="2" t="s">
        <v>9495</v>
      </c>
      <c r="E5782" s="2" t="s">
        <v>149</v>
      </c>
      <c r="F5782" s="2"/>
    </row>
    <row r="5783" spans="1:6" ht="18" customHeight="1">
      <c r="A5783" s="2">
        <v>5111191900</v>
      </c>
      <c r="B5783" s="2" t="s">
        <v>11257</v>
      </c>
      <c r="C5783" s="2" t="s">
        <v>11253</v>
      </c>
      <c r="D5783" s="2" t="s">
        <v>9495</v>
      </c>
      <c r="E5783" s="2" t="s">
        <v>149</v>
      </c>
      <c r="F5783" s="2"/>
    </row>
    <row r="5784" spans="1:6" ht="18" customHeight="1">
      <c r="A5784" s="2">
        <v>5111199000</v>
      </c>
      <c r="B5784" s="2" t="s">
        <v>11258</v>
      </c>
      <c r="C5784" s="2" t="s">
        <v>11253</v>
      </c>
      <c r="D5784" s="2" t="s">
        <v>9495</v>
      </c>
      <c r="E5784" s="2" t="s">
        <v>149</v>
      </c>
      <c r="F5784" s="2"/>
    </row>
    <row r="5785" spans="1:6" ht="18" customHeight="1">
      <c r="A5785" s="2">
        <v>5111200000</v>
      </c>
      <c r="B5785" s="2" t="s">
        <v>11259</v>
      </c>
      <c r="C5785" s="2" t="s">
        <v>11253</v>
      </c>
      <c r="D5785" s="2" t="s">
        <v>9495</v>
      </c>
      <c r="E5785" s="2" t="s">
        <v>149</v>
      </c>
      <c r="F5785" s="2"/>
    </row>
    <row r="5786" spans="1:6" ht="18" customHeight="1">
      <c r="A5786" s="2">
        <v>5111300000</v>
      </c>
      <c r="B5786" s="2" t="s">
        <v>11260</v>
      </c>
      <c r="C5786" s="2" t="s">
        <v>11253</v>
      </c>
      <c r="D5786" s="2" t="s">
        <v>9495</v>
      </c>
      <c r="E5786" s="2" t="s">
        <v>149</v>
      </c>
      <c r="F5786" s="2"/>
    </row>
    <row r="5787" spans="1:6" ht="18" customHeight="1">
      <c r="A5787" s="2">
        <v>5111900000</v>
      </c>
      <c r="B5787" s="2" t="s">
        <v>11261</v>
      </c>
      <c r="C5787" s="2" t="s">
        <v>11253</v>
      </c>
      <c r="D5787" s="2" t="s">
        <v>9495</v>
      </c>
      <c r="E5787" s="2" t="s">
        <v>149</v>
      </c>
      <c r="F5787" s="2"/>
    </row>
    <row r="5788" spans="1:6" ht="18" customHeight="1">
      <c r="A5788" s="2">
        <v>5112110000</v>
      </c>
      <c r="B5788" s="2" t="s">
        <v>11262</v>
      </c>
      <c r="C5788" s="2" t="s">
        <v>11263</v>
      </c>
      <c r="D5788" s="2" t="s">
        <v>9495</v>
      </c>
      <c r="E5788" s="2" t="s">
        <v>149</v>
      </c>
      <c r="F5788" s="2"/>
    </row>
    <row r="5789" spans="1:6" ht="18" customHeight="1">
      <c r="A5789" s="2">
        <v>5112190000</v>
      </c>
      <c r="B5789" s="2" t="s">
        <v>11264</v>
      </c>
      <c r="C5789" s="2" t="s">
        <v>11263</v>
      </c>
      <c r="D5789" s="2" t="s">
        <v>9495</v>
      </c>
      <c r="E5789" s="2" t="s">
        <v>149</v>
      </c>
      <c r="F5789" s="2"/>
    </row>
    <row r="5790" spans="1:6" ht="18" customHeight="1">
      <c r="A5790" s="2">
        <v>5112200000</v>
      </c>
      <c r="B5790" s="2" t="s">
        <v>11265</v>
      </c>
      <c r="C5790" s="2" t="s">
        <v>11263</v>
      </c>
      <c r="D5790" s="2" t="s">
        <v>9495</v>
      </c>
      <c r="E5790" s="2" t="s">
        <v>149</v>
      </c>
      <c r="F5790" s="2"/>
    </row>
    <row r="5791" spans="1:6" ht="18" customHeight="1">
      <c r="A5791" s="2">
        <v>5112300000</v>
      </c>
      <c r="B5791" s="2" t="s">
        <v>11266</v>
      </c>
      <c r="C5791" s="2" t="s">
        <v>11263</v>
      </c>
      <c r="D5791" s="2" t="s">
        <v>9495</v>
      </c>
      <c r="E5791" s="2" t="s">
        <v>149</v>
      </c>
      <c r="F5791" s="2"/>
    </row>
    <row r="5792" spans="1:6" ht="18" customHeight="1">
      <c r="A5792" s="2">
        <v>5112900000</v>
      </c>
      <c r="B5792" s="2" t="s">
        <v>11267</v>
      </c>
      <c r="C5792" s="2" t="s">
        <v>11263</v>
      </c>
      <c r="D5792" s="2" t="s">
        <v>9495</v>
      </c>
      <c r="E5792" s="2" t="s">
        <v>149</v>
      </c>
      <c r="F5792" s="2"/>
    </row>
    <row r="5793" spans="1:6" ht="18" customHeight="1">
      <c r="A5793" s="2">
        <v>5113000000</v>
      </c>
      <c r="B5793" s="2" t="s">
        <v>11268</v>
      </c>
      <c r="C5793" s="2" t="s">
        <v>11269</v>
      </c>
      <c r="D5793" s="2" t="s">
        <v>9495</v>
      </c>
      <c r="E5793" s="2" t="s">
        <v>149</v>
      </c>
      <c r="F5793" s="2"/>
    </row>
    <row r="5794" spans="1:6" ht="18" customHeight="1">
      <c r="A5794" s="2">
        <v>5201000001</v>
      </c>
      <c r="B5794" s="2" t="s">
        <v>11270</v>
      </c>
      <c r="C5794" s="2" t="s">
        <v>11271</v>
      </c>
      <c r="D5794" s="2" t="s">
        <v>149</v>
      </c>
      <c r="E5794" s="2"/>
      <c r="F5794" s="2" t="s">
        <v>11272</v>
      </c>
    </row>
    <row r="5795" spans="1:6" ht="18" customHeight="1">
      <c r="A5795" s="2">
        <v>5201000080</v>
      </c>
      <c r="B5795" s="2" t="s">
        <v>11270</v>
      </c>
      <c r="C5795" s="2" t="s">
        <v>11271</v>
      </c>
      <c r="D5795" s="2" t="s">
        <v>149</v>
      </c>
      <c r="E5795" s="2"/>
      <c r="F5795" s="2" t="s">
        <v>11273</v>
      </c>
    </row>
    <row r="5796" spans="1:6" ht="18" customHeight="1">
      <c r="A5796" s="2">
        <v>5201000090</v>
      </c>
      <c r="B5796" s="2" t="s">
        <v>11270</v>
      </c>
      <c r="C5796" s="2" t="s">
        <v>11271</v>
      </c>
      <c r="D5796" s="2" t="s">
        <v>149</v>
      </c>
      <c r="E5796" s="2"/>
      <c r="F5796" s="2" t="s">
        <v>4659</v>
      </c>
    </row>
    <row r="5797" spans="1:6" ht="18" customHeight="1">
      <c r="A5797" s="2">
        <v>5202100000</v>
      </c>
      <c r="B5797" s="2" t="s">
        <v>11274</v>
      </c>
      <c r="C5797" s="2" t="s">
        <v>11275</v>
      </c>
      <c r="D5797" s="2" t="s">
        <v>149</v>
      </c>
      <c r="E5797" s="2"/>
      <c r="F5797" s="2">
        <v>9</v>
      </c>
    </row>
    <row r="5798" spans="1:6" ht="18" customHeight="1">
      <c r="A5798" s="2">
        <v>5202910000</v>
      </c>
      <c r="B5798" s="2" t="s">
        <v>11276</v>
      </c>
      <c r="C5798" s="2" t="s">
        <v>11277</v>
      </c>
      <c r="D5798" s="2" t="s">
        <v>149</v>
      </c>
      <c r="E5798" s="2"/>
      <c r="F5798" s="2" t="s">
        <v>5474</v>
      </c>
    </row>
    <row r="5799" spans="1:6" ht="18" customHeight="1">
      <c r="A5799" s="2">
        <v>5202990000</v>
      </c>
      <c r="B5799" s="2" t="s">
        <v>11278</v>
      </c>
      <c r="C5799" s="2" t="s">
        <v>11279</v>
      </c>
      <c r="D5799" s="2" t="s">
        <v>149</v>
      </c>
      <c r="E5799" s="2"/>
      <c r="F5799" s="2" t="s">
        <v>5474</v>
      </c>
    </row>
    <row r="5800" spans="1:6" ht="18" customHeight="1">
      <c r="A5800" s="2">
        <v>5203000001</v>
      </c>
      <c r="B5800" s="2" t="s">
        <v>11280</v>
      </c>
      <c r="C5800" s="2" t="s">
        <v>11281</v>
      </c>
      <c r="D5800" s="2" t="s">
        <v>149</v>
      </c>
      <c r="E5800" s="2"/>
      <c r="F5800" s="2" t="s">
        <v>11272</v>
      </c>
    </row>
    <row r="5801" spans="1:6" ht="18" customHeight="1">
      <c r="A5801" s="2">
        <v>5203000090</v>
      </c>
      <c r="B5801" s="2" t="s">
        <v>11280</v>
      </c>
      <c r="C5801" s="2" t="s">
        <v>11281</v>
      </c>
      <c r="D5801" s="2" t="s">
        <v>149</v>
      </c>
      <c r="E5801" s="2"/>
      <c r="F5801" s="2" t="s">
        <v>4659</v>
      </c>
    </row>
    <row r="5802" spans="1:6" ht="18" customHeight="1">
      <c r="A5802" s="2">
        <v>5204110000</v>
      </c>
      <c r="B5802" s="2" t="s">
        <v>11282</v>
      </c>
      <c r="C5802" s="2" t="s">
        <v>11283</v>
      </c>
      <c r="D5802" s="2" t="s">
        <v>149</v>
      </c>
      <c r="E5802" s="2"/>
      <c r="F5802" s="2"/>
    </row>
    <row r="5803" spans="1:6" ht="18" customHeight="1">
      <c r="A5803" s="2">
        <v>5204190000</v>
      </c>
      <c r="B5803" s="2" t="s">
        <v>11282</v>
      </c>
      <c r="C5803" s="2" t="s">
        <v>11283</v>
      </c>
      <c r="D5803" s="2" t="s">
        <v>149</v>
      </c>
      <c r="E5803" s="2"/>
      <c r="F5803" s="2"/>
    </row>
    <row r="5804" spans="1:6" ht="18" customHeight="1">
      <c r="A5804" s="2">
        <v>5204200000</v>
      </c>
      <c r="B5804" s="2" t="s">
        <v>11284</v>
      </c>
      <c r="C5804" s="2" t="s">
        <v>11283</v>
      </c>
      <c r="D5804" s="2" t="s">
        <v>149</v>
      </c>
      <c r="E5804" s="2"/>
      <c r="F5804" s="2"/>
    </row>
    <row r="5805" spans="1:6" ht="18" customHeight="1">
      <c r="A5805" s="2">
        <v>5205110000</v>
      </c>
      <c r="B5805" s="2" t="s">
        <v>11285</v>
      </c>
      <c r="C5805" s="2" t="s">
        <v>11286</v>
      </c>
      <c r="D5805" s="2" t="s">
        <v>149</v>
      </c>
      <c r="E5805" s="2"/>
      <c r="F5805" s="2"/>
    </row>
    <row r="5806" spans="1:6" ht="18" customHeight="1">
      <c r="A5806" s="2">
        <v>5205120000</v>
      </c>
      <c r="B5806" s="2" t="s">
        <v>11287</v>
      </c>
      <c r="C5806" s="2" t="s">
        <v>11286</v>
      </c>
      <c r="D5806" s="2" t="s">
        <v>149</v>
      </c>
      <c r="E5806" s="2"/>
      <c r="F5806" s="2"/>
    </row>
    <row r="5807" spans="1:6" ht="18" customHeight="1">
      <c r="A5807" s="2">
        <v>5205130000</v>
      </c>
      <c r="B5807" s="2" t="s">
        <v>11288</v>
      </c>
      <c r="C5807" s="2" t="s">
        <v>11286</v>
      </c>
      <c r="D5807" s="2" t="s">
        <v>149</v>
      </c>
      <c r="E5807" s="2"/>
      <c r="F5807" s="2"/>
    </row>
    <row r="5808" spans="1:6" ht="18" customHeight="1">
      <c r="A5808" s="2">
        <v>5205140000</v>
      </c>
      <c r="B5808" s="2" t="s">
        <v>11289</v>
      </c>
      <c r="C5808" s="2" t="s">
        <v>11286</v>
      </c>
      <c r="D5808" s="2" t="s">
        <v>149</v>
      </c>
      <c r="E5808" s="2"/>
      <c r="F5808" s="2"/>
    </row>
    <row r="5809" spans="1:6" ht="18" customHeight="1">
      <c r="A5809" s="2">
        <v>5205150000</v>
      </c>
      <c r="B5809" s="2" t="s">
        <v>11290</v>
      </c>
      <c r="C5809" s="2" t="s">
        <v>11286</v>
      </c>
      <c r="D5809" s="2" t="s">
        <v>149</v>
      </c>
      <c r="E5809" s="2"/>
      <c r="F5809" s="2"/>
    </row>
    <row r="5810" spans="1:6" ht="18" customHeight="1">
      <c r="A5810" s="2">
        <v>5205210000</v>
      </c>
      <c r="B5810" s="2" t="s">
        <v>11291</v>
      </c>
      <c r="C5810" s="2" t="s">
        <v>11286</v>
      </c>
      <c r="D5810" s="2" t="s">
        <v>149</v>
      </c>
      <c r="E5810" s="2"/>
      <c r="F5810" s="2"/>
    </row>
    <row r="5811" spans="1:6" ht="18" customHeight="1">
      <c r="A5811" s="2">
        <v>5205220000</v>
      </c>
      <c r="B5811" s="2" t="s">
        <v>11292</v>
      </c>
      <c r="C5811" s="2" t="s">
        <v>11286</v>
      </c>
      <c r="D5811" s="2" t="s">
        <v>149</v>
      </c>
      <c r="E5811" s="2"/>
      <c r="F5811" s="2"/>
    </row>
    <row r="5812" spans="1:6" ht="18" customHeight="1">
      <c r="A5812" s="2">
        <v>5205230000</v>
      </c>
      <c r="B5812" s="2" t="s">
        <v>11293</v>
      </c>
      <c r="C5812" s="2" t="s">
        <v>11286</v>
      </c>
      <c r="D5812" s="2" t="s">
        <v>149</v>
      </c>
      <c r="E5812" s="2"/>
      <c r="F5812" s="2"/>
    </row>
    <row r="5813" spans="1:6" ht="18" customHeight="1">
      <c r="A5813" s="2">
        <v>5205240000</v>
      </c>
      <c r="B5813" s="2" t="s">
        <v>11294</v>
      </c>
      <c r="C5813" s="2" t="s">
        <v>11286</v>
      </c>
      <c r="D5813" s="2" t="s">
        <v>149</v>
      </c>
      <c r="E5813" s="2"/>
      <c r="F5813" s="2"/>
    </row>
    <row r="5814" spans="1:6" ht="18" customHeight="1">
      <c r="A5814" s="2">
        <v>5205260000</v>
      </c>
      <c r="B5814" s="2" t="s">
        <v>11295</v>
      </c>
      <c r="C5814" s="2" t="s">
        <v>11286</v>
      </c>
      <c r="D5814" s="2" t="s">
        <v>149</v>
      </c>
      <c r="E5814" s="2"/>
      <c r="F5814" s="2"/>
    </row>
    <row r="5815" spans="1:6" ht="18" customHeight="1">
      <c r="A5815" s="2">
        <v>5205270000</v>
      </c>
      <c r="B5815" s="2" t="s">
        <v>11296</v>
      </c>
      <c r="C5815" s="2" t="s">
        <v>11286</v>
      </c>
      <c r="D5815" s="2" t="s">
        <v>149</v>
      </c>
      <c r="E5815" s="2"/>
      <c r="F5815" s="2"/>
    </row>
    <row r="5816" spans="1:6" ht="18" customHeight="1">
      <c r="A5816" s="2">
        <v>5205280000</v>
      </c>
      <c r="B5816" s="2" t="s">
        <v>11297</v>
      </c>
      <c r="C5816" s="2" t="s">
        <v>11286</v>
      </c>
      <c r="D5816" s="2" t="s">
        <v>149</v>
      </c>
      <c r="E5816" s="2"/>
      <c r="F5816" s="2"/>
    </row>
    <row r="5817" spans="1:6" ht="18" customHeight="1">
      <c r="A5817" s="2">
        <v>5205310000</v>
      </c>
      <c r="B5817" s="2" t="s">
        <v>11298</v>
      </c>
      <c r="C5817" s="2" t="s">
        <v>11286</v>
      </c>
      <c r="D5817" s="2" t="s">
        <v>149</v>
      </c>
      <c r="E5817" s="2"/>
      <c r="F5817" s="2"/>
    </row>
    <row r="5818" spans="1:6" ht="18" customHeight="1">
      <c r="A5818" s="2">
        <v>5205320000</v>
      </c>
      <c r="B5818" s="2" t="s">
        <v>11299</v>
      </c>
      <c r="C5818" s="2" t="s">
        <v>11286</v>
      </c>
      <c r="D5818" s="2" t="s">
        <v>149</v>
      </c>
      <c r="E5818" s="2"/>
      <c r="F5818" s="2"/>
    </row>
    <row r="5819" spans="1:6" ht="18" customHeight="1">
      <c r="A5819" s="2">
        <v>5205330000</v>
      </c>
      <c r="B5819" s="2" t="s">
        <v>11300</v>
      </c>
      <c r="C5819" s="2" t="s">
        <v>11286</v>
      </c>
      <c r="D5819" s="2" t="s">
        <v>149</v>
      </c>
      <c r="E5819" s="2"/>
      <c r="F5819" s="2"/>
    </row>
    <row r="5820" spans="1:6" ht="18" customHeight="1">
      <c r="A5820" s="2">
        <v>5205340000</v>
      </c>
      <c r="B5820" s="2" t="s">
        <v>11301</v>
      </c>
      <c r="C5820" s="2" t="s">
        <v>11286</v>
      </c>
      <c r="D5820" s="2" t="s">
        <v>149</v>
      </c>
      <c r="E5820" s="2"/>
      <c r="F5820" s="2"/>
    </row>
    <row r="5821" spans="1:6" ht="18" customHeight="1">
      <c r="A5821" s="2">
        <v>5205350000</v>
      </c>
      <c r="B5821" s="2" t="s">
        <v>11302</v>
      </c>
      <c r="C5821" s="2" t="s">
        <v>11286</v>
      </c>
      <c r="D5821" s="2" t="s">
        <v>149</v>
      </c>
      <c r="E5821" s="2"/>
      <c r="F5821" s="2"/>
    </row>
    <row r="5822" spans="1:6" ht="18" customHeight="1">
      <c r="A5822" s="2">
        <v>5205410000</v>
      </c>
      <c r="B5822" s="2" t="s">
        <v>11303</v>
      </c>
      <c r="C5822" s="2" t="s">
        <v>11286</v>
      </c>
      <c r="D5822" s="2" t="s">
        <v>149</v>
      </c>
      <c r="E5822" s="2"/>
      <c r="F5822" s="2"/>
    </row>
    <row r="5823" spans="1:6" ht="18" customHeight="1">
      <c r="A5823" s="2">
        <v>5205420000</v>
      </c>
      <c r="B5823" s="2" t="s">
        <v>11304</v>
      </c>
      <c r="C5823" s="2" t="s">
        <v>11286</v>
      </c>
      <c r="D5823" s="2" t="s">
        <v>149</v>
      </c>
      <c r="E5823" s="2"/>
      <c r="F5823" s="2"/>
    </row>
    <row r="5824" spans="1:6" ht="18" customHeight="1">
      <c r="A5824" s="2">
        <v>5205430000</v>
      </c>
      <c r="B5824" s="2" t="s">
        <v>11305</v>
      </c>
      <c r="C5824" s="2" t="s">
        <v>11286</v>
      </c>
      <c r="D5824" s="2" t="s">
        <v>149</v>
      </c>
      <c r="E5824" s="2"/>
      <c r="F5824" s="2"/>
    </row>
    <row r="5825" spans="1:6" ht="18" customHeight="1">
      <c r="A5825" s="2">
        <v>5205440000</v>
      </c>
      <c r="B5825" s="2" t="s">
        <v>11306</v>
      </c>
      <c r="C5825" s="2" t="s">
        <v>11286</v>
      </c>
      <c r="D5825" s="2" t="s">
        <v>149</v>
      </c>
      <c r="E5825" s="2"/>
      <c r="F5825" s="2"/>
    </row>
    <row r="5826" spans="1:6" ht="18" customHeight="1">
      <c r="A5826" s="2">
        <v>5205460000</v>
      </c>
      <c r="B5826" s="2" t="s">
        <v>11307</v>
      </c>
      <c r="C5826" s="2" t="s">
        <v>11286</v>
      </c>
      <c r="D5826" s="2" t="s">
        <v>149</v>
      </c>
      <c r="E5826" s="2"/>
      <c r="F5826" s="2"/>
    </row>
    <row r="5827" spans="1:6" ht="18" customHeight="1">
      <c r="A5827" s="2">
        <v>5205470000</v>
      </c>
      <c r="B5827" s="2" t="s">
        <v>11308</v>
      </c>
      <c r="C5827" s="2" t="s">
        <v>11286</v>
      </c>
      <c r="D5827" s="2" t="s">
        <v>149</v>
      </c>
      <c r="E5827" s="2"/>
      <c r="F5827" s="2"/>
    </row>
    <row r="5828" spans="1:6" ht="18" customHeight="1">
      <c r="A5828" s="2">
        <v>5205480000</v>
      </c>
      <c r="B5828" s="2" t="s">
        <v>11309</v>
      </c>
      <c r="C5828" s="2" t="s">
        <v>11286</v>
      </c>
      <c r="D5828" s="2" t="s">
        <v>149</v>
      </c>
      <c r="E5828" s="2"/>
      <c r="F5828" s="2"/>
    </row>
    <row r="5829" spans="1:6" ht="18" customHeight="1">
      <c r="A5829" s="2">
        <v>5206110000</v>
      </c>
      <c r="B5829" s="2" t="s">
        <v>11310</v>
      </c>
      <c r="C5829" s="2" t="s">
        <v>11311</v>
      </c>
      <c r="D5829" s="2" t="s">
        <v>149</v>
      </c>
      <c r="E5829" s="2"/>
      <c r="F5829" s="2"/>
    </row>
    <row r="5830" spans="1:6" ht="18" customHeight="1">
      <c r="A5830" s="2">
        <v>5206120000</v>
      </c>
      <c r="B5830" s="2" t="s">
        <v>11312</v>
      </c>
      <c r="C5830" s="2" t="s">
        <v>11311</v>
      </c>
      <c r="D5830" s="2" t="s">
        <v>149</v>
      </c>
      <c r="E5830" s="2"/>
      <c r="F5830" s="2"/>
    </row>
    <row r="5831" spans="1:6" ht="18" customHeight="1">
      <c r="A5831" s="2">
        <v>5206130000</v>
      </c>
      <c r="B5831" s="2" t="s">
        <v>11313</v>
      </c>
      <c r="C5831" s="2" t="s">
        <v>11311</v>
      </c>
      <c r="D5831" s="2" t="s">
        <v>149</v>
      </c>
      <c r="E5831" s="2"/>
      <c r="F5831" s="2"/>
    </row>
    <row r="5832" spans="1:6" ht="18" customHeight="1">
      <c r="A5832" s="2">
        <v>5206140000</v>
      </c>
      <c r="B5832" s="2" t="s">
        <v>11314</v>
      </c>
      <c r="C5832" s="2" t="s">
        <v>11311</v>
      </c>
      <c r="D5832" s="2" t="s">
        <v>149</v>
      </c>
      <c r="E5832" s="2"/>
      <c r="F5832" s="2"/>
    </row>
    <row r="5833" spans="1:6" ht="18" customHeight="1">
      <c r="A5833" s="2">
        <v>5206150000</v>
      </c>
      <c r="B5833" s="2" t="s">
        <v>11315</v>
      </c>
      <c r="C5833" s="2" t="s">
        <v>11311</v>
      </c>
      <c r="D5833" s="2" t="s">
        <v>149</v>
      </c>
      <c r="E5833" s="2"/>
      <c r="F5833" s="2"/>
    </row>
    <row r="5834" spans="1:6" ht="18" customHeight="1">
      <c r="A5834" s="2">
        <v>5206210000</v>
      </c>
      <c r="B5834" s="2" t="s">
        <v>11316</v>
      </c>
      <c r="C5834" s="2" t="s">
        <v>11311</v>
      </c>
      <c r="D5834" s="2" t="s">
        <v>149</v>
      </c>
      <c r="E5834" s="2"/>
      <c r="F5834" s="2"/>
    </row>
    <row r="5835" spans="1:6" ht="18" customHeight="1">
      <c r="A5835" s="2">
        <v>5206220000</v>
      </c>
      <c r="B5835" s="2" t="s">
        <v>11317</v>
      </c>
      <c r="C5835" s="2" t="s">
        <v>11311</v>
      </c>
      <c r="D5835" s="2" t="s">
        <v>149</v>
      </c>
      <c r="E5835" s="2"/>
      <c r="F5835" s="2"/>
    </row>
    <row r="5836" spans="1:6" ht="18" customHeight="1">
      <c r="A5836" s="2">
        <v>5206230000</v>
      </c>
      <c r="B5836" s="2" t="s">
        <v>11318</v>
      </c>
      <c r="C5836" s="2" t="s">
        <v>11311</v>
      </c>
      <c r="D5836" s="2" t="s">
        <v>149</v>
      </c>
      <c r="E5836" s="2"/>
      <c r="F5836" s="2"/>
    </row>
    <row r="5837" spans="1:6" ht="18" customHeight="1">
      <c r="A5837" s="2">
        <v>5206240000</v>
      </c>
      <c r="B5837" s="2" t="s">
        <v>11319</v>
      </c>
      <c r="C5837" s="2" t="s">
        <v>11311</v>
      </c>
      <c r="D5837" s="2" t="s">
        <v>149</v>
      </c>
      <c r="E5837" s="2"/>
      <c r="F5837" s="2"/>
    </row>
    <row r="5838" spans="1:6" ht="18" customHeight="1">
      <c r="A5838" s="2">
        <v>5206250000</v>
      </c>
      <c r="B5838" s="2" t="s">
        <v>11320</v>
      </c>
      <c r="C5838" s="2" t="s">
        <v>11311</v>
      </c>
      <c r="D5838" s="2" t="s">
        <v>149</v>
      </c>
      <c r="E5838" s="2"/>
      <c r="F5838" s="2"/>
    </row>
    <row r="5839" spans="1:6" ht="18" customHeight="1">
      <c r="A5839" s="2">
        <v>5206310000</v>
      </c>
      <c r="B5839" s="2" t="s">
        <v>11321</v>
      </c>
      <c r="C5839" s="2" t="s">
        <v>11311</v>
      </c>
      <c r="D5839" s="2" t="s">
        <v>149</v>
      </c>
      <c r="E5839" s="2"/>
      <c r="F5839" s="2"/>
    </row>
    <row r="5840" spans="1:6" ht="18" customHeight="1">
      <c r="A5840" s="2">
        <v>5206320000</v>
      </c>
      <c r="B5840" s="2" t="s">
        <v>11322</v>
      </c>
      <c r="C5840" s="2" t="s">
        <v>11311</v>
      </c>
      <c r="D5840" s="2" t="s">
        <v>149</v>
      </c>
      <c r="E5840" s="2"/>
      <c r="F5840" s="2"/>
    </row>
    <row r="5841" spans="1:6" ht="18" customHeight="1">
      <c r="A5841" s="2">
        <v>5206330000</v>
      </c>
      <c r="B5841" s="2" t="s">
        <v>11323</v>
      </c>
      <c r="C5841" s="2" t="s">
        <v>11311</v>
      </c>
      <c r="D5841" s="2" t="s">
        <v>149</v>
      </c>
      <c r="E5841" s="2"/>
      <c r="F5841" s="2"/>
    </row>
    <row r="5842" spans="1:6" ht="18" customHeight="1">
      <c r="A5842" s="2">
        <v>5206340000</v>
      </c>
      <c r="B5842" s="2" t="s">
        <v>11324</v>
      </c>
      <c r="C5842" s="2" t="s">
        <v>11311</v>
      </c>
      <c r="D5842" s="2" t="s">
        <v>149</v>
      </c>
      <c r="E5842" s="2"/>
      <c r="F5842" s="2"/>
    </row>
    <row r="5843" spans="1:6" ht="18" customHeight="1">
      <c r="A5843" s="2">
        <v>5206350000</v>
      </c>
      <c r="B5843" s="2" t="s">
        <v>11325</v>
      </c>
      <c r="C5843" s="2" t="s">
        <v>11311</v>
      </c>
      <c r="D5843" s="2" t="s">
        <v>149</v>
      </c>
      <c r="E5843" s="2"/>
      <c r="F5843" s="2"/>
    </row>
    <row r="5844" spans="1:6" ht="18" customHeight="1">
      <c r="A5844" s="2">
        <v>5206410000</v>
      </c>
      <c r="B5844" s="2" t="s">
        <v>11326</v>
      </c>
      <c r="C5844" s="2" t="s">
        <v>11311</v>
      </c>
      <c r="D5844" s="2" t="s">
        <v>149</v>
      </c>
      <c r="E5844" s="2"/>
      <c r="F5844" s="2"/>
    </row>
    <row r="5845" spans="1:6" ht="18" customHeight="1">
      <c r="A5845" s="2">
        <v>5206420000</v>
      </c>
      <c r="B5845" s="2" t="s">
        <v>11327</v>
      </c>
      <c r="C5845" s="2" t="s">
        <v>11311</v>
      </c>
      <c r="D5845" s="2" t="s">
        <v>149</v>
      </c>
      <c r="E5845" s="2"/>
      <c r="F5845" s="2"/>
    </row>
    <row r="5846" spans="1:6" ht="18" customHeight="1">
      <c r="A5846" s="2">
        <v>5206430000</v>
      </c>
      <c r="B5846" s="2" t="s">
        <v>11328</v>
      </c>
      <c r="C5846" s="2" t="s">
        <v>11311</v>
      </c>
      <c r="D5846" s="2" t="s">
        <v>149</v>
      </c>
      <c r="E5846" s="2"/>
      <c r="F5846" s="2"/>
    </row>
    <row r="5847" spans="1:6" ht="18" customHeight="1">
      <c r="A5847" s="2">
        <v>5206440000</v>
      </c>
      <c r="B5847" s="2" t="s">
        <v>11329</v>
      </c>
      <c r="C5847" s="2" t="s">
        <v>11311</v>
      </c>
      <c r="D5847" s="2" t="s">
        <v>149</v>
      </c>
      <c r="E5847" s="2"/>
      <c r="F5847" s="2"/>
    </row>
    <row r="5848" spans="1:6" ht="18" customHeight="1">
      <c r="A5848" s="2">
        <v>5206450000</v>
      </c>
      <c r="B5848" s="2" t="s">
        <v>11330</v>
      </c>
      <c r="C5848" s="2" t="s">
        <v>11311</v>
      </c>
      <c r="D5848" s="2" t="s">
        <v>149</v>
      </c>
      <c r="E5848" s="2"/>
      <c r="F5848" s="2"/>
    </row>
    <row r="5849" spans="1:6" ht="18" customHeight="1">
      <c r="A5849" s="2">
        <v>5207100000</v>
      </c>
      <c r="B5849" s="2" t="s">
        <v>11331</v>
      </c>
      <c r="C5849" s="2" t="s">
        <v>11332</v>
      </c>
      <c r="D5849" s="2" t="s">
        <v>149</v>
      </c>
      <c r="E5849" s="2"/>
      <c r="F5849" s="2"/>
    </row>
    <row r="5850" spans="1:6" ht="18" customHeight="1">
      <c r="A5850" s="2">
        <v>5207900000</v>
      </c>
      <c r="B5850" s="2" t="s">
        <v>11333</v>
      </c>
      <c r="C5850" s="2" t="s">
        <v>11332</v>
      </c>
      <c r="D5850" s="2" t="s">
        <v>149</v>
      </c>
      <c r="E5850" s="2"/>
      <c r="F5850" s="2"/>
    </row>
    <row r="5851" spans="1:6" ht="18" customHeight="1">
      <c r="A5851" s="2">
        <v>5208110000</v>
      </c>
      <c r="B5851" s="2" t="s">
        <v>11334</v>
      </c>
      <c r="C5851" s="2" t="s">
        <v>11335</v>
      </c>
      <c r="D5851" s="2" t="s">
        <v>9495</v>
      </c>
      <c r="E5851" s="2" t="s">
        <v>149</v>
      </c>
      <c r="F5851" s="2"/>
    </row>
    <row r="5852" spans="1:6" ht="18" customHeight="1">
      <c r="A5852" s="2">
        <v>5208120000</v>
      </c>
      <c r="B5852" s="2" t="s">
        <v>11334</v>
      </c>
      <c r="C5852" s="2" t="s">
        <v>11335</v>
      </c>
      <c r="D5852" s="2" t="s">
        <v>9495</v>
      </c>
      <c r="E5852" s="2" t="s">
        <v>149</v>
      </c>
      <c r="F5852" s="2"/>
    </row>
    <row r="5853" spans="1:6" ht="18" customHeight="1">
      <c r="A5853" s="2">
        <v>5208130000</v>
      </c>
      <c r="B5853" s="2" t="s">
        <v>11336</v>
      </c>
      <c r="C5853" s="2" t="s">
        <v>11335</v>
      </c>
      <c r="D5853" s="2" t="s">
        <v>9495</v>
      </c>
      <c r="E5853" s="2" t="s">
        <v>149</v>
      </c>
      <c r="F5853" s="2"/>
    </row>
    <row r="5854" spans="1:6" ht="18" customHeight="1">
      <c r="A5854" s="2">
        <v>5208190000</v>
      </c>
      <c r="B5854" s="2" t="s">
        <v>11337</v>
      </c>
      <c r="C5854" s="2" t="s">
        <v>11335</v>
      </c>
      <c r="D5854" s="2" t="s">
        <v>9495</v>
      </c>
      <c r="E5854" s="2" t="s">
        <v>149</v>
      </c>
      <c r="F5854" s="2"/>
    </row>
    <row r="5855" spans="1:6" ht="18" customHeight="1">
      <c r="A5855" s="2">
        <v>5208210000</v>
      </c>
      <c r="B5855" s="2" t="s">
        <v>11338</v>
      </c>
      <c r="C5855" s="2" t="s">
        <v>11335</v>
      </c>
      <c r="D5855" s="2" t="s">
        <v>9495</v>
      </c>
      <c r="E5855" s="2" t="s">
        <v>149</v>
      </c>
      <c r="F5855" s="2"/>
    </row>
    <row r="5856" spans="1:6" ht="18" customHeight="1">
      <c r="A5856" s="2">
        <v>5208220000</v>
      </c>
      <c r="B5856" s="2" t="s">
        <v>11338</v>
      </c>
      <c r="C5856" s="2" t="s">
        <v>11335</v>
      </c>
      <c r="D5856" s="2" t="s">
        <v>9495</v>
      </c>
      <c r="E5856" s="2" t="s">
        <v>149</v>
      </c>
      <c r="F5856" s="2"/>
    </row>
    <row r="5857" spans="1:6" ht="18" customHeight="1">
      <c r="A5857" s="2">
        <v>5208230000</v>
      </c>
      <c r="B5857" s="2" t="s">
        <v>11339</v>
      </c>
      <c r="C5857" s="2" t="s">
        <v>11335</v>
      </c>
      <c r="D5857" s="2" t="s">
        <v>9495</v>
      </c>
      <c r="E5857" s="2" t="s">
        <v>149</v>
      </c>
      <c r="F5857" s="2"/>
    </row>
    <row r="5858" spans="1:6" ht="18" customHeight="1">
      <c r="A5858" s="2">
        <v>5208290000</v>
      </c>
      <c r="B5858" s="2" t="s">
        <v>11340</v>
      </c>
      <c r="C5858" s="2" t="s">
        <v>11335</v>
      </c>
      <c r="D5858" s="2" t="s">
        <v>9495</v>
      </c>
      <c r="E5858" s="2" t="s">
        <v>149</v>
      </c>
      <c r="F5858" s="2"/>
    </row>
    <row r="5859" spans="1:6" ht="18" customHeight="1">
      <c r="A5859" s="2">
        <v>5208310000</v>
      </c>
      <c r="B5859" s="2" t="s">
        <v>11341</v>
      </c>
      <c r="C5859" s="2" t="s">
        <v>11335</v>
      </c>
      <c r="D5859" s="2" t="s">
        <v>9495</v>
      </c>
      <c r="E5859" s="2" t="s">
        <v>149</v>
      </c>
      <c r="F5859" s="2"/>
    </row>
    <row r="5860" spans="1:6" ht="18" customHeight="1">
      <c r="A5860" s="2">
        <v>5208320000</v>
      </c>
      <c r="B5860" s="2" t="s">
        <v>11341</v>
      </c>
      <c r="C5860" s="2" t="s">
        <v>11335</v>
      </c>
      <c r="D5860" s="2" t="s">
        <v>9495</v>
      </c>
      <c r="E5860" s="2" t="s">
        <v>149</v>
      </c>
      <c r="F5860" s="2"/>
    </row>
    <row r="5861" spans="1:6" ht="18" customHeight="1">
      <c r="A5861" s="2">
        <v>5208330000</v>
      </c>
      <c r="B5861" s="2" t="s">
        <v>11342</v>
      </c>
      <c r="C5861" s="2" t="s">
        <v>11335</v>
      </c>
      <c r="D5861" s="2" t="s">
        <v>9495</v>
      </c>
      <c r="E5861" s="2" t="s">
        <v>149</v>
      </c>
      <c r="F5861" s="2"/>
    </row>
    <row r="5862" spans="1:6" ht="18" customHeight="1">
      <c r="A5862" s="2">
        <v>5208390000</v>
      </c>
      <c r="B5862" s="2" t="s">
        <v>11343</v>
      </c>
      <c r="C5862" s="2" t="s">
        <v>11335</v>
      </c>
      <c r="D5862" s="2" t="s">
        <v>9495</v>
      </c>
      <c r="E5862" s="2" t="s">
        <v>149</v>
      </c>
      <c r="F5862" s="2"/>
    </row>
    <row r="5863" spans="1:6" ht="18" customHeight="1">
      <c r="A5863" s="2">
        <v>5208410000</v>
      </c>
      <c r="B5863" s="2" t="s">
        <v>11344</v>
      </c>
      <c r="C5863" s="2" t="s">
        <v>11335</v>
      </c>
      <c r="D5863" s="2" t="s">
        <v>9495</v>
      </c>
      <c r="E5863" s="2" t="s">
        <v>149</v>
      </c>
      <c r="F5863" s="2"/>
    </row>
    <row r="5864" spans="1:6" ht="18" customHeight="1">
      <c r="A5864" s="2">
        <v>5208420000</v>
      </c>
      <c r="B5864" s="2" t="s">
        <v>11344</v>
      </c>
      <c r="C5864" s="2" t="s">
        <v>11335</v>
      </c>
      <c r="D5864" s="2" t="s">
        <v>9495</v>
      </c>
      <c r="E5864" s="2" t="s">
        <v>149</v>
      </c>
      <c r="F5864" s="2"/>
    </row>
    <row r="5865" spans="1:6" ht="18" customHeight="1">
      <c r="A5865" s="2">
        <v>5208430000</v>
      </c>
      <c r="B5865" s="2" t="s">
        <v>11345</v>
      </c>
      <c r="C5865" s="2" t="s">
        <v>11335</v>
      </c>
      <c r="D5865" s="2" t="s">
        <v>9495</v>
      </c>
      <c r="E5865" s="2" t="s">
        <v>149</v>
      </c>
      <c r="F5865" s="2"/>
    </row>
    <row r="5866" spans="1:6" ht="18" customHeight="1">
      <c r="A5866" s="2">
        <v>5208490000</v>
      </c>
      <c r="B5866" s="2" t="s">
        <v>11346</v>
      </c>
      <c r="C5866" s="2" t="s">
        <v>11335</v>
      </c>
      <c r="D5866" s="2" t="s">
        <v>9495</v>
      </c>
      <c r="E5866" s="2" t="s">
        <v>149</v>
      </c>
      <c r="F5866" s="2"/>
    </row>
    <row r="5867" spans="1:6" ht="18" customHeight="1">
      <c r="A5867" s="2">
        <v>5208510000</v>
      </c>
      <c r="B5867" s="2" t="s">
        <v>11347</v>
      </c>
      <c r="C5867" s="2" t="s">
        <v>11335</v>
      </c>
      <c r="D5867" s="2" t="s">
        <v>9495</v>
      </c>
      <c r="E5867" s="2" t="s">
        <v>149</v>
      </c>
      <c r="F5867" s="2"/>
    </row>
    <row r="5868" spans="1:6" ht="18" customHeight="1">
      <c r="A5868" s="2">
        <v>5208520000</v>
      </c>
      <c r="B5868" s="2" t="s">
        <v>11348</v>
      </c>
      <c r="C5868" s="2" t="s">
        <v>11335</v>
      </c>
      <c r="D5868" s="2" t="s">
        <v>9495</v>
      </c>
      <c r="E5868" s="2" t="s">
        <v>149</v>
      </c>
      <c r="F5868" s="2"/>
    </row>
    <row r="5869" spans="1:6" ht="18" customHeight="1">
      <c r="A5869" s="2">
        <v>5208591000</v>
      </c>
      <c r="B5869" s="2" t="s">
        <v>11349</v>
      </c>
      <c r="C5869" s="2" t="s">
        <v>11335</v>
      </c>
      <c r="D5869" s="2" t="s">
        <v>9495</v>
      </c>
      <c r="E5869" s="2" t="s">
        <v>149</v>
      </c>
      <c r="F5869" s="2"/>
    </row>
    <row r="5870" spans="1:6" ht="18" customHeight="1">
      <c r="A5870" s="2">
        <v>5208599000</v>
      </c>
      <c r="B5870" s="2" t="s">
        <v>11350</v>
      </c>
      <c r="C5870" s="2" t="s">
        <v>11335</v>
      </c>
      <c r="D5870" s="2" t="s">
        <v>9495</v>
      </c>
      <c r="E5870" s="2" t="s">
        <v>149</v>
      </c>
      <c r="F5870" s="2"/>
    </row>
    <row r="5871" spans="1:6" ht="18" customHeight="1">
      <c r="A5871" s="2">
        <v>5209110000</v>
      </c>
      <c r="B5871" s="2" t="s">
        <v>11351</v>
      </c>
      <c r="C5871" s="2" t="s">
        <v>11352</v>
      </c>
      <c r="D5871" s="2" t="s">
        <v>9495</v>
      </c>
      <c r="E5871" s="2" t="s">
        <v>149</v>
      </c>
      <c r="F5871" s="2"/>
    </row>
    <row r="5872" spans="1:6" ht="18" customHeight="1">
      <c r="A5872" s="2">
        <v>5209120000</v>
      </c>
      <c r="B5872" s="2" t="s">
        <v>11353</v>
      </c>
      <c r="C5872" s="2" t="s">
        <v>11352</v>
      </c>
      <c r="D5872" s="2" t="s">
        <v>9495</v>
      </c>
      <c r="E5872" s="2" t="s">
        <v>149</v>
      </c>
      <c r="F5872" s="2"/>
    </row>
    <row r="5873" spans="1:6" ht="18" customHeight="1">
      <c r="A5873" s="2">
        <v>5209190000</v>
      </c>
      <c r="B5873" s="2" t="s">
        <v>11337</v>
      </c>
      <c r="C5873" s="2" t="s">
        <v>11352</v>
      </c>
      <c r="D5873" s="2" t="s">
        <v>9495</v>
      </c>
      <c r="E5873" s="2" t="s">
        <v>149</v>
      </c>
      <c r="F5873" s="2"/>
    </row>
    <row r="5874" spans="1:6" ht="18" customHeight="1">
      <c r="A5874" s="2">
        <v>5209210000</v>
      </c>
      <c r="B5874" s="2" t="s">
        <v>11354</v>
      </c>
      <c r="C5874" s="2" t="s">
        <v>11352</v>
      </c>
      <c r="D5874" s="2" t="s">
        <v>9495</v>
      </c>
      <c r="E5874" s="2" t="s">
        <v>149</v>
      </c>
      <c r="F5874" s="2"/>
    </row>
    <row r="5875" spans="1:6" ht="18" customHeight="1">
      <c r="A5875" s="2">
        <v>5209220000</v>
      </c>
      <c r="B5875" s="2" t="s">
        <v>11339</v>
      </c>
      <c r="C5875" s="2" t="s">
        <v>11352</v>
      </c>
      <c r="D5875" s="2" t="s">
        <v>9495</v>
      </c>
      <c r="E5875" s="2" t="s">
        <v>149</v>
      </c>
      <c r="F5875" s="2"/>
    </row>
    <row r="5876" spans="1:6" ht="18" customHeight="1">
      <c r="A5876" s="2">
        <v>5209290000</v>
      </c>
      <c r="B5876" s="2" t="s">
        <v>11355</v>
      </c>
      <c r="C5876" s="2" t="s">
        <v>11352</v>
      </c>
      <c r="D5876" s="2" t="s">
        <v>9495</v>
      </c>
      <c r="E5876" s="2" t="s">
        <v>149</v>
      </c>
      <c r="F5876" s="2"/>
    </row>
    <row r="5877" spans="1:6" ht="18" customHeight="1">
      <c r="A5877" s="2">
        <v>5209310000</v>
      </c>
      <c r="B5877" s="2" t="s">
        <v>11356</v>
      </c>
      <c r="C5877" s="2" t="s">
        <v>11352</v>
      </c>
      <c r="D5877" s="2" t="s">
        <v>9495</v>
      </c>
      <c r="E5877" s="2" t="s">
        <v>149</v>
      </c>
      <c r="F5877" s="2"/>
    </row>
    <row r="5878" spans="1:6" ht="18" customHeight="1">
      <c r="A5878" s="2">
        <v>5209320000</v>
      </c>
      <c r="B5878" s="2" t="s">
        <v>11342</v>
      </c>
      <c r="C5878" s="2" t="s">
        <v>11352</v>
      </c>
      <c r="D5878" s="2" t="s">
        <v>9495</v>
      </c>
      <c r="E5878" s="2" t="s">
        <v>149</v>
      </c>
      <c r="F5878" s="2"/>
    </row>
    <row r="5879" spans="1:6" ht="18" customHeight="1">
      <c r="A5879" s="2">
        <v>5209390000</v>
      </c>
      <c r="B5879" s="2" t="s">
        <v>11357</v>
      </c>
      <c r="C5879" s="2" t="s">
        <v>11352</v>
      </c>
      <c r="D5879" s="2" t="s">
        <v>9495</v>
      </c>
      <c r="E5879" s="2" t="s">
        <v>149</v>
      </c>
      <c r="F5879" s="2"/>
    </row>
    <row r="5880" spans="1:6" ht="18" customHeight="1">
      <c r="A5880" s="2">
        <v>5209410000</v>
      </c>
      <c r="B5880" s="2" t="s">
        <v>11344</v>
      </c>
      <c r="C5880" s="2" t="s">
        <v>11352</v>
      </c>
      <c r="D5880" s="2" t="s">
        <v>9495</v>
      </c>
      <c r="E5880" s="2" t="s">
        <v>149</v>
      </c>
      <c r="F5880" s="2"/>
    </row>
    <row r="5881" spans="1:6" ht="18" customHeight="1">
      <c r="A5881" s="2">
        <v>5209420000</v>
      </c>
      <c r="B5881" s="2" t="s">
        <v>11358</v>
      </c>
      <c r="C5881" s="2" t="s">
        <v>11352</v>
      </c>
      <c r="D5881" s="2" t="s">
        <v>9495</v>
      </c>
      <c r="E5881" s="2" t="s">
        <v>149</v>
      </c>
      <c r="F5881" s="2"/>
    </row>
    <row r="5882" spans="1:6" ht="18" customHeight="1">
      <c r="A5882" s="2">
        <v>5209430000</v>
      </c>
      <c r="B5882" s="2" t="s">
        <v>11359</v>
      </c>
      <c r="C5882" s="2" t="s">
        <v>11352</v>
      </c>
      <c r="D5882" s="2" t="s">
        <v>9495</v>
      </c>
      <c r="E5882" s="2" t="s">
        <v>149</v>
      </c>
      <c r="F5882" s="2"/>
    </row>
    <row r="5883" spans="1:6" ht="18" customHeight="1">
      <c r="A5883" s="2">
        <v>5209490000</v>
      </c>
      <c r="B5883" s="2" t="s">
        <v>11346</v>
      </c>
      <c r="C5883" s="2" t="s">
        <v>11352</v>
      </c>
      <c r="D5883" s="2" t="s">
        <v>9495</v>
      </c>
      <c r="E5883" s="2" t="s">
        <v>149</v>
      </c>
      <c r="F5883" s="2"/>
    </row>
    <row r="5884" spans="1:6" ht="18" customHeight="1">
      <c r="A5884" s="2">
        <v>5209510000</v>
      </c>
      <c r="B5884" s="2" t="s">
        <v>11347</v>
      </c>
      <c r="C5884" s="2" t="s">
        <v>11352</v>
      </c>
      <c r="D5884" s="2" t="s">
        <v>9495</v>
      </c>
      <c r="E5884" s="2" t="s">
        <v>149</v>
      </c>
      <c r="F5884" s="2"/>
    </row>
    <row r="5885" spans="1:6" ht="18" customHeight="1">
      <c r="A5885" s="2">
        <v>5209520000</v>
      </c>
      <c r="B5885" s="2" t="s">
        <v>11349</v>
      </c>
      <c r="C5885" s="2" t="s">
        <v>11352</v>
      </c>
      <c r="D5885" s="2" t="s">
        <v>9495</v>
      </c>
      <c r="E5885" s="2" t="s">
        <v>149</v>
      </c>
      <c r="F5885" s="2"/>
    </row>
    <row r="5886" spans="1:6" ht="18" customHeight="1">
      <c r="A5886" s="2">
        <v>5209590000</v>
      </c>
      <c r="B5886" s="2" t="s">
        <v>11360</v>
      </c>
      <c r="C5886" s="2" t="s">
        <v>11352</v>
      </c>
      <c r="D5886" s="2" t="s">
        <v>9495</v>
      </c>
      <c r="E5886" s="2" t="s">
        <v>149</v>
      </c>
      <c r="F5886" s="2"/>
    </row>
    <row r="5887" spans="1:6" ht="18" customHeight="1">
      <c r="A5887" s="2">
        <v>5210110011</v>
      </c>
      <c r="B5887" s="2" t="s">
        <v>11361</v>
      </c>
      <c r="C5887" s="2" t="s">
        <v>11362</v>
      </c>
      <c r="D5887" s="2" t="s">
        <v>9495</v>
      </c>
      <c r="E5887" s="2" t="s">
        <v>149</v>
      </c>
      <c r="F5887" s="2"/>
    </row>
    <row r="5888" spans="1:6" ht="18" customHeight="1">
      <c r="A5888" s="2">
        <v>5210110012</v>
      </c>
      <c r="B5888" s="2" t="s">
        <v>11363</v>
      </c>
      <c r="C5888" s="2" t="s">
        <v>11362</v>
      </c>
      <c r="D5888" s="2" t="s">
        <v>9495</v>
      </c>
      <c r="E5888" s="2" t="s">
        <v>149</v>
      </c>
      <c r="F5888" s="2"/>
    </row>
    <row r="5889" spans="1:6" ht="18" customHeight="1">
      <c r="A5889" s="2">
        <v>5210110013</v>
      </c>
      <c r="B5889" s="2" t="s">
        <v>11364</v>
      </c>
      <c r="C5889" s="2" t="s">
        <v>11362</v>
      </c>
      <c r="D5889" s="2" t="s">
        <v>9495</v>
      </c>
      <c r="E5889" s="2" t="s">
        <v>149</v>
      </c>
      <c r="F5889" s="2"/>
    </row>
    <row r="5890" spans="1:6" ht="18" customHeight="1">
      <c r="A5890" s="2">
        <v>5210110014</v>
      </c>
      <c r="B5890" s="2" t="s">
        <v>11365</v>
      </c>
      <c r="C5890" s="2" t="s">
        <v>11362</v>
      </c>
      <c r="D5890" s="2" t="s">
        <v>9495</v>
      </c>
      <c r="E5890" s="2" t="s">
        <v>149</v>
      </c>
      <c r="F5890" s="2"/>
    </row>
    <row r="5891" spans="1:6" ht="18" customHeight="1">
      <c r="A5891" s="2">
        <v>5210110015</v>
      </c>
      <c r="B5891" s="2" t="s">
        <v>11366</v>
      </c>
      <c r="C5891" s="2" t="s">
        <v>11362</v>
      </c>
      <c r="D5891" s="2" t="s">
        <v>9495</v>
      </c>
      <c r="E5891" s="2" t="s">
        <v>149</v>
      </c>
      <c r="F5891" s="2"/>
    </row>
    <row r="5892" spans="1:6" ht="18" customHeight="1">
      <c r="A5892" s="2">
        <v>5210110091</v>
      </c>
      <c r="B5892" s="2" t="s">
        <v>11367</v>
      </c>
      <c r="C5892" s="2" t="s">
        <v>11362</v>
      </c>
      <c r="D5892" s="2" t="s">
        <v>9495</v>
      </c>
      <c r="E5892" s="2" t="s">
        <v>149</v>
      </c>
      <c r="F5892" s="2"/>
    </row>
    <row r="5893" spans="1:6" ht="18" customHeight="1">
      <c r="A5893" s="2">
        <v>5210110092</v>
      </c>
      <c r="B5893" s="2" t="s">
        <v>11368</v>
      </c>
      <c r="C5893" s="2" t="s">
        <v>11362</v>
      </c>
      <c r="D5893" s="2" t="s">
        <v>9495</v>
      </c>
      <c r="E5893" s="2" t="s">
        <v>149</v>
      </c>
      <c r="F5893" s="2"/>
    </row>
    <row r="5894" spans="1:6" ht="18" customHeight="1">
      <c r="A5894" s="2">
        <v>5210110093</v>
      </c>
      <c r="B5894" s="2" t="s">
        <v>11369</v>
      </c>
      <c r="C5894" s="2" t="s">
        <v>11362</v>
      </c>
      <c r="D5894" s="2" t="s">
        <v>9495</v>
      </c>
      <c r="E5894" s="2" t="s">
        <v>149</v>
      </c>
      <c r="F5894" s="2"/>
    </row>
    <row r="5895" spans="1:6" ht="18" customHeight="1">
      <c r="A5895" s="2">
        <v>5210110094</v>
      </c>
      <c r="B5895" s="2" t="s">
        <v>11370</v>
      </c>
      <c r="C5895" s="2" t="s">
        <v>11362</v>
      </c>
      <c r="D5895" s="2" t="s">
        <v>9495</v>
      </c>
      <c r="E5895" s="2" t="s">
        <v>149</v>
      </c>
      <c r="F5895" s="2"/>
    </row>
    <row r="5896" spans="1:6" ht="18" customHeight="1">
      <c r="A5896" s="2">
        <v>5210110095</v>
      </c>
      <c r="B5896" s="2" t="s">
        <v>11371</v>
      </c>
      <c r="C5896" s="2" t="s">
        <v>11362</v>
      </c>
      <c r="D5896" s="2" t="s">
        <v>9495</v>
      </c>
      <c r="E5896" s="2" t="s">
        <v>149</v>
      </c>
      <c r="F5896" s="2"/>
    </row>
    <row r="5897" spans="1:6" ht="18" customHeight="1">
      <c r="A5897" s="2">
        <v>5210191000</v>
      </c>
      <c r="B5897" s="2" t="s">
        <v>11372</v>
      </c>
      <c r="C5897" s="2" t="s">
        <v>11362</v>
      </c>
      <c r="D5897" s="2" t="s">
        <v>9495</v>
      </c>
      <c r="E5897" s="2" t="s">
        <v>149</v>
      </c>
      <c r="F5897" s="2"/>
    </row>
    <row r="5898" spans="1:6" ht="18" customHeight="1">
      <c r="A5898" s="2">
        <v>5210199000</v>
      </c>
      <c r="B5898" s="2" t="s">
        <v>11373</v>
      </c>
      <c r="C5898" s="2" t="s">
        <v>11362</v>
      </c>
      <c r="D5898" s="2" t="s">
        <v>9495</v>
      </c>
      <c r="E5898" s="2" t="s">
        <v>149</v>
      </c>
      <c r="F5898" s="2"/>
    </row>
    <row r="5899" spans="1:6" ht="18" customHeight="1">
      <c r="A5899" s="2">
        <v>5210210000</v>
      </c>
      <c r="B5899" s="2" t="s">
        <v>11374</v>
      </c>
      <c r="C5899" s="2" t="s">
        <v>11362</v>
      </c>
      <c r="D5899" s="2" t="s">
        <v>9495</v>
      </c>
      <c r="E5899" s="2" t="s">
        <v>149</v>
      </c>
      <c r="F5899" s="2"/>
    </row>
    <row r="5900" spans="1:6" ht="18" customHeight="1">
      <c r="A5900" s="2">
        <v>5210291000</v>
      </c>
      <c r="B5900" s="2" t="s">
        <v>11375</v>
      </c>
      <c r="C5900" s="2" t="s">
        <v>11362</v>
      </c>
      <c r="D5900" s="2" t="s">
        <v>9495</v>
      </c>
      <c r="E5900" s="2" t="s">
        <v>149</v>
      </c>
      <c r="F5900" s="2"/>
    </row>
    <row r="5901" spans="1:6" ht="18" customHeight="1">
      <c r="A5901" s="2">
        <v>5210299000</v>
      </c>
      <c r="B5901" s="2" t="s">
        <v>11376</v>
      </c>
      <c r="C5901" s="2" t="s">
        <v>11362</v>
      </c>
      <c r="D5901" s="2" t="s">
        <v>9495</v>
      </c>
      <c r="E5901" s="2" t="s">
        <v>149</v>
      </c>
      <c r="F5901" s="2"/>
    </row>
    <row r="5902" spans="1:6" ht="18" customHeight="1">
      <c r="A5902" s="2">
        <v>5210310000</v>
      </c>
      <c r="B5902" s="2" t="s">
        <v>11377</v>
      </c>
      <c r="C5902" s="2" t="s">
        <v>11362</v>
      </c>
      <c r="D5902" s="2" t="s">
        <v>9495</v>
      </c>
      <c r="E5902" s="2" t="s">
        <v>149</v>
      </c>
      <c r="F5902" s="2"/>
    </row>
    <row r="5903" spans="1:6" ht="18" customHeight="1">
      <c r="A5903" s="2">
        <v>5210320000</v>
      </c>
      <c r="B5903" s="2" t="s">
        <v>11378</v>
      </c>
      <c r="C5903" s="2" t="s">
        <v>11362</v>
      </c>
      <c r="D5903" s="2" t="s">
        <v>9495</v>
      </c>
      <c r="E5903" s="2" t="s">
        <v>149</v>
      </c>
      <c r="F5903" s="2"/>
    </row>
    <row r="5904" spans="1:6" ht="18" customHeight="1">
      <c r="A5904" s="2">
        <v>5210390000</v>
      </c>
      <c r="B5904" s="2" t="s">
        <v>11379</v>
      </c>
      <c r="C5904" s="2" t="s">
        <v>11362</v>
      </c>
      <c r="D5904" s="2" t="s">
        <v>9495</v>
      </c>
      <c r="E5904" s="2" t="s">
        <v>149</v>
      </c>
      <c r="F5904" s="2"/>
    </row>
    <row r="5905" spans="1:6" ht="18" customHeight="1">
      <c r="A5905" s="2">
        <v>5210410000</v>
      </c>
      <c r="B5905" s="2" t="s">
        <v>11380</v>
      </c>
      <c r="C5905" s="2" t="s">
        <v>11362</v>
      </c>
      <c r="D5905" s="2" t="s">
        <v>9495</v>
      </c>
      <c r="E5905" s="2" t="s">
        <v>149</v>
      </c>
      <c r="F5905" s="2"/>
    </row>
    <row r="5906" spans="1:6" ht="18" customHeight="1">
      <c r="A5906" s="2">
        <v>5210491000</v>
      </c>
      <c r="B5906" s="2" t="s">
        <v>11381</v>
      </c>
      <c r="C5906" s="2" t="s">
        <v>11362</v>
      </c>
      <c r="D5906" s="2" t="s">
        <v>9495</v>
      </c>
      <c r="E5906" s="2" t="s">
        <v>149</v>
      </c>
      <c r="F5906" s="2"/>
    </row>
    <row r="5907" spans="1:6" ht="18" customHeight="1">
      <c r="A5907" s="2">
        <v>5210499000</v>
      </c>
      <c r="B5907" s="2" t="s">
        <v>11382</v>
      </c>
      <c r="C5907" s="2" t="s">
        <v>11362</v>
      </c>
      <c r="D5907" s="2" t="s">
        <v>9495</v>
      </c>
      <c r="E5907" s="2" t="s">
        <v>149</v>
      </c>
      <c r="F5907" s="2"/>
    </row>
    <row r="5908" spans="1:6" ht="18" customHeight="1">
      <c r="A5908" s="2">
        <v>5210510000</v>
      </c>
      <c r="B5908" s="2" t="s">
        <v>11383</v>
      </c>
      <c r="C5908" s="2" t="s">
        <v>11362</v>
      </c>
      <c r="D5908" s="2" t="s">
        <v>9495</v>
      </c>
      <c r="E5908" s="2" t="s">
        <v>149</v>
      </c>
      <c r="F5908" s="2"/>
    </row>
    <row r="5909" spans="1:6" ht="18" customHeight="1">
      <c r="A5909" s="2">
        <v>5210591000</v>
      </c>
      <c r="B5909" s="2" t="s">
        <v>11384</v>
      </c>
      <c r="C5909" s="2" t="s">
        <v>11362</v>
      </c>
      <c r="D5909" s="2" t="s">
        <v>9495</v>
      </c>
      <c r="E5909" s="2" t="s">
        <v>149</v>
      </c>
      <c r="F5909" s="2"/>
    </row>
    <row r="5910" spans="1:6" ht="18" customHeight="1">
      <c r="A5910" s="2">
        <v>5210599000</v>
      </c>
      <c r="B5910" s="2" t="s">
        <v>11385</v>
      </c>
      <c r="C5910" s="2" t="s">
        <v>11362</v>
      </c>
      <c r="D5910" s="2" t="s">
        <v>9495</v>
      </c>
      <c r="E5910" s="2" t="s">
        <v>149</v>
      </c>
      <c r="F5910" s="2"/>
    </row>
    <row r="5911" spans="1:6" ht="18" customHeight="1">
      <c r="A5911" s="2">
        <v>5211110011</v>
      </c>
      <c r="B5911" s="2" t="s">
        <v>11386</v>
      </c>
      <c r="C5911" s="2" t="s">
        <v>11387</v>
      </c>
      <c r="D5911" s="2" t="s">
        <v>9495</v>
      </c>
      <c r="E5911" s="2" t="s">
        <v>149</v>
      </c>
      <c r="F5911" s="2"/>
    </row>
    <row r="5912" spans="1:6" ht="18" customHeight="1">
      <c r="A5912" s="2">
        <v>5211110012</v>
      </c>
      <c r="B5912" s="2" t="s">
        <v>11363</v>
      </c>
      <c r="C5912" s="2" t="s">
        <v>11387</v>
      </c>
      <c r="D5912" s="2" t="s">
        <v>9495</v>
      </c>
      <c r="E5912" s="2" t="s">
        <v>149</v>
      </c>
      <c r="F5912" s="2"/>
    </row>
    <row r="5913" spans="1:6" ht="18" customHeight="1">
      <c r="A5913" s="2">
        <v>5211110019</v>
      </c>
      <c r="B5913" s="2" t="s">
        <v>11388</v>
      </c>
      <c r="C5913" s="2" t="s">
        <v>11387</v>
      </c>
      <c r="D5913" s="2" t="s">
        <v>9495</v>
      </c>
      <c r="E5913" s="2" t="s">
        <v>149</v>
      </c>
      <c r="F5913" s="2"/>
    </row>
    <row r="5914" spans="1:6" ht="18" customHeight="1">
      <c r="A5914" s="2">
        <v>5211110091</v>
      </c>
      <c r="B5914" s="2" t="s">
        <v>11367</v>
      </c>
      <c r="C5914" s="2" t="s">
        <v>11387</v>
      </c>
      <c r="D5914" s="2" t="s">
        <v>9495</v>
      </c>
      <c r="E5914" s="2" t="s">
        <v>149</v>
      </c>
      <c r="F5914" s="2"/>
    </row>
    <row r="5915" spans="1:6" ht="18" customHeight="1">
      <c r="A5915" s="2">
        <v>5211110092</v>
      </c>
      <c r="B5915" s="2" t="s">
        <v>11368</v>
      </c>
      <c r="C5915" s="2" t="s">
        <v>11387</v>
      </c>
      <c r="D5915" s="2" t="s">
        <v>9495</v>
      </c>
      <c r="E5915" s="2" t="s">
        <v>149</v>
      </c>
      <c r="F5915" s="2"/>
    </row>
    <row r="5916" spans="1:6" ht="18" customHeight="1">
      <c r="A5916" s="2">
        <v>5211110099</v>
      </c>
      <c r="B5916" s="2" t="s">
        <v>11389</v>
      </c>
      <c r="C5916" s="2" t="s">
        <v>11387</v>
      </c>
      <c r="D5916" s="2" t="s">
        <v>9495</v>
      </c>
      <c r="E5916" s="2" t="s">
        <v>149</v>
      </c>
      <c r="F5916" s="2"/>
    </row>
    <row r="5917" spans="1:6" ht="18" customHeight="1">
      <c r="A5917" s="2">
        <v>5211120000</v>
      </c>
      <c r="B5917" s="2" t="s">
        <v>11390</v>
      </c>
      <c r="C5917" s="2" t="s">
        <v>11387</v>
      </c>
      <c r="D5917" s="2" t="s">
        <v>9495</v>
      </c>
      <c r="E5917" s="2" t="s">
        <v>149</v>
      </c>
      <c r="F5917" s="2"/>
    </row>
    <row r="5918" spans="1:6" ht="18" customHeight="1">
      <c r="A5918" s="2">
        <v>5211190000</v>
      </c>
      <c r="B5918" s="2" t="s">
        <v>11391</v>
      </c>
      <c r="C5918" s="2" t="s">
        <v>11387</v>
      </c>
      <c r="D5918" s="2" t="s">
        <v>9495</v>
      </c>
      <c r="E5918" s="2" t="s">
        <v>149</v>
      </c>
      <c r="F5918" s="2"/>
    </row>
    <row r="5919" spans="1:6" ht="18" customHeight="1">
      <c r="A5919" s="2">
        <v>5211200000</v>
      </c>
      <c r="B5919" s="2" t="s">
        <v>11392</v>
      </c>
      <c r="C5919" s="2" t="s">
        <v>11387</v>
      </c>
      <c r="D5919" s="2" t="s">
        <v>9495</v>
      </c>
      <c r="E5919" s="2" t="s">
        <v>149</v>
      </c>
      <c r="F5919" s="2"/>
    </row>
    <row r="5920" spans="1:6" ht="18" customHeight="1">
      <c r="A5920" s="2">
        <v>5211310000</v>
      </c>
      <c r="B5920" s="2" t="s">
        <v>11393</v>
      </c>
      <c r="C5920" s="2" t="s">
        <v>11387</v>
      </c>
      <c r="D5920" s="2" t="s">
        <v>9495</v>
      </c>
      <c r="E5920" s="2" t="s">
        <v>149</v>
      </c>
      <c r="F5920" s="2"/>
    </row>
    <row r="5921" spans="1:6" ht="18" customHeight="1">
      <c r="A5921" s="2">
        <v>5211320000</v>
      </c>
      <c r="B5921" s="2" t="s">
        <v>11394</v>
      </c>
      <c r="C5921" s="2" t="s">
        <v>11387</v>
      </c>
      <c r="D5921" s="2" t="s">
        <v>9495</v>
      </c>
      <c r="E5921" s="2" t="s">
        <v>149</v>
      </c>
      <c r="F5921" s="2"/>
    </row>
    <row r="5922" spans="1:6" ht="18" customHeight="1">
      <c r="A5922" s="2">
        <v>5211390000</v>
      </c>
      <c r="B5922" s="2" t="s">
        <v>11379</v>
      </c>
      <c r="C5922" s="2" t="s">
        <v>11387</v>
      </c>
      <c r="D5922" s="2" t="s">
        <v>9495</v>
      </c>
      <c r="E5922" s="2" t="s">
        <v>149</v>
      </c>
      <c r="F5922" s="2"/>
    </row>
    <row r="5923" spans="1:6" ht="18" customHeight="1">
      <c r="A5923" s="2">
        <v>5211410000</v>
      </c>
      <c r="B5923" s="2" t="s">
        <v>11395</v>
      </c>
      <c r="C5923" s="2" t="s">
        <v>11387</v>
      </c>
      <c r="D5923" s="2" t="s">
        <v>9495</v>
      </c>
      <c r="E5923" s="2" t="s">
        <v>149</v>
      </c>
      <c r="F5923" s="2"/>
    </row>
    <row r="5924" spans="1:6" ht="18" customHeight="1">
      <c r="A5924" s="2">
        <v>5211420010</v>
      </c>
      <c r="B5924" s="2" t="s">
        <v>11396</v>
      </c>
      <c r="C5924" s="2" t="s">
        <v>11387</v>
      </c>
      <c r="D5924" s="2" t="s">
        <v>9495</v>
      </c>
      <c r="E5924" s="2" t="s">
        <v>149</v>
      </c>
      <c r="F5924" s="2"/>
    </row>
    <row r="5925" spans="1:6" ht="18" customHeight="1">
      <c r="A5925" s="2">
        <v>5211420090</v>
      </c>
      <c r="B5925" s="2" t="s">
        <v>11397</v>
      </c>
      <c r="C5925" s="2" t="s">
        <v>11387</v>
      </c>
      <c r="D5925" s="2" t="s">
        <v>9495</v>
      </c>
      <c r="E5925" s="2" t="s">
        <v>149</v>
      </c>
      <c r="F5925" s="2"/>
    </row>
    <row r="5926" spans="1:6" ht="18" customHeight="1">
      <c r="A5926" s="2">
        <v>5211430000</v>
      </c>
      <c r="B5926" s="2" t="s">
        <v>11398</v>
      </c>
      <c r="C5926" s="2" t="s">
        <v>11387</v>
      </c>
      <c r="D5926" s="2" t="s">
        <v>9495</v>
      </c>
      <c r="E5926" s="2" t="s">
        <v>149</v>
      </c>
      <c r="F5926" s="2"/>
    </row>
    <row r="5927" spans="1:6" ht="18" customHeight="1">
      <c r="A5927" s="2">
        <v>5211490000</v>
      </c>
      <c r="B5927" s="2" t="s">
        <v>11382</v>
      </c>
      <c r="C5927" s="2" t="s">
        <v>11387</v>
      </c>
      <c r="D5927" s="2" t="s">
        <v>9495</v>
      </c>
      <c r="E5927" s="2" t="s">
        <v>149</v>
      </c>
      <c r="F5927" s="2"/>
    </row>
    <row r="5928" spans="1:6" ht="18" customHeight="1">
      <c r="A5928" s="2">
        <v>5211510000</v>
      </c>
      <c r="B5928" s="2" t="s">
        <v>11399</v>
      </c>
      <c r="C5928" s="2" t="s">
        <v>11387</v>
      </c>
      <c r="D5928" s="2" t="s">
        <v>9495</v>
      </c>
      <c r="E5928" s="2" t="s">
        <v>149</v>
      </c>
      <c r="F5928" s="2"/>
    </row>
    <row r="5929" spans="1:6" ht="18" customHeight="1">
      <c r="A5929" s="2">
        <v>5211520000</v>
      </c>
      <c r="B5929" s="2" t="s">
        <v>11400</v>
      </c>
      <c r="C5929" s="2" t="s">
        <v>11387</v>
      </c>
      <c r="D5929" s="2" t="s">
        <v>9495</v>
      </c>
      <c r="E5929" s="2" t="s">
        <v>149</v>
      </c>
      <c r="F5929" s="2"/>
    </row>
    <row r="5930" spans="1:6" ht="18" customHeight="1">
      <c r="A5930" s="2">
        <v>5211590000</v>
      </c>
      <c r="B5930" s="2" t="s">
        <v>11385</v>
      </c>
      <c r="C5930" s="2" t="s">
        <v>11387</v>
      </c>
      <c r="D5930" s="2" t="s">
        <v>9495</v>
      </c>
      <c r="E5930" s="2" t="s">
        <v>149</v>
      </c>
      <c r="F5930" s="2"/>
    </row>
    <row r="5931" spans="1:6" ht="18" customHeight="1">
      <c r="A5931" s="2">
        <v>5212110000</v>
      </c>
      <c r="B5931" s="2" t="s">
        <v>11401</v>
      </c>
      <c r="C5931" s="2" t="s">
        <v>11402</v>
      </c>
      <c r="D5931" s="2" t="s">
        <v>9495</v>
      </c>
      <c r="E5931" s="2" t="s">
        <v>149</v>
      </c>
      <c r="F5931" s="2"/>
    </row>
    <row r="5932" spans="1:6" ht="18" customHeight="1">
      <c r="A5932" s="2">
        <v>5212120000</v>
      </c>
      <c r="B5932" s="2" t="s">
        <v>11403</v>
      </c>
      <c r="C5932" s="2" t="s">
        <v>11402</v>
      </c>
      <c r="D5932" s="2" t="s">
        <v>9495</v>
      </c>
      <c r="E5932" s="2" t="s">
        <v>149</v>
      </c>
      <c r="F5932" s="2"/>
    </row>
    <row r="5933" spans="1:6" ht="18" customHeight="1">
      <c r="A5933" s="2">
        <v>5212130000</v>
      </c>
      <c r="B5933" s="2" t="s">
        <v>11404</v>
      </c>
      <c r="C5933" s="2" t="s">
        <v>11402</v>
      </c>
      <c r="D5933" s="2" t="s">
        <v>9495</v>
      </c>
      <c r="E5933" s="2" t="s">
        <v>149</v>
      </c>
      <c r="F5933" s="2"/>
    </row>
    <row r="5934" spans="1:6" ht="18" customHeight="1">
      <c r="A5934" s="2">
        <v>5212140000</v>
      </c>
      <c r="B5934" s="2" t="s">
        <v>11405</v>
      </c>
      <c r="C5934" s="2" t="s">
        <v>11402</v>
      </c>
      <c r="D5934" s="2" t="s">
        <v>9495</v>
      </c>
      <c r="E5934" s="2" t="s">
        <v>149</v>
      </c>
      <c r="F5934" s="2"/>
    </row>
    <row r="5935" spans="1:6" ht="18" customHeight="1">
      <c r="A5935" s="2">
        <v>5212150000</v>
      </c>
      <c r="B5935" s="2" t="s">
        <v>11406</v>
      </c>
      <c r="C5935" s="2" t="s">
        <v>11402</v>
      </c>
      <c r="D5935" s="2" t="s">
        <v>9495</v>
      </c>
      <c r="E5935" s="2" t="s">
        <v>149</v>
      </c>
      <c r="F5935" s="2"/>
    </row>
    <row r="5936" spans="1:6" ht="18" customHeight="1">
      <c r="A5936" s="2">
        <v>5212210011</v>
      </c>
      <c r="B5936" s="2" t="s">
        <v>11407</v>
      </c>
      <c r="C5936" s="2" t="s">
        <v>11402</v>
      </c>
      <c r="D5936" s="2" t="s">
        <v>9495</v>
      </c>
      <c r="E5936" s="2" t="s">
        <v>149</v>
      </c>
      <c r="F5936" s="2"/>
    </row>
    <row r="5937" spans="1:6" ht="18" customHeight="1">
      <c r="A5937" s="2">
        <v>5212210019</v>
      </c>
      <c r="B5937" s="2" t="s">
        <v>11407</v>
      </c>
      <c r="C5937" s="2" t="s">
        <v>11402</v>
      </c>
      <c r="D5937" s="2" t="s">
        <v>9495</v>
      </c>
      <c r="E5937" s="2" t="s">
        <v>149</v>
      </c>
      <c r="F5937" s="2"/>
    </row>
    <row r="5938" spans="1:6" ht="18" customHeight="1">
      <c r="A5938" s="2">
        <v>5212210021</v>
      </c>
      <c r="B5938" s="2" t="s">
        <v>11407</v>
      </c>
      <c r="C5938" s="2" t="s">
        <v>11402</v>
      </c>
      <c r="D5938" s="2" t="s">
        <v>9495</v>
      </c>
      <c r="E5938" s="2" t="s">
        <v>149</v>
      </c>
      <c r="F5938" s="2"/>
    </row>
    <row r="5939" spans="1:6" ht="18" customHeight="1">
      <c r="A5939" s="2">
        <v>5212210029</v>
      </c>
      <c r="B5939" s="2" t="s">
        <v>11407</v>
      </c>
      <c r="C5939" s="2" t="s">
        <v>11402</v>
      </c>
      <c r="D5939" s="2" t="s">
        <v>9495</v>
      </c>
      <c r="E5939" s="2" t="s">
        <v>149</v>
      </c>
      <c r="F5939" s="2"/>
    </row>
    <row r="5940" spans="1:6" ht="18" customHeight="1">
      <c r="A5940" s="2">
        <v>5212210090</v>
      </c>
      <c r="B5940" s="2" t="s">
        <v>11407</v>
      </c>
      <c r="C5940" s="2" t="s">
        <v>11402</v>
      </c>
      <c r="D5940" s="2" t="s">
        <v>9495</v>
      </c>
      <c r="E5940" s="2" t="s">
        <v>149</v>
      </c>
      <c r="F5940" s="2"/>
    </row>
    <row r="5941" spans="1:6" ht="18" customHeight="1">
      <c r="A5941" s="2">
        <v>5212220000</v>
      </c>
      <c r="B5941" s="2" t="s">
        <v>11403</v>
      </c>
      <c r="C5941" s="2" t="s">
        <v>11402</v>
      </c>
      <c r="D5941" s="2" t="s">
        <v>9495</v>
      </c>
      <c r="E5941" s="2" t="s">
        <v>149</v>
      </c>
      <c r="F5941" s="2"/>
    </row>
    <row r="5942" spans="1:6" ht="18" customHeight="1">
      <c r="A5942" s="2">
        <v>5212230000</v>
      </c>
      <c r="B5942" s="2" t="s">
        <v>11404</v>
      </c>
      <c r="C5942" s="2" t="s">
        <v>11402</v>
      </c>
      <c r="D5942" s="2" t="s">
        <v>9495</v>
      </c>
      <c r="E5942" s="2" t="s">
        <v>149</v>
      </c>
      <c r="F5942" s="2"/>
    </row>
    <row r="5943" spans="1:6" ht="18" customHeight="1">
      <c r="A5943" s="2">
        <v>5212240000</v>
      </c>
      <c r="B5943" s="2" t="s">
        <v>11408</v>
      </c>
      <c r="C5943" s="2" t="s">
        <v>11402</v>
      </c>
      <c r="D5943" s="2" t="s">
        <v>9495</v>
      </c>
      <c r="E5943" s="2" t="s">
        <v>149</v>
      </c>
      <c r="F5943" s="2"/>
    </row>
    <row r="5944" spans="1:6" ht="18" customHeight="1">
      <c r="A5944" s="2">
        <v>5212250000</v>
      </c>
      <c r="B5944" s="2" t="s">
        <v>11406</v>
      </c>
      <c r="C5944" s="2" t="s">
        <v>11402</v>
      </c>
      <c r="D5944" s="2" t="s">
        <v>9495</v>
      </c>
      <c r="E5944" s="2" t="s">
        <v>149</v>
      </c>
      <c r="F5944" s="2"/>
    </row>
    <row r="5945" spans="1:6" ht="18" customHeight="1">
      <c r="A5945" s="2">
        <v>5301100000</v>
      </c>
      <c r="B5945" s="2" t="s">
        <v>11409</v>
      </c>
      <c r="C5945" s="2" t="s">
        <v>11410</v>
      </c>
      <c r="D5945" s="2" t="s">
        <v>149</v>
      </c>
      <c r="E5945" s="2"/>
      <c r="F5945" s="2" t="s">
        <v>4648</v>
      </c>
    </row>
    <row r="5946" spans="1:6" ht="18" customHeight="1">
      <c r="A5946" s="2">
        <v>5301210000</v>
      </c>
      <c r="B5946" s="2" t="s">
        <v>11411</v>
      </c>
      <c r="C5946" s="2" t="s">
        <v>11412</v>
      </c>
      <c r="D5946" s="2" t="s">
        <v>149</v>
      </c>
      <c r="E5946" s="2"/>
      <c r="F5946" s="2" t="s">
        <v>4648</v>
      </c>
    </row>
    <row r="5947" spans="1:6" ht="18" customHeight="1">
      <c r="A5947" s="2">
        <v>5301290000</v>
      </c>
      <c r="B5947" s="2" t="s">
        <v>11413</v>
      </c>
      <c r="C5947" s="2" t="s">
        <v>11414</v>
      </c>
      <c r="D5947" s="2" t="s">
        <v>149</v>
      </c>
      <c r="E5947" s="2"/>
      <c r="F5947" s="2" t="s">
        <v>4648</v>
      </c>
    </row>
    <row r="5948" spans="1:6" ht="18" customHeight="1">
      <c r="A5948" s="2">
        <v>5301300000</v>
      </c>
      <c r="B5948" s="2" t="s">
        <v>11415</v>
      </c>
      <c r="C5948" s="2" t="s">
        <v>11416</v>
      </c>
      <c r="D5948" s="2" t="s">
        <v>149</v>
      </c>
      <c r="E5948" s="2"/>
      <c r="F5948" s="2" t="s">
        <v>4648</v>
      </c>
    </row>
    <row r="5949" spans="1:6" ht="18" customHeight="1">
      <c r="A5949" s="2">
        <v>5302100000</v>
      </c>
      <c r="B5949" s="2" t="s">
        <v>11417</v>
      </c>
      <c r="C5949" s="2" t="s">
        <v>11418</v>
      </c>
      <c r="D5949" s="2" t="s">
        <v>149</v>
      </c>
      <c r="E5949" s="2"/>
      <c r="F5949" s="2" t="s">
        <v>4648</v>
      </c>
    </row>
    <row r="5950" spans="1:6" ht="18" customHeight="1">
      <c r="A5950" s="2">
        <v>5302900000</v>
      </c>
      <c r="B5950" s="2" t="s">
        <v>11419</v>
      </c>
      <c r="C5950" s="2" t="s">
        <v>11420</v>
      </c>
      <c r="D5950" s="2" t="s">
        <v>149</v>
      </c>
      <c r="E5950" s="2"/>
      <c r="F5950" s="2" t="s">
        <v>4648</v>
      </c>
    </row>
    <row r="5951" spans="1:6" ht="18" customHeight="1">
      <c r="A5951" s="2">
        <v>5303100000</v>
      </c>
      <c r="B5951" s="2" t="s">
        <v>11421</v>
      </c>
      <c r="C5951" s="2" t="s">
        <v>11422</v>
      </c>
      <c r="D5951" s="2" t="s">
        <v>149</v>
      </c>
      <c r="E5951" s="2"/>
      <c r="F5951" s="2" t="s">
        <v>4648</v>
      </c>
    </row>
    <row r="5952" spans="1:6" ht="18" customHeight="1">
      <c r="A5952" s="2">
        <v>5303900000</v>
      </c>
      <c r="B5952" s="2" t="s">
        <v>11423</v>
      </c>
      <c r="C5952" s="2" t="s">
        <v>11424</v>
      </c>
      <c r="D5952" s="2" t="s">
        <v>149</v>
      </c>
      <c r="E5952" s="2"/>
      <c r="F5952" s="2" t="s">
        <v>4648</v>
      </c>
    </row>
    <row r="5953" spans="1:6" ht="18" customHeight="1">
      <c r="A5953" s="2">
        <v>5305001100</v>
      </c>
      <c r="B5953" s="2" t="s">
        <v>11425</v>
      </c>
      <c r="C5953" s="2" t="s">
        <v>11426</v>
      </c>
      <c r="D5953" s="2" t="s">
        <v>149</v>
      </c>
      <c r="E5953" s="2"/>
      <c r="F5953" s="2" t="s">
        <v>4648</v>
      </c>
    </row>
    <row r="5954" spans="1:6" ht="18" customHeight="1">
      <c r="A5954" s="2">
        <v>5305001200</v>
      </c>
      <c r="B5954" s="2" t="s">
        <v>11427</v>
      </c>
      <c r="C5954" s="2" t="s">
        <v>11428</v>
      </c>
      <c r="D5954" s="2" t="s">
        <v>149</v>
      </c>
      <c r="E5954" s="2"/>
      <c r="F5954" s="2" t="s">
        <v>4648</v>
      </c>
    </row>
    <row r="5955" spans="1:6" ht="18" customHeight="1">
      <c r="A5955" s="2">
        <v>5305001300</v>
      </c>
      <c r="B5955" s="2" t="s">
        <v>11429</v>
      </c>
      <c r="C5955" s="2" t="s">
        <v>11430</v>
      </c>
      <c r="D5955" s="2" t="s">
        <v>149</v>
      </c>
      <c r="E5955" s="2"/>
      <c r="F5955" s="2" t="s">
        <v>4648</v>
      </c>
    </row>
    <row r="5956" spans="1:6" ht="18" customHeight="1">
      <c r="A5956" s="2">
        <v>5305001900</v>
      </c>
      <c r="B5956" s="2" t="s">
        <v>11431</v>
      </c>
      <c r="C5956" s="2" t="s">
        <v>11432</v>
      </c>
      <c r="D5956" s="2" t="s">
        <v>149</v>
      </c>
      <c r="E5956" s="2"/>
      <c r="F5956" s="2" t="s">
        <v>4648</v>
      </c>
    </row>
    <row r="5957" spans="1:6" ht="18" customHeight="1">
      <c r="A5957" s="2">
        <v>5305002000</v>
      </c>
      <c r="B5957" s="2" t="s">
        <v>11433</v>
      </c>
      <c r="C5957" s="2" t="s">
        <v>11434</v>
      </c>
      <c r="D5957" s="2" t="s">
        <v>149</v>
      </c>
      <c r="E5957" s="2"/>
      <c r="F5957" s="2" t="s">
        <v>4648</v>
      </c>
    </row>
    <row r="5958" spans="1:6" ht="18" customHeight="1">
      <c r="A5958" s="2">
        <v>5305009100</v>
      </c>
      <c r="B5958" s="2" t="s">
        <v>11435</v>
      </c>
      <c r="C5958" s="2" t="s">
        <v>11436</v>
      </c>
      <c r="D5958" s="2" t="s">
        <v>149</v>
      </c>
      <c r="E5958" s="2"/>
      <c r="F5958" s="2" t="s">
        <v>4648</v>
      </c>
    </row>
    <row r="5959" spans="1:6" ht="18" customHeight="1">
      <c r="A5959" s="2">
        <v>5305009200</v>
      </c>
      <c r="B5959" s="2" t="s">
        <v>11437</v>
      </c>
      <c r="C5959" s="2" t="s">
        <v>11436</v>
      </c>
      <c r="D5959" s="2" t="s">
        <v>149</v>
      </c>
      <c r="E5959" s="2"/>
      <c r="F5959" s="2" t="s">
        <v>4648</v>
      </c>
    </row>
    <row r="5960" spans="1:6" ht="18" customHeight="1">
      <c r="A5960" s="2">
        <v>5305009900</v>
      </c>
      <c r="B5960" s="2" t="s">
        <v>11438</v>
      </c>
      <c r="C5960" s="2" t="s">
        <v>11436</v>
      </c>
      <c r="D5960" s="2" t="s">
        <v>149</v>
      </c>
      <c r="E5960" s="2"/>
      <c r="F5960" s="2" t="s">
        <v>4648</v>
      </c>
    </row>
    <row r="5961" spans="1:6" ht="18" customHeight="1">
      <c r="A5961" s="2">
        <v>5306100000</v>
      </c>
      <c r="B5961" s="2" t="s">
        <v>11439</v>
      </c>
      <c r="C5961" s="2" t="s">
        <v>11440</v>
      </c>
      <c r="D5961" s="2" t="s">
        <v>149</v>
      </c>
      <c r="E5961" s="2"/>
      <c r="F5961" s="2"/>
    </row>
    <row r="5962" spans="1:6" ht="18" customHeight="1">
      <c r="A5962" s="2">
        <v>5306200000</v>
      </c>
      <c r="B5962" s="2" t="s">
        <v>11441</v>
      </c>
      <c r="C5962" s="2" t="s">
        <v>11440</v>
      </c>
      <c r="D5962" s="2" t="s">
        <v>149</v>
      </c>
      <c r="E5962" s="2"/>
      <c r="F5962" s="2"/>
    </row>
    <row r="5963" spans="1:6" ht="18" customHeight="1">
      <c r="A5963" s="2">
        <v>5307100000</v>
      </c>
      <c r="B5963" s="2" t="s">
        <v>11442</v>
      </c>
      <c r="C5963" s="2" t="s">
        <v>11443</v>
      </c>
      <c r="D5963" s="2" t="s">
        <v>149</v>
      </c>
      <c r="E5963" s="2"/>
      <c r="F5963" s="2"/>
    </row>
    <row r="5964" spans="1:6" ht="18" customHeight="1">
      <c r="A5964" s="2">
        <v>5307200000</v>
      </c>
      <c r="B5964" s="2" t="s">
        <v>11444</v>
      </c>
      <c r="C5964" s="2" t="s">
        <v>11443</v>
      </c>
      <c r="D5964" s="2" t="s">
        <v>149</v>
      </c>
      <c r="E5964" s="2"/>
      <c r="F5964" s="2"/>
    </row>
    <row r="5965" spans="1:6" ht="18" customHeight="1">
      <c r="A5965" s="2">
        <v>5308100000</v>
      </c>
      <c r="B5965" s="2" t="s">
        <v>11445</v>
      </c>
      <c r="C5965" s="2" t="s">
        <v>11446</v>
      </c>
      <c r="D5965" s="2" t="s">
        <v>149</v>
      </c>
      <c r="E5965" s="2"/>
      <c r="F5965" s="2"/>
    </row>
    <row r="5966" spans="1:6" ht="18" customHeight="1">
      <c r="A5966" s="2">
        <v>5308200000</v>
      </c>
      <c r="B5966" s="2" t="s">
        <v>11447</v>
      </c>
      <c r="C5966" s="2" t="s">
        <v>11448</v>
      </c>
      <c r="D5966" s="2" t="s">
        <v>149</v>
      </c>
      <c r="E5966" s="2"/>
      <c r="F5966" s="2"/>
    </row>
    <row r="5967" spans="1:6" ht="18" customHeight="1">
      <c r="A5967" s="2">
        <v>5308901100</v>
      </c>
      <c r="B5967" s="2" t="s">
        <v>11449</v>
      </c>
      <c r="C5967" s="2" t="s">
        <v>11450</v>
      </c>
      <c r="D5967" s="2" t="s">
        <v>149</v>
      </c>
      <c r="E5967" s="2"/>
      <c r="F5967" s="2"/>
    </row>
    <row r="5968" spans="1:6" ht="18" customHeight="1">
      <c r="A5968" s="2">
        <v>5308901200</v>
      </c>
      <c r="B5968" s="2" t="s">
        <v>11451</v>
      </c>
      <c r="C5968" s="2" t="s">
        <v>11450</v>
      </c>
      <c r="D5968" s="2" t="s">
        <v>149</v>
      </c>
      <c r="E5968" s="2"/>
      <c r="F5968" s="2"/>
    </row>
    <row r="5969" spans="1:6" ht="18" customHeight="1">
      <c r="A5969" s="2">
        <v>5308901300</v>
      </c>
      <c r="B5969" s="2" t="s">
        <v>11452</v>
      </c>
      <c r="C5969" s="2" t="s">
        <v>11450</v>
      </c>
      <c r="D5969" s="2" t="s">
        <v>149</v>
      </c>
      <c r="E5969" s="2"/>
      <c r="F5969" s="2"/>
    </row>
    <row r="5970" spans="1:6" ht="18" customHeight="1">
      <c r="A5970" s="2">
        <v>5308901400</v>
      </c>
      <c r="B5970" s="2" t="s">
        <v>11453</v>
      </c>
      <c r="C5970" s="2" t="s">
        <v>11450</v>
      </c>
      <c r="D5970" s="2" t="s">
        <v>149</v>
      </c>
      <c r="E5970" s="2"/>
      <c r="F5970" s="2"/>
    </row>
    <row r="5971" spans="1:6" ht="18" customHeight="1">
      <c r="A5971" s="2">
        <v>5308909100</v>
      </c>
      <c r="B5971" s="2" t="s">
        <v>11454</v>
      </c>
      <c r="C5971" s="2" t="s">
        <v>11455</v>
      </c>
      <c r="D5971" s="2" t="s">
        <v>149</v>
      </c>
      <c r="E5971" s="2"/>
      <c r="F5971" s="2"/>
    </row>
    <row r="5972" spans="1:6" ht="18" customHeight="1">
      <c r="A5972" s="2">
        <v>5308909900</v>
      </c>
      <c r="B5972" s="2" t="s">
        <v>11456</v>
      </c>
      <c r="C5972" s="2" t="s">
        <v>11455</v>
      </c>
      <c r="D5972" s="2" t="s">
        <v>149</v>
      </c>
      <c r="E5972" s="2"/>
      <c r="F5972" s="2"/>
    </row>
    <row r="5973" spans="1:6" ht="18" customHeight="1">
      <c r="A5973" s="2">
        <v>5309111000</v>
      </c>
      <c r="B5973" s="2" t="s">
        <v>11457</v>
      </c>
      <c r="C5973" s="2" t="s">
        <v>11458</v>
      </c>
      <c r="D5973" s="2" t="s">
        <v>9495</v>
      </c>
      <c r="E5973" s="2" t="s">
        <v>149</v>
      </c>
      <c r="F5973" s="2"/>
    </row>
    <row r="5974" spans="1:6" ht="18" customHeight="1">
      <c r="A5974" s="2">
        <v>5309112000</v>
      </c>
      <c r="B5974" s="2" t="s">
        <v>11459</v>
      </c>
      <c r="C5974" s="2" t="s">
        <v>11458</v>
      </c>
      <c r="D5974" s="2" t="s">
        <v>9495</v>
      </c>
      <c r="E5974" s="2" t="s">
        <v>149</v>
      </c>
      <c r="F5974" s="2"/>
    </row>
    <row r="5975" spans="1:6" ht="18" customHeight="1">
      <c r="A5975" s="2">
        <v>5309190000</v>
      </c>
      <c r="B5975" s="2" t="s">
        <v>11460</v>
      </c>
      <c r="C5975" s="2" t="s">
        <v>11458</v>
      </c>
      <c r="D5975" s="2" t="s">
        <v>9495</v>
      </c>
      <c r="E5975" s="2" t="s">
        <v>149</v>
      </c>
      <c r="F5975" s="2"/>
    </row>
    <row r="5976" spans="1:6" ht="18" customHeight="1">
      <c r="A5976" s="2">
        <v>5309211000</v>
      </c>
      <c r="B5976" s="2" t="s">
        <v>11461</v>
      </c>
      <c r="C5976" s="2" t="s">
        <v>11458</v>
      </c>
      <c r="D5976" s="2" t="s">
        <v>9495</v>
      </c>
      <c r="E5976" s="2" t="s">
        <v>149</v>
      </c>
      <c r="F5976" s="2"/>
    </row>
    <row r="5977" spans="1:6" ht="18" customHeight="1">
      <c r="A5977" s="2">
        <v>5309212000</v>
      </c>
      <c r="B5977" s="2" t="s">
        <v>11462</v>
      </c>
      <c r="C5977" s="2" t="s">
        <v>11458</v>
      </c>
      <c r="D5977" s="2" t="s">
        <v>9495</v>
      </c>
      <c r="E5977" s="2" t="s">
        <v>149</v>
      </c>
      <c r="F5977" s="2"/>
    </row>
    <row r="5978" spans="1:6" ht="18" customHeight="1">
      <c r="A5978" s="2">
        <v>5309290000</v>
      </c>
      <c r="B5978" s="2" t="s">
        <v>11463</v>
      </c>
      <c r="C5978" s="2" t="s">
        <v>11458</v>
      </c>
      <c r="D5978" s="2" t="s">
        <v>9495</v>
      </c>
      <c r="E5978" s="2" t="s">
        <v>149</v>
      </c>
      <c r="F5978" s="2"/>
    </row>
    <row r="5979" spans="1:6" ht="18" customHeight="1">
      <c r="A5979" s="2">
        <v>5310100000</v>
      </c>
      <c r="B5979" s="2" t="s">
        <v>11464</v>
      </c>
      <c r="C5979" s="2" t="s">
        <v>11465</v>
      </c>
      <c r="D5979" s="2" t="s">
        <v>9495</v>
      </c>
      <c r="E5979" s="2" t="s">
        <v>149</v>
      </c>
      <c r="F5979" s="2"/>
    </row>
    <row r="5980" spans="1:6" ht="18" customHeight="1">
      <c r="A5980" s="2">
        <v>5310900000</v>
      </c>
      <c r="B5980" s="2" t="s">
        <v>11466</v>
      </c>
      <c r="C5980" s="2" t="s">
        <v>11465</v>
      </c>
      <c r="D5980" s="2" t="s">
        <v>9495</v>
      </c>
      <c r="E5980" s="2" t="s">
        <v>149</v>
      </c>
      <c r="F5980" s="2"/>
    </row>
    <row r="5981" spans="1:6" ht="18" customHeight="1">
      <c r="A5981" s="2">
        <v>5311001200</v>
      </c>
      <c r="B5981" s="2" t="s">
        <v>11467</v>
      </c>
      <c r="C5981" s="2" t="s">
        <v>11468</v>
      </c>
      <c r="D5981" s="2" t="s">
        <v>9495</v>
      </c>
      <c r="E5981" s="2" t="s">
        <v>149</v>
      </c>
      <c r="F5981" s="2"/>
    </row>
    <row r="5982" spans="1:6" ht="18" customHeight="1">
      <c r="A5982" s="2">
        <v>5311001300</v>
      </c>
      <c r="B5982" s="2" t="s">
        <v>11469</v>
      </c>
      <c r="C5982" s="2" t="s">
        <v>11468</v>
      </c>
      <c r="D5982" s="2" t="s">
        <v>9495</v>
      </c>
      <c r="E5982" s="2" t="s">
        <v>149</v>
      </c>
      <c r="F5982" s="2"/>
    </row>
    <row r="5983" spans="1:6" ht="18" customHeight="1">
      <c r="A5983" s="2">
        <v>5311001400</v>
      </c>
      <c r="B5983" s="2" t="s">
        <v>11467</v>
      </c>
      <c r="C5983" s="2" t="s">
        <v>11468</v>
      </c>
      <c r="D5983" s="2" t="s">
        <v>9495</v>
      </c>
      <c r="E5983" s="2" t="s">
        <v>149</v>
      </c>
      <c r="F5983" s="2"/>
    </row>
    <row r="5984" spans="1:6" ht="18" customHeight="1">
      <c r="A5984" s="2">
        <v>5311001500</v>
      </c>
      <c r="B5984" s="2" t="s">
        <v>11469</v>
      </c>
      <c r="C5984" s="2" t="s">
        <v>11468</v>
      </c>
      <c r="D5984" s="2" t="s">
        <v>9495</v>
      </c>
      <c r="E5984" s="2" t="s">
        <v>149</v>
      </c>
      <c r="F5984" s="2"/>
    </row>
    <row r="5985" spans="1:6" ht="18" customHeight="1">
      <c r="A5985" s="2">
        <v>5311002000</v>
      </c>
      <c r="B5985" s="2" t="s">
        <v>11470</v>
      </c>
      <c r="C5985" s="2" t="s">
        <v>11468</v>
      </c>
      <c r="D5985" s="2" t="s">
        <v>9495</v>
      </c>
      <c r="E5985" s="2" t="s">
        <v>149</v>
      </c>
      <c r="F5985" s="2"/>
    </row>
    <row r="5986" spans="1:6" ht="18" customHeight="1">
      <c r="A5986" s="2">
        <v>5311003000</v>
      </c>
      <c r="B5986" s="2" t="s">
        <v>11471</v>
      </c>
      <c r="C5986" s="2" t="s">
        <v>11468</v>
      </c>
      <c r="D5986" s="2" t="s">
        <v>9495</v>
      </c>
      <c r="E5986" s="2" t="s">
        <v>149</v>
      </c>
      <c r="F5986" s="2"/>
    </row>
    <row r="5987" spans="1:6" ht="18" customHeight="1">
      <c r="A5987" s="2">
        <v>5311009000</v>
      </c>
      <c r="B5987" s="2" t="s">
        <v>11472</v>
      </c>
      <c r="C5987" s="2" t="s">
        <v>11468</v>
      </c>
      <c r="D5987" s="2" t="s">
        <v>9495</v>
      </c>
      <c r="E5987" s="2" t="s">
        <v>149</v>
      </c>
      <c r="F5987" s="2"/>
    </row>
    <row r="5988" spans="1:6" ht="18" customHeight="1">
      <c r="A5988" s="2">
        <v>5401101000</v>
      </c>
      <c r="B5988" s="2" t="s">
        <v>11473</v>
      </c>
      <c r="C5988" s="2" t="s">
        <v>11474</v>
      </c>
      <c r="D5988" s="2" t="s">
        <v>149</v>
      </c>
      <c r="E5988" s="2"/>
      <c r="F5988" s="2"/>
    </row>
    <row r="5989" spans="1:6" ht="18" customHeight="1">
      <c r="A5989" s="2">
        <v>5401102000</v>
      </c>
      <c r="B5989" s="2" t="s">
        <v>11475</v>
      </c>
      <c r="C5989" s="2" t="s">
        <v>11474</v>
      </c>
      <c r="D5989" s="2" t="s">
        <v>149</v>
      </c>
      <c r="E5989" s="2"/>
      <c r="F5989" s="2"/>
    </row>
    <row r="5990" spans="1:6" ht="18" customHeight="1">
      <c r="A5990" s="2">
        <v>5401201000</v>
      </c>
      <c r="B5990" s="2" t="s">
        <v>11476</v>
      </c>
      <c r="C5990" s="2" t="s">
        <v>11474</v>
      </c>
      <c r="D5990" s="2" t="s">
        <v>149</v>
      </c>
      <c r="E5990" s="2"/>
      <c r="F5990" s="2"/>
    </row>
    <row r="5991" spans="1:6" ht="18" customHeight="1">
      <c r="A5991" s="2">
        <v>5401202000</v>
      </c>
      <c r="B5991" s="2" t="s">
        <v>11477</v>
      </c>
      <c r="C5991" s="2" t="s">
        <v>11474</v>
      </c>
      <c r="D5991" s="2" t="s">
        <v>149</v>
      </c>
      <c r="E5991" s="2"/>
      <c r="F5991" s="2"/>
    </row>
    <row r="5992" spans="1:6" ht="18" customHeight="1">
      <c r="A5992" s="2">
        <v>5402111000</v>
      </c>
      <c r="B5992" s="2" t="s">
        <v>11478</v>
      </c>
      <c r="C5992" s="2" t="s">
        <v>11479</v>
      </c>
      <c r="D5992" s="2" t="s">
        <v>149</v>
      </c>
      <c r="E5992" s="2"/>
      <c r="F5992" s="2"/>
    </row>
    <row r="5993" spans="1:6" ht="18" customHeight="1">
      <c r="A5993" s="2">
        <v>5402112000</v>
      </c>
      <c r="B5993" s="2" t="s">
        <v>11480</v>
      </c>
      <c r="C5993" s="2" t="s">
        <v>11479</v>
      </c>
      <c r="D5993" s="2" t="s">
        <v>149</v>
      </c>
      <c r="E5993" s="2"/>
      <c r="F5993" s="2"/>
    </row>
    <row r="5994" spans="1:6" ht="18" customHeight="1">
      <c r="A5994" s="2">
        <v>5402119000</v>
      </c>
      <c r="B5994" s="2" t="s">
        <v>11481</v>
      </c>
      <c r="C5994" s="2" t="s">
        <v>11479</v>
      </c>
      <c r="D5994" s="2" t="s">
        <v>149</v>
      </c>
      <c r="E5994" s="2"/>
      <c r="F5994" s="2"/>
    </row>
    <row r="5995" spans="1:6" ht="18" customHeight="1">
      <c r="A5995" s="2">
        <v>5402191000</v>
      </c>
      <c r="B5995" s="2" t="s">
        <v>11482</v>
      </c>
      <c r="C5995" s="2" t="s">
        <v>11479</v>
      </c>
      <c r="D5995" s="2" t="s">
        <v>149</v>
      </c>
      <c r="E5995" s="2"/>
      <c r="F5995" s="2"/>
    </row>
    <row r="5996" spans="1:6" ht="18" customHeight="1">
      <c r="A5996" s="2">
        <v>5402192000</v>
      </c>
      <c r="B5996" s="2" t="s">
        <v>11483</v>
      </c>
      <c r="C5996" s="2" t="s">
        <v>11479</v>
      </c>
      <c r="D5996" s="2" t="s">
        <v>149</v>
      </c>
      <c r="E5996" s="2"/>
      <c r="F5996" s="2"/>
    </row>
    <row r="5997" spans="1:6" ht="18" customHeight="1">
      <c r="A5997" s="2">
        <v>5402199000</v>
      </c>
      <c r="B5997" s="2" t="s">
        <v>11484</v>
      </c>
      <c r="C5997" s="2" t="s">
        <v>11479</v>
      </c>
      <c r="D5997" s="2" t="s">
        <v>149</v>
      </c>
      <c r="E5997" s="2"/>
      <c r="F5997" s="2"/>
    </row>
    <row r="5998" spans="1:6" ht="18" customHeight="1">
      <c r="A5998" s="2">
        <v>5402200000</v>
      </c>
      <c r="B5998" s="2" t="s">
        <v>11485</v>
      </c>
      <c r="C5998" s="2" t="s">
        <v>11486</v>
      </c>
      <c r="D5998" s="2" t="s">
        <v>149</v>
      </c>
      <c r="E5998" s="2"/>
      <c r="F5998" s="2"/>
    </row>
    <row r="5999" spans="1:6" ht="18" customHeight="1">
      <c r="A5999" s="2">
        <v>5402311100</v>
      </c>
      <c r="B5999" s="2" t="s">
        <v>11487</v>
      </c>
      <c r="C5999" s="2" t="s">
        <v>11486</v>
      </c>
      <c r="D5999" s="2" t="s">
        <v>149</v>
      </c>
      <c r="E5999" s="2"/>
      <c r="F5999" s="2"/>
    </row>
    <row r="6000" spans="1:6" ht="18" customHeight="1">
      <c r="A6000" s="2">
        <v>5402311200</v>
      </c>
      <c r="B6000" s="2" t="s">
        <v>11488</v>
      </c>
      <c r="C6000" s="2" t="s">
        <v>11486</v>
      </c>
      <c r="D6000" s="2" t="s">
        <v>149</v>
      </c>
      <c r="E6000" s="2"/>
      <c r="F6000" s="2"/>
    </row>
    <row r="6001" spans="1:6" ht="18" customHeight="1">
      <c r="A6001" s="2">
        <v>5402311300</v>
      </c>
      <c r="B6001" s="2" t="s">
        <v>11489</v>
      </c>
      <c r="C6001" s="2" t="s">
        <v>11486</v>
      </c>
      <c r="D6001" s="2" t="s">
        <v>149</v>
      </c>
      <c r="E6001" s="2"/>
      <c r="F6001" s="2"/>
    </row>
    <row r="6002" spans="1:6" ht="18" customHeight="1">
      <c r="A6002" s="2">
        <v>5402311900</v>
      </c>
      <c r="B6002" s="2" t="s">
        <v>11490</v>
      </c>
      <c r="C6002" s="2" t="s">
        <v>11486</v>
      </c>
      <c r="D6002" s="2" t="s">
        <v>149</v>
      </c>
      <c r="E6002" s="2"/>
      <c r="F6002" s="2"/>
    </row>
    <row r="6003" spans="1:6" ht="18" customHeight="1">
      <c r="A6003" s="2">
        <v>5402319000</v>
      </c>
      <c r="B6003" s="2" t="s">
        <v>11491</v>
      </c>
      <c r="C6003" s="2" t="s">
        <v>11486</v>
      </c>
      <c r="D6003" s="2" t="s">
        <v>149</v>
      </c>
      <c r="E6003" s="2"/>
      <c r="F6003" s="2"/>
    </row>
    <row r="6004" spans="1:6" ht="18" customHeight="1">
      <c r="A6004" s="2">
        <v>5402321100</v>
      </c>
      <c r="B6004" s="2" t="s">
        <v>11492</v>
      </c>
      <c r="C6004" s="2" t="s">
        <v>11486</v>
      </c>
      <c r="D6004" s="2" t="s">
        <v>149</v>
      </c>
      <c r="E6004" s="2"/>
      <c r="F6004" s="2"/>
    </row>
    <row r="6005" spans="1:6" ht="18" customHeight="1">
      <c r="A6005" s="2">
        <v>5402321200</v>
      </c>
      <c r="B6005" s="2" t="s">
        <v>11488</v>
      </c>
      <c r="C6005" s="2" t="s">
        <v>11486</v>
      </c>
      <c r="D6005" s="2" t="s">
        <v>149</v>
      </c>
      <c r="E6005" s="2"/>
      <c r="F6005" s="2"/>
    </row>
    <row r="6006" spans="1:6" ht="18" customHeight="1">
      <c r="A6006" s="2">
        <v>5402321300</v>
      </c>
      <c r="B6006" s="2" t="s">
        <v>11493</v>
      </c>
      <c r="C6006" s="2" t="s">
        <v>11486</v>
      </c>
      <c r="D6006" s="2" t="s">
        <v>149</v>
      </c>
      <c r="E6006" s="2"/>
      <c r="F6006" s="2"/>
    </row>
    <row r="6007" spans="1:6" ht="18" customHeight="1">
      <c r="A6007" s="2">
        <v>5402321900</v>
      </c>
      <c r="B6007" s="2" t="s">
        <v>11490</v>
      </c>
      <c r="C6007" s="2" t="s">
        <v>11486</v>
      </c>
      <c r="D6007" s="2" t="s">
        <v>149</v>
      </c>
      <c r="E6007" s="2"/>
      <c r="F6007" s="2"/>
    </row>
    <row r="6008" spans="1:6" ht="18" customHeight="1">
      <c r="A6008" s="2">
        <v>5402329000</v>
      </c>
      <c r="B6008" s="2" t="s">
        <v>11494</v>
      </c>
      <c r="C6008" s="2" t="s">
        <v>11486</v>
      </c>
      <c r="D6008" s="2" t="s">
        <v>149</v>
      </c>
      <c r="E6008" s="2"/>
      <c r="F6008" s="2"/>
    </row>
    <row r="6009" spans="1:6" ht="18" customHeight="1">
      <c r="A6009" s="2">
        <v>5402331000</v>
      </c>
      <c r="B6009" s="2" t="s">
        <v>11495</v>
      </c>
      <c r="C6009" s="2" t="s">
        <v>11486</v>
      </c>
      <c r="D6009" s="2" t="s">
        <v>149</v>
      </c>
      <c r="E6009" s="2"/>
      <c r="F6009" s="2"/>
    </row>
    <row r="6010" spans="1:6" ht="18" customHeight="1">
      <c r="A6010" s="2">
        <v>5402339000</v>
      </c>
      <c r="B6010" s="2" t="s">
        <v>11496</v>
      </c>
      <c r="C6010" s="2" t="s">
        <v>11486</v>
      </c>
      <c r="D6010" s="2" t="s">
        <v>149</v>
      </c>
      <c r="E6010" s="2"/>
      <c r="F6010" s="2"/>
    </row>
    <row r="6011" spans="1:6" ht="18" customHeight="1">
      <c r="A6011" s="2">
        <v>5402340000</v>
      </c>
      <c r="B6011" s="2" t="s">
        <v>11497</v>
      </c>
      <c r="C6011" s="2" t="s">
        <v>11486</v>
      </c>
      <c r="D6011" s="2" t="s">
        <v>149</v>
      </c>
      <c r="E6011" s="2"/>
      <c r="F6011" s="2"/>
    </row>
    <row r="6012" spans="1:6" ht="18" customHeight="1">
      <c r="A6012" s="2">
        <v>5402390000</v>
      </c>
      <c r="B6012" s="2" t="s">
        <v>11498</v>
      </c>
      <c r="C6012" s="2" t="s">
        <v>11486</v>
      </c>
      <c r="D6012" s="2" t="s">
        <v>149</v>
      </c>
      <c r="E6012" s="2"/>
      <c r="F6012" s="2"/>
    </row>
    <row r="6013" spans="1:6" ht="18" customHeight="1">
      <c r="A6013" s="2">
        <v>5402441000</v>
      </c>
      <c r="B6013" s="2" t="s">
        <v>11499</v>
      </c>
      <c r="C6013" s="2" t="s">
        <v>11500</v>
      </c>
      <c r="D6013" s="2" t="s">
        <v>149</v>
      </c>
      <c r="E6013" s="2"/>
      <c r="F6013" s="2"/>
    </row>
    <row r="6014" spans="1:6" ht="18" customHeight="1">
      <c r="A6014" s="2">
        <v>5402449000</v>
      </c>
      <c r="B6014" s="2" t="s">
        <v>11501</v>
      </c>
      <c r="C6014" s="2" t="s">
        <v>11500</v>
      </c>
      <c r="D6014" s="2" t="s">
        <v>149</v>
      </c>
      <c r="E6014" s="2"/>
      <c r="F6014" s="2"/>
    </row>
    <row r="6015" spans="1:6" ht="18" customHeight="1">
      <c r="A6015" s="2">
        <v>5402451000</v>
      </c>
      <c r="B6015" s="2" t="s">
        <v>11502</v>
      </c>
      <c r="C6015" s="2" t="s">
        <v>11503</v>
      </c>
      <c r="D6015" s="2" t="s">
        <v>149</v>
      </c>
      <c r="E6015" s="2"/>
      <c r="F6015" s="2"/>
    </row>
    <row r="6016" spans="1:6" ht="18" customHeight="1">
      <c r="A6016" s="2">
        <v>5402452000</v>
      </c>
      <c r="B6016" s="2" t="s">
        <v>11504</v>
      </c>
      <c r="C6016" s="2" t="s">
        <v>11503</v>
      </c>
      <c r="D6016" s="2" t="s">
        <v>149</v>
      </c>
      <c r="E6016" s="2"/>
      <c r="F6016" s="2"/>
    </row>
    <row r="6017" spans="1:6" ht="18" customHeight="1">
      <c r="A6017" s="2">
        <v>5402453000</v>
      </c>
      <c r="B6017" s="2" t="s">
        <v>11505</v>
      </c>
      <c r="C6017" s="2" t="s">
        <v>11503</v>
      </c>
      <c r="D6017" s="2" t="s">
        <v>149</v>
      </c>
      <c r="E6017" s="2"/>
      <c r="F6017" s="2"/>
    </row>
    <row r="6018" spans="1:6" ht="18" customHeight="1">
      <c r="A6018" s="2">
        <v>5402459000</v>
      </c>
      <c r="B6018" s="2" t="s">
        <v>11506</v>
      </c>
      <c r="C6018" s="2" t="s">
        <v>11503</v>
      </c>
      <c r="D6018" s="2" t="s">
        <v>149</v>
      </c>
      <c r="E6018" s="2"/>
      <c r="F6018" s="2"/>
    </row>
    <row r="6019" spans="1:6" ht="18" customHeight="1">
      <c r="A6019" s="2">
        <v>5402460000</v>
      </c>
      <c r="B6019" s="2" t="s">
        <v>11507</v>
      </c>
      <c r="C6019" s="2" t="s">
        <v>11500</v>
      </c>
      <c r="D6019" s="2" t="s">
        <v>149</v>
      </c>
      <c r="E6019" s="2"/>
      <c r="F6019" s="2"/>
    </row>
    <row r="6020" spans="1:6" ht="18" customHeight="1">
      <c r="A6020" s="2">
        <v>5402470000</v>
      </c>
      <c r="B6020" s="2" t="s">
        <v>11508</v>
      </c>
      <c r="C6020" s="2" t="s">
        <v>11500</v>
      </c>
      <c r="D6020" s="2" t="s">
        <v>149</v>
      </c>
      <c r="E6020" s="2"/>
      <c r="F6020" s="2"/>
    </row>
    <row r="6021" spans="1:6" ht="18" customHeight="1">
      <c r="A6021" s="2">
        <v>5402480000</v>
      </c>
      <c r="B6021" s="2" t="s">
        <v>11509</v>
      </c>
      <c r="C6021" s="2" t="s">
        <v>11510</v>
      </c>
      <c r="D6021" s="2" t="s">
        <v>149</v>
      </c>
      <c r="E6021" s="2"/>
      <c r="F6021" s="2"/>
    </row>
    <row r="6022" spans="1:6" ht="18" customHeight="1">
      <c r="A6022" s="2">
        <v>5402491010</v>
      </c>
      <c r="B6022" s="2" t="s">
        <v>11511</v>
      </c>
      <c r="C6022" s="2" t="s">
        <v>11512</v>
      </c>
      <c r="D6022" s="2" t="s">
        <v>149</v>
      </c>
      <c r="E6022" s="2"/>
      <c r="F6022" s="2">
        <v>3</v>
      </c>
    </row>
    <row r="6023" spans="1:6" ht="18" customHeight="1">
      <c r="A6023" s="2">
        <v>5402491090</v>
      </c>
      <c r="B6023" s="2" t="s">
        <v>11513</v>
      </c>
      <c r="C6023" s="2" t="s">
        <v>11512</v>
      </c>
      <c r="D6023" s="2" t="s">
        <v>149</v>
      </c>
      <c r="E6023" s="2"/>
      <c r="F6023" s="2"/>
    </row>
    <row r="6024" spans="1:6" ht="18" customHeight="1">
      <c r="A6024" s="2">
        <v>5402499000</v>
      </c>
      <c r="B6024" s="2" t="s">
        <v>11514</v>
      </c>
      <c r="C6024" s="2" t="s">
        <v>11500</v>
      </c>
      <c r="D6024" s="2" t="s">
        <v>149</v>
      </c>
      <c r="E6024" s="2"/>
      <c r="F6024" s="2"/>
    </row>
    <row r="6025" spans="1:6" ht="18" customHeight="1">
      <c r="A6025" s="2">
        <v>5402511000</v>
      </c>
      <c r="B6025" s="2" t="s">
        <v>11515</v>
      </c>
      <c r="C6025" s="2" t="s">
        <v>11516</v>
      </c>
      <c r="D6025" s="2" t="s">
        <v>149</v>
      </c>
      <c r="E6025" s="2"/>
      <c r="F6025" s="2"/>
    </row>
    <row r="6026" spans="1:6" ht="18" customHeight="1">
      <c r="A6026" s="2">
        <v>5402512000</v>
      </c>
      <c r="B6026" s="2" t="s">
        <v>11517</v>
      </c>
      <c r="C6026" s="2" t="s">
        <v>11516</v>
      </c>
      <c r="D6026" s="2" t="s">
        <v>149</v>
      </c>
      <c r="E6026" s="2"/>
      <c r="F6026" s="2"/>
    </row>
    <row r="6027" spans="1:6" ht="18" customHeight="1">
      <c r="A6027" s="2">
        <v>5402513000</v>
      </c>
      <c r="B6027" s="2" t="s">
        <v>11518</v>
      </c>
      <c r="C6027" s="2" t="s">
        <v>11516</v>
      </c>
      <c r="D6027" s="2" t="s">
        <v>149</v>
      </c>
      <c r="E6027" s="2"/>
      <c r="F6027" s="2"/>
    </row>
    <row r="6028" spans="1:6" ht="18" customHeight="1">
      <c r="A6028" s="2">
        <v>5402519000</v>
      </c>
      <c r="B6028" s="2" t="s">
        <v>11519</v>
      </c>
      <c r="C6028" s="2" t="s">
        <v>11516</v>
      </c>
      <c r="D6028" s="2" t="s">
        <v>149</v>
      </c>
      <c r="E6028" s="2"/>
      <c r="F6028" s="2"/>
    </row>
    <row r="6029" spans="1:6" ht="18" customHeight="1">
      <c r="A6029" s="2">
        <v>5402520000</v>
      </c>
      <c r="B6029" s="2" t="s">
        <v>11520</v>
      </c>
      <c r="C6029" s="2" t="s">
        <v>11521</v>
      </c>
      <c r="D6029" s="2" t="s">
        <v>149</v>
      </c>
      <c r="E6029" s="2"/>
      <c r="F6029" s="2"/>
    </row>
    <row r="6030" spans="1:6" ht="18" customHeight="1">
      <c r="A6030" s="2">
        <v>5402530000</v>
      </c>
      <c r="B6030" s="2" t="s">
        <v>11522</v>
      </c>
      <c r="C6030" s="2" t="s">
        <v>11523</v>
      </c>
      <c r="D6030" s="2" t="s">
        <v>149</v>
      </c>
      <c r="E6030" s="2"/>
      <c r="F6030" s="2"/>
    </row>
    <row r="6031" spans="1:6" ht="18" customHeight="1">
      <c r="A6031" s="2">
        <v>5402592000</v>
      </c>
      <c r="B6031" s="2" t="s">
        <v>11524</v>
      </c>
      <c r="C6031" s="2" t="s">
        <v>11525</v>
      </c>
      <c r="D6031" s="2" t="s">
        <v>149</v>
      </c>
      <c r="E6031" s="2"/>
      <c r="F6031" s="2"/>
    </row>
    <row r="6032" spans="1:6" ht="18" customHeight="1">
      <c r="A6032" s="2">
        <v>5402599000</v>
      </c>
      <c r="B6032" s="2" t="s">
        <v>11526</v>
      </c>
      <c r="C6032" s="2" t="s">
        <v>11521</v>
      </c>
      <c r="D6032" s="2" t="s">
        <v>149</v>
      </c>
      <c r="E6032" s="2"/>
      <c r="F6032" s="2"/>
    </row>
    <row r="6033" spans="1:6" ht="18" customHeight="1">
      <c r="A6033" s="2">
        <v>5402611000</v>
      </c>
      <c r="B6033" s="2" t="s">
        <v>11527</v>
      </c>
      <c r="C6033" s="2" t="s">
        <v>11486</v>
      </c>
      <c r="D6033" s="2" t="s">
        <v>149</v>
      </c>
      <c r="E6033" s="2"/>
      <c r="F6033" s="2"/>
    </row>
    <row r="6034" spans="1:6" ht="18" customHeight="1">
      <c r="A6034" s="2">
        <v>5402612000</v>
      </c>
      <c r="B6034" s="2" t="s">
        <v>11528</v>
      </c>
      <c r="C6034" s="2" t="s">
        <v>11486</v>
      </c>
      <c r="D6034" s="2" t="s">
        <v>149</v>
      </c>
      <c r="E6034" s="2"/>
      <c r="F6034" s="2"/>
    </row>
    <row r="6035" spans="1:6" ht="18" customHeight="1">
      <c r="A6035" s="2">
        <v>5402613000</v>
      </c>
      <c r="B6035" s="2" t="s">
        <v>11529</v>
      </c>
      <c r="C6035" s="2" t="s">
        <v>11486</v>
      </c>
      <c r="D6035" s="2" t="s">
        <v>149</v>
      </c>
      <c r="E6035" s="2"/>
      <c r="F6035" s="2"/>
    </row>
    <row r="6036" spans="1:6" ht="18" customHeight="1">
      <c r="A6036" s="2">
        <v>5402619000</v>
      </c>
      <c r="B6036" s="2" t="s">
        <v>11530</v>
      </c>
      <c r="C6036" s="2" t="s">
        <v>11486</v>
      </c>
      <c r="D6036" s="2" t="s">
        <v>149</v>
      </c>
      <c r="E6036" s="2"/>
      <c r="F6036" s="2"/>
    </row>
    <row r="6037" spans="1:6" ht="18" customHeight="1">
      <c r="A6037" s="2">
        <v>5402620000</v>
      </c>
      <c r="B6037" s="2" t="s">
        <v>11531</v>
      </c>
      <c r="C6037" s="2" t="s">
        <v>11486</v>
      </c>
      <c r="D6037" s="2" t="s">
        <v>149</v>
      </c>
      <c r="E6037" s="2"/>
      <c r="F6037" s="2"/>
    </row>
    <row r="6038" spans="1:6" ht="18" customHeight="1">
      <c r="A6038" s="2">
        <v>5402630000</v>
      </c>
      <c r="B6038" s="2" t="s">
        <v>11522</v>
      </c>
      <c r="C6038" s="2" t="s">
        <v>11486</v>
      </c>
      <c r="D6038" s="2" t="s">
        <v>149</v>
      </c>
      <c r="E6038" s="2"/>
      <c r="F6038" s="2"/>
    </row>
    <row r="6039" spans="1:6" ht="18" customHeight="1">
      <c r="A6039" s="2">
        <v>5402692000</v>
      </c>
      <c r="B6039" s="2" t="s">
        <v>11532</v>
      </c>
      <c r="C6039" s="2" t="s">
        <v>11486</v>
      </c>
      <c r="D6039" s="2" t="s">
        <v>149</v>
      </c>
      <c r="E6039" s="2"/>
      <c r="F6039" s="2"/>
    </row>
    <row r="6040" spans="1:6" ht="18" customHeight="1">
      <c r="A6040" s="2">
        <v>5402699000</v>
      </c>
      <c r="B6040" s="2" t="s">
        <v>11533</v>
      </c>
      <c r="C6040" s="2" t="s">
        <v>11486</v>
      </c>
      <c r="D6040" s="2" t="s">
        <v>149</v>
      </c>
      <c r="E6040" s="2"/>
      <c r="F6040" s="2"/>
    </row>
    <row r="6041" spans="1:6" ht="18" customHeight="1">
      <c r="A6041" s="2">
        <v>5403100000</v>
      </c>
      <c r="B6041" s="2" t="s">
        <v>11534</v>
      </c>
      <c r="C6041" s="2" t="s">
        <v>11535</v>
      </c>
      <c r="D6041" s="2" t="s">
        <v>149</v>
      </c>
      <c r="E6041" s="2"/>
      <c r="F6041" s="2"/>
    </row>
    <row r="6042" spans="1:6" ht="18" customHeight="1">
      <c r="A6042" s="2">
        <v>5403311000</v>
      </c>
      <c r="B6042" s="2" t="s">
        <v>11536</v>
      </c>
      <c r="C6042" s="2" t="s">
        <v>11535</v>
      </c>
      <c r="D6042" s="2" t="s">
        <v>149</v>
      </c>
      <c r="E6042" s="2"/>
      <c r="F6042" s="2"/>
    </row>
    <row r="6043" spans="1:6" ht="18" customHeight="1">
      <c r="A6043" s="2">
        <v>5403319000</v>
      </c>
      <c r="B6043" s="2" t="s">
        <v>11537</v>
      </c>
      <c r="C6043" s="2" t="s">
        <v>11535</v>
      </c>
      <c r="D6043" s="2" t="s">
        <v>149</v>
      </c>
      <c r="E6043" s="2"/>
      <c r="F6043" s="2"/>
    </row>
    <row r="6044" spans="1:6" ht="18" customHeight="1">
      <c r="A6044" s="2">
        <v>5403321000</v>
      </c>
      <c r="B6044" s="2" t="s">
        <v>11538</v>
      </c>
      <c r="C6044" s="2" t="s">
        <v>11535</v>
      </c>
      <c r="D6044" s="2" t="s">
        <v>149</v>
      </c>
      <c r="E6044" s="2"/>
      <c r="F6044" s="2"/>
    </row>
    <row r="6045" spans="1:6" ht="18" customHeight="1">
      <c r="A6045" s="2">
        <v>5403329000</v>
      </c>
      <c r="B6045" s="2" t="s">
        <v>11537</v>
      </c>
      <c r="C6045" s="2" t="s">
        <v>11535</v>
      </c>
      <c r="D6045" s="2" t="s">
        <v>149</v>
      </c>
      <c r="E6045" s="2"/>
      <c r="F6045" s="2"/>
    </row>
    <row r="6046" spans="1:6" ht="18" customHeight="1">
      <c r="A6046" s="2">
        <v>5403331000</v>
      </c>
      <c r="B6046" s="2" t="s">
        <v>11539</v>
      </c>
      <c r="C6046" s="2" t="s">
        <v>11535</v>
      </c>
      <c r="D6046" s="2" t="s">
        <v>149</v>
      </c>
      <c r="E6046" s="2"/>
      <c r="F6046" s="2"/>
    </row>
    <row r="6047" spans="1:6" ht="18" customHeight="1">
      <c r="A6047" s="2">
        <v>5403339000</v>
      </c>
      <c r="B6047" s="2" t="s">
        <v>11540</v>
      </c>
      <c r="C6047" s="2" t="s">
        <v>11535</v>
      </c>
      <c r="D6047" s="2" t="s">
        <v>149</v>
      </c>
      <c r="E6047" s="2"/>
      <c r="F6047" s="2"/>
    </row>
    <row r="6048" spans="1:6" ht="18" customHeight="1">
      <c r="A6048" s="2">
        <v>5403390000</v>
      </c>
      <c r="B6048" s="2" t="s">
        <v>11541</v>
      </c>
      <c r="C6048" s="2" t="s">
        <v>11535</v>
      </c>
      <c r="D6048" s="2" t="s">
        <v>149</v>
      </c>
      <c r="E6048" s="2"/>
      <c r="F6048" s="2"/>
    </row>
    <row r="6049" spans="1:6" ht="18" customHeight="1">
      <c r="A6049" s="2">
        <v>5403410000</v>
      </c>
      <c r="B6049" s="2" t="s">
        <v>11542</v>
      </c>
      <c r="C6049" s="2" t="s">
        <v>11535</v>
      </c>
      <c r="D6049" s="2" t="s">
        <v>149</v>
      </c>
      <c r="E6049" s="2"/>
      <c r="F6049" s="2"/>
    </row>
    <row r="6050" spans="1:6" ht="18" customHeight="1">
      <c r="A6050" s="2">
        <v>5403420000</v>
      </c>
      <c r="B6050" s="2" t="s">
        <v>11543</v>
      </c>
      <c r="C6050" s="2" t="s">
        <v>11535</v>
      </c>
      <c r="D6050" s="2" t="s">
        <v>149</v>
      </c>
      <c r="E6050" s="2"/>
      <c r="F6050" s="2"/>
    </row>
    <row r="6051" spans="1:6" ht="18" customHeight="1">
      <c r="A6051" s="2">
        <v>5403490000</v>
      </c>
      <c r="B6051" s="2" t="s">
        <v>11544</v>
      </c>
      <c r="C6051" s="2" t="s">
        <v>11535</v>
      </c>
      <c r="D6051" s="2" t="s">
        <v>149</v>
      </c>
      <c r="E6051" s="2"/>
      <c r="F6051" s="2"/>
    </row>
    <row r="6052" spans="1:6" ht="18" customHeight="1">
      <c r="A6052" s="2">
        <v>5404110000</v>
      </c>
      <c r="B6052" s="2" t="s">
        <v>11545</v>
      </c>
      <c r="C6052" s="2" t="s">
        <v>11546</v>
      </c>
      <c r="D6052" s="2" t="s">
        <v>149</v>
      </c>
      <c r="E6052" s="2"/>
      <c r="F6052" s="2"/>
    </row>
    <row r="6053" spans="1:6" ht="18" customHeight="1">
      <c r="A6053" s="2">
        <v>5404120000</v>
      </c>
      <c r="B6053" s="2" t="s">
        <v>11547</v>
      </c>
      <c r="C6053" s="2" t="s">
        <v>11546</v>
      </c>
      <c r="D6053" s="2" t="s">
        <v>149</v>
      </c>
      <c r="E6053" s="2"/>
      <c r="F6053" s="2"/>
    </row>
    <row r="6054" spans="1:6" ht="18" customHeight="1">
      <c r="A6054" s="2">
        <v>5404190000</v>
      </c>
      <c r="B6054" s="2" t="s">
        <v>11548</v>
      </c>
      <c r="C6054" s="2" t="s">
        <v>11546</v>
      </c>
      <c r="D6054" s="2" t="s">
        <v>149</v>
      </c>
      <c r="E6054" s="2"/>
      <c r="F6054" s="2"/>
    </row>
    <row r="6055" spans="1:6" ht="18" customHeight="1">
      <c r="A6055" s="2">
        <v>5404900000</v>
      </c>
      <c r="B6055" s="2" t="s">
        <v>11549</v>
      </c>
      <c r="C6055" s="2" t="s">
        <v>11546</v>
      </c>
      <c r="D6055" s="2" t="s">
        <v>149</v>
      </c>
      <c r="E6055" s="2"/>
      <c r="F6055" s="2"/>
    </row>
    <row r="6056" spans="1:6" ht="18" customHeight="1">
      <c r="A6056" s="2">
        <v>5405000000</v>
      </c>
      <c r="B6056" s="2" t="s">
        <v>11550</v>
      </c>
      <c r="C6056" s="2" t="s">
        <v>11546</v>
      </c>
      <c r="D6056" s="2" t="s">
        <v>149</v>
      </c>
      <c r="E6056" s="2"/>
      <c r="F6056" s="2"/>
    </row>
    <row r="6057" spans="1:6" ht="18" customHeight="1">
      <c r="A6057" s="2">
        <v>5406001000</v>
      </c>
      <c r="B6057" s="2" t="s">
        <v>11551</v>
      </c>
      <c r="C6057" s="2" t="s">
        <v>11552</v>
      </c>
      <c r="D6057" s="2" t="s">
        <v>149</v>
      </c>
      <c r="E6057" s="2"/>
      <c r="F6057" s="2"/>
    </row>
    <row r="6058" spans="1:6" ht="18" customHeight="1">
      <c r="A6058" s="2">
        <v>5406002000</v>
      </c>
      <c r="B6058" s="2" t="s">
        <v>11553</v>
      </c>
      <c r="C6058" s="2" t="s">
        <v>11552</v>
      </c>
      <c r="D6058" s="2" t="s">
        <v>149</v>
      </c>
      <c r="E6058" s="2"/>
      <c r="F6058" s="2"/>
    </row>
    <row r="6059" spans="1:6" ht="18" customHeight="1">
      <c r="A6059" s="2">
        <v>5407101000</v>
      </c>
      <c r="B6059" s="2" t="s">
        <v>11554</v>
      </c>
      <c r="C6059" s="2" t="s">
        <v>11555</v>
      </c>
      <c r="D6059" s="2" t="s">
        <v>9495</v>
      </c>
      <c r="E6059" s="2" t="s">
        <v>149</v>
      </c>
      <c r="F6059" s="2"/>
    </row>
    <row r="6060" spans="1:6" ht="18" customHeight="1">
      <c r="A6060" s="2">
        <v>5407102000</v>
      </c>
      <c r="B6060" s="2" t="s">
        <v>11556</v>
      </c>
      <c r="C6060" s="2" t="s">
        <v>11555</v>
      </c>
      <c r="D6060" s="2" t="s">
        <v>9495</v>
      </c>
      <c r="E6060" s="2" t="s">
        <v>149</v>
      </c>
      <c r="F6060" s="2"/>
    </row>
    <row r="6061" spans="1:6" ht="18" customHeight="1">
      <c r="A6061" s="2">
        <v>5407200000</v>
      </c>
      <c r="B6061" s="2" t="s">
        <v>11557</v>
      </c>
      <c r="C6061" s="2" t="s">
        <v>11558</v>
      </c>
      <c r="D6061" s="2" t="s">
        <v>9495</v>
      </c>
      <c r="E6061" s="2" t="s">
        <v>149</v>
      </c>
      <c r="F6061" s="2"/>
    </row>
    <row r="6062" spans="1:6" ht="18" customHeight="1">
      <c r="A6062" s="2">
        <v>5407300000</v>
      </c>
      <c r="B6062" s="2" t="s">
        <v>11559</v>
      </c>
      <c r="C6062" s="2" t="s">
        <v>11558</v>
      </c>
      <c r="D6062" s="2" t="s">
        <v>9495</v>
      </c>
      <c r="E6062" s="2" t="s">
        <v>149</v>
      </c>
      <c r="F6062" s="2"/>
    </row>
    <row r="6063" spans="1:6" ht="18" customHeight="1">
      <c r="A6063" s="2">
        <v>5407410000</v>
      </c>
      <c r="B6063" s="2" t="s">
        <v>11560</v>
      </c>
      <c r="C6063" s="2" t="s">
        <v>11558</v>
      </c>
      <c r="D6063" s="2" t="s">
        <v>9495</v>
      </c>
      <c r="E6063" s="2" t="s">
        <v>149</v>
      </c>
      <c r="F6063" s="2"/>
    </row>
    <row r="6064" spans="1:6" ht="18" customHeight="1">
      <c r="A6064" s="2">
        <v>5407420000</v>
      </c>
      <c r="B6064" s="2" t="s">
        <v>11561</v>
      </c>
      <c r="C6064" s="2" t="s">
        <v>11558</v>
      </c>
      <c r="D6064" s="2" t="s">
        <v>9495</v>
      </c>
      <c r="E6064" s="2" t="s">
        <v>149</v>
      </c>
      <c r="F6064" s="2"/>
    </row>
    <row r="6065" spans="1:6" ht="18" customHeight="1">
      <c r="A6065" s="2">
        <v>5407430000</v>
      </c>
      <c r="B6065" s="2" t="s">
        <v>11562</v>
      </c>
      <c r="C6065" s="2" t="s">
        <v>11558</v>
      </c>
      <c r="D6065" s="2" t="s">
        <v>9495</v>
      </c>
      <c r="E6065" s="2" t="s">
        <v>149</v>
      </c>
      <c r="F6065" s="2"/>
    </row>
    <row r="6066" spans="1:6" ht="18" customHeight="1">
      <c r="A6066" s="2">
        <v>5407440000</v>
      </c>
      <c r="B6066" s="2" t="s">
        <v>11563</v>
      </c>
      <c r="C6066" s="2" t="s">
        <v>11558</v>
      </c>
      <c r="D6066" s="2" t="s">
        <v>9495</v>
      </c>
      <c r="E6066" s="2" t="s">
        <v>149</v>
      </c>
      <c r="F6066" s="2"/>
    </row>
    <row r="6067" spans="1:6" ht="18" customHeight="1">
      <c r="A6067" s="2">
        <v>5407510000</v>
      </c>
      <c r="B6067" s="2" t="s">
        <v>11564</v>
      </c>
      <c r="C6067" s="2" t="s">
        <v>11565</v>
      </c>
      <c r="D6067" s="2" t="s">
        <v>9495</v>
      </c>
      <c r="E6067" s="2" t="s">
        <v>149</v>
      </c>
      <c r="F6067" s="2"/>
    </row>
    <row r="6068" spans="1:6" ht="18" customHeight="1">
      <c r="A6068" s="2">
        <v>5407520000</v>
      </c>
      <c r="B6068" s="2" t="s">
        <v>11566</v>
      </c>
      <c r="C6068" s="2" t="s">
        <v>11565</v>
      </c>
      <c r="D6068" s="2" t="s">
        <v>9495</v>
      </c>
      <c r="E6068" s="2" t="s">
        <v>149</v>
      </c>
      <c r="F6068" s="2"/>
    </row>
    <row r="6069" spans="1:6" ht="18" customHeight="1">
      <c r="A6069" s="2">
        <v>5407530000</v>
      </c>
      <c r="B6069" s="2" t="s">
        <v>11567</v>
      </c>
      <c r="C6069" s="2" t="s">
        <v>11565</v>
      </c>
      <c r="D6069" s="2" t="s">
        <v>9495</v>
      </c>
      <c r="E6069" s="2" t="s">
        <v>149</v>
      </c>
      <c r="F6069" s="2"/>
    </row>
    <row r="6070" spans="1:6" ht="18" customHeight="1">
      <c r="A6070" s="2">
        <v>5407540000</v>
      </c>
      <c r="B6070" s="2" t="s">
        <v>11568</v>
      </c>
      <c r="C6070" s="2" t="s">
        <v>11565</v>
      </c>
      <c r="D6070" s="2" t="s">
        <v>9495</v>
      </c>
      <c r="E6070" s="2" t="s">
        <v>149</v>
      </c>
      <c r="F6070" s="2"/>
    </row>
    <row r="6071" spans="1:6" ht="18" customHeight="1">
      <c r="A6071" s="2">
        <v>5407610000</v>
      </c>
      <c r="B6071" s="2" t="s">
        <v>11569</v>
      </c>
      <c r="C6071" s="2" t="s">
        <v>11570</v>
      </c>
      <c r="D6071" s="2" t="s">
        <v>9495</v>
      </c>
      <c r="E6071" s="2" t="s">
        <v>149</v>
      </c>
      <c r="F6071" s="2"/>
    </row>
    <row r="6072" spans="1:6" ht="18" customHeight="1">
      <c r="A6072" s="2">
        <v>5407690000</v>
      </c>
      <c r="B6072" s="2" t="s">
        <v>11571</v>
      </c>
      <c r="C6072" s="2" t="s">
        <v>11570</v>
      </c>
      <c r="D6072" s="2" t="s">
        <v>9495</v>
      </c>
      <c r="E6072" s="2" t="s">
        <v>149</v>
      </c>
      <c r="F6072" s="2"/>
    </row>
    <row r="6073" spans="1:6" ht="18" customHeight="1">
      <c r="A6073" s="2">
        <v>5407710000</v>
      </c>
      <c r="B6073" s="2" t="s">
        <v>11572</v>
      </c>
      <c r="C6073" s="2" t="s">
        <v>11573</v>
      </c>
      <c r="D6073" s="2" t="s">
        <v>9495</v>
      </c>
      <c r="E6073" s="2" t="s">
        <v>149</v>
      </c>
      <c r="F6073" s="2"/>
    </row>
    <row r="6074" spans="1:6" ht="18" customHeight="1">
      <c r="A6074" s="2">
        <v>5407720000</v>
      </c>
      <c r="B6074" s="2" t="s">
        <v>11574</v>
      </c>
      <c r="C6074" s="2" t="s">
        <v>11573</v>
      </c>
      <c r="D6074" s="2" t="s">
        <v>9495</v>
      </c>
      <c r="E6074" s="2" t="s">
        <v>149</v>
      </c>
      <c r="F6074" s="2"/>
    </row>
    <row r="6075" spans="1:6" ht="18" customHeight="1">
      <c r="A6075" s="2">
        <v>5407730000</v>
      </c>
      <c r="B6075" s="2" t="s">
        <v>11575</v>
      </c>
      <c r="C6075" s="2" t="s">
        <v>11573</v>
      </c>
      <c r="D6075" s="2" t="s">
        <v>9495</v>
      </c>
      <c r="E6075" s="2" t="s">
        <v>149</v>
      </c>
      <c r="F6075" s="2"/>
    </row>
    <row r="6076" spans="1:6" ht="18" customHeight="1">
      <c r="A6076" s="2">
        <v>5407740000</v>
      </c>
      <c r="B6076" s="2" t="s">
        <v>11576</v>
      </c>
      <c r="C6076" s="2" t="s">
        <v>11573</v>
      </c>
      <c r="D6076" s="2" t="s">
        <v>9495</v>
      </c>
      <c r="E6076" s="2" t="s">
        <v>149</v>
      </c>
      <c r="F6076" s="2"/>
    </row>
    <row r="6077" spans="1:6" ht="18" customHeight="1">
      <c r="A6077" s="2">
        <v>5407810000</v>
      </c>
      <c r="B6077" s="2" t="s">
        <v>11577</v>
      </c>
      <c r="C6077" s="2" t="s">
        <v>11558</v>
      </c>
      <c r="D6077" s="2" t="s">
        <v>9495</v>
      </c>
      <c r="E6077" s="2" t="s">
        <v>149</v>
      </c>
      <c r="F6077" s="2"/>
    </row>
    <row r="6078" spans="1:6" ht="18" customHeight="1">
      <c r="A6078" s="2">
        <v>5407820000</v>
      </c>
      <c r="B6078" s="2" t="s">
        <v>11578</v>
      </c>
      <c r="C6078" s="2" t="s">
        <v>11558</v>
      </c>
      <c r="D6078" s="2" t="s">
        <v>9495</v>
      </c>
      <c r="E6078" s="2" t="s">
        <v>149</v>
      </c>
      <c r="F6078" s="2"/>
    </row>
    <row r="6079" spans="1:6" ht="18" customHeight="1">
      <c r="A6079" s="2">
        <v>5407830000</v>
      </c>
      <c r="B6079" s="2" t="s">
        <v>11579</v>
      </c>
      <c r="C6079" s="2" t="s">
        <v>11558</v>
      </c>
      <c r="D6079" s="2" t="s">
        <v>9495</v>
      </c>
      <c r="E6079" s="2" t="s">
        <v>149</v>
      </c>
      <c r="F6079" s="2"/>
    </row>
    <row r="6080" spans="1:6" ht="18" customHeight="1">
      <c r="A6080" s="2">
        <v>5407840000</v>
      </c>
      <c r="B6080" s="2" t="s">
        <v>11580</v>
      </c>
      <c r="C6080" s="2" t="s">
        <v>11558</v>
      </c>
      <c r="D6080" s="2" t="s">
        <v>9495</v>
      </c>
      <c r="E6080" s="2" t="s">
        <v>149</v>
      </c>
      <c r="F6080" s="2"/>
    </row>
    <row r="6081" spans="1:6" ht="18" customHeight="1">
      <c r="A6081" s="2">
        <v>5407910000</v>
      </c>
      <c r="B6081" s="2" t="s">
        <v>11581</v>
      </c>
      <c r="C6081" s="2" t="s">
        <v>11558</v>
      </c>
      <c r="D6081" s="2" t="s">
        <v>9495</v>
      </c>
      <c r="E6081" s="2" t="s">
        <v>149</v>
      </c>
      <c r="F6081" s="2"/>
    </row>
    <row r="6082" spans="1:6" ht="18" customHeight="1">
      <c r="A6082" s="2">
        <v>5407920000</v>
      </c>
      <c r="B6082" s="2" t="s">
        <v>11582</v>
      </c>
      <c r="C6082" s="2" t="s">
        <v>11558</v>
      </c>
      <c r="D6082" s="2" t="s">
        <v>9495</v>
      </c>
      <c r="E6082" s="2" t="s">
        <v>149</v>
      </c>
      <c r="F6082" s="2"/>
    </row>
    <row r="6083" spans="1:6" ht="18" customHeight="1">
      <c r="A6083" s="2">
        <v>5407930000</v>
      </c>
      <c r="B6083" s="2" t="s">
        <v>11583</v>
      </c>
      <c r="C6083" s="2" t="s">
        <v>11558</v>
      </c>
      <c r="D6083" s="2" t="s">
        <v>9495</v>
      </c>
      <c r="E6083" s="2" t="s">
        <v>149</v>
      </c>
      <c r="F6083" s="2"/>
    </row>
    <row r="6084" spans="1:6" ht="18" customHeight="1">
      <c r="A6084" s="2">
        <v>5407940000</v>
      </c>
      <c r="B6084" s="2" t="s">
        <v>11584</v>
      </c>
      <c r="C6084" s="2" t="s">
        <v>11558</v>
      </c>
      <c r="D6084" s="2" t="s">
        <v>9495</v>
      </c>
      <c r="E6084" s="2" t="s">
        <v>149</v>
      </c>
      <c r="F6084" s="2"/>
    </row>
    <row r="6085" spans="1:6" ht="18" customHeight="1">
      <c r="A6085" s="2">
        <v>5408100000</v>
      </c>
      <c r="B6085" s="2" t="s">
        <v>11585</v>
      </c>
      <c r="C6085" s="2" t="s">
        <v>11558</v>
      </c>
      <c r="D6085" s="2" t="s">
        <v>9495</v>
      </c>
      <c r="E6085" s="2" t="s">
        <v>149</v>
      </c>
      <c r="F6085" s="2"/>
    </row>
    <row r="6086" spans="1:6" ht="18" customHeight="1">
      <c r="A6086" s="2">
        <v>5408211000</v>
      </c>
      <c r="B6086" s="2" t="s">
        <v>11586</v>
      </c>
      <c r="C6086" s="2" t="s">
        <v>11558</v>
      </c>
      <c r="D6086" s="2" t="s">
        <v>9495</v>
      </c>
      <c r="E6086" s="2" t="s">
        <v>149</v>
      </c>
      <c r="F6086" s="2"/>
    </row>
    <row r="6087" spans="1:6" ht="18" customHeight="1">
      <c r="A6087" s="2">
        <v>5408212000</v>
      </c>
      <c r="B6087" s="2" t="s">
        <v>11587</v>
      </c>
      <c r="C6087" s="2" t="s">
        <v>11558</v>
      </c>
      <c r="D6087" s="2" t="s">
        <v>9495</v>
      </c>
      <c r="E6087" s="2" t="s">
        <v>149</v>
      </c>
      <c r="F6087" s="2"/>
    </row>
    <row r="6088" spans="1:6" ht="18" customHeight="1">
      <c r="A6088" s="2">
        <v>5408219000</v>
      </c>
      <c r="B6088" s="2" t="s">
        <v>11588</v>
      </c>
      <c r="C6088" s="2" t="s">
        <v>11558</v>
      </c>
      <c r="D6088" s="2" t="s">
        <v>9495</v>
      </c>
      <c r="E6088" s="2" t="s">
        <v>149</v>
      </c>
      <c r="F6088" s="2"/>
    </row>
    <row r="6089" spans="1:6" ht="18" customHeight="1">
      <c r="A6089" s="2">
        <v>5408221000</v>
      </c>
      <c r="B6089" s="2" t="s">
        <v>11589</v>
      </c>
      <c r="C6089" s="2" t="s">
        <v>11558</v>
      </c>
      <c r="D6089" s="2" t="s">
        <v>9495</v>
      </c>
      <c r="E6089" s="2" t="s">
        <v>149</v>
      </c>
      <c r="F6089" s="2"/>
    </row>
    <row r="6090" spans="1:6" ht="18" customHeight="1">
      <c r="A6090" s="2">
        <v>5408222000</v>
      </c>
      <c r="B6090" s="2" t="s">
        <v>11590</v>
      </c>
      <c r="C6090" s="2" t="s">
        <v>11558</v>
      </c>
      <c r="D6090" s="2" t="s">
        <v>9495</v>
      </c>
      <c r="E6090" s="2" t="s">
        <v>149</v>
      </c>
      <c r="F6090" s="2"/>
    </row>
    <row r="6091" spans="1:6" ht="18" customHeight="1">
      <c r="A6091" s="2">
        <v>5408229000</v>
      </c>
      <c r="B6091" s="2" t="s">
        <v>11591</v>
      </c>
      <c r="C6091" s="2" t="s">
        <v>11558</v>
      </c>
      <c r="D6091" s="2" t="s">
        <v>9495</v>
      </c>
      <c r="E6091" s="2" t="s">
        <v>149</v>
      </c>
      <c r="F6091" s="2"/>
    </row>
    <row r="6092" spans="1:6" ht="18" customHeight="1">
      <c r="A6092" s="2">
        <v>5408231000</v>
      </c>
      <c r="B6092" s="2" t="s">
        <v>11592</v>
      </c>
      <c r="C6092" s="2" t="s">
        <v>11558</v>
      </c>
      <c r="D6092" s="2" t="s">
        <v>9495</v>
      </c>
      <c r="E6092" s="2" t="s">
        <v>149</v>
      </c>
      <c r="F6092" s="2"/>
    </row>
    <row r="6093" spans="1:6" ht="18" customHeight="1">
      <c r="A6093" s="2">
        <v>5408232000</v>
      </c>
      <c r="B6093" s="2" t="s">
        <v>11593</v>
      </c>
      <c r="C6093" s="2" t="s">
        <v>11558</v>
      </c>
      <c r="D6093" s="2" t="s">
        <v>9495</v>
      </c>
      <c r="E6093" s="2" t="s">
        <v>149</v>
      </c>
      <c r="F6093" s="2"/>
    </row>
    <row r="6094" spans="1:6" ht="18" customHeight="1">
      <c r="A6094" s="2">
        <v>5408239000</v>
      </c>
      <c r="B6094" s="2" t="s">
        <v>11594</v>
      </c>
      <c r="C6094" s="2" t="s">
        <v>11558</v>
      </c>
      <c r="D6094" s="2" t="s">
        <v>9495</v>
      </c>
      <c r="E6094" s="2" t="s">
        <v>149</v>
      </c>
      <c r="F6094" s="2"/>
    </row>
    <row r="6095" spans="1:6" ht="18" customHeight="1">
      <c r="A6095" s="2">
        <v>5408241000</v>
      </c>
      <c r="B6095" s="2" t="s">
        <v>11595</v>
      </c>
      <c r="C6095" s="2" t="s">
        <v>11558</v>
      </c>
      <c r="D6095" s="2" t="s">
        <v>9495</v>
      </c>
      <c r="E6095" s="2" t="s">
        <v>149</v>
      </c>
      <c r="F6095" s="2"/>
    </row>
    <row r="6096" spans="1:6" ht="18" customHeight="1">
      <c r="A6096" s="2">
        <v>5408242000</v>
      </c>
      <c r="B6096" s="2" t="s">
        <v>11596</v>
      </c>
      <c r="C6096" s="2" t="s">
        <v>11558</v>
      </c>
      <c r="D6096" s="2" t="s">
        <v>9495</v>
      </c>
      <c r="E6096" s="2" t="s">
        <v>149</v>
      </c>
      <c r="F6096" s="2"/>
    </row>
    <row r="6097" spans="1:6" ht="18" customHeight="1">
      <c r="A6097" s="2">
        <v>5408249000</v>
      </c>
      <c r="B6097" s="2" t="s">
        <v>11597</v>
      </c>
      <c r="C6097" s="2" t="s">
        <v>11558</v>
      </c>
      <c r="D6097" s="2" t="s">
        <v>9495</v>
      </c>
      <c r="E6097" s="2" t="s">
        <v>149</v>
      </c>
      <c r="F6097" s="2"/>
    </row>
    <row r="6098" spans="1:6" ht="18" customHeight="1">
      <c r="A6098" s="2">
        <v>5408310000</v>
      </c>
      <c r="B6098" s="2" t="s">
        <v>11598</v>
      </c>
      <c r="C6098" s="2" t="s">
        <v>11558</v>
      </c>
      <c r="D6098" s="2" t="s">
        <v>9495</v>
      </c>
      <c r="E6098" s="2" t="s">
        <v>149</v>
      </c>
      <c r="F6098" s="2"/>
    </row>
    <row r="6099" spans="1:6" ht="18" customHeight="1">
      <c r="A6099" s="2">
        <v>5408320000</v>
      </c>
      <c r="B6099" s="2" t="s">
        <v>11599</v>
      </c>
      <c r="C6099" s="2" t="s">
        <v>11558</v>
      </c>
      <c r="D6099" s="2" t="s">
        <v>9495</v>
      </c>
      <c r="E6099" s="2" t="s">
        <v>149</v>
      </c>
      <c r="F6099" s="2"/>
    </row>
    <row r="6100" spans="1:6" ht="18" customHeight="1">
      <c r="A6100" s="2">
        <v>5408330000</v>
      </c>
      <c r="B6100" s="2" t="s">
        <v>11600</v>
      </c>
      <c r="C6100" s="2" t="s">
        <v>11558</v>
      </c>
      <c r="D6100" s="2" t="s">
        <v>9495</v>
      </c>
      <c r="E6100" s="2" t="s">
        <v>149</v>
      </c>
      <c r="F6100" s="2"/>
    </row>
    <row r="6101" spans="1:6" ht="18" customHeight="1">
      <c r="A6101" s="2">
        <v>5408340000</v>
      </c>
      <c r="B6101" s="2" t="s">
        <v>11601</v>
      </c>
      <c r="C6101" s="2" t="s">
        <v>11558</v>
      </c>
      <c r="D6101" s="2" t="s">
        <v>9495</v>
      </c>
      <c r="E6101" s="2" t="s">
        <v>149</v>
      </c>
      <c r="F6101" s="2"/>
    </row>
    <row r="6102" spans="1:6" ht="18" customHeight="1">
      <c r="A6102" s="2">
        <v>5501110000</v>
      </c>
      <c r="B6102" s="2" t="s">
        <v>11602</v>
      </c>
      <c r="C6102" s="2" t="s">
        <v>11603</v>
      </c>
      <c r="D6102" s="2" t="s">
        <v>149</v>
      </c>
      <c r="E6102" s="2"/>
      <c r="F6102" s="2"/>
    </row>
    <row r="6103" spans="1:6" ht="18" customHeight="1">
      <c r="A6103" s="2">
        <v>5501190000</v>
      </c>
      <c r="B6103" s="2" t="s">
        <v>11604</v>
      </c>
      <c r="C6103" s="2" t="s">
        <v>11603</v>
      </c>
      <c r="D6103" s="2" t="s">
        <v>149</v>
      </c>
      <c r="E6103" s="2"/>
      <c r="F6103" s="2"/>
    </row>
    <row r="6104" spans="1:6" ht="18" customHeight="1">
      <c r="A6104" s="2">
        <v>5501200000</v>
      </c>
      <c r="B6104" s="2" t="s">
        <v>11605</v>
      </c>
      <c r="C6104" s="2" t="s">
        <v>11603</v>
      </c>
      <c r="D6104" s="2" t="s">
        <v>149</v>
      </c>
      <c r="E6104" s="2"/>
      <c r="F6104" s="2"/>
    </row>
    <row r="6105" spans="1:6" ht="18" customHeight="1">
      <c r="A6105" s="2">
        <v>5501300010</v>
      </c>
      <c r="B6105" s="2" t="s">
        <v>11606</v>
      </c>
      <c r="C6105" s="2" t="s">
        <v>11603</v>
      </c>
      <c r="D6105" s="2" t="s">
        <v>149</v>
      </c>
      <c r="E6105" s="2"/>
      <c r="F6105" s="2"/>
    </row>
    <row r="6106" spans="1:6" ht="18" customHeight="1">
      <c r="A6106" s="2">
        <v>5501300090</v>
      </c>
      <c r="B6106" s="2" t="s">
        <v>11607</v>
      </c>
      <c r="C6106" s="2" t="s">
        <v>11603</v>
      </c>
      <c r="D6106" s="2" t="s">
        <v>149</v>
      </c>
      <c r="E6106" s="2"/>
      <c r="F6106" s="2"/>
    </row>
    <row r="6107" spans="1:6" ht="18" customHeight="1">
      <c r="A6107" s="2">
        <v>5501400000</v>
      </c>
      <c r="B6107" s="2" t="s">
        <v>11608</v>
      </c>
      <c r="C6107" s="2" t="s">
        <v>11603</v>
      </c>
      <c r="D6107" s="2" t="s">
        <v>149</v>
      </c>
      <c r="E6107" s="2"/>
      <c r="F6107" s="2"/>
    </row>
    <row r="6108" spans="1:6" ht="18" customHeight="1">
      <c r="A6108" s="2">
        <v>5501900010</v>
      </c>
      <c r="B6108" s="2" t="s">
        <v>11609</v>
      </c>
      <c r="C6108" s="2" t="s">
        <v>11603</v>
      </c>
      <c r="D6108" s="2" t="s">
        <v>149</v>
      </c>
      <c r="E6108" s="2"/>
      <c r="F6108" s="2">
        <v>3</v>
      </c>
    </row>
    <row r="6109" spans="1:6" ht="18" customHeight="1">
      <c r="A6109" s="2">
        <v>5501900090</v>
      </c>
      <c r="B6109" s="2" t="s">
        <v>11610</v>
      </c>
      <c r="C6109" s="2" t="s">
        <v>11603</v>
      </c>
      <c r="D6109" s="2" t="s">
        <v>149</v>
      </c>
      <c r="E6109" s="2"/>
      <c r="F6109" s="2"/>
    </row>
    <row r="6110" spans="1:6" ht="18" customHeight="1">
      <c r="A6110" s="2">
        <v>5502101000</v>
      </c>
      <c r="B6110" s="2" t="s">
        <v>11611</v>
      </c>
      <c r="C6110" s="2" t="s">
        <v>11603</v>
      </c>
      <c r="D6110" s="2" t="s">
        <v>149</v>
      </c>
      <c r="E6110" s="2"/>
      <c r="F6110" s="2">
        <v>7</v>
      </c>
    </row>
    <row r="6111" spans="1:6" ht="18" customHeight="1">
      <c r="A6111" s="2">
        <v>5502109000</v>
      </c>
      <c r="B6111" s="2" t="s">
        <v>11612</v>
      </c>
      <c r="C6111" s="2" t="s">
        <v>11603</v>
      </c>
      <c r="D6111" s="2" t="s">
        <v>149</v>
      </c>
      <c r="E6111" s="2"/>
      <c r="F6111" s="2"/>
    </row>
    <row r="6112" spans="1:6" ht="18" customHeight="1">
      <c r="A6112" s="2">
        <v>5502900000</v>
      </c>
      <c r="B6112" s="2" t="s">
        <v>11613</v>
      </c>
      <c r="C6112" s="2" t="s">
        <v>11603</v>
      </c>
      <c r="D6112" s="2" t="s">
        <v>149</v>
      </c>
      <c r="E6112" s="2"/>
      <c r="F6112" s="2"/>
    </row>
    <row r="6113" spans="1:6" ht="18" customHeight="1">
      <c r="A6113" s="2">
        <v>5503111000</v>
      </c>
      <c r="B6113" s="2" t="s">
        <v>11614</v>
      </c>
      <c r="C6113" s="2" t="s">
        <v>11615</v>
      </c>
      <c r="D6113" s="2" t="s">
        <v>149</v>
      </c>
      <c r="E6113" s="2"/>
      <c r="F6113" s="2"/>
    </row>
    <row r="6114" spans="1:6" ht="18" customHeight="1">
      <c r="A6114" s="2">
        <v>5503112000</v>
      </c>
      <c r="B6114" s="2" t="s">
        <v>11616</v>
      </c>
      <c r="C6114" s="2" t="s">
        <v>11615</v>
      </c>
      <c r="D6114" s="2" t="s">
        <v>149</v>
      </c>
      <c r="E6114" s="2"/>
      <c r="F6114" s="2"/>
    </row>
    <row r="6115" spans="1:6" ht="18" customHeight="1">
      <c r="A6115" s="2">
        <v>5503119000</v>
      </c>
      <c r="B6115" s="2" t="s">
        <v>11617</v>
      </c>
      <c r="C6115" s="2" t="s">
        <v>11615</v>
      </c>
      <c r="D6115" s="2" t="s">
        <v>149</v>
      </c>
      <c r="E6115" s="2"/>
      <c r="F6115" s="2"/>
    </row>
    <row r="6116" spans="1:6" ht="18" customHeight="1">
      <c r="A6116" s="2">
        <v>5503190000</v>
      </c>
      <c r="B6116" s="2" t="s">
        <v>11618</v>
      </c>
      <c r="C6116" s="2" t="s">
        <v>11615</v>
      </c>
      <c r="D6116" s="2" t="s">
        <v>149</v>
      </c>
      <c r="E6116" s="2"/>
      <c r="F6116" s="2"/>
    </row>
    <row r="6117" spans="1:6" ht="18" customHeight="1">
      <c r="A6117" s="2">
        <v>5503200000</v>
      </c>
      <c r="B6117" s="2" t="s">
        <v>11619</v>
      </c>
      <c r="C6117" s="2" t="s">
        <v>11615</v>
      </c>
      <c r="D6117" s="2" t="s">
        <v>149</v>
      </c>
      <c r="E6117" s="2"/>
      <c r="F6117" s="2"/>
    </row>
    <row r="6118" spans="1:6" ht="18" customHeight="1">
      <c r="A6118" s="2">
        <v>5503300010</v>
      </c>
      <c r="B6118" s="2" t="s">
        <v>11620</v>
      </c>
      <c r="C6118" s="2" t="s">
        <v>11615</v>
      </c>
      <c r="D6118" s="2" t="s">
        <v>149</v>
      </c>
      <c r="E6118" s="2"/>
      <c r="F6118" s="2"/>
    </row>
    <row r="6119" spans="1:6" ht="18" customHeight="1">
      <c r="A6119" s="2">
        <v>5503300090</v>
      </c>
      <c r="B6119" s="2" t="s">
        <v>11621</v>
      </c>
      <c r="C6119" s="2" t="s">
        <v>11615</v>
      </c>
      <c r="D6119" s="2" t="s">
        <v>149</v>
      </c>
      <c r="E6119" s="2"/>
      <c r="F6119" s="2"/>
    </row>
    <row r="6120" spans="1:6" ht="18" customHeight="1">
      <c r="A6120" s="2">
        <v>5503400000</v>
      </c>
      <c r="B6120" s="2" t="s">
        <v>11622</v>
      </c>
      <c r="C6120" s="2" t="s">
        <v>11615</v>
      </c>
      <c r="D6120" s="2" t="s">
        <v>149</v>
      </c>
      <c r="E6120" s="2"/>
      <c r="F6120" s="2"/>
    </row>
    <row r="6121" spans="1:6" ht="18" customHeight="1">
      <c r="A6121" s="2">
        <v>5503901000</v>
      </c>
      <c r="B6121" s="2" t="s">
        <v>11623</v>
      </c>
      <c r="C6121" s="2" t="s">
        <v>11615</v>
      </c>
      <c r="D6121" s="2" t="s">
        <v>149</v>
      </c>
      <c r="E6121" s="2"/>
      <c r="F6121" s="2"/>
    </row>
    <row r="6122" spans="1:6" ht="18" customHeight="1">
      <c r="A6122" s="2">
        <v>5503909010</v>
      </c>
      <c r="B6122" s="2" t="s">
        <v>11624</v>
      </c>
      <c r="C6122" s="2" t="s">
        <v>11615</v>
      </c>
      <c r="D6122" s="2" t="s">
        <v>149</v>
      </c>
      <c r="E6122" s="2"/>
      <c r="F6122" s="2">
        <v>3</v>
      </c>
    </row>
    <row r="6123" spans="1:6" ht="18" customHeight="1">
      <c r="A6123" s="2">
        <v>5503909090</v>
      </c>
      <c r="B6123" s="2" t="s">
        <v>11625</v>
      </c>
      <c r="C6123" s="2" t="s">
        <v>11615</v>
      </c>
      <c r="D6123" s="2" t="s">
        <v>149</v>
      </c>
      <c r="E6123" s="2"/>
      <c r="F6123" s="2"/>
    </row>
    <row r="6124" spans="1:6" ht="18" customHeight="1">
      <c r="A6124" s="2">
        <v>5504101000</v>
      </c>
      <c r="B6124" s="2" t="s">
        <v>11626</v>
      </c>
      <c r="C6124" s="2" t="s">
        <v>11627</v>
      </c>
      <c r="D6124" s="2" t="s">
        <v>149</v>
      </c>
      <c r="E6124" s="2"/>
      <c r="F6124" s="2"/>
    </row>
    <row r="6125" spans="1:6" ht="18" customHeight="1">
      <c r="A6125" s="2">
        <v>5504102100</v>
      </c>
      <c r="B6125" s="2" t="s">
        <v>11628</v>
      </c>
      <c r="C6125" s="2" t="s">
        <v>11627</v>
      </c>
      <c r="D6125" s="2" t="s">
        <v>149</v>
      </c>
      <c r="E6125" s="2"/>
      <c r="F6125" s="2"/>
    </row>
    <row r="6126" spans="1:6" ht="18" customHeight="1">
      <c r="A6126" s="2">
        <v>5504102900</v>
      </c>
      <c r="B6126" s="2" t="s">
        <v>11629</v>
      </c>
      <c r="C6126" s="2" t="s">
        <v>11627</v>
      </c>
      <c r="D6126" s="2" t="s">
        <v>149</v>
      </c>
      <c r="E6126" s="2"/>
      <c r="F6126" s="2"/>
    </row>
    <row r="6127" spans="1:6" ht="18" customHeight="1">
      <c r="A6127" s="2">
        <v>5504109000</v>
      </c>
      <c r="B6127" s="2" t="s">
        <v>11630</v>
      </c>
      <c r="C6127" s="2" t="s">
        <v>11627</v>
      </c>
      <c r="D6127" s="2" t="s">
        <v>149</v>
      </c>
      <c r="E6127" s="2"/>
      <c r="F6127" s="2"/>
    </row>
    <row r="6128" spans="1:6" ht="18" customHeight="1">
      <c r="A6128" s="2">
        <v>5504900000</v>
      </c>
      <c r="B6128" s="2" t="s">
        <v>11631</v>
      </c>
      <c r="C6128" s="2" t="s">
        <v>11627</v>
      </c>
      <c r="D6128" s="2" t="s">
        <v>149</v>
      </c>
      <c r="E6128" s="2"/>
      <c r="F6128" s="2"/>
    </row>
    <row r="6129" spans="1:6" ht="18" customHeight="1">
      <c r="A6129" s="2">
        <v>5505100000</v>
      </c>
      <c r="B6129" s="2" t="s">
        <v>11632</v>
      </c>
      <c r="C6129" s="2" t="s">
        <v>11633</v>
      </c>
      <c r="D6129" s="2" t="s">
        <v>149</v>
      </c>
      <c r="E6129" s="2"/>
      <c r="F6129" s="2">
        <v>9</v>
      </c>
    </row>
    <row r="6130" spans="1:6" ht="18" customHeight="1">
      <c r="A6130" s="2">
        <v>5505200000</v>
      </c>
      <c r="B6130" s="2" t="s">
        <v>11634</v>
      </c>
      <c r="C6130" s="2" t="s">
        <v>11633</v>
      </c>
      <c r="D6130" s="2" t="s">
        <v>149</v>
      </c>
      <c r="E6130" s="2"/>
      <c r="F6130" s="2">
        <v>9</v>
      </c>
    </row>
    <row r="6131" spans="1:6" ht="18" customHeight="1">
      <c r="A6131" s="2">
        <v>5506101100</v>
      </c>
      <c r="B6131" s="2" t="s">
        <v>11635</v>
      </c>
      <c r="C6131" s="2" t="s">
        <v>11636</v>
      </c>
      <c r="D6131" s="2" t="s">
        <v>149</v>
      </c>
      <c r="E6131" s="2"/>
      <c r="F6131" s="2"/>
    </row>
    <row r="6132" spans="1:6" ht="18" customHeight="1">
      <c r="A6132" s="2">
        <v>5506101200</v>
      </c>
      <c r="B6132" s="2" t="s">
        <v>11637</v>
      </c>
      <c r="C6132" s="2" t="s">
        <v>11636</v>
      </c>
      <c r="D6132" s="2" t="s">
        <v>149</v>
      </c>
      <c r="E6132" s="2"/>
      <c r="F6132" s="2"/>
    </row>
    <row r="6133" spans="1:6" ht="18" customHeight="1">
      <c r="A6133" s="2">
        <v>5506101900</v>
      </c>
      <c r="B6133" s="2" t="s">
        <v>11638</v>
      </c>
      <c r="C6133" s="2" t="s">
        <v>11636</v>
      </c>
      <c r="D6133" s="2" t="s">
        <v>149</v>
      </c>
      <c r="E6133" s="2"/>
      <c r="F6133" s="2"/>
    </row>
    <row r="6134" spans="1:6" ht="18" customHeight="1">
      <c r="A6134" s="2">
        <v>5506109000</v>
      </c>
      <c r="B6134" s="2" t="s">
        <v>11639</v>
      </c>
      <c r="C6134" s="2" t="s">
        <v>11636</v>
      </c>
      <c r="D6134" s="2" t="s">
        <v>149</v>
      </c>
      <c r="E6134" s="2"/>
      <c r="F6134" s="2"/>
    </row>
    <row r="6135" spans="1:6" ht="18" customHeight="1">
      <c r="A6135" s="2">
        <v>5506200000</v>
      </c>
      <c r="B6135" s="2" t="s">
        <v>11640</v>
      </c>
      <c r="C6135" s="2" t="s">
        <v>11636</v>
      </c>
      <c r="D6135" s="2" t="s">
        <v>149</v>
      </c>
      <c r="E6135" s="2"/>
      <c r="F6135" s="2"/>
    </row>
    <row r="6136" spans="1:6" ht="18" customHeight="1">
      <c r="A6136" s="2">
        <v>5506300010</v>
      </c>
      <c r="B6136" s="2" t="s">
        <v>11641</v>
      </c>
      <c r="C6136" s="2" t="s">
        <v>11636</v>
      </c>
      <c r="D6136" s="2" t="s">
        <v>149</v>
      </c>
      <c r="E6136" s="2"/>
      <c r="F6136" s="2"/>
    </row>
    <row r="6137" spans="1:6" ht="18" customHeight="1">
      <c r="A6137" s="2">
        <v>5506300090</v>
      </c>
      <c r="B6137" s="2" t="s">
        <v>11642</v>
      </c>
      <c r="C6137" s="2" t="s">
        <v>11636</v>
      </c>
      <c r="D6137" s="2" t="s">
        <v>149</v>
      </c>
      <c r="E6137" s="2"/>
      <c r="F6137" s="2"/>
    </row>
    <row r="6138" spans="1:6" ht="18" customHeight="1">
      <c r="A6138" s="2">
        <v>5506400000</v>
      </c>
      <c r="B6138" s="2" t="s">
        <v>11643</v>
      </c>
      <c r="C6138" s="2" t="s">
        <v>11636</v>
      </c>
      <c r="D6138" s="2" t="s">
        <v>149</v>
      </c>
      <c r="E6138" s="2"/>
      <c r="F6138" s="2"/>
    </row>
    <row r="6139" spans="1:6" ht="18" customHeight="1">
      <c r="A6139" s="2">
        <v>5506901000</v>
      </c>
      <c r="B6139" s="2" t="s">
        <v>11644</v>
      </c>
      <c r="C6139" s="2" t="s">
        <v>11636</v>
      </c>
      <c r="D6139" s="2" t="s">
        <v>149</v>
      </c>
      <c r="E6139" s="2"/>
      <c r="F6139" s="2"/>
    </row>
    <row r="6140" spans="1:6" ht="18" customHeight="1">
      <c r="A6140" s="2">
        <v>5506909000</v>
      </c>
      <c r="B6140" s="2" t="s">
        <v>11645</v>
      </c>
      <c r="C6140" s="2" t="s">
        <v>11636</v>
      </c>
      <c r="D6140" s="2" t="s">
        <v>149</v>
      </c>
      <c r="E6140" s="2"/>
      <c r="F6140" s="2"/>
    </row>
    <row r="6141" spans="1:6" ht="18" customHeight="1">
      <c r="A6141" s="2">
        <v>5507000000</v>
      </c>
      <c r="B6141" s="2" t="s">
        <v>11646</v>
      </c>
      <c r="C6141" s="2" t="s">
        <v>11636</v>
      </c>
      <c r="D6141" s="2" t="s">
        <v>149</v>
      </c>
      <c r="E6141" s="2"/>
      <c r="F6141" s="2"/>
    </row>
    <row r="6142" spans="1:6" ht="18" customHeight="1">
      <c r="A6142" s="2">
        <v>5508100000</v>
      </c>
      <c r="B6142" s="2" t="s">
        <v>11647</v>
      </c>
      <c r="C6142" s="2" t="s">
        <v>11648</v>
      </c>
      <c r="D6142" s="2" t="s">
        <v>149</v>
      </c>
      <c r="E6142" s="2"/>
      <c r="F6142" s="2"/>
    </row>
    <row r="6143" spans="1:6" ht="18" customHeight="1">
      <c r="A6143" s="2">
        <v>5508200000</v>
      </c>
      <c r="B6143" s="2" t="s">
        <v>11649</v>
      </c>
      <c r="C6143" s="2" t="s">
        <v>11648</v>
      </c>
      <c r="D6143" s="2" t="s">
        <v>149</v>
      </c>
      <c r="E6143" s="2"/>
      <c r="F6143" s="2"/>
    </row>
    <row r="6144" spans="1:6" ht="18" customHeight="1">
      <c r="A6144" s="2">
        <v>5509110000</v>
      </c>
      <c r="B6144" s="2" t="s">
        <v>11650</v>
      </c>
      <c r="C6144" s="2" t="s">
        <v>11651</v>
      </c>
      <c r="D6144" s="2" t="s">
        <v>149</v>
      </c>
      <c r="E6144" s="2"/>
      <c r="F6144" s="2"/>
    </row>
    <row r="6145" spans="1:6" ht="18" customHeight="1">
      <c r="A6145" s="2">
        <v>5509120000</v>
      </c>
      <c r="B6145" s="2" t="s">
        <v>11652</v>
      </c>
      <c r="C6145" s="2" t="s">
        <v>11651</v>
      </c>
      <c r="D6145" s="2" t="s">
        <v>149</v>
      </c>
      <c r="E6145" s="2"/>
      <c r="F6145" s="2"/>
    </row>
    <row r="6146" spans="1:6" ht="18" customHeight="1">
      <c r="A6146" s="2">
        <v>5509210000</v>
      </c>
      <c r="B6146" s="2" t="s">
        <v>11653</v>
      </c>
      <c r="C6146" s="2" t="s">
        <v>11651</v>
      </c>
      <c r="D6146" s="2" t="s">
        <v>149</v>
      </c>
      <c r="E6146" s="2"/>
      <c r="F6146" s="2"/>
    </row>
    <row r="6147" spans="1:6" ht="18" customHeight="1">
      <c r="A6147" s="2">
        <v>5509220000</v>
      </c>
      <c r="B6147" s="2" t="s">
        <v>11654</v>
      </c>
      <c r="C6147" s="2" t="s">
        <v>11651</v>
      </c>
      <c r="D6147" s="2" t="s">
        <v>149</v>
      </c>
      <c r="E6147" s="2"/>
      <c r="F6147" s="2"/>
    </row>
    <row r="6148" spans="1:6" ht="18" customHeight="1">
      <c r="A6148" s="2">
        <v>5509310000</v>
      </c>
      <c r="B6148" s="2" t="s">
        <v>11655</v>
      </c>
      <c r="C6148" s="2" t="s">
        <v>11651</v>
      </c>
      <c r="D6148" s="2" t="s">
        <v>149</v>
      </c>
      <c r="E6148" s="2"/>
      <c r="F6148" s="2"/>
    </row>
    <row r="6149" spans="1:6" ht="18" customHeight="1">
      <c r="A6149" s="2">
        <v>5509320000</v>
      </c>
      <c r="B6149" s="2" t="s">
        <v>11656</v>
      </c>
      <c r="C6149" s="2" t="s">
        <v>11651</v>
      </c>
      <c r="D6149" s="2" t="s">
        <v>149</v>
      </c>
      <c r="E6149" s="2"/>
      <c r="F6149" s="2"/>
    </row>
    <row r="6150" spans="1:6" ht="18" customHeight="1">
      <c r="A6150" s="2">
        <v>5509410000</v>
      </c>
      <c r="B6150" s="2" t="s">
        <v>11657</v>
      </c>
      <c r="C6150" s="2" t="s">
        <v>11651</v>
      </c>
      <c r="D6150" s="2" t="s">
        <v>149</v>
      </c>
      <c r="E6150" s="2"/>
      <c r="F6150" s="2"/>
    </row>
    <row r="6151" spans="1:6" ht="18" customHeight="1">
      <c r="A6151" s="2">
        <v>5509420000</v>
      </c>
      <c r="B6151" s="2" t="s">
        <v>11658</v>
      </c>
      <c r="C6151" s="2" t="s">
        <v>11651</v>
      </c>
      <c r="D6151" s="2" t="s">
        <v>149</v>
      </c>
      <c r="E6151" s="2"/>
      <c r="F6151" s="2"/>
    </row>
    <row r="6152" spans="1:6" ht="18" customHeight="1">
      <c r="A6152" s="2">
        <v>5509510000</v>
      </c>
      <c r="B6152" s="2" t="s">
        <v>11659</v>
      </c>
      <c r="C6152" s="2" t="s">
        <v>11651</v>
      </c>
      <c r="D6152" s="2" t="s">
        <v>149</v>
      </c>
      <c r="E6152" s="2"/>
      <c r="F6152" s="2"/>
    </row>
    <row r="6153" spans="1:6" ht="18" customHeight="1">
      <c r="A6153" s="2">
        <v>5509520000</v>
      </c>
      <c r="B6153" s="2" t="s">
        <v>11660</v>
      </c>
      <c r="C6153" s="2" t="s">
        <v>11651</v>
      </c>
      <c r="D6153" s="2" t="s">
        <v>149</v>
      </c>
      <c r="E6153" s="2"/>
      <c r="F6153" s="2"/>
    </row>
    <row r="6154" spans="1:6" ht="18" customHeight="1">
      <c r="A6154" s="2">
        <v>5509530000</v>
      </c>
      <c r="B6154" s="2" t="s">
        <v>11661</v>
      </c>
      <c r="C6154" s="2" t="s">
        <v>11651</v>
      </c>
      <c r="D6154" s="2" t="s">
        <v>149</v>
      </c>
      <c r="E6154" s="2"/>
      <c r="F6154" s="2"/>
    </row>
    <row r="6155" spans="1:6" ht="18" customHeight="1">
      <c r="A6155" s="2">
        <v>5509590000</v>
      </c>
      <c r="B6155" s="2" t="s">
        <v>11662</v>
      </c>
      <c r="C6155" s="2" t="s">
        <v>11651</v>
      </c>
      <c r="D6155" s="2" t="s">
        <v>149</v>
      </c>
      <c r="E6155" s="2"/>
      <c r="F6155" s="2"/>
    </row>
    <row r="6156" spans="1:6" ht="18" customHeight="1">
      <c r="A6156" s="2">
        <v>5509610000</v>
      </c>
      <c r="B6156" s="2" t="s">
        <v>11663</v>
      </c>
      <c r="C6156" s="2" t="s">
        <v>11651</v>
      </c>
      <c r="D6156" s="2" t="s">
        <v>149</v>
      </c>
      <c r="E6156" s="2"/>
      <c r="F6156" s="2"/>
    </row>
    <row r="6157" spans="1:6" ht="18" customHeight="1">
      <c r="A6157" s="2">
        <v>5509620000</v>
      </c>
      <c r="B6157" s="2" t="s">
        <v>11664</v>
      </c>
      <c r="C6157" s="2" t="s">
        <v>11651</v>
      </c>
      <c r="D6157" s="2" t="s">
        <v>149</v>
      </c>
      <c r="E6157" s="2"/>
      <c r="F6157" s="2"/>
    </row>
    <row r="6158" spans="1:6" ht="18" customHeight="1">
      <c r="A6158" s="2">
        <v>5509690000</v>
      </c>
      <c r="B6158" s="2" t="s">
        <v>11665</v>
      </c>
      <c r="C6158" s="2" t="s">
        <v>11651</v>
      </c>
      <c r="D6158" s="2" t="s">
        <v>149</v>
      </c>
      <c r="E6158" s="2"/>
      <c r="F6158" s="2"/>
    </row>
    <row r="6159" spans="1:6" ht="18" customHeight="1">
      <c r="A6159" s="2">
        <v>5509910000</v>
      </c>
      <c r="B6159" s="2" t="s">
        <v>11666</v>
      </c>
      <c r="C6159" s="2" t="s">
        <v>11651</v>
      </c>
      <c r="D6159" s="2" t="s">
        <v>149</v>
      </c>
      <c r="E6159" s="2"/>
      <c r="F6159" s="2"/>
    </row>
    <row r="6160" spans="1:6" ht="18" customHeight="1">
      <c r="A6160" s="2">
        <v>5509920000</v>
      </c>
      <c r="B6160" s="2" t="s">
        <v>11667</v>
      </c>
      <c r="C6160" s="2" t="s">
        <v>11651</v>
      </c>
      <c r="D6160" s="2" t="s">
        <v>149</v>
      </c>
      <c r="E6160" s="2"/>
      <c r="F6160" s="2"/>
    </row>
    <row r="6161" spans="1:6" ht="18" customHeight="1">
      <c r="A6161" s="2">
        <v>5509990000</v>
      </c>
      <c r="B6161" s="2" t="s">
        <v>11668</v>
      </c>
      <c r="C6161" s="2" t="s">
        <v>11651</v>
      </c>
      <c r="D6161" s="2" t="s">
        <v>149</v>
      </c>
      <c r="E6161" s="2"/>
      <c r="F6161" s="2"/>
    </row>
    <row r="6162" spans="1:6" ht="18" customHeight="1">
      <c r="A6162" s="2">
        <v>5510110000</v>
      </c>
      <c r="B6162" s="2" t="s">
        <v>11669</v>
      </c>
      <c r="C6162" s="2" t="s">
        <v>11651</v>
      </c>
      <c r="D6162" s="2" t="s">
        <v>149</v>
      </c>
      <c r="E6162" s="2"/>
      <c r="F6162" s="2"/>
    </row>
    <row r="6163" spans="1:6" ht="18" customHeight="1">
      <c r="A6163" s="2">
        <v>5510120000</v>
      </c>
      <c r="B6163" s="2" t="s">
        <v>11670</v>
      </c>
      <c r="C6163" s="2" t="s">
        <v>11651</v>
      </c>
      <c r="D6163" s="2" t="s">
        <v>149</v>
      </c>
      <c r="E6163" s="2"/>
      <c r="F6163" s="2"/>
    </row>
    <row r="6164" spans="1:6" ht="18" customHeight="1">
      <c r="A6164" s="2">
        <v>5510200000</v>
      </c>
      <c r="B6164" s="2" t="s">
        <v>11671</v>
      </c>
      <c r="C6164" s="2" t="s">
        <v>11651</v>
      </c>
      <c r="D6164" s="2" t="s">
        <v>149</v>
      </c>
      <c r="E6164" s="2"/>
      <c r="F6164" s="2"/>
    </row>
    <row r="6165" spans="1:6" ht="18" customHeight="1">
      <c r="A6165" s="2">
        <v>5510300000</v>
      </c>
      <c r="B6165" s="2" t="s">
        <v>11672</v>
      </c>
      <c r="C6165" s="2" t="s">
        <v>11651</v>
      </c>
      <c r="D6165" s="2" t="s">
        <v>149</v>
      </c>
      <c r="E6165" s="2"/>
      <c r="F6165" s="2"/>
    </row>
    <row r="6166" spans="1:6" ht="18" customHeight="1">
      <c r="A6166" s="2">
        <v>5510900000</v>
      </c>
      <c r="B6166" s="2" t="s">
        <v>11673</v>
      </c>
      <c r="C6166" s="2" t="s">
        <v>11651</v>
      </c>
      <c r="D6166" s="2" t="s">
        <v>149</v>
      </c>
      <c r="E6166" s="2"/>
      <c r="F6166" s="2"/>
    </row>
    <row r="6167" spans="1:6" ht="18" customHeight="1">
      <c r="A6167" s="2">
        <v>5511100000</v>
      </c>
      <c r="B6167" s="2" t="s">
        <v>11674</v>
      </c>
      <c r="C6167" s="2" t="s">
        <v>11675</v>
      </c>
      <c r="D6167" s="2" t="s">
        <v>149</v>
      </c>
      <c r="E6167" s="2"/>
      <c r="F6167" s="2"/>
    </row>
    <row r="6168" spans="1:6" ht="18" customHeight="1">
      <c r="A6168" s="2">
        <v>5511200000</v>
      </c>
      <c r="B6168" s="2" t="s">
        <v>11676</v>
      </c>
      <c r="C6168" s="2" t="s">
        <v>11675</v>
      </c>
      <c r="D6168" s="2" t="s">
        <v>149</v>
      </c>
      <c r="E6168" s="2"/>
      <c r="F6168" s="2"/>
    </row>
    <row r="6169" spans="1:6" ht="18" customHeight="1">
      <c r="A6169" s="2">
        <v>5511300000</v>
      </c>
      <c r="B6169" s="2" t="s">
        <v>11677</v>
      </c>
      <c r="C6169" s="2" t="s">
        <v>11675</v>
      </c>
      <c r="D6169" s="2" t="s">
        <v>149</v>
      </c>
      <c r="E6169" s="2"/>
      <c r="F6169" s="2"/>
    </row>
    <row r="6170" spans="1:6" ht="18" customHeight="1">
      <c r="A6170" s="2">
        <v>5512110000</v>
      </c>
      <c r="B6170" s="2" t="s">
        <v>11678</v>
      </c>
      <c r="C6170" s="2" t="s">
        <v>11679</v>
      </c>
      <c r="D6170" s="2" t="s">
        <v>9495</v>
      </c>
      <c r="E6170" s="2" t="s">
        <v>149</v>
      </c>
      <c r="F6170" s="2"/>
    </row>
    <row r="6171" spans="1:6" ht="18" customHeight="1">
      <c r="A6171" s="2">
        <v>5512190000</v>
      </c>
      <c r="B6171" s="2" t="s">
        <v>11680</v>
      </c>
      <c r="C6171" s="2" t="s">
        <v>11679</v>
      </c>
      <c r="D6171" s="2" t="s">
        <v>9495</v>
      </c>
      <c r="E6171" s="2" t="s">
        <v>149</v>
      </c>
      <c r="F6171" s="2"/>
    </row>
    <row r="6172" spans="1:6" ht="18" customHeight="1">
      <c r="A6172" s="2">
        <v>5512210000</v>
      </c>
      <c r="B6172" s="2" t="s">
        <v>11681</v>
      </c>
      <c r="C6172" s="2" t="s">
        <v>11679</v>
      </c>
      <c r="D6172" s="2" t="s">
        <v>9495</v>
      </c>
      <c r="E6172" s="2" t="s">
        <v>149</v>
      </c>
      <c r="F6172" s="2"/>
    </row>
    <row r="6173" spans="1:6" ht="18" customHeight="1">
      <c r="A6173" s="2">
        <v>5512290000</v>
      </c>
      <c r="B6173" s="2" t="s">
        <v>11682</v>
      </c>
      <c r="C6173" s="2" t="s">
        <v>11679</v>
      </c>
      <c r="D6173" s="2" t="s">
        <v>9495</v>
      </c>
      <c r="E6173" s="2" t="s">
        <v>149</v>
      </c>
      <c r="F6173" s="2"/>
    </row>
    <row r="6174" spans="1:6" ht="18" customHeight="1">
      <c r="A6174" s="2">
        <v>5512910000</v>
      </c>
      <c r="B6174" s="2" t="s">
        <v>11683</v>
      </c>
      <c r="C6174" s="2" t="s">
        <v>11679</v>
      </c>
      <c r="D6174" s="2" t="s">
        <v>9495</v>
      </c>
      <c r="E6174" s="2" t="s">
        <v>149</v>
      </c>
      <c r="F6174" s="2"/>
    </row>
    <row r="6175" spans="1:6" ht="18" customHeight="1">
      <c r="A6175" s="2">
        <v>5512990000</v>
      </c>
      <c r="B6175" s="2" t="s">
        <v>11684</v>
      </c>
      <c r="C6175" s="2" t="s">
        <v>11679</v>
      </c>
      <c r="D6175" s="2" t="s">
        <v>9495</v>
      </c>
      <c r="E6175" s="2" t="s">
        <v>149</v>
      </c>
      <c r="F6175" s="2"/>
    </row>
    <row r="6176" spans="1:6" ht="18" customHeight="1">
      <c r="A6176" s="2">
        <v>5513111000</v>
      </c>
      <c r="B6176" s="2" t="s">
        <v>11685</v>
      </c>
      <c r="C6176" s="2" t="s">
        <v>11686</v>
      </c>
      <c r="D6176" s="2" t="s">
        <v>9495</v>
      </c>
      <c r="E6176" s="2" t="s">
        <v>149</v>
      </c>
      <c r="F6176" s="2"/>
    </row>
    <row r="6177" spans="1:6" ht="18" customHeight="1">
      <c r="A6177" s="2">
        <v>5513112000</v>
      </c>
      <c r="B6177" s="2" t="s">
        <v>11687</v>
      </c>
      <c r="C6177" s="2" t="s">
        <v>11686</v>
      </c>
      <c r="D6177" s="2" t="s">
        <v>9495</v>
      </c>
      <c r="E6177" s="2" t="s">
        <v>149</v>
      </c>
      <c r="F6177" s="2"/>
    </row>
    <row r="6178" spans="1:6" ht="18" customHeight="1">
      <c r="A6178" s="2">
        <v>5513121000</v>
      </c>
      <c r="B6178" s="2" t="s">
        <v>11688</v>
      </c>
      <c r="C6178" s="2" t="s">
        <v>11686</v>
      </c>
      <c r="D6178" s="2" t="s">
        <v>9495</v>
      </c>
      <c r="E6178" s="2" t="s">
        <v>149</v>
      </c>
      <c r="F6178" s="2"/>
    </row>
    <row r="6179" spans="1:6" ht="18" customHeight="1">
      <c r="A6179" s="2">
        <v>5513122000</v>
      </c>
      <c r="B6179" s="2" t="s">
        <v>11689</v>
      </c>
      <c r="C6179" s="2" t="s">
        <v>11686</v>
      </c>
      <c r="D6179" s="2" t="s">
        <v>9495</v>
      </c>
      <c r="E6179" s="2" t="s">
        <v>149</v>
      </c>
      <c r="F6179" s="2"/>
    </row>
    <row r="6180" spans="1:6" ht="18" customHeight="1">
      <c r="A6180" s="2">
        <v>5513131000</v>
      </c>
      <c r="B6180" s="2" t="s">
        <v>11690</v>
      </c>
      <c r="C6180" s="2" t="s">
        <v>11686</v>
      </c>
      <c r="D6180" s="2" t="s">
        <v>9495</v>
      </c>
      <c r="E6180" s="2" t="s">
        <v>149</v>
      </c>
      <c r="F6180" s="2"/>
    </row>
    <row r="6181" spans="1:6" ht="18" customHeight="1">
      <c r="A6181" s="2">
        <v>5513132000</v>
      </c>
      <c r="B6181" s="2" t="s">
        <v>11691</v>
      </c>
      <c r="C6181" s="2" t="s">
        <v>11686</v>
      </c>
      <c r="D6181" s="2" t="s">
        <v>9495</v>
      </c>
      <c r="E6181" s="2" t="s">
        <v>149</v>
      </c>
      <c r="F6181" s="2"/>
    </row>
    <row r="6182" spans="1:6" ht="18" customHeight="1">
      <c r="A6182" s="2">
        <v>5513190000</v>
      </c>
      <c r="B6182" s="2" t="s">
        <v>11692</v>
      </c>
      <c r="C6182" s="2" t="s">
        <v>11686</v>
      </c>
      <c r="D6182" s="2" t="s">
        <v>9495</v>
      </c>
      <c r="E6182" s="2" t="s">
        <v>149</v>
      </c>
      <c r="F6182" s="2"/>
    </row>
    <row r="6183" spans="1:6" ht="18" customHeight="1">
      <c r="A6183" s="2">
        <v>5513210000</v>
      </c>
      <c r="B6183" s="2" t="s">
        <v>11693</v>
      </c>
      <c r="C6183" s="2" t="s">
        <v>11686</v>
      </c>
      <c r="D6183" s="2" t="s">
        <v>9495</v>
      </c>
      <c r="E6183" s="2" t="s">
        <v>149</v>
      </c>
      <c r="F6183" s="2"/>
    </row>
    <row r="6184" spans="1:6" ht="18" customHeight="1">
      <c r="A6184" s="2">
        <v>5513231000</v>
      </c>
      <c r="B6184" s="2" t="s">
        <v>11694</v>
      </c>
      <c r="C6184" s="2" t="s">
        <v>11686</v>
      </c>
      <c r="D6184" s="2" t="s">
        <v>9495</v>
      </c>
      <c r="E6184" s="2" t="s">
        <v>149</v>
      </c>
      <c r="F6184" s="2"/>
    </row>
    <row r="6185" spans="1:6" ht="18" customHeight="1">
      <c r="A6185" s="2">
        <v>5513239000</v>
      </c>
      <c r="B6185" s="2" t="s">
        <v>11695</v>
      </c>
      <c r="C6185" s="2" t="s">
        <v>11686</v>
      </c>
      <c r="D6185" s="2" t="s">
        <v>9495</v>
      </c>
      <c r="E6185" s="2" t="s">
        <v>149</v>
      </c>
      <c r="F6185" s="2"/>
    </row>
    <row r="6186" spans="1:6" ht="18" customHeight="1">
      <c r="A6186" s="2">
        <v>5513290000</v>
      </c>
      <c r="B6186" s="2" t="s">
        <v>11696</v>
      </c>
      <c r="C6186" s="2" t="s">
        <v>11686</v>
      </c>
      <c r="D6186" s="2" t="s">
        <v>9495</v>
      </c>
      <c r="E6186" s="2" t="s">
        <v>149</v>
      </c>
      <c r="F6186" s="2"/>
    </row>
    <row r="6187" spans="1:6" ht="18" customHeight="1">
      <c r="A6187" s="2">
        <v>5513310000</v>
      </c>
      <c r="B6187" s="2" t="s">
        <v>11697</v>
      </c>
      <c r="C6187" s="2" t="s">
        <v>11686</v>
      </c>
      <c r="D6187" s="2" t="s">
        <v>9495</v>
      </c>
      <c r="E6187" s="2" t="s">
        <v>149</v>
      </c>
      <c r="F6187" s="2"/>
    </row>
    <row r="6188" spans="1:6" ht="18" customHeight="1">
      <c r="A6188" s="2">
        <v>5513391000</v>
      </c>
      <c r="B6188" s="2" t="s">
        <v>11698</v>
      </c>
      <c r="C6188" s="2" t="s">
        <v>11686</v>
      </c>
      <c r="D6188" s="2" t="s">
        <v>9495</v>
      </c>
      <c r="E6188" s="2" t="s">
        <v>149</v>
      </c>
      <c r="F6188" s="2"/>
    </row>
    <row r="6189" spans="1:6" ht="18" customHeight="1">
      <c r="A6189" s="2">
        <v>5513392000</v>
      </c>
      <c r="B6189" s="2" t="s">
        <v>11699</v>
      </c>
      <c r="C6189" s="2" t="s">
        <v>11686</v>
      </c>
      <c r="D6189" s="2" t="s">
        <v>9495</v>
      </c>
      <c r="E6189" s="2" t="s">
        <v>149</v>
      </c>
      <c r="F6189" s="2"/>
    </row>
    <row r="6190" spans="1:6" ht="18" customHeight="1">
      <c r="A6190" s="2">
        <v>5513399000</v>
      </c>
      <c r="B6190" s="2" t="s">
        <v>11700</v>
      </c>
      <c r="C6190" s="2" t="s">
        <v>11686</v>
      </c>
      <c r="D6190" s="2" t="s">
        <v>9495</v>
      </c>
      <c r="E6190" s="2" t="s">
        <v>149</v>
      </c>
      <c r="F6190" s="2"/>
    </row>
    <row r="6191" spans="1:6" ht="18" customHeight="1">
      <c r="A6191" s="2">
        <v>5513410000</v>
      </c>
      <c r="B6191" s="2" t="s">
        <v>11701</v>
      </c>
      <c r="C6191" s="2" t="s">
        <v>11686</v>
      </c>
      <c r="D6191" s="2" t="s">
        <v>9495</v>
      </c>
      <c r="E6191" s="2" t="s">
        <v>149</v>
      </c>
      <c r="F6191" s="2"/>
    </row>
    <row r="6192" spans="1:6" ht="18" customHeight="1">
      <c r="A6192" s="2">
        <v>5513491000</v>
      </c>
      <c r="B6192" s="2" t="s">
        <v>11702</v>
      </c>
      <c r="C6192" s="2" t="s">
        <v>11686</v>
      </c>
      <c r="D6192" s="2" t="s">
        <v>9495</v>
      </c>
      <c r="E6192" s="2" t="s">
        <v>149</v>
      </c>
      <c r="F6192" s="2"/>
    </row>
    <row r="6193" spans="1:6" ht="18" customHeight="1">
      <c r="A6193" s="2">
        <v>5513492000</v>
      </c>
      <c r="B6193" s="2" t="s">
        <v>11703</v>
      </c>
      <c r="C6193" s="2" t="s">
        <v>11686</v>
      </c>
      <c r="D6193" s="2" t="s">
        <v>9495</v>
      </c>
      <c r="E6193" s="2" t="s">
        <v>149</v>
      </c>
      <c r="F6193" s="2"/>
    </row>
    <row r="6194" spans="1:6" ht="18" customHeight="1">
      <c r="A6194" s="2">
        <v>5513499000</v>
      </c>
      <c r="B6194" s="2" t="s">
        <v>11704</v>
      </c>
      <c r="C6194" s="2" t="s">
        <v>11686</v>
      </c>
      <c r="D6194" s="2" t="s">
        <v>9495</v>
      </c>
      <c r="E6194" s="2" t="s">
        <v>149</v>
      </c>
      <c r="F6194" s="2"/>
    </row>
    <row r="6195" spans="1:6" ht="18" customHeight="1">
      <c r="A6195" s="2">
        <v>5514111000</v>
      </c>
      <c r="B6195" s="2" t="s">
        <v>11685</v>
      </c>
      <c r="C6195" s="2" t="s">
        <v>11686</v>
      </c>
      <c r="D6195" s="2" t="s">
        <v>9495</v>
      </c>
      <c r="E6195" s="2" t="s">
        <v>149</v>
      </c>
      <c r="F6195" s="2"/>
    </row>
    <row r="6196" spans="1:6" ht="18" customHeight="1">
      <c r="A6196" s="2">
        <v>5514112000</v>
      </c>
      <c r="B6196" s="2" t="s">
        <v>11687</v>
      </c>
      <c r="C6196" s="2" t="s">
        <v>11686</v>
      </c>
      <c r="D6196" s="2" t="s">
        <v>9495</v>
      </c>
      <c r="E6196" s="2" t="s">
        <v>149</v>
      </c>
      <c r="F6196" s="2"/>
    </row>
    <row r="6197" spans="1:6" ht="18" customHeight="1">
      <c r="A6197" s="2">
        <v>5514121000</v>
      </c>
      <c r="B6197" s="2" t="s">
        <v>11705</v>
      </c>
      <c r="C6197" s="2" t="s">
        <v>11686</v>
      </c>
      <c r="D6197" s="2" t="s">
        <v>9495</v>
      </c>
      <c r="E6197" s="2" t="s">
        <v>149</v>
      </c>
      <c r="F6197" s="2"/>
    </row>
    <row r="6198" spans="1:6" ht="18" customHeight="1">
      <c r="A6198" s="2">
        <v>5514122000</v>
      </c>
      <c r="B6198" s="2" t="s">
        <v>11706</v>
      </c>
      <c r="C6198" s="2" t="s">
        <v>11686</v>
      </c>
      <c r="D6198" s="2" t="s">
        <v>9495</v>
      </c>
      <c r="E6198" s="2" t="s">
        <v>149</v>
      </c>
      <c r="F6198" s="2"/>
    </row>
    <row r="6199" spans="1:6" ht="18" customHeight="1">
      <c r="A6199" s="2">
        <v>5514191100</v>
      </c>
      <c r="B6199" s="2" t="s">
        <v>11707</v>
      </c>
      <c r="C6199" s="2" t="s">
        <v>11686</v>
      </c>
      <c r="D6199" s="2" t="s">
        <v>9495</v>
      </c>
      <c r="E6199" s="2" t="s">
        <v>149</v>
      </c>
      <c r="F6199" s="2"/>
    </row>
    <row r="6200" spans="1:6" ht="18" customHeight="1">
      <c r="A6200" s="2">
        <v>5514191200</v>
      </c>
      <c r="B6200" s="2" t="s">
        <v>11691</v>
      </c>
      <c r="C6200" s="2" t="s">
        <v>11686</v>
      </c>
      <c r="D6200" s="2" t="s">
        <v>9495</v>
      </c>
      <c r="E6200" s="2" t="s">
        <v>149</v>
      </c>
      <c r="F6200" s="2"/>
    </row>
    <row r="6201" spans="1:6" ht="18" customHeight="1">
      <c r="A6201" s="2">
        <v>5514199000</v>
      </c>
      <c r="B6201" s="2" t="s">
        <v>11708</v>
      </c>
      <c r="C6201" s="2" t="s">
        <v>11686</v>
      </c>
      <c r="D6201" s="2" t="s">
        <v>9495</v>
      </c>
      <c r="E6201" s="2" t="s">
        <v>149</v>
      </c>
      <c r="F6201" s="2"/>
    </row>
    <row r="6202" spans="1:6" ht="18" customHeight="1">
      <c r="A6202" s="2">
        <v>5514210000</v>
      </c>
      <c r="B6202" s="2" t="s">
        <v>11709</v>
      </c>
      <c r="C6202" s="2" t="s">
        <v>11686</v>
      </c>
      <c r="D6202" s="2" t="s">
        <v>9495</v>
      </c>
      <c r="E6202" s="2" t="s">
        <v>149</v>
      </c>
      <c r="F6202" s="2"/>
    </row>
    <row r="6203" spans="1:6" ht="18" customHeight="1">
      <c r="A6203" s="2">
        <v>5514220000</v>
      </c>
      <c r="B6203" s="2" t="s">
        <v>11710</v>
      </c>
      <c r="C6203" s="2" t="s">
        <v>11686</v>
      </c>
      <c r="D6203" s="2" t="s">
        <v>9495</v>
      </c>
      <c r="E6203" s="2" t="s">
        <v>149</v>
      </c>
      <c r="F6203" s="2"/>
    </row>
    <row r="6204" spans="1:6" ht="18" customHeight="1">
      <c r="A6204" s="2">
        <v>5514230000</v>
      </c>
      <c r="B6204" s="2" t="s">
        <v>11695</v>
      </c>
      <c r="C6204" s="2" t="s">
        <v>11686</v>
      </c>
      <c r="D6204" s="2" t="s">
        <v>9495</v>
      </c>
      <c r="E6204" s="2" t="s">
        <v>149</v>
      </c>
      <c r="F6204" s="2"/>
    </row>
    <row r="6205" spans="1:6" ht="18" customHeight="1">
      <c r="A6205" s="2">
        <v>5514290000</v>
      </c>
      <c r="B6205" s="2" t="s">
        <v>11711</v>
      </c>
      <c r="C6205" s="2" t="s">
        <v>11686</v>
      </c>
      <c r="D6205" s="2" t="s">
        <v>9495</v>
      </c>
      <c r="E6205" s="2" t="s">
        <v>149</v>
      </c>
      <c r="F6205" s="2"/>
    </row>
    <row r="6206" spans="1:6" ht="18" customHeight="1">
      <c r="A6206" s="2">
        <v>5514301000</v>
      </c>
      <c r="B6206" s="2" t="s">
        <v>11712</v>
      </c>
      <c r="C6206" s="2" t="s">
        <v>11686</v>
      </c>
      <c r="D6206" s="2" t="s">
        <v>9495</v>
      </c>
      <c r="E6206" s="2" t="s">
        <v>149</v>
      </c>
      <c r="F6206" s="2"/>
    </row>
    <row r="6207" spans="1:6" ht="18" customHeight="1">
      <c r="A6207" s="2">
        <v>5514302000</v>
      </c>
      <c r="B6207" s="2" t="s">
        <v>11713</v>
      </c>
      <c r="C6207" s="2" t="s">
        <v>11686</v>
      </c>
      <c r="D6207" s="2" t="s">
        <v>9495</v>
      </c>
      <c r="E6207" s="2" t="s">
        <v>149</v>
      </c>
      <c r="F6207" s="2"/>
    </row>
    <row r="6208" spans="1:6" ht="18" customHeight="1">
      <c r="A6208" s="2">
        <v>5514303000</v>
      </c>
      <c r="B6208" s="2" t="s">
        <v>11699</v>
      </c>
      <c r="C6208" s="2" t="s">
        <v>11686</v>
      </c>
      <c r="D6208" s="2" t="s">
        <v>9495</v>
      </c>
      <c r="E6208" s="2" t="s">
        <v>149</v>
      </c>
      <c r="F6208" s="2"/>
    </row>
    <row r="6209" spans="1:6" ht="18" customHeight="1">
      <c r="A6209" s="2">
        <v>5514309000</v>
      </c>
      <c r="B6209" s="2" t="s">
        <v>11714</v>
      </c>
      <c r="C6209" s="2" t="s">
        <v>11686</v>
      </c>
      <c r="D6209" s="2" t="s">
        <v>9495</v>
      </c>
      <c r="E6209" s="2" t="s">
        <v>149</v>
      </c>
      <c r="F6209" s="2"/>
    </row>
    <row r="6210" spans="1:6" ht="18" customHeight="1">
      <c r="A6210" s="2">
        <v>5514410000</v>
      </c>
      <c r="B6210" s="2" t="s">
        <v>11715</v>
      </c>
      <c r="C6210" s="2" t="s">
        <v>11686</v>
      </c>
      <c r="D6210" s="2" t="s">
        <v>9495</v>
      </c>
      <c r="E6210" s="2" t="s">
        <v>149</v>
      </c>
      <c r="F6210" s="2"/>
    </row>
    <row r="6211" spans="1:6" ht="18" customHeight="1">
      <c r="A6211" s="2">
        <v>5514420000</v>
      </c>
      <c r="B6211" s="2" t="s">
        <v>11716</v>
      </c>
      <c r="C6211" s="2" t="s">
        <v>11686</v>
      </c>
      <c r="D6211" s="2" t="s">
        <v>9495</v>
      </c>
      <c r="E6211" s="2" t="s">
        <v>149</v>
      </c>
      <c r="F6211" s="2"/>
    </row>
    <row r="6212" spans="1:6" ht="18" customHeight="1">
      <c r="A6212" s="2">
        <v>5514430000</v>
      </c>
      <c r="B6212" s="2" t="s">
        <v>11703</v>
      </c>
      <c r="C6212" s="2" t="s">
        <v>11686</v>
      </c>
      <c r="D6212" s="2" t="s">
        <v>9495</v>
      </c>
      <c r="E6212" s="2" t="s">
        <v>149</v>
      </c>
      <c r="F6212" s="2"/>
    </row>
    <row r="6213" spans="1:6" ht="18" customHeight="1">
      <c r="A6213" s="2">
        <v>5514490000</v>
      </c>
      <c r="B6213" s="2" t="s">
        <v>11717</v>
      </c>
      <c r="C6213" s="2" t="s">
        <v>11686</v>
      </c>
      <c r="D6213" s="2" t="s">
        <v>9495</v>
      </c>
      <c r="E6213" s="2" t="s">
        <v>149</v>
      </c>
      <c r="F6213" s="2"/>
    </row>
    <row r="6214" spans="1:6" ht="18" customHeight="1">
      <c r="A6214" s="2">
        <v>5515110000</v>
      </c>
      <c r="B6214" s="2" t="s">
        <v>11718</v>
      </c>
      <c r="C6214" s="2" t="s">
        <v>11719</v>
      </c>
      <c r="D6214" s="2" t="s">
        <v>9495</v>
      </c>
      <c r="E6214" s="2" t="s">
        <v>149</v>
      </c>
      <c r="F6214" s="2"/>
    </row>
    <row r="6215" spans="1:6" ht="18" customHeight="1">
      <c r="A6215" s="2">
        <v>5515120000</v>
      </c>
      <c r="B6215" s="2" t="s">
        <v>11720</v>
      </c>
      <c r="C6215" s="2" t="s">
        <v>11719</v>
      </c>
      <c r="D6215" s="2" t="s">
        <v>9495</v>
      </c>
      <c r="E6215" s="2" t="s">
        <v>149</v>
      </c>
      <c r="F6215" s="2"/>
    </row>
    <row r="6216" spans="1:6" ht="18" customHeight="1">
      <c r="A6216" s="2">
        <v>5515130000</v>
      </c>
      <c r="B6216" s="2" t="s">
        <v>11721</v>
      </c>
      <c r="C6216" s="2" t="s">
        <v>11719</v>
      </c>
      <c r="D6216" s="2" t="s">
        <v>9495</v>
      </c>
      <c r="E6216" s="2" t="s">
        <v>149</v>
      </c>
      <c r="F6216" s="2"/>
    </row>
    <row r="6217" spans="1:6" ht="18" customHeight="1">
      <c r="A6217" s="2">
        <v>5515190000</v>
      </c>
      <c r="B6217" s="2" t="s">
        <v>11722</v>
      </c>
      <c r="C6217" s="2" t="s">
        <v>11719</v>
      </c>
      <c r="D6217" s="2" t="s">
        <v>9495</v>
      </c>
      <c r="E6217" s="2" t="s">
        <v>149</v>
      </c>
      <c r="F6217" s="2"/>
    </row>
    <row r="6218" spans="1:6" ht="18" customHeight="1">
      <c r="A6218" s="2">
        <v>5515210000</v>
      </c>
      <c r="B6218" s="2" t="s">
        <v>11723</v>
      </c>
      <c r="C6218" s="2" t="s">
        <v>11719</v>
      </c>
      <c r="D6218" s="2" t="s">
        <v>9495</v>
      </c>
      <c r="E6218" s="2" t="s">
        <v>149</v>
      </c>
      <c r="F6218" s="2"/>
    </row>
    <row r="6219" spans="1:6" ht="18" customHeight="1">
      <c r="A6219" s="2">
        <v>5515220000</v>
      </c>
      <c r="B6219" s="2" t="s">
        <v>11724</v>
      </c>
      <c r="C6219" s="2" t="s">
        <v>11719</v>
      </c>
      <c r="D6219" s="2" t="s">
        <v>9495</v>
      </c>
      <c r="E6219" s="2" t="s">
        <v>149</v>
      </c>
      <c r="F6219" s="2"/>
    </row>
    <row r="6220" spans="1:6" ht="18" customHeight="1">
      <c r="A6220" s="2">
        <v>5515290000</v>
      </c>
      <c r="B6220" s="2" t="s">
        <v>11725</v>
      </c>
      <c r="C6220" s="2" t="s">
        <v>11719</v>
      </c>
      <c r="D6220" s="2" t="s">
        <v>9495</v>
      </c>
      <c r="E6220" s="2" t="s">
        <v>149</v>
      </c>
      <c r="F6220" s="2"/>
    </row>
    <row r="6221" spans="1:6" ht="18" customHeight="1">
      <c r="A6221" s="2">
        <v>5515910000</v>
      </c>
      <c r="B6221" s="2" t="s">
        <v>11726</v>
      </c>
      <c r="C6221" s="2" t="s">
        <v>11719</v>
      </c>
      <c r="D6221" s="2" t="s">
        <v>9495</v>
      </c>
      <c r="E6221" s="2" t="s">
        <v>149</v>
      </c>
      <c r="F6221" s="2"/>
    </row>
    <row r="6222" spans="1:6" ht="18" customHeight="1">
      <c r="A6222" s="2">
        <v>5515990000</v>
      </c>
      <c r="B6222" s="2" t="s">
        <v>11684</v>
      </c>
      <c r="C6222" s="2" t="s">
        <v>11719</v>
      </c>
      <c r="D6222" s="2" t="s">
        <v>9495</v>
      </c>
      <c r="E6222" s="2" t="s">
        <v>149</v>
      </c>
      <c r="F6222" s="2"/>
    </row>
    <row r="6223" spans="1:6" ht="18" customHeight="1">
      <c r="A6223" s="2">
        <v>5516110000</v>
      </c>
      <c r="B6223" s="2" t="s">
        <v>11727</v>
      </c>
      <c r="C6223" s="2" t="s">
        <v>11719</v>
      </c>
      <c r="D6223" s="2" t="s">
        <v>9495</v>
      </c>
      <c r="E6223" s="2" t="s">
        <v>149</v>
      </c>
      <c r="F6223" s="2"/>
    </row>
    <row r="6224" spans="1:6" ht="18" customHeight="1">
      <c r="A6224" s="2">
        <v>5516120000</v>
      </c>
      <c r="B6224" s="2" t="s">
        <v>11728</v>
      </c>
      <c r="C6224" s="2" t="s">
        <v>11719</v>
      </c>
      <c r="D6224" s="2" t="s">
        <v>9495</v>
      </c>
      <c r="E6224" s="2" t="s">
        <v>149</v>
      </c>
      <c r="F6224" s="2"/>
    </row>
    <row r="6225" spans="1:6" ht="18" customHeight="1">
      <c r="A6225" s="2">
        <v>5516130000</v>
      </c>
      <c r="B6225" s="2" t="s">
        <v>11729</v>
      </c>
      <c r="C6225" s="2" t="s">
        <v>11719</v>
      </c>
      <c r="D6225" s="2" t="s">
        <v>9495</v>
      </c>
      <c r="E6225" s="2" t="s">
        <v>149</v>
      </c>
      <c r="F6225" s="2"/>
    </row>
    <row r="6226" spans="1:6" ht="18" customHeight="1">
      <c r="A6226" s="2">
        <v>5516140000</v>
      </c>
      <c r="B6226" s="2" t="s">
        <v>11730</v>
      </c>
      <c r="C6226" s="2" t="s">
        <v>11719</v>
      </c>
      <c r="D6226" s="2" t="s">
        <v>9495</v>
      </c>
      <c r="E6226" s="2" t="s">
        <v>149</v>
      </c>
      <c r="F6226" s="2"/>
    </row>
    <row r="6227" spans="1:6" ht="18" customHeight="1">
      <c r="A6227" s="2">
        <v>5516210000</v>
      </c>
      <c r="B6227" s="2" t="s">
        <v>11731</v>
      </c>
      <c r="C6227" s="2" t="s">
        <v>11719</v>
      </c>
      <c r="D6227" s="2" t="s">
        <v>9495</v>
      </c>
      <c r="E6227" s="2" t="s">
        <v>149</v>
      </c>
      <c r="F6227" s="2"/>
    </row>
    <row r="6228" spans="1:6" ht="18" customHeight="1">
      <c r="A6228" s="2">
        <v>5516220000</v>
      </c>
      <c r="B6228" s="2" t="s">
        <v>11732</v>
      </c>
      <c r="C6228" s="2" t="s">
        <v>11719</v>
      </c>
      <c r="D6228" s="2" t="s">
        <v>9495</v>
      </c>
      <c r="E6228" s="2" t="s">
        <v>149</v>
      </c>
      <c r="F6228" s="2"/>
    </row>
    <row r="6229" spans="1:6" ht="18" customHeight="1">
      <c r="A6229" s="2">
        <v>5516230000</v>
      </c>
      <c r="B6229" s="2" t="s">
        <v>11733</v>
      </c>
      <c r="C6229" s="2" t="s">
        <v>11719</v>
      </c>
      <c r="D6229" s="2" t="s">
        <v>9495</v>
      </c>
      <c r="E6229" s="2" t="s">
        <v>149</v>
      </c>
      <c r="F6229" s="2"/>
    </row>
    <row r="6230" spans="1:6" ht="18" customHeight="1">
      <c r="A6230" s="2">
        <v>5516240000</v>
      </c>
      <c r="B6230" s="2" t="s">
        <v>11734</v>
      </c>
      <c r="C6230" s="2" t="s">
        <v>11719</v>
      </c>
      <c r="D6230" s="2" t="s">
        <v>9495</v>
      </c>
      <c r="E6230" s="2" t="s">
        <v>149</v>
      </c>
      <c r="F6230" s="2"/>
    </row>
    <row r="6231" spans="1:6" ht="18" customHeight="1">
      <c r="A6231" s="2">
        <v>5516310000</v>
      </c>
      <c r="B6231" s="2" t="s">
        <v>11735</v>
      </c>
      <c r="C6231" s="2" t="s">
        <v>11719</v>
      </c>
      <c r="D6231" s="2" t="s">
        <v>9495</v>
      </c>
      <c r="E6231" s="2" t="s">
        <v>149</v>
      </c>
      <c r="F6231" s="2"/>
    </row>
    <row r="6232" spans="1:6" ht="18" customHeight="1">
      <c r="A6232" s="2">
        <v>5516320000</v>
      </c>
      <c r="B6232" s="2" t="s">
        <v>11732</v>
      </c>
      <c r="C6232" s="2" t="s">
        <v>11719</v>
      </c>
      <c r="D6232" s="2" t="s">
        <v>9495</v>
      </c>
      <c r="E6232" s="2" t="s">
        <v>149</v>
      </c>
      <c r="F6232" s="2"/>
    </row>
    <row r="6233" spans="1:6" ht="18" customHeight="1">
      <c r="A6233" s="2">
        <v>5516330000</v>
      </c>
      <c r="B6233" s="2" t="s">
        <v>11733</v>
      </c>
      <c r="C6233" s="2" t="s">
        <v>11719</v>
      </c>
      <c r="D6233" s="2" t="s">
        <v>9495</v>
      </c>
      <c r="E6233" s="2" t="s">
        <v>149</v>
      </c>
      <c r="F6233" s="2"/>
    </row>
    <row r="6234" spans="1:6" ht="18" customHeight="1">
      <c r="A6234" s="2">
        <v>5516340000</v>
      </c>
      <c r="B6234" s="2" t="s">
        <v>11734</v>
      </c>
      <c r="C6234" s="2" t="s">
        <v>11719</v>
      </c>
      <c r="D6234" s="2" t="s">
        <v>9495</v>
      </c>
      <c r="E6234" s="2" t="s">
        <v>149</v>
      </c>
      <c r="F6234" s="2"/>
    </row>
    <row r="6235" spans="1:6" ht="18" customHeight="1">
      <c r="A6235" s="2">
        <v>5516410000</v>
      </c>
      <c r="B6235" s="2" t="s">
        <v>11736</v>
      </c>
      <c r="C6235" s="2" t="s">
        <v>11719</v>
      </c>
      <c r="D6235" s="2" t="s">
        <v>9495</v>
      </c>
      <c r="E6235" s="2" t="s">
        <v>149</v>
      </c>
      <c r="F6235" s="2"/>
    </row>
    <row r="6236" spans="1:6" ht="18" customHeight="1">
      <c r="A6236" s="2">
        <v>5516420000</v>
      </c>
      <c r="B6236" s="2" t="s">
        <v>11737</v>
      </c>
      <c r="C6236" s="2" t="s">
        <v>11719</v>
      </c>
      <c r="D6236" s="2" t="s">
        <v>9495</v>
      </c>
      <c r="E6236" s="2" t="s">
        <v>149</v>
      </c>
      <c r="F6236" s="2"/>
    </row>
    <row r="6237" spans="1:6" ht="18" customHeight="1">
      <c r="A6237" s="2">
        <v>5516430000</v>
      </c>
      <c r="B6237" s="2" t="s">
        <v>11738</v>
      </c>
      <c r="C6237" s="2" t="s">
        <v>11719</v>
      </c>
      <c r="D6237" s="2" t="s">
        <v>9495</v>
      </c>
      <c r="E6237" s="2" t="s">
        <v>149</v>
      </c>
      <c r="F6237" s="2"/>
    </row>
    <row r="6238" spans="1:6" ht="18" customHeight="1">
      <c r="A6238" s="2">
        <v>5516440000</v>
      </c>
      <c r="B6238" s="2" t="s">
        <v>11739</v>
      </c>
      <c r="C6238" s="2" t="s">
        <v>11719</v>
      </c>
      <c r="D6238" s="2" t="s">
        <v>9495</v>
      </c>
      <c r="E6238" s="2" t="s">
        <v>149</v>
      </c>
      <c r="F6238" s="2"/>
    </row>
    <row r="6239" spans="1:6" ht="18" customHeight="1">
      <c r="A6239" s="2">
        <v>5516910000</v>
      </c>
      <c r="B6239" s="2" t="s">
        <v>11740</v>
      </c>
      <c r="C6239" s="2" t="s">
        <v>11719</v>
      </c>
      <c r="D6239" s="2" t="s">
        <v>9495</v>
      </c>
      <c r="E6239" s="2" t="s">
        <v>149</v>
      </c>
      <c r="F6239" s="2"/>
    </row>
    <row r="6240" spans="1:6" ht="18" customHeight="1">
      <c r="A6240" s="2">
        <v>5516920000</v>
      </c>
      <c r="B6240" s="2" t="s">
        <v>11741</v>
      </c>
      <c r="C6240" s="2" t="s">
        <v>11719</v>
      </c>
      <c r="D6240" s="2" t="s">
        <v>9495</v>
      </c>
      <c r="E6240" s="2" t="s">
        <v>149</v>
      </c>
      <c r="F6240" s="2"/>
    </row>
    <row r="6241" spans="1:6" ht="18" customHeight="1">
      <c r="A6241" s="2">
        <v>5516930000</v>
      </c>
      <c r="B6241" s="2" t="s">
        <v>11742</v>
      </c>
      <c r="C6241" s="2" t="s">
        <v>11719</v>
      </c>
      <c r="D6241" s="2" t="s">
        <v>9495</v>
      </c>
      <c r="E6241" s="2" t="s">
        <v>149</v>
      </c>
      <c r="F6241" s="2"/>
    </row>
    <row r="6242" spans="1:6" ht="18" customHeight="1">
      <c r="A6242" s="2">
        <v>5516940000</v>
      </c>
      <c r="B6242" s="2" t="s">
        <v>11743</v>
      </c>
      <c r="C6242" s="2" t="s">
        <v>11719</v>
      </c>
      <c r="D6242" s="2" t="s">
        <v>9495</v>
      </c>
      <c r="E6242" s="2" t="s">
        <v>149</v>
      </c>
      <c r="F6242" s="2"/>
    </row>
    <row r="6243" spans="1:6" ht="18" customHeight="1">
      <c r="A6243" s="2">
        <v>5601210000</v>
      </c>
      <c r="B6243" s="2" t="s">
        <v>11744</v>
      </c>
      <c r="C6243" s="2" t="s">
        <v>11745</v>
      </c>
      <c r="D6243" s="2" t="s">
        <v>149</v>
      </c>
      <c r="E6243" s="2"/>
      <c r="F6243" s="2"/>
    </row>
    <row r="6244" spans="1:6" ht="18" customHeight="1">
      <c r="A6244" s="2">
        <v>5601221000</v>
      </c>
      <c r="B6244" s="2" t="s">
        <v>11746</v>
      </c>
      <c r="C6244" s="2" t="s">
        <v>11745</v>
      </c>
      <c r="D6244" s="2" t="s">
        <v>149</v>
      </c>
      <c r="E6244" s="2"/>
      <c r="F6244" s="2">
        <v>7</v>
      </c>
    </row>
    <row r="6245" spans="1:6" ht="18" customHeight="1">
      <c r="A6245" s="2">
        <v>5601229000</v>
      </c>
      <c r="B6245" s="2" t="s">
        <v>11747</v>
      </c>
      <c r="C6245" s="2" t="s">
        <v>11745</v>
      </c>
      <c r="D6245" s="2" t="s">
        <v>149</v>
      </c>
      <c r="E6245" s="2"/>
      <c r="F6245" s="2"/>
    </row>
    <row r="6246" spans="1:6" ht="18" customHeight="1">
      <c r="A6246" s="2">
        <v>5601290000</v>
      </c>
      <c r="B6246" s="2" t="s">
        <v>11748</v>
      </c>
      <c r="C6246" s="2" t="s">
        <v>11745</v>
      </c>
      <c r="D6246" s="2" t="s">
        <v>149</v>
      </c>
      <c r="E6246" s="2"/>
      <c r="F6246" s="2"/>
    </row>
    <row r="6247" spans="1:6" ht="18" customHeight="1">
      <c r="A6247" s="2">
        <v>5601300010</v>
      </c>
      <c r="B6247" s="2" t="s">
        <v>11749</v>
      </c>
      <c r="C6247" s="2" t="s">
        <v>11750</v>
      </c>
      <c r="D6247" s="2" t="s">
        <v>149</v>
      </c>
      <c r="E6247" s="2"/>
      <c r="F6247" s="2"/>
    </row>
    <row r="6248" spans="1:6" ht="18" customHeight="1">
      <c r="A6248" s="2">
        <v>5601300090</v>
      </c>
      <c r="B6248" s="2" t="s">
        <v>11751</v>
      </c>
      <c r="C6248" s="2" t="s">
        <v>11750</v>
      </c>
      <c r="D6248" s="2" t="s">
        <v>149</v>
      </c>
      <c r="E6248" s="2"/>
      <c r="F6248" s="2"/>
    </row>
    <row r="6249" spans="1:6" ht="18" customHeight="1">
      <c r="A6249" s="2">
        <v>5602100000</v>
      </c>
      <c r="B6249" s="2" t="s">
        <v>11752</v>
      </c>
      <c r="C6249" s="2" t="s">
        <v>11753</v>
      </c>
      <c r="D6249" s="2" t="s">
        <v>149</v>
      </c>
      <c r="E6249" s="2"/>
      <c r="F6249" s="2"/>
    </row>
    <row r="6250" spans="1:6" ht="18" customHeight="1">
      <c r="A6250" s="2">
        <v>5602210000</v>
      </c>
      <c r="B6250" s="2" t="s">
        <v>11754</v>
      </c>
      <c r="C6250" s="2" t="s">
        <v>11753</v>
      </c>
      <c r="D6250" s="2" t="s">
        <v>149</v>
      </c>
      <c r="E6250" s="2"/>
      <c r="F6250" s="2"/>
    </row>
    <row r="6251" spans="1:6" ht="18" customHeight="1">
      <c r="A6251" s="2">
        <v>5602290000</v>
      </c>
      <c r="B6251" s="2" t="s">
        <v>11755</v>
      </c>
      <c r="C6251" s="2" t="s">
        <v>11753</v>
      </c>
      <c r="D6251" s="2" t="s">
        <v>149</v>
      </c>
      <c r="E6251" s="2"/>
      <c r="F6251" s="2"/>
    </row>
    <row r="6252" spans="1:6" ht="18" customHeight="1">
      <c r="A6252" s="2">
        <v>5602900000</v>
      </c>
      <c r="B6252" s="2" t="s">
        <v>11755</v>
      </c>
      <c r="C6252" s="2" t="s">
        <v>11753</v>
      </c>
      <c r="D6252" s="2" t="s">
        <v>149</v>
      </c>
      <c r="E6252" s="2"/>
      <c r="F6252" s="2"/>
    </row>
    <row r="6253" spans="1:6" ht="18" customHeight="1">
      <c r="A6253" s="2">
        <v>5603111000</v>
      </c>
      <c r="B6253" s="2" t="s">
        <v>11756</v>
      </c>
      <c r="C6253" s="2" t="s">
        <v>11757</v>
      </c>
      <c r="D6253" s="2" t="s">
        <v>149</v>
      </c>
      <c r="E6253" s="2"/>
      <c r="F6253" s="2"/>
    </row>
    <row r="6254" spans="1:6" ht="18" customHeight="1">
      <c r="A6254" s="2">
        <v>5603119000</v>
      </c>
      <c r="B6254" s="2" t="s">
        <v>11758</v>
      </c>
      <c r="C6254" s="2" t="s">
        <v>11759</v>
      </c>
      <c r="D6254" s="2" t="s">
        <v>149</v>
      </c>
      <c r="E6254" s="2"/>
      <c r="F6254" s="2"/>
    </row>
    <row r="6255" spans="1:6" ht="18" customHeight="1">
      <c r="A6255" s="2">
        <v>5603121000</v>
      </c>
      <c r="B6255" s="2" t="s">
        <v>11760</v>
      </c>
      <c r="C6255" s="2" t="s">
        <v>11757</v>
      </c>
      <c r="D6255" s="2" t="s">
        <v>149</v>
      </c>
      <c r="E6255" s="2"/>
      <c r="F6255" s="2"/>
    </row>
    <row r="6256" spans="1:6" ht="18" customHeight="1">
      <c r="A6256" s="2">
        <v>5603129000</v>
      </c>
      <c r="B6256" s="2" t="s">
        <v>11761</v>
      </c>
      <c r="C6256" s="2" t="s">
        <v>11759</v>
      </c>
      <c r="D6256" s="2" t="s">
        <v>149</v>
      </c>
      <c r="E6256" s="2"/>
      <c r="F6256" s="2"/>
    </row>
    <row r="6257" spans="1:6" ht="18" customHeight="1">
      <c r="A6257" s="2">
        <v>5603131000</v>
      </c>
      <c r="B6257" s="2" t="s">
        <v>11762</v>
      </c>
      <c r="C6257" s="2" t="s">
        <v>11757</v>
      </c>
      <c r="D6257" s="2" t="s">
        <v>149</v>
      </c>
      <c r="E6257" s="2"/>
      <c r="F6257" s="2"/>
    </row>
    <row r="6258" spans="1:6" ht="18" customHeight="1">
      <c r="A6258" s="2">
        <v>5603139000</v>
      </c>
      <c r="B6258" s="2" t="s">
        <v>11763</v>
      </c>
      <c r="C6258" s="2" t="s">
        <v>11759</v>
      </c>
      <c r="D6258" s="2" t="s">
        <v>149</v>
      </c>
      <c r="E6258" s="2"/>
      <c r="F6258" s="2"/>
    </row>
    <row r="6259" spans="1:6" ht="18" customHeight="1">
      <c r="A6259" s="2">
        <v>5603141000</v>
      </c>
      <c r="B6259" s="2" t="s">
        <v>11764</v>
      </c>
      <c r="C6259" s="2" t="s">
        <v>11757</v>
      </c>
      <c r="D6259" s="2" t="s">
        <v>149</v>
      </c>
      <c r="E6259" s="2"/>
      <c r="F6259" s="2"/>
    </row>
    <row r="6260" spans="1:6" ht="18" customHeight="1">
      <c r="A6260" s="2">
        <v>5603149000</v>
      </c>
      <c r="B6260" s="2" t="s">
        <v>11765</v>
      </c>
      <c r="C6260" s="2" t="s">
        <v>11766</v>
      </c>
      <c r="D6260" s="2" t="s">
        <v>149</v>
      </c>
      <c r="E6260" s="2"/>
      <c r="F6260" s="2"/>
    </row>
    <row r="6261" spans="1:6" ht="18" customHeight="1">
      <c r="A6261" s="2">
        <v>5603911010</v>
      </c>
      <c r="B6261" s="2" t="s">
        <v>11767</v>
      </c>
      <c r="C6261" s="2" t="s">
        <v>11768</v>
      </c>
      <c r="D6261" s="2" t="s">
        <v>149</v>
      </c>
      <c r="E6261" s="2"/>
      <c r="F6261" s="2"/>
    </row>
    <row r="6262" spans="1:6" ht="18" customHeight="1">
      <c r="A6262" s="2">
        <v>5603911090</v>
      </c>
      <c r="B6262" s="2" t="s">
        <v>11769</v>
      </c>
      <c r="C6262" s="2" t="s">
        <v>11768</v>
      </c>
      <c r="D6262" s="2" t="s">
        <v>149</v>
      </c>
      <c r="E6262" s="2"/>
      <c r="F6262" s="2"/>
    </row>
    <row r="6263" spans="1:6" ht="18" customHeight="1">
      <c r="A6263" s="2">
        <v>5603919000</v>
      </c>
      <c r="B6263" s="2" t="s">
        <v>11770</v>
      </c>
      <c r="C6263" s="2" t="s">
        <v>11771</v>
      </c>
      <c r="D6263" s="2" t="s">
        <v>149</v>
      </c>
      <c r="E6263" s="2"/>
      <c r="F6263" s="2"/>
    </row>
    <row r="6264" spans="1:6" ht="18" customHeight="1">
      <c r="A6264" s="2">
        <v>5603921010</v>
      </c>
      <c r="B6264" s="2" t="s">
        <v>11772</v>
      </c>
      <c r="C6264" s="2" t="s">
        <v>11768</v>
      </c>
      <c r="D6264" s="2" t="s">
        <v>149</v>
      </c>
      <c r="E6264" s="2"/>
      <c r="F6264" s="2"/>
    </row>
    <row r="6265" spans="1:6" ht="18" customHeight="1">
      <c r="A6265" s="2">
        <v>5603921090</v>
      </c>
      <c r="B6265" s="2" t="s">
        <v>11773</v>
      </c>
      <c r="C6265" s="2" t="s">
        <v>11768</v>
      </c>
      <c r="D6265" s="2" t="s">
        <v>149</v>
      </c>
      <c r="E6265" s="2"/>
      <c r="F6265" s="2"/>
    </row>
    <row r="6266" spans="1:6" ht="18" customHeight="1">
      <c r="A6266" s="2">
        <v>5603929000</v>
      </c>
      <c r="B6266" s="2" t="s">
        <v>11774</v>
      </c>
      <c r="C6266" s="2" t="s">
        <v>11771</v>
      </c>
      <c r="D6266" s="2" t="s">
        <v>149</v>
      </c>
      <c r="E6266" s="2"/>
      <c r="F6266" s="2"/>
    </row>
    <row r="6267" spans="1:6" ht="18" customHeight="1">
      <c r="A6267" s="2">
        <v>5603931010</v>
      </c>
      <c r="B6267" s="2" t="s">
        <v>11775</v>
      </c>
      <c r="C6267" s="2" t="s">
        <v>11768</v>
      </c>
      <c r="D6267" s="2" t="s">
        <v>149</v>
      </c>
      <c r="E6267" s="2"/>
      <c r="F6267" s="2"/>
    </row>
    <row r="6268" spans="1:6" ht="18" customHeight="1">
      <c r="A6268" s="2">
        <v>5603931090</v>
      </c>
      <c r="B6268" s="2" t="s">
        <v>11776</v>
      </c>
      <c r="C6268" s="2" t="s">
        <v>11768</v>
      </c>
      <c r="D6268" s="2" t="s">
        <v>149</v>
      </c>
      <c r="E6268" s="2"/>
      <c r="F6268" s="2"/>
    </row>
    <row r="6269" spans="1:6" ht="18" customHeight="1">
      <c r="A6269" s="2">
        <v>5603939000</v>
      </c>
      <c r="B6269" s="2" t="s">
        <v>11777</v>
      </c>
      <c r="C6269" s="2" t="s">
        <v>11771</v>
      </c>
      <c r="D6269" s="2" t="s">
        <v>149</v>
      </c>
      <c r="E6269" s="2"/>
      <c r="F6269" s="2"/>
    </row>
    <row r="6270" spans="1:6" ht="18" customHeight="1">
      <c r="A6270" s="2">
        <v>5603941000</v>
      </c>
      <c r="B6270" s="2" t="s">
        <v>11778</v>
      </c>
      <c r="C6270" s="2" t="s">
        <v>11768</v>
      </c>
      <c r="D6270" s="2" t="s">
        <v>149</v>
      </c>
      <c r="E6270" s="2"/>
      <c r="F6270" s="2"/>
    </row>
    <row r="6271" spans="1:6" ht="18" customHeight="1">
      <c r="A6271" s="2">
        <v>5603949000</v>
      </c>
      <c r="B6271" s="2" t="s">
        <v>11778</v>
      </c>
      <c r="C6271" s="2" t="s">
        <v>11771</v>
      </c>
      <c r="D6271" s="2" t="s">
        <v>149</v>
      </c>
      <c r="E6271" s="2"/>
      <c r="F6271" s="2"/>
    </row>
    <row r="6272" spans="1:6" ht="18" customHeight="1">
      <c r="A6272" s="2">
        <v>5604100000</v>
      </c>
      <c r="B6272" s="2" t="s">
        <v>11779</v>
      </c>
      <c r="C6272" s="2" t="s">
        <v>11780</v>
      </c>
      <c r="D6272" s="2" t="s">
        <v>149</v>
      </c>
      <c r="E6272" s="2"/>
      <c r="F6272" s="2"/>
    </row>
    <row r="6273" spans="1:6" ht="18" customHeight="1">
      <c r="A6273" s="2">
        <v>5604900000</v>
      </c>
      <c r="B6273" s="2" t="s">
        <v>11781</v>
      </c>
      <c r="C6273" s="2" t="s">
        <v>11780</v>
      </c>
      <c r="D6273" s="2" t="s">
        <v>149</v>
      </c>
      <c r="E6273" s="2"/>
      <c r="F6273" s="2"/>
    </row>
    <row r="6274" spans="1:6" ht="18" customHeight="1">
      <c r="A6274" s="2">
        <v>5605000000</v>
      </c>
      <c r="B6274" s="2" t="s">
        <v>11782</v>
      </c>
      <c r="C6274" s="2" t="s">
        <v>11783</v>
      </c>
      <c r="D6274" s="2" t="s">
        <v>149</v>
      </c>
      <c r="E6274" s="2"/>
      <c r="F6274" s="2"/>
    </row>
    <row r="6275" spans="1:6" ht="18" customHeight="1">
      <c r="A6275" s="2">
        <v>5606000000</v>
      </c>
      <c r="B6275" s="2" t="s">
        <v>11784</v>
      </c>
      <c r="C6275" s="2" t="s">
        <v>11785</v>
      </c>
      <c r="D6275" s="2" t="s">
        <v>149</v>
      </c>
      <c r="E6275" s="2"/>
      <c r="F6275" s="2"/>
    </row>
    <row r="6276" spans="1:6" ht="18" customHeight="1">
      <c r="A6276" s="2">
        <v>5607210000</v>
      </c>
      <c r="B6276" s="2" t="s">
        <v>11786</v>
      </c>
      <c r="C6276" s="2" t="s">
        <v>11787</v>
      </c>
      <c r="D6276" s="2" t="s">
        <v>149</v>
      </c>
      <c r="E6276" s="2"/>
      <c r="F6276" s="2"/>
    </row>
    <row r="6277" spans="1:6" ht="18" customHeight="1">
      <c r="A6277" s="2">
        <v>5607290000</v>
      </c>
      <c r="B6277" s="2" t="s">
        <v>11788</v>
      </c>
      <c r="C6277" s="2" t="s">
        <v>11789</v>
      </c>
      <c r="D6277" s="2" t="s">
        <v>149</v>
      </c>
      <c r="E6277" s="2"/>
      <c r="F6277" s="2"/>
    </row>
    <row r="6278" spans="1:6" ht="18" customHeight="1">
      <c r="A6278" s="2">
        <v>5607410000</v>
      </c>
      <c r="B6278" s="2" t="s">
        <v>11790</v>
      </c>
      <c r="C6278" s="2" t="s">
        <v>11787</v>
      </c>
      <c r="D6278" s="2" t="s">
        <v>149</v>
      </c>
      <c r="E6278" s="2"/>
      <c r="F6278" s="2"/>
    </row>
    <row r="6279" spans="1:6" ht="18" customHeight="1">
      <c r="A6279" s="2">
        <v>5607490000</v>
      </c>
      <c r="B6279" s="2" t="s">
        <v>11791</v>
      </c>
      <c r="C6279" s="2" t="s">
        <v>11789</v>
      </c>
      <c r="D6279" s="2" t="s">
        <v>149</v>
      </c>
      <c r="E6279" s="2"/>
      <c r="F6279" s="2"/>
    </row>
    <row r="6280" spans="1:6" ht="18" customHeight="1">
      <c r="A6280" s="2">
        <v>5607500000</v>
      </c>
      <c r="B6280" s="2" t="s">
        <v>11792</v>
      </c>
      <c r="C6280" s="2" t="s">
        <v>11789</v>
      </c>
      <c r="D6280" s="2" t="s">
        <v>149</v>
      </c>
      <c r="E6280" s="2"/>
      <c r="F6280" s="2"/>
    </row>
    <row r="6281" spans="1:6" ht="18" customHeight="1">
      <c r="A6281" s="2">
        <v>5607901000</v>
      </c>
      <c r="B6281" s="2" t="s">
        <v>11793</v>
      </c>
      <c r="C6281" s="2" t="s">
        <v>11789</v>
      </c>
      <c r="D6281" s="2" t="s">
        <v>149</v>
      </c>
      <c r="E6281" s="2"/>
      <c r="F6281" s="2"/>
    </row>
    <row r="6282" spans="1:6" ht="18" customHeight="1">
      <c r="A6282" s="2">
        <v>5607909000</v>
      </c>
      <c r="B6282" s="2" t="s">
        <v>11794</v>
      </c>
      <c r="C6282" s="2" t="s">
        <v>11789</v>
      </c>
      <c r="D6282" s="2" t="s">
        <v>149</v>
      </c>
      <c r="E6282" s="2"/>
      <c r="F6282" s="2"/>
    </row>
    <row r="6283" spans="1:6" ht="18" customHeight="1">
      <c r="A6283" s="2">
        <v>5608110000</v>
      </c>
      <c r="B6283" s="2" t="s">
        <v>11795</v>
      </c>
      <c r="C6283" s="2" t="s">
        <v>11796</v>
      </c>
      <c r="D6283" s="2" t="s">
        <v>149</v>
      </c>
      <c r="E6283" s="2"/>
      <c r="F6283" s="2"/>
    </row>
    <row r="6284" spans="1:6" ht="18" customHeight="1">
      <c r="A6284" s="2">
        <v>5608190000</v>
      </c>
      <c r="B6284" s="2" t="s">
        <v>11797</v>
      </c>
      <c r="C6284" s="2" t="s">
        <v>11798</v>
      </c>
      <c r="D6284" s="2" t="s">
        <v>149</v>
      </c>
      <c r="E6284" s="2"/>
      <c r="F6284" s="2"/>
    </row>
    <row r="6285" spans="1:6" ht="18" customHeight="1">
      <c r="A6285" s="2">
        <v>5608900000</v>
      </c>
      <c r="B6285" s="2" t="s">
        <v>11799</v>
      </c>
      <c r="C6285" s="2" t="s">
        <v>11798</v>
      </c>
      <c r="D6285" s="2" t="s">
        <v>149</v>
      </c>
      <c r="E6285" s="2"/>
      <c r="F6285" s="2"/>
    </row>
    <row r="6286" spans="1:6" ht="18" customHeight="1">
      <c r="A6286" s="2">
        <v>5609000000</v>
      </c>
      <c r="B6286" s="2" t="s">
        <v>11800</v>
      </c>
      <c r="C6286" s="2" t="s">
        <v>11801</v>
      </c>
      <c r="D6286" s="2" t="s">
        <v>149</v>
      </c>
      <c r="E6286" s="2"/>
      <c r="F6286" s="2"/>
    </row>
    <row r="6287" spans="1:6" ht="18" customHeight="1">
      <c r="A6287" s="2">
        <v>5701100000</v>
      </c>
      <c r="B6287" s="2" t="s">
        <v>11802</v>
      </c>
      <c r="C6287" s="2" t="s">
        <v>11803</v>
      </c>
      <c r="D6287" s="2" t="s">
        <v>149</v>
      </c>
      <c r="E6287" s="2" t="s">
        <v>9426</v>
      </c>
      <c r="F6287" s="2"/>
    </row>
    <row r="6288" spans="1:6" ht="18" customHeight="1">
      <c r="A6288" s="2">
        <v>5701901000</v>
      </c>
      <c r="B6288" s="2" t="s">
        <v>11804</v>
      </c>
      <c r="C6288" s="2" t="s">
        <v>11803</v>
      </c>
      <c r="D6288" s="2" t="s">
        <v>149</v>
      </c>
      <c r="E6288" s="2" t="s">
        <v>9426</v>
      </c>
      <c r="F6288" s="2"/>
    </row>
    <row r="6289" spans="1:6" ht="18" customHeight="1">
      <c r="A6289" s="2">
        <v>5701902000</v>
      </c>
      <c r="B6289" s="2" t="s">
        <v>11805</v>
      </c>
      <c r="C6289" s="2" t="s">
        <v>11803</v>
      </c>
      <c r="D6289" s="2" t="s">
        <v>149</v>
      </c>
      <c r="E6289" s="2" t="s">
        <v>9426</v>
      </c>
      <c r="F6289" s="2"/>
    </row>
    <row r="6290" spans="1:6" ht="18" customHeight="1">
      <c r="A6290" s="2">
        <v>5701909000</v>
      </c>
      <c r="B6290" s="2" t="s">
        <v>11806</v>
      </c>
      <c r="C6290" s="2" t="s">
        <v>11803</v>
      </c>
      <c r="D6290" s="2" t="s">
        <v>149</v>
      </c>
      <c r="E6290" s="2" t="s">
        <v>9426</v>
      </c>
      <c r="F6290" s="2"/>
    </row>
    <row r="6291" spans="1:6" ht="18" customHeight="1">
      <c r="A6291" s="2">
        <v>5702100000</v>
      </c>
      <c r="B6291" s="2" t="s">
        <v>11807</v>
      </c>
      <c r="C6291" s="2" t="s">
        <v>11808</v>
      </c>
      <c r="D6291" s="2" t="s">
        <v>149</v>
      </c>
      <c r="E6291" s="2" t="s">
        <v>9426</v>
      </c>
      <c r="F6291" s="2"/>
    </row>
    <row r="6292" spans="1:6" ht="18" customHeight="1">
      <c r="A6292" s="2">
        <v>5702200000</v>
      </c>
      <c r="B6292" s="2" t="s">
        <v>11809</v>
      </c>
      <c r="C6292" s="2" t="s">
        <v>11803</v>
      </c>
      <c r="D6292" s="2" t="s">
        <v>149</v>
      </c>
      <c r="E6292" s="2" t="s">
        <v>9426</v>
      </c>
      <c r="F6292" s="2"/>
    </row>
    <row r="6293" spans="1:6" ht="18" customHeight="1">
      <c r="A6293" s="2">
        <v>5702310000</v>
      </c>
      <c r="B6293" s="2" t="s">
        <v>11810</v>
      </c>
      <c r="C6293" s="2" t="s">
        <v>11803</v>
      </c>
      <c r="D6293" s="2" t="s">
        <v>149</v>
      </c>
      <c r="E6293" s="2" t="s">
        <v>9426</v>
      </c>
      <c r="F6293" s="2"/>
    </row>
    <row r="6294" spans="1:6" ht="18" customHeight="1">
      <c r="A6294" s="2">
        <v>5702320000</v>
      </c>
      <c r="B6294" s="2" t="s">
        <v>11811</v>
      </c>
      <c r="C6294" s="2" t="s">
        <v>11803</v>
      </c>
      <c r="D6294" s="2" t="s">
        <v>149</v>
      </c>
      <c r="E6294" s="2" t="s">
        <v>9426</v>
      </c>
      <c r="F6294" s="2"/>
    </row>
    <row r="6295" spans="1:6" ht="18" customHeight="1">
      <c r="A6295" s="2">
        <v>5702390000</v>
      </c>
      <c r="B6295" s="2" t="s">
        <v>11812</v>
      </c>
      <c r="C6295" s="2" t="s">
        <v>11803</v>
      </c>
      <c r="D6295" s="2" t="s">
        <v>149</v>
      </c>
      <c r="E6295" s="2" t="s">
        <v>9426</v>
      </c>
      <c r="F6295" s="2"/>
    </row>
    <row r="6296" spans="1:6" ht="18" customHeight="1">
      <c r="A6296" s="2">
        <v>5702410000</v>
      </c>
      <c r="B6296" s="2" t="s">
        <v>11813</v>
      </c>
      <c r="C6296" s="2" t="s">
        <v>11803</v>
      </c>
      <c r="D6296" s="2" t="s">
        <v>149</v>
      </c>
      <c r="E6296" s="2" t="s">
        <v>9426</v>
      </c>
      <c r="F6296" s="2"/>
    </row>
    <row r="6297" spans="1:6" ht="18" customHeight="1">
      <c r="A6297" s="2">
        <v>5702420000</v>
      </c>
      <c r="B6297" s="2" t="s">
        <v>11814</v>
      </c>
      <c r="C6297" s="2" t="s">
        <v>11803</v>
      </c>
      <c r="D6297" s="2" t="s">
        <v>149</v>
      </c>
      <c r="E6297" s="2" t="s">
        <v>9426</v>
      </c>
      <c r="F6297" s="2"/>
    </row>
    <row r="6298" spans="1:6" ht="18" customHeight="1">
      <c r="A6298" s="2">
        <v>5702490000</v>
      </c>
      <c r="B6298" s="2" t="s">
        <v>11815</v>
      </c>
      <c r="C6298" s="2" t="s">
        <v>11803</v>
      </c>
      <c r="D6298" s="2" t="s">
        <v>149</v>
      </c>
      <c r="E6298" s="2" t="s">
        <v>9426</v>
      </c>
      <c r="F6298" s="2"/>
    </row>
    <row r="6299" spans="1:6" ht="18" customHeight="1">
      <c r="A6299" s="2">
        <v>5702501000</v>
      </c>
      <c r="B6299" s="2" t="s">
        <v>11816</v>
      </c>
      <c r="C6299" s="2" t="s">
        <v>11803</v>
      </c>
      <c r="D6299" s="2" t="s">
        <v>149</v>
      </c>
      <c r="E6299" s="2" t="s">
        <v>9426</v>
      </c>
      <c r="F6299" s="2"/>
    </row>
    <row r="6300" spans="1:6" ht="18" customHeight="1">
      <c r="A6300" s="2">
        <v>5702502000</v>
      </c>
      <c r="B6300" s="2" t="s">
        <v>11817</v>
      </c>
      <c r="C6300" s="2" t="s">
        <v>11803</v>
      </c>
      <c r="D6300" s="2" t="s">
        <v>149</v>
      </c>
      <c r="E6300" s="2" t="s">
        <v>9426</v>
      </c>
      <c r="F6300" s="2"/>
    </row>
    <row r="6301" spans="1:6" ht="18" customHeight="1">
      <c r="A6301" s="2">
        <v>5702509000</v>
      </c>
      <c r="B6301" s="2" t="s">
        <v>11818</v>
      </c>
      <c r="C6301" s="2" t="s">
        <v>11803</v>
      </c>
      <c r="D6301" s="2" t="s">
        <v>149</v>
      </c>
      <c r="E6301" s="2" t="s">
        <v>9426</v>
      </c>
      <c r="F6301" s="2"/>
    </row>
    <row r="6302" spans="1:6" ht="18" customHeight="1">
      <c r="A6302" s="2">
        <v>5702910000</v>
      </c>
      <c r="B6302" s="2" t="s">
        <v>11819</v>
      </c>
      <c r="C6302" s="2" t="s">
        <v>11803</v>
      </c>
      <c r="D6302" s="2" t="s">
        <v>149</v>
      </c>
      <c r="E6302" s="2" t="s">
        <v>9426</v>
      </c>
      <c r="F6302" s="2"/>
    </row>
    <row r="6303" spans="1:6" ht="18" customHeight="1">
      <c r="A6303" s="2">
        <v>5702920000</v>
      </c>
      <c r="B6303" s="2" t="s">
        <v>11820</v>
      </c>
      <c r="C6303" s="2" t="s">
        <v>11803</v>
      </c>
      <c r="D6303" s="2" t="s">
        <v>149</v>
      </c>
      <c r="E6303" s="2" t="s">
        <v>9426</v>
      </c>
      <c r="F6303" s="2"/>
    </row>
    <row r="6304" spans="1:6" ht="18" customHeight="1">
      <c r="A6304" s="2">
        <v>5702990000</v>
      </c>
      <c r="B6304" s="2" t="s">
        <v>11821</v>
      </c>
      <c r="C6304" s="2" t="s">
        <v>11803</v>
      </c>
      <c r="D6304" s="2" t="s">
        <v>149</v>
      </c>
      <c r="E6304" s="2" t="s">
        <v>9426</v>
      </c>
      <c r="F6304" s="2"/>
    </row>
    <row r="6305" spans="1:6" ht="18" customHeight="1">
      <c r="A6305" s="2">
        <v>5703100000</v>
      </c>
      <c r="B6305" s="2" t="s">
        <v>11822</v>
      </c>
      <c r="C6305" s="2" t="s">
        <v>11823</v>
      </c>
      <c r="D6305" s="2" t="s">
        <v>149</v>
      </c>
      <c r="E6305" s="2" t="s">
        <v>9426</v>
      </c>
      <c r="F6305" s="2"/>
    </row>
    <row r="6306" spans="1:6" ht="18" customHeight="1">
      <c r="A6306" s="2">
        <v>5703210000</v>
      </c>
      <c r="B6306" s="2" t="s">
        <v>11824</v>
      </c>
      <c r="C6306" s="2" t="s">
        <v>11823</v>
      </c>
      <c r="D6306" s="2" t="s">
        <v>149</v>
      </c>
      <c r="E6306" s="2" t="s">
        <v>9426</v>
      </c>
      <c r="F6306" s="2"/>
    </row>
    <row r="6307" spans="1:6" ht="18" customHeight="1">
      <c r="A6307" s="2">
        <v>5703290000</v>
      </c>
      <c r="B6307" s="2" t="s">
        <v>11825</v>
      </c>
      <c r="C6307" s="2" t="s">
        <v>11823</v>
      </c>
      <c r="D6307" s="2" t="s">
        <v>149</v>
      </c>
      <c r="E6307" s="2" t="s">
        <v>9426</v>
      </c>
      <c r="F6307" s="2"/>
    </row>
    <row r="6308" spans="1:6" ht="18" customHeight="1">
      <c r="A6308" s="2">
        <v>5703310000</v>
      </c>
      <c r="B6308" s="2" t="s">
        <v>11826</v>
      </c>
      <c r="C6308" s="2" t="s">
        <v>11823</v>
      </c>
      <c r="D6308" s="2" t="s">
        <v>149</v>
      </c>
      <c r="E6308" s="2" t="s">
        <v>9426</v>
      </c>
      <c r="F6308" s="2"/>
    </row>
    <row r="6309" spans="1:6" ht="18" customHeight="1">
      <c r="A6309" s="2">
        <v>5703390000</v>
      </c>
      <c r="B6309" s="2" t="s">
        <v>11827</v>
      </c>
      <c r="C6309" s="2" t="s">
        <v>11823</v>
      </c>
      <c r="D6309" s="2" t="s">
        <v>149</v>
      </c>
      <c r="E6309" s="2" t="s">
        <v>9426</v>
      </c>
      <c r="F6309" s="2"/>
    </row>
    <row r="6310" spans="1:6" ht="18" customHeight="1">
      <c r="A6310" s="2">
        <v>5703900000</v>
      </c>
      <c r="B6310" s="2" t="s">
        <v>11828</v>
      </c>
      <c r="C6310" s="2" t="s">
        <v>11823</v>
      </c>
      <c r="D6310" s="2" t="s">
        <v>149</v>
      </c>
      <c r="E6310" s="2" t="s">
        <v>9426</v>
      </c>
      <c r="F6310" s="2"/>
    </row>
    <row r="6311" spans="1:6" ht="18" customHeight="1">
      <c r="A6311" s="2">
        <v>5704100000</v>
      </c>
      <c r="B6311" s="2" t="s">
        <v>11829</v>
      </c>
      <c r="C6311" s="2" t="s">
        <v>11830</v>
      </c>
      <c r="D6311" s="2" t="s">
        <v>149</v>
      </c>
      <c r="E6311" s="2" t="s">
        <v>9426</v>
      </c>
      <c r="F6311" s="2"/>
    </row>
    <row r="6312" spans="1:6" ht="18" customHeight="1">
      <c r="A6312" s="2">
        <v>5704200000</v>
      </c>
      <c r="B6312" s="2" t="s">
        <v>11831</v>
      </c>
      <c r="C6312" s="2" t="s">
        <v>11830</v>
      </c>
      <c r="D6312" s="2" t="s">
        <v>149</v>
      </c>
      <c r="E6312" s="2" t="s">
        <v>9426</v>
      </c>
      <c r="F6312" s="2"/>
    </row>
    <row r="6313" spans="1:6" ht="18" customHeight="1">
      <c r="A6313" s="2">
        <v>5704900000</v>
      </c>
      <c r="B6313" s="2" t="s">
        <v>11832</v>
      </c>
      <c r="C6313" s="2" t="s">
        <v>11830</v>
      </c>
      <c r="D6313" s="2" t="s">
        <v>149</v>
      </c>
      <c r="E6313" s="2" t="s">
        <v>9426</v>
      </c>
      <c r="F6313" s="2"/>
    </row>
    <row r="6314" spans="1:6" ht="18" customHeight="1">
      <c r="A6314" s="2">
        <v>5705001000</v>
      </c>
      <c r="B6314" s="2" t="s">
        <v>11833</v>
      </c>
      <c r="C6314" s="2" t="s">
        <v>11834</v>
      </c>
      <c r="D6314" s="2" t="s">
        <v>149</v>
      </c>
      <c r="E6314" s="2" t="s">
        <v>9426</v>
      </c>
      <c r="F6314" s="2"/>
    </row>
    <row r="6315" spans="1:6" ht="18" customHeight="1">
      <c r="A6315" s="2">
        <v>5705002000</v>
      </c>
      <c r="B6315" s="2" t="s">
        <v>11835</v>
      </c>
      <c r="C6315" s="2" t="s">
        <v>11834</v>
      </c>
      <c r="D6315" s="2" t="s">
        <v>149</v>
      </c>
      <c r="E6315" s="2" t="s">
        <v>9426</v>
      </c>
      <c r="F6315" s="2"/>
    </row>
    <row r="6316" spans="1:6" ht="18" customHeight="1">
      <c r="A6316" s="2">
        <v>5705009000</v>
      </c>
      <c r="B6316" s="2" t="s">
        <v>11836</v>
      </c>
      <c r="C6316" s="2" t="s">
        <v>11834</v>
      </c>
      <c r="D6316" s="2" t="s">
        <v>149</v>
      </c>
      <c r="E6316" s="2" t="s">
        <v>9426</v>
      </c>
      <c r="F6316" s="2"/>
    </row>
    <row r="6317" spans="1:6" ht="18" customHeight="1">
      <c r="A6317" s="2">
        <v>5801100000</v>
      </c>
      <c r="B6317" s="2" t="s">
        <v>11837</v>
      </c>
      <c r="C6317" s="2" t="s">
        <v>11838</v>
      </c>
      <c r="D6317" s="2" t="s">
        <v>9495</v>
      </c>
      <c r="E6317" s="2" t="s">
        <v>149</v>
      </c>
      <c r="F6317" s="2"/>
    </row>
    <row r="6318" spans="1:6" ht="18" customHeight="1">
      <c r="A6318" s="2">
        <v>5801210000</v>
      </c>
      <c r="B6318" s="2" t="s">
        <v>11839</v>
      </c>
      <c r="C6318" s="2" t="s">
        <v>11840</v>
      </c>
      <c r="D6318" s="2" t="s">
        <v>9495</v>
      </c>
      <c r="E6318" s="2" t="s">
        <v>149</v>
      </c>
      <c r="F6318" s="2"/>
    </row>
    <row r="6319" spans="1:6" ht="18" customHeight="1">
      <c r="A6319" s="2">
        <v>5801220000</v>
      </c>
      <c r="B6319" s="2" t="s">
        <v>11841</v>
      </c>
      <c r="C6319" s="2" t="s">
        <v>11842</v>
      </c>
      <c r="D6319" s="2" t="s">
        <v>9495</v>
      </c>
      <c r="E6319" s="2" t="s">
        <v>149</v>
      </c>
      <c r="F6319" s="2"/>
    </row>
    <row r="6320" spans="1:6" ht="18" customHeight="1">
      <c r="A6320" s="2">
        <v>5801230000</v>
      </c>
      <c r="B6320" s="2" t="s">
        <v>11843</v>
      </c>
      <c r="C6320" s="2" t="s">
        <v>11840</v>
      </c>
      <c r="D6320" s="2" t="s">
        <v>9495</v>
      </c>
      <c r="E6320" s="2" t="s">
        <v>149</v>
      </c>
      <c r="F6320" s="2"/>
    </row>
    <row r="6321" spans="1:6" ht="18" customHeight="1">
      <c r="A6321" s="2">
        <v>5801260000</v>
      </c>
      <c r="B6321" s="2" t="s">
        <v>11844</v>
      </c>
      <c r="C6321" s="2" t="s">
        <v>11840</v>
      </c>
      <c r="D6321" s="2" t="s">
        <v>9495</v>
      </c>
      <c r="E6321" s="2" t="s">
        <v>149</v>
      </c>
      <c r="F6321" s="2"/>
    </row>
    <row r="6322" spans="1:6" ht="18" customHeight="1">
      <c r="A6322" s="2">
        <v>5801271000</v>
      </c>
      <c r="B6322" s="2" t="s">
        <v>11845</v>
      </c>
      <c r="C6322" s="2" t="s">
        <v>11840</v>
      </c>
      <c r="D6322" s="2" t="s">
        <v>9495</v>
      </c>
      <c r="E6322" s="2" t="s">
        <v>149</v>
      </c>
      <c r="F6322" s="2"/>
    </row>
    <row r="6323" spans="1:6" ht="18" customHeight="1">
      <c r="A6323" s="2">
        <v>5801272000</v>
      </c>
      <c r="B6323" s="2" t="s">
        <v>11846</v>
      </c>
      <c r="C6323" s="2" t="s">
        <v>11847</v>
      </c>
      <c r="D6323" s="2" t="s">
        <v>9495</v>
      </c>
      <c r="E6323" s="2" t="s">
        <v>149</v>
      </c>
      <c r="F6323" s="2"/>
    </row>
    <row r="6324" spans="1:6" ht="18" customHeight="1">
      <c r="A6324" s="2">
        <v>5801310000</v>
      </c>
      <c r="B6324" s="2" t="s">
        <v>11848</v>
      </c>
      <c r="C6324" s="2" t="s">
        <v>11840</v>
      </c>
      <c r="D6324" s="2" t="s">
        <v>9495</v>
      </c>
      <c r="E6324" s="2" t="s">
        <v>149</v>
      </c>
      <c r="F6324" s="2"/>
    </row>
    <row r="6325" spans="1:6" ht="18" customHeight="1">
      <c r="A6325" s="2">
        <v>5801320000</v>
      </c>
      <c r="B6325" s="2" t="s">
        <v>11849</v>
      </c>
      <c r="C6325" s="2" t="s">
        <v>11847</v>
      </c>
      <c r="D6325" s="2" t="s">
        <v>9495</v>
      </c>
      <c r="E6325" s="2" t="s">
        <v>149</v>
      </c>
      <c r="F6325" s="2"/>
    </row>
    <row r="6326" spans="1:6" ht="18" customHeight="1">
      <c r="A6326" s="2">
        <v>5801330000</v>
      </c>
      <c r="B6326" s="2" t="s">
        <v>11850</v>
      </c>
      <c r="C6326" s="2" t="s">
        <v>11840</v>
      </c>
      <c r="D6326" s="2" t="s">
        <v>9495</v>
      </c>
      <c r="E6326" s="2" t="s">
        <v>149</v>
      </c>
      <c r="F6326" s="2"/>
    </row>
    <row r="6327" spans="1:6" ht="18" customHeight="1">
      <c r="A6327" s="2">
        <v>5801360000</v>
      </c>
      <c r="B6327" s="2" t="s">
        <v>11851</v>
      </c>
      <c r="C6327" s="2" t="s">
        <v>11840</v>
      </c>
      <c r="D6327" s="2" t="s">
        <v>9495</v>
      </c>
      <c r="E6327" s="2" t="s">
        <v>149</v>
      </c>
      <c r="F6327" s="2"/>
    </row>
    <row r="6328" spans="1:6" ht="18" customHeight="1">
      <c r="A6328" s="2">
        <v>5801371000</v>
      </c>
      <c r="B6328" s="2" t="s">
        <v>11852</v>
      </c>
      <c r="C6328" s="2" t="s">
        <v>11840</v>
      </c>
      <c r="D6328" s="2" t="s">
        <v>9495</v>
      </c>
      <c r="E6328" s="2" t="s">
        <v>149</v>
      </c>
      <c r="F6328" s="2"/>
    </row>
    <row r="6329" spans="1:6" ht="18" customHeight="1">
      <c r="A6329" s="2">
        <v>5801372000</v>
      </c>
      <c r="B6329" s="2" t="s">
        <v>11853</v>
      </c>
      <c r="C6329" s="2" t="s">
        <v>11847</v>
      </c>
      <c r="D6329" s="2" t="s">
        <v>9495</v>
      </c>
      <c r="E6329" s="2" t="s">
        <v>149</v>
      </c>
      <c r="F6329" s="2"/>
    </row>
    <row r="6330" spans="1:6" ht="18" customHeight="1">
      <c r="A6330" s="2">
        <v>5801901000</v>
      </c>
      <c r="B6330" s="2" t="s">
        <v>11854</v>
      </c>
      <c r="C6330" s="2" t="s">
        <v>11838</v>
      </c>
      <c r="D6330" s="2" t="s">
        <v>9495</v>
      </c>
      <c r="E6330" s="2" t="s">
        <v>149</v>
      </c>
      <c r="F6330" s="2"/>
    </row>
    <row r="6331" spans="1:6" ht="18" customHeight="1">
      <c r="A6331" s="2">
        <v>5801909000</v>
      </c>
      <c r="B6331" s="2" t="s">
        <v>11855</v>
      </c>
      <c r="C6331" s="2" t="s">
        <v>11840</v>
      </c>
      <c r="D6331" s="2" t="s">
        <v>9495</v>
      </c>
      <c r="E6331" s="2" t="s">
        <v>149</v>
      </c>
      <c r="F6331" s="2"/>
    </row>
    <row r="6332" spans="1:6" ht="18" customHeight="1">
      <c r="A6332" s="2">
        <v>5802101000</v>
      </c>
      <c r="B6332" s="2" t="s">
        <v>11856</v>
      </c>
      <c r="C6332" s="2" t="s">
        <v>11857</v>
      </c>
      <c r="D6332" s="2" t="s">
        <v>9495</v>
      </c>
      <c r="E6332" s="2" t="s">
        <v>149</v>
      </c>
      <c r="F6332" s="2"/>
    </row>
    <row r="6333" spans="1:6" ht="18" customHeight="1">
      <c r="A6333" s="2">
        <v>5802109000</v>
      </c>
      <c r="B6333" s="2" t="s">
        <v>11858</v>
      </c>
      <c r="C6333" s="2" t="s">
        <v>11859</v>
      </c>
      <c r="D6333" s="2" t="s">
        <v>9495</v>
      </c>
      <c r="E6333" s="2" t="s">
        <v>149</v>
      </c>
      <c r="F6333" s="2"/>
    </row>
    <row r="6334" spans="1:6" ht="18" customHeight="1">
      <c r="A6334" s="2">
        <v>5802201000</v>
      </c>
      <c r="B6334" s="2" t="s">
        <v>11860</v>
      </c>
      <c r="C6334" s="2" t="s">
        <v>11859</v>
      </c>
      <c r="D6334" s="2" t="s">
        <v>9495</v>
      </c>
      <c r="E6334" s="2" t="s">
        <v>149</v>
      </c>
      <c r="F6334" s="2"/>
    </row>
    <row r="6335" spans="1:6" ht="18" customHeight="1">
      <c r="A6335" s="2">
        <v>5802202000</v>
      </c>
      <c r="B6335" s="2" t="s">
        <v>11861</v>
      </c>
      <c r="C6335" s="2" t="s">
        <v>11859</v>
      </c>
      <c r="D6335" s="2" t="s">
        <v>9495</v>
      </c>
      <c r="E6335" s="2" t="s">
        <v>149</v>
      </c>
      <c r="F6335" s="2"/>
    </row>
    <row r="6336" spans="1:6" ht="18" customHeight="1">
      <c r="A6336" s="2">
        <v>5802203000</v>
      </c>
      <c r="B6336" s="2" t="s">
        <v>11862</v>
      </c>
      <c r="C6336" s="2" t="s">
        <v>11859</v>
      </c>
      <c r="D6336" s="2" t="s">
        <v>9495</v>
      </c>
      <c r="E6336" s="2" t="s">
        <v>149</v>
      </c>
      <c r="F6336" s="2"/>
    </row>
    <row r="6337" spans="1:6" ht="18" customHeight="1">
      <c r="A6337" s="2">
        <v>5802209000</v>
      </c>
      <c r="B6337" s="2" t="s">
        <v>11863</v>
      </c>
      <c r="C6337" s="2" t="s">
        <v>11859</v>
      </c>
      <c r="D6337" s="2" t="s">
        <v>9495</v>
      </c>
      <c r="E6337" s="2" t="s">
        <v>149</v>
      </c>
      <c r="F6337" s="2"/>
    </row>
    <row r="6338" spans="1:6" ht="18" customHeight="1">
      <c r="A6338" s="2">
        <v>5802301000</v>
      </c>
      <c r="B6338" s="2" t="s">
        <v>11864</v>
      </c>
      <c r="C6338" s="2" t="s">
        <v>11859</v>
      </c>
      <c r="D6338" s="2" t="s">
        <v>9495</v>
      </c>
      <c r="E6338" s="2" t="s">
        <v>149</v>
      </c>
      <c r="F6338" s="2"/>
    </row>
    <row r="6339" spans="1:6" ht="18" customHeight="1">
      <c r="A6339" s="2">
        <v>5802302000</v>
      </c>
      <c r="B6339" s="2" t="s">
        <v>11865</v>
      </c>
      <c r="C6339" s="2" t="s">
        <v>11859</v>
      </c>
      <c r="D6339" s="2" t="s">
        <v>9495</v>
      </c>
      <c r="E6339" s="2" t="s">
        <v>149</v>
      </c>
      <c r="F6339" s="2"/>
    </row>
    <row r="6340" spans="1:6" ht="18" customHeight="1">
      <c r="A6340" s="2">
        <v>5802303000</v>
      </c>
      <c r="B6340" s="2" t="s">
        <v>11866</v>
      </c>
      <c r="C6340" s="2" t="s">
        <v>11859</v>
      </c>
      <c r="D6340" s="2" t="s">
        <v>9495</v>
      </c>
      <c r="E6340" s="2" t="s">
        <v>149</v>
      </c>
      <c r="F6340" s="2"/>
    </row>
    <row r="6341" spans="1:6" ht="18" customHeight="1">
      <c r="A6341" s="2">
        <v>5802304000</v>
      </c>
      <c r="B6341" s="2" t="s">
        <v>11867</v>
      </c>
      <c r="C6341" s="2" t="s">
        <v>11859</v>
      </c>
      <c r="D6341" s="2" t="s">
        <v>9495</v>
      </c>
      <c r="E6341" s="2" t="s">
        <v>149</v>
      </c>
      <c r="F6341" s="2"/>
    </row>
    <row r="6342" spans="1:6" ht="18" customHeight="1">
      <c r="A6342" s="2">
        <v>5802309000</v>
      </c>
      <c r="B6342" s="2" t="s">
        <v>11868</v>
      </c>
      <c r="C6342" s="2" t="s">
        <v>11859</v>
      </c>
      <c r="D6342" s="2" t="s">
        <v>9495</v>
      </c>
      <c r="E6342" s="2" t="s">
        <v>149</v>
      </c>
      <c r="F6342" s="2"/>
    </row>
    <row r="6343" spans="1:6" ht="18" customHeight="1">
      <c r="A6343" s="2">
        <v>5803001000</v>
      </c>
      <c r="B6343" s="2" t="s">
        <v>11869</v>
      </c>
      <c r="C6343" s="2" t="s">
        <v>11870</v>
      </c>
      <c r="D6343" s="2" t="s">
        <v>9495</v>
      </c>
      <c r="E6343" s="2" t="s">
        <v>149</v>
      </c>
      <c r="F6343" s="2"/>
    </row>
    <row r="6344" spans="1:6" ht="18" customHeight="1">
      <c r="A6344" s="2">
        <v>5803002000</v>
      </c>
      <c r="B6344" s="2" t="s">
        <v>11871</v>
      </c>
      <c r="C6344" s="2" t="s">
        <v>11870</v>
      </c>
      <c r="D6344" s="2" t="s">
        <v>9495</v>
      </c>
      <c r="E6344" s="2" t="s">
        <v>149</v>
      </c>
      <c r="F6344" s="2"/>
    </row>
    <row r="6345" spans="1:6" ht="18" customHeight="1">
      <c r="A6345" s="2">
        <v>5803003000</v>
      </c>
      <c r="B6345" s="2" t="s">
        <v>11872</v>
      </c>
      <c r="C6345" s="2" t="s">
        <v>11870</v>
      </c>
      <c r="D6345" s="2" t="s">
        <v>9495</v>
      </c>
      <c r="E6345" s="2" t="s">
        <v>149</v>
      </c>
      <c r="F6345" s="2"/>
    </row>
    <row r="6346" spans="1:6" ht="18" customHeight="1">
      <c r="A6346" s="2">
        <v>5803009000</v>
      </c>
      <c r="B6346" s="2" t="s">
        <v>11873</v>
      </c>
      <c r="C6346" s="2" t="s">
        <v>11870</v>
      </c>
      <c r="D6346" s="2" t="s">
        <v>9495</v>
      </c>
      <c r="E6346" s="2" t="s">
        <v>149</v>
      </c>
      <c r="F6346" s="2"/>
    </row>
    <row r="6347" spans="1:6" ht="18" customHeight="1">
      <c r="A6347" s="2">
        <v>5804101000</v>
      </c>
      <c r="B6347" s="2" t="s">
        <v>11874</v>
      </c>
      <c r="C6347" s="2" t="s">
        <v>11875</v>
      </c>
      <c r="D6347" s="2" t="s">
        <v>149</v>
      </c>
      <c r="E6347" s="2"/>
      <c r="F6347" s="2"/>
    </row>
    <row r="6348" spans="1:6" ht="18" customHeight="1">
      <c r="A6348" s="2">
        <v>5804102000</v>
      </c>
      <c r="B6348" s="2" t="s">
        <v>11876</v>
      </c>
      <c r="C6348" s="2" t="s">
        <v>11875</v>
      </c>
      <c r="D6348" s="2" t="s">
        <v>149</v>
      </c>
      <c r="E6348" s="2"/>
      <c r="F6348" s="2"/>
    </row>
    <row r="6349" spans="1:6" ht="18" customHeight="1">
      <c r="A6349" s="2">
        <v>5804103000</v>
      </c>
      <c r="B6349" s="2" t="s">
        <v>11877</v>
      </c>
      <c r="C6349" s="2" t="s">
        <v>11875</v>
      </c>
      <c r="D6349" s="2" t="s">
        <v>149</v>
      </c>
      <c r="E6349" s="2"/>
      <c r="F6349" s="2"/>
    </row>
    <row r="6350" spans="1:6" ht="18" customHeight="1">
      <c r="A6350" s="2">
        <v>5804109000</v>
      </c>
      <c r="B6350" s="2" t="s">
        <v>11878</v>
      </c>
      <c r="C6350" s="2" t="s">
        <v>11875</v>
      </c>
      <c r="D6350" s="2" t="s">
        <v>149</v>
      </c>
      <c r="E6350" s="2"/>
      <c r="F6350" s="2"/>
    </row>
    <row r="6351" spans="1:6" ht="18" customHeight="1">
      <c r="A6351" s="2">
        <v>5804210000</v>
      </c>
      <c r="B6351" s="2" t="s">
        <v>11879</v>
      </c>
      <c r="C6351" s="2" t="s">
        <v>11875</v>
      </c>
      <c r="D6351" s="2" t="s">
        <v>149</v>
      </c>
      <c r="E6351" s="2"/>
      <c r="F6351" s="2"/>
    </row>
    <row r="6352" spans="1:6" ht="18" customHeight="1">
      <c r="A6352" s="2">
        <v>5804291000</v>
      </c>
      <c r="B6352" s="2" t="s">
        <v>11880</v>
      </c>
      <c r="C6352" s="2" t="s">
        <v>11875</v>
      </c>
      <c r="D6352" s="2" t="s">
        <v>149</v>
      </c>
      <c r="E6352" s="2"/>
      <c r="F6352" s="2"/>
    </row>
    <row r="6353" spans="1:6" ht="18" customHeight="1">
      <c r="A6353" s="2">
        <v>5804292000</v>
      </c>
      <c r="B6353" s="2" t="s">
        <v>11881</v>
      </c>
      <c r="C6353" s="2" t="s">
        <v>11875</v>
      </c>
      <c r="D6353" s="2" t="s">
        <v>149</v>
      </c>
      <c r="E6353" s="2"/>
      <c r="F6353" s="2"/>
    </row>
    <row r="6354" spans="1:6" ht="18" customHeight="1">
      <c r="A6354" s="2">
        <v>5804299000</v>
      </c>
      <c r="B6354" s="2" t="s">
        <v>11882</v>
      </c>
      <c r="C6354" s="2" t="s">
        <v>11875</v>
      </c>
      <c r="D6354" s="2" t="s">
        <v>149</v>
      </c>
      <c r="E6354" s="2"/>
      <c r="F6354" s="2"/>
    </row>
    <row r="6355" spans="1:6" ht="18" customHeight="1">
      <c r="A6355" s="2">
        <v>5804300000</v>
      </c>
      <c r="B6355" s="2" t="s">
        <v>11883</v>
      </c>
      <c r="C6355" s="2" t="s">
        <v>11875</v>
      </c>
      <c r="D6355" s="2" t="s">
        <v>149</v>
      </c>
      <c r="E6355" s="2"/>
      <c r="F6355" s="2"/>
    </row>
    <row r="6356" spans="1:6" ht="18" customHeight="1">
      <c r="A6356" s="2">
        <v>5805001000</v>
      </c>
      <c r="B6356" s="2" t="s">
        <v>11884</v>
      </c>
      <c r="C6356" s="2" t="s">
        <v>11885</v>
      </c>
      <c r="D6356" s="2" t="s">
        <v>9426</v>
      </c>
      <c r="E6356" s="2" t="s">
        <v>149</v>
      </c>
      <c r="F6356" s="2"/>
    </row>
    <row r="6357" spans="1:6" ht="18" customHeight="1">
      <c r="A6357" s="2">
        <v>5805009000</v>
      </c>
      <c r="B6357" s="2" t="s">
        <v>11886</v>
      </c>
      <c r="C6357" s="2" t="s">
        <v>11885</v>
      </c>
      <c r="D6357" s="2" t="s">
        <v>9426</v>
      </c>
      <c r="E6357" s="2" t="s">
        <v>149</v>
      </c>
      <c r="F6357" s="2"/>
    </row>
    <row r="6358" spans="1:6" ht="18" customHeight="1">
      <c r="A6358" s="2">
        <v>5806101000</v>
      </c>
      <c r="B6358" s="2" t="s">
        <v>11887</v>
      </c>
      <c r="C6358" s="2" t="s">
        <v>11888</v>
      </c>
      <c r="D6358" s="2" t="s">
        <v>149</v>
      </c>
      <c r="E6358" s="2"/>
      <c r="F6358" s="2"/>
    </row>
    <row r="6359" spans="1:6" ht="18" customHeight="1">
      <c r="A6359" s="2">
        <v>5806109000</v>
      </c>
      <c r="B6359" s="2" t="s">
        <v>11889</v>
      </c>
      <c r="C6359" s="2" t="s">
        <v>11888</v>
      </c>
      <c r="D6359" s="2" t="s">
        <v>149</v>
      </c>
      <c r="E6359" s="2"/>
      <c r="F6359" s="2"/>
    </row>
    <row r="6360" spans="1:6" ht="18" customHeight="1">
      <c r="A6360" s="2">
        <v>5806200000</v>
      </c>
      <c r="B6360" s="2" t="s">
        <v>11890</v>
      </c>
      <c r="C6360" s="2" t="s">
        <v>11891</v>
      </c>
      <c r="D6360" s="2" t="s">
        <v>149</v>
      </c>
      <c r="E6360" s="2"/>
      <c r="F6360" s="2"/>
    </row>
    <row r="6361" spans="1:6" ht="18" customHeight="1">
      <c r="A6361" s="2">
        <v>5806310000</v>
      </c>
      <c r="B6361" s="2" t="s">
        <v>11892</v>
      </c>
      <c r="C6361" s="2" t="s">
        <v>11891</v>
      </c>
      <c r="D6361" s="2" t="s">
        <v>149</v>
      </c>
      <c r="E6361" s="2"/>
      <c r="F6361" s="2"/>
    </row>
    <row r="6362" spans="1:6" ht="18" customHeight="1">
      <c r="A6362" s="2">
        <v>5806320000</v>
      </c>
      <c r="B6362" s="2" t="s">
        <v>11893</v>
      </c>
      <c r="C6362" s="2" t="s">
        <v>11891</v>
      </c>
      <c r="D6362" s="2" t="s">
        <v>149</v>
      </c>
      <c r="E6362" s="2"/>
      <c r="F6362" s="2"/>
    </row>
    <row r="6363" spans="1:6" ht="18" customHeight="1">
      <c r="A6363" s="2">
        <v>5806391000</v>
      </c>
      <c r="B6363" s="2" t="s">
        <v>11894</v>
      </c>
      <c r="C6363" s="2" t="s">
        <v>11891</v>
      </c>
      <c r="D6363" s="2" t="s">
        <v>149</v>
      </c>
      <c r="E6363" s="2"/>
      <c r="F6363" s="2"/>
    </row>
    <row r="6364" spans="1:6" ht="18" customHeight="1">
      <c r="A6364" s="2">
        <v>5806392000</v>
      </c>
      <c r="B6364" s="2" t="s">
        <v>11895</v>
      </c>
      <c r="C6364" s="2" t="s">
        <v>11891</v>
      </c>
      <c r="D6364" s="2" t="s">
        <v>149</v>
      </c>
      <c r="E6364" s="2"/>
      <c r="F6364" s="2"/>
    </row>
    <row r="6365" spans="1:6" ht="18" customHeight="1">
      <c r="A6365" s="2">
        <v>5806399000</v>
      </c>
      <c r="B6365" s="2" t="s">
        <v>11896</v>
      </c>
      <c r="C6365" s="2" t="s">
        <v>11891</v>
      </c>
      <c r="D6365" s="2" t="s">
        <v>149</v>
      </c>
      <c r="E6365" s="2"/>
      <c r="F6365" s="2"/>
    </row>
    <row r="6366" spans="1:6" ht="18" customHeight="1">
      <c r="A6366" s="2">
        <v>5806401000</v>
      </c>
      <c r="B6366" s="2" t="s">
        <v>11897</v>
      </c>
      <c r="C6366" s="2" t="s">
        <v>11891</v>
      </c>
      <c r="D6366" s="2" t="s">
        <v>149</v>
      </c>
      <c r="E6366" s="2"/>
      <c r="F6366" s="2"/>
    </row>
    <row r="6367" spans="1:6" ht="18" customHeight="1">
      <c r="A6367" s="2">
        <v>5806409010</v>
      </c>
      <c r="B6367" s="2" t="s">
        <v>11898</v>
      </c>
      <c r="C6367" s="2" t="s">
        <v>11891</v>
      </c>
      <c r="D6367" s="2" t="s">
        <v>149</v>
      </c>
      <c r="E6367" s="2"/>
      <c r="F6367" s="2">
        <v>3</v>
      </c>
    </row>
    <row r="6368" spans="1:6" ht="18" customHeight="1">
      <c r="A6368" s="2">
        <v>5806409090</v>
      </c>
      <c r="B6368" s="2" t="s">
        <v>11899</v>
      </c>
      <c r="C6368" s="2" t="s">
        <v>11891</v>
      </c>
      <c r="D6368" s="2" t="s">
        <v>149</v>
      </c>
      <c r="E6368" s="2"/>
      <c r="F6368" s="2"/>
    </row>
    <row r="6369" spans="1:6" ht="18" customHeight="1">
      <c r="A6369" s="2">
        <v>5807100000</v>
      </c>
      <c r="B6369" s="2" t="s">
        <v>11900</v>
      </c>
      <c r="C6369" s="2" t="s">
        <v>11901</v>
      </c>
      <c r="D6369" s="2" t="s">
        <v>149</v>
      </c>
      <c r="E6369" s="2"/>
      <c r="F6369" s="2"/>
    </row>
    <row r="6370" spans="1:6" ht="18" customHeight="1">
      <c r="A6370" s="2">
        <v>5807900000</v>
      </c>
      <c r="B6370" s="2" t="s">
        <v>11902</v>
      </c>
      <c r="C6370" s="2" t="s">
        <v>11901</v>
      </c>
      <c r="D6370" s="2" t="s">
        <v>149</v>
      </c>
      <c r="E6370" s="2"/>
      <c r="F6370" s="2"/>
    </row>
    <row r="6371" spans="1:6" ht="18" customHeight="1">
      <c r="A6371" s="2">
        <v>5808100000</v>
      </c>
      <c r="B6371" s="2" t="s">
        <v>11903</v>
      </c>
      <c r="C6371" s="2" t="s">
        <v>11904</v>
      </c>
      <c r="D6371" s="2" t="s">
        <v>149</v>
      </c>
      <c r="E6371" s="2"/>
      <c r="F6371" s="2"/>
    </row>
    <row r="6372" spans="1:6" ht="18" customHeight="1">
      <c r="A6372" s="2">
        <v>5808900000</v>
      </c>
      <c r="B6372" s="2" t="s">
        <v>11905</v>
      </c>
      <c r="C6372" s="2" t="s">
        <v>11904</v>
      </c>
      <c r="D6372" s="2" t="s">
        <v>149</v>
      </c>
      <c r="E6372" s="2"/>
      <c r="F6372" s="2"/>
    </row>
    <row r="6373" spans="1:6" ht="18" customHeight="1">
      <c r="A6373" s="2">
        <v>5809001000</v>
      </c>
      <c r="B6373" s="2" t="s">
        <v>11906</v>
      </c>
      <c r="C6373" s="2" t="s">
        <v>11907</v>
      </c>
      <c r="D6373" s="2" t="s">
        <v>9495</v>
      </c>
      <c r="E6373" s="2" t="s">
        <v>149</v>
      </c>
      <c r="F6373" s="2"/>
    </row>
    <row r="6374" spans="1:6" ht="18" customHeight="1">
      <c r="A6374" s="2">
        <v>5809002000</v>
      </c>
      <c r="B6374" s="2" t="s">
        <v>11908</v>
      </c>
      <c r="C6374" s="2" t="s">
        <v>11907</v>
      </c>
      <c r="D6374" s="2" t="s">
        <v>9495</v>
      </c>
      <c r="E6374" s="2" t="s">
        <v>149</v>
      </c>
      <c r="F6374" s="2"/>
    </row>
    <row r="6375" spans="1:6" ht="18" customHeight="1">
      <c r="A6375" s="2">
        <v>5809009000</v>
      </c>
      <c r="B6375" s="2" t="s">
        <v>11909</v>
      </c>
      <c r="C6375" s="2" t="s">
        <v>11907</v>
      </c>
      <c r="D6375" s="2" t="s">
        <v>9495</v>
      </c>
      <c r="E6375" s="2" t="s">
        <v>149</v>
      </c>
      <c r="F6375" s="2"/>
    </row>
    <row r="6376" spans="1:6" ht="18" customHeight="1">
      <c r="A6376" s="2">
        <v>5810100000</v>
      </c>
      <c r="B6376" s="2" t="s">
        <v>11910</v>
      </c>
      <c r="C6376" s="2" t="s">
        <v>11911</v>
      </c>
      <c r="D6376" s="2" t="s">
        <v>149</v>
      </c>
      <c r="E6376" s="2"/>
      <c r="F6376" s="2"/>
    </row>
    <row r="6377" spans="1:6" ht="18" customHeight="1">
      <c r="A6377" s="2">
        <v>5810910000</v>
      </c>
      <c r="B6377" s="2" t="s">
        <v>11912</v>
      </c>
      <c r="C6377" s="2" t="s">
        <v>11911</v>
      </c>
      <c r="D6377" s="2" t="s">
        <v>149</v>
      </c>
      <c r="E6377" s="2"/>
      <c r="F6377" s="2"/>
    </row>
    <row r="6378" spans="1:6" ht="18" customHeight="1">
      <c r="A6378" s="2">
        <v>5810920000</v>
      </c>
      <c r="B6378" s="2" t="s">
        <v>11913</v>
      </c>
      <c r="C6378" s="2" t="s">
        <v>11911</v>
      </c>
      <c r="D6378" s="2" t="s">
        <v>149</v>
      </c>
      <c r="E6378" s="2"/>
      <c r="F6378" s="2"/>
    </row>
    <row r="6379" spans="1:6" ht="18" customHeight="1">
      <c r="A6379" s="2">
        <v>5810990000</v>
      </c>
      <c r="B6379" s="2" t="s">
        <v>11914</v>
      </c>
      <c r="C6379" s="2" t="s">
        <v>11911</v>
      </c>
      <c r="D6379" s="2" t="s">
        <v>149</v>
      </c>
      <c r="E6379" s="2"/>
      <c r="F6379" s="2"/>
    </row>
    <row r="6380" spans="1:6" ht="18" customHeight="1">
      <c r="A6380" s="2">
        <v>5811001000</v>
      </c>
      <c r="B6380" s="2" t="s">
        <v>11915</v>
      </c>
      <c r="C6380" s="2" t="s">
        <v>11916</v>
      </c>
      <c r="D6380" s="2" t="s">
        <v>149</v>
      </c>
      <c r="E6380" s="2"/>
      <c r="F6380" s="2"/>
    </row>
    <row r="6381" spans="1:6" ht="18" customHeight="1">
      <c r="A6381" s="2">
        <v>5811002000</v>
      </c>
      <c r="B6381" s="2" t="s">
        <v>11917</v>
      </c>
      <c r="C6381" s="2" t="s">
        <v>11916</v>
      </c>
      <c r="D6381" s="2" t="s">
        <v>149</v>
      </c>
      <c r="E6381" s="2"/>
      <c r="F6381" s="2"/>
    </row>
    <row r="6382" spans="1:6" ht="18" customHeight="1">
      <c r="A6382" s="2">
        <v>5811003000</v>
      </c>
      <c r="B6382" s="2" t="s">
        <v>11918</v>
      </c>
      <c r="C6382" s="2" t="s">
        <v>11916</v>
      </c>
      <c r="D6382" s="2" t="s">
        <v>149</v>
      </c>
      <c r="E6382" s="2"/>
      <c r="F6382" s="2"/>
    </row>
    <row r="6383" spans="1:6" ht="18" customHeight="1">
      <c r="A6383" s="2">
        <v>5811004000</v>
      </c>
      <c r="B6383" s="2" t="s">
        <v>11919</v>
      </c>
      <c r="C6383" s="2" t="s">
        <v>11916</v>
      </c>
      <c r="D6383" s="2" t="s">
        <v>149</v>
      </c>
      <c r="E6383" s="2"/>
      <c r="F6383" s="2"/>
    </row>
    <row r="6384" spans="1:6" ht="18" customHeight="1">
      <c r="A6384" s="2">
        <v>5811009000</v>
      </c>
      <c r="B6384" s="2" t="s">
        <v>11920</v>
      </c>
      <c r="C6384" s="2" t="s">
        <v>11916</v>
      </c>
      <c r="D6384" s="2" t="s">
        <v>149</v>
      </c>
      <c r="E6384" s="2"/>
      <c r="F6384" s="2"/>
    </row>
    <row r="6385" spans="1:6" ht="18" customHeight="1">
      <c r="A6385" s="2">
        <v>5901101010</v>
      </c>
      <c r="B6385" s="2" t="s">
        <v>11921</v>
      </c>
      <c r="C6385" s="2" t="s">
        <v>11922</v>
      </c>
      <c r="D6385" s="2" t="s">
        <v>149</v>
      </c>
      <c r="E6385" s="2"/>
      <c r="F6385" s="2"/>
    </row>
    <row r="6386" spans="1:6" ht="18" customHeight="1">
      <c r="A6386" s="2">
        <v>5901101090</v>
      </c>
      <c r="B6386" s="2" t="s">
        <v>11923</v>
      </c>
      <c r="C6386" s="2" t="s">
        <v>11922</v>
      </c>
      <c r="D6386" s="2" t="s">
        <v>149</v>
      </c>
      <c r="E6386" s="2"/>
      <c r="F6386" s="2"/>
    </row>
    <row r="6387" spans="1:6" ht="18" customHeight="1">
      <c r="A6387" s="2">
        <v>5901102010</v>
      </c>
      <c r="B6387" s="2" t="s">
        <v>11924</v>
      </c>
      <c r="C6387" s="2" t="s">
        <v>11922</v>
      </c>
      <c r="D6387" s="2" t="s">
        <v>149</v>
      </c>
      <c r="E6387" s="2"/>
      <c r="F6387" s="2"/>
    </row>
    <row r="6388" spans="1:6" ht="18" customHeight="1">
      <c r="A6388" s="2">
        <v>5901102090</v>
      </c>
      <c r="B6388" s="2" t="s">
        <v>11925</v>
      </c>
      <c r="C6388" s="2" t="s">
        <v>11922</v>
      </c>
      <c r="D6388" s="2" t="s">
        <v>149</v>
      </c>
      <c r="E6388" s="2"/>
      <c r="F6388" s="2"/>
    </row>
    <row r="6389" spans="1:6" ht="18" customHeight="1">
      <c r="A6389" s="2">
        <v>5901109010</v>
      </c>
      <c r="B6389" s="2" t="s">
        <v>11926</v>
      </c>
      <c r="C6389" s="2" t="s">
        <v>11922</v>
      </c>
      <c r="D6389" s="2" t="s">
        <v>149</v>
      </c>
      <c r="E6389" s="2"/>
      <c r="F6389" s="2"/>
    </row>
    <row r="6390" spans="1:6" ht="18" customHeight="1">
      <c r="A6390" s="2">
        <v>5901109090</v>
      </c>
      <c r="B6390" s="2" t="s">
        <v>11927</v>
      </c>
      <c r="C6390" s="2" t="s">
        <v>11922</v>
      </c>
      <c r="D6390" s="2" t="s">
        <v>149</v>
      </c>
      <c r="E6390" s="2"/>
      <c r="F6390" s="2"/>
    </row>
    <row r="6391" spans="1:6" ht="18" customHeight="1">
      <c r="A6391" s="2">
        <v>5901901000</v>
      </c>
      <c r="B6391" s="2" t="s">
        <v>11928</v>
      </c>
      <c r="C6391" s="2" t="s">
        <v>11922</v>
      </c>
      <c r="D6391" s="2" t="s">
        <v>149</v>
      </c>
      <c r="E6391" s="2"/>
      <c r="F6391" s="2"/>
    </row>
    <row r="6392" spans="1:6" ht="18" customHeight="1">
      <c r="A6392" s="2">
        <v>5901909110</v>
      </c>
      <c r="B6392" s="2" t="s">
        <v>11929</v>
      </c>
      <c r="C6392" s="2" t="s">
        <v>11922</v>
      </c>
      <c r="D6392" s="2" t="s">
        <v>149</v>
      </c>
      <c r="E6392" s="2"/>
      <c r="F6392" s="2"/>
    </row>
    <row r="6393" spans="1:6" ht="18" customHeight="1">
      <c r="A6393" s="2">
        <v>5901909190</v>
      </c>
      <c r="B6393" s="2" t="s">
        <v>11930</v>
      </c>
      <c r="C6393" s="2" t="s">
        <v>11922</v>
      </c>
      <c r="D6393" s="2" t="s">
        <v>149</v>
      </c>
      <c r="E6393" s="2"/>
      <c r="F6393" s="2"/>
    </row>
    <row r="6394" spans="1:6" ht="18" customHeight="1">
      <c r="A6394" s="2">
        <v>5901909210</v>
      </c>
      <c r="B6394" s="2" t="s">
        <v>11931</v>
      </c>
      <c r="C6394" s="2" t="s">
        <v>11922</v>
      </c>
      <c r="D6394" s="2" t="s">
        <v>149</v>
      </c>
      <c r="E6394" s="2"/>
      <c r="F6394" s="2"/>
    </row>
    <row r="6395" spans="1:6" ht="18" customHeight="1">
      <c r="A6395" s="2">
        <v>5901909290</v>
      </c>
      <c r="B6395" s="2" t="s">
        <v>11932</v>
      </c>
      <c r="C6395" s="2" t="s">
        <v>11922</v>
      </c>
      <c r="D6395" s="2" t="s">
        <v>149</v>
      </c>
      <c r="E6395" s="2"/>
      <c r="F6395" s="2"/>
    </row>
    <row r="6396" spans="1:6" ht="18" customHeight="1">
      <c r="A6396" s="2">
        <v>5901909910</v>
      </c>
      <c r="B6396" s="2" t="s">
        <v>11933</v>
      </c>
      <c r="C6396" s="2" t="s">
        <v>11922</v>
      </c>
      <c r="D6396" s="2" t="s">
        <v>149</v>
      </c>
      <c r="E6396" s="2"/>
      <c r="F6396" s="2"/>
    </row>
    <row r="6397" spans="1:6" ht="18" customHeight="1">
      <c r="A6397" s="2">
        <v>5901909990</v>
      </c>
      <c r="B6397" s="2" t="s">
        <v>11934</v>
      </c>
      <c r="C6397" s="2" t="s">
        <v>11922</v>
      </c>
      <c r="D6397" s="2" t="s">
        <v>149</v>
      </c>
      <c r="E6397" s="2"/>
      <c r="F6397" s="2"/>
    </row>
    <row r="6398" spans="1:6" ht="18" customHeight="1">
      <c r="A6398" s="2">
        <v>5902101000</v>
      </c>
      <c r="B6398" s="2" t="s">
        <v>11935</v>
      </c>
      <c r="C6398" s="2" t="s">
        <v>11936</v>
      </c>
      <c r="D6398" s="2" t="s">
        <v>149</v>
      </c>
      <c r="E6398" s="2"/>
      <c r="F6398" s="2"/>
    </row>
    <row r="6399" spans="1:6" ht="18" customHeight="1">
      <c r="A6399" s="2">
        <v>5902102000</v>
      </c>
      <c r="B6399" s="2" t="s">
        <v>11937</v>
      </c>
      <c r="C6399" s="2" t="s">
        <v>11936</v>
      </c>
      <c r="D6399" s="2" t="s">
        <v>149</v>
      </c>
      <c r="E6399" s="2"/>
      <c r="F6399" s="2"/>
    </row>
    <row r="6400" spans="1:6" ht="18" customHeight="1">
      <c r="A6400" s="2">
        <v>5902109000</v>
      </c>
      <c r="B6400" s="2" t="s">
        <v>11938</v>
      </c>
      <c r="C6400" s="2" t="s">
        <v>11936</v>
      </c>
      <c r="D6400" s="2" t="s">
        <v>149</v>
      </c>
      <c r="E6400" s="2"/>
      <c r="F6400" s="2"/>
    </row>
    <row r="6401" spans="1:6" ht="18" customHeight="1">
      <c r="A6401" s="2">
        <v>5902200000</v>
      </c>
      <c r="B6401" s="2" t="s">
        <v>11939</v>
      </c>
      <c r="C6401" s="2" t="s">
        <v>11936</v>
      </c>
      <c r="D6401" s="2" t="s">
        <v>149</v>
      </c>
      <c r="E6401" s="2"/>
      <c r="F6401" s="2"/>
    </row>
    <row r="6402" spans="1:6" ht="18" customHeight="1">
      <c r="A6402" s="2">
        <v>5902900000</v>
      </c>
      <c r="B6402" s="2" t="s">
        <v>11940</v>
      </c>
      <c r="C6402" s="2" t="s">
        <v>11936</v>
      </c>
      <c r="D6402" s="2" t="s">
        <v>149</v>
      </c>
      <c r="E6402" s="2"/>
      <c r="F6402" s="2"/>
    </row>
    <row r="6403" spans="1:6" ht="18" customHeight="1">
      <c r="A6403" s="2">
        <v>5903101000</v>
      </c>
      <c r="B6403" s="2" t="s">
        <v>11941</v>
      </c>
      <c r="C6403" s="2" t="s">
        <v>11942</v>
      </c>
      <c r="D6403" s="2" t="s">
        <v>149</v>
      </c>
      <c r="E6403" s="2"/>
      <c r="F6403" s="2"/>
    </row>
    <row r="6404" spans="1:6" ht="18" customHeight="1">
      <c r="A6404" s="2">
        <v>5903102000</v>
      </c>
      <c r="B6404" s="2" t="s">
        <v>11943</v>
      </c>
      <c r="C6404" s="2" t="s">
        <v>11944</v>
      </c>
      <c r="D6404" s="2" t="s">
        <v>149</v>
      </c>
      <c r="E6404" s="2" t="s">
        <v>9495</v>
      </c>
      <c r="F6404" s="2"/>
    </row>
    <row r="6405" spans="1:6" ht="18" customHeight="1">
      <c r="A6405" s="2">
        <v>5903109000</v>
      </c>
      <c r="B6405" s="2" t="s">
        <v>11945</v>
      </c>
      <c r="C6405" s="2" t="s">
        <v>11942</v>
      </c>
      <c r="D6405" s="2" t="s">
        <v>149</v>
      </c>
      <c r="E6405" s="2"/>
      <c r="F6405" s="2"/>
    </row>
    <row r="6406" spans="1:6" ht="18" customHeight="1">
      <c r="A6406" s="2">
        <v>5903201000</v>
      </c>
      <c r="B6406" s="2" t="s">
        <v>11946</v>
      </c>
      <c r="C6406" s="2" t="s">
        <v>11942</v>
      </c>
      <c r="D6406" s="2" t="s">
        <v>149</v>
      </c>
      <c r="E6406" s="2"/>
      <c r="F6406" s="2"/>
    </row>
    <row r="6407" spans="1:6" ht="18" customHeight="1">
      <c r="A6407" s="2">
        <v>5903202000</v>
      </c>
      <c r="B6407" s="2" t="s">
        <v>11947</v>
      </c>
      <c r="C6407" s="2" t="s">
        <v>11948</v>
      </c>
      <c r="D6407" s="2" t="s">
        <v>149</v>
      </c>
      <c r="E6407" s="2" t="s">
        <v>9495</v>
      </c>
      <c r="F6407" s="2"/>
    </row>
    <row r="6408" spans="1:6" ht="18" customHeight="1">
      <c r="A6408" s="2">
        <v>5903209000</v>
      </c>
      <c r="B6408" s="2" t="s">
        <v>11949</v>
      </c>
      <c r="C6408" s="2" t="s">
        <v>11942</v>
      </c>
      <c r="D6408" s="2" t="s">
        <v>149</v>
      </c>
      <c r="E6408" s="2"/>
      <c r="F6408" s="2"/>
    </row>
    <row r="6409" spans="1:6" ht="18" customHeight="1">
      <c r="A6409" s="2">
        <v>5903901000</v>
      </c>
      <c r="B6409" s="2" t="s">
        <v>11950</v>
      </c>
      <c r="C6409" s="2" t="s">
        <v>11942</v>
      </c>
      <c r="D6409" s="2" t="s">
        <v>149</v>
      </c>
      <c r="E6409" s="2"/>
      <c r="F6409" s="2"/>
    </row>
    <row r="6410" spans="1:6" ht="18" customHeight="1">
      <c r="A6410" s="2">
        <v>5903902000</v>
      </c>
      <c r="B6410" s="2" t="s">
        <v>11951</v>
      </c>
      <c r="C6410" s="2" t="s">
        <v>11942</v>
      </c>
      <c r="D6410" s="2" t="s">
        <v>149</v>
      </c>
      <c r="E6410" s="2" t="s">
        <v>9495</v>
      </c>
      <c r="F6410" s="2"/>
    </row>
    <row r="6411" spans="1:6" ht="18" customHeight="1">
      <c r="A6411" s="2">
        <v>5903909000</v>
      </c>
      <c r="B6411" s="2" t="s">
        <v>11952</v>
      </c>
      <c r="C6411" s="2" t="s">
        <v>11942</v>
      </c>
      <c r="D6411" s="2" t="s">
        <v>149</v>
      </c>
      <c r="E6411" s="2"/>
      <c r="F6411" s="2"/>
    </row>
    <row r="6412" spans="1:6" ht="18" customHeight="1">
      <c r="A6412" s="2">
        <v>5904100000</v>
      </c>
      <c r="B6412" s="2" t="s">
        <v>11953</v>
      </c>
      <c r="C6412" s="2" t="s">
        <v>4738</v>
      </c>
      <c r="D6412" s="2" t="s">
        <v>149</v>
      </c>
      <c r="E6412" s="2" t="s">
        <v>9426</v>
      </c>
      <c r="F6412" s="2"/>
    </row>
    <row r="6413" spans="1:6" ht="18" customHeight="1">
      <c r="A6413" s="2">
        <v>5904900000</v>
      </c>
      <c r="B6413" s="2" t="s">
        <v>11954</v>
      </c>
      <c r="C6413" s="2" t="s">
        <v>4738</v>
      </c>
      <c r="D6413" s="2" t="s">
        <v>149</v>
      </c>
      <c r="E6413" s="2" t="s">
        <v>9426</v>
      </c>
      <c r="F6413" s="2"/>
    </row>
    <row r="6414" spans="1:6" ht="18" customHeight="1">
      <c r="A6414" s="2">
        <v>5905000000</v>
      </c>
      <c r="B6414" s="2" t="s">
        <v>11955</v>
      </c>
      <c r="C6414" s="2" t="s">
        <v>11956</v>
      </c>
      <c r="D6414" s="2" t="s">
        <v>149</v>
      </c>
      <c r="E6414" s="2" t="s">
        <v>9426</v>
      </c>
      <c r="F6414" s="2"/>
    </row>
    <row r="6415" spans="1:6" ht="18" customHeight="1">
      <c r="A6415" s="2">
        <v>5906101000</v>
      </c>
      <c r="B6415" s="2" t="s">
        <v>11957</v>
      </c>
      <c r="C6415" s="2" t="s">
        <v>11958</v>
      </c>
      <c r="D6415" s="2" t="s">
        <v>149</v>
      </c>
      <c r="E6415" s="2"/>
      <c r="F6415" s="2"/>
    </row>
    <row r="6416" spans="1:6" ht="18" customHeight="1">
      <c r="A6416" s="2">
        <v>5906109000</v>
      </c>
      <c r="B6416" s="2" t="s">
        <v>11959</v>
      </c>
      <c r="C6416" s="2" t="s">
        <v>11958</v>
      </c>
      <c r="D6416" s="2" t="s">
        <v>149</v>
      </c>
      <c r="E6416" s="2"/>
      <c r="F6416" s="2"/>
    </row>
    <row r="6417" spans="1:6" ht="18" customHeight="1">
      <c r="A6417" s="2">
        <v>5906910000</v>
      </c>
      <c r="B6417" s="2" t="s">
        <v>11960</v>
      </c>
      <c r="C6417" s="2" t="s">
        <v>11961</v>
      </c>
      <c r="D6417" s="2" t="s">
        <v>149</v>
      </c>
      <c r="E6417" s="2"/>
      <c r="F6417" s="2"/>
    </row>
    <row r="6418" spans="1:6" ht="18" customHeight="1">
      <c r="A6418" s="2">
        <v>5906991000</v>
      </c>
      <c r="B6418" s="2" t="s">
        <v>11962</v>
      </c>
      <c r="C6418" s="2" t="s">
        <v>11958</v>
      </c>
      <c r="D6418" s="2" t="s">
        <v>149</v>
      </c>
      <c r="E6418" s="2"/>
      <c r="F6418" s="2"/>
    </row>
    <row r="6419" spans="1:6" ht="18" customHeight="1">
      <c r="A6419" s="2">
        <v>5906999000</v>
      </c>
      <c r="B6419" s="2" t="s">
        <v>11963</v>
      </c>
      <c r="C6419" s="2" t="s">
        <v>11961</v>
      </c>
      <c r="D6419" s="2" t="s">
        <v>149</v>
      </c>
      <c r="E6419" s="2"/>
      <c r="F6419" s="2"/>
    </row>
    <row r="6420" spans="1:6" ht="18" customHeight="1">
      <c r="A6420" s="2">
        <v>5907001000</v>
      </c>
      <c r="B6420" s="2" t="s">
        <v>11964</v>
      </c>
      <c r="C6420" s="2" t="s">
        <v>11965</v>
      </c>
      <c r="D6420" s="2" t="s">
        <v>149</v>
      </c>
      <c r="E6420" s="2"/>
      <c r="F6420" s="2"/>
    </row>
    <row r="6421" spans="1:6" ht="18" customHeight="1">
      <c r="A6421" s="2">
        <v>5907002000</v>
      </c>
      <c r="B6421" s="2" t="s">
        <v>11966</v>
      </c>
      <c r="C6421" s="2" t="s">
        <v>11967</v>
      </c>
      <c r="D6421" s="2" t="s">
        <v>149</v>
      </c>
      <c r="E6421" s="2"/>
      <c r="F6421" s="2"/>
    </row>
    <row r="6422" spans="1:6" ht="18" customHeight="1">
      <c r="A6422" s="2">
        <v>5907009000</v>
      </c>
      <c r="B6422" s="2" t="s">
        <v>11968</v>
      </c>
      <c r="C6422" s="2" t="s">
        <v>11969</v>
      </c>
      <c r="D6422" s="2" t="s">
        <v>149</v>
      </c>
      <c r="E6422" s="2"/>
      <c r="F6422" s="2"/>
    </row>
    <row r="6423" spans="1:6" ht="18" customHeight="1">
      <c r="A6423" s="2">
        <v>5908000000</v>
      </c>
      <c r="B6423" s="2" t="s">
        <v>11970</v>
      </c>
      <c r="C6423" s="2" t="s">
        <v>5398</v>
      </c>
      <c r="D6423" s="2" t="s">
        <v>149</v>
      </c>
      <c r="E6423" s="2"/>
      <c r="F6423" s="2"/>
    </row>
    <row r="6424" spans="1:6" ht="18" customHeight="1">
      <c r="A6424" s="2">
        <v>5909000000</v>
      </c>
      <c r="B6424" s="2" t="s">
        <v>11971</v>
      </c>
      <c r="C6424" s="2" t="s">
        <v>11972</v>
      </c>
      <c r="D6424" s="2" t="s">
        <v>149</v>
      </c>
      <c r="E6424" s="2"/>
      <c r="F6424" s="2"/>
    </row>
    <row r="6425" spans="1:6" ht="18" customHeight="1">
      <c r="A6425" s="2">
        <v>5910000000</v>
      </c>
      <c r="B6425" s="2" t="s">
        <v>11973</v>
      </c>
      <c r="C6425" s="2" t="s">
        <v>11974</v>
      </c>
      <c r="D6425" s="2" t="s">
        <v>149</v>
      </c>
      <c r="E6425" s="2"/>
      <c r="F6425" s="2"/>
    </row>
    <row r="6426" spans="1:6" ht="18" customHeight="1">
      <c r="A6426" s="2">
        <v>5911101000</v>
      </c>
      <c r="B6426" s="2" t="s">
        <v>11975</v>
      </c>
      <c r="C6426" s="2" t="s">
        <v>9223</v>
      </c>
      <c r="D6426" s="2" t="s">
        <v>149</v>
      </c>
      <c r="E6426" s="2"/>
      <c r="F6426" s="2"/>
    </row>
    <row r="6427" spans="1:6" ht="18" customHeight="1">
      <c r="A6427" s="2">
        <v>5911109000</v>
      </c>
      <c r="B6427" s="2" t="s">
        <v>11976</v>
      </c>
      <c r="C6427" s="2" t="s">
        <v>9223</v>
      </c>
      <c r="D6427" s="2" t="s">
        <v>149</v>
      </c>
      <c r="E6427" s="2"/>
      <c r="F6427" s="2"/>
    </row>
    <row r="6428" spans="1:6" ht="18" customHeight="1">
      <c r="A6428" s="2">
        <v>5911200010</v>
      </c>
      <c r="B6428" s="2" t="s">
        <v>11977</v>
      </c>
      <c r="C6428" s="2" t="s">
        <v>11978</v>
      </c>
      <c r="D6428" s="2" t="s">
        <v>149</v>
      </c>
      <c r="E6428" s="2"/>
      <c r="F6428" s="2"/>
    </row>
    <row r="6429" spans="1:6" ht="18" customHeight="1">
      <c r="A6429" s="2">
        <v>5911200090</v>
      </c>
      <c r="B6429" s="2" t="s">
        <v>11979</v>
      </c>
      <c r="C6429" s="2" t="s">
        <v>11978</v>
      </c>
      <c r="D6429" s="2" t="s">
        <v>149</v>
      </c>
      <c r="E6429" s="2"/>
      <c r="F6429" s="2"/>
    </row>
    <row r="6430" spans="1:6" ht="18" customHeight="1">
      <c r="A6430" s="2">
        <v>5911310000</v>
      </c>
      <c r="B6430" s="2" t="s">
        <v>11980</v>
      </c>
      <c r="C6430" s="2" t="s">
        <v>11981</v>
      </c>
      <c r="D6430" s="2" t="s">
        <v>149</v>
      </c>
      <c r="E6430" s="2"/>
      <c r="F6430" s="2"/>
    </row>
    <row r="6431" spans="1:6" ht="18" customHeight="1">
      <c r="A6431" s="2">
        <v>5911320000</v>
      </c>
      <c r="B6431" s="2" t="s">
        <v>11982</v>
      </c>
      <c r="C6431" s="2" t="s">
        <v>11981</v>
      </c>
      <c r="D6431" s="2" t="s">
        <v>149</v>
      </c>
      <c r="E6431" s="2"/>
      <c r="F6431" s="2"/>
    </row>
    <row r="6432" spans="1:6" ht="18" customHeight="1">
      <c r="A6432" s="2">
        <v>5911400000</v>
      </c>
      <c r="B6432" s="2" t="s">
        <v>11983</v>
      </c>
      <c r="C6432" s="2" t="s">
        <v>9223</v>
      </c>
      <c r="D6432" s="2" t="s">
        <v>149</v>
      </c>
      <c r="E6432" s="2"/>
      <c r="F6432" s="2"/>
    </row>
    <row r="6433" spans="1:6" ht="18" customHeight="1">
      <c r="A6433" s="2">
        <v>5911900010</v>
      </c>
      <c r="B6433" s="2" t="s">
        <v>9884</v>
      </c>
      <c r="C6433" s="2" t="s">
        <v>11984</v>
      </c>
      <c r="D6433" s="2" t="s">
        <v>149</v>
      </c>
      <c r="E6433" s="2"/>
      <c r="F6433" s="2"/>
    </row>
    <row r="6434" spans="1:6" ht="18" customHeight="1">
      <c r="A6434" s="2">
        <v>5911900020</v>
      </c>
      <c r="B6434" s="2" t="s">
        <v>11985</v>
      </c>
      <c r="C6434" s="2" t="s">
        <v>11984</v>
      </c>
      <c r="D6434" s="2" t="s">
        <v>149</v>
      </c>
      <c r="E6434" s="2"/>
      <c r="F6434" s="2"/>
    </row>
    <row r="6435" spans="1:6" ht="18" customHeight="1">
      <c r="A6435" s="2">
        <v>5911900090</v>
      </c>
      <c r="B6435" s="2" t="s">
        <v>11986</v>
      </c>
      <c r="C6435" s="2" t="s">
        <v>11984</v>
      </c>
      <c r="D6435" s="2" t="s">
        <v>149</v>
      </c>
      <c r="E6435" s="2"/>
      <c r="F6435" s="2"/>
    </row>
    <row r="6436" spans="1:6" ht="18" customHeight="1">
      <c r="A6436" s="2">
        <v>6001100000</v>
      </c>
      <c r="B6436" s="2" t="s">
        <v>11987</v>
      </c>
      <c r="C6436" s="2" t="s">
        <v>11988</v>
      </c>
      <c r="D6436" s="2" t="s">
        <v>9495</v>
      </c>
      <c r="E6436" s="2" t="s">
        <v>149</v>
      </c>
      <c r="F6436" s="2"/>
    </row>
    <row r="6437" spans="1:6" ht="18" customHeight="1">
      <c r="A6437" s="2">
        <v>6001210000</v>
      </c>
      <c r="B6437" s="2" t="s">
        <v>11989</v>
      </c>
      <c r="C6437" s="2" t="s">
        <v>11988</v>
      </c>
      <c r="D6437" s="2" t="s">
        <v>9495</v>
      </c>
      <c r="E6437" s="2" t="s">
        <v>149</v>
      </c>
      <c r="F6437" s="2"/>
    </row>
    <row r="6438" spans="1:6" ht="18" customHeight="1">
      <c r="A6438" s="2">
        <v>6001220000</v>
      </c>
      <c r="B6438" s="2" t="s">
        <v>11990</v>
      </c>
      <c r="C6438" s="2" t="s">
        <v>11988</v>
      </c>
      <c r="D6438" s="2" t="s">
        <v>9495</v>
      </c>
      <c r="E6438" s="2" t="s">
        <v>149</v>
      </c>
      <c r="F6438" s="2"/>
    </row>
    <row r="6439" spans="1:6" ht="18" customHeight="1">
      <c r="A6439" s="2">
        <v>6001290000</v>
      </c>
      <c r="B6439" s="2" t="s">
        <v>11991</v>
      </c>
      <c r="C6439" s="2" t="s">
        <v>11988</v>
      </c>
      <c r="D6439" s="2" t="s">
        <v>9495</v>
      </c>
      <c r="E6439" s="2" t="s">
        <v>149</v>
      </c>
      <c r="F6439" s="2"/>
    </row>
    <row r="6440" spans="1:6" ht="18" customHeight="1">
      <c r="A6440" s="2">
        <v>6001910000</v>
      </c>
      <c r="B6440" s="2" t="s">
        <v>11992</v>
      </c>
      <c r="C6440" s="2" t="s">
        <v>11993</v>
      </c>
      <c r="D6440" s="2" t="s">
        <v>9495</v>
      </c>
      <c r="E6440" s="2" t="s">
        <v>149</v>
      </c>
      <c r="F6440" s="2"/>
    </row>
    <row r="6441" spans="1:6" ht="18" customHeight="1">
      <c r="A6441" s="2">
        <v>6001920000</v>
      </c>
      <c r="B6441" s="2" t="s">
        <v>11994</v>
      </c>
      <c r="C6441" s="2" t="s">
        <v>11993</v>
      </c>
      <c r="D6441" s="2" t="s">
        <v>9495</v>
      </c>
      <c r="E6441" s="2" t="s">
        <v>149</v>
      </c>
      <c r="F6441" s="2"/>
    </row>
    <row r="6442" spans="1:6" ht="18" customHeight="1">
      <c r="A6442" s="2">
        <v>6001990000</v>
      </c>
      <c r="B6442" s="2" t="s">
        <v>11995</v>
      </c>
      <c r="C6442" s="2" t="s">
        <v>11993</v>
      </c>
      <c r="D6442" s="2" t="s">
        <v>9495</v>
      </c>
      <c r="E6442" s="2" t="s">
        <v>149</v>
      </c>
      <c r="F6442" s="2"/>
    </row>
    <row r="6443" spans="1:6" ht="18" customHeight="1">
      <c r="A6443" s="2">
        <v>6002401000</v>
      </c>
      <c r="B6443" s="2" t="s">
        <v>11996</v>
      </c>
      <c r="C6443" s="2" t="s">
        <v>11997</v>
      </c>
      <c r="D6443" s="2" t="s">
        <v>9495</v>
      </c>
      <c r="E6443" s="2" t="s">
        <v>149</v>
      </c>
      <c r="F6443" s="2"/>
    </row>
    <row r="6444" spans="1:6" ht="18" customHeight="1">
      <c r="A6444" s="2">
        <v>6002402000</v>
      </c>
      <c r="B6444" s="2" t="s">
        <v>11998</v>
      </c>
      <c r="C6444" s="2" t="s">
        <v>11997</v>
      </c>
      <c r="D6444" s="2" t="s">
        <v>9495</v>
      </c>
      <c r="E6444" s="2" t="s">
        <v>149</v>
      </c>
      <c r="F6444" s="2"/>
    </row>
    <row r="6445" spans="1:6" ht="18" customHeight="1">
      <c r="A6445" s="2">
        <v>6002403000</v>
      </c>
      <c r="B6445" s="2" t="s">
        <v>11999</v>
      </c>
      <c r="C6445" s="2" t="s">
        <v>11997</v>
      </c>
      <c r="D6445" s="2" t="s">
        <v>9495</v>
      </c>
      <c r="E6445" s="2" t="s">
        <v>149</v>
      </c>
      <c r="F6445" s="2"/>
    </row>
    <row r="6446" spans="1:6" ht="18" customHeight="1">
      <c r="A6446" s="2">
        <v>6002404000</v>
      </c>
      <c r="B6446" s="2" t="s">
        <v>12000</v>
      </c>
      <c r="C6446" s="2" t="s">
        <v>11997</v>
      </c>
      <c r="D6446" s="2" t="s">
        <v>9495</v>
      </c>
      <c r="E6446" s="2" t="s">
        <v>149</v>
      </c>
      <c r="F6446" s="2"/>
    </row>
    <row r="6447" spans="1:6" ht="18" customHeight="1">
      <c r="A6447" s="2">
        <v>6002409000</v>
      </c>
      <c r="B6447" s="2" t="s">
        <v>12001</v>
      </c>
      <c r="C6447" s="2" t="s">
        <v>11997</v>
      </c>
      <c r="D6447" s="2" t="s">
        <v>9495</v>
      </c>
      <c r="E6447" s="2" t="s">
        <v>149</v>
      </c>
      <c r="F6447" s="2"/>
    </row>
    <row r="6448" spans="1:6" ht="18" customHeight="1">
      <c r="A6448" s="2">
        <v>6002901000</v>
      </c>
      <c r="B6448" s="2" t="s">
        <v>11996</v>
      </c>
      <c r="C6448" s="2" t="s">
        <v>11997</v>
      </c>
      <c r="D6448" s="2" t="s">
        <v>9495</v>
      </c>
      <c r="E6448" s="2" t="s">
        <v>149</v>
      </c>
      <c r="F6448" s="2"/>
    </row>
    <row r="6449" spans="1:6" ht="18" customHeight="1">
      <c r="A6449" s="2">
        <v>6002902000</v>
      </c>
      <c r="B6449" s="2" t="s">
        <v>12002</v>
      </c>
      <c r="C6449" s="2" t="s">
        <v>11997</v>
      </c>
      <c r="D6449" s="2" t="s">
        <v>9495</v>
      </c>
      <c r="E6449" s="2" t="s">
        <v>149</v>
      </c>
      <c r="F6449" s="2"/>
    </row>
    <row r="6450" spans="1:6" ht="18" customHeight="1">
      <c r="A6450" s="2">
        <v>6002903000</v>
      </c>
      <c r="B6450" s="2" t="s">
        <v>12003</v>
      </c>
      <c r="C6450" s="2" t="s">
        <v>11997</v>
      </c>
      <c r="D6450" s="2" t="s">
        <v>9495</v>
      </c>
      <c r="E6450" s="2" t="s">
        <v>149</v>
      </c>
      <c r="F6450" s="2"/>
    </row>
    <row r="6451" spans="1:6" ht="18" customHeight="1">
      <c r="A6451" s="2">
        <v>6002904000</v>
      </c>
      <c r="B6451" s="2" t="s">
        <v>12000</v>
      </c>
      <c r="C6451" s="2" t="s">
        <v>11997</v>
      </c>
      <c r="D6451" s="2" t="s">
        <v>9495</v>
      </c>
      <c r="E6451" s="2" t="s">
        <v>149</v>
      </c>
      <c r="F6451" s="2"/>
    </row>
    <row r="6452" spans="1:6" ht="18" customHeight="1">
      <c r="A6452" s="2">
        <v>6002909000</v>
      </c>
      <c r="B6452" s="2" t="s">
        <v>12001</v>
      </c>
      <c r="C6452" s="2" t="s">
        <v>11997</v>
      </c>
      <c r="D6452" s="2" t="s">
        <v>9495</v>
      </c>
      <c r="E6452" s="2" t="s">
        <v>149</v>
      </c>
      <c r="F6452" s="2"/>
    </row>
    <row r="6453" spans="1:6" ht="18" customHeight="1">
      <c r="A6453" s="2">
        <v>6003100000</v>
      </c>
      <c r="B6453" s="2" t="s">
        <v>12004</v>
      </c>
      <c r="C6453" s="2" t="s">
        <v>12005</v>
      </c>
      <c r="D6453" s="2" t="s">
        <v>9495</v>
      </c>
      <c r="E6453" s="2" t="s">
        <v>149</v>
      </c>
      <c r="F6453" s="2"/>
    </row>
    <row r="6454" spans="1:6" ht="18" customHeight="1">
      <c r="A6454" s="2">
        <v>6003200000</v>
      </c>
      <c r="B6454" s="2" t="s">
        <v>12006</v>
      </c>
      <c r="C6454" s="2" t="s">
        <v>12005</v>
      </c>
      <c r="D6454" s="2" t="s">
        <v>9495</v>
      </c>
      <c r="E6454" s="2" t="s">
        <v>149</v>
      </c>
      <c r="F6454" s="2"/>
    </row>
    <row r="6455" spans="1:6" ht="18" customHeight="1">
      <c r="A6455" s="2">
        <v>6003300000</v>
      </c>
      <c r="B6455" s="2" t="s">
        <v>12007</v>
      </c>
      <c r="C6455" s="2" t="s">
        <v>12005</v>
      </c>
      <c r="D6455" s="2" t="s">
        <v>9495</v>
      </c>
      <c r="E6455" s="2" t="s">
        <v>149</v>
      </c>
      <c r="F6455" s="2"/>
    </row>
    <row r="6456" spans="1:6" ht="18" customHeight="1">
      <c r="A6456" s="2">
        <v>6003400000</v>
      </c>
      <c r="B6456" s="2" t="s">
        <v>12008</v>
      </c>
      <c r="C6456" s="2" t="s">
        <v>12005</v>
      </c>
      <c r="D6456" s="2" t="s">
        <v>9495</v>
      </c>
      <c r="E6456" s="2" t="s">
        <v>149</v>
      </c>
      <c r="F6456" s="2"/>
    </row>
    <row r="6457" spans="1:6" ht="18" customHeight="1">
      <c r="A6457" s="2">
        <v>6003900000</v>
      </c>
      <c r="B6457" s="2" t="s">
        <v>12001</v>
      </c>
      <c r="C6457" s="2" t="s">
        <v>12005</v>
      </c>
      <c r="D6457" s="2" t="s">
        <v>9495</v>
      </c>
      <c r="E6457" s="2" t="s">
        <v>149</v>
      </c>
      <c r="F6457" s="2"/>
    </row>
    <row r="6458" spans="1:6" ht="18" customHeight="1">
      <c r="A6458" s="2">
        <v>6004101000</v>
      </c>
      <c r="B6458" s="2" t="s">
        <v>12009</v>
      </c>
      <c r="C6458" s="2" t="s">
        <v>11997</v>
      </c>
      <c r="D6458" s="2" t="s">
        <v>9495</v>
      </c>
      <c r="E6458" s="2" t="s">
        <v>149</v>
      </c>
      <c r="F6458" s="2"/>
    </row>
    <row r="6459" spans="1:6" ht="18" customHeight="1">
      <c r="A6459" s="2">
        <v>6004102000</v>
      </c>
      <c r="B6459" s="2" t="s">
        <v>12010</v>
      </c>
      <c r="C6459" s="2" t="s">
        <v>11997</v>
      </c>
      <c r="D6459" s="2" t="s">
        <v>9495</v>
      </c>
      <c r="E6459" s="2" t="s">
        <v>149</v>
      </c>
      <c r="F6459" s="2"/>
    </row>
    <row r="6460" spans="1:6" ht="18" customHeight="1">
      <c r="A6460" s="2">
        <v>6004103000</v>
      </c>
      <c r="B6460" s="2" t="s">
        <v>12011</v>
      </c>
      <c r="C6460" s="2" t="s">
        <v>11997</v>
      </c>
      <c r="D6460" s="2" t="s">
        <v>9495</v>
      </c>
      <c r="E6460" s="2" t="s">
        <v>149</v>
      </c>
      <c r="F6460" s="2"/>
    </row>
    <row r="6461" spans="1:6" ht="18" customHeight="1">
      <c r="A6461" s="2">
        <v>6004104000</v>
      </c>
      <c r="B6461" s="2" t="s">
        <v>12012</v>
      </c>
      <c r="C6461" s="2" t="s">
        <v>11997</v>
      </c>
      <c r="D6461" s="2" t="s">
        <v>9495</v>
      </c>
      <c r="E6461" s="2" t="s">
        <v>149</v>
      </c>
      <c r="F6461" s="2"/>
    </row>
    <row r="6462" spans="1:6" ht="18" customHeight="1">
      <c r="A6462" s="2">
        <v>6004109000</v>
      </c>
      <c r="B6462" s="2" t="s">
        <v>12013</v>
      </c>
      <c r="C6462" s="2" t="s">
        <v>11997</v>
      </c>
      <c r="D6462" s="2" t="s">
        <v>9495</v>
      </c>
      <c r="E6462" s="2" t="s">
        <v>149</v>
      </c>
      <c r="F6462" s="2"/>
    </row>
    <row r="6463" spans="1:6" ht="18" customHeight="1">
      <c r="A6463" s="2">
        <v>6004901000</v>
      </c>
      <c r="B6463" s="2" t="s">
        <v>12009</v>
      </c>
      <c r="C6463" s="2" t="s">
        <v>11997</v>
      </c>
      <c r="D6463" s="2" t="s">
        <v>9495</v>
      </c>
      <c r="E6463" s="2" t="s">
        <v>149</v>
      </c>
      <c r="F6463" s="2"/>
    </row>
    <row r="6464" spans="1:6" ht="18" customHeight="1">
      <c r="A6464" s="2">
        <v>6004902000</v>
      </c>
      <c r="B6464" s="2" t="s">
        <v>12010</v>
      </c>
      <c r="C6464" s="2" t="s">
        <v>11997</v>
      </c>
      <c r="D6464" s="2" t="s">
        <v>9495</v>
      </c>
      <c r="E6464" s="2" t="s">
        <v>149</v>
      </c>
      <c r="F6464" s="2"/>
    </row>
    <row r="6465" spans="1:6" ht="18" customHeight="1">
      <c r="A6465" s="2">
        <v>6004903000</v>
      </c>
      <c r="B6465" s="2" t="s">
        <v>12011</v>
      </c>
      <c r="C6465" s="2" t="s">
        <v>11997</v>
      </c>
      <c r="D6465" s="2" t="s">
        <v>9495</v>
      </c>
      <c r="E6465" s="2" t="s">
        <v>149</v>
      </c>
      <c r="F6465" s="2"/>
    </row>
    <row r="6466" spans="1:6" ht="18" customHeight="1">
      <c r="A6466" s="2">
        <v>6004904000</v>
      </c>
      <c r="B6466" s="2" t="s">
        <v>12012</v>
      </c>
      <c r="C6466" s="2" t="s">
        <v>11997</v>
      </c>
      <c r="D6466" s="2" t="s">
        <v>9495</v>
      </c>
      <c r="E6466" s="2" t="s">
        <v>149</v>
      </c>
      <c r="F6466" s="2"/>
    </row>
    <row r="6467" spans="1:6" ht="18" customHeight="1">
      <c r="A6467" s="2">
        <v>6004909000</v>
      </c>
      <c r="B6467" s="2" t="s">
        <v>12013</v>
      </c>
      <c r="C6467" s="2" t="s">
        <v>11997</v>
      </c>
      <c r="D6467" s="2" t="s">
        <v>9495</v>
      </c>
      <c r="E6467" s="2" t="s">
        <v>149</v>
      </c>
      <c r="F6467" s="2"/>
    </row>
    <row r="6468" spans="1:6" ht="18" customHeight="1">
      <c r="A6468" s="2">
        <v>6005210000</v>
      </c>
      <c r="B6468" s="2" t="s">
        <v>12014</v>
      </c>
      <c r="C6468" s="2" t="s">
        <v>12015</v>
      </c>
      <c r="D6468" s="2" t="s">
        <v>9495</v>
      </c>
      <c r="E6468" s="2" t="s">
        <v>149</v>
      </c>
      <c r="F6468" s="2"/>
    </row>
    <row r="6469" spans="1:6" ht="18" customHeight="1">
      <c r="A6469" s="2">
        <v>6005220000</v>
      </c>
      <c r="B6469" s="2" t="s">
        <v>12016</v>
      </c>
      <c r="C6469" s="2" t="s">
        <v>12015</v>
      </c>
      <c r="D6469" s="2" t="s">
        <v>9495</v>
      </c>
      <c r="E6469" s="2" t="s">
        <v>149</v>
      </c>
      <c r="F6469" s="2"/>
    </row>
    <row r="6470" spans="1:6" ht="18" customHeight="1">
      <c r="A6470" s="2">
        <v>6005230000</v>
      </c>
      <c r="B6470" s="2" t="s">
        <v>12017</v>
      </c>
      <c r="C6470" s="2" t="s">
        <v>12015</v>
      </c>
      <c r="D6470" s="2" t="s">
        <v>9495</v>
      </c>
      <c r="E6470" s="2" t="s">
        <v>149</v>
      </c>
      <c r="F6470" s="2"/>
    </row>
    <row r="6471" spans="1:6" ht="18" customHeight="1">
      <c r="A6471" s="2">
        <v>6005240000</v>
      </c>
      <c r="B6471" s="2" t="s">
        <v>12018</v>
      </c>
      <c r="C6471" s="2" t="s">
        <v>12015</v>
      </c>
      <c r="D6471" s="2" t="s">
        <v>9495</v>
      </c>
      <c r="E6471" s="2" t="s">
        <v>149</v>
      </c>
      <c r="F6471" s="2"/>
    </row>
    <row r="6472" spans="1:6" ht="18" customHeight="1">
      <c r="A6472" s="2">
        <v>6005350000</v>
      </c>
      <c r="B6472" s="2" t="s">
        <v>12019</v>
      </c>
      <c r="C6472" s="2" t="s">
        <v>12020</v>
      </c>
      <c r="D6472" s="2" t="s">
        <v>9495</v>
      </c>
      <c r="E6472" s="2" t="s">
        <v>149</v>
      </c>
      <c r="F6472" s="2"/>
    </row>
    <row r="6473" spans="1:6" ht="18" customHeight="1">
      <c r="A6473" s="2">
        <v>6005360000</v>
      </c>
      <c r="B6473" s="2" t="s">
        <v>12021</v>
      </c>
      <c r="C6473" s="2" t="s">
        <v>12015</v>
      </c>
      <c r="D6473" s="2" t="s">
        <v>9495</v>
      </c>
      <c r="E6473" s="2" t="s">
        <v>149</v>
      </c>
      <c r="F6473" s="2"/>
    </row>
    <row r="6474" spans="1:6" ht="18" customHeight="1">
      <c r="A6474" s="2">
        <v>6005370000</v>
      </c>
      <c r="B6474" s="2" t="s">
        <v>12022</v>
      </c>
      <c r="C6474" s="2" t="s">
        <v>12015</v>
      </c>
      <c r="D6474" s="2" t="s">
        <v>9495</v>
      </c>
      <c r="E6474" s="2" t="s">
        <v>149</v>
      </c>
      <c r="F6474" s="2"/>
    </row>
    <row r="6475" spans="1:6" ht="18" customHeight="1">
      <c r="A6475" s="2">
        <v>6005380000</v>
      </c>
      <c r="B6475" s="2" t="s">
        <v>12023</v>
      </c>
      <c r="C6475" s="2" t="s">
        <v>12015</v>
      </c>
      <c r="D6475" s="2" t="s">
        <v>9495</v>
      </c>
      <c r="E6475" s="2" t="s">
        <v>149</v>
      </c>
      <c r="F6475" s="2"/>
    </row>
    <row r="6476" spans="1:6" ht="18" customHeight="1">
      <c r="A6476" s="2">
        <v>6005390000</v>
      </c>
      <c r="B6476" s="2" t="s">
        <v>12024</v>
      </c>
      <c r="C6476" s="2" t="s">
        <v>12015</v>
      </c>
      <c r="D6476" s="2" t="s">
        <v>9495</v>
      </c>
      <c r="E6476" s="2" t="s">
        <v>149</v>
      </c>
      <c r="F6476" s="2"/>
    </row>
    <row r="6477" spans="1:6" ht="18" customHeight="1">
      <c r="A6477" s="2">
        <v>6005410000</v>
      </c>
      <c r="B6477" s="2" t="s">
        <v>12025</v>
      </c>
      <c r="C6477" s="2" t="s">
        <v>12015</v>
      </c>
      <c r="D6477" s="2" t="s">
        <v>9495</v>
      </c>
      <c r="E6477" s="2" t="s">
        <v>149</v>
      </c>
      <c r="F6477" s="2"/>
    </row>
    <row r="6478" spans="1:6" ht="18" customHeight="1">
      <c r="A6478" s="2">
        <v>6005420000</v>
      </c>
      <c r="B6478" s="2" t="s">
        <v>12026</v>
      </c>
      <c r="C6478" s="2" t="s">
        <v>12015</v>
      </c>
      <c r="D6478" s="2" t="s">
        <v>9495</v>
      </c>
      <c r="E6478" s="2" t="s">
        <v>149</v>
      </c>
      <c r="F6478" s="2"/>
    </row>
    <row r="6479" spans="1:6" ht="18" customHeight="1">
      <c r="A6479" s="2">
        <v>6005430000</v>
      </c>
      <c r="B6479" s="2" t="s">
        <v>12027</v>
      </c>
      <c r="C6479" s="2" t="s">
        <v>12015</v>
      </c>
      <c r="D6479" s="2" t="s">
        <v>9495</v>
      </c>
      <c r="E6479" s="2" t="s">
        <v>149</v>
      </c>
      <c r="F6479" s="2"/>
    </row>
    <row r="6480" spans="1:6" ht="18" customHeight="1">
      <c r="A6480" s="2">
        <v>6005440000</v>
      </c>
      <c r="B6480" s="2" t="s">
        <v>12028</v>
      </c>
      <c r="C6480" s="2" t="s">
        <v>12015</v>
      </c>
      <c r="D6480" s="2" t="s">
        <v>9495</v>
      </c>
      <c r="E6480" s="2" t="s">
        <v>149</v>
      </c>
      <c r="F6480" s="2"/>
    </row>
    <row r="6481" spans="1:6" ht="18" customHeight="1">
      <c r="A6481" s="2">
        <v>6005901000</v>
      </c>
      <c r="B6481" s="2" t="s">
        <v>12029</v>
      </c>
      <c r="C6481" s="2" t="s">
        <v>12015</v>
      </c>
      <c r="D6481" s="2" t="s">
        <v>9495</v>
      </c>
      <c r="E6481" s="2" t="s">
        <v>149</v>
      </c>
      <c r="F6481" s="2"/>
    </row>
    <row r="6482" spans="1:6" ht="18" customHeight="1">
      <c r="A6482" s="2">
        <v>6005909000</v>
      </c>
      <c r="B6482" s="2" t="s">
        <v>12030</v>
      </c>
      <c r="C6482" s="2" t="s">
        <v>12015</v>
      </c>
      <c r="D6482" s="2" t="s">
        <v>9495</v>
      </c>
      <c r="E6482" s="2" t="s">
        <v>149</v>
      </c>
      <c r="F6482" s="2"/>
    </row>
    <row r="6483" spans="1:6" ht="18" customHeight="1">
      <c r="A6483" s="2">
        <v>6006100000</v>
      </c>
      <c r="B6483" s="2" t="s">
        <v>12031</v>
      </c>
      <c r="C6483" s="2" t="s">
        <v>12032</v>
      </c>
      <c r="D6483" s="2" t="s">
        <v>9495</v>
      </c>
      <c r="E6483" s="2" t="s">
        <v>149</v>
      </c>
      <c r="F6483" s="2"/>
    </row>
    <row r="6484" spans="1:6" ht="18" customHeight="1">
      <c r="A6484" s="2">
        <v>6006210000</v>
      </c>
      <c r="B6484" s="2" t="s">
        <v>12033</v>
      </c>
      <c r="C6484" s="2" t="s">
        <v>12032</v>
      </c>
      <c r="D6484" s="2" t="s">
        <v>9495</v>
      </c>
      <c r="E6484" s="2" t="s">
        <v>149</v>
      </c>
      <c r="F6484" s="2"/>
    </row>
    <row r="6485" spans="1:6" ht="18" customHeight="1">
      <c r="A6485" s="2">
        <v>6006220000</v>
      </c>
      <c r="B6485" s="2" t="s">
        <v>12034</v>
      </c>
      <c r="C6485" s="2" t="s">
        <v>12032</v>
      </c>
      <c r="D6485" s="2" t="s">
        <v>9495</v>
      </c>
      <c r="E6485" s="2" t="s">
        <v>149</v>
      </c>
      <c r="F6485" s="2"/>
    </row>
    <row r="6486" spans="1:6" ht="18" customHeight="1">
      <c r="A6486" s="2">
        <v>6006230000</v>
      </c>
      <c r="B6486" s="2" t="s">
        <v>12035</v>
      </c>
      <c r="C6486" s="2" t="s">
        <v>12032</v>
      </c>
      <c r="D6486" s="2" t="s">
        <v>9495</v>
      </c>
      <c r="E6486" s="2" t="s">
        <v>149</v>
      </c>
      <c r="F6486" s="2"/>
    </row>
    <row r="6487" spans="1:6" ht="18" customHeight="1">
      <c r="A6487" s="2">
        <v>6006240000</v>
      </c>
      <c r="B6487" s="2" t="s">
        <v>12036</v>
      </c>
      <c r="C6487" s="2" t="s">
        <v>12032</v>
      </c>
      <c r="D6487" s="2" t="s">
        <v>9495</v>
      </c>
      <c r="E6487" s="2" t="s">
        <v>149</v>
      </c>
      <c r="F6487" s="2"/>
    </row>
    <row r="6488" spans="1:6" ht="18" customHeight="1">
      <c r="A6488" s="2">
        <v>6006310000</v>
      </c>
      <c r="B6488" s="2" t="s">
        <v>12037</v>
      </c>
      <c r="C6488" s="2" t="s">
        <v>12032</v>
      </c>
      <c r="D6488" s="2" t="s">
        <v>9495</v>
      </c>
      <c r="E6488" s="2" t="s">
        <v>149</v>
      </c>
      <c r="F6488" s="2"/>
    </row>
    <row r="6489" spans="1:6" ht="18" customHeight="1">
      <c r="A6489" s="2">
        <v>6006320000</v>
      </c>
      <c r="B6489" s="2" t="s">
        <v>12038</v>
      </c>
      <c r="C6489" s="2" t="s">
        <v>12032</v>
      </c>
      <c r="D6489" s="2" t="s">
        <v>9495</v>
      </c>
      <c r="E6489" s="2" t="s">
        <v>149</v>
      </c>
      <c r="F6489" s="2"/>
    </row>
    <row r="6490" spans="1:6" ht="18" customHeight="1">
      <c r="A6490" s="2">
        <v>6006330000</v>
      </c>
      <c r="B6490" s="2" t="s">
        <v>12039</v>
      </c>
      <c r="C6490" s="2" t="s">
        <v>12032</v>
      </c>
      <c r="D6490" s="2" t="s">
        <v>9495</v>
      </c>
      <c r="E6490" s="2" t="s">
        <v>149</v>
      </c>
      <c r="F6490" s="2"/>
    </row>
    <row r="6491" spans="1:6" ht="18" customHeight="1">
      <c r="A6491" s="2">
        <v>6006340000</v>
      </c>
      <c r="B6491" s="2" t="s">
        <v>12037</v>
      </c>
      <c r="C6491" s="2" t="s">
        <v>12032</v>
      </c>
      <c r="D6491" s="2" t="s">
        <v>9495</v>
      </c>
      <c r="E6491" s="2" t="s">
        <v>149</v>
      </c>
      <c r="F6491" s="2"/>
    </row>
    <row r="6492" spans="1:6" ht="18" customHeight="1">
      <c r="A6492" s="2">
        <v>6006410000</v>
      </c>
      <c r="B6492" s="2" t="s">
        <v>12040</v>
      </c>
      <c r="C6492" s="2" t="s">
        <v>12032</v>
      </c>
      <c r="D6492" s="2" t="s">
        <v>9495</v>
      </c>
      <c r="E6492" s="2" t="s">
        <v>149</v>
      </c>
      <c r="F6492" s="2"/>
    </row>
    <row r="6493" spans="1:6" ht="18" customHeight="1">
      <c r="A6493" s="2">
        <v>6006420000</v>
      </c>
      <c r="B6493" s="2" t="s">
        <v>12040</v>
      </c>
      <c r="C6493" s="2" t="s">
        <v>12032</v>
      </c>
      <c r="D6493" s="2" t="s">
        <v>9495</v>
      </c>
      <c r="E6493" s="2" t="s">
        <v>149</v>
      </c>
      <c r="F6493" s="2"/>
    </row>
    <row r="6494" spans="1:6" ht="18" customHeight="1">
      <c r="A6494" s="2">
        <v>6006430000</v>
      </c>
      <c r="B6494" s="2" t="s">
        <v>12040</v>
      </c>
      <c r="C6494" s="2" t="s">
        <v>12032</v>
      </c>
      <c r="D6494" s="2" t="s">
        <v>9495</v>
      </c>
      <c r="E6494" s="2" t="s">
        <v>149</v>
      </c>
      <c r="F6494" s="2"/>
    </row>
    <row r="6495" spans="1:6" ht="18" customHeight="1">
      <c r="A6495" s="2">
        <v>6006440000</v>
      </c>
      <c r="B6495" s="2" t="s">
        <v>12040</v>
      </c>
      <c r="C6495" s="2" t="s">
        <v>12032</v>
      </c>
      <c r="D6495" s="2" t="s">
        <v>9495</v>
      </c>
      <c r="E6495" s="2" t="s">
        <v>149</v>
      </c>
      <c r="F6495" s="2"/>
    </row>
    <row r="6496" spans="1:6" ht="18" customHeight="1">
      <c r="A6496" s="2">
        <v>6006900000</v>
      </c>
      <c r="B6496" s="2" t="s">
        <v>12041</v>
      </c>
      <c r="C6496" s="2" t="s">
        <v>12032</v>
      </c>
      <c r="D6496" s="2" t="s">
        <v>9495</v>
      </c>
      <c r="E6496" s="2" t="s">
        <v>149</v>
      </c>
      <c r="F6496" s="2"/>
    </row>
    <row r="6497" spans="1:6" ht="18" customHeight="1">
      <c r="A6497" s="2">
        <v>6101200000</v>
      </c>
      <c r="B6497" s="2" t="s">
        <v>12042</v>
      </c>
      <c r="C6497" s="2" t="s">
        <v>12043</v>
      </c>
      <c r="D6497" s="2" t="s">
        <v>9258</v>
      </c>
      <c r="E6497" s="2" t="s">
        <v>149</v>
      </c>
      <c r="F6497" s="2"/>
    </row>
    <row r="6498" spans="1:6" ht="18" customHeight="1">
      <c r="A6498" s="2">
        <v>6101300000</v>
      </c>
      <c r="B6498" s="2" t="s">
        <v>12044</v>
      </c>
      <c r="C6498" s="2" t="s">
        <v>12043</v>
      </c>
      <c r="D6498" s="2" t="s">
        <v>9258</v>
      </c>
      <c r="E6498" s="2" t="s">
        <v>149</v>
      </c>
      <c r="F6498" s="2"/>
    </row>
    <row r="6499" spans="1:6" ht="18" customHeight="1">
      <c r="A6499" s="2">
        <v>6101901000</v>
      </c>
      <c r="B6499" s="2" t="s">
        <v>12045</v>
      </c>
      <c r="C6499" s="2" t="s">
        <v>12043</v>
      </c>
      <c r="D6499" s="2" t="s">
        <v>9258</v>
      </c>
      <c r="E6499" s="2" t="s">
        <v>149</v>
      </c>
      <c r="F6499" s="2"/>
    </row>
    <row r="6500" spans="1:6" ht="18" customHeight="1">
      <c r="A6500" s="2">
        <v>6101909000</v>
      </c>
      <c r="B6500" s="2" t="s">
        <v>12046</v>
      </c>
      <c r="C6500" s="2" t="s">
        <v>12043</v>
      </c>
      <c r="D6500" s="2" t="s">
        <v>9258</v>
      </c>
      <c r="E6500" s="2" t="s">
        <v>149</v>
      </c>
      <c r="F6500" s="2"/>
    </row>
    <row r="6501" spans="1:6" ht="18" customHeight="1">
      <c r="A6501" s="2">
        <v>6102100000</v>
      </c>
      <c r="B6501" s="2" t="s">
        <v>12047</v>
      </c>
      <c r="C6501" s="2" t="s">
        <v>12048</v>
      </c>
      <c r="D6501" s="2" t="s">
        <v>9258</v>
      </c>
      <c r="E6501" s="2" t="s">
        <v>149</v>
      </c>
      <c r="F6501" s="2"/>
    </row>
    <row r="6502" spans="1:6" ht="18" customHeight="1">
      <c r="A6502" s="2">
        <v>6102200000</v>
      </c>
      <c r="B6502" s="2" t="s">
        <v>12049</v>
      </c>
      <c r="C6502" s="2" t="s">
        <v>12048</v>
      </c>
      <c r="D6502" s="2" t="s">
        <v>9258</v>
      </c>
      <c r="E6502" s="2" t="s">
        <v>149</v>
      </c>
      <c r="F6502" s="2"/>
    </row>
    <row r="6503" spans="1:6" ht="18" customHeight="1">
      <c r="A6503" s="2">
        <v>6102300000</v>
      </c>
      <c r="B6503" s="2" t="s">
        <v>12050</v>
      </c>
      <c r="C6503" s="2" t="s">
        <v>12048</v>
      </c>
      <c r="D6503" s="2" t="s">
        <v>9258</v>
      </c>
      <c r="E6503" s="2" t="s">
        <v>149</v>
      </c>
      <c r="F6503" s="2"/>
    </row>
    <row r="6504" spans="1:6" ht="18" customHeight="1">
      <c r="A6504" s="2">
        <v>6102900000</v>
      </c>
      <c r="B6504" s="2" t="s">
        <v>12051</v>
      </c>
      <c r="C6504" s="2" t="s">
        <v>12048</v>
      </c>
      <c r="D6504" s="2" t="s">
        <v>9258</v>
      </c>
      <c r="E6504" s="2" t="s">
        <v>149</v>
      </c>
      <c r="F6504" s="2"/>
    </row>
    <row r="6505" spans="1:6" ht="18" customHeight="1">
      <c r="A6505" s="2">
        <v>6103101000</v>
      </c>
      <c r="B6505" s="2" t="s">
        <v>12052</v>
      </c>
      <c r="C6505" s="2" t="s">
        <v>12053</v>
      </c>
      <c r="D6505" s="2" t="s">
        <v>146</v>
      </c>
      <c r="E6505" s="2" t="s">
        <v>149</v>
      </c>
      <c r="F6505" s="2"/>
    </row>
    <row r="6506" spans="1:6" ht="18" customHeight="1">
      <c r="A6506" s="2">
        <v>6103102000</v>
      </c>
      <c r="B6506" s="2" t="s">
        <v>12054</v>
      </c>
      <c r="C6506" s="2" t="s">
        <v>12053</v>
      </c>
      <c r="D6506" s="2" t="s">
        <v>146</v>
      </c>
      <c r="E6506" s="2" t="s">
        <v>149</v>
      </c>
      <c r="F6506" s="2"/>
    </row>
    <row r="6507" spans="1:6" ht="18" customHeight="1">
      <c r="A6507" s="2">
        <v>6103109000</v>
      </c>
      <c r="B6507" s="2" t="s">
        <v>12055</v>
      </c>
      <c r="C6507" s="2" t="s">
        <v>12053</v>
      </c>
      <c r="D6507" s="2" t="s">
        <v>146</v>
      </c>
      <c r="E6507" s="2" t="s">
        <v>149</v>
      </c>
      <c r="F6507" s="2"/>
    </row>
    <row r="6508" spans="1:6" ht="18" customHeight="1">
      <c r="A6508" s="2">
        <v>6103220000</v>
      </c>
      <c r="B6508" s="2" t="s">
        <v>12056</v>
      </c>
      <c r="C6508" s="2" t="s">
        <v>12057</v>
      </c>
      <c r="D6508" s="2" t="s">
        <v>146</v>
      </c>
      <c r="E6508" s="2" t="s">
        <v>149</v>
      </c>
      <c r="F6508" s="2"/>
    </row>
    <row r="6509" spans="1:6" ht="18" customHeight="1">
      <c r="A6509" s="2">
        <v>6103230000</v>
      </c>
      <c r="B6509" s="2" t="s">
        <v>12058</v>
      </c>
      <c r="C6509" s="2" t="s">
        <v>12057</v>
      </c>
      <c r="D6509" s="2" t="s">
        <v>146</v>
      </c>
      <c r="E6509" s="2" t="s">
        <v>149</v>
      </c>
      <c r="F6509" s="2"/>
    </row>
    <row r="6510" spans="1:6" ht="18" customHeight="1">
      <c r="A6510" s="2">
        <v>6103291000</v>
      </c>
      <c r="B6510" s="2" t="s">
        <v>12059</v>
      </c>
      <c r="C6510" s="2" t="s">
        <v>12057</v>
      </c>
      <c r="D6510" s="2" t="s">
        <v>146</v>
      </c>
      <c r="E6510" s="2" t="s">
        <v>149</v>
      </c>
      <c r="F6510" s="2"/>
    </row>
    <row r="6511" spans="1:6" ht="18" customHeight="1">
      <c r="A6511" s="2">
        <v>6103299000</v>
      </c>
      <c r="B6511" s="2" t="s">
        <v>12060</v>
      </c>
      <c r="C6511" s="2" t="s">
        <v>12057</v>
      </c>
      <c r="D6511" s="2" t="s">
        <v>146</v>
      </c>
      <c r="E6511" s="2" t="s">
        <v>149</v>
      </c>
      <c r="F6511" s="2"/>
    </row>
    <row r="6512" spans="1:6" ht="18" customHeight="1">
      <c r="A6512" s="2">
        <v>6103310000</v>
      </c>
      <c r="B6512" s="2" t="s">
        <v>12061</v>
      </c>
      <c r="C6512" s="2" t="s">
        <v>12062</v>
      </c>
      <c r="D6512" s="2" t="s">
        <v>9258</v>
      </c>
      <c r="E6512" s="2" t="s">
        <v>149</v>
      </c>
      <c r="F6512" s="2"/>
    </row>
    <row r="6513" spans="1:6" ht="18" customHeight="1">
      <c r="A6513" s="2">
        <v>6103320000</v>
      </c>
      <c r="B6513" s="2" t="s">
        <v>12063</v>
      </c>
      <c r="C6513" s="2" t="s">
        <v>12062</v>
      </c>
      <c r="D6513" s="2" t="s">
        <v>9258</v>
      </c>
      <c r="E6513" s="2" t="s">
        <v>149</v>
      </c>
      <c r="F6513" s="2"/>
    </row>
    <row r="6514" spans="1:6" ht="18" customHeight="1">
      <c r="A6514" s="2">
        <v>6103330000</v>
      </c>
      <c r="B6514" s="2" t="s">
        <v>12064</v>
      </c>
      <c r="C6514" s="2" t="s">
        <v>12062</v>
      </c>
      <c r="D6514" s="2" t="s">
        <v>9258</v>
      </c>
      <c r="E6514" s="2" t="s">
        <v>149</v>
      </c>
      <c r="F6514" s="2"/>
    </row>
    <row r="6515" spans="1:6" ht="18" customHeight="1">
      <c r="A6515" s="2">
        <v>6103390000</v>
      </c>
      <c r="B6515" s="2" t="s">
        <v>12065</v>
      </c>
      <c r="C6515" s="2" t="s">
        <v>12062</v>
      </c>
      <c r="D6515" s="2" t="s">
        <v>9258</v>
      </c>
      <c r="E6515" s="2" t="s">
        <v>149</v>
      </c>
      <c r="F6515" s="2"/>
    </row>
    <row r="6516" spans="1:6" ht="18" customHeight="1">
      <c r="A6516" s="2">
        <v>6103410000</v>
      </c>
      <c r="B6516" s="2" t="s">
        <v>12066</v>
      </c>
      <c r="C6516" s="2" t="s">
        <v>12067</v>
      </c>
      <c r="D6516" s="2" t="s">
        <v>10051</v>
      </c>
      <c r="E6516" s="2" t="s">
        <v>149</v>
      </c>
      <c r="F6516" s="2"/>
    </row>
    <row r="6517" spans="1:6" ht="18" customHeight="1">
      <c r="A6517" s="2">
        <v>6103420010</v>
      </c>
      <c r="B6517" s="2" t="s">
        <v>12068</v>
      </c>
      <c r="C6517" s="2" t="s">
        <v>12067</v>
      </c>
      <c r="D6517" s="2" t="s">
        <v>10051</v>
      </c>
      <c r="E6517" s="2" t="s">
        <v>149</v>
      </c>
      <c r="F6517" s="2" t="s">
        <v>6407</v>
      </c>
    </row>
    <row r="6518" spans="1:6" ht="18" customHeight="1">
      <c r="A6518" s="2">
        <v>6103420090</v>
      </c>
      <c r="B6518" s="2" t="s">
        <v>12069</v>
      </c>
      <c r="C6518" s="2" t="s">
        <v>12067</v>
      </c>
      <c r="D6518" s="2" t="s">
        <v>10051</v>
      </c>
      <c r="E6518" s="2" t="s">
        <v>149</v>
      </c>
      <c r="F6518" s="2"/>
    </row>
    <row r="6519" spans="1:6" ht="18" customHeight="1">
      <c r="A6519" s="2">
        <v>6103430010</v>
      </c>
      <c r="B6519" s="2" t="s">
        <v>12070</v>
      </c>
      <c r="C6519" s="2" t="s">
        <v>12067</v>
      </c>
      <c r="D6519" s="2" t="s">
        <v>10051</v>
      </c>
      <c r="E6519" s="2" t="s">
        <v>149</v>
      </c>
      <c r="F6519" s="2" t="s">
        <v>6407</v>
      </c>
    </row>
    <row r="6520" spans="1:6" ht="18" customHeight="1">
      <c r="A6520" s="2">
        <v>6103430090</v>
      </c>
      <c r="B6520" s="2" t="s">
        <v>12071</v>
      </c>
      <c r="C6520" s="2" t="s">
        <v>12067</v>
      </c>
      <c r="D6520" s="2" t="s">
        <v>10051</v>
      </c>
      <c r="E6520" s="2" t="s">
        <v>149</v>
      </c>
      <c r="F6520" s="2"/>
    </row>
    <row r="6521" spans="1:6" ht="18" customHeight="1">
      <c r="A6521" s="2">
        <v>6103490010</v>
      </c>
      <c r="B6521" s="2" t="s">
        <v>12072</v>
      </c>
      <c r="C6521" s="2" t="s">
        <v>12067</v>
      </c>
      <c r="D6521" s="2" t="s">
        <v>10051</v>
      </c>
      <c r="E6521" s="2" t="s">
        <v>149</v>
      </c>
      <c r="F6521" s="2" t="s">
        <v>6407</v>
      </c>
    </row>
    <row r="6522" spans="1:6" ht="18" customHeight="1">
      <c r="A6522" s="2">
        <v>6103490090</v>
      </c>
      <c r="B6522" s="2" t="s">
        <v>12073</v>
      </c>
      <c r="C6522" s="2" t="s">
        <v>12067</v>
      </c>
      <c r="D6522" s="2" t="s">
        <v>10051</v>
      </c>
      <c r="E6522" s="2" t="s">
        <v>149</v>
      </c>
      <c r="F6522" s="2"/>
    </row>
    <row r="6523" spans="1:6" ht="18" customHeight="1">
      <c r="A6523" s="2">
        <v>6104130000</v>
      </c>
      <c r="B6523" s="2" t="s">
        <v>12074</v>
      </c>
      <c r="C6523" s="2" t="s">
        <v>12075</v>
      </c>
      <c r="D6523" s="2" t="s">
        <v>146</v>
      </c>
      <c r="E6523" s="2" t="s">
        <v>149</v>
      </c>
      <c r="F6523" s="2"/>
    </row>
    <row r="6524" spans="1:6" ht="18" customHeight="1">
      <c r="A6524" s="2">
        <v>6104191000</v>
      </c>
      <c r="B6524" s="2" t="s">
        <v>12076</v>
      </c>
      <c r="C6524" s="2" t="s">
        <v>12075</v>
      </c>
      <c r="D6524" s="2" t="s">
        <v>146</v>
      </c>
      <c r="E6524" s="2" t="s">
        <v>149</v>
      </c>
      <c r="F6524" s="2"/>
    </row>
    <row r="6525" spans="1:6" ht="18" customHeight="1">
      <c r="A6525" s="2">
        <v>6104192000</v>
      </c>
      <c r="B6525" s="2" t="s">
        <v>12077</v>
      </c>
      <c r="C6525" s="2" t="s">
        <v>12075</v>
      </c>
      <c r="D6525" s="2" t="s">
        <v>146</v>
      </c>
      <c r="E6525" s="2" t="s">
        <v>149</v>
      </c>
      <c r="F6525" s="2"/>
    </row>
    <row r="6526" spans="1:6" ht="18" customHeight="1">
      <c r="A6526" s="2">
        <v>6104199000</v>
      </c>
      <c r="B6526" s="2" t="s">
        <v>12078</v>
      </c>
      <c r="C6526" s="2" t="s">
        <v>12075</v>
      </c>
      <c r="D6526" s="2" t="s">
        <v>146</v>
      </c>
      <c r="E6526" s="2" t="s">
        <v>149</v>
      </c>
      <c r="F6526" s="2"/>
    </row>
    <row r="6527" spans="1:6" ht="18" customHeight="1">
      <c r="A6527" s="2">
        <v>6104220000</v>
      </c>
      <c r="B6527" s="2" t="s">
        <v>12079</v>
      </c>
      <c r="C6527" s="2" t="s">
        <v>12080</v>
      </c>
      <c r="D6527" s="2" t="s">
        <v>146</v>
      </c>
      <c r="E6527" s="2" t="s">
        <v>149</v>
      </c>
      <c r="F6527" s="2"/>
    </row>
    <row r="6528" spans="1:6" ht="18" customHeight="1">
      <c r="A6528" s="2">
        <v>6104230000</v>
      </c>
      <c r="B6528" s="2" t="s">
        <v>12081</v>
      </c>
      <c r="C6528" s="2" t="s">
        <v>12080</v>
      </c>
      <c r="D6528" s="2" t="s">
        <v>146</v>
      </c>
      <c r="E6528" s="2" t="s">
        <v>149</v>
      </c>
      <c r="F6528" s="2"/>
    </row>
    <row r="6529" spans="1:6" ht="18" customHeight="1">
      <c r="A6529" s="2">
        <v>6104291000</v>
      </c>
      <c r="B6529" s="2" t="s">
        <v>12082</v>
      </c>
      <c r="C6529" s="2" t="s">
        <v>12080</v>
      </c>
      <c r="D6529" s="2" t="s">
        <v>146</v>
      </c>
      <c r="E6529" s="2" t="s">
        <v>149</v>
      </c>
      <c r="F6529" s="2"/>
    </row>
    <row r="6530" spans="1:6" ht="18" customHeight="1">
      <c r="A6530" s="2">
        <v>6104299000</v>
      </c>
      <c r="B6530" s="2" t="s">
        <v>12083</v>
      </c>
      <c r="C6530" s="2" t="s">
        <v>12080</v>
      </c>
      <c r="D6530" s="2" t="s">
        <v>146</v>
      </c>
      <c r="E6530" s="2" t="s">
        <v>149</v>
      </c>
      <c r="F6530" s="2"/>
    </row>
    <row r="6531" spans="1:6" ht="18" customHeight="1">
      <c r="A6531" s="2">
        <v>6104310000</v>
      </c>
      <c r="B6531" s="2" t="s">
        <v>12084</v>
      </c>
      <c r="C6531" s="2" t="s">
        <v>12085</v>
      </c>
      <c r="D6531" s="2" t="s">
        <v>9258</v>
      </c>
      <c r="E6531" s="2" t="s">
        <v>149</v>
      </c>
      <c r="F6531" s="2"/>
    </row>
    <row r="6532" spans="1:6" ht="18" customHeight="1">
      <c r="A6532" s="2">
        <v>6104320000</v>
      </c>
      <c r="B6532" s="2" t="s">
        <v>12086</v>
      </c>
      <c r="C6532" s="2" t="s">
        <v>12085</v>
      </c>
      <c r="D6532" s="2" t="s">
        <v>9258</v>
      </c>
      <c r="E6532" s="2" t="s">
        <v>149</v>
      </c>
      <c r="F6532" s="2"/>
    </row>
    <row r="6533" spans="1:6" ht="18" customHeight="1">
      <c r="A6533" s="2">
        <v>6104330000</v>
      </c>
      <c r="B6533" s="2" t="s">
        <v>12087</v>
      </c>
      <c r="C6533" s="2" t="s">
        <v>12085</v>
      </c>
      <c r="D6533" s="2" t="s">
        <v>9258</v>
      </c>
      <c r="E6533" s="2" t="s">
        <v>149</v>
      </c>
      <c r="F6533" s="2"/>
    </row>
    <row r="6534" spans="1:6" ht="18" customHeight="1">
      <c r="A6534" s="2">
        <v>6104390000</v>
      </c>
      <c r="B6534" s="2" t="s">
        <v>12088</v>
      </c>
      <c r="C6534" s="2" t="s">
        <v>12085</v>
      </c>
      <c r="D6534" s="2" t="s">
        <v>9258</v>
      </c>
      <c r="E6534" s="2" t="s">
        <v>149</v>
      </c>
      <c r="F6534" s="2"/>
    </row>
    <row r="6535" spans="1:6" ht="18" customHeight="1">
      <c r="A6535" s="2">
        <v>6104410000</v>
      </c>
      <c r="B6535" s="2" t="s">
        <v>12089</v>
      </c>
      <c r="C6535" s="2" t="s">
        <v>12090</v>
      </c>
      <c r="D6535" s="2" t="s">
        <v>9258</v>
      </c>
      <c r="E6535" s="2" t="s">
        <v>149</v>
      </c>
      <c r="F6535" s="2"/>
    </row>
    <row r="6536" spans="1:6" ht="18" customHeight="1">
      <c r="A6536" s="2">
        <v>6104420000</v>
      </c>
      <c r="B6536" s="2" t="s">
        <v>12091</v>
      </c>
      <c r="C6536" s="2" t="s">
        <v>12090</v>
      </c>
      <c r="D6536" s="2" t="s">
        <v>9258</v>
      </c>
      <c r="E6536" s="2" t="s">
        <v>149</v>
      </c>
      <c r="F6536" s="2"/>
    </row>
    <row r="6537" spans="1:6" ht="18" customHeight="1">
      <c r="A6537" s="2">
        <v>6104430000</v>
      </c>
      <c r="B6537" s="2" t="s">
        <v>12092</v>
      </c>
      <c r="C6537" s="2" t="s">
        <v>12090</v>
      </c>
      <c r="D6537" s="2" t="s">
        <v>9258</v>
      </c>
      <c r="E6537" s="2" t="s">
        <v>149</v>
      </c>
      <c r="F6537" s="2"/>
    </row>
    <row r="6538" spans="1:6" ht="18" customHeight="1">
      <c r="A6538" s="2">
        <v>6104440000</v>
      </c>
      <c r="B6538" s="2" t="s">
        <v>12093</v>
      </c>
      <c r="C6538" s="2" t="s">
        <v>12090</v>
      </c>
      <c r="D6538" s="2" t="s">
        <v>9258</v>
      </c>
      <c r="E6538" s="2" t="s">
        <v>149</v>
      </c>
      <c r="F6538" s="2"/>
    </row>
    <row r="6539" spans="1:6" ht="18" customHeight="1">
      <c r="A6539" s="2">
        <v>6104490000</v>
      </c>
      <c r="B6539" s="2" t="s">
        <v>12094</v>
      </c>
      <c r="C6539" s="2" t="s">
        <v>12090</v>
      </c>
      <c r="D6539" s="2" t="s">
        <v>9258</v>
      </c>
      <c r="E6539" s="2" t="s">
        <v>149</v>
      </c>
      <c r="F6539" s="2"/>
    </row>
    <row r="6540" spans="1:6" ht="18" customHeight="1">
      <c r="A6540" s="2">
        <v>6104510000</v>
      </c>
      <c r="B6540" s="2" t="s">
        <v>12095</v>
      </c>
      <c r="C6540" s="2" t="s">
        <v>12096</v>
      </c>
      <c r="D6540" s="2" t="s">
        <v>9258</v>
      </c>
      <c r="E6540" s="2" t="s">
        <v>149</v>
      </c>
      <c r="F6540" s="2"/>
    </row>
    <row r="6541" spans="1:6" ht="18" customHeight="1">
      <c r="A6541" s="2">
        <v>6104520000</v>
      </c>
      <c r="B6541" s="2" t="s">
        <v>12097</v>
      </c>
      <c r="C6541" s="2" t="s">
        <v>12096</v>
      </c>
      <c r="D6541" s="2" t="s">
        <v>9258</v>
      </c>
      <c r="E6541" s="2" t="s">
        <v>149</v>
      </c>
      <c r="F6541" s="2"/>
    </row>
    <row r="6542" spans="1:6" ht="18" customHeight="1">
      <c r="A6542" s="2">
        <v>6104530000</v>
      </c>
      <c r="B6542" s="2" t="s">
        <v>12098</v>
      </c>
      <c r="C6542" s="2" t="s">
        <v>12096</v>
      </c>
      <c r="D6542" s="2" t="s">
        <v>9258</v>
      </c>
      <c r="E6542" s="2" t="s">
        <v>149</v>
      </c>
      <c r="F6542" s="2"/>
    </row>
    <row r="6543" spans="1:6" ht="18" customHeight="1">
      <c r="A6543" s="2">
        <v>6104590000</v>
      </c>
      <c r="B6543" s="2" t="s">
        <v>12099</v>
      </c>
      <c r="C6543" s="2" t="s">
        <v>12096</v>
      </c>
      <c r="D6543" s="2" t="s">
        <v>9258</v>
      </c>
      <c r="E6543" s="2" t="s">
        <v>149</v>
      </c>
      <c r="F6543" s="2"/>
    </row>
    <row r="6544" spans="1:6" ht="18" customHeight="1">
      <c r="A6544" s="2">
        <v>6104610000</v>
      </c>
      <c r="B6544" s="2" t="s">
        <v>12100</v>
      </c>
      <c r="C6544" s="2" t="s">
        <v>12101</v>
      </c>
      <c r="D6544" s="2" t="s">
        <v>10051</v>
      </c>
      <c r="E6544" s="2" t="s">
        <v>149</v>
      </c>
      <c r="F6544" s="2"/>
    </row>
    <row r="6545" spans="1:6" ht="18" customHeight="1">
      <c r="A6545" s="2">
        <v>6104620010</v>
      </c>
      <c r="B6545" s="2" t="s">
        <v>12102</v>
      </c>
      <c r="C6545" s="2" t="s">
        <v>12101</v>
      </c>
      <c r="D6545" s="2" t="s">
        <v>10051</v>
      </c>
      <c r="E6545" s="2" t="s">
        <v>149</v>
      </c>
      <c r="F6545" s="2" t="s">
        <v>6407</v>
      </c>
    </row>
    <row r="6546" spans="1:6" ht="18" customHeight="1">
      <c r="A6546" s="2">
        <v>6104620090</v>
      </c>
      <c r="B6546" s="2" t="s">
        <v>12103</v>
      </c>
      <c r="C6546" s="2" t="s">
        <v>12101</v>
      </c>
      <c r="D6546" s="2" t="s">
        <v>10051</v>
      </c>
      <c r="E6546" s="2" t="s">
        <v>149</v>
      </c>
      <c r="F6546" s="2"/>
    </row>
    <row r="6547" spans="1:6" ht="18" customHeight="1">
      <c r="A6547" s="2">
        <v>6104630010</v>
      </c>
      <c r="B6547" s="2" t="s">
        <v>12104</v>
      </c>
      <c r="C6547" s="2" t="s">
        <v>12101</v>
      </c>
      <c r="D6547" s="2" t="s">
        <v>10051</v>
      </c>
      <c r="E6547" s="2" t="s">
        <v>149</v>
      </c>
      <c r="F6547" s="2" t="s">
        <v>6407</v>
      </c>
    </row>
    <row r="6548" spans="1:6" ht="18" customHeight="1">
      <c r="A6548" s="2">
        <v>6104630090</v>
      </c>
      <c r="B6548" s="2" t="s">
        <v>12105</v>
      </c>
      <c r="C6548" s="2" t="s">
        <v>12101</v>
      </c>
      <c r="D6548" s="2" t="s">
        <v>10051</v>
      </c>
      <c r="E6548" s="2" t="s">
        <v>149</v>
      </c>
      <c r="F6548" s="2"/>
    </row>
    <row r="6549" spans="1:6" ht="18" customHeight="1">
      <c r="A6549" s="2">
        <v>6104690000</v>
      </c>
      <c r="B6549" s="2" t="s">
        <v>12106</v>
      </c>
      <c r="C6549" s="2" t="s">
        <v>12101</v>
      </c>
      <c r="D6549" s="2" t="s">
        <v>10051</v>
      </c>
      <c r="E6549" s="2" t="s">
        <v>149</v>
      </c>
      <c r="F6549" s="2"/>
    </row>
    <row r="6550" spans="1:6" ht="18" customHeight="1">
      <c r="A6550" s="2">
        <v>6105100010</v>
      </c>
      <c r="B6550" s="2" t="s">
        <v>12107</v>
      </c>
      <c r="C6550" s="2" t="s">
        <v>12108</v>
      </c>
      <c r="D6550" s="2" t="s">
        <v>9258</v>
      </c>
      <c r="E6550" s="2" t="s">
        <v>149</v>
      </c>
      <c r="F6550" s="2" t="s">
        <v>6407</v>
      </c>
    </row>
    <row r="6551" spans="1:6" ht="18" customHeight="1">
      <c r="A6551" s="2">
        <v>6105100090</v>
      </c>
      <c r="B6551" s="2" t="s">
        <v>12109</v>
      </c>
      <c r="C6551" s="2" t="s">
        <v>12108</v>
      </c>
      <c r="D6551" s="2" t="s">
        <v>9258</v>
      </c>
      <c r="E6551" s="2" t="s">
        <v>149</v>
      </c>
      <c r="F6551" s="2"/>
    </row>
    <row r="6552" spans="1:6" ht="18" customHeight="1">
      <c r="A6552" s="2">
        <v>6105200010</v>
      </c>
      <c r="B6552" s="2" t="s">
        <v>12110</v>
      </c>
      <c r="C6552" s="2" t="s">
        <v>12108</v>
      </c>
      <c r="D6552" s="2" t="s">
        <v>9258</v>
      </c>
      <c r="E6552" s="2" t="s">
        <v>149</v>
      </c>
      <c r="F6552" s="2" t="s">
        <v>6407</v>
      </c>
    </row>
    <row r="6553" spans="1:6" ht="18" customHeight="1">
      <c r="A6553" s="2">
        <v>6105200090</v>
      </c>
      <c r="B6553" s="2" t="s">
        <v>12111</v>
      </c>
      <c r="C6553" s="2" t="s">
        <v>12108</v>
      </c>
      <c r="D6553" s="2" t="s">
        <v>9258</v>
      </c>
      <c r="E6553" s="2" t="s">
        <v>149</v>
      </c>
      <c r="F6553" s="2"/>
    </row>
    <row r="6554" spans="1:6" ht="18" customHeight="1">
      <c r="A6554" s="2">
        <v>6105900000</v>
      </c>
      <c r="B6554" s="2" t="s">
        <v>12112</v>
      </c>
      <c r="C6554" s="2" t="s">
        <v>12108</v>
      </c>
      <c r="D6554" s="2" t="s">
        <v>9258</v>
      </c>
      <c r="E6554" s="2" t="s">
        <v>149</v>
      </c>
      <c r="F6554" s="2"/>
    </row>
    <row r="6555" spans="1:6" ht="18" customHeight="1">
      <c r="A6555" s="2">
        <v>6106100010</v>
      </c>
      <c r="B6555" s="2" t="s">
        <v>12113</v>
      </c>
      <c r="C6555" s="2" t="s">
        <v>12114</v>
      </c>
      <c r="D6555" s="2" t="s">
        <v>9258</v>
      </c>
      <c r="E6555" s="2" t="s">
        <v>149</v>
      </c>
      <c r="F6555" s="2" t="s">
        <v>6407</v>
      </c>
    </row>
    <row r="6556" spans="1:6" ht="18" customHeight="1">
      <c r="A6556" s="2">
        <v>6106100090</v>
      </c>
      <c r="B6556" s="2" t="s">
        <v>12115</v>
      </c>
      <c r="C6556" s="2" t="s">
        <v>12114</v>
      </c>
      <c r="D6556" s="2" t="s">
        <v>9258</v>
      </c>
      <c r="E6556" s="2" t="s">
        <v>149</v>
      </c>
      <c r="F6556" s="2"/>
    </row>
    <row r="6557" spans="1:6" ht="18" customHeight="1">
      <c r="A6557" s="2">
        <v>6106200020</v>
      </c>
      <c r="B6557" s="2" t="s">
        <v>12116</v>
      </c>
      <c r="C6557" s="2" t="s">
        <v>12114</v>
      </c>
      <c r="D6557" s="2" t="s">
        <v>9258</v>
      </c>
      <c r="E6557" s="2" t="s">
        <v>149</v>
      </c>
      <c r="F6557" s="2" t="s">
        <v>6407</v>
      </c>
    </row>
    <row r="6558" spans="1:6" ht="18" customHeight="1">
      <c r="A6558" s="2">
        <v>6106200090</v>
      </c>
      <c r="B6558" s="2" t="s">
        <v>12117</v>
      </c>
      <c r="C6558" s="2" t="s">
        <v>12114</v>
      </c>
      <c r="D6558" s="2" t="s">
        <v>9258</v>
      </c>
      <c r="E6558" s="2" t="s">
        <v>149</v>
      </c>
      <c r="F6558" s="2"/>
    </row>
    <row r="6559" spans="1:6" ht="18" customHeight="1">
      <c r="A6559" s="2">
        <v>6106900000</v>
      </c>
      <c r="B6559" s="2" t="s">
        <v>12118</v>
      </c>
      <c r="C6559" s="2" t="s">
        <v>12114</v>
      </c>
      <c r="D6559" s="2" t="s">
        <v>9258</v>
      </c>
      <c r="E6559" s="2" t="s">
        <v>149</v>
      </c>
      <c r="F6559" s="2"/>
    </row>
    <row r="6560" spans="1:6" ht="18" customHeight="1">
      <c r="A6560" s="2">
        <v>6107110000</v>
      </c>
      <c r="B6560" s="2" t="s">
        <v>12119</v>
      </c>
      <c r="C6560" s="2" t="s">
        <v>12120</v>
      </c>
      <c r="D6560" s="2" t="s">
        <v>9258</v>
      </c>
      <c r="E6560" s="2" t="s">
        <v>149</v>
      </c>
      <c r="F6560" s="2" t="s">
        <v>6407</v>
      </c>
    </row>
    <row r="6561" spans="1:6" ht="18" customHeight="1">
      <c r="A6561" s="2">
        <v>6107120000</v>
      </c>
      <c r="B6561" s="2" t="s">
        <v>12121</v>
      </c>
      <c r="C6561" s="2" t="s">
        <v>12120</v>
      </c>
      <c r="D6561" s="2" t="s">
        <v>9258</v>
      </c>
      <c r="E6561" s="2" t="s">
        <v>149</v>
      </c>
      <c r="F6561" s="2" t="s">
        <v>6407</v>
      </c>
    </row>
    <row r="6562" spans="1:6" ht="18" customHeight="1">
      <c r="A6562" s="2">
        <v>6107191000</v>
      </c>
      <c r="B6562" s="2" t="s">
        <v>12122</v>
      </c>
      <c r="C6562" s="2" t="s">
        <v>12120</v>
      </c>
      <c r="D6562" s="2" t="s">
        <v>9258</v>
      </c>
      <c r="E6562" s="2" t="s">
        <v>149</v>
      </c>
      <c r="F6562" s="2" t="s">
        <v>6407</v>
      </c>
    </row>
    <row r="6563" spans="1:6" ht="18" customHeight="1">
      <c r="A6563" s="2">
        <v>6107199000</v>
      </c>
      <c r="B6563" s="2" t="s">
        <v>12123</v>
      </c>
      <c r="C6563" s="2" t="s">
        <v>12120</v>
      </c>
      <c r="D6563" s="2" t="s">
        <v>9258</v>
      </c>
      <c r="E6563" s="2" t="s">
        <v>149</v>
      </c>
      <c r="F6563" s="2" t="s">
        <v>6407</v>
      </c>
    </row>
    <row r="6564" spans="1:6" ht="18" customHeight="1">
      <c r="A6564" s="2">
        <v>6107210000</v>
      </c>
      <c r="B6564" s="2" t="s">
        <v>12124</v>
      </c>
      <c r="C6564" s="2" t="s">
        <v>12120</v>
      </c>
      <c r="D6564" s="2" t="s">
        <v>9258</v>
      </c>
      <c r="E6564" s="2" t="s">
        <v>149</v>
      </c>
      <c r="F6564" s="2" t="s">
        <v>6407</v>
      </c>
    </row>
    <row r="6565" spans="1:6" ht="18" customHeight="1">
      <c r="A6565" s="2">
        <v>6107220000</v>
      </c>
      <c r="B6565" s="2" t="s">
        <v>12125</v>
      </c>
      <c r="C6565" s="2" t="s">
        <v>12120</v>
      </c>
      <c r="D6565" s="2" t="s">
        <v>9258</v>
      </c>
      <c r="E6565" s="2" t="s">
        <v>149</v>
      </c>
      <c r="F6565" s="2" t="s">
        <v>6407</v>
      </c>
    </row>
    <row r="6566" spans="1:6" ht="18" customHeight="1">
      <c r="A6566" s="2">
        <v>6107291000</v>
      </c>
      <c r="B6566" s="2" t="s">
        <v>12126</v>
      </c>
      <c r="C6566" s="2" t="s">
        <v>12120</v>
      </c>
      <c r="D6566" s="2" t="s">
        <v>9258</v>
      </c>
      <c r="E6566" s="2" t="s">
        <v>149</v>
      </c>
      <c r="F6566" s="2" t="s">
        <v>6407</v>
      </c>
    </row>
    <row r="6567" spans="1:6" ht="18" customHeight="1">
      <c r="A6567" s="2">
        <v>6107299000</v>
      </c>
      <c r="B6567" s="2" t="s">
        <v>12127</v>
      </c>
      <c r="C6567" s="2" t="s">
        <v>12120</v>
      </c>
      <c r="D6567" s="2" t="s">
        <v>9258</v>
      </c>
      <c r="E6567" s="2" t="s">
        <v>149</v>
      </c>
      <c r="F6567" s="2" t="s">
        <v>6407</v>
      </c>
    </row>
    <row r="6568" spans="1:6" ht="18" customHeight="1">
      <c r="A6568" s="2">
        <v>6107910000</v>
      </c>
      <c r="B6568" s="2" t="s">
        <v>12128</v>
      </c>
      <c r="C6568" s="2" t="s">
        <v>12120</v>
      </c>
      <c r="D6568" s="2" t="s">
        <v>9258</v>
      </c>
      <c r="E6568" s="2" t="s">
        <v>149</v>
      </c>
      <c r="F6568" s="2" t="s">
        <v>6407</v>
      </c>
    </row>
    <row r="6569" spans="1:6" ht="18" customHeight="1">
      <c r="A6569" s="2">
        <v>6107991000</v>
      </c>
      <c r="B6569" s="2" t="s">
        <v>12129</v>
      </c>
      <c r="C6569" s="2" t="s">
        <v>12120</v>
      </c>
      <c r="D6569" s="2" t="s">
        <v>9258</v>
      </c>
      <c r="E6569" s="2" t="s">
        <v>149</v>
      </c>
      <c r="F6569" s="2" t="s">
        <v>6407</v>
      </c>
    </row>
    <row r="6570" spans="1:6" ht="18" customHeight="1">
      <c r="A6570" s="2">
        <v>6107999000</v>
      </c>
      <c r="B6570" s="2" t="s">
        <v>12130</v>
      </c>
      <c r="C6570" s="2" t="s">
        <v>12120</v>
      </c>
      <c r="D6570" s="2" t="s">
        <v>9258</v>
      </c>
      <c r="E6570" s="2" t="s">
        <v>149</v>
      </c>
      <c r="F6570" s="2" t="s">
        <v>6407</v>
      </c>
    </row>
    <row r="6571" spans="1:6" ht="18" customHeight="1">
      <c r="A6571" s="2">
        <v>6108110000</v>
      </c>
      <c r="B6571" s="2" t="s">
        <v>12131</v>
      </c>
      <c r="C6571" s="2" t="s">
        <v>12132</v>
      </c>
      <c r="D6571" s="2" t="s">
        <v>9258</v>
      </c>
      <c r="E6571" s="2" t="s">
        <v>149</v>
      </c>
      <c r="F6571" s="2"/>
    </row>
    <row r="6572" spans="1:6" ht="18" customHeight="1">
      <c r="A6572" s="2">
        <v>6108191000</v>
      </c>
      <c r="B6572" s="2" t="s">
        <v>12133</v>
      </c>
      <c r="C6572" s="2" t="s">
        <v>12132</v>
      </c>
      <c r="D6572" s="2" t="s">
        <v>9258</v>
      </c>
      <c r="E6572" s="2" t="s">
        <v>149</v>
      </c>
      <c r="F6572" s="2"/>
    </row>
    <row r="6573" spans="1:6" ht="18" customHeight="1">
      <c r="A6573" s="2">
        <v>6108192000</v>
      </c>
      <c r="B6573" s="2" t="s">
        <v>12134</v>
      </c>
      <c r="C6573" s="2" t="s">
        <v>12132</v>
      </c>
      <c r="D6573" s="2" t="s">
        <v>9258</v>
      </c>
      <c r="E6573" s="2" t="s">
        <v>149</v>
      </c>
      <c r="F6573" s="2"/>
    </row>
    <row r="6574" spans="1:6" ht="18" customHeight="1">
      <c r="A6574" s="2">
        <v>6108199000</v>
      </c>
      <c r="B6574" s="2" t="s">
        <v>12135</v>
      </c>
      <c r="C6574" s="2" t="s">
        <v>12132</v>
      </c>
      <c r="D6574" s="2" t="s">
        <v>9258</v>
      </c>
      <c r="E6574" s="2" t="s">
        <v>149</v>
      </c>
      <c r="F6574" s="2"/>
    </row>
    <row r="6575" spans="1:6" ht="18" customHeight="1">
      <c r="A6575" s="2">
        <v>6108210000</v>
      </c>
      <c r="B6575" s="2" t="s">
        <v>12136</v>
      </c>
      <c r="C6575" s="2" t="s">
        <v>12132</v>
      </c>
      <c r="D6575" s="2" t="s">
        <v>9258</v>
      </c>
      <c r="E6575" s="2" t="s">
        <v>149</v>
      </c>
      <c r="F6575" s="2" t="s">
        <v>6407</v>
      </c>
    </row>
    <row r="6576" spans="1:6" ht="18" customHeight="1">
      <c r="A6576" s="2">
        <v>6108220010</v>
      </c>
      <c r="B6576" s="2" t="s">
        <v>12137</v>
      </c>
      <c r="C6576" s="2" t="s">
        <v>12132</v>
      </c>
      <c r="D6576" s="2" t="s">
        <v>9258</v>
      </c>
      <c r="E6576" s="2" t="s">
        <v>149</v>
      </c>
      <c r="F6576" s="2" t="s">
        <v>6407</v>
      </c>
    </row>
    <row r="6577" spans="1:6" ht="18" customHeight="1">
      <c r="A6577" s="2">
        <v>6108220090</v>
      </c>
      <c r="B6577" s="2" t="s">
        <v>12138</v>
      </c>
      <c r="C6577" s="2" t="s">
        <v>12132</v>
      </c>
      <c r="D6577" s="2" t="s">
        <v>9258</v>
      </c>
      <c r="E6577" s="2" t="s">
        <v>149</v>
      </c>
      <c r="F6577" s="2" t="s">
        <v>6407</v>
      </c>
    </row>
    <row r="6578" spans="1:6" ht="18" customHeight="1">
      <c r="A6578" s="2">
        <v>6108291000</v>
      </c>
      <c r="B6578" s="2" t="s">
        <v>12139</v>
      </c>
      <c r="C6578" s="2" t="s">
        <v>12132</v>
      </c>
      <c r="D6578" s="2" t="s">
        <v>9258</v>
      </c>
      <c r="E6578" s="2" t="s">
        <v>149</v>
      </c>
      <c r="F6578" s="2" t="s">
        <v>6407</v>
      </c>
    </row>
    <row r="6579" spans="1:6" ht="18" customHeight="1">
      <c r="A6579" s="2">
        <v>6108299000</v>
      </c>
      <c r="B6579" s="2" t="s">
        <v>12140</v>
      </c>
      <c r="C6579" s="2" t="s">
        <v>12132</v>
      </c>
      <c r="D6579" s="2" t="s">
        <v>9258</v>
      </c>
      <c r="E6579" s="2" t="s">
        <v>149</v>
      </c>
      <c r="F6579" s="2" t="s">
        <v>6407</v>
      </c>
    </row>
    <row r="6580" spans="1:6" ht="18" customHeight="1">
      <c r="A6580" s="2">
        <v>6108310000</v>
      </c>
      <c r="B6580" s="2" t="s">
        <v>12141</v>
      </c>
      <c r="C6580" s="2" t="s">
        <v>12132</v>
      </c>
      <c r="D6580" s="2" t="s">
        <v>9258</v>
      </c>
      <c r="E6580" s="2" t="s">
        <v>149</v>
      </c>
      <c r="F6580" s="2" t="s">
        <v>6407</v>
      </c>
    </row>
    <row r="6581" spans="1:6" ht="18" customHeight="1">
      <c r="A6581" s="2">
        <v>6108320000</v>
      </c>
      <c r="B6581" s="2" t="s">
        <v>12142</v>
      </c>
      <c r="C6581" s="2" t="s">
        <v>12132</v>
      </c>
      <c r="D6581" s="2" t="s">
        <v>9258</v>
      </c>
      <c r="E6581" s="2" t="s">
        <v>149</v>
      </c>
      <c r="F6581" s="2" t="s">
        <v>6407</v>
      </c>
    </row>
    <row r="6582" spans="1:6" ht="18" customHeight="1">
      <c r="A6582" s="2">
        <v>6108391000</v>
      </c>
      <c r="B6582" s="2" t="s">
        <v>12143</v>
      </c>
      <c r="C6582" s="2" t="s">
        <v>12132</v>
      </c>
      <c r="D6582" s="2" t="s">
        <v>9258</v>
      </c>
      <c r="E6582" s="2" t="s">
        <v>149</v>
      </c>
      <c r="F6582" s="2" t="s">
        <v>6407</v>
      </c>
    </row>
    <row r="6583" spans="1:6" ht="18" customHeight="1">
      <c r="A6583" s="2">
        <v>6108399000</v>
      </c>
      <c r="B6583" s="2" t="s">
        <v>12144</v>
      </c>
      <c r="C6583" s="2" t="s">
        <v>12132</v>
      </c>
      <c r="D6583" s="2" t="s">
        <v>9258</v>
      </c>
      <c r="E6583" s="2" t="s">
        <v>149</v>
      </c>
      <c r="F6583" s="2" t="s">
        <v>6407</v>
      </c>
    </row>
    <row r="6584" spans="1:6" ht="18" customHeight="1">
      <c r="A6584" s="2">
        <v>6108910000</v>
      </c>
      <c r="B6584" s="2" t="s">
        <v>12145</v>
      </c>
      <c r="C6584" s="2" t="s">
        <v>12132</v>
      </c>
      <c r="D6584" s="2" t="s">
        <v>9258</v>
      </c>
      <c r="E6584" s="2" t="s">
        <v>149</v>
      </c>
      <c r="F6584" s="2" t="s">
        <v>6407</v>
      </c>
    </row>
    <row r="6585" spans="1:6" ht="18" customHeight="1">
      <c r="A6585" s="2">
        <v>6108920000</v>
      </c>
      <c r="B6585" s="2" t="s">
        <v>12146</v>
      </c>
      <c r="C6585" s="2" t="s">
        <v>12132</v>
      </c>
      <c r="D6585" s="2" t="s">
        <v>9258</v>
      </c>
      <c r="E6585" s="2" t="s">
        <v>149</v>
      </c>
      <c r="F6585" s="2" t="s">
        <v>6407</v>
      </c>
    </row>
    <row r="6586" spans="1:6" ht="18" customHeight="1">
      <c r="A6586" s="2">
        <v>6108990000</v>
      </c>
      <c r="B6586" s="2" t="s">
        <v>12147</v>
      </c>
      <c r="C6586" s="2" t="s">
        <v>12132</v>
      </c>
      <c r="D6586" s="2" t="s">
        <v>9258</v>
      </c>
      <c r="E6586" s="2" t="s">
        <v>149</v>
      </c>
      <c r="F6586" s="2" t="s">
        <v>6407</v>
      </c>
    </row>
    <row r="6587" spans="1:6" ht="18" customHeight="1">
      <c r="A6587" s="2">
        <v>6109100000</v>
      </c>
      <c r="B6587" s="2" t="s">
        <v>12148</v>
      </c>
      <c r="C6587" s="2" t="s">
        <v>12149</v>
      </c>
      <c r="D6587" s="2" t="s">
        <v>9258</v>
      </c>
      <c r="E6587" s="2" t="s">
        <v>149</v>
      </c>
      <c r="F6587" s="2" t="s">
        <v>6407</v>
      </c>
    </row>
    <row r="6588" spans="1:6" ht="18" customHeight="1">
      <c r="A6588" s="2">
        <v>6109901000</v>
      </c>
      <c r="B6588" s="2" t="s">
        <v>12150</v>
      </c>
      <c r="C6588" s="2" t="s">
        <v>12149</v>
      </c>
      <c r="D6588" s="2" t="s">
        <v>9258</v>
      </c>
      <c r="E6588" s="2" t="s">
        <v>149</v>
      </c>
      <c r="F6588" s="2" t="s">
        <v>6407</v>
      </c>
    </row>
    <row r="6589" spans="1:6" ht="18" customHeight="1">
      <c r="A6589" s="2">
        <v>6109909000</v>
      </c>
      <c r="B6589" s="2" t="s">
        <v>12151</v>
      </c>
      <c r="C6589" s="2" t="s">
        <v>12149</v>
      </c>
      <c r="D6589" s="2" t="s">
        <v>9258</v>
      </c>
      <c r="E6589" s="2" t="s">
        <v>149</v>
      </c>
      <c r="F6589" s="2" t="s">
        <v>6407</v>
      </c>
    </row>
    <row r="6590" spans="1:6" ht="18" customHeight="1">
      <c r="A6590" s="2">
        <v>6110110000</v>
      </c>
      <c r="B6590" s="2" t="s">
        <v>12152</v>
      </c>
      <c r="C6590" s="2" t="s">
        <v>12153</v>
      </c>
      <c r="D6590" s="2" t="s">
        <v>9258</v>
      </c>
      <c r="E6590" s="2" t="s">
        <v>149</v>
      </c>
      <c r="F6590" s="2"/>
    </row>
    <row r="6591" spans="1:6" ht="18" customHeight="1">
      <c r="A6591" s="2">
        <v>6110120000</v>
      </c>
      <c r="B6591" s="2" t="s">
        <v>12154</v>
      </c>
      <c r="C6591" s="2" t="s">
        <v>12153</v>
      </c>
      <c r="D6591" s="2" t="s">
        <v>9258</v>
      </c>
      <c r="E6591" s="2" t="s">
        <v>149</v>
      </c>
      <c r="F6591" s="2"/>
    </row>
    <row r="6592" spans="1:6" ht="18" customHeight="1">
      <c r="A6592" s="2">
        <v>6110191000</v>
      </c>
      <c r="B6592" s="2" t="s">
        <v>12155</v>
      </c>
      <c r="C6592" s="2" t="s">
        <v>12153</v>
      </c>
      <c r="D6592" s="2" t="s">
        <v>9258</v>
      </c>
      <c r="E6592" s="2" t="s">
        <v>149</v>
      </c>
      <c r="F6592" s="2"/>
    </row>
    <row r="6593" spans="1:6" ht="18" customHeight="1">
      <c r="A6593" s="2">
        <v>6110192000</v>
      </c>
      <c r="B6593" s="2" t="s">
        <v>12156</v>
      </c>
      <c r="C6593" s="2" t="s">
        <v>12153</v>
      </c>
      <c r="D6593" s="2" t="s">
        <v>9258</v>
      </c>
      <c r="E6593" s="2" t="s">
        <v>149</v>
      </c>
      <c r="F6593" s="2"/>
    </row>
    <row r="6594" spans="1:6" ht="18" customHeight="1">
      <c r="A6594" s="2">
        <v>6110199000</v>
      </c>
      <c r="B6594" s="2" t="s">
        <v>12157</v>
      </c>
      <c r="C6594" s="2" t="s">
        <v>12153</v>
      </c>
      <c r="D6594" s="2" t="s">
        <v>9258</v>
      </c>
      <c r="E6594" s="2" t="s">
        <v>149</v>
      </c>
      <c r="F6594" s="2"/>
    </row>
    <row r="6595" spans="1:6" ht="18" customHeight="1">
      <c r="A6595" s="2">
        <v>6110200010</v>
      </c>
      <c r="B6595" s="2" t="s">
        <v>12158</v>
      </c>
      <c r="C6595" s="2" t="s">
        <v>12153</v>
      </c>
      <c r="D6595" s="2" t="s">
        <v>9258</v>
      </c>
      <c r="E6595" s="2" t="s">
        <v>149</v>
      </c>
      <c r="F6595" s="2" t="s">
        <v>6407</v>
      </c>
    </row>
    <row r="6596" spans="1:6" ht="18" customHeight="1">
      <c r="A6596" s="2">
        <v>6110200090</v>
      </c>
      <c r="B6596" s="2" t="s">
        <v>12159</v>
      </c>
      <c r="C6596" s="2" t="s">
        <v>12153</v>
      </c>
      <c r="D6596" s="2" t="s">
        <v>9258</v>
      </c>
      <c r="E6596" s="2" t="s">
        <v>149</v>
      </c>
      <c r="F6596" s="2"/>
    </row>
    <row r="6597" spans="1:6" ht="18" customHeight="1">
      <c r="A6597" s="2">
        <v>6110300010</v>
      </c>
      <c r="B6597" s="2" t="s">
        <v>12160</v>
      </c>
      <c r="C6597" s="2" t="s">
        <v>12153</v>
      </c>
      <c r="D6597" s="2" t="s">
        <v>9258</v>
      </c>
      <c r="E6597" s="2" t="s">
        <v>149</v>
      </c>
      <c r="F6597" s="2" t="s">
        <v>6407</v>
      </c>
    </row>
    <row r="6598" spans="1:6" ht="18" customHeight="1">
      <c r="A6598" s="2">
        <v>6110300090</v>
      </c>
      <c r="B6598" s="2" t="s">
        <v>12161</v>
      </c>
      <c r="C6598" s="2" t="s">
        <v>12153</v>
      </c>
      <c r="D6598" s="2" t="s">
        <v>9258</v>
      </c>
      <c r="E6598" s="2" t="s">
        <v>149</v>
      </c>
      <c r="F6598" s="2"/>
    </row>
    <row r="6599" spans="1:6" ht="18" customHeight="1">
      <c r="A6599" s="2">
        <v>6110901000</v>
      </c>
      <c r="B6599" s="2" t="s">
        <v>12162</v>
      </c>
      <c r="C6599" s="2" t="s">
        <v>12153</v>
      </c>
      <c r="D6599" s="2" t="s">
        <v>9258</v>
      </c>
      <c r="E6599" s="2" t="s">
        <v>149</v>
      </c>
      <c r="F6599" s="2"/>
    </row>
    <row r="6600" spans="1:6" ht="18" customHeight="1">
      <c r="A6600" s="2">
        <v>6110909000</v>
      </c>
      <c r="B6600" s="2" t="s">
        <v>12163</v>
      </c>
      <c r="C6600" s="2" t="s">
        <v>12153</v>
      </c>
      <c r="D6600" s="2" t="s">
        <v>9258</v>
      </c>
      <c r="E6600" s="2" t="s">
        <v>149</v>
      </c>
      <c r="F6600" s="2"/>
    </row>
    <row r="6601" spans="1:6" ht="18" customHeight="1">
      <c r="A6601" s="2">
        <v>6111200000</v>
      </c>
      <c r="B6601" s="2" t="s">
        <v>12164</v>
      </c>
      <c r="C6601" s="2" t="s">
        <v>12165</v>
      </c>
      <c r="D6601" s="2" t="s">
        <v>149</v>
      </c>
      <c r="E6601" s="2"/>
      <c r="F6601" s="2" t="s">
        <v>6407</v>
      </c>
    </row>
    <row r="6602" spans="1:6" ht="18" customHeight="1">
      <c r="A6602" s="2">
        <v>6111300000</v>
      </c>
      <c r="B6602" s="2" t="s">
        <v>12166</v>
      </c>
      <c r="C6602" s="2" t="s">
        <v>12165</v>
      </c>
      <c r="D6602" s="2" t="s">
        <v>149</v>
      </c>
      <c r="E6602" s="2"/>
      <c r="F6602" s="2" t="s">
        <v>6407</v>
      </c>
    </row>
    <row r="6603" spans="1:6" ht="18" customHeight="1">
      <c r="A6603" s="2">
        <v>6111901000</v>
      </c>
      <c r="B6603" s="2" t="s">
        <v>12167</v>
      </c>
      <c r="C6603" s="2" t="s">
        <v>12165</v>
      </c>
      <c r="D6603" s="2" t="s">
        <v>149</v>
      </c>
      <c r="E6603" s="2"/>
      <c r="F6603" s="2" t="s">
        <v>6407</v>
      </c>
    </row>
    <row r="6604" spans="1:6" ht="18" customHeight="1">
      <c r="A6604" s="2">
        <v>6111909000</v>
      </c>
      <c r="B6604" s="2" t="s">
        <v>12168</v>
      </c>
      <c r="C6604" s="2" t="s">
        <v>12165</v>
      </c>
      <c r="D6604" s="2" t="s">
        <v>149</v>
      </c>
      <c r="E6604" s="2"/>
      <c r="F6604" s="2" t="s">
        <v>6407</v>
      </c>
    </row>
    <row r="6605" spans="1:6" ht="18" customHeight="1">
      <c r="A6605" s="2">
        <v>6112110000</v>
      </c>
      <c r="B6605" s="2" t="s">
        <v>12169</v>
      </c>
      <c r="C6605" s="2" t="s">
        <v>12170</v>
      </c>
      <c r="D6605" s="2" t="s">
        <v>146</v>
      </c>
      <c r="E6605" s="2" t="s">
        <v>149</v>
      </c>
      <c r="F6605" s="2"/>
    </row>
    <row r="6606" spans="1:6" ht="18" customHeight="1">
      <c r="A6606" s="2">
        <v>6112120000</v>
      </c>
      <c r="B6606" s="2" t="s">
        <v>12171</v>
      </c>
      <c r="C6606" s="2" t="s">
        <v>12170</v>
      </c>
      <c r="D6606" s="2" t="s">
        <v>146</v>
      </c>
      <c r="E6606" s="2" t="s">
        <v>149</v>
      </c>
      <c r="F6606" s="2"/>
    </row>
    <row r="6607" spans="1:6" ht="18" customHeight="1">
      <c r="A6607" s="2">
        <v>6112190000</v>
      </c>
      <c r="B6607" s="2" t="s">
        <v>12172</v>
      </c>
      <c r="C6607" s="2" t="s">
        <v>12170</v>
      </c>
      <c r="D6607" s="2" t="s">
        <v>146</v>
      </c>
      <c r="E6607" s="2" t="s">
        <v>149</v>
      </c>
      <c r="F6607" s="2"/>
    </row>
    <row r="6608" spans="1:6" ht="18" customHeight="1">
      <c r="A6608" s="2">
        <v>6112201000</v>
      </c>
      <c r="B6608" s="2" t="s">
        <v>12173</v>
      </c>
      <c r="C6608" s="2" t="s">
        <v>12170</v>
      </c>
      <c r="D6608" s="2" t="s">
        <v>146</v>
      </c>
      <c r="E6608" s="2" t="s">
        <v>149</v>
      </c>
      <c r="F6608" s="2"/>
    </row>
    <row r="6609" spans="1:6" ht="18" customHeight="1">
      <c r="A6609" s="2">
        <v>6112209000</v>
      </c>
      <c r="B6609" s="2" t="s">
        <v>12174</v>
      </c>
      <c r="C6609" s="2" t="s">
        <v>12170</v>
      </c>
      <c r="D6609" s="2" t="s">
        <v>146</v>
      </c>
      <c r="E6609" s="2" t="s">
        <v>149</v>
      </c>
      <c r="F6609" s="2"/>
    </row>
    <row r="6610" spans="1:6" ht="18" customHeight="1">
      <c r="A6610" s="2">
        <v>6112310000</v>
      </c>
      <c r="B6610" s="2" t="s">
        <v>12175</v>
      </c>
      <c r="C6610" s="2" t="s">
        <v>12170</v>
      </c>
      <c r="D6610" s="2" t="s">
        <v>9258</v>
      </c>
      <c r="E6610" s="2" t="s">
        <v>149</v>
      </c>
      <c r="F6610" s="2"/>
    </row>
    <row r="6611" spans="1:6" ht="18" customHeight="1">
      <c r="A6611" s="2">
        <v>6112390000</v>
      </c>
      <c r="B6611" s="2" t="s">
        <v>12176</v>
      </c>
      <c r="C6611" s="2" t="s">
        <v>12170</v>
      </c>
      <c r="D6611" s="2" t="s">
        <v>9258</v>
      </c>
      <c r="E6611" s="2" t="s">
        <v>149</v>
      </c>
      <c r="F6611" s="2"/>
    </row>
    <row r="6612" spans="1:6" ht="18" customHeight="1">
      <c r="A6612" s="2">
        <v>6112410000</v>
      </c>
      <c r="B6612" s="2" t="s">
        <v>12177</v>
      </c>
      <c r="C6612" s="2" t="s">
        <v>12170</v>
      </c>
      <c r="D6612" s="2" t="s">
        <v>9258</v>
      </c>
      <c r="E6612" s="2" t="s">
        <v>149</v>
      </c>
      <c r="F6612" s="2"/>
    </row>
    <row r="6613" spans="1:6" ht="18" customHeight="1">
      <c r="A6613" s="2">
        <v>6112490000</v>
      </c>
      <c r="B6613" s="2" t="s">
        <v>12178</v>
      </c>
      <c r="C6613" s="2" t="s">
        <v>12170</v>
      </c>
      <c r="D6613" s="2" t="s">
        <v>9258</v>
      </c>
      <c r="E6613" s="2" t="s">
        <v>149</v>
      </c>
      <c r="F6613" s="2"/>
    </row>
    <row r="6614" spans="1:6" ht="18" customHeight="1">
      <c r="A6614" s="2">
        <v>6113000000</v>
      </c>
      <c r="B6614" s="2" t="s">
        <v>12179</v>
      </c>
      <c r="C6614" s="2" t="s">
        <v>12180</v>
      </c>
      <c r="D6614" s="2" t="s">
        <v>9258</v>
      </c>
      <c r="E6614" s="2" t="s">
        <v>149</v>
      </c>
      <c r="F6614" s="2"/>
    </row>
    <row r="6615" spans="1:6" ht="18" customHeight="1">
      <c r="A6615" s="2">
        <v>6114200011</v>
      </c>
      <c r="B6615" s="2" t="s">
        <v>12181</v>
      </c>
      <c r="C6615" s="2" t="s">
        <v>12182</v>
      </c>
      <c r="D6615" s="2" t="s">
        <v>9258</v>
      </c>
      <c r="E6615" s="2" t="s">
        <v>149</v>
      </c>
      <c r="F6615" s="2" t="s">
        <v>6407</v>
      </c>
    </row>
    <row r="6616" spans="1:6" ht="18" customHeight="1">
      <c r="A6616" s="2">
        <v>6114200020</v>
      </c>
      <c r="B6616" s="2" t="s">
        <v>12183</v>
      </c>
      <c r="C6616" s="2" t="s">
        <v>12182</v>
      </c>
      <c r="D6616" s="2" t="s">
        <v>9258</v>
      </c>
      <c r="E6616" s="2" t="s">
        <v>149</v>
      </c>
      <c r="F6616" s="2" t="s">
        <v>6407</v>
      </c>
    </row>
    <row r="6617" spans="1:6" ht="18" customHeight="1">
      <c r="A6617" s="2">
        <v>6114200040</v>
      </c>
      <c r="B6617" s="2" t="s">
        <v>12184</v>
      </c>
      <c r="C6617" s="2" t="s">
        <v>12182</v>
      </c>
      <c r="D6617" s="2" t="s">
        <v>9258</v>
      </c>
      <c r="E6617" s="2" t="s">
        <v>149</v>
      </c>
      <c r="F6617" s="2" t="s">
        <v>6407</v>
      </c>
    </row>
    <row r="6618" spans="1:6" ht="18" customHeight="1">
      <c r="A6618" s="2">
        <v>6114200090</v>
      </c>
      <c r="B6618" s="2" t="s">
        <v>12185</v>
      </c>
      <c r="C6618" s="2" t="s">
        <v>12182</v>
      </c>
      <c r="D6618" s="2" t="s">
        <v>9258</v>
      </c>
      <c r="E6618" s="2" t="s">
        <v>149</v>
      </c>
      <c r="F6618" s="2"/>
    </row>
    <row r="6619" spans="1:6" ht="18" customHeight="1">
      <c r="A6619" s="2">
        <v>6114300020</v>
      </c>
      <c r="B6619" s="2" t="s">
        <v>12186</v>
      </c>
      <c r="C6619" s="2" t="s">
        <v>12182</v>
      </c>
      <c r="D6619" s="2" t="s">
        <v>9258</v>
      </c>
      <c r="E6619" s="2" t="s">
        <v>149</v>
      </c>
      <c r="F6619" s="2" t="s">
        <v>6407</v>
      </c>
    </row>
    <row r="6620" spans="1:6" ht="18" customHeight="1">
      <c r="A6620" s="2">
        <v>6114300090</v>
      </c>
      <c r="B6620" s="2" t="s">
        <v>12187</v>
      </c>
      <c r="C6620" s="2" t="s">
        <v>12182</v>
      </c>
      <c r="D6620" s="2" t="s">
        <v>9258</v>
      </c>
      <c r="E6620" s="2" t="s">
        <v>149</v>
      </c>
      <c r="F6620" s="2"/>
    </row>
    <row r="6621" spans="1:6" ht="18" customHeight="1">
      <c r="A6621" s="2">
        <v>6114901000</v>
      </c>
      <c r="B6621" s="2" t="s">
        <v>12188</v>
      </c>
      <c r="C6621" s="2" t="s">
        <v>12182</v>
      </c>
      <c r="D6621" s="2" t="s">
        <v>9258</v>
      </c>
      <c r="E6621" s="2" t="s">
        <v>149</v>
      </c>
      <c r="F6621" s="2"/>
    </row>
    <row r="6622" spans="1:6" ht="18" customHeight="1">
      <c r="A6622" s="2">
        <v>6114909000</v>
      </c>
      <c r="B6622" s="2" t="s">
        <v>12189</v>
      </c>
      <c r="C6622" s="2" t="s">
        <v>12182</v>
      </c>
      <c r="D6622" s="2" t="s">
        <v>9258</v>
      </c>
      <c r="E6622" s="2" t="s">
        <v>149</v>
      </c>
      <c r="F6622" s="2"/>
    </row>
    <row r="6623" spans="1:6" ht="18" customHeight="1">
      <c r="A6623" s="2">
        <v>6115100000</v>
      </c>
      <c r="B6623" s="2" t="s">
        <v>12190</v>
      </c>
      <c r="C6623" s="2" t="s">
        <v>12191</v>
      </c>
      <c r="D6623" s="2" t="s">
        <v>9956</v>
      </c>
      <c r="E6623" s="2" t="s">
        <v>149</v>
      </c>
      <c r="F6623" s="2"/>
    </row>
    <row r="6624" spans="1:6" ht="18" customHeight="1">
      <c r="A6624" s="2">
        <v>6115210000</v>
      </c>
      <c r="B6624" s="2" t="s">
        <v>12192</v>
      </c>
      <c r="C6624" s="2" t="s">
        <v>12193</v>
      </c>
      <c r="D6624" s="2" t="s">
        <v>9956</v>
      </c>
      <c r="E6624" s="2" t="s">
        <v>149</v>
      </c>
      <c r="F6624" s="2"/>
    </row>
    <row r="6625" spans="1:6" ht="18" customHeight="1">
      <c r="A6625" s="2">
        <v>6115220000</v>
      </c>
      <c r="B6625" s="2" t="s">
        <v>12194</v>
      </c>
      <c r="C6625" s="2" t="s">
        <v>12193</v>
      </c>
      <c r="D6625" s="2" t="s">
        <v>9956</v>
      </c>
      <c r="E6625" s="2" t="s">
        <v>149</v>
      </c>
      <c r="F6625" s="2"/>
    </row>
    <row r="6626" spans="1:6" ht="18" customHeight="1">
      <c r="A6626" s="2">
        <v>6115291000</v>
      </c>
      <c r="B6626" s="2" t="s">
        <v>12195</v>
      </c>
      <c r="C6626" s="2" t="s">
        <v>12196</v>
      </c>
      <c r="D6626" s="2" t="s">
        <v>9956</v>
      </c>
      <c r="E6626" s="2" t="s">
        <v>149</v>
      </c>
      <c r="F6626" s="2"/>
    </row>
    <row r="6627" spans="1:6" ht="18" customHeight="1">
      <c r="A6627" s="2">
        <v>6115299000</v>
      </c>
      <c r="B6627" s="2" t="s">
        <v>12197</v>
      </c>
      <c r="C6627" s="2" t="s">
        <v>12196</v>
      </c>
      <c r="D6627" s="2" t="s">
        <v>9956</v>
      </c>
      <c r="E6627" s="2" t="s">
        <v>149</v>
      </c>
      <c r="F6627" s="2"/>
    </row>
    <row r="6628" spans="1:6" ht="18" customHeight="1">
      <c r="A6628" s="2">
        <v>6115300000</v>
      </c>
      <c r="B6628" s="2" t="s">
        <v>12198</v>
      </c>
      <c r="C6628" s="2" t="s">
        <v>12199</v>
      </c>
      <c r="D6628" s="2" t="s">
        <v>9956</v>
      </c>
      <c r="E6628" s="2" t="s">
        <v>149</v>
      </c>
      <c r="F6628" s="2"/>
    </row>
    <row r="6629" spans="1:6" ht="18" customHeight="1">
      <c r="A6629" s="2">
        <v>6115940000</v>
      </c>
      <c r="B6629" s="2" t="s">
        <v>12200</v>
      </c>
      <c r="C6629" s="2" t="s">
        <v>12201</v>
      </c>
      <c r="D6629" s="2" t="s">
        <v>9956</v>
      </c>
      <c r="E6629" s="2" t="s">
        <v>149</v>
      </c>
      <c r="F6629" s="2"/>
    </row>
    <row r="6630" spans="1:6" ht="18" customHeight="1">
      <c r="A6630" s="2">
        <v>6115950011</v>
      </c>
      <c r="B6630" s="2" t="s">
        <v>12202</v>
      </c>
      <c r="C6630" s="2" t="s">
        <v>12201</v>
      </c>
      <c r="D6630" s="2" t="s">
        <v>9956</v>
      </c>
      <c r="E6630" s="2" t="s">
        <v>149</v>
      </c>
      <c r="F6630" s="2"/>
    </row>
    <row r="6631" spans="1:6" ht="18" customHeight="1">
      <c r="A6631" s="2">
        <v>6115950019</v>
      </c>
      <c r="B6631" s="2" t="s">
        <v>12203</v>
      </c>
      <c r="C6631" s="2" t="s">
        <v>12201</v>
      </c>
      <c r="D6631" s="2" t="s">
        <v>9956</v>
      </c>
      <c r="E6631" s="2" t="s">
        <v>149</v>
      </c>
      <c r="F6631" s="2"/>
    </row>
    <row r="6632" spans="1:6" ht="18" customHeight="1">
      <c r="A6632" s="2">
        <v>6115960000</v>
      </c>
      <c r="B6632" s="2" t="s">
        <v>12204</v>
      </c>
      <c r="C6632" s="2" t="s">
        <v>12201</v>
      </c>
      <c r="D6632" s="2" t="s">
        <v>9956</v>
      </c>
      <c r="E6632" s="2" t="s">
        <v>149</v>
      </c>
      <c r="F6632" s="2"/>
    </row>
    <row r="6633" spans="1:6" ht="18" customHeight="1">
      <c r="A6633" s="2">
        <v>6115990000</v>
      </c>
      <c r="B6633" s="2" t="s">
        <v>12205</v>
      </c>
      <c r="C6633" s="2" t="s">
        <v>12201</v>
      </c>
      <c r="D6633" s="2" t="s">
        <v>9956</v>
      </c>
      <c r="E6633" s="2" t="s">
        <v>149</v>
      </c>
      <c r="F6633" s="2"/>
    </row>
    <row r="6634" spans="1:6" ht="18" customHeight="1">
      <c r="A6634" s="2">
        <v>6116100000</v>
      </c>
      <c r="B6634" s="2" t="s">
        <v>12206</v>
      </c>
      <c r="C6634" s="2" t="s">
        <v>12207</v>
      </c>
      <c r="D6634" s="2" t="s">
        <v>9956</v>
      </c>
      <c r="E6634" s="2" t="s">
        <v>149</v>
      </c>
      <c r="F6634" s="2"/>
    </row>
    <row r="6635" spans="1:6" ht="18" customHeight="1">
      <c r="A6635" s="2">
        <v>6116910000</v>
      </c>
      <c r="B6635" s="2" t="s">
        <v>12208</v>
      </c>
      <c r="C6635" s="2" t="s">
        <v>12209</v>
      </c>
      <c r="D6635" s="2" t="s">
        <v>9956</v>
      </c>
      <c r="E6635" s="2" t="s">
        <v>149</v>
      </c>
      <c r="F6635" s="2"/>
    </row>
    <row r="6636" spans="1:6" ht="18" customHeight="1">
      <c r="A6636" s="2">
        <v>6116920000</v>
      </c>
      <c r="B6636" s="2" t="s">
        <v>12210</v>
      </c>
      <c r="C6636" s="2" t="s">
        <v>12209</v>
      </c>
      <c r="D6636" s="2" t="s">
        <v>9956</v>
      </c>
      <c r="E6636" s="2" t="s">
        <v>149</v>
      </c>
      <c r="F6636" s="2"/>
    </row>
    <row r="6637" spans="1:6" ht="18" customHeight="1">
      <c r="A6637" s="2">
        <v>6116930000</v>
      </c>
      <c r="B6637" s="2" t="s">
        <v>12211</v>
      </c>
      <c r="C6637" s="2" t="s">
        <v>12209</v>
      </c>
      <c r="D6637" s="2" t="s">
        <v>9956</v>
      </c>
      <c r="E6637" s="2" t="s">
        <v>149</v>
      </c>
      <c r="F6637" s="2"/>
    </row>
    <row r="6638" spans="1:6" ht="18" customHeight="1">
      <c r="A6638" s="2">
        <v>6116990000</v>
      </c>
      <c r="B6638" s="2" t="s">
        <v>12212</v>
      </c>
      <c r="C6638" s="2" t="s">
        <v>12209</v>
      </c>
      <c r="D6638" s="2" t="s">
        <v>9956</v>
      </c>
      <c r="E6638" s="2" t="s">
        <v>149</v>
      </c>
      <c r="F6638" s="2"/>
    </row>
    <row r="6639" spans="1:6" ht="18" customHeight="1">
      <c r="A6639" s="2">
        <v>6117101100</v>
      </c>
      <c r="B6639" s="2" t="s">
        <v>12213</v>
      </c>
      <c r="C6639" s="2" t="s">
        <v>12209</v>
      </c>
      <c r="D6639" s="2" t="s">
        <v>10051</v>
      </c>
      <c r="E6639" s="2" t="s">
        <v>149</v>
      </c>
      <c r="F6639" s="2"/>
    </row>
    <row r="6640" spans="1:6" ht="18" customHeight="1">
      <c r="A6640" s="2">
        <v>6117101900</v>
      </c>
      <c r="B6640" s="2" t="s">
        <v>12214</v>
      </c>
      <c r="C6640" s="2" t="s">
        <v>12209</v>
      </c>
      <c r="D6640" s="2" t="s">
        <v>10051</v>
      </c>
      <c r="E6640" s="2" t="s">
        <v>149</v>
      </c>
      <c r="F6640" s="2"/>
    </row>
    <row r="6641" spans="1:6" ht="18" customHeight="1">
      <c r="A6641" s="2">
        <v>6117102000</v>
      </c>
      <c r="B6641" s="2" t="s">
        <v>12215</v>
      </c>
      <c r="C6641" s="2" t="s">
        <v>12209</v>
      </c>
      <c r="D6641" s="2" t="s">
        <v>10051</v>
      </c>
      <c r="E6641" s="2" t="s">
        <v>149</v>
      </c>
      <c r="F6641" s="2"/>
    </row>
    <row r="6642" spans="1:6" ht="18" customHeight="1">
      <c r="A6642" s="2">
        <v>6117109000</v>
      </c>
      <c r="B6642" s="2" t="s">
        <v>12216</v>
      </c>
      <c r="C6642" s="2" t="s">
        <v>12209</v>
      </c>
      <c r="D6642" s="2" t="s">
        <v>10051</v>
      </c>
      <c r="E6642" s="2" t="s">
        <v>149</v>
      </c>
      <c r="F6642" s="2"/>
    </row>
    <row r="6643" spans="1:6" ht="18" customHeight="1">
      <c r="A6643" s="2">
        <v>6117801000</v>
      </c>
      <c r="B6643" s="2" t="s">
        <v>12217</v>
      </c>
      <c r="C6643" s="2" t="s">
        <v>12218</v>
      </c>
      <c r="D6643" s="2" t="s">
        <v>149</v>
      </c>
      <c r="E6643" s="2" t="s">
        <v>10051</v>
      </c>
      <c r="F6643" s="2"/>
    </row>
    <row r="6644" spans="1:6" ht="18" customHeight="1">
      <c r="A6644" s="2">
        <v>6117809000</v>
      </c>
      <c r="B6644" s="2" t="s">
        <v>12219</v>
      </c>
      <c r="C6644" s="2" t="s">
        <v>12218</v>
      </c>
      <c r="D6644" s="2" t="s">
        <v>149</v>
      </c>
      <c r="E6644" s="2"/>
      <c r="F6644" s="2"/>
    </row>
    <row r="6645" spans="1:6" ht="18" customHeight="1">
      <c r="A6645" s="2">
        <v>6117900000</v>
      </c>
      <c r="B6645" s="2" t="s">
        <v>12220</v>
      </c>
      <c r="C6645" s="2" t="s">
        <v>12221</v>
      </c>
      <c r="D6645" s="2" t="s">
        <v>149</v>
      </c>
      <c r="E6645" s="2"/>
      <c r="F6645" s="2"/>
    </row>
    <row r="6646" spans="1:6" ht="18" customHeight="1">
      <c r="A6646" s="2">
        <v>6201200000</v>
      </c>
      <c r="B6646" s="2" t="s">
        <v>12222</v>
      </c>
      <c r="C6646" s="2" t="s">
        <v>12223</v>
      </c>
      <c r="D6646" s="2" t="s">
        <v>9258</v>
      </c>
      <c r="E6646" s="2" t="s">
        <v>149</v>
      </c>
      <c r="F6646" s="2"/>
    </row>
    <row r="6647" spans="1:6" ht="18" customHeight="1">
      <c r="A6647" s="2">
        <v>6201301000</v>
      </c>
      <c r="B6647" s="2" t="s">
        <v>12224</v>
      </c>
      <c r="C6647" s="2" t="s">
        <v>12223</v>
      </c>
      <c r="D6647" s="2" t="s">
        <v>9258</v>
      </c>
      <c r="E6647" s="2" t="s">
        <v>149</v>
      </c>
      <c r="F6647" s="2"/>
    </row>
    <row r="6648" spans="1:6" ht="18" customHeight="1">
      <c r="A6648" s="2">
        <v>6201309000</v>
      </c>
      <c r="B6648" s="2" t="s">
        <v>12225</v>
      </c>
      <c r="C6648" s="2" t="s">
        <v>12223</v>
      </c>
      <c r="D6648" s="2" t="s">
        <v>9258</v>
      </c>
      <c r="E6648" s="2" t="s">
        <v>149</v>
      </c>
      <c r="F6648" s="2"/>
    </row>
    <row r="6649" spans="1:6" ht="18" customHeight="1">
      <c r="A6649" s="2">
        <v>6201401000</v>
      </c>
      <c r="B6649" s="2" t="s">
        <v>12226</v>
      </c>
      <c r="C6649" s="2" t="s">
        <v>12223</v>
      </c>
      <c r="D6649" s="2" t="s">
        <v>9258</v>
      </c>
      <c r="E6649" s="2" t="s">
        <v>149</v>
      </c>
      <c r="F6649" s="2"/>
    </row>
    <row r="6650" spans="1:6" ht="18" customHeight="1">
      <c r="A6650" s="2">
        <v>6201409000</v>
      </c>
      <c r="B6650" s="2" t="s">
        <v>12227</v>
      </c>
      <c r="C6650" s="2" t="s">
        <v>12223</v>
      </c>
      <c r="D6650" s="2" t="s">
        <v>9258</v>
      </c>
      <c r="E6650" s="2" t="s">
        <v>149</v>
      </c>
      <c r="F6650" s="2"/>
    </row>
    <row r="6651" spans="1:6" ht="18" customHeight="1">
      <c r="A6651" s="2">
        <v>6201900000</v>
      </c>
      <c r="B6651" s="2" t="s">
        <v>12228</v>
      </c>
      <c r="C6651" s="2" t="s">
        <v>12223</v>
      </c>
      <c r="D6651" s="2" t="s">
        <v>9258</v>
      </c>
      <c r="E6651" s="2" t="s">
        <v>149</v>
      </c>
      <c r="F6651" s="2"/>
    </row>
    <row r="6652" spans="1:6" ht="18" customHeight="1">
      <c r="A6652" s="2">
        <v>6202200000</v>
      </c>
      <c r="B6652" s="2" t="s">
        <v>12229</v>
      </c>
      <c r="C6652" s="2" t="s">
        <v>12230</v>
      </c>
      <c r="D6652" s="2" t="s">
        <v>9258</v>
      </c>
      <c r="E6652" s="2" t="s">
        <v>149</v>
      </c>
      <c r="F6652" s="2"/>
    </row>
    <row r="6653" spans="1:6" ht="18" customHeight="1">
      <c r="A6653" s="2">
        <v>6202301000</v>
      </c>
      <c r="B6653" s="2" t="s">
        <v>12231</v>
      </c>
      <c r="C6653" s="2" t="s">
        <v>12230</v>
      </c>
      <c r="D6653" s="2" t="s">
        <v>9258</v>
      </c>
      <c r="E6653" s="2" t="s">
        <v>149</v>
      </c>
      <c r="F6653" s="2"/>
    </row>
    <row r="6654" spans="1:6" ht="18" customHeight="1">
      <c r="A6654" s="2">
        <v>6202309000</v>
      </c>
      <c r="B6654" s="2" t="s">
        <v>12232</v>
      </c>
      <c r="C6654" s="2" t="s">
        <v>12230</v>
      </c>
      <c r="D6654" s="2" t="s">
        <v>9258</v>
      </c>
      <c r="E6654" s="2" t="s">
        <v>149</v>
      </c>
      <c r="F6654" s="2"/>
    </row>
    <row r="6655" spans="1:6" ht="18" customHeight="1">
      <c r="A6655" s="2">
        <v>6202401000</v>
      </c>
      <c r="B6655" s="2" t="s">
        <v>12233</v>
      </c>
      <c r="C6655" s="2" t="s">
        <v>12230</v>
      </c>
      <c r="D6655" s="2" t="s">
        <v>9258</v>
      </c>
      <c r="E6655" s="2" t="s">
        <v>149</v>
      </c>
      <c r="F6655" s="2"/>
    </row>
    <row r="6656" spans="1:6" ht="18" customHeight="1">
      <c r="A6656" s="2">
        <v>6202409000</v>
      </c>
      <c r="B6656" s="2" t="s">
        <v>12234</v>
      </c>
      <c r="C6656" s="2" t="s">
        <v>12230</v>
      </c>
      <c r="D6656" s="2" t="s">
        <v>9258</v>
      </c>
      <c r="E6656" s="2" t="s">
        <v>149</v>
      </c>
      <c r="F6656" s="2"/>
    </row>
    <row r="6657" spans="1:6" ht="18" customHeight="1">
      <c r="A6657" s="2">
        <v>6202900000</v>
      </c>
      <c r="B6657" s="2" t="s">
        <v>12235</v>
      </c>
      <c r="C6657" s="2" t="s">
        <v>12230</v>
      </c>
      <c r="D6657" s="2" t="s">
        <v>9258</v>
      </c>
      <c r="E6657" s="2" t="s">
        <v>149</v>
      </c>
      <c r="F6657" s="2"/>
    </row>
    <row r="6658" spans="1:6" ht="18" customHeight="1">
      <c r="A6658" s="2">
        <v>6203110000</v>
      </c>
      <c r="B6658" s="2" t="s">
        <v>12236</v>
      </c>
      <c r="C6658" s="2" t="s">
        <v>12237</v>
      </c>
      <c r="D6658" s="2" t="s">
        <v>146</v>
      </c>
      <c r="E6658" s="2" t="s">
        <v>149</v>
      </c>
      <c r="F6658" s="2"/>
    </row>
    <row r="6659" spans="1:6" ht="18" customHeight="1">
      <c r="A6659" s="2">
        <v>6203120000</v>
      </c>
      <c r="B6659" s="2" t="s">
        <v>12238</v>
      </c>
      <c r="C6659" s="2" t="s">
        <v>12237</v>
      </c>
      <c r="D6659" s="2" t="s">
        <v>146</v>
      </c>
      <c r="E6659" s="2" t="s">
        <v>149</v>
      </c>
      <c r="F6659" s="2"/>
    </row>
    <row r="6660" spans="1:6" ht="18" customHeight="1">
      <c r="A6660" s="2">
        <v>6203191000</v>
      </c>
      <c r="B6660" s="2" t="s">
        <v>12239</v>
      </c>
      <c r="C6660" s="2" t="s">
        <v>12237</v>
      </c>
      <c r="D6660" s="2" t="s">
        <v>146</v>
      </c>
      <c r="E6660" s="2" t="s">
        <v>149</v>
      </c>
      <c r="F6660" s="2"/>
    </row>
    <row r="6661" spans="1:6" ht="18" customHeight="1">
      <c r="A6661" s="2">
        <v>6203199000</v>
      </c>
      <c r="B6661" s="2" t="s">
        <v>12240</v>
      </c>
      <c r="C6661" s="2" t="s">
        <v>12237</v>
      </c>
      <c r="D6661" s="2" t="s">
        <v>146</v>
      </c>
      <c r="E6661" s="2" t="s">
        <v>149</v>
      </c>
      <c r="F6661" s="2"/>
    </row>
    <row r="6662" spans="1:6" ht="18" customHeight="1">
      <c r="A6662" s="2">
        <v>6203220000</v>
      </c>
      <c r="B6662" s="2" t="s">
        <v>12241</v>
      </c>
      <c r="C6662" s="2" t="s">
        <v>12242</v>
      </c>
      <c r="D6662" s="2" t="s">
        <v>146</v>
      </c>
      <c r="E6662" s="2" t="s">
        <v>149</v>
      </c>
      <c r="F6662" s="2"/>
    </row>
    <row r="6663" spans="1:6" ht="18" customHeight="1">
      <c r="A6663" s="2">
        <v>6203230000</v>
      </c>
      <c r="B6663" s="2" t="s">
        <v>12243</v>
      </c>
      <c r="C6663" s="2" t="s">
        <v>12242</v>
      </c>
      <c r="D6663" s="2" t="s">
        <v>146</v>
      </c>
      <c r="E6663" s="2" t="s">
        <v>149</v>
      </c>
      <c r="F6663" s="2"/>
    </row>
    <row r="6664" spans="1:6" ht="18" customHeight="1">
      <c r="A6664" s="2">
        <v>6203291000</v>
      </c>
      <c r="B6664" s="2" t="s">
        <v>12244</v>
      </c>
      <c r="C6664" s="2" t="s">
        <v>12242</v>
      </c>
      <c r="D6664" s="2" t="s">
        <v>146</v>
      </c>
      <c r="E6664" s="2" t="s">
        <v>149</v>
      </c>
      <c r="F6664" s="2"/>
    </row>
    <row r="6665" spans="1:6" ht="18" customHeight="1">
      <c r="A6665" s="2">
        <v>6203292000</v>
      </c>
      <c r="B6665" s="2" t="s">
        <v>12245</v>
      </c>
      <c r="C6665" s="2" t="s">
        <v>12242</v>
      </c>
      <c r="D6665" s="2" t="s">
        <v>146</v>
      </c>
      <c r="E6665" s="2" t="s">
        <v>149</v>
      </c>
      <c r="F6665" s="2"/>
    </row>
    <row r="6666" spans="1:6" ht="18" customHeight="1">
      <c r="A6666" s="2">
        <v>6203299000</v>
      </c>
      <c r="B6666" s="2" t="s">
        <v>12246</v>
      </c>
      <c r="C6666" s="2" t="s">
        <v>12242</v>
      </c>
      <c r="D6666" s="2" t="s">
        <v>146</v>
      </c>
      <c r="E6666" s="2" t="s">
        <v>149</v>
      </c>
      <c r="F6666" s="2"/>
    </row>
    <row r="6667" spans="1:6" ht="18" customHeight="1">
      <c r="A6667" s="2">
        <v>6203310000</v>
      </c>
      <c r="B6667" s="2" t="s">
        <v>12247</v>
      </c>
      <c r="C6667" s="2" t="s">
        <v>12248</v>
      </c>
      <c r="D6667" s="2" t="s">
        <v>9258</v>
      </c>
      <c r="E6667" s="2" t="s">
        <v>149</v>
      </c>
      <c r="F6667" s="2"/>
    </row>
    <row r="6668" spans="1:6" ht="18" customHeight="1">
      <c r="A6668" s="2">
        <v>6203320000</v>
      </c>
      <c r="B6668" s="2" t="s">
        <v>12249</v>
      </c>
      <c r="C6668" s="2" t="s">
        <v>12248</v>
      </c>
      <c r="D6668" s="2" t="s">
        <v>9258</v>
      </c>
      <c r="E6668" s="2" t="s">
        <v>149</v>
      </c>
      <c r="F6668" s="2"/>
    </row>
    <row r="6669" spans="1:6" ht="18" customHeight="1">
      <c r="A6669" s="2">
        <v>6203330000</v>
      </c>
      <c r="B6669" s="2" t="s">
        <v>12250</v>
      </c>
      <c r="C6669" s="2" t="s">
        <v>12248</v>
      </c>
      <c r="D6669" s="2" t="s">
        <v>9258</v>
      </c>
      <c r="E6669" s="2" t="s">
        <v>149</v>
      </c>
      <c r="F6669" s="2"/>
    </row>
    <row r="6670" spans="1:6" ht="18" customHeight="1">
      <c r="A6670" s="2">
        <v>6203391000</v>
      </c>
      <c r="B6670" s="2" t="s">
        <v>12251</v>
      </c>
      <c r="C6670" s="2" t="s">
        <v>12248</v>
      </c>
      <c r="D6670" s="2" t="s">
        <v>9258</v>
      </c>
      <c r="E6670" s="2" t="s">
        <v>149</v>
      </c>
      <c r="F6670" s="2"/>
    </row>
    <row r="6671" spans="1:6" ht="18" customHeight="1">
      <c r="A6671" s="2">
        <v>6203399000</v>
      </c>
      <c r="B6671" s="2" t="s">
        <v>12252</v>
      </c>
      <c r="C6671" s="2" t="s">
        <v>12248</v>
      </c>
      <c r="D6671" s="2" t="s">
        <v>9258</v>
      </c>
      <c r="E6671" s="2" t="s">
        <v>149</v>
      </c>
      <c r="F6671" s="2"/>
    </row>
    <row r="6672" spans="1:6" ht="18" customHeight="1">
      <c r="A6672" s="2">
        <v>6203410020</v>
      </c>
      <c r="B6672" s="2" t="s">
        <v>12253</v>
      </c>
      <c r="C6672" s="2" t="s">
        <v>12254</v>
      </c>
      <c r="D6672" s="2" t="s">
        <v>10051</v>
      </c>
      <c r="E6672" s="2" t="s">
        <v>149</v>
      </c>
      <c r="F6672" s="2" t="s">
        <v>6407</v>
      </c>
    </row>
    <row r="6673" spans="1:6" ht="18" customHeight="1">
      <c r="A6673" s="2">
        <v>6203410090</v>
      </c>
      <c r="B6673" s="2" t="s">
        <v>12255</v>
      </c>
      <c r="C6673" s="2" t="s">
        <v>12254</v>
      </c>
      <c r="D6673" s="2" t="s">
        <v>10051</v>
      </c>
      <c r="E6673" s="2" t="s">
        <v>149</v>
      </c>
      <c r="F6673" s="2"/>
    </row>
    <row r="6674" spans="1:6" ht="18" customHeight="1">
      <c r="A6674" s="2">
        <v>6203421000</v>
      </c>
      <c r="B6674" s="2" t="s">
        <v>12256</v>
      </c>
      <c r="C6674" s="2" t="s">
        <v>12254</v>
      </c>
      <c r="D6674" s="2" t="s">
        <v>10051</v>
      </c>
      <c r="E6674" s="2" t="s">
        <v>149</v>
      </c>
      <c r="F6674" s="2"/>
    </row>
    <row r="6675" spans="1:6" ht="18" customHeight="1">
      <c r="A6675" s="2">
        <v>6203429010</v>
      </c>
      <c r="B6675" s="2" t="s">
        <v>12257</v>
      </c>
      <c r="C6675" s="2" t="s">
        <v>12254</v>
      </c>
      <c r="D6675" s="2" t="s">
        <v>10051</v>
      </c>
      <c r="E6675" s="2" t="s">
        <v>149</v>
      </c>
      <c r="F6675" s="2" t="s">
        <v>6407</v>
      </c>
    </row>
    <row r="6676" spans="1:6" ht="18" customHeight="1">
      <c r="A6676" s="2">
        <v>6203429090</v>
      </c>
      <c r="B6676" s="2" t="s">
        <v>12258</v>
      </c>
      <c r="C6676" s="2" t="s">
        <v>12254</v>
      </c>
      <c r="D6676" s="2" t="s">
        <v>10051</v>
      </c>
      <c r="E6676" s="2" t="s">
        <v>149</v>
      </c>
      <c r="F6676" s="2"/>
    </row>
    <row r="6677" spans="1:6" ht="18" customHeight="1">
      <c r="A6677" s="2">
        <v>6203431000</v>
      </c>
      <c r="B6677" s="2" t="s">
        <v>12259</v>
      </c>
      <c r="C6677" s="2" t="s">
        <v>12254</v>
      </c>
      <c r="D6677" s="2" t="s">
        <v>10051</v>
      </c>
      <c r="E6677" s="2" t="s">
        <v>149</v>
      </c>
      <c r="F6677" s="2"/>
    </row>
    <row r="6678" spans="1:6" ht="18" customHeight="1">
      <c r="A6678" s="2">
        <v>6203439010</v>
      </c>
      <c r="B6678" s="2" t="s">
        <v>12260</v>
      </c>
      <c r="C6678" s="2" t="s">
        <v>12254</v>
      </c>
      <c r="D6678" s="2" t="s">
        <v>10051</v>
      </c>
      <c r="E6678" s="2" t="s">
        <v>149</v>
      </c>
      <c r="F6678" s="2" t="s">
        <v>6407</v>
      </c>
    </row>
    <row r="6679" spans="1:6" ht="18" customHeight="1">
      <c r="A6679" s="2">
        <v>6203439090</v>
      </c>
      <c r="B6679" s="2" t="s">
        <v>12261</v>
      </c>
      <c r="C6679" s="2" t="s">
        <v>12254</v>
      </c>
      <c r="D6679" s="2" t="s">
        <v>10051</v>
      </c>
      <c r="E6679" s="2" t="s">
        <v>149</v>
      </c>
      <c r="F6679" s="2"/>
    </row>
    <row r="6680" spans="1:6" ht="18" customHeight="1">
      <c r="A6680" s="2">
        <v>6203491000</v>
      </c>
      <c r="B6680" s="2" t="s">
        <v>12262</v>
      </c>
      <c r="C6680" s="2" t="s">
        <v>12254</v>
      </c>
      <c r="D6680" s="2" t="s">
        <v>10051</v>
      </c>
      <c r="E6680" s="2" t="s">
        <v>149</v>
      </c>
      <c r="F6680" s="2"/>
    </row>
    <row r="6681" spans="1:6" ht="18" customHeight="1">
      <c r="A6681" s="2">
        <v>6203499010</v>
      </c>
      <c r="B6681" s="2" t="s">
        <v>12263</v>
      </c>
      <c r="C6681" s="2" t="s">
        <v>12254</v>
      </c>
      <c r="D6681" s="2" t="s">
        <v>10051</v>
      </c>
      <c r="E6681" s="2" t="s">
        <v>149</v>
      </c>
      <c r="F6681" s="2" t="s">
        <v>6407</v>
      </c>
    </row>
    <row r="6682" spans="1:6" ht="18" customHeight="1">
      <c r="A6682" s="2">
        <v>6203499090</v>
      </c>
      <c r="B6682" s="2" t="s">
        <v>12264</v>
      </c>
      <c r="C6682" s="2" t="s">
        <v>12254</v>
      </c>
      <c r="D6682" s="2" t="s">
        <v>10051</v>
      </c>
      <c r="E6682" s="2" t="s">
        <v>149</v>
      </c>
      <c r="F6682" s="2"/>
    </row>
    <row r="6683" spans="1:6" ht="18" customHeight="1">
      <c r="A6683" s="2">
        <v>6204110000</v>
      </c>
      <c r="B6683" s="2" t="s">
        <v>12265</v>
      </c>
      <c r="C6683" s="2" t="s">
        <v>12266</v>
      </c>
      <c r="D6683" s="2" t="s">
        <v>146</v>
      </c>
      <c r="E6683" s="2" t="s">
        <v>149</v>
      </c>
      <c r="F6683" s="2"/>
    </row>
    <row r="6684" spans="1:6" ht="18" customHeight="1">
      <c r="A6684" s="2">
        <v>6204120010</v>
      </c>
      <c r="B6684" s="2" t="s">
        <v>12267</v>
      </c>
      <c r="C6684" s="2" t="s">
        <v>12266</v>
      </c>
      <c r="D6684" s="2" t="s">
        <v>146</v>
      </c>
      <c r="E6684" s="2" t="s">
        <v>149</v>
      </c>
      <c r="F6684" s="2"/>
    </row>
    <row r="6685" spans="1:6" ht="18" customHeight="1">
      <c r="A6685" s="2">
        <v>6204120090</v>
      </c>
      <c r="B6685" s="2" t="s">
        <v>12268</v>
      </c>
      <c r="C6685" s="2" t="s">
        <v>12266</v>
      </c>
      <c r="D6685" s="2" t="s">
        <v>146</v>
      </c>
      <c r="E6685" s="2" t="s">
        <v>149</v>
      </c>
      <c r="F6685" s="2"/>
    </row>
    <row r="6686" spans="1:6" ht="18" customHeight="1">
      <c r="A6686" s="2">
        <v>6204130000</v>
      </c>
      <c r="B6686" s="2" t="s">
        <v>12269</v>
      </c>
      <c r="C6686" s="2" t="s">
        <v>12266</v>
      </c>
      <c r="D6686" s="2" t="s">
        <v>146</v>
      </c>
      <c r="E6686" s="2" t="s">
        <v>149</v>
      </c>
      <c r="F6686" s="2"/>
    </row>
    <row r="6687" spans="1:6" ht="18" customHeight="1">
      <c r="A6687" s="2">
        <v>6204191000</v>
      </c>
      <c r="B6687" s="2" t="s">
        <v>12270</v>
      </c>
      <c r="C6687" s="2" t="s">
        <v>12266</v>
      </c>
      <c r="D6687" s="2" t="s">
        <v>146</v>
      </c>
      <c r="E6687" s="2" t="s">
        <v>149</v>
      </c>
      <c r="F6687" s="2"/>
    </row>
    <row r="6688" spans="1:6" ht="18" customHeight="1">
      <c r="A6688" s="2">
        <v>6204199000</v>
      </c>
      <c r="B6688" s="2" t="s">
        <v>12271</v>
      </c>
      <c r="C6688" s="2" t="s">
        <v>12266</v>
      </c>
      <c r="D6688" s="2" t="s">
        <v>146</v>
      </c>
      <c r="E6688" s="2" t="s">
        <v>149</v>
      </c>
      <c r="F6688" s="2"/>
    </row>
    <row r="6689" spans="1:6" ht="18" customHeight="1">
      <c r="A6689" s="2">
        <v>6204210000</v>
      </c>
      <c r="B6689" s="2" t="s">
        <v>12272</v>
      </c>
      <c r="C6689" s="2" t="s">
        <v>12273</v>
      </c>
      <c r="D6689" s="2" t="s">
        <v>146</v>
      </c>
      <c r="E6689" s="2" t="s">
        <v>149</v>
      </c>
      <c r="F6689" s="2"/>
    </row>
    <row r="6690" spans="1:6" ht="18" customHeight="1">
      <c r="A6690" s="2">
        <v>6204220000</v>
      </c>
      <c r="B6690" s="2" t="s">
        <v>12274</v>
      </c>
      <c r="C6690" s="2" t="s">
        <v>12273</v>
      </c>
      <c r="D6690" s="2" t="s">
        <v>146</v>
      </c>
      <c r="E6690" s="2" t="s">
        <v>149</v>
      </c>
      <c r="F6690" s="2"/>
    </row>
    <row r="6691" spans="1:6" ht="18" customHeight="1">
      <c r="A6691" s="2">
        <v>6204230000</v>
      </c>
      <c r="B6691" s="2" t="s">
        <v>12275</v>
      </c>
      <c r="C6691" s="2" t="s">
        <v>12273</v>
      </c>
      <c r="D6691" s="2" t="s">
        <v>146</v>
      </c>
      <c r="E6691" s="2" t="s">
        <v>149</v>
      </c>
      <c r="F6691" s="2"/>
    </row>
    <row r="6692" spans="1:6" ht="18" customHeight="1">
      <c r="A6692" s="2">
        <v>6204291000</v>
      </c>
      <c r="B6692" s="2" t="s">
        <v>12276</v>
      </c>
      <c r="C6692" s="2" t="s">
        <v>12273</v>
      </c>
      <c r="D6692" s="2" t="s">
        <v>146</v>
      </c>
      <c r="E6692" s="2" t="s">
        <v>149</v>
      </c>
      <c r="F6692" s="2"/>
    </row>
    <row r="6693" spans="1:6" ht="18" customHeight="1">
      <c r="A6693" s="2">
        <v>6204299000</v>
      </c>
      <c r="B6693" s="2" t="s">
        <v>12277</v>
      </c>
      <c r="C6693" s="2" t="s">
        <v>12273</v>
      </c>
      <c r="D6693" s="2" t="s">
        <v>146</v>
      </c>
      <c r="E6693" s="2" t="s">
        <v>149</v>
      </c>
      <c r="F6693" s="2"/>
    </row>
    <row r="6694" spans="1:6" ht="18" customHeight="1">
      <c r="A6694" s="2">
        <v>6204310000</v>
      </c>
      <c r="B6694" s="2" t="s">
        <v>12278</v>
      </c>
      <c r="C6694" s="2" t="s">
        <v>12279</v>
      </c>
      <c r="D6694" s="2" t="s">
        <v>9258</v>
      </c>
      <c r="E6694" s="2" t="s">
        <v>149</v>
      </c>
      <c r="F6694" s="2"/>
    </row>
    <row r="6695" spans="1:6" ht="18" customHeight="1">
      <c r="A6695" s="2">
        <v>6204320000</v>
      </c>
      <c r="B6695" s="2" t="s">
        <v>12280</v>
      </c>
      <c r="C6695" s="2" t="s">
        <v>12279</v>
      </c>
      <c r="D6695" s="2" t="s">
        <v>9258</v>
      </c>
      <c r="E6695" s="2" t="s">
        <v>149</v>
      </c>
      <c r="F6695" s="2"/>
    </row>
    <row r="6696" spans="1:6" ht="18" customHeight="1">
      <c r="A6696" s="2">
        <v>6204330000</v>
      </c>
      <c r="B6696" s="2" t="s">
        <v>12281</v>
      </c>
      <c r="C6696" s="2" t="s">
        <v>12279</v>
      </c>
      <c r="D6696" s="2" t="s">
        <v>9258</v>
      </c>
      <c r="E6696" s="2" t="s">
        <v>149</v>
      </c>
      <c r="F6696" s="2"/>
    </row>
    <row r="6697" spans="1:6" ht="18" customHeight="1">
      <c r="A6697" s="2">
        <v>6204391000</v>
      </c>
      <c r="B6697" s="2" t="s">
        <v>12282</v>
      </c>
      <c r="C6697" s="2" t="s">
        <v>12279</v>
      </c>
      <c r="D6697" s="2" t="s">
        <v>9258</v>
      </c>
      <c r="E6697" s="2" t="s">
        <v>149</v>
      </c>
      <c r="F6697" s="2"/>
    </row>
    <row r="6698" spans="1:6" ht="18" customHeight="1">
      <c r="A6698" s="2">
        <v>6204399000</v>
      </c>
      <c r="B6698" s="2" t="s">
        <v>12283</v>
      </c>
      <c r="C6698" s="2" t="s">
        <v>12279</v>
      </c>
      <c r="D6698" s="2" t="s">
        <v>9258</v>
      </c>
      <c r="E6698" s="2" t="s">
        <v>149</v>
      </c>
      <c r="F6698" s="2"/>
    </row>
    <row r="6699" spans="1:6" ht="18" customHeight="1">
      <c r="A6699" s="2">
        <v>6204410000</v>
      </c>
      <c r="B6699" s="2" t="s">
        <v>12284</v>
      </c>
      <c r="C6699" s="2" t="s">
        <v>12285</v>
      </c>
      <c r="D6699" s="2" t="s">
        <v>9258</v>
      </c>
      <c r="E6699" s="2" t="s">
        <v>149</v>
      </c>
      <c r="F6699" s="2"/>
    </row>
    <row r="6700" spans="1:6" ht="18" customHeight="1">
      <c r="A6700" s="2">
        <v>6204420000</v>
      </c>
      <c r="B6700" s="2" t="s">
        <v>12286</v>
      </c>
      <c r="C6700" s="2" t="s">
        <v>12285</v>
      </c>
      <c r="D6700" s="2" t="s">
        <v>9258</v>
      </c>
      <c r="E6700" s="2" t="s">
        <v>149</v>
      </c>
      <c r="F6700" s="2"/>
    </row>
    <row r="6701" spans="1:6" ht="18" customHeight="1">
      <c r="A6701" s="2">
        <v>6204430000</v>
      </c>
      <c r="B6701" s="2" t="s">
        <v>12287</v>
      </c>
      <c r="C6701" s="2" t="s">
        <v>12285</v>
      </c>
      <c r="D6701" s="2" t="s">
        <v>9258</v>
      </c>
      <c r="E6701" s="2" t="s">
        <v>149</v>
      </c>
      <c r="F6701" s="2"/>
    </row>
    <row r="6702" spans="1:6" ht="18" customHeight="1">
      <c r="A6702" s="2">
        <v>6204440000</v>
      </c>
      <c r="B6702" s="2" t="s">
        <v>12288</v>
      </c>
      <c r="C6702" s="2" t="s">
        <v>12285</v>
      </c>
      <c r="D6702" s="2" t="s">
        <v>9258</v>
      </c>
      <c r="E6702" s="2" t="s">
        <v>149</v>
      </c>
      <c r="F6702" s="2"/>
    </row>
    <row r="6703" spans="1:6" ht="18" customHeight="1">
      <c r="A6703" s="2">
        <v>6204491000</v>
      </c>
      <c r="B6703" s="2" t="s">
        <v>12289</v>
      </c>
      <c r="C6703" s="2" t="s">
        <v>12285</v>
      </c>
      <c r="D6703" s="2" t="s">
        <v>9258</v>
      </c>
      <c r="E6703" s="2" t="s">
        <v>149</v>
      </c>
      <c r="F6703" s="2"/>
    </row>
    <row r="6704" spans="1:6" ht="18" customHeight="1">
      <c r="A6704" s="2">
        <v>6204499000</v>
      </c>
      <c r="B6704" s="2" t="s">
        <v>12290</v>
      </c>
      <c r="C6704" s="2" t="s">
        <v>12285</v>
      </c>
      <c r="D6704" s="2" t="s">
        <v>9258</v>
      </c>
      <c r="E6704" s="2" t="s">
        <v>149</v>
      </c>
      <c r="F6704" s="2"/>
    </row>
    <row r="6705" spans="1:6" ht="18" customHeight="1">
      <c r="A6705" s="2">
        <v>6204510000</v>
      </c>
      <c r="B6705" s="2" t="s">
        <v>12291</v>
      </c>
      <c r="C6705" s="2" t="s">
        <v>12292</v>
      </c>
      <c r="D6705" s="2" t="s">
        <v>9258</v>
      </c>
      <c r="E6705" s="2" t="s">
        <v>149</v>
      </c>
      <c r="F6705" s="2"/>
    </row>
    <row r="6706" spans="1:6" ht="18" customHeight="1">
      <c r="A6706" s="2">
        <v>6204520000</v>
      </c>
      <c r="B6706" s="2" t="s">
        <v>12293</v>
      </c>
      <c r="C6706" s="2" t="s">
        <v>12292</v>
      </c>
      <c r="D6706" s="2" t="s">
        <v>9258</v>
      </c>
      <c r="E6706" s="2" t="s">
        <v>149</v>
      </c>
      <c r="F6706" s="2"/>
    </row>
    <row r="6707" spans="1:6" ht="18" customHeight="1">
      <c r="A6707" s="2">
        <v>6204530000</v>
      </c>
      <c r="B6707" s="2" t="s">
        <v>12294</v>
      </c>
      <c r="C6707" s="2" t="s">
        <v>12292</v>
      </c>
      <c r="D6707" s="2" t="s">
        <v>9258</v>
      </c>
      <c r="E6707" s="2" t="s">
        <v>149</v>
      </c>
      <c r="F6707" s="2"/>
    </row>
    <row r="6708" spans="1:6" ht="18" customHeight="1">
      <c r="A6708" s="2">
        <v>6204591000</v>
      </c>
      <c r="B6708" s="2" t="s">
        <v>12295</v>
      </c>
      <c r="C6708" s="2" t="s">
        <v>12292</v>
      </c>
      <c r="D6708" s="2" t="s">
        <v>9258</v>
      </c>
      <c r="E6708" s="2" t="s">
        <v>149</v>
      </c>
      <c r="F6708" s="2"/>
    </row>
    <row r="6709" spans="1:6" ht="18" customHeight="1">
      <c r="A6709" s="2">
        <v>6204599000</v>
      </c>
      <c r="B6709" s="2" t="s">
        <v>12296</v>
      </c>
      <c r="C6709" s="2" t="s">
        <v>12292</v>
      </c>
      <c r="D6709" s="2" t="s">
        <v>9258</v>
      </c>
      <c r="E6709" s="2" t="s">
        <v>149</v>
      </c>
      <c r="F6709" s="2"/>
    </row>
    <row r="6710" spans="1:6" ht="18" customHeight="1">
      <c r="A6710" s="2">
        <v>6204610000</v>
      </c>
      <c r="B6710" s="2" t="s">
        <v>12066</v>
      </c>
      <c r="C6710" s="2" t="s">
        <v>12297</v>
      </c>
      <c r="D6710" s="2" t="s">
        <v>10051</v>
      </c>
      <c r="E6710" s="2" t="s">
        <v>149</v>
      </c>
      <c r="F6710" s="2"/>
    </row>
    <row r="6711" spans="1:6" ht="18" customHeight="1">
      <c r="A6711" s="2">
        <v>6204620000</v>
      </c>
      <c r="B6711" s="2" t="s">
        <v>12298</v>
      </c>
      <c r="C6711" s="2" t="s">
        <v>12297</v>
      </c>
      <c r="D6711" s="2" t="s">
        <v>10051</v>
      </c>
      <c r="E6711" s="2" t="s">
        <v>149</v>
      </c>
      <c r="F6711" s="2"/>
    </row>
    <row r="6712" spans="1:6" ht="18" customHeight="1">
      <c r="A6712" s="2">
        <v>6204630000</v>
      </c>
      <c r="B6712" s="2" t="s">
        <v>12299</v>
      </c>
      <c r="C6712" s="2" t="s">
        <v>12297</v>
      </c>
      <c r="D6712" s="2" t="s">
        <v>10051</v>
      </c>
      <c r="E6712" s="2" t="s">
        <v>149</v>
      </c>
      <c r="F6712" s="2"/>
    </row>
    <row r="6713" spans="1:6" ht="18" customHeight="1">
      <c r="A6713" s="2">
        <v>6204690000</v>
      </c>
      <c r="B6713" s="2" t="s">
        <v>12300</v>
      </c>
      <c r="C6713" s="2" t="s">
        <v>12297</v>
      </c>
      <c r="D6713" s="2" t="s">
        <v>10051</v>
      </c>
      <c r="E6713" s="2" t="s">
        <v>149</v>
      </c>
      <c r="F6713" s="2"/>
    </row>
    <row r="6714" spans="1:6" ht="18" customHeight="1">
      <c r="A6714" s="2">
        <v>6205200010</v>
      </c>
      <c r="B6714" s="2" t="s">
        <v>12301</v>
      </c>
      <c r="C6714" s="2" t="s">
        <v>12302</v>
      </c>
      <c r="D6714" s="2" t="s">
        <v>9258</v>
      </c>
      <c r="E6714" s="2" t="s">
        <v>149</v>
      </c>
      <c r="F6714" s="2" t="s">
        <v>6407</v>
      </c>
    </row>
    <row r="6715" spans="1:6" ht="18" customHeight="1">
      <c r="A6715" s="2">
        <v>6205200091</v>
      </c>
      <c r="B6715" s="2" t="s">
        <v>12303</v>
      </c>
      <c r="C6715" s="2" t="s">
        <v>12302</v>
      </c>
      <c r="D6715" s="2" t="s">
        <v>9258</v>
      </c>
      <c r="E6715" s="2" t="s">
        <v>149</v>
      </c>
      <c r="F6715" s="2" t="s">
        <v>6407</v>
      </c>
    </row>
    <row r="6716" spans="1:6" ht="18" customHeight="1">
      <c r="A6716" s="2">
        <v>6205200099</v>
      </c>
      <c r="B6716" s="2" t="s">
        <v>12304</v>
      </c>
      <c r="C6716" s="2" t="s">
        <v>12302</v>
      </c>
      <c r="D6716" s="2" t="s">
        <v>9258</v>
      </c>
      <c r="E6716" s="2" t="s">
        <v>149</v>
      </c>
      <c r="F6716" s="2"/>
    </row>
    <row r="6717" spans="1:6" ht="18" customHeight="1">
      <c r="A6717" s="2">
        <v>6205300011</v>
      </c>
      <c r="B6717" s="2" t="s">
        <v>12305</v>
      </c>
      <c r="C6717" s="2" t="s">
        <v>12302</v>
      </c>
      <c r="D6717" s="2" t="s">
        <v>9258</v>
      </c>
      <c r="E6717" s="2" t="s">
        <v>149</v>
      </c>
      <c r="F6717" s="2" t="s">
        <v>6407</v>
      </c>
    </row>
    <row r="6718" spans="1:6" ht="18" customHeight="1">
      <c r="A6718" s="2">
        <v>6205300019</v>
      </c>
      <c r="B6718" s="2" t="s">
        <v>12306</v>
      </c>
      <c r="C6718" s="2" t="s">
        <v>12302</v>
      </c>
      <c r="D6718" s="2" t="s">
        <v>9258</v>
      </c>
      <c r="E6718" s="2" t="s">
        <v>149</v>
      </c>
      <c r="F6718" s="2" t="s">
        <v>6407</v>
      </c>
    </row>
    <row r="6719" spans="1:6" ht="18" customHeight="1">
      <c r="A6719" s="2">
        <v>6205300091</v>
      </c>
      <c r="B6719" s="2" t="s">
        <v>12307</v>
      </c>
      <c r="C6719" s="2" t="s">
        <v>12302</v>
      </c>
      <c r="D6719" s="2" t="s">
        <v>9258</v>
      </c>
      <c r="E6719" s="2" t="s">
        <v>149</v>
      </c>
      <c r="F6719" s="2" t="s">
        <v>6407</v>
      </c>
    </row>
    <row r="6720" spans="1:6" ht="18" customHeight="1">
      <c r="A6720" s="2">
        <v>6205300092</v>
      </c>
      <c r="B6720" s="2" t="s">
        <v>12308</v>
      </c>
      <c r="C6720" s="2" t="s">
        <v>12302</v>
      </c>
      <c r="D6720" s="2" t="s">
        <v>9258</v>
      </c>
      <c r="E6720" s="2" t="s">
        <v>149</v>
      </c>
      <c r="F6720" s="2" t="s">
        <v>6407</v>
      </c>
    </row>
    <row r="6721" spans="1:6" ht="18" customHeight="1">
      <c r="A6721" s="2">
        <v>6205300099</v>
      </c>
      <c r="B6721" s="2" t="s">
        <v>12309</v>
      </c>
      <c r="C6721" s="2" t="s">
        <v>12302</v>
      </c>
      <c r="D6721" s="2" t="s">
        <v>9258</v>
      </c>
      <c r="E6721" s="2" t="s">
        <v>149</v>
      </c>
      <c r="F6721" s="2"/>
    </row>
    <row r="6722" spans="1:6" ht="18" customHeight="1">
      <c r="A6722" s="2">
        <v>6205901000</v>
      </c>
      <c r="B6722" s="2" t="s">
        <v>12310</v>
      </c>
      <c r="C6722" s="2" t="s">
        <v>12302</v>
      </c>
      <c r="D6722" s="2" t="s">
        <v>9258</v>
      </c>
      <c r="E6722" s="2" t="s">
        <v>149</v>
      </c>
      <c r="F6722" s="2" t="s">
        <v>6407</v>
      </c>
    </row>
    <row r="6723" spans="1:6" ht="18" customHeight="1">
      <c r="A6723" s="2">
        <v>6205902000</v>
      </c>
      <c r="B6723" s="2" t="s">
        <v>12311</v>
      </c>
      <c r="C6723" s="2" t="s">
        <v>12302</v>
      </c>
      <c r="D6723" s="2" t="s">
        <v>9258</v>
      </c>
      <c r="E6723" s="2" t="s">
        <v>149</v>
      </c>
      <c r="F6723" s="2" t="s">
        <v>6407</v>
      </c>
    </row>
    <row r="6724" spans="1:6" ht="18" customHeight="1">
      <c r="A6724" s="2">
        <v>6205909000</v>
      </c>
      <c r="B6724" s="2" t="s">
        <v>12312</v>
      </c>
      <c r="C6724" s="2" t="s">
        <v>12302</v>
      </c>
      <c r="D6724" s="2" t="s">
        <v>9258</v>
      </c>
      <c r="E6724" s="2" t="s">
        <v>149</v>
      </c>
      <c r="F6724" s="2" t="s">
        <v>6407</v>
      </c>
    </row>
    <row r="6725" spans="1:6" ht="18" customHeight="1">
      <c r="A6725" s="2">
        <v>6206100000</v>
      </c>
      <c r="B6725" s="2" t="s">
        <v>12313</v>
      </c>
      <c r="C6725" s="2" t="s">
        <v>12314</v>
      </c>
      <c r="D6725" s="2" t="s">
        <v>9258</v>
      </c>
      <c r="E6725" s="2" t="s">
        <v>149</v>
      </c>
      <c r="F6725" s="2" t="s">
        <v>6407</v>
      </c>
    </row>
    <row r="6726" spans="1:6" ht="18" customHeight="1">
      <c r="A6726" s="2">
        <v>6206200000</v>
      </c>
      <c r="B6726" s="2" t="s">
        <v>12315</v>
      </c>
      <c r="C6726" s="2" t="s">
        <v>12314</v>
      </c>
      <c r="D6726" s="2" t="s">
        <v>9258</v>
      </c>
      <c r="E6726" s="2" t="s">
        <v>149</v>
      </c>
      <c r="F6726" s="2" t="s">
        <v>6407</v>
      </c>
    </row>
    <row r="6727" spans="1:6" ht="18" customHeight="1">
      <c r="A6727" s="2">
        <v>6206300000</v>
      </c>
      <c r="B6727" s="2" t="s">
        <v>12316</v>
      </c>
      <c r="C6727" s="2" t="s">
        <v>12314</v>
      </c>
      <c r="D6727" s="2" t="s">
        <v>9258</v>
      </c>
      <c r="E6727" s="2" t="s">
        <v>149</v>
      </c>
      <c r="F6727" s="2" t="s">
        <v>6407</v>
      </c>
    </row>
    <row r="6728" spans="1:6" ht="18" customHeight="1">
      <c r="A6728" s="2">
        <v>6206400000</v>
      </c>
      <c r="B6728" s="2" t="s">
        <v>12317</v>
      </c>
      <c r="C6728" s="2" t="s">
        <v>12314</v>
      </c>
      <c r="D6728" s="2" t="s">
        <v>9258</v>
      </c>
      <c r="E6728" s="2" t="s">
        <v>149</v>
      </c>
      <c r="F6728" s="2" t="s">
        <v>6407</v>
      </c>
    </row>
    <row r="6729" spans="1:6" ht="18" customHeight="1">
      <c r="A6729" s="2">
        <v>6206900030</v>
      </c>
      <c r="B6729" s="2" t="s">
        <v>12318</v>
      </c>
      <c r="C6729" s="2" t="s">
        <v>12314</v>
      </c>
      <c r="D6729" s="2" t="s">
        <v>9258</v>
      </c>
      <c r="E6729" s="2" t="s">
        <v>149</v>
      </c>
      <c r="F6729" s="2"/>
    </row>
    <row r="6730" spans="1:6" ht="18" customHeight="1">
      <c r="A6730" s="2">
        <v>6206900090</v>
      </c>
      <c r="B6730" s="2" t="s">
        <v>12318</v>
      </c>
      <c r="C6730" s="2" t="s">
        <v>12314</v>
      </c>
      <c r="D6730" s="2" t="s">
        <v>9258</v>
      </c>
      <c r="E6730" s="2" t="s">
        <v>149</v>
      </c>
      <c r="F6730" s="2" t="s">
        <v>6407</v>
      </c>
    </row>
    <row r="6731" spans="1:6" ht="18" customHeight="1">
      <c r="A6731" s="2">
        <v>6207110000</v>
      </c>
      <c r="B6731" s="2" t="s">
        <v>12319</v>
      </c>
      <c r="C6731" s="2" t="s">
        <v>12320</v>
      </c>
      <c r="D6731" s="2" t="s">
        <v>9258</v>
      </c>
      <c r="E6731" s="2" t="s">
        <v>149</v>
      </c>
      <c r="F6731" s="2" t="s">
        <v>6407</v>
      </c>
    </row>
    <row r="6732" spans="1:6" ht="18" customHeight="1">
      <c r="A6732" s="2">
        <v>6207191000</v>
      </c>
      <c r="B6732" s="2" t="s">
        <v>12321</v>
      </c>
      <c r="C6732" s="2" t="s">
        <v>12320</v>
      </c>
      <c r="D6732" s="2" t="s">
        <v>9258</v>
      </c>
      <c r="E6732" s="2" t="s">
        <v>149</v>
      </c>
      <c r="F6732" s="2" t="s">
        <v>6407</v>
      </c>
    </row>
    <row r="6733" spans="1:6" ht="18" customHeight="1">
      <c r="A6733" s="2">
        <v>6207192000</v>
      </c>
      <c r="B6733" s="2" t="s">
        <v>12322</v>
      </c>
      <c r="C6733" s="2" t="s">
        <v>12320</v>
      </c>
      <c r="D6733" s="2" t="s">
        <v>9258</v>
      </c>
      <c r="E6733" s="2" t="s">
        <v>149</v>
      </c>
      <c r="F6733" s="2" t="s">
        <v>6407</v>
      </c>
    </row>
    <row r="6734" spans="1:6" ht="18" customHeight="1">
      <c r="A6734" s="2">
        <v>6207199000</v>
      </c>
      <c r="B6734" s="2" t="s">
        <v>12323</v>
      </c>
      <c r="C6734" s="2" t="s">
        <v>12320</v>
      </c>
      <c r="D6734" s="2" t="s">
        <v>9258</v>
      </c>
      <c r="E6734" s="2" t="s">
        <v>149</v>
      </c>
      <c r="F6734" s="2" t="s">
        <v>6407</v>
      </c>
    </row>
    <row r="6735" spans="1:6" ht="18" customHeight="1">
      <c r="A6735" s="2">
        <v>6207210000</v>
      </c>
      <c r="B6735" s="2" t="s">
        <v>12324</v>
      </c>
      <c r="C6735" s="2" t="s">
        <v>12320</v>
      </c>
      <c r="D6735" s="2" t="s">
        <v>9258</v>
      </c>
      <c r="E6735" s="2" t="s">
        <v>149</v>
      </c>
      <c r="F6735" s="2" t="s">
        <v>6407</v>
      </c>
    </row>
    <row r="6736" spans="1:6" ht="18" customHeight="1">
      <c r="A6736" s="2">
        <v>6207220000</v>
      </c>
      <c r="B6736" s="2" t="s">
        <v>12325</v>
      </c>
      <c r="C6736" s="2" t="s">
        <v>12320</v>
      </c>
      <c r="D6736" s="2" t="s">
        <v>9258</v>
      </c>
      <c r="E6736" s="2" t="s">
        <v>149</v>
      </c>
      <c r="F6736" s="2" t="s">
        <v>6407</v>
      </c>
    </row>
    <row r="6737" spans="1:6" ht="18" customHeight="1">
      <c r="A6737" s="2">
        <v>6207291000</v>
      </c>
      <c r="B6737" s="2" t="s">
        <v>12326</v>
      </c>
      <c r="C6737" s="2" t="s">
        <v>12320</v>
      </c>
      <c r="D6737" s="2" t="s">
        <v>9258</v>
      </c>
      <c r="E6737" s="2" t="s">
        <v>149</v>
      </c>
      <c r="F6737" s="2" t="s">
        <v>6407</v>
      </c>
    </row>
    <row r="6738" spans="1:6" ht="18" customHeight="1">
      <c r="A6738" s="2">
        <v>6207299000</v>
      </c>
      <c r="B6738" s="2" t="s">
        <v>12327</v>
      </c>
      <c r="C6738" s="2" t="s">
        <v>12320</v>
      </c>
      <c r="D6738" s="2" t="s">
        <v>9258</v>
      </c>
      <c r="E6738" s="2" t="s">
        <v>149</v>
      </c>
      <c r="F6738" s="2" t="s">
        <v>6407</v>
      </c>
    </row>
    <row r="6739" spans="1:6" ht="18" customHeight="1">
      <c r="A6739" s="2">
        <v>6207910000</v>
      </c>
      <c r="B6739" s="2" t="s">
        <v>12328</v>
      </c>
      <c r="C6739" s="2" t="s">
        <v>12320</v>
      </c>
      <c r="D6739" s="2" t="s">
        <v>9258</v>
      </c>
      <c r="E6739" s="2" t="s">
        <v>149</v>
      </c>
      <c r="F6739" s="2" t="s">
        <v>6407</v>
      </c>
    </row>
    <row r="6740" spans="1:6" ht="18" customHeight="1">
      <c r="A6740" s="2">
        <v>6207991000</v>
      </c>
      <c r="B6740" s="2" t="s">
        <v>12329</v>
      </c>
      <c r="C6740" s="2" t="s">
        <v>12320</v>
      </c>
      <c r="D6740" s="2" t="s">
        <v>9258</v>
      </c>
      <c r="E6740" s="2" t="s">
        <v>149</v>
      </c>
      <c r="F6740" s="2" t="s">
        <v>6407</v>
      </c>
    </row>
    <row r="6741" spans="1:6" ht="18" customHeight="1">
      <c r="A6741" s="2">
        <v>6207992000</v>
      </c>
      <c r="B6741" s="2" t="s">
        <v>12330</v>
      </c>
      <c r="C6741" s="2" t="s">
        <v>12320</v>
      </c>
      <c r="D6741" s="2" t="s">
        <v>9258</v>
      </c>
      <c r="E6741" s="2" t="s">
        <v>149</v>
      </c>
      <c r="F6741" s="2" t="s">
        <v>6407</v>
      </c>
    </row>
    <row r="6742" spans="1:6" ht="18" customHeight="1">
      <c r="A6742" s="2">
        <v>6207999010</v>
      </c>
      <c r="B6742" s="2" t="s">
        <v>12331</v>
      </c>
      <c r="C6742" s="2" t="s">
        <v>12320</v>
      </c>
      <c r="D6742" s="2" t="s">
        <v>9258</v>
      </c>
      <c r="E6742" s="2" t="s">
        <v>149</v>
      </c>
      <c r="F6742" s="2" t="s">
        <v>6407</v>
      </c>
    </row>
    <row r="6743" spans="1:6" ht="18" customHeight="1">
      <c r="A6743" s="2">
        <v>6207999090</v>
      </c>
      <c r="B6743" s="2" t="s">
        <v>12332</v>
      </c>
      <c r="C6743" s="2" t="s">
        <v>12320</v>
      </c>
      <c r="D6743" s="2" t="s">
        <v>9258</v>
      </c>
      <c r="E6743" s="2" t="s">
        <v>149</v>
      </c>
      <c r="F6743" s="2" t="s">
        <v>6407</v>
      </c>
    </row>
    <row r="6744" spans="1:6" ht="18" customHeight="1">
      <c r="A6744" s="2">
        <v>6208110000</v>
      </c>
      <c r="B6744" s="2" t="s">
        <v>12333</v>
      </c>
      <c r="C6744" s="2" t="s">
        <v>12334</v>
      </c>
      <c r="D6744" s="2" t="s">
        <v>9258</v>
      </c>
      <c r="E6744" s="2" t="s">
        <v>149</v>
      </c>
      <c r="F6744" s="2"/>
    </row>
    <row r="6745" spans="1:6" ht="18" customHeight="1">
      <c r="A6745" s="2">
        <v>6208191000</v>
      </c>
      <c r="B6745" s="2" t="s">
        <v>12335</v>
      </c>
      <c r="C6745" s="2" t="s">
        <v>12334</v>
      </c>
      <c r="D6745" s="2" t="s">
        <v>9258</v>
      </c>
      <c r="E6745" s="2" t="s">
        <v>149</v>
      </c>
      <c r="F6745" s="2"/>
    </row>
    <row r="6746" spans="1:6" ht="18" customHeight="1">
      <c r="A6746" s="2">
        <v>6208192000</v>
      </c>
      <c r="B6746" s="2" t="s">
        <v>12336</v>
      </c>
      <c r="C6746" s="2" t="s">
        <v>12334</v>
      </c>
      <c r="D6746" s="2" t="s">
        <v>9258</v>
      </c>
      <c r="E6746" s="2" t="s">
        <v>149</v>
      </c>
      <c r="F6746" s="2"/>
    </row>
    <row r="6747" spans="1:6" ht="18" customHeight="1">
      <c r="A6747" s="2">
        <v>6208199010</v>
      </c>
      <c r="B6747" s="2" t="s">
        <v>12337</v>
      </c>
      <c r="C6747" s="2" t="s">
        <v>12334</v>
      </c>
      <c r="D6747" s="2" t="s">
        <v>9258</v>
      </c>
      <c r="E6747" s="2" t="s">
        <v>149</v>
      </c>
      <c r="F6747" s="2"/>
    </row>
    <row r="6748" spans="1:6" ht="18" customHeight="1">
      <c r="A6748" s="2">
        <v>6208199090</v>
      </c>
      <c r="B6748" s="2" t="s">
        <v>12338</v>
      </c>
      <c r="C6748" s="2" t="s">
        <v>12334</v>
      </c>
      <c r="D6748" s="2" t="s">
        <v>9258</v>
      </c>
      <c r="E6748" s="2" t="s">
        <v>149</v>
      </c>
      <c r="F6748" s="2"/>
    </row>
    <row r="6749" spans="1:6" ht="18" customHeight="1">
      <c r="A6749" s="2">
        <v>6208210000</v>
      </c>
      <c r="B6749" s="2" t="s">
        <v>12339</v>
      </c>
      <c r="C6749" s="2" t="s">
        <v>12334</v>
      </c>
      <c r="D6749" s="2" t="s">
        <v>9258</v>
      </c>
      <c r="E6749" s="2" t="s">
        <v>149</v>
      </c>
      <c r="F6749" s="2" t="s">
        <v>6407</v>
      </c>
    </row>
    <row r="6750" spans="1:6" ht="18" customHeight="1">
      <c r="A6750" s="2">
        <v>6208220000</v>
      </c>
      <c r="B6750" s="2" t="s">
        <v>12340</v>
      </c>
      <c r="C6750" s="2" t="s">
        <v>12334</v>
      </c>
      <c r="D6750" s="2" t="s">
        <v>9258</v>
      </c>
      <c r="E6750" s="2" t="s">
        <v>149</v>
      </c>
      <c r="F6750" s="2" t="s">
        <v>6407</v>
      </c>
    </row>
    <row r="6751" spans="1:6" ht="18" customHeight="1">
      <c r="A6751" s="2">
        <v>6208291000</v>
      </c>
      <c r="B6751" s="2" t="s">
        <v>12341</v>
      </c>
      <c r="C6751" s="2" t="s">
        <v>12334</v>
      </c>
      <c r="D6751" s="2" t="s">
        <v>9258</v>
      </c>
      <c r="E6751" s="2" t="s">
        <v>149</v>
      </c>
      <c r="F6751" s="2" t="s">
        <v>6407</v>
      </c>
    </row>
    <row r="6752" spans="1:6" ht="18" customHeight="1">
      <c r="A6752" s="2">
        <v>6208299010</v>
      </c>
      <c r="B6752" s="2" t="s">
        <v>12342</v>
      </c>
      <c r="C6752" s="2" t="s">
        <v>12334</v>
      </c>
      <c r="D6752" s="2" t="s">
        <v>9258</v>
      </c>
      <c r="E6752" s="2" t="s">
        <v>149</v>
      </c>
      <c r="F6752" s="2" t="s">
        <v>6407</v>
      </c>
    </row>
    <row r="6753" spans="1:6" ht="18" customHeight="1">
      <c r="A6753" s="2">
        <v>6208299090</v>
      </c>
      <c r="B6753" s="2" t="s">
        <v>12343</v>
      </c>
      <c r="C6753" s="2" t="s">
        <v>12334</v>
      </c>
      <c r="D6753" s="2" t="s">
        <v>9258</v>
      </c>
      <c r="E6753" s="2" t="s">
        <v>149</v>
      </c>
      <c r="F6753" s="2" t="s">
        <v>6407</v>
      </c>
    </row>
    <row r="6754" spans="1:6" ht="18" customHeight="1">
      <c r="A6754" s="2">
        <v>6208910000</v>
      </c>
      <c r="B6754" s="2" t="s">
        <v>12344</v>
      </c>
      <c r="C6754" s="2" t="s">
        <v>12334</v>
      </c>
      <c r="D6754" s="2" t="s">
        <v>9258</v>
      </c>
      <c r="E6754" s="2" t="s">
        <v>149</v>
      </c>
      <c r="F6754" s="2" t="s">
        <v>6407</v>
      </c>
    </row>
    <row r="6755" spans="1:6" ht="18" customHeight="1">
      <c r="A6755" s="2">
        <v>6208920000</v>
      </c>
      <c r="B6755" s="2" t="s">
        <v>12345</v>
      </c>
      <c r="C6755" s="2" t="s">
        <v>12334</v>
      </c>
      <c r="D6755" s="2" t="s">
        <v>9258</v>
      </c>
      <c r="E6755" s="2" t="s">
        <v>149</v>
      </c>
      <c r="F6755" s="2" t="s">
        <v>6407</v>
      </c>
    </row>
    <row r="6756" spans="1:6" ht="18" customHeight="1">
      <c r="A6756" s="2">
        <v>6208991000</v>
      </c>
      <c r="B6756" s="2" t="s">
        <v>12346</v>
      </c>
      <c r="C6756" s="2" t="s">
        <v>12334</v>
      </c>
      <c r="D6756" s="2" t="s">
        <v>9258</v>
      </c>
      <c r="E6756" s="2" t="s">
        <v>149</v>
      </c>
      <c r="F6756" s="2" t="s">
        <v>6407</v>
      </c>
    </row>
    <row r="6757" spans="1:6" ht="18" customHeight="1">
      <c r="A6757" s="2">
        <v>6208999010</v>
      </c>
      <c r="B6757" s="2" t="s">
        <v>12347</v>
      </c>
      <c r="C6757" s="2" t="s">
        <v>12334</v>
      </c>
      <c r="D6757" s="2" t="s">
        <v>9258</v>
      </c>
      <c r="E6757" s="2" t="s">
        <v>149</v>
      </c>
      <c r="F6757" s="2" t="s">
        <v>6407</v>
      </c>
    </row>
    <row r="6758" spans="1:6" ht="18" customHeight="1">
      <c r="A6758" s="2">
        <v>6208999090</v>
      </c>
      <c r="B6758" s="2" t="s">
        <v>12348</v>
      </c>
      <c r="C6758" s="2" t="s">
        <v>12334</v>
      </c>
      <c r="D6758" s="2" t="s">
        <v>9258</v>
      </c>
      <c r="E6758" s="2" t="s">
        <v>149</v>
      </c>
      <c r="F6758" s="2" t="s">
        <v>6407</v>
      </c>
    </row>
    <row r="6759" spans="1:6" ht="18" customHeight="1">
      <c r="A6759" s="2">
        <v>6209200000</v>
      </c>
      <c r="B6759" s="2" t="s">
        <v>12349</v>
      </c>
      <c r="C6759" s="2" t="s">
        <v>12350</v>
      </c>
      <c r="D6759" s="2" t="s">
        <v>149</v>
      </c>
      <c r="E6759" s="2"/>
      <c r="F6759" s="2" t="s">
        <v>6407</v>
      </c>
    </row>
    <row r="6760" spans="1:6" ht="18" customHeight="1">
      <c r="A6760" s="2">
        <v>6209300000</v>
      </c>
      <c r="B6760" s="2" t="s">
        <v>12351</v>
      </c>
      <c r="C6760" s="2" t="s">
        <v>12350</v>
      </c>
      <c r="D6760" s="2" t="s">
        <v>149</v>
      </c>
      <c r="E6760" s="2"/>
      <c r="F6760" s="2" t="s">
        <v>6407</v>
      </c>
    </row>
    <row r="6761" spans="1:6" ht="18" customHeight="1">
      <c r="A6761" s="2">
        <v>6209901000</v>
      </c>
      <c r="B6761" s="2" t="s">
        <v>12352</v>
      </c>
      <c r="C6761" s="2" t="s">
        <v>12350</v>
      </c>
      <c r="D6761" s="2" t="s">
        <v>149</v>
      </c>
      <c r="E6761" s="2"/>
      <c r="F6761" s="2" t="s">
        <v>6407</v>
      </c>
    </row>
    <row r="6762" spans="1:6" ht="18" customHeight="1">
      <c r="A6762" s="2">
        <v>6209909000</v>
      </c>
      <c r="B6762" s="2" t="s">
        <v>12168</v>
      </c>
      <c r="C6762" s="2" t="s">
        <v>12350</v>
      </c>
      <c r="D6762" s="2" t="s">
        <v>149</v>
      </c>
      <c r="E6762" s="2"/>
      <c r="F6762" s="2" t="s">
        <v>6407</v>
      </c>
    </row>
    <row r="6763" spans="1:6" ht="18" customHeight="1">
      <c r="A6763" s="2">
        <v>6210101000</v>
      </c>
      <c r="B6763" s="2" t="s">
        <v>12353</v>
      </c>
      <c r="C6763" s="2" t="s">
        <v>12354</v>
      </c>
      <c r="D6763" s="2" t="s">
        <v>9258</v>
      </c>
      <c r="E6763" s="2" t="s">
        <v>149</v>
      </c>
      <c r="F6763" s="2"/>
    </row>
    <row r="6764" spans="1:6" ht="18" customHeight="1">
      <c r="A6764" s="2">
        <v>6210102000</v>
      </c>
      <c r="B6764" s="2" t="s">
        <v>12355</v>
      </c>
      <c r="C6764" s="2" t="s">
        <v>12354</v>
      </c>
      <c r="D6764" s="2" t="s">
        <v>9258</v>
      </c>
      <c r="E6764" s="2" t="s">
        <v>149</v>
      </c>
      <c r="F6764" s="2"/>
    </row>
    <row r="6765" spans="1:6" ht="18" customHeight="1">
      <c r="A6765" s="2">
        <v>6210103010</v>
      </c>
      <c r="B6765" s="2" t="s">
        <v>12356</v>
      </c>
      <c r="C6765" s="2" t="s">
        <v>12354</v>
      </c>
      <c r="D6765" s="2" t="s">
        <v>9258</v>
      </c>
      <c r="E6765" s="2" t="s">
        <v>149</v>
      </c>
      <c r="F6765" s="2"/>
    </row>
    <row r="6766" spans="1:6" ht="18" customHeight="1">
      <c r="A6766" s="2">
        <v>6210103090</v>
      </c>
      <c r="B6766" s="2" t="s">
        <v>12357</v>
      </c>
      <c r="C6766" s="2" t="s">
        <v>12354</v>
      </c>
      <c r="D6766" s="2" t="s">
        <v>9258</v>
      </c>
      <c r="E6766" s="2" t="s">
        <v>149</v>
      </c>
      <c r="F6766" s="2"/>
    </row>
    <row r="6767" spans="1:6" ht="18" customHeight="1">
      <c r="A6767" s="2">
        <v>6210109000</v>
      </c>
      <c r="B6767" s="2" t="s">
        <v>12358</v>
      </c>
      <c r="C6767" s="2" t="s">
        <v>12354</v>
      </c>
      <c r="D6767" s="2" t="s">
        <v>9258</v>
      </c>
      <c r="E6767" s="2" t="s">
        <v>149</v>
      </c>
      <c r="F6767" s="2"/>
    </row>
    <row r="6768" spans="1:6" ht="18" customHeight="1">
      <c r="A6768" s="2">
        <v>6210200000</v>
      </c>
      <c r="B6768" s="2" t="s">
        <v>12359</v>
      </c>
      <c r="C6768" s="2" t="s">
        <v>12360</v>
      </c>
      <c r="D6768" s="2" t="s">
        <v>9258</v>
      </c>
      <c r="E6768" s="2" t="s">
        <v>149</v>
      </c>
      <c r="F6768" s="2"/>
    </row>
    <row r="6769" spans="1:6" ht="18" customHeight="1">
      <c r="A6769" s="2">
        <v>6210300000</v>
      </c>
      <c r="B6769" s="2" t="s">
        <v>12361</v>
      </c>
      <c r="C6769" s="2" t="s">
        <v>12362</v>
      </c>
      <c r="D6769" s="2" t="s">
        <v>9258</v>
      </c>
      <c r="E6769" s="2" t="s">
        <v>149</v>
      </c>
      <c r="F6769" s="2"/>
    </row>
    <row r="6770" spans="1:6" ht="18" customHeight="1">
      <c r="A6770" s="2">
        <v>6210400000</v>
      </c>
      <c r="B6770" s="2" t="s">
        <v>12363</v>
      </c>
      <c r="C6770" s="2" t="s">
        <v>12364</v>
      </c>
      <c r="D6770" s="2" t="s">
        <v>9258</v>
      </c>
      <c r="E6770" s="2" t="s">
        <v>149</v>
      </c>
      <c r="F6770" s="2"/>
    </row>
    <row r="6771" spans="1:6" ht="18" customHeight="1">
      <c r="A6771" s="2">
        <v>6210500000</v>
      </c>
      <c r="B6771" s="2" t="s">
        <v>12365</v>
      </c>
      <c r="C6771" s="2" t="s">
        <v>12366</v>
      </c>
      <c r="D6771" s="2" t="s">
        <v>9258</v>
      </c>
      <c r="E6771" s="2" t="s">
        <v>149</v>
      </c>
      <c r="F6771" s="2"/>
    </row>
    <row r="6772" spans="1:6" ht="18" customHeight="1">
      <c r="A6772" s="2">
        <v>6211110000</v>
      </c>
      <c r="B6772" s="2" t="s">
        <v>12367</v>
      </c>
      <c r="C6772" s="2" t="s">
        <v>12368</v>
      </c>
      <c r="D6772" s="2" t="s">
        <v>9258</v>
      </c>
      <c r="E6772" s="2" t="s">
        <v>149</v>
      </c>
      <c r="F6772" s="2"/>
    </row>
    <row r="6773" spans="1:6" ht="18" customHeight="1">
      <c r="A6773" s="2">
        <v>6211120000</v>
      </c>
      <c r="B6773" s="2" t="s">
        <v>12369</v>
      </c>
      <c r="C6773" s="2" t="s">
        <v>12368</v>
      </c>
      <c r="D6773" s="2" t="s">
        <v>9258</v>
      </c>
      <c r="E6773" s="2" t="s">
        <v>149</v>
      </c>
      <c r="F6773" s="2"/>
    </row>
    <row r="6774" spans="1:6" ht="18" customHeight="1">
      <c r="A6774" s="2">
        <v>6211201000</v>
      </c>
      <c r="B6774" s="2" t="s">
        <v>12370</v>
      </c>
      <c r="C6774" s="2" t="s">
        <v>12371</v>
      </c>
      <c r="D6774" s="2" t="s">
        <v>146</v>
      </c>
      <c r="E6774" s="2" t="s">
        <v>149</v>
      </c>
      <c r="F6774" s="2"/>
    </row>
    <row r="6775" spans="1:6" ht="18" customHeight="1">
      <c r="A6775" s="2">
        <v>6211209000</v>
      </c>
      <c r="B6775" s="2" t="s">
        <v>12372</v>
      </c>
      <c r="C6775" s="2" t="s">
        <v>12371</v>
      </c>
      <c r="D6775" s="2" t="s">
        <v>146</v>
      </c>
      <c r="E6775" s="2" t="s">
        <v>149</v>
      </c>
      <c r="F6775" s="2"/>
    </row>
    <row r="6776" spans="1:6" ht="18" customHeight="1">
      <c r="A6776" s="2">
        <v>6211321000</v>
      </c>
      <c r="B6776" s="2" t="s">
        <v>12373</v>
      </c>
      <c r="C6776" s="2" t="s">
        <v>12374</v>
      </c>
      <c r="D6776" s="2" t="s">
        <v>9258</v>
      </c>
      <c r="E6776" s="2" t="s">
        <v>149</v>
      </c>
      <c r="F6776" s="2"/>
    </row>
    <row r="6777" spans="1:6" ht="18" customHeight="1">
      <c r="A6777" s="2">
        <v>6211322000</v>
      </c>
      <c r="B6777" s="2" t="s">
        <v>12375</v>
      </c>
      <c r="C6777" s="2" t="s">
        <v>12374</v>
      </c>
      <c r="D6777" s="2" t="s">
        <v>146</v>
      </c>
      <c r="E6777" s="2" t="s">
        <v>149</v>
      </c>
      <c r="F6777" s="2"/>
    </row>
    <row r="6778" spans="1:6" ht="18" customHeight="1">
      <c r="A6778" s="2">
        <v>6211329000</v>
      </c>
      <c r="B6778" s="2" t="s">
        <v>12376</v>
      </c>
      <c r="C6778" s="2" t="s">
        <v>12374</v>
      </c>
      <c r="D6778" s="2" t="s">
        <v>9258</v>
      </c>
      <c r="E6778" s="2" t="s">
        <v>149</v>
      </c>
      <c r="F6778" s="2"/>
    </row>
    <row r="6779" spans="1:6" ht="18" customHeight="1">
      <c r="A6779" s="2">
        <v>6211331000</v>
      </c>
      <c r="B6779" s="2" t="s">
        <v>12377</v>
      </c>
      <c r="C6779" s="2" t="s">
        <v>12374</v>
      </c>
      <c r="D6779" s="2" t="s">
        <v>9258</v>
      </c>
      <c r="E6779" s="2" t="s">
        <v>149</v>
      </c>
      <c r="F6779" s="2"/>
    </row>
    <row r="6780" spans="1:6" ht="18" customHeight="1">
      <c r="A6780" s="2">
        <v>6211332000</v>
      </c>
      <c r="B6780" s="2" t="s">
        <v>12378</v>
      </c>
      <c r="C6780" s="2" t="s">
        <v>12374</v>
      </c>
      <c r="D6780" s="2" t="s">
        <v>146</v>
      </c>
      <c r="E6780" s="2" t="s">
        <v>149</v>
      </c>
      <c r="F6780" s="2"/>
    </row>
    <row r="6781" spans="1:6" ht="18" customHeight="1">
      <c r="A6781" s="2">
        <v>6211339000</v>
      </c>
      <c r="B6781" s="2" t="s">
        <v>12379</v>
      </c>
      <c r="C6781" s="2" t="s">
        <v>12374</v>
      </c>
      <c r="D6781" s="2" t="s">
        <v>9258</v>
      </c>
      <c r="E6781" s="2" t="s">
        <v>149</v>
      </c>
      <c r="F6781" s="2"/>
    </row>
    <row r="6782" spans="1:6" ht="18" customHeight="1">
      <c r="A6782" s="2">
        <v>6211391000</v>
      </c>
      <c r="B6782" s="2" t="s">
        <v>12380</v>
      </c>
      <c r="C6782" s="2" t="s">
        <v>12374</v>
      </c>
      <c r="D6782" s="2" t="s">
        <v>9258</v>
      </c>
      <c r="E6782" s="2" t="s">
        <v>149</v>
      </c>
      <c r="F6782" s="2"/>
    </row>
    <row r="6783" spans="1:6" ht="18" customHeight="1">
      <c r="A6783" s="2">
        <v>6211392000</v>
      </c>
      <c r="B6783" s="2" t="s">
        <v>12381</v>
      </c>
      <c r="C6783" s="2" t="s">
        <v>12374</v>
      </c>
      <c r="D6783" s="2" t="s">
        <v>9258</v>
      </c>
      <c r="E6783" s="2" t="s">
        <v>149</v>
      </c>
      <c r="F6783" s="2"/>
    </row>
    <row r="6784" spans="1:6" ht="18" customHeight="1">
      <c r="A6784" s="2">
        <v>6211399000</v>
      </c>
      <c r="B6784" s="2" t="s">
        <v>12382</v>
      </c>
      <c r="C6784" s="2" t="s">
        <v>12374</v>
      </c>
      <c r="D6784" s="2" t="s">
        <v>9258</v>
      </c>
      <c r="E6784" s="2" t="s">
        <v>149</v>
      </c>
      <c r="F6784" s="2"/>
    </row>
    <row r="6785" spans="1:6" ht="18" customHeight="1">
      <c r="A6785" s="2">
        <v>6211421000</v>
      </c>
      <c r="B6785" s="2" t="s">
        <v>12383</v>
      </c>
      <c r="C6785" s="2" t="s">
        <v>12384</v>
      </c>
      <c r="D6785" s="2" t="s">
        <v>146</v>
      </c>
      <c r="E6785" s="2" t="s">
        <v>149</v>
      </c>
      <c r="F6785" s="2"/>
    </row>
    <row r="6786" spans="1:6" ht="18" customHeight="1">
      <c r="A6786" s="2">
        <v>6211429000</v>
      </c>
      <c r="B6786" s="2" t="s">
        <v>12385</v>
      </c>
      <c r="C6786" s="2" t="s">
        <v>12384</v>
      </c>
      <c r="D6786" s="2" t="s">
        <v>9258</v>
      </c>
      <c r="E6786" s="2" t="s">
        <v>149</v>
      </c>
      <c r="F6786" s="2"/>
    </row>
    <row r="6787" spans="1:6" ht="18" customHeight="1">
      <c r="A6787" s="2">
        <v>6211431000</v>
      </c>
      <c r="B6787" s="2" t="s">
        <v>12386</v>
      </c>
      <c r="C6787" s="2" t="s">
        <v>12384</v>
      </c>
      <c r="D6787" s="2" t="s">
        <v>146</v>
      </c>
      <c r="E6787" s="2" t="s">
        <v>149</v>
      </c>
      <c r="F6787" s="2"/>
    </row>
    <row r="6788" spans="1:6" ht="18" customHeight="1">
      <c r="A6788" s="2">
        <v>6211439000</v>
      </c>
      <c r="B6788" s="2" t="s">
        <v>12387</v>
      </c>
      <c r="C6788" s="2" t="s">
        <v>12384</v>
      </c>
      <c r="D6788" s="2" t="s">
        <v>9258</v>
      </c>
      <c r="E6788" s="2" t="s">
        <v>149</v>
      </c>
      <c r="F6788" s="2"/>
    </row>
    <row r="6789" spans="1:6" ht="18" customHeight="1">
      <c r="A6789" s="2">
        <v>6211491000</v>
      </c>
      <c r="B6789" s="2" t="s">
        <v>12388</v>
      </c>
      <c r="C6789" s="2" t="s">
        <v>12384</v>
      </c>
      <c r="D6789" s="2" t="s">
        <v>9258</v>
      </c>
      <c r="E6789" s="2" t="s">
        <v>149</v>
      </c>
      <c r="F6789" s="2"/>
    </row>
    <row r="6790" spans="1:6" ht="18" customHeight="1">
      <c r="A6790" s="2">
        <v>6211499000</v>
      </c>
      <c r="B6790" s="2" t="s">
        <v>12389</v>
      </c>
      <c r="C6790" s="2" t="s">
        <v>12384</v>
      </c>
      <c r="D6790" s="2" t="s">
        <v>9258</v>
      </c>
      <c r="E6790" s="2" t="s">
        <v>149</v>
      </c>
      <c r="F6790" s="2"/>
    </row>
    <row r="6791" spans="1:6" ht="18" customHeight="1">
      <c r="A6791" s="2">
        <v>6212101000</v>
      </c>
      <c r="B6791" s="2" t="s">
        <v>12390</v>
      </c>
      <c r="C6791" s="2" t="s">
        <v>12391</v>
      </c>
      <c r="D6791" s="2" t="s">
        <v>9258</v>
      </c>
      <c r="E6791" s="2" t="s">
        <v>149</v>
      </c>
      <c r="F6791" s="2" t="s">
        <v>6407</v>
      </c>
    </row>
    <row r="6792" spans="1:6" ht="18" customHeight="1">
      <c r="A6792" s="2">
        <v>6212109000</v>
      </c>
      <c r="B6792" s="2" t="s">
        <v>12392</v>
      </c>
      <c r="C6792" s="2" t="s">
        <v>12391</v>
      </c>
      <c r="D6792" s="2" t="s">
        <v>9258</v>
      </c>
      <c r="E6792" s="2" t="s">
        <v>149</v>
      </c>
      <c r="F6792" s="2" t="s">
        <v>6407</v>
      </c>
    </row>
    <row r="6793" spans="1:6" ht="18" customHeight="1">
      <c r="A6793" s="2">
        <v>6212201000</v>
      </c>
      <c r="B6793" s="2" t="s">
        <v>12393</v>
      </c>
      <c r="C6793" s="2" t="s">
        <v>12391</v>
      </c>
      <c r="D6793" s="2" t="s">
        <v>9258</v>
      </c>
      <c r="E6793" s="2" t="s">
        <v>149</v>
      </c>
      <c r="F6793" s="2" t="s">
        <v>6407</v>
      </c>
    </row>
    <row r="6794" spans="1:6" ht="18" customHeight="1">
      <c r="A6794" s="2">
        <v>6212209000</v>
      </c>
      <c r="B6794" s="2" t="s">
        <v>12394</v>
      </c>
      <c r="C6794" s="2" t="s">
        <v>12391</v>
      </c>
      <c r="D6794" s="2" t="s">
        <v>9258</v>
      </c>
      <c r="E6794" s="2" t="s">
        <v>149</v>
      </c>
      <c r="F6794" s="2" t="s">
        <v>6407</v>
      </c>
    </row>
    <row r="6795" spans="1:6" ht="18" customHeight="1">
      <c r="A6795" s="2">
        <v>6212301000</v>
      </c>
      <c r="B6795" s="2" t="s">
        <v>12395</v>
      </c>
      <c r="C6795" s="2" t="s">
        <v>12391</v>
      </c>
      <c r="D6795" s="2" t="s">
        <v>9258</v>
      </c>
      <c r="E6795" s="2" t="s">
        <v>149</v>
      </c>
      <c r="F6795" s="2" t="s">
        <v>6407</v>
      </c>
    </row>
    <row r="6796" spans="1:6" ht="18" customHeight="1">
      <c r="A6796" s="2">
        <v>6212309000</v>
      </c>
      <c r="B6796" s="2" t="s">
        <v>12396</v>
      </c>
      <c r="C6796" s="2" t="s">
        <v>12391</v>
      </c>
      <c r="D6796" s="2" t="s">
        <v>9258</v>
      </c>
      <c r="E6796" s="2" t="s">
        <v>149</v>
      </c>
      <c r="F6796" s="2" t="s">
        <v>6407</v>
      </c>
    </row>
    <row r="6797" spans="1:6" ht="18" customHeight="1">
      <c r="A6797" s="2">
        <v>6212901000</v>
      </c>
      <c r="B6797" s="2" t="s">
        <v>12397</v>
      </c>
      <c r="C6797" s="2" t="s">
        <v>12391</v>
      </c>
      <c r="D6797" s="2" t="s">
        <v>9258</v>
      </c>
      <c r="E6797" s="2" t="s">
        <v>149</v>
      </c>
      <c r="F6797" s="2"/>
    </row>
    <row r="6798" spans="1:6" ht="18" customHeight="1">
      <c r="A6798" s="2">
        <v>6212909000</v>
      </c>
      <c r="B6798" s="2" t="s">
        <v>12398</v>
      </c>
      <c r="C6798" s="2" t="s">
        <v>12391</v>
      </c>
      <c r="D6798" s="2" t="s">
        <v>9258</v>
      </c>
      <c r="E6798" s="2" t="s">
        <v>149</v>
      </c>
      <c r="F6798" s="2"/>
    </row>
    <row r="6799" spans="1:6" ht="18" customHeight="1">
      <c r="A6799" s="2">
        <v>6213201000</v>
      </c>
      <c r="B6799" s="2" t="s">
        <v>12399</v>
      </c>
      <c r="C6799" s="2" t="s">
        <v>12400</v>
      </c>
      <c r="D6799" s="2" t="s">
        <v>10051</v>
      </c>
      <c r="E6799" s="2" t="s">
        <v>149</v>
      </c>
      <c r="F6799" s="2"/>
    </row>
    <row r="6800" spans="1:6" ht="18" customHeight="1">
      <c r="A6800" s="2">
        <v>6213209000</v>
      </c>
      <c r="B6800" s="2" t="s">
        <v>12401</v>
      </c>
      <c r="C6800" s="2" t="s">
        <v>12400</v>
      </c>
      <c r="D6800" s="2" t="s">
        <v>10051</v>
      </c>
      <c r="E6800" s="2" t="s">
        <v>149</v>
      </c>
      <c r="F6800" s="2"/>
    </row>
    <row r="6801" spans="1:6" ht="18" customHeight="1">
      <c r="A6801" s="2">
        <v>6213902000</v>
      </c>
      <c r="B6801" s="2" t="s">
        <v>12402</v>
      </c>
      <c r="C6801" s="2" t="s">
        <v>12400</v>
      </c>
      <c r="D6801" s="2" t="s">
        <v>10051</v>
      </c>
      <c r="E6801" s="2" t="s">
        <v>149</v>
      </c>
      <c r="F6801" s="2"/>
    </row>
    <row r="6802" spans="1:6" ht="18" customHeight="1">
      <c r="A6802" s="2">
        <v>6213909000</v>
      </c>
      <c r="B6802" s="2" t="s">
        <v>12403</v>
      </c>
      <c r="C6802" s="2" t="s">
        <v>12400</v>
      </c>
      <c r="D6802" s="2" t="s">
        <v>10051</v>
      </c>
      <c r="E6802" s="2" t="s">
        <v>149</v>
      </c>
      <c r="F6802" s="2"/>
    </row>
    <row r="6803" spans="1:6" ht="18" customHeight="1">
      <c r="A6803" s="2">
        <v>6214100000</v>
      </c>
      <c r="B6803" s="2" t="s">
        <v>12404</v>
      </c>
      <c r="C6803" s="2" t="s">
        <v>12405</v>
      </c>
      <c r="D6803" s="2" t="s">
        <v>10051</v>
      </c>
      <c r="E6803" s="2" t="s">
        <v>149</v>
      </c>
      <c r="F6803" s="2"/>
    </row>
    <row r="6804" spans="1:6" ht="18" customHeight="1">
      <c r="A6804" s="2">
        <v>6214201000</v>
      </c>
      <c r="B6804" s="2" t="s">
        <v>12406</v>
      </c>
      <c r="C6804" s="2" t="s">
        <v>12405</v>
      </c>
      <c r="D6804" s="2" t="s">
        <v>10051</v>
      </c>
      <c r="E6804" s="2" t="s">
        <v>149</v>
      </c>
      <c r="F6804" s="2"/>
    </row>
    <row r="6805" spans="1:6" ht="18" customHeight="1">
      <c r="A6805" s="2">
        <v>6214202000</v>
      </c>
      <c r="B6805" s="2" t="s">
        <v>12407</v>
      </c>
      <c r="C6805" s="2" t="s">
        <v>12405</v>
      </c>
      <c r="D6805" s="2" t="s">
        <v>10051</v>
      </c>
      <c r="E6805" s="2" t="s">
        <v>149</v>
      </c>
      <c r="F6805" s="2"/>
    </row>
    <row r="6806" spans="1:6" ht="18" customHeight="1">
      <c r="A6806" s="2">
        <v>6214209000</v>
      </c>
      <c r="B6806" s="2" t="s">
        <v>12408</v>
      </c>
      <c r="C6806" s="2" t="s">
        <v>12405</v>
      </c>
      <c r="D6806" s="2" t="s">
        <v>10051</v>
      </c>
      <c r="E6806" s="2" t="s">
        <v>149</v>
      </c>
      <c r="F6806" s="2"/>
    </row>
    <row r="6807" spans="1:6" ht="18" customHeight="1">
      <c r="A6807" s="2">
        <v>6214300000</v>
      </c>
      <c r="B6807" s="2" t="s">
        <v>12409</v>
      </c>
      <c r="C6807" s="2" t="s">
        <v>12405</v>
      </c>
      <c r="D6807" s="2" t="s">
        <v>10051</v>
      </c>
      <c r="E6807" s="2" t="s">
        <v>149</v>
      </c>
      <c r="F6807" s="2"/>
    </row>
    <row r="6808" spans="1:6" ht="18" customHeight="1">
      <c r="A6808" s="2">
        <v>6214400000</v>
      </c>
      <c r="B6808" s="2" t="s">
        <v>12410</v>
      </c>
      <c r="C6808" s="2" t="s">
        <v>12405</v>
      </c>
      <c r="D6808" s="2" t="s">
        <v>10051</v>
      </c>
      <c r="E6808" s="2" t="s">
        <v>149</v>
      </c>
      <c r="F6808" s="2"/>
    </row>
    <row r="6809" spans="1:6" ht="18" customHeight="1">
      <c r="A6809" s="2">
        <v>6214900010</v>
      </c>
      <c r="B6809" s="2" t="s">
        <v>12411</v>
      </c>
      <c r="C6809" s="2" t="s">
        <v>12405</v>
      </c>
      <c r="D6809" s="2" t="s">
        <v>10051</v>
      </c>
      <c r="E6809" s="2" t="s">
        <v>149</v>
      </c>
      <c r="F6809" s="2"/>
    </row>
    <row r="6810" spans="1:6" ht="18" customHeight="1">
      <c r="A6810" s="2">
        <v>6214900090</v>
      </c>
      <c r="B6810" s="2" t="s">
        <v>12412</v>
      </c>
      <c r="C6810" s="2" t="s">
        <v>12405</v>
      </c>
      <c r="D6810" s="2" t="s">
        <v>10051</v>
      </c>
      <c r="E6810" s="2" t="s">
        <v>149</v>
      </c>
      <c r="F6810" s="2"/>
    </row>
    <row r="6811" spans="1:6" ht="18" customHeight="1">
      <c r="A6811" s="2">
        <v>6215100000</v>
      </c>
      <c r="B6811" s="2" t="s">
        <v>12413</v>
      </c>
      <c r="C6811" s="2" t="s">
        <v>12405</v>
      </c>
      <c r="D6811" s="2" t="s">
        <v>10051</v>
      </c>
      <c r="E6811" s="2" t="s">
        <v>149</v>
      </c>
      <c r="F6811" s="2"/>
    </row>
    <row r="6812" spans="1:6" ht="18" customHeight="1">
      <c r="A6812" s="2">
        <v>6215200000</v>
      </c>
      <c r="B6812" s="2" t="s">
        <v>12414</v>
      </c>
      <c r="C6812" s="2" t="s">
        <v>12405</v>
      </c>
      <c r="D6812" s="2" t="s">
        <v>10051</v>
      </c>
      <c r="E6812" s="2" t="s">
        <v>149</v>
      </c>
      <c r="F6812" s="2"/>
    </row>
    <row r="6813" spans="1:6" ht="18" customHeight="1">
      <c r="A6813" s="2">
        <v>6215900000</v>
      </c>
      <c r="B6813" s="2" t="s">
        <v>12415</v>
      </c>
      <c r="C6813" s="2" t="s">
        <v>12405</v>
      </c>
      <c r="D6813" s="2" t="s">
        <v>10051</v>
      </c>
      <c r="E6813" s="2" t="s">
        <v>149</v>
      </c>
      <c r="F6813" s="2"/>
    </row>
    <row r="6814" spans="1:6" ht="18" customHeight="1">
      <c r="A6814" s="2">
        <v>6216000000</v>
      </c>
      <c r="B6814" s="2" t="s">
        <v>12416</v>
      </c>
      <c r="C6814" s="2" t="s">
        <v>12417</v>
      </c>
      <c r="D6814" s="2" t="s">
        <v>9956</v>
      </c>
      <c r="E6814" s="2" t="s">
        <v>149</v>
      </c>
      <c r="F6814" s="2"/>
    </row>
    <row r="6815" spans="1:6" ht="18" customHeight="1">
      <c r="A6815" s="2">
        <v>6217101000</v>
      </c>
      <c r="B6815" s="2" t="s">
        <v>12418</v>
      </c>
      <c r="C6815" s="2" t="s">
        <v>12419</v>
      </c>
      <c r="D6815" s="2" t="s">
        <v>149</v>
      </c>
      <c r="E6815" s="2" t="s">
        <v>9956</v>
      </c>
      <c r="F6815" s="2"/>
    </row>
    <row r="6816" spans="1:6" ht="18" customHeight="1">
      <c r="A6816" s="2">
        <v>6217102000</v>
      </c>
      <c r="B6816" s="2" t="s">
        <v>12420</v>
      </c>
      <c r="C6816" s="2" t="s">
        <v>12419</v>
      </c>
      <c r="D6816" s="2" t="s">
        <v>149</v>
      </c>
      <c r="E6816" s="2" t="s">
        <v>10051</v>
      </c>
      <c r="F6816" s="2"/>
    </row>
    <row r="6817" spans="1:6" ht="18" customHeight="1">
      <c r="A6817" s="2">
        <v>6217109000</v>
      </c>
      <c r="B6817" s="2" t="s">
        <v>12421</v>
      </c>
      <c r="C6817" s="2" t="s">
        <v>12419</v>
      </c>
      <c r="D6817" s="2" t="s">
        <v>149</v>
      </c>
      <c r="E6817" s="2"/>
      <c r="F6817" s="2"/>
    </row>
    <row r="6818" spans="1:6" ht="18" customHeight="1">
      <c r="A6818" s="2">
        <v>6217900000</v>
      </c>
      <c r="B6818" s="2" t="s">
        <v>12422</v>
      </c>
      <c r="C6818" s="2" t="s">
        <v>12419</v>
      </c>
      <c r="D6818" s="2" t="s">
        <v>149</v>
      </c>
      <c r="E6818" s="2"/>
      <c r="F6818" s="2"/>
    </row>
    <row r="6819" spans="1:6" ht="18" customHeight="1">
      <c r="A6819" s="2">
        <v>6301100000</v>
      </c>
      <c r="B6819" s="2" t="s">
        <v>12423</v>
      </c>
      <c r="C6819" s="2" t="s">
        <v>12424</v>
      </c>
      <c r="D6819" s="2" t="s">
        <v>10051</v>
      </c>
      <c r="E6819" s="2" t="s">
        <v>149</v>
      </c>
      <c r="F6819" s="2" t="s">
        <v>6407</v>
      </c>
    </row>
    <row r="6820" spans="1:6" ht="18" customHeight="1">
      <c r="A6820" s="2">
        <v>6301200000</v>
      </c>
      <c r="B6820" s="2" t="s">
        <v>12425</v>
      </c>
      <c r="C6820" s="2" t="s">
        <v>12424</v>
      </c>
      <c r="D6820" s="2" t="s">
        <v>10051</v>
      </c>
      <c r="E6820" s="2" t="s">
        <v>149</v>
      </c>
      <c r="F6820" s="2"/>
    </row>
    <row r="6821" spans="1:6" ht="18" customHeight="1">
      <c r="A6821" s="2">
        <v>6301300000</v>
      </c>
      <c r="B6821" s="2" t="s">
        <v>12426</v>
      </c>
      <c r="C6821" s="2" t="s">
        <v>12424</v>
      </c>
      <c r="D6821" s="2" t="s">
        <v>10051</v>
      </c>
      <c r="E6821" s="2" t="s">
        <v>149</v>
      </c>
      <c r="F6821" s="2"/>
    </row>
    <row r="6822" spans="1:6" ht="18" customHeight="1">
      <c r="A6822" s="2">
        <v>6301400000</v>
      </c>
      <c r="B6822" s="2" t="s">
        <v>12427</v>
      </c>
      <c r="C6822" s="2" t="s">
        <v>12424</v>
      </c>
      <c r="D6822" s="2" t="s">
        <v>10051</v>
      </c>
      <c r="E6822" s="2" t="s">
        <v>149</v>
      </c>
      <c r="F6822" s="2"/>
    </row>
    <row r="6823" spans="1:6" ht="18" customHeight="1">
      <c r="A6823" s="2">
        <v>6301900000</v>
      </c>
      <c r="B6823" s="2" t="s">
        <v>12428</v>
      </c>
      <c r="C6823" s="2" t="s">
        <v>12424</v>
      </c>
      <c r="D6823" s="2" t="s">
        <v>10051</v>
      </c>
      <c r="E6823" s="2" t="s">
        <v>149</v>
      </c>
      <c r="F6823" s="2"/>
    </row>
    <row r="6824" spans="1:6" ht="18" customHeight="1">
      <c r="A6824" s="2">
        <v>6302101000</v>
      </c>
      <c r="B6824" s="2" t="s">
        <v>12429</v>
      </c>
      <c r="C6824" s="2" t="s">
        <v>12430</v>
      </c>
      <c r="D6824" s="2" t="s">
        <v>10051</v>
      </c>
      <c r="E6824" s="2" t="s">
        <v>149</v>
      </c>
      <c r="F6824" s="2"/>
    </row>
    <row r="6825" spans="1:6" ht="18" customHeight="1">
      <c r="A6825" s="2">
        <v>6302109000</v>
      </c>
      <c r="B6825" s="2" t="s">
        <v>12431</v>
      </c>
      <c r="C6825" s="2" t="s">
        <v>12430</v>
      </c>
      <c r="D6825" s="2" t="s">
        <v>10051</v>
      </c>
      <c r="E6825" s="2" t="s">
        <v>149</v>
      </c>
      <c r="F6825" s="2"/>
    </row>
    <row r="6826" spans="1:6" ht="18" customHeight="1">
      <c r="A6826" s="2">
        <v>6302211000</v>
      </c>
      <c r="B6826" s="2" t="s">
        <v>12432</v>
      </c>
      <c r="C6826" s="2" t="s">
        <v>12430</v>
      </c>
      <c r="D6826" s="2" t="s">
        <v>10051</v>
      </c>
      <c r="E6826" s="2" t="s">
        <v>149</v>
      </c>
      <c r="F6826" s="2"/>
    </row>
    <row r="6827" spans="1:6" ht="18" customHeight="1">
      <c r="A6827" s="2">
        <v>6302219000</v>
      </c>
      <c r="B6827" s="2" t="s">
        <v>12433</v>
      </c>
      <c r="C6827" s="2" t="s">
        <v>12430</v>
      </c>
      <c r="D6827" s="2" t="s">
        <v>10051</v>
      </c>
      <c r="E6827" s="2" t="s">
        <v>149</v>
      </c>
      <c r="F6827" s="2"/>
    </row>
    <row r="6828" spans="1:6" ht="18" customHeight="1">
      <c r="A6828" s="2">
        <v>6302221000</v>
      </c>
      <c r="B6828" s="2" t="s">
        <v>12434</v>
      </c>
      <c r="C6828" s="2" t="s">
        <v>12430</v>
      </c>
      <c r="D6828" s="2" t="s">
        <v>10051</v>
      </c>
      <c r="E6828" s="2" t="s">
        <v>149</v>
      </c>
      <c r="F6828" s="2"/>
    </row>
    <row r="6829" spans="1:6" ht="18" customHeight="1">
      <c r="A6829" s="2">
        <v>6302229000</v>
      </c>
      <c r="B6829" s="2" t="s">
        <v>12435</v>
      </c>
      <c r="C6829" s="2" t="s">
        <v>12430</v>
      </c>
      <c r="D6829" s="2" t="s">
        <v>10051</v>
      </c>
      <c r="E6829" s="2" t="s">
        <v>149</v>
      </c>
      <c r="F6829" s="2"/>
    </row>
    <row r="6830" spans="1:6" ht="18" customHeight="1">
      <c r="A6830" s="2">
        <v>6302291000</v>
      </c>
      <c r="B6830" s="2" t="s">
        <v>12436</v>
      </c>
      <c r="C6830" s="2" t="s">
        <v>12430</v>
      </c>
      <c r="D6830" s="2" t="s">
        <v>10051</v>
      </c>
      <c r="E6830" s="2" t="s">
        <v>149</v>
      </c>
      <c r="F6830" s="2"/>
    </row>
    <row r="6831" spans="1:6" ht="18" customHeight="1">
      <c r="A6831" s="2">
        <v>6302292000</v>
      </c>
      <c r="B6831" s="2" t="s">
        <v>12437</v>
      </c>
      <c r="C6831" s="2" t="s">
        <v>12430</v>
      </c>
      <c r="D6831" s="2" t="s">
        <v>10051</v>
      </c>
      <c r="E6831" s="2" t="s">
        <v>149</v>
      </c>
      <c r="F6831" s="2"/>
    </row>
    <row r="6832" spans="1:6" ht="18" customHeight="1">
      <c r="A6832" s="2">
        <v>6302299000</v>
      </c>
      <c r="B6832" s="2" t="s">
        <v>12438</v>
      </c>
      <c r="C6832" s="2" t="s">
        <v>12430</v>
      </c>
      <c r="D6832" s="2" t="s">
        <v>10051</v>
      </c>
      <c r="E6832" s="2" t="s">
        <v>149</v>
      </c>
      <c r="F6832" s="2"/>
    </row>
    <row r="6833" spans="1:6" ht="18" customHeight="1">
      <c r="A6833" s="2">
        <v>6302311000</v>
      </c>
      <c r="B6833" s="2" t="s">
        <v>12439</v>
      </c>
      <c r="C6833" s="2" t="s">
        <v>12430</v>
      </c>
      <c r="D6833" s="2" t="s">
        <v>10051</v>
      </c>
      <c r="E6833" s="2" t="s">
        <v>149</v>
      </c>
      <c r="F6833" s="2"/>
    </row>
    <row r="6834" spans="1:6" ht="18" customHeight="1">
      <c r="A6834" s="2">
        <v>6302319100</v>
      </c>
      <c r="B6834" s="2" t="s">
        <v>12440</v>
      </c>
      <c r="C6834" s="2" t="s">
        <v>12430</v>
      </c>
      <c r="D6834" s="2" t="s">
        <v>10051</v>
      </c>
      <c r="E6834" s="2" t="s">
        <v>149</v>
      </c>
      <c r="F6834" s="2"/>
    </row>
    <row r="6835" spans="1:6" ht="18" customHeight="1">
      <c r="A6835" s="2">
        <v>6302319200</v>
      </c>
      <c r="B6835" s="2" t="s">
        <v>12441</v>
      </c>
      <c r="C6835" s="2" t="s">
        <v>12430</v>
      </c>
      <c r="D6835" s="2" t="s">
        <v>10051</v>
      </c>
      <c r="E6835" s="2" t="s">
        <v>149</v>
      </c>
      <c r="F6835" s="2"/>
    </row>
    <row r="6836" spans="1:6" ht="18" customHeight="1">
      <c r="A6836" s="2">
        <v>6302319900</v>
      </c>
      <c r="B6836" s="2" t="s">
        <v>12442</v>
      </c>
      <c r="C6836" s="2" t="s">
        <v>12430</v>
      </c>
      <c r="D6836" s="2" t="s">
        <v>10051</v>
      </c>
      <c r="E6836" s="2" t="s">
        <v>149</v>
      </c>
      <c r="F6836" s="2"/>
    </row>
    <row r="6837" spans="1:6" ht="18" customHeight="1">
      <c r="A6837" s="2">
        <v>6302321000</v>
      </c>
      <c r="B6837" s="2" t="s">
        <v>12443</v>
      </c>
      <c r="C6837" s="2" t="s">
        <v>12430</v>
      </c>
      <c r="D6837" s="2" t="s">
        <v>10051</v>
      </c>
      <c r="E6837" s="2" t="s">
        <v>149</v>
      </c>
      <c r="F6837" s="2"/>
    </row>
    <row r="6838" spans="1:6" ht="18" customHeight="1">
      <c r="A6838" s="2">
        <v>6302329000</v>
      </c>
      <c r="B6838" s="2" t="s">
        <v>12444</v>
      </c>
      <c r="C6838" s="2" t="s">
        <v>12430</v>
      </c>
      <c r="D6838" s="2" t="s">
        <v>10051</v>
      </c>
      <c r="E6838" s="2" t="s">
        <v>149</v>
      </c>
      <c r="F6838" s="2"/>
    </row>
    <row r="6839" spans="1:6" ht="18" customHeight="1">
      <c r="A6839" s="2">
        <v>6302391000</v>
      </c>
      <c r="B6839" s="2" t="s">
        <v>12445</v>
      </c>
      <c r="C6839" s="2" t="s">
        <v>12430</v>
      </c>
      <c r="D6839" s="2" t="s">
        <v>10051</v>
      </c>
      <c r="E6839" s="2" t="s">
        <v>149</v>
      </c>
      <c r="F6839" s="2"/>
    </row>
    <row r="6840" spans="1:6" ht="18" customHeight="1">
      <c r="A6840" s="2">
        <v>6302392100</v>
      </c>
      <c r="B6840" s="2" t="s">
        <v>12446</v>
      </c>
      <c r="C6840" s="2" t="s">
        <v>12430</v>
      </c>
      <c r="D6840" s="2" t="s">
        <v>10051</v>
      </c>
      <c r="E6840" s="2" t="s">
        <v>149</v>
      </c>
      <c r="F6840" s="2"/>
    </row>
    <row r="6841" spans="1:6" ht="18" customHeight="1">
      <c r="A6841" s="2">
        <v>6302392900</v>
      </c>
      <c r="B6841" s="2" t="s">
        <v>12446</v>
      </c>
      <c r="C6841" s="2" t="s">
        <v>12430</v>
      </c>
      <c r="D6841" s="2" t="s">
        <v>10051</v>
      </c>
      <c r="E6841" s="2" t="s">
        <v>149</v>
      </c>
      <c r="F6841" s="2"/>
    </row>
    <row r="6842" spans="1:6" ht="18" customHeight="1">
      <c r="A6842" s="2">
        <v>6302399110</v>
      </c>
      <c r="B6842" s="2" t="s">
        <v>12447</v>
      </c>
      <c r="C6842" s="2" t="s">
        <v>12430</v>
      </c>
      <c r="D6842" s="2" t="s">
        <v>10051</v>
      </c>
      <c r="E6842" s="2" t="s">
        <v>149</v>
      </c>
      <c r="F6842" s="2"/>
    </row>
    <row r="6843" spans="1:6" ht="18" customHeight="1">
      <c r="A6843" s="2">
        <v>6302399190</v>
      </c>
      <c r="B6843" s="2" t="s">
        <v>12448</v>
      </c>
      <c r="C6843" s="2" t="s">
        <v>12430</v>
      </c>
      <c r="D6843" s="2" t="s">
        <v>10051</v>
      </c>
      <c r="E6843" s="2" t="s">
        <v>149</v>
      </c>
      <c r="F6843" s="2"/>
    </row>
    <row r="6844" spans="1:6" ht="18" customHeight="1">
      <c r="A6844" s="2">
        <v>6302399910</v>
      </c>
      <c r="B6844" s="2" t="s">
        <v>12449</v>
      </c>
      <c r="C6844" s="2" t="s">
        <v>12430</v>
      </c>
      <c r="D6844" s="2" t="s">
        <v>10051</v>
      </c>
      <c r="E6844" s="2" t="s">
        <v>149</v>
      </c>
      <c r="F6844" s="2"/>
    </row>
    <row r="6845" spans="1:6" ht="18" customHeight="1">
      <c r="A6845" s="2">
        <v>6302399990</v>
      </c>
      <c r="B6845" s="2" t="s">
        <v>12450</v>
      </c>
      <c r="C6845" s="2" t="s">
        <v>12430</v>
      </c>
      <c r="D6845" s="2" t="s">
        <v>10051</v>
      </c>
      <c r="E6845" s="2" t="s">
        <v>149</v>
      </c>
      <c r="F6845" s="2"/>
    </row>
    <row r="6846" spans="1:6" ht="18" customHeight="1">
      <c r="A6846" s="2">
        <v>6302401000</v>
      </c>
      <c r="B6846" s="2" t="s">
        <v>12451</v>
      </c>
      <c r="C6846" s="2" t="s">
        <v>12430</v>
      </c>
      <c r="D6846" s="2" t="s">
        <v>9258</v>
      </c>
      <c r="E6846" s="2" t="s">
        <v>149</v>
      </c>
      <c r="F6846" s="2"/>
    </row>
    <row r="6847" spans="1:6" ht="18" customHeight="1">
      <c r="A6847" s="2">
        <v>6302409000</v>
      </c>
      <c r="B6847" s="2" t="s">
        <v>12452</v>
      </c>
      <c r="C6847" s="2" t="s">
        <v>12430</v>
      </c>
      <c r="D6847" s="2" t="s">
        <v>9258</v>
      </c>
      <c r="E6847" s="2" t="s">
        <v>149</v>
      </c>
      <c r="F6847" s="2"/>
    </row>
    <row r="6848" spans="1:6" ht="18" customHeight="1">
      <c r="A6848" s="2">
        <v>6302511000</v>
      </c>
      <c r="B6848" s="2" t="s">
        <v>12453</v>
      </c>
      <c r="C6848" s="2" t="s">
        <v>12430</v>
      </c>
      <c r="D6848" s="2" t="s">
        <v>9258</v>
      </c>
      <c r="E6848" s="2" t="s">
        <v>149</v>
      </c>
      <c r="F6848" s="2"/>
    </row>
    <row r="6849" spans="1:6" ht="18" customHeight="1">
      <c r="A6849" s="2">
        <v>6302519000</v>
      </c>
      <c r="B6849" s="2" t="s">
        <v>12454</v>
      </c>
      <c r="C6849" s="2" t="s">
        <v>12430</v>
      </c>
      <c r="D6849" s="2" t="s">
        <v>9258</v>
      </c>
      <c r="E6849" s="2" t="s">
        <v>149</v>
      </c>
      <c r="F6849" s="2"/>
    </row>
    <row r="6850" spans="1:6" ht="18" customHeight="1">
      <c r="A6850" s="2">
        <v>6302531000</v>
      </c>
      <c r="B6850" s="2" t="s">
        <v>12455</v>
      </c>
      <c r="C6850" s="2" t="s">
        <v>12430</v>
      </c>
      <c r="D6850" s="2" t="s">
        <v>9258</v>
      </c>
      <c r="E6850" s="2" t="s">
        <v>149</v>
      </c>
      <c r="F6850" s="2"/>
    </row>
    <row r="6851" spans="1:6" ht="18" customHeight="1">
      <c r="A6851" s="2">
        <v>6302539010</v>
      </c>
      <c r="B6851" s="2" t="s">
        <v>12456</v>
      </c>
      <c r="C6851" s="2" t="s">
        <v>12430</v>
      </c>
      <c r="D6851" s="2" t="s">
        <v>9258</v>
      </c>
      <c r="E6851" s="2" t="s">
        <v>149</v>
      </c>
      <c r="F6851" s="2"/>
    </row>
    <row r="6852" spans="1:6" ht="18" customHeight="1">
      <c r="A6852" s="2">
        <v>6302539090</v>
      </c>
      <c r="B6852" s="2" t="s">
        <v>12457</v>
      </c>
      <c r="C6852" s="2" t="s">
        <v>12430</v>
      </c>
      <c r="D6852" s="2" t="s">
        <v>9258</v>
      </c>
      <c r="E6852" s="2" t="s">
        <v>149</v>
      </c>
      <c r="F6852" s="2"/>
    </row>
    <row r="6853" spans="1:6" ht="18" customHeight="1">
      <c r="A6853" s="2">
        <v>6302591100</v>
      </c>
      <c r="B6853" s="2" t="s">
        <v>12458</v>
      </c>
      <c r="C6853" s="2" t="s">
        <v>12430</v>
      </c>
      <c r="D6853" s="2" t="s">
        <v>9258</v>
      </c>
      <c r="E6853" s="2" t="s">
        <v>149</v>
      </c>
      <c r="F6853" s="2"/>
    </row>
    <row r="6854" spans="1:6" ht="18" customHeight="1">
      <c r="A6854" s="2">
        <v>6302591900</v>
      </c>
      <c r="B6854" s="2" t="s">
        <v>12459</v>
      </c>
      <c r="C6854" s="2" t="s">
        <v>12430</v>
      </c>
      <c r="D6854" s="2" t="s">
        <v>9258</v>
      </c>
      <c r="E6854" s="2" t="s">
        <v>149</v>
      </c>
      <c r="F6854" s="2"/>
    </row>
    <row r="6855" spans="1:6" ht="18" customHeight="1">
      <c r="A6855" s="2">
        <v>6302599010</v>
      </c>
      <c r="B6855" s="2" t="s">
        <v>12460</v>
      </c>
      <c r="C6855" s="2" t="s">
        <v>12430</v>
      </c>
      <c r="D6855" s="2" t="s">
        <v>9258</v>
      </c>
      <c r="E6855" s="2" t="s">
        <v>149</v>
      </c>
      <c r="F6855" s="2"/>
    </row>
    <row r="6856" spans="1:6" ht="18" customHeight="1">
      <c r="A6856" s="2">
        <v>6302599090</v>
      </c>
      <c r="B6856" s="2" t="s">
        <v>12461</v>
      </c>
      <c r="C6856" s="2" t="s">
        <v>12430</v>
      </c>
      <c r="D6856" s="2" t="s">
        <v>9258</v>
      </c>
      <c r="E6856" s="2" t="s">
        <v>149</v>
      </c>
      <c r="F6856" s="2"/>
    </row>
    <row r="6857" spans="1:6" ht="18" customHeight="1">
      <c r="A6857" s="2">
        <v>6302601010</v>
      </c>
      <c r="B6857" s="2" t="s">
        <v>12462</v>
      </c>
      <c r="C6857" s="2" t="s">
        <v>12430</v>
      </c>
      <c r="D6857" s="2" t="s">
        <v>10051</v>
      </c>
      <c r="E6857" s="2" t="s">
        <v>149</v>
      </c>
      <c r="F6857" s="2"/>
    </row>
    <row r="6858" spans="1:6" ht="18" customHeight="1">
      <c r="A6858" s="2">
        <v>6302601090</v>
      </c>
      <c r="B6858" s="2" t="s">
        <v>12463</v>
      </c>
      <c r="C6858" s="2" t="s">
        <v>12430</v>
      </c>
      <c r="D6858" s="2" t="s">
        <v>10051</v>
      </c>
      <c r="E6858" s="2" t="s">
        <v>149</v>
      </c>
      <c r="F6858" s="2"/>
    </row>
    <row r="6859" spans="1:6" ht="18" customHeight="1">
      <c r="A6859" s="2">
        <v>6302609000</v>
      </c>
      <c r="B6859" s="2" t="s">
        <v>12464</v>
      </c>
      <c r="C6859" s="2" t="s">
        <v>12430</v>
      </c>
      <c r="D6859" s="2" t="s">
        <v>10051</v>
      </c>
      <c r="E6859" s="2" t="s">
        <v>149</v>
      </c>
      <c r="F6859" s="2"/>
    </row>
    <row r="6860" spans="1:6" ht="18" customHeight="1">
      <c r="A6860" s="2">
        <v>6302910000</v>
      </c>
      <c r="B6860" s="2" t="s">
        <v>12465</v>
      </c>
      <c r="C6860" s="2" t="s">
        <v>12430</v>
      </c>
      <c r="D6860" s="2" t="s">
        <v>10051</v>
      </c>
      <c r="E6860" s="2" t="s">
        <v>149</v>
      </c>
      <c r="F6860" s="2"/>
    </row>
    <row r="6861" spans="1:6" ht="18" customHeight="1">
      <c r="A6861" s="2">
        <v>6302930010</v>
      </c>
      <c r="B6861" s="2" t="s">
        <v>12466</v>
      </c>
      <c r="C6861" s="2" t="s">
        <v>12430</v>
      </c>
      <c r="D6861" s="2" t="s">
        <v>10051</v>
      </c>
      <c r="E6861" s="2" t="s">
        <v>149</v>
      </c>
      <c r="F6861" s="2"/>
    </row>
    <row r="6862" spans="1:6" ht="18" customHeight="1">
      <c r="A6862" s="2">
        <v>6302930090</v>
      </c>
      <c r="B6862" s="2" t="s">
        <v>12467</v>
      </c>
      <c r="C6862" s="2" t="s">
        <v>12430</v>
      </c>
      <c r="D6862" s="2" t="s">
        <v>10051</v>
      </c>
      <c r="E6862" s="2" t="s">
        <v>149</v>
      </c>
      <c r="F6862" s="2"/>
    </row>
    <row r="6863" spans="1:6" ht="18" customHeight="1">
      <c r="A6863" s="2">
        <v>6302991000</v>
      </c>
      <c r="B6863" s="2" t="s">
        <v>12468</v>
      </c>
      <c r="C6863" s="2" t="s">
        <v>12430</v>
      </c>
      <c r="D6863" s="2" t="s">
        <v>10051</v>
      </c>
      <c r="E6863" s="2" t="s">
        <v>149</v>
      </c>
      <c r="F6863" s="2"/>
    </row>
    <row r="6864" spans="1:6" ht="18" customHeight="1">
      <c r="A6864" s="2">
        <v>6302999010</v>
      </c>
      <c r="B6864" s="2" t="s">
        <v>12469</v>
      </c>
      <c r="C6864" s="2" t="s">
        <v>12430</v>
      </c>
      <c r="D6864" s="2" t="s">
        <v>10051</v>
      </c>
      <c r="E6864" s="2" t="s">
        <v>149</v>
      </c>
      <c r="F6864" s="2"/>
    </row>
    <row r="6865" spans="1:6" ht="18" customHeight="1">
      <c r="A6865" s="2">
        <v>6302999090</v>
      </c>
      <c r="B6865" s="2" t="s">
        <v>12470</v>
      </c>
      <c r="C6865" s="2" t="s">
        <v>12430</v>
      </c>
      <c r="D6865" s="2" t="s">
        <v>10051</v>
      </c>
      <c r="E6865" s="2" t="s">
        <v>149</v>
      </c>
      <c r="F6865" s="2"/>
    </row>
    <row r="6866" spans="1:6" ht="18" customHeight="1">
      <c r="A6866" s="2">
        <v>6303121000</v>
      </c>
      <c r="B6866" s="2" t="s">
        <v>12471</v>
      </c>
      <c r="C6866" s="2" t="s">
        <v>12472</v>
      </c>
      <c r="D6866" s="2" t="s">
        <v>149</v>
      </c>
      <c r="E6866" s="2"/>
      <c r="F6866" s="2"/>
    </row>
    <row r="6867" spans="1:6" ht="18" customHeight="1">
      <c r="A6867" s="2">
        <v>6303122000</v>
      </c>
      <c r="B6867" s="2" t="s">
        <v>12473</v>
      </c>
      <c r="C6867" s="2" t="s">
        <v>12472</v>
      </c>
      <c r="D6867" s="2" t="s">
        <v>149</v>
      </c>
      <c r="E6867" s="2"/>
      <c r="F6867" s="2"/>
    </row>
    <row r="6868" spans="1:6" ht="18" customHeight="1">
      <c r="A6868" s="2">
        <v>6303193100</v>
      </c>
      <c r="B6868" s="2" t="s">
        <v>12474</v>
      </c>
      <c r="C6868" s="2" t="s">
        <v>12472</v>
      </c>
      <c r="D6868" s="2" t="s">
        <v>149</v>
      </c>
      <c r="E6868" s="2"/>
      <c r="F6868" s="2"/>
    </row>
    <row r="6869" spans="1:6" ht="18" customHeight="1">
      <c r="A6869" s="2">
        <v>6303193200</v>
      </c>
      <c r="B6869" s="2" t="s">
        <v>12475</v>
      </c>
      <c r="C6869" s="2" t="s">
        <v>12472</v>
      </c>
      <c r="D6869" s="2" t="s">
        <v>149</v>
      </c>
      <c r="E6869" s="2"/>
      <c r="F6869" s="2"/>
    </row>
    <row r="6870" spans="1:6" ht="18" customHeight="1">
      <c r="A6870" s="2">
        <v>6303199100</v>
      </c>
      <c r="B6870" s="2" t="s">
        <v>12476</v>
      </c>
      <c r="C6870" s="2" t="s">
        <v>12472</v>
      </c>
      <c r="D6870" s="2" t="s">
        <v>149</v>
      </c>
      <c r="E6870" s="2"/>
      <c r="F6870" s="2"/>
    </row>
    <row r="6871" spans="1:6" ht="18" customHeight="1">
      <c r="A6871" s="2">
        <v>6303199200</v>
      </c>
      <c r="B6871" s="2" t="s">
        <v>12477</v>
      </c>
      <c r="C6871" s="2" t="s">
        <v>12472</v>
      </c>
      <c r="D6871" s="2" t="s">
        <v>149</v>
      </c>
      <c r="E6871" s="2"/>
      <c r="F6871" s="2"/>
    </row>
    <row r="6872" spans="1:6" ht="18" customHeight="1">
      <c r="A6872" s="2">
        <v>6303910000</v>
      </c>
      <c r="B6872" s="2" t="s">
        <v>12478</v>
      </c>
      <c r="C6872" s="2" t="s">
        <v>12472</v>
      </c>
      <c r="D6872" s="2" t="s">
        <v>149</v>
      </c>
      <c r="E6872" s="2"/>
      <c r="F6872" s="2"/>
    </row>
    <row r="6873" spans="1:6" ht="18" customHeight="1">
      <c r="A6873" s="2">
        <v>6303920000</v>
      </c>
      <c r="B6873" s="2" t="s">
        <v>12479</v>
      </c>
      <c r="C6873" s="2" t="s">
        <v>12472</v>
      </c>
      <c r="D6873" s="2" t="s">
        <v>149</v>
      </c>
      <c r="E6873" s="2"/>
      <c r="F6873" s="2"/>
    </row>
    <row r="6874" spans="1:6" ht="18" customHeight="1">
      <c r="A6874" s="2">
        <v>6303990000</v>
      </c>
      <c r="B6874" s="2" t="s">
        <v>12480</v>
      </c>
      <c r="C6874" s="2" t="s">
        <v>12472</v>
      </c>
      <c r="D6874" s="2" t="s">
        <v>149</v>
      </c>
      <c r="E6874" s="2"/>
      <c r="F6874" s="2"/>
    </row>
    <row r="6875" spans="1:6" ht="18" customHeight="1">
      <c r="A6875" s="2">
        <v>6304112100</v>
      </c>
      <c r="B6875" s="2" t="s">
        <v>12481</v>
      </c>
      <c r="C6875" s="2" t="s">
        <v>12482</v>
      </c>
      <c r="D6875" s="2" t="s">
        <v>9258</v>
      </c>
      <c r="E6875" s="2" t="s">
        <v>149</v>
      </c>
      <c r="F6875" s="2"/>
    </row>
    <row r="6876" spans="1:6" ht="18" customHeight="1">
      <c r="A6876" s="2">
        <v>6304112900</v>
      </c>
      <c r="B6876" s="2" t="s">
        <v>12483</v>
      </c>
      <c r="C6876" s="2" t="s">
        <v>12482</v>
      </c>
      <c r="D6876" s="2" t="s">
        <v>9258</v>
      </c>
      <c r="E6876" s="2" t="s">
        <v>149</v>
      </c>
      <c r="F6876" s="2"/>
    </row>
    <row r="6877" spans="1:6" ht="18" customHeight="1">
      <c r="A6877" s="2">
        <v>6304113100</v>
      </c>
      <c r="B6877" s="2" t="s">
        <v>12484</v>
      </c>
      <c r="C6877" s="2" t="s">
        <v>12482</v>
      </c>
      <c r="D6877" s="2" t="s">
        <v>9258</v>
      </c>
      <c r="E6877" s="2" t="s">
        <v>149</v>
      </c>
      <c r="F6877" s="2"/>
    </row>
    <row r="6878" spans="1:6" ht="18" customHeight="1">
      <c r="A6878" s="2">
        <v>6304113900</v>
      </c>
      <c r="B6878" s="2" t="s">
        <v>12485</v>
      </c>
      <c r="C6878" s="2" t="s">
        <v>12482</v>
      </c>
      <c r="D6878" s="2" t="s">
        <v>9258</v>
      </c>
      <c r="E6878" s="2" t="s">
        <v>149</v>
      </c>
      <c r="F6878" s="2"/>
    </row>
    <row r="6879" spans="1:6" ht="18" customHeight="1">
      <c r="A6879" s="2">
        <v>6304191000</v>
      </c>
      <c r="B6879" s="2" t="s">
        <v>12486</v>
      </c>
      <c r="C6879" s="2" t="s">
        <v>12482</v>
      </c>
      <c r="D6879" s="2" t="s">
        <v>9258</v>
      </c>
      <c r="E6879" s="2" t="s">
        <v>149</v>
      </c>
      <c r="F6879" s="2"/>
    </row>
    <row r="6880" spans="1:6" ht="18" customHeight="1">
      <c r="A6880" s="2">
        <v>6304192100</v>
      </c>
      <c r="B6880" s="2" t="s">
        <v>12487</v>
      </c>
      <c r="C6880" s="2" t="s">
        <v>12482</v>
      </c>
      <c r="D6880" s="2" t="s">
        <v>9258</v>
      </c>
      <c r="E6880" s="2" t="s">
        <v>149</v>
      </c>
      <c r="F6880" s="2"/>
    </row>
    <row r="6881" spans="1:6" ht="18" customHeight="1">
      <c r="A6881" s="2">
        <v>6304192900</v>
      </c>
      <c r="B6881" s="2" t="s">
        <v>12488</v>
      </c>
      <c r="C6881" s="2" t="s">
        <v>12482</v>
      </c>
      <c r="D6881" s="2" t="s">
        <v>9258</v>
      </c>
      <c r="E6881" s="2" t="s">
        <v>149</v>
      </c>
      <c r="F6881" s="2"/>
    </row>
    <row r="6882" spans="1:6" ht="18" customHeight="1">
      <c r="A6882" s="2">
        <v>6304193100</v>
      </c>
      <c r="B6882" s="2" t="s">
        <v>12489</v>
      </c>
      <c r="C6882" s="2" t="s">
        <v>12482</v>
      </c>
      <c r="D6882" s="2" t="s">
        <v>9258</v>
      </c>
      <c r="E6882" s="2" t="s">
        <v>149</v>
      </c>
      <c r="F6882" s="2"/>
    </row>
    <row r="6883" spans="1:6" ht="18" customHeight="1">
      <c r="A6883" s="2">
        <v>6304193900</v>
      </c>
      <c r="B6883" s="2" t="s">
        <v>12490</v>
      </c>
      <c r="C6883" s="2" t="s">
        <v>12482</v>
      </c>
      <c r="D6883" s="2" t="s">
        <v>9258</v>
      </c>
      <c r="E6883" s="2" t="s">
        <v>149</v>
      </c>
      <c r="F6883" s="2"/>
    </row>
    <row r="6884" spans="1:6" ht="18" customHeight="1">
      <c r="A6884" s="2">
        <v>6304199110</v>
      </c>
      <c r="B6884" s="2" t="s">
        <v>12491</v>
      </c>
      <c r="C6884" s="2" t="s">
        <v>12482</v>
      </c>
      <c r="D6884" s="2" t="s">
        <v>9258</v>
      </c>
      <c r="E6884" s="2" t="s">
        <v>149</v>
      </c>
      <c r="F6884" s="2"/>
    </row>
    <row r="6885" spans="1:6" ht="18" customHeight="1">
      <c r="A6885" s="2">
        <v>6304199190</v>
      </c>
      <c r="B6885" s="2" t="s">
        <v>12492</v>
      </c>
      <c r="C6885" s="2" t="s">
        <v>12482</v>
      </c>
      <c r="D6885" s="2" t="s">
        <v>9258</v>
      </c>
      <c r="E6885" s="2" t="s">
        <v>149</v>
      </c>
      <c r="F6885" s="2"/>
    </row>
    <row r="6886" spans="1:6" ht="18" customHeight="1">
      <c r="A6886" s="2">
        <v>6304199910</v>
      </c>
      <c r="B6886" s="2" t="s">
        <v>12493</v>
      </c>
      <c r="C6886" s="2" t="s">
        <v>12482</v>
      </c>
      <c r="D6886" s="2" t="s">
        <v>9258</v>
      </c>
      <c r="E6886" s="2" t="s">
        <v>149</v>
      </c>
      <c r="F6886" s="2"/>
    </row>
    <row r="6887" spans="1:6" ht="18" customHeight="1">
      <c r="A6887" s="2">
        <v>6304199990</v>
      </c>
      <c r="B6887" s="2" t="s">
        <v>12494</v>
      </c>
      <c r="C6887" s="2" t="s">
        <v>12482</v>
      </c>
      <c r="D6887" s="2" t="s">
        <v>9258</v>
      </c>
      <c r="E6887" s="2" t="s">
        <v>149</v>
      </c>
      <c r="F6887" s="2"/>
    </row>
    <row r="6888" spans="1:6" ht="18" customHeight="1">
      <c r="A6888" s="2">
        <v>6304201000</v>
      </c>
      <c r="B6888" s="2" t="s">
        <v>12495</v>
      </c>
      <c r="C6888" s="2" t="s">
        <v>12496</v>
      </c>
      <c r="D6888" s="2" t="s">
        <v>9258</v>
      </c>
      <c r="E6888" s="2" t="s">
        <v>149</v>
      </c>
      <c r="F6888" s="2" t="s">
        <v>7495</v>
      </c>
    </row>
    <row r="6889" spans="1:6" ht="18" customHeight="1">
      <c r="A6889" s="2">
        <v>6304209000</v>
      </c>
      <c r="B6889" s="2" t="s">
        <v>12497</v>
      </c>
      <c r="C6889" s="2" t="s">
        <v>12496</v>
      </c>
      <c r="D6889" s="2" t="s">
        <v>9258</v>
      </c>
      <c r="E6889" s="2" t="s">
        <v>149</v>
      </c>
      <c r="F6889" s="2" t="s">
        <v>7495</v>
      </c>
    </row>
    <row r="6890" spans="1:6" ht="18" customHeight="1">
      <c r="A6890" s="2">
        <v>6304912100</v>
      </c>
      <c r="B6890" s="2" t="s">
        <v>12498</v>
      </c>
      <c r="C6890" s="2" t="s">
        <v>12499</v>
      </c>
      <c r="D6890" s="2" t="s">
        <v>149</v>
      </c>
      <c r="E6890" s="2"/>
      <c r="F6890" s="2"/>
    </row>
    <row r="6891" spans="1:6" ht="18" customHeight="1">
      <c r="A6891" s="2">
        <v>6304912900</v>
      </c>
      <c r="B6891" s="2" t="s">
        <v>12500</v>
      </c>
      <c r="C6891" s="2" t="s">
        <v>12499</v>
      </c>
      <c r="D6891" s="2" t="s">
        <v>149</v>
      </c>
      <c r="E6891" s="2"/>
      <c r="F6891" s="2"/>
    </row>
    <row r="6892" spans="1:6" ht="18" customHeight="1">
      <c r="A6892" s="2">
        <v>6304913100</v>
      </c>
      <c r="B6892" s="2" t="s">
        <v>12501</v>
      </c>
      <c r="C6892" s="2" t="s">
        <v>12499</v>
      </c>
      <c r="D6892" s="2" t="s">
        <v>149</v>
      </c>
      <c r="E6892" s="2"/>
      <c r="F6892" s="2"/>
    </row>
    <row r="6893" spans="1:6" ht="18" customHeight="1">
      <c r="A6893" s="2">
        <v>6304913900</v>
      </c>
      <c r="B6893" s="2" t="s">
        <v>12502</v>
      </c>
      <c r="C6893" s="2" t="s">
        <v>12499</v>
      </c>
      <c r="D6893" s="2" t="s">
        <v>149</v>
      </c>
      <c r="E6893" s="2"/>
      <c r="F6893" s="2"/>
    </row>
    <row r="6894" spans="1:6" ht="18" customHeight="1">
      <c r="A6894" s="2">
        <v>6304921000</v>
      </c>
      <c r="B6894" s="2" t="s">
        <v>12503</v>
      </c>
      <c r="C6894" s="2" t="s">
        <v>12499</v>
      </c>
      <c r="D6894" s="2" t="s">
        <v>149</v>
      </c>
      <c r="E6894" s="2"/>
      <c r="F6894" s="2"/>
    </row>
    <row r="6895" spans="1:6" ht="18" customHeight="1">
      <c r="A6895" s="2">
        <v>6304929000</v>
      </c>
      <c r="B6895" s="2" t="s">
        <v>12504</v>
      </c>
      <c r="C6895" s="2" t="s">
        <v>12499</v>
      </c>
      <c r="D6895" s="2" t="s">
        <v>149</v>
      </c>
      <c r="E6895" s="2"/>
      <c r="F6895" s="2"/>
    </row>
    <row r="6896" spans="1:6" ht="18" customHeight="1">
      <c r="A6896" s="2">
        <v>6304931000</v>
      </c>
      <c r="B6896" s="2" t="s">
        <v>12505</v>
      </c>
      <c r="C6896" s="2" t="s">
        <v>12499</v>
      </c>
      <c r="D6896" s="2" t="s">
        <v>149</v>
      </c>
      <c r="E6896" s="2"/>
      <c r="F6896" s="2"/>
    </row>
    <row r="6897" spans="1:6" ht="18" customHeight="1">
      <c r="A6897" s="2">
        <v>6304939000</v>
      </c>
      <c r="B6897" s="2" t="s">
        <v>12506</v>
      </c>
      <c r="C6897" s="2" t="s">
        <v>12499</v>
      </c>
      <c r="D6897" s="2" t="s">
        <v>149</v>
      </c>
      <c r="E6897" s="2"/>
      <c r="F6897" s="2"/>
    </row>
    <row r="6898" spans="1:6" ht="18" customHeight="1">
      <c r="A6898" s="2">
        <v>6304991000</v>
      </c>
      <c r="B6898" s="2" t="s">
        <v>12507</v>
      </c>
      <c r="C6898" s="2" t="s">
        <v>12499</v>
      </c>
      <c r="D6898" s="2" t="s">
        <v>149</v>
      </c>
      <c r="E6898" s="2"/>
      <c r="F6898" s="2"/>
    </row>
    <row r="6899" spans="1:6" ht="18" customHeight="1">
      <c r="A6899" s="2">
        <v>6304992110</v>
      </c>
      <c r="B6899" s="2" t="s">
        <v>12508</v>
      </c>
      <c r="C6899" s="2" t="s">
        <v>12499</v>
      </c>
      <c r="D6899" s="2" t="s">
        <v>149</v>
      </c>
      <c r="E6899" s="2"/>
      <c r="F6899" s="2"/>
    </row>
    <row r="6900" spans="1:6" ht="18" customHeight="1">
      <c r="A6900" s="2">
        <v>6304992190</v>
      </c>
      <c r="B6900" s="2" t="s">
        <v>12509</v>
      </c>
      <c r="C6900" s="2" t="s">
        <v>12499</v>
      </c>
      <c r="D6900" s="2" t="s">
        <v>149</v>
      </c>
      <c r="E6900" s="2"/>
      <c r="F6900" s="2"/>
    </row>
    <row r="6901" spans="1:6" ht="18" customHeight="1">
      <c r="A6901" s="2">
        <v>6304992910</v>
      </c>
      <c r="B6901" s="2" t="s">
        <v>12510</v>
      </c>
      <c r="C6901" s="2" t="s">
        <v>12499</v>
      </c>
      <c r="D6901" s="2" t="s">
        <v>149</v>
      </c>
      <c r="E6901" s="2"/>
      <c r="F6901" s="2"/>
    </row>
    <row r="6902" spans="1:6" ht="18" customHeight="1">
      <c r="A6902" s="2">
        <v>6304992990</v>
      </c>
      <c r="B6902" s="2" t="s">
        <v>12511</v>
      </c>
      <c r="C6902" s="2" t="s">
        <v>12499</v>
      </c>
      <c r="D6902" s="2" t="s">
        <v>149</v>
      </c>
      <c r="E6902" s="2"/>
      <c r="F6902" s="2"/>
    </row>
    <row r="6903" spans="1:6" ht="18" customHeight="1">
      <c r="A6903" s="2">
        <v>6304999000</v>
      </c>
      <c r="B6903" s="2" t="s">
        <v>12512</v>
      </c>
      <c r="C6903" s="2" t="s">
        <v>12499</v>
      </c>
      <c r="D6903" s="2" t="s">
        <v>149</v>
      </c>
      <c r="E6903" s="2"/>
      <c r="F6903" s="2"/>
    </row>
    <row r="6904" spans="1:6" ht="18" customHeight="1">
      <c r="A6904" s="2">
        <v>6305100000</v>
      </c>
      <c r="B6904" s="2" t="s">
        <v>12513</v>
      </c>
      <c r="C6904" s="2" t="s">
        <v>12514</v>
      </c>
      <c r="D6904" s="2" t="s">
        <v>10051</v>
      </c>
      <c r="E6904" s="2" t="s">
        <v>149</v>
      </c>
      <c r="F6904" s="2"/>
    </row>
    <row r="6905" spans="1:6" ht="18" customHeight="1">
      <c r="A6905" s="2">
        <v>6305200000</v>
      </c>
      <c r="B6905" s="2" t="s">
        <v>12515</v>
      </c>
      <c r="C6905" s="2" t="s">
        <v>12514</v>
      </c>
      <c r="D6905" s="2" t="s">
        <v>10051</v>
      </c>
      <c r="E6905" s="2" t="s">
        <v>149</v>
      </c>
      <c r="F6905" s="2"/>
    </row>
    <row r="6906" spans="1:6" ht="18" customHeight="1">
      <c r="A6906" s="2">
        <v>6305320000</v>
      </c>
      <c r="B6906" s="2" t="s">
        <v>12516</v>
      </c>
      <c r="C6906" s="2" t="s">
        <v>12514</v>
      </c>
      <c r="D6906" s="2" t="s">
        <v>10051</v>
      </c>
      <c r="E6906" s="2" t="s">
        <v>149</v>
      </c>
      <c r="F6906" s="2"/>
    </row>
    <row r="6907" spans="1:6" ht="18" customHeight="1">
      <c r="A6907" s="2">
        <v>6305330000</v>
      </c>
      <c r="B6907" s="2" t="s">
        <v>12517</v>
      </c>
      <c r="C6907" s="2" t="s">
        <v>12514</v>
      </c>
      <c r="D6907" s="2" t="s">
        <v>10051</v>
      </c>
      <c r="E6907" s="2" t="s">
        <v>149</v>
      </c>
      <c r="F6907" s="2"/>
    </row>
    <row r="6908" spans="1:6" ht="18" customHeight="1">
      <c r="A6908" s="2">
        <v>6305390000</v>
      </c>
      <c r="B6908" s="2" t="s">
        <v>12518</v>
      </c>
      <c r="C6908" s="2" t="s">
        <v>12514</v>
      </c>
      <c r="D6908" s="2" t="s">
        <v>10051</v>
      </c>
      <c r="E6908" s="2" t="s">
        <v>149</v>
      </c>
      <c r="F6908" s="2"/>
    </row>
    <row r="6909" spans="1:6" ht="18" customHeight="1">
      <c r="A6909" s="2">
        <v>6305900000</v>
      </c>
      <c r="B6909" s="2" t="s">
        <v>12519</v>
      </c>
      <c r="C6909" s="2" t="s">
        <v>12514</v>
      </c>
      <c r="D6909" s="2" t="s">
        <v>10051</v>
      </c>
      <c r="E6909" s="2" t="s">
        <v>149</v>
      </c>
      <c r="F6909" s="2"/>
    </row>
    <row r="6910" spans="1:6" ht="18" customHeight="1">
      <c r="A6910" s="2">
        <v>6306120000</v>
      </c>
      <c r="B6910" s="2" t="s">
        <v>12520</v>
      </c>
      <c r="C6910" s="2" t="s">
        <v>12521</v>
      </c>
      <c r="D6910" s="2" t="s">
        <v>9258</v>
      </c>
      <c r="E6910" s="2" t="s">
        <v>149</v>
      </c>
      <c r="F6910" s="2"/>
    </row>
    <row r="6911" spans="1:6" ht="18" customHeight="1">
      <c r="A6911" s="2">
        <v>6306191000</v>
      </c>
      <c r="B6911" s="2" t="s">
        <v>12522</v>
      </c>
      <c r="C6911" s="2" t="s">
        <v>12521</v>
      </c>
      <c r="D6911" s="2" t="s">
        <v>9258</v>
      </c>
      <c r="E6911" s="2" t="s">
        <v>149</v>
      </c>
      <c r="F6911" s="2"/>
    </row>
    <row r="6912" spans="1:6" ht="18" customHeight="1">
      <c r="A6912" s="2">
        <v>6306192000</v>
      </c>
      <c r="B6912" s="2" t="s">
        <v>12523</v>
      </c>
      <c r="C6912" s="2" t="s">
        <v>12521</v>
      </c>
      <c r="D6912" s="2" t="s">
        <v>9258</v>
      </c>
      <c r="E6912" s="2" t="s">
        <v>149</v>
      </c>
      <c r="F6912" s="2"/>
    </row>
    <row r="6913" spans="1:6" ht="18" customHeight="1">
      <c r="A6913" s="2">
        <v>6306199000</v>
      </c>
      <c r="B6913" s="2" t="s">
        <v>12524</v>
      </c>
      <c r="C6913" s="2" t="s">
        <v>12521</v>
      </c>
      <c r="D6913" s="2" t="s">
        <v>9258</v>
      </c>
      <c r="E6913" s="2" t="s">
        <v>149</v>
      </c>
      <c r="F6913" s="2"/>
    </row>
    <row r="6914" spans="1:6" ht="18" customHeight="1">
      <c r="A6914" s="2">
        <v>6306220000</v>
      </c>
      <c r="B6914" s="2" t="s">
        <v>12525</v>
      </c>
      <c r="C6914" s="2" t="s">
        <v>12521</v>
      </c>
      <c r="D6914" s="2" t="s">
        <v>9258</v>
      </c>
      <c r="E6914" s="2" t="s">
        <v>149</v>
      </c>
      <c r="F6914" s="2"/>
    </row>
    <row r="6915" spans="1:6" ht="18" customHeight="1">
      <c r="A6915" s="2">
        <v>6306291000</v>
      </c>
      <c r="B6915" s="2" t="s">
        <v>12526</v>
      </c>
      <c r="C6915" s="2" t="s">
        <v>12521</v>
      </c>
      <c r="D6915" s="2" t="s">
        <v>9258</v>
      </c>
      <c r="E6915" s="2" t="s">
        <v>149</v>
      </c>
      <c r="F6915" s="2"/>
    </row>
    <row r="6916" spans="1:6" ht="18" customHeight="1">
      <c r="A6916" s="2">
        <v>6306299000</v>
      </c>
      <c r="B6916" s="2" t="s">
        <v>12527</v>
      </c>
      <c r="C6916" s="2" t="s">
        <v>12521</v>
      </c>
      <c r="D6916" s="2" t="s">
        <v>9258</v>
      </c>
      <c r="E6916" s="2" t="s">
        <v>149</v>
      </c>
      <c r="F6916" s="2"/>
    </row>
    <row r="6917" spans="1:6" ht="18" customHeight="1">
      <c r="A6917" s="2">
        <v>6306301000</v>
      </c>
      <c r="B6917" s="2" t="s">
        <v>12528</v>
      </c>
      <c r="C6917" s="2" t="s">
        <v>12521</v>
      </c>
      <c r="D6917" s="2" t="s">
        <v>9258</v>
      </c>
      <c r="E6917" s="2" t="s">
        <v>149</v>
      </c>
      <c r="F6917" s="2"/>
    </row>
    <row r="6918" spans="1:6" ht="18" customHeight="1">
      <c r="A6918" s="2">
        <v>6306309000</v>
      </c>
      <c r="B6918" s="2" t="s">
        <v>12529</v>
      </c>
      <c r="C6918" s="2" t="s">
        <v>12521</v>
      </c>
      <c r="D6918" s="2" t="s">
        <v>9258</v>
      </c>
      <c r="E6918" s="2" t="s">
        <v>149</v>
      </c>
      <c r="F6918" s="2"/>
    </row>
    <row r="6919" spans="1:6" ht="18" customHeight="1">
      <c r="A6919" s="2">
        <v>6306401000</v>
      </c>
      <c r="B6919" s="2" t="s">
        <v>12530</v>
      </c>
      <c r="C6919" s="2" t="s">
        <v>12521</v>
      </c>
      <c r="D6919" s="2" t="s">
        <v>9258</v>
      </c>
      <c r="E6919" s="2" t="s">
        <v>149</v>
      </c>
      <c r="F6919" s="2"/>
    </row>
    <row r="6920" spans="1:6" ht="18" customHeight="1">
      <c r="A6920" s="2">
        <v>6306402000</v>
      </c>
      <c r="B6920" s="2" t="s">
        <v>12531</v>
      </c>
      <c r="C6920" s="2" t="s">
        <v>12521</v>
      </c>
      <c r="D6920" s="2" t="s">
        <v>9258</v>
      </c>
      <c r="E6920" s="2" t="s">
        <v>149</v>
      </c>
      <c r="F6920" s="2"/>
    </row>
    <row r="6921" spans="1:6" ht="18" customHeight="1">
      <c r="A6921" s="2">
        <v>6306409000</v>
      </c>
      <c r="B6921" s="2" t="s">
        <v>12532</v>
      </c>
      <c r="C6921" s="2" t="s">
        <v>12521</v>
      </c>
      <c r="D6921" s="2" t="s">
        <v>9258</v>
      </c>
      <c r="E6921" s="2" t="s">
        <v>149</v>
      </c>
      <c r="F6921" s="2"/>
    </row>
    <row r="6922" spans="1:6" ht="18" customHeight="1">
      <c r="A6922" s="2">
        <v>6306901000</v>
      </c>
      <c r="B6922" s="2" t="s">
        <v>12533</v>
      </c>
      <c r="C6922" s="2" t="s">
        <v>12521</v>
      </c>
      <c r="D6922" s="2" t="s">
        <v>9258</v>
      </c>
      <c r="E6922" s="2" t="s">
        <v>149</v>
      </c>
      <c r="F6922" s="2"/>
    </row>
    <row r="6923" spans="1:6" ht="18" customHeight="1">
      <c r="A6923" s="2">
        <v>6306902000</v>
      </c>
      <c r="B6923" s="2" t="s">
        <v>12534</v>
      </c>
      <c r="C6923" s="2" t="s">
        <v>12521</v>
      </c>
      <c r="D6923" s="2" t="s">
        <v>9258</v>
      </c>
      <c r="E6923" s="2" t="s">
        <v>149</v>
      </c>
      <c r="F6923" s="2"/>
    </row>
    <row r="6924" spans="1:6" ht="18" customHeight="1">
      <c r="A6924" s="2">
        <v>6306903000</v>
      </c>
      <c r="B6924" s="2" t="s">
        <v>12535</v>
      </c>
      <c r="C6924" s="2" t="s">
        <v>12521</v>
      </c>
      <c r="D6924" s="2" t="s">
        <v>9258</v>
      </c>
      <c r="E6924" s="2" t="s">
        <v>149</v>
      </c>
      <c r="F6924" s="2"/>
    </row>
    <row r="6925" spans="1:6" ht="18" customHeight="1">
      <c r="A6925" s="2">
        <v>6306909000</v>
      </c>
      <c r="B6925" s="2" t="s">
        <v>12536</v>
      </c>
      <c r="C6925" s="2" t="s">
        <v>12521</v>
      </c>
      <c r="D6925" s="2" t="s">
        <v>9258</v>
      </c>
      <c r="E6925" s="2" t="s">
        <v>149</v>
      </c>
      <c r="F6925" s="2"/>
    </row>
    <row r="6926" spans="1:6" ht="18" customHeight="1">
      <c r="A6926" s="2">
        <v>6307100000</v>
      </c>
      <c r="B6926" s="2" t="s">
        <v>12537</v>
      </c>
      <c r="C6926" s="2" t="s">
        <v>12538</v>
      </c>
      <c r="D6926" s="2" t="s">
        <v>149</v>
      </c>
      <c r="E6926" s="2"/>
      <c r="F6926" s="2"/>
    </row>
    <row r="6927" spans="1:6" ht="18" customHeight="1">
      <c r="A6927" s="2">
        <v>6307200000</v>
      </c>
      <c r="B6927" s="2" t="s">
        <v>12539</v>
      </c>
      <c r="C6927" s="2" t="s">
        <v>12424</v>
      </c>
      <c r="D6927" s="2" t="s">
        <v>149</v>
      </c>
      <c r="E6927" s="2" t="s">
        <v>9258</v>
      </c>
      <c r="F6927" s="2"/>
    </row>
    <row r="6928" spans="1:6" ht="18" customHeight="1">
      <c r="A6928" s="2">
        <v>6307901010</v>
      </c>
      <c r="B6928" s="2" t="s">
        <v>12540</v>
      </c>
      <c r="C6928" s="2" t="s">
        <v>12424</v>
      </c>
      <c r="D6928" s="2" t="s">
        <v>149</v>
      </c>
      <c r="E6928" s="2" t="s">
        <v>5439</v>
      </c>
      <c r="F6928" s="2"/>
    </row>
    <row r="6929" spans="1:6" ht="18" customHeight="1">
      <c r="A6929" s="2">
        <v>6307901090</v>
      </c>
      <c r="B6929" s="2" t="s">
        <v>12541</v>
      </c>
      <c r="C6929" s="2" t="s">
        <v>12424</v>
      </c>
      <c r="D6929" s="2" t="s">
        <v>149</v>
      </c>
      <c r="E6929" s="2" t="s">
        <v>5439</v>
      </c>
      <c r="F6929" s="2"/>
    </row>
    <row r="6930" spans="1:6" ht="18" customHeight="1">
      <c r="A6930" s="2">
        <v>6307909000</v>
      </c>
      <c r="B6930" s="2" t="s">
        <v>12542</v>
      </c>
      <c r="C6930" s="2" t="s">
        <v>12424</v>
      </c>
      <c r="D6930" s="2" t="s">
        <v>149</v>
      </c>
      <c r="E6930" s="2" t="s">
        <v>5439</v>
      </c>
      <c r="F6930" s="2"/>
    </row>
    <row r="6931" spans="1:6" ht="18" customHeight="1">
      <c r="A6931" s="2">
        <v>6308000000</v>
      </c>
      <c r="B6931" s="2" t="s">
        <v>12543</v>
      </c>
      <c r="C6931" s="2" t="s">
        <v>12544</v>
      </c>
      <c r="D6931" s="2" t="s">
        <v>149</v>
      </c>
      <c r="E6931" s="2"/>
      <c r="F6931" s="2"/>
    </row>
    <row r="6932" spans="1:6" ht="18" customHeight="1">
      <c r="A6932" s="2">
        <v>6309000000</v>
      </c>
      <c r="B6932" s="2" t="s">
        <v>12545</v>
      </c>
      <c r="C6932" s="2" t="s">
        <v>4738</v>
      </c>
      <c r="D6932" s="2" t="s">
        <v>149</v>
      </c>
      <c r="E6932" s="2"/>
      <c r="F6932" s="2">
        <v>9</v>
      </c>
    </row>
    <row r="6933" spans="1:6" ht="18" customHeight="1">
      <c r="A6933" s="2">
        <v>6310100010</v>
      </c>
      <c r="B6933" s="2" t="s">
        <v>12546</v>
      </c>
      <c r="C6933" s="2" t="s">
        <v>12547</v>
      </c>
      <c r="D6933" s="2" t="s">
        <v>149</v>
      </c>
      <c r="E6933" s="2"/>
      <c r="F6933" s="2">
        <v>9</v>
      </c>
    </row>
    <row r="6934" spans="1:6" ht="18" customHeight="1">
      <c r="A6934" s="2">
        <v>6310100090</v>
      </c>
      <c r="B6934" s="2" t="s">
        <v>12548</v>
      </c>
      <c r="C6934" s="2" t="s">
        <v>12547</v>
      </c>
      <c r="D6934" s="2" t="s">
        <v>149</v>
      </c>
      <c r="E6934" s="2"/>
      <c r="F6934" s="2">
        <v>9</v>
      </c>
    </row>
    <row r="6935" spans="1:6" ht="18" customHeight="1">
      <c r="A6935" s="2">
        <v>6310900010</v>
      </c>
      <c r="B6935" s="2" t="s">
        <v>12549</v>
      </c>
      <c r="C6935" s="2" t="s">
        <v>12547</v>
      </c>
      <c r="D6935" s="2" t="s">
        <v>149</v>
      </c>
      <c r="E6935" s="2"/>
      <c r="F6935" s="2">
        <v>9</v>
      </c>
    </row>
    <row r="6936" spans="1:6" ht="18" customHeight="1">
      <c r="A6936" s="2">
        <v>6310900090</v>
      </c>
      <c r="B6936" s="2" t="s">
        <v>12550</v>
      </c>
      <c r="C6936" s="2" t="s">
        <v>12547</v>
      </c>
      <c r="D6936" s="2" t="s">
        <v>149</v>
      </c>
      <c r="E6936" s="2"/>
      <c r="F6936" s="2">
        <v>9</v>
      </c>
    </row>
    <row r="6937" spans="1:6" ht="18" customHeight="1">
      <c r="A6937" s="2">
        <v>6401101000</v>
      </c>
      <c r="B6937" s="2" t="s">
        <v>12551</v>
      </c>
      <c r="C6937" s="2" t="s">
        <v>12552</v>
      </c>
      <c r="D6937" s="2" t="s">
        <v>149</v>
      </c>
      <c r="E6937" s="2" t="s">
        <v>9956</v>
      </c>
      <c r="F6937" s="2"/>
    </row>
    <row r="6938" spans="1:6" ht="18" customHeight="1">
      <c r="A6938" s="2">
        <v>6401109000</v>
      </c>
      <c r="B6938" s="2" t="s">
        <v>12553</v>
      </c>
      <c r="C6938" s="2" t="s">
        <v>12552</v>
      </c>
      <c r="D6938" s="2" t="s">
        <v>149</v>
      </c>
      <c r="E6938" s="2" t="s">
        <v>9956</v>
      </c>
      <c r="F6938" s="2"/>
    </row>
    <row r="6939" spans="1:6" ht="18" customHeight="1">
      <c r="A6939" s="2">
        <v>6401921000</v>
      </c>
      <c r="B6939" s="2" t="s">
        <v>12554</v>
      </c>
      <c r="C6939" s="2" t="s">
        <v>12555</v>
      </c>
      <c r="D6939" s="2" t="s">
        <v>149</v>
      </c>
      <c r="E6939" s="2" t="s">
        <v>9956</v>
      </c>
      <c r="F6939" s="2"/>
    </row>
    <row r="6940" spans="1:6" ht="18" customHeight="1">
      <c r="A6940" s="2">
        <v>6401929000</v>
      </c>
      <c r="B6940" s="2" t="s">
        <v>12556</v>
      </c>
      <c r="C6940" s="2" t="s">
        <v>12555</v>
      </c>
      <c r="D6940" s="2" t="s">
        <v>149</v>
      </c>
      <c r="E6940" s="2" t="s">
        <v>9956</v>
      </c>
      <c r="F6940" s="2"/>
    </row>
    <row r="6941" spans="1:6" ht="18" customHeight="1">
      <c r="A6941" s="2">
        <v>6401990000</v>
      </c>
      <c r="B6941" s="2" t="s">
        <v>12557</v>
      </c>
      <c r="C6941" s="2" t="s">
        <v>12555</v>
      </c>
      <c r="D6941" s="2" t="s">
        <v>149</v>
      </c>
      <c r="E6941" s="2" t="s">
        <v>9956</v>
      </c>
      <c r="F6941" s="2"/>
    </row>
    <row r="6942" spans="1:6" ht="18" customHeight="1">
      <c r="A6942" s="2">
        <v>6402120010</v>
      </c>
      <c r="B6942" s="2" t="s">
        <v>12558</v>
      </c>
      <c r="C6942" s="2" t="s">
        <v>12559</v>
      </c>
      <c r="D6942" s="2" t="s">
        <v>149</v>
      </c>
      <c r="E6942" s="2" t="s">
        <v>9956</v>
      </c>
      <c r="F6942" s="2" t="s">
        <v>8587</v>
      </c>
    </row>
    <row r="6943" spans="1:6" ht="18" customHeight="1">
      <c r="A6943" s="2">
        <v>6402120090</v>
      </c>
      <c r="B6943" s="2" t="s">
        <v>12560</v>
      </c>
      <c r="C6943" s="2" t="s">
        <v>12559</v>
      </c>
      <c r="D6943" s="2" t="s">
        <v>149</v>
      </c>
      <c r="E6943" s="2" t="s">
        <v>9956</v>
      </c>
      <c r="F6943" s="2"/>
    </row>
    <row r="6944" spans="1:6" ht="18" customHeight="1">
      <c r="A6944" s="2">
        <v>6402190010</v>
      </c>
      <c r="B6944" s="2" t="s">
        <v>12561</v>
      </c>
      <c r="C6944" s="2" t="s">
        <v>12559</v>
      </c>
      <c r="D6944" s="2" t="s">
        <v>149</v>
      </c>
      <c r="E6944" s="2" t="s">
        <v>9956</v>
      </c>
      <c r="F6944" s="2" t="s">
        <v>8587</v>
      </c>
    </row>
    <row r="6945" spans="1:6" ht="18" customHeight="1">
      <c r="A6945" s="2">
        <v>6402190090</v>
      </c>
      <c r="B6945" s="2" t="s">
        <v>12562</v>
      </c>
      <c r="C6945" s="2" t="s">
        <v>12559</v>
      </c>
      <c r="D6945" s="2" t="s">
        <v>149</v>
      </c>
      <c r="E6945" s="2" t="s">
        <v>9956</v>
      </c>
      <c r="F6945" s="2"/>
    </row>
    <row r="6946" spans="1:6" ht="18" customHeight="1">
      <c r="A6946" s="2">
        <v>6402200000</v>
      </c>
      <c r="B6946" s="2" t="s">
        <v>12563</v>
      </c>
      <c r="C6946" s="2" t="s">
        <v>12564</v>
      </c>
      <c r="D6946" s="2" t="s">
        <v>149</v>
      </c>
      <c r="E6946" s="2" t="s">
        <v>9956</v>
      </c>
      <c r="F6946" s="2"/>
    </row>
    <row r="6947" spans="1:6" ht="18" customHeight="1">
      <c r="A6947" s="2">
        <v>6402910000</v>
      </c>
      <c r="B6947" s="2" t="s">
        <v>12565</v>
      </c>
      <c r="C6947" s="2" t="s">
        <v>12566</v>
      </c>
      <c r="D6947" s="2" t="s">
        <v>149</v>
      </c>
      <c r="E6947" s="2" t="s">
        <v>9956</v>
      </c>
      <c r="F6947" s="2"/>
    </row>
    <row r="6948" spans="1:6" ht="18" customHeight="1">
      <c r="A6948" s="2">
        <v>6402991000</v>
      </c>
      <c r="B6948" s="2" t="s">
        <v>12567</v>
      </c>
      <c r="C6948" s="2" t="s">
        <v>12566</v>
      </c>
      <c r="D6948" s="2" t="s">
        <v>149</v>
      </c>
      <c r="E6948" s="2" t="s">
        <v>9956</v>
      </c>
      <c r="F6948" s="2"/>
    </row>
    <row r="6949" spans="1:6" ht="18" customHeight="1">
      <c r="A6949" s="2">
        <v>6402992100</v>
      </c>
      <c r="B6949" s="2" t="s">
        <v>12568</v>
      </c>
      <c r="C6949" s="2" t="s">
        <v>12566</v>
      </c>
      <c r="D6949" s="2" t="s">
        <v>149</v>
      </c>
      <c r="E6949" s="2" t="s">
        <v>9956</v>
      </c>
      <c r="F6949" s="2"/>
    </row>
    <row r="6950" spans="1:6" ht="18" customHeight="1">
      <c r="A6950" s="2">
        <v>6402992900</v>
      </c>
      <c r="B6950" s="2" t="s">
        <v>12569</v>
      </c>
      <c r="C6950" s="2" t="s">
        <v>12566</v>
      </c>
      <c r="D6950" s="2" t="s">
        <v>149</v>
      </c>
      <c r="E6950" s="2" t="s">
        <v>9956</v>
      </c>
      <c r="F6950" s="2"/>
    </row>
    <row r="6951" spans="1:6" ht="18" customHeight="1">
      <c r="A6951" s="2">
        <v>6403120010</v>
      </c>
      <c r="B6951" s="2" t="s">
        <v>12570</v>
      </c>
      <c r="C6951" s="2" t="s">
        <v>12571</v>
      </c>
      <c r="D6951" s="2" t="s">
        <v>149</v>
      </c>
      <c r="E6951" s="2" t="s">
        <v>9956</v>
      </c>
      <c r="F6951" s="2" t="s">
        <v>8587</v>
      </c>
    </row>
    <row r="6952" spans="1:6" ht="18" customHeight="1">
      <c r="A6952" s="2">
        <v>6403120090</v>
      </c>
      <c r="B6952" s="2" t="s">
        <v>12572</v>
      </c>
      <c r="C6952" s="2" t="s">
        <v>12571</v>
      </c>
      <c r="D6952" s="2" t="s">
        <v>149</v>
      </c>
      <c r="E6952" s="2" t="s">
        <v>9956</v>
      </c>
      <c r="F6952" s="2"/>
    </row>
    <row r="6953" spans="1:6" ht="18" customHeight="1">
      <c r="A6953" s="2">
        <v>6403190010</v>
      </c>
      <c r="B6953" s="2" t="s">
        <v>12573</v>
      </c>
      <c r="C6953" s="2" t="s">
        <v>12571</v>
      </c>
      <c r="D6953" s="2" t="s">
        <v>149</v>
      </c>
      <c r="E6953" s="2" t="s">
        <v>9956</v>
      </c>
      <c r="F6953" s="2" t="s">
        <v>8587</v>
      </c>
    </row>
    <row r="6954" spans="1:6" ht="18" customHeight="1">
      <c r="A6954" s="2">
        <v>6403190090</v>
      </c>
      <c r="B6954" s="2" t="s">
        <v>12574</v>
      </c>
      <c r="C6954" s="2" t="s">
        <v>12571</v>
      </c>
      <c r="D6954" s="2" t="s">
        <v>149</v>
      </c>
      <c r="E6954" s="2" t="s">
        <v>9956</v>
      </c>
      <c r="F6954" s="2"/>
    </row>
    <row r="6955" spans="1:6" ht="18" customHeight="1">
      <c r="A6955" s="2">
        <v>6403200010</v>
      </c>
      <c r="B6955" s="2" t="s">
        <v>12575</v>
      </c>
      <c r="C6955" s="2" t="s">
        <v>12576</v>
      </c>
      <c r="D6955" s="2" t="s">
        <v>149</v>
      </c>
      <c r="E6955" s="2" t="s">
        <v>9956</v>
      </c>
      <c r="F6955" s="2" t="s">
        <v>8587</v>
      </c>
    </row>
    <row r="6956" spans="1:6" ht="18" customHeight="1">
      <c r="A6956" s="2">
        <v>6403200090</v>
      </c>
      <c r="B6956" s="2" t="s">
        <v>12577</v>
      </c>
      <c r="C6956" s="2" t="s">
        <v>12576</v>
      </c>
      <c r="D6956" s="2" t="s">
        <v>149</v>
      </c>
      <c r="E6956" s="2" t="s">
        <v>9956</v>
      </c>
      <c r="F6956" s="2"/>
    </row>
    <row r="6957" spans="1:6" ht="18" customHeight="1">
      <c r="A6957" s="2">
        <v>6403400010</v>
      </c>
      <c r="B6957" s="2" t="s">
        <v>12578</v>
      </c>
      <c r="C6957" s="2" t="s">
        <v>12552</v>
      </c>
      <c r="D6957" s="2" t="s">
        <v>149</v>
      </c>
      <c r="E6957" s="2" t="s">
        <v>9956</v>
      </c>
      <c r="F6957" s="2" t="s">
        <v>8607</v>
      </c>
    </row>
    <row r="6958" spans="1:6" ht="18" customHeight="1">
      <c r="A6958" s="2">
        <v>6403400090</v>
      </c>
      <c r="B6958" s="2" t="s">
        <v>12579</v>
      </c>
      <c r="C6958" s="2" t="s">
        <v>12552</v>
      </c>
      <c r="D6958" s="2" t="s">
        <v>149</v>
      </c>
      <c r="E6958" s="2" t="s">
        <v>9956</v>
      </c>
      <c r="F6958" s="2"/>
    </row>
    <row r="6959" spans="1:6" ht="18" customHeight="1">
      <c r="A6959" s="2">
        <v>6403511110</v>
      </c>
      <c r="B6959" s="2" t="s">
        <v>12580</v>
      </c>
      <c r="C6959" s="2" t="s">
        <v>12581</v>
      </c>
      <c r="D6959" s="2" t="s">
        <v>149</v>
      </c>
      <c r="E6959" s="2" t="s">
        <v>9956</v>
      </c>
      <c r="F6959" s="2" t="s">
        <v>8607</v>
      </c>
    </row>
    <row r="6960" spans="1:6" ht="18" customHeight="1">
      <c r="A6960" s="2">
        <v>6403511190</v>
      </c>
      <c r="B6960" s="2" t="s">
        <v>12582</v>
      </c>
      <c r="C6960" s="2" t="s">
        <v>12581</v>
      </c>
      <c r="D6960" s="2" t="s">
        <v>149</v>
      </c>
      <c r="E6960" s="2" t="s">
        <v>9956</v>
      </c>
      <c r="F6960" s="2" t="s">
        <v>6407</v>
      </c>
    </row>
    <row r="6961" spans="1:6" ht="18" customHeight="1">
      <c r="A6961" s="2">
        <v>6403511910</v>
      </c>
      <c r="B6961" s="2" t="s">
        <v>12583</v>
      </c>
      <c r="C6961" s="2" t="s">
        <v>12581</v>
      </c>
      <c r="D6961" s="2" t="s">
        <v>149</v>
      </c>
      <c r="E6961" s="2" t="s">
        <v>9956</v>
      </c>
      <c r="F6961" s="2" t="s">
        <v>8587</v>
      </c>
    </row>
    <row r="6962" spans="1:6" ht="18" customHeight="1">
      <c r="A6962" s="2">
        <v>6403511990</v>
      </c>
      <c r="B6962" s="2" t="s">
        <v>12584</v>
      </c>
      <c r="C6962" s="2" t="s">
        <v>12581</v>
      </c>
      <c r="D6962" s="2" t="s">
        <v>149</v>
      </c>
      <c r="E6962" s="2" t="s">
        <v>9956</v>
      </c>
      <c r="F6962" s="2"/>
    </row>
    <row r="6963" spans="1:6" ht="18" customHeight="1">
      <c r="A6963" s="2">
        <v>6403519110</v>
      </c>
      <c r="B6963" s="2" t="s">
        <v>12585</v>
      </c>
      <c r="C6963" s="2" t="s">
        <v>12586</v>
      </c>
      <c r="D6963" s="2" t="s">
        <v>149</v>
      </c>
      <c r="E6963" s="2" t="s">
        <v>9956</v>
      </c>
      <c r="F6963" s="2" t="s">
        <v>8587</v>
      </c>
    </row>
    <row r="6964" spans="1:6" ht="18" customHeight="1">
      <c r="A6964" s="2">
        <v>6403519190</v>
      </c>
      <c r="B6964" s="2" t="s">
        <v>12587</v>
      </c>
      <c r="C6964" s="2" t="s">
        <v>12586</v>
      </c>
      <c r="D6964" s="2" t="s">
        <v>149</v>
      </c>
      <c r="E6964" s="2" t="s">
        <v>9956</v>
      </c>
      <c r="F6964" s="2" t="s">
        <v>6407</v>
      </c>
    </row>
    <row r="6965" spans="1:6" ht="18" customHeight="1">
      <c r="A6965" s="2">
        <v>6403519910</v>
      </c>
      <c r="B6965" s="2" t="s">
        <v>12585</v>
      </c>
      <c r="C6965" s="2" t="s">
        <v>12586</v>
      </c>
      <c r="D6965" s="2" t="s">
        <v>149</v>
      </c>
      <c r="E6965" s="2" t="s">
        <v>9956</v>
      </c>
      <c r="F6965" s="2" t="s">
        <v>8607</v>
      </c>
    </row>
    <row r="6966" spans="1:6" ht="18" customHeight="1">
      <c r="A6966" s="2">
        <v>6403519990</v>
      </c>
      <c r="B6966" s="2" t="s">
        <v>12588</v>
      </c>
      <c r="C6966" s="2" t="s">
        <v>12586</v>
      </c>
      <c r="D6966" s="2" t="s">
        <v>149</v>
      </c>
      <c r="E6966" s="2" t="s">
        <v>9956</v>
      </c>
      <c r="F6966" s="2"/>
    </row>
    <row r="6967" spans="1:6" ht="18" customHeight="1">
      <c r="A6967" s="2">
        <v>6403590010</v>
      </c>
      <c r="B6967" s="2" t="s">
        <v>12589</v>
      </c>
      <c r="C6967" s="2" t="s">
        <v>12590</v>
      </c>
      <c r="D6967" s="2" t="s">
        <v>149</v>
      </c>
      <c r="E6967" s="2" t="s">
        <v>9956</v>
      </c>
      <c r="F6967" s="2" t="s">
        <v>8587</v>
      </c>
    </row>
    <row r="6968" spans="1:6" ht="18" customHeight="1">
      <c r="A6968" s="2">
        <v>6403590090</v>
      </c>
      <c r="B6968" s="2" t="s">
        <v>12591</v>
      </c>
      <c r="C6968" s="2" t="s">
        <v>12590</v>
      </c>
      <c r="D6968" s="2" t="s">
        <v>149</v>
      </c>
      <c r="E6968" s="2" t="s">
        <v>9956</v>
      </c>
      <c r="F6968" s="2"/>
    </row>
    <row r="6969" spans="1:6" ht="18" customHeight="1">
      <c r="A6969" s="2">
        <v>6403911110</v>
      </c>
      <c r="B6969" s="2" t="s">
        <v>12592</v>
      </c>
      <c r="C6969" s="2" t="s">
        <v>12581</v>
      </c>
      <c r="D6969" s="2" t="s">
        <v>149</v>
      </c>
      <c r="E6969" s="2" t="s">
        <v>9956</v>
      </c>
      <c r="F6969" s="2" t="s">
        <v>8587</v>
      </c>
    </row>
    <row r="6970" spans="1:6" ht="18" customHeight="1">
      <c r="A6970" s="2">
        <v>6403911190</v>
      </c>
      <c r="B6970" s="2" t="s">
        <v>12593</v>
      </c>
      <c r="C6970" s="2" t="s">
        <v>12581</v>
      </c>
      <c r="D6970" s="2" t="s">
        <v>149</v>
      </c>
      <c r="E6970" s="2" t="s">
        <v>9956</v>
      </c>
      <c r="F6970" s="2" t="s">
        <v>6407</v>
      </c>
    </row>
    <row r="6971" spans="1:6" ht="18" customHeight="1">
      <c r="A6971" s="2">
        <v>6403911910</v>
      </c>
      <c r="B6971" s="2" t="s">
        <v>12592</v>
      </c>
      <c r="C6971" s="2" t="s">
        <v>12581</v>
      </c>
      <c r="D6971" s="2" t="s">
        <v>149</v>
      </c>
      <c r="E6971" s="2" t="s">
        <v>9956</v>
      </c>
      <c r="F6971" s="2" t="s">
        <v>8587</v>
      </c>
    </row>
    <row r="6972" spans="1:6" ht="18" customHeight="1">
      <c r="A6972" s="2">
        <v>6403911990</v>
      </c>
      <c r="B6972" s="2" t="s">
        <v>12593</v>
      </c>
      <c r="C6972" s="2" t="s">
        <v>12581</v>
      </c>
      <c r="D6972" s="2" t="s">
        <v>149</v>
      </c>
      <c r="E6972" s="2" t="s">
        <v>9956</v>
      </c>
      <c r="F6972" s="2"/>
    </row>
    <row r="6973" spans="1:6" ht="18" customHeight="1">
      <c r="A6973" s="2">
        <v>6403919110</v>
      </c>
      <c r="B6973" s="2" t="s">
        <v>12594</v>
      </c>
      <c r="C6973" s="2" t="s">
        <v>12586</v>
      </c>
      <c r="D6973" s="2" t="s">
        <v>149</v>
      </c>
      <c r="E6973" s="2" t="s">
        <v>9956</v>
      </c>
      <c r="F6973" s="2" t="s">
        <v>8587</v>
      </c>
    </row>
    <row r="6974" spans="1:6" ht="18" customHeight="1">
      <c r="A6974" s="2">
        <v>6403919190</v>
      </c>
      <c r="B6974" s="2" t="s">
        <v>12595</v>
      </c>
      <c r="C6974" s="2" t="s">
        <v>12586</v>
      </c>
      <c r="D6974" s="2" t="s">
        <v>149</v>
      </c>
      <c r="E6974" s="2" t="s">
        <v>9956</v>
      </c>
      <c r="F6974" s="2" t="s">
        <v>6407</v>
      </c>
    </row>
    <row r="6975" spans="1:6" ht="18" customHeight="1">
      <c r="A6975" s="2">
        <v>6403919910</v>
      </c>
      <c r="B6975" s="2" t="s">
        <v>12594</v>
      </c>
      <c r="C6975" s="2" t="s">
        <v>12586</v>
      </c>
      <c r="D6975" s="2" t="s">
        <v>149</v>
      </c>
      <c r="E6975" s="2" t="s">
        <v>9956</v>
      </c>
      <c r="F6975" s="2" t="s">
        <v>8587</v>
      </c>
    </row>
    <row r="6976" spans="1:6" ht="18" customHeight="1">
      <c r="A6976" s="2">
        <v>6403919990</v>
      </c>
      <c r="B6976" s="2" t="s">
        <v>12595</v>
      </c>
      <c r="C6976" s="2" t="s">
        <v>12586</v>
      </c>
      <c r="D6976" s="2" t="s">
        <v>149</v>
      </c>
      <c r="E6976" s="2" t="s">
        <v>9956</v>
      </c>
      <c r="F6976" s="2"/>
    </row>
    <row r="6977" spans="1:6" ht="18" customHeight="1">
      <c r="A6977" s="2">
        <v>6403990010</v>
      </c>
      <c r="B6977" s="2" t="s">
        <v>12596</v>
      </c>
      <c r="C6977" s="2" t="s">
        <v>12590</v>
      </c>
      <c r="D6977" s="2" t="s">
        <v>149</v>
      </c>
      <c r="E6977" s="2" t="s">
        <v>9956</v>
      </c>
      <c r="F6977" s="2" t="s">
        <v>8587</v>
      </c>
    </row>
    <row r="6978" spans="1:6" ht="18" customHeight="1">
      <c r="A6978" s="2">
        <v>6403990090</v>
      </c>
      <c r="B6978" s="2" t="s">
        <v>12597</v>
      </c>
      <c r="C6978" s="2" t="s">
        <v>12590</v>
      </c>
      <c r="D6978" s="2" t="s">
        <v>149</v>
      </c>
      <c r="E6978" s="2" t="s">
        <v>9956</v>
      </c>
      <c r="F6978" s="2"/>
    </row>
    <row r="6979" spans="1:6" ht="18" customHeight="1">
      <c r="A6979" s="2">
        <v>6404110000</v>
      </c>
      <c r="B6979" s="2" t="s">
        <v>12598</v>
      </c>
      <c r="C6979" s="2" t="s">
        <v>12576</v>
      </c>
      <c r="D6979" s="2" t="s">
        <v>149</v>
      </c>
      <c r="E6979" s="2" t="s">
        <v>9956</v>
      </c>
      <c r="F6979" s="2"/>
    </row>
    <row r="6980" spans="1:6" ht="18" customHeight="1">
      <c r="A6980" s="2">
        <v>6404191000</v>
      </c>
      <c r="B6980" s="2" t="s">
        <v>12599</v>
      </c>
      <c r="C6980" s="2" t="s">
        <v>12576</v>
      </c>
      <c r="D6980" s="2" t="s">
        <v>149</v>
      </c>
      <c r="E6980" s="2" t="s">
        <v>9956</v>
      </c>
      <c r="F6980" s="2"/>
    </row>
    <row r="6981" spans="1:6" ht="18" customHeight="1">
      <c r="A6981" s="2">
        <v>6404199000</v>
      </c>
      <c r="B6981" s="2" t="s">
        <v>12600</v>
      </c>
      <c r="C6981" s="2" t="s">
        <v>12576</v>
      </c>
      <c r="D6981" s="2" t="s">
        <v>149</v>
      </c>
      <c r="E6981" s="2" t="s">
        <v>9956</v>
      </c>
      <c r="F6981" s="2"/>
    </row>
    <row r="6982" spans="1:6" ht="18" customHeight="1">
      <c r="A6982" s="2">
        <v>6404201000</v>
      </c>
      <c r="B6982" s="2" t="s">
        <v>12601</v>
      </c>
      <c r="C6982" s="2" t="s">
        <v>12576</v>
      </c>
      <c r="D6982" s="2" t="s">
        <v>149</v>
      </c>
      <c r="E6982" s="2" t="s">
        <v>9956</v>
      </c>
      <c r="F6982" s="2"/>
    </row>
    <row r="6983" spans="1:6" ht="18" customHeight="1">
      <c r="A6983" s="2">
        <v>6404209000</v>
      </c>
      <c r="B6983" s="2" t="s">
        <v>12602</v>
      </c>
      <c r="C6983" s="2" t="s">
        <v>12576</v>
      </c>
      <c r="D6983" s="2" t="s">
        <v>149</v>
      </c>
      <c r="E6983" s="2" t="s">
        <v>9956</v>
      </c>
      <c r="F6983" s="2"/>
    </row>
    <row r="6984" spans="1:6" ht="18" customHeight="1">
      <c r="A6984" s="2">
        <v>6405101000</v>
      </c>
      <c r="B6984" s="2" t="s">
        <v>12603</v>
      </c>
      <c r="C6984" s="2" t="s">
        <v>12576</v>
      </c>
      <c r="D6984" s="2" t="s">
        <v>149</v>
      </c>
      <c r="E6984" s="2" t="s">
        <v>9956</v>
      </c>
      <c r="F6984" s="2"/>
    </row>
    <row r="6985" spans="1:6" ht="18" customHeight="1">
      <c r="A6985" s="2">
        <v>6405109010</v>
      </c>
      <c r="B6985" s="2" t="s">
        <v>12596</v>
      </c>
      <c r="C6985" s="2" t="s">
        <v>12576</v>
      </c>
      <c r="D6985" s="2" t="s">
        <v>149</v>
      </c>
      <c r="E6985" s="2" t="s">
        <v>9956</v>
      </c>
      <c r="F6985" s="2" t="s">
        <v>8587</v>
      </c>
    </row>
    <row r="6986" spans="1:6" ht="18" customHeight="1">
      <c r="A6986" s="2">
        <v>6405109090</v>
      </c>
      <c r="B6986" s="2" t="s">
        <v>12604</v>
      </c>
      <c r="C6986" s="2" t="s">
        <v>12576</v>
      </c>
      <c r="D6986" s="2" t="s">
        <v>149</v>
      </c>
      <c r="E6986" s="2" t="s">
        <v>9956</v>
      </c>
      <c r="F6986" s="2"/>
    </row>
    <row r="6987" spans="1:6" ht="18" customHeight="1">
      <c r="A6987" s="2">
        <v>6405200010</v>
      </c>
      <c r="B6987" s="2" t="s">
        <v>12605</v>
      </c>
      <c r="C6987" s="2" t="s">
        <v>12576</v>
      </c>
      <c r="D6987" s="2" t="s">
        <v>149</v>
      </c>
      <c r="E6987" s="2" t="s">
        <v>9956</v>
      </c>
      <c r="F6987" s="2"/>
    </row>
    <row r="6988" spans="1:6" ht="18" customHeight="1">
      <c r="A6988" s="2">
        <v>6405200090</v>
      </c>
      <c r="B6988" s="2" t="s">
        <v>12606</v>
      </c>
      <c r="C6988" s="2" t="s">
        <v>12576</v>
      </c>
      <c r="D6988" s="2" t="s">
        <v>149</v>
      </c>
      <c r="E6988" s="2" t="s">
        <v>9956</v>
      </c>
      <c r="F6988" s="2"/>
    </row>
    <row r="6989" spans="1:6" ht="18" customHeight="1">
      <c r="A6989" s="2">
        <v>6405901000</v>
      </c>
      <c r="B6989" s="2" t="s">
        <v>12607</v>
      </c>
      <c r="C6989" s="2" t="s">
        <v>12576</v>
      </c>
      <c r="D6989" s="2" t="s">
        <v>149</v>
      </c>
      <c r="E6989" s="2" t="s">
        <v>9956</v>
      </c>
      <c r="F6989" s="2"/>
    </row>
    <row r="6990" spans="1:6" ht="18" customHeight="1">
      <c r="A6990" s="2">
        <v>6405909000</v>
      </c>
      <c r="B6990" s="2" t="s">
        <v>12608</v>
      </c>
      <c r="C6990" s="2" t="s">
        <v>12576</v>
      </c>
      <c r="D6990" s="2" t="s">
        <v>149</v>
      </c>
      <c r="E6990" s="2" t="s">
        <v>9956</v>
      </c>
      <c r="F6990" s="2"/>
    </row>
    <row r="6991" spans="1:6" ht="18" customHeight="1">
      <c r="A6991" s="2">
        <v>6406100010</v>
      </c>
      <c r="B6991" s="2" t="s">
        <v>12609</v>
      </c>
      <c r="C6991" s="2" t="s">
        <v>12610</v>
      </c>
      <c r="D6991" s="2" t="s">
        <v>149</v>
      </c>
      <c r="E6991" s="2" t="s">
        <v>5439</v>
      </c>
      <c r="F6991" s="2" t="s">
        <v>8607</v>
      </c>
    </row>
    <row r="6992" spans="1:6" ht="18" customHeight="1">
      <c r="A6992" s="2">
        <v>6406100090</v>
      </c>
      <c r="B6992" s="2" t="s">
        <v>12611</v>
      </c>
      <c r="C6992" s="2" t="s">
        <v>12610</v>
      </c>
      <c r="D6992" s="2" t="s">
        <v>149</v>
      </c>
      <c r="E6992" s="2" t="s">
        <v>5439</v>
      </c>
      <c r="F6992" s="2"/>
    </row>
    <row r="6993" spans="1:6" ht="18" customHeight="1">
      <c r="A6993" s="2">
        <v>6406201000</v>
      </c>
      <c r="B6993" s="2" t="s">
        <v>12612</v>
      </c>
      <c r="C6993" s="2" t="s">
        <v>12610</v>
      </c>
      <c r="D6993" s="2" t="s">
        <v>149</v>
      </c>
      <c r="E6993" s="2" t="s">
        <v>5439</v>
      </c>
      <c r="F6993" s="2"/>
    </row>
    <row r="6994" spans="1:6" ht="18" customHeight="1">
      <c r="A6994" s="2">
        <v>6406202000</v>
      </c>
      <c r="B6994" s="2" t="s">
        <v>12613</v>
      </c>
      <c r="C6994" s="2" t="s">
        <v>12610</v>
      </c>
      <c r="D6994" s="2" t="s">
        <v>149</v>
      </c>
      <c r="E6994" s="2" t="s">
        <v>5439</v>
      </c>
      <c r="F6994" s="2"/>
    </row>
    <row r="6995" spans="1:6" ht="18" customHeight="1">
      <c r="A6995" s="2">
        <v>6406901000</v>
      </c>
      <c r="B6995" s="2" t="s">
        <v>12614</v>
      </c>
      <c r="C6995" s="2" t="s">
        <v>12610</v>
      </c>
      <c r="D6995" s="2" t="s">
        <v>149</v>
      </c>
      <c r="E6995" s="2" t="s">
        <v>5439</v>
      </c>
      <c r="F6995" s="2"/>
    </row>
    <row r="6996" spans="1:6" ht="18" customHeight="1">
      <c r="A6996" s="2">
        <v>6406909100</v>
      </c>
      <c r="B6996" s="2" t="s">
        <v>12615</v>
      </c>
      <c r="C6996" s="2" t="s">
        <v>12610</v>
      </c>
      <c r="D6996" s="2" t="s">
        <v>149</v>
      </c>
      <c r="E6996" s="2" t="s">
        <v>5439</v>
      </c>
      <c r="F6996" s="2"/>
    </row>
    <row r="6997" spans="1:6" ht="18" customHeight="1">
      <c r="A6997" s="2">
        <v>6406909200</v>
      </c>
      <c r="B6997" s="2" t="s">
        <v>12616</v>
      </c>
      <c r="C6997" s="2" t="s">
        <v>12610</v>
      </c>
      <c r="D6997" s="2" t="s">
        <v>149</v>
      </c>
      <c r="E6997" s="2" t="s">
        <v>5439</v>
      </c>
      <c r="F6997" s="2"/>
    </row>
    <row r="6998" spans="1:6" ht="18" customHeight="1">
      <c r="A6998" s="2">
        <v>6406909900</v>
      </c>
      <c r="B6998" s="2" t="s">
        <v>12617</v>
      </c>
      <c r="C6998" s="2" t="s">
        <v>12610</v>
      </c>
      <c r="D6998" s="2" t="s">
        <v>149</v>
      </c>
      <c r="E6998" s="2" t="s">
        <v>5439</v>
      </c>
      <c r="F6998" s="2"/>
    </row>
    <row r="6999" spans="1:6" ht="18" customHeight="1">
      <c r="A6999" s="2">
        <v>6501000000</v>
      </c>
      <c r="B6999" s="2" t="s">
        <v>12618</v>
      </c>
      <c r="C6999" s="2" t="s">
        <v>12619</v>
      </c>
      <c r="D6999" s="2" t="s">
        <v>149</v>
      </c>
      <c r="E6999" s="2"/>
      <c r="F6999" s="2"/>
    </row>
    <row r="7000" spans="1:6" ht="18" customHeight="1">
      <c r="A7000" s="2">
        <v>6502000000</v>
      </c>
      <c r="B7000" s="2" t="s">
        <v>12620</v>
      </c>
      <c r="C7000" s="2" t="s">
        <v>12621</v>
      </c>
      <c r="D7000" s="2" t="s">
        <v>149</v>
      </c>
      <c r="E7000" s="2"/>
      <c r="F7000" s="2"/>
    </row>
    <row r="7001" spans="1:6" ht="18" customHeight="1">
      <c r="A7001" s="2">
        <v>6504000000</v>
      </c>
      <c r="B7001" s="2" t="s">
        <v>12622</v>
      </c>
      <c r="C7001" s="2" t="s">
        <v>12623</v>
      </c>
      <c r="D7001" s="2" t="s">
        <v>5439</v>
      </c>
      <c r="E7001" s="2" t="s">
        <v>149</v>
      </c>
      <c r="F7001" s="2"/>
    </row>
    <row r="7002" spans="1:6" ht="18" customHeight="1">
      <c r="A7002" s="2">
        <v>6505001000</v>
      </c>
      <c r="B7002" s="2" t="s">
        <v>12624</v>
      </c>
      <c r="C7002" s="2" t="s">
        <v>12625</v>
      </c>
      <c r="D7002" s="2" t="s">
        <v>5439</v>
      </c>
      <c r="E7002" s="2" t="s">
        <v>149</v>
      </c>
      <c r="F7002" s="2"/>
    </row>
    <row r="7003" spans="1:6" ht="18" customHeight="1">
      <c r="A7003" s="2">
        <v>6505002000</v>
      </c>
      <c r="B7003" s="2" t="s">
        <v>12626</v>
      </c>
      <c r="C7003" s="2" t="s">
        <v>12627</v>
      </c>
      <c r="D7003" s="2" t="s">
        <v>5439</v>
      </c>
      <c r="E7003" s="2" t="s">
        <v>149</v>
      </c>
      <c r="F7003" s="2"/>
    </row>
    <row r="7004" spans="1:6" ht="18" customHeight="1">
      <c r="A7004" s="2">
        <v>6505009100</v>
      </c>
      <c r="B7004" s="2" t="s">
        <v>12628</v>
      </c>
      <c r="C7004" s="2" t="s">
        <v>12629</v>
      </c>
      <c r="D7004" s="2" t="s">
        <v>5439</v>
      </c>
      <c r="E7004" s="2" t="s">
        <v>149</v>
      </c>
      <c r="F7004" s="2"/>
    </row>
    <row r="7005" spans="1:6" ht="18" customHeight="1">
      <c r="A7005" s="2">
        <v>6505009900</v>
      </c>
      <c r="B7005" s="2" t="s">
        <v>12630</v>
      </c>
      <c r="C7005" s="2" t="s">
        <v>12631</v>
      </c>
      <c r="D7005" s="2" t="s">
        <v>5439</v>
      </c>
      <c r="E7005" s="2" t="s">
        <v>149</v>
      </c>
      <c r="F7005" s="2"/>
    </row>
    <row r="7006" spans="1:6" ht="18" customHeight="1">
      <c r="A7006" s="2">
        <v>6506100010</v>
      </c>
      <c r="B7006" s="2" t="s">
        <v>12632</v>
      </c>
      <c r="C7006" s="2" t="s">
        <v>12633</v>
      </c>
      <c r="D7006" s="2" t="s">
        <v>5439</v>
      </c>
      <c r="E7006" s="2" t="s">
        <v>149</v>
      </c>
      <c r="F7006" s="2">
        <v>3</v>
      </c>
    </row>
    <row r="7007" spans="1:6" ht="18" customHeight="1">
      <c r="A7007" s="2">
        <v>6506100090</v>
      </c>
      <c r="B7007" s="2" t="s">
        <v>12634</v>
      </c>
      <c r="C7007" s="2" t="s">
        <v>12633</v>
      </c>
      <c r="D7007" s="2" t="s">
        <v>5439</v>
      </c>
      <c r="E7007" s="2" t="s">
        <v>149</v>
      </c>
      <c r="F7007" s="2"/>
    </row>
    <row r="7008" spans="1:6" ht="18" customHeight="1">
      <c r="A7008" s="2">
        <v>6506910000</v>
      </c>
      <c r="B7008" s="2" t="s">
        <v>12635</v>
      </c>
      <c r="C7008" s="2" t="s">
        <v>12636</v>
      </c>
      <c r="D7008" s="2" t="s">
        <v>5439</v>
      </c>
      <c r="E7008" s="2" t="s">
        <v>149</v>
      </c>
      <c r="F7008" s="2"/>
    </row>
    <row r="7009" spans="1:6" ht="18" customHeight="1">
      <c r="A7009" s="2">
        <v>6506991010</v>
      </c>
      <c r="B7009" s="2" t="s">
        <v>12637</v>
      </c>
      <c r="C7009" s="2" t="s">
        <v>12636</v>
      </c>
      <c r="D7009" s="2" t="s">
        <v>5439</v>
      </c>
      <c r="E7009" s="2" t="s">
        <v>149</v>
      </c>
      <c r="F7009" s="2" t="s">
        <v>8587</v>
      </c>
    </row>
    <row r="7010" spans="1:6" ht="18" customHeight="1">
      <c r="A7010" s="2">
        <v>6506991090</v>
      </c>
      <c r="B7010" s="2" t="s">
        <v>12638</v>
      </c>
      <c r="C7010" s="2" t="s">
        <v>12636</v>
      </c>
      <c r="D7010" s="2" t="s">
        <v>5439</v>
      </c>
      <c r="E7010" s="2" t="s">
        <v>149</v>
      </c>
      <c r="F7010" s="2"/>
    </row>
    <row r="7011" spans="1:6" ht="18" customHeight="1">
      <c r="A7011" s="2">
        <v>6506992010</v>
      </c>
      <c r="B7011" s="2" t="s">
        <v>12639</v>
      </c>
      <c r="C7011" s="2" t="s">
        <v>12636</v>
      </c>
      <c r="D7011" s="2" t="s">
        <v>5439</v>
      </c>
      <c r="E7011" s="2" t="s">
        <v>149</v>
      </c>
      <c r="F7011" s="2" t="s">
        <v>8587</v>
      </c>
    </row>
    <row r="7012" spans="1:6" ht="18" customHeight="1">
      <c r="A7012" s="2">
        <v>6506992090</v>
      </c>
      <c r="B7012" s="2" t="s">
        <v>12640</v>
      </c>
      <c r="C7012" s="2" t="s">
        <v>12636</v>
      </c>
      <c r="D7012" s="2" t="s">
        <v>5439</v>
      </c>
      <c r="E7012" s="2" t="s">
        <v>149</v>
      </c>
      <c r="F7012" s="2"/>
    </row>
    <row r="7013" spans="1:6" ht="18" customHeight="1">
      <c r="A7013" s="2">
        <v>6506999000</v>
      </c>
      <c r="B7013" s="2" t="s">
        <v>12641</v>
      </c>
      <c r="C7013" s="2" t="s">
        <v>12636</v>
      </c>
      <c r="D7013" s="2" t="s">
        <v>5439</v>
      </c>
      <c r="E7013" s="2" t="s">
        <v>149</v>
      </c>
      <c r="F7013" s="2"/>
    </row>
    <row r="7014" spans="1:6" ht="18" customHeight="1">
      <c r="A7014" s="2">
        <v>6507000010</v>
      </c>
      <c r="B7014" s="2" t="s">
        <v>12642</v>
      </c>
      <c r="C7014" s="2" t="s">
        <v>11065</v>
      </c>
      <c r="D7014" s="2" t="s">
        <v>149</v>
      </c>
      <c r="E7014" s="2"/>
      <c r="F7014" s="2" t="s">
        <v>8607</v>
      </c>
    </row>
    <row r="7015" spans="1:6" ht="18" customHeight="1">
      <c r="A7015" s="2">
        <v>6507000090</v>
      </c>
      <c r="B7015" s="2" t="s">
        <v>12643</v>
      </c>
      <c r="C7015" s="2" t="s">
        <v>11065</v>
      </c>
      <c r="D7015" s="2" t="s">
        <v>149</v>
      </c>
      <c r="E7015" s="2"/>
      <c r="F7015" s="2"/>
    </row>
    <row r="7016" spans="1:6" ht="18" customHeight="1">
      <c r="A7016" s="2">
        <v>6601100000</v>
      </c>
      <c r="B7016" s="2" t="s">
        <v>12644</v>
      </c>
      <c r="C7016" s="2" t="s">
        <v>12645</v>
      </c>
      <c r="D7016" s="2" t="s">
        <v>149</v>
      </c>
      <c r="E7016" s="2" t="s">
        <v>12646</v>
      </c>
      <c r="F7016" s="2"/>
    </row>
    <row r="7017" spans="1:6" ht="18" customHeight="1">
      <c r="A7017" s="2">
        <v>6601910000</v>
      </c>
      <c r="B7017" s="2" t="s">
        <v>12647</v>
      </c>
      <c r="C7017" s="2" t="s">
        <v>12645</v>
      </c>
      <c r="D7017" s="2" t="s">
        <v>149</v>
      </c>
      <c r="E7017" s="2" t="s">
        <v>12646</v>
      </c>
      <c r="F7017" s="2"/>
    </row>
    <row r="7018" spans="1:6" ht="18" customHeight="1">
      <c r="A7018" s="2">
        <v>6601990000</v>
      </c>
      <c r="B7018" s="2" t="s">
        <v>12648</v>
      </c>
      <c r="C7018" s="2" t="s">
        <v>12645</v>
      </c>
      <c r="D7018" s="2" t="s">
        <v>149</v>
      </c>
      <c r="E7018" s="2" t="s">
        <v>12646</v>
      </c>
      <c r="F7018" s="2"/>
    </row>
    <row r="7019" spans="1:6" ht="18" customHeight="1">
      <c r="A7019" s="2">
        <v>6602000011</v>
      </c>
      <c r="B7019" s="2" t="s">
        <v>12649</v>
      </c>
      <c r="C7019" s="2" t="s">
        <v>12636</v>
      </c>
      <c r="D7019" s="2" t="s">
        <v>149</v>
      </c>
      <c r="E7019" s="2" t="s">
        <v>12646</v>
      </c>
      <c r="F7019" s="2" t="s">
        <v>8587</v>
      </c>
    </row>
    <row r="7020" spans="1:6" ht="18" customHeight="1">
      <c r="A7020" s="2">
        <v>6602000019</v>
      </c>
      <c r="B7020" s="2" t="s">
        <v>12650</v>
      </c>
      <c r="C7020" s="2" t="s">
        <v>12636</v>
      </c>
      <c r="D7020" s="2" t="s">
        <v>149</v>
      </c>
      <c r="E7020" s="2" t="s">
        <v>12646</v>
      </c>
      <c r="F7020" s="2"/>
    </row>
    <row r="7021" spans="1:6" ht="18" customHeight="1">
      <c r="A7021" s="2">
        <v>6602000090</v>
      </c>
      <c r="B7021" s="2" t="s">
        <v>12651</v>
      </c>
      <c r="C7021" s="2" t="s">
        <v>12636</v>
      </c>
      <c r="D7021" s="2" t="s">
        <v>149</v>
      </c>
      <c r="E7021" s="2" t="s">
        <v>12646</v>
      </c>
      <c r="F7021" s="2"/>
    </row>
    <row r="7022" spans="1:6" ht="18" customHeight="1">
      <c r="A7022" s="2">
        <v>6603200000</v>
      </c>
      <c r="B7022" s="2" t="s">
        <v>12652</v>
      </c>
      <c r="C7022" s="2" t="s">
        <v>11065</v>
      </c>
      <c r="D7022" s="2" t="s">
        <v>149</v>
      </c>
      <c r="E7022" s="2"/>
      <c r="F7022" s="2"/>
    </row>
    <row r="7023" spans="1:6" ht="18" customHeight="1">
      <c r="A7023" s="2">
        <v>6603900010</v>
      </c>
      <c r="B7023" s="2" t="s">
        <v>12653</v>
      </c>
      <c r="C7023" s="2" t="s">
        <v>11065</v>
      </c>
      <c r="D7023" s="2" t="s">
        <v>149</v>
      </c>
      <c r="E7023" s="2"/>
      <c r="F7023" s="2" t="s">
        <v>8587</v>
      </c>
    </row>
    <row r="7024" spans="1:6" ht="18" customHeight="1">
      <c r="A7024" s="2">
        <v>6603900090</v>
      </c>
      <c r="B7024" s="2" t="s">
        <v>12654</v>
      </c>
      <c r="C7024" s="2" t="s">
        <v>11065</v>
      </c>
      <c r="D7024" s="2" t="s">
        <v>149</v>
      </c>
      <c r="E7024" s="2"/>
      <c r="F7024" s="2"/>
    </row>
    <row r="7025" spans="1:6" ht="18" customHeight="1">
      <c r="A7025" s="2">
        <v>6701000010</v>
      </c>
      <c r="B7025" s="2" t="s">
        <v>12655</v>
      </c>
      <c r="C7025" s="2" t="s">
        <v>12656</v>
      </c>
      <c r="D7025" s="2" t="s">
        <v>149</v>
      </c>
      <c r="E7025" s="2"/>
      <c r="F7025" s="2" t="s">
        <v>4646</v>
      </c>
    </row>
    <row r="7026" spans="1:6" ht="18" customHeight="1">
      <c r="A7026" s="2">
        <v>6701000090</v>
      </c>
      <c r="B7026" s="2" t="s">
        <v>12657</v>
      </c>
      <c r="C7026" s="2" t="s">
        <v>12656</v>
      </c>
      <c r="D7026" s="2" t="s">
        <v>149</v>
      </c>
      <c r="E7026" s="2"/>
      <c r="F7026" s="2" t="s">
        <v>4648</v>
      </c>
    </row>
    <row r="7027" spans="1:6" ht="18" customHeight="1">
      <c r="A7027" s="2">
        <v>6702100000</v>
      </c>
      <c r="B7027" s="2" t="s">
        <v>12658</v>
      </c>
      <c r="C7027" s="2" t="s">
        <v>12659</v>
      </c>
      <c r="D7027" s="2" t="s">
        <v>149</v>
      </c>
      <c r="E7027" s="2"/>
      <c r="F7027" s="2"/>
    </row>
    <row r="7028" spans="1:6" ht="18" customHeight="1">
      <c r="A7028" s="2">
        <v>6702901010</v>
      </c>
      <c r="B7028" s="2" t="s">
        <v>12660</v>
      </c>
      <c r="C7028" s="2" t="s">
        <v>12659</v>
      </c>
      <c r="D7028" s="2" t="s">
        <v>149</v>
      </c>
      <c r="E7028" s="2"/>
      <c r="F7028" s="2" t="s">
        <v>4646</v>
      </c>
    </row>
    <row r="7029" spans="1:6" ht="18" customHeight="1">
      <c r="A7029" s="2">
        <v>6702901090</v>
      </c>
      <c r="B7029" s="2" t="s">
        <v>12661</v>
      </c>
      <c r="C7029" s="2" t="s">
        <v>12659</v>
      </c>
      <c r="D7029" s="2" t="s">
        <v>149</v>
      </c>
      <c r="E7029" s="2"/>
      <c r="F7029" s="2" t="s">
        <v>4648</v>
      </c>
    </row>
    <row r="7030" spans="1:6" ht="18" customHeight="1">
      <c r="A7030" s="2">
        <v>6702902000</v>
      </c>
      <c r="B7030" s="2" t="s">
        <v>12662</v>
      </c>
      <c r="C7030" s="2" t="s">
        <v>12659</v>
      </c>
      <c r="D7030" s="2" t="s">
        <v>149</v>
      </c>
      <c r="E7030" s="2"/>
      <c r="F7030" s="2"/>
    </row>
    <row r="7031" spans="1:6" ht="18" customHeight="1">
      <c r="A7031" s="2">
        <v>6702903000</v>
      </c>
      <c r="B7031" s="2" t="s">
        <v>12663</v>
      </c>
      <c r="C7031" s="2" t="s">
        <v>12659</v>
      </c>
      <c r="D7031" s="2" t="s">
        <v>149</v>
      </c>
      <c r="E7031" s="2"/>
      <c r="F7031" s="2"/>
    </row>
    <row r="7032" spans="1:6" ht="18" customHeight="1">
      <c r="A7032" s="2">
        <v>6702909000</v>
      </c>
      <c r="B7032" s="2" t="s">
        <v>12664</v>
      </c>
      <c r="C7032" s="2" t="s">
        <v>12659</v>
      </c>
      <c r="D7032" s="2" t="s">
        <v>149</v>
      </c>
      <c r="E7032" s="2"/>
      <c r="F7032" s="2"/>
    </row>
    <row r="7033" spans="1:6" ht="18" customHeight="1">
      <c r="A7033" s="2">
        <v>6703000000</v>
      </c>
      <c r="B7033" s="2" t="s">
        <v>12665</v>
      </c>
      <c r="C7033" s="2" t="s">
        <v>12666</v>
      </c>
      <c r="D7033" s="2" t="s">
        <v>149</v>
      </c>
      <c r="E7033" s="2"/>
      <c r="F7033" s="2"/>
    </row>
    <row r="7034" spans="1:6" ht="18" customHeight="1">
      <c r="A7034" s="2">
        <v>6704110000</v>
      </c>
      <c r="B7034" s="2" t="s">
        <v>12667</v>
      </c>
      <c r="C7034" s="2" t="s">
        <v>12668</v>
      </c>
      <c r="D7034" s="2" t="s">
        <v>149</v>
      </c>
      <c r="E7034" s="2"/>
      <c r="F7034" s="2"/>
    </row>
    <row r="7035" spans="1:6" ht="18" customHeight="1">
      <c r="A7035" s="2">
        <v>6704190000</v>
      </c>
      <c r="B7035" s="2" t="s">
        <v>12669</v>
      </c>
      <c r="C7035" s="2" t="s">
        <v>12668</v>
      </c>
      <c r="D7035" s="2" t="s">
        <v>149</v>
      </c>
      <c r="E7035" s="2"/>
      <c r="F7035" s="2"/>
    </row>
    <row r="7036" spans="1:6" ht="18" customHeight="1">
      <c r="A7036" s="2">
        <v>6704200000</v>
      </c>
      <c r="B7036" s="2" t="s">
        <v>12670</v>
      </c>
      <c r="C7036" s="2" t="s">
        <v>12671</v>
      </c>
      <c r="D7036" s="2" t="s">
        <v>149</v>
      </c>
      <c r="E7036" s="2"/>
      <c r="F7036" s="2"/>
    </row>
    <row r="7037" spans="1:6" ht="18" customHeight="1">
      <c r="A7037" s="2">
        <v>6704900000</v>
      </c>
      <c r="B7037" s="2" t="s">
        <v>12672</v>
      </c>
      <c r="C7037" s="2" t="s">
        <v>12668</v>
      </c>
      <c r="D7037" s="2" t="s">
        <v>149</v>
      </c>
      <c r="E7037" s="2"/>
      <c r="F7037" s="2"/>
    </row>
    <row r="7038" spans="1:6" ht="18" customHeight="1">
      <c r="A7038" s="2">
        <v>6801000000</v>
      </c>
      <c r="B7038" s="2" t="s">
        <v>12673</v>
      </c>
      <c r="C7038" s="2" t="s">
        <v>12674</v>
      </c>
      <c r="D7038" s="2" t="s">
        <v>149</v>
      </c>
      <c r="E7038" s="2"/>
      <c r="F7038" s="2"/>
    </row>
    <row r="7039" spans="1:6" ht="18" customHeight="1">
      <c r="A7039" s="2">
        <v>6802101000</v>
      </c>
      <c r="B7039" s="2" t="s">
        <v>12675</v>
      </c>
      <c r="C7039" s="2" t="s">
        <v>12676</v>
      </c>
      <c r="D7039" s="2" t="s">
        <v>149</v>
      </c>
      <c r="E7039" s="2"/>
      <c r="F7039" s="2"/>
    </row>
    <row r="7040" spans="1:6" ht="18" customHeight="1">
      <c r="A7040" s="2">
        <v>6802109000</v>
      </c>
      <c r="B7040" s="2" t="s">
        <v>12677</v>
      </c>
      <c r="C7040" s="2" t="s">
        <v>12676</v>
      </c>
      <c r="D7040" s="2" t="s">
        <v>149</v>
      </c>
      <c r="E7040" s="2"/>
      <c r="F7040" s="2"/>
    </row>
    <row r="7041" spans="1:6" ht="18" customHeight="1">
      <c r="A7041" s="2">
        <v>6802211000</v>
      </c>
      <c r="B7041" s="2" t="s">
        <v>12678</v>
      </c>
      <c r="C7041" s="2" t="s">
        <v>12676</v>
      </c>
      <c r="D7041" s="2" t="s">
        <v>149</v>
      </c>
      <c r="E7041" s="2"/>
      <c r="F7041" s="2"/>
    </row>
    <row r="7042" spans="1:6" ht="18" customHeight="1">
      <c r="A7042" s="2">
        <v>6802212000</v>
      </c>
      <c r="B7042" s="2" t="s">
        <v>12679</v>
      </c>
      <c r="C7042" s="2" t="s">
        <v>12676</v>
      </c>
      <c r="D7042" s="2" t="s">
        <v>149</v>
      </c>
      <c r="E7042" s="2"/>
      <c r="F7042" s="2"/>
    </row>
    <row r="7043" spans="1:6" ht="18" customHeight="1">
      <c r="A7043" s="2">
        <v>6802219000</v>
      </c>
      <c r="B7043" s="2" t="s">
        <v>12680</v>
      </c>
      <c r="C7043" s="2" t="s">
        <v>12676</v>
      </c>
      <c r="D7043" s="2" t="s">
        <v>149</v>
      </c>
      <c r="E7043" s="2"/>
      <c r="F7043" s="2"/>
    </row>
    <row r="7044" spans="1:6" ht="18" customHeight="1">
      <c r="A7044" s="2">
        <v>6802230000</v>
      </c>
      <c r="B7044" s="2" t="s">
        <v>12681</v>
      </c>
      <c r="C7044" s="2" t="s">
        <v>12676</v>
      </c>
      <c r="D7044" s="2" t="s">
        <v>149</v>
      </c>
      <c r="E7044" s="2"/>
      <c r="F7044" s="2" t="s">
        <v>6407</v>
      </c>
    </row>
    <row r="7045" spans="1:6" ht="18" customHeight="1">
      <c r="A7045" s="2">
        <v>6802291000</v>
      </c>
      <c r="B7045" s="2" t="s">
        <v>12682</v>
      </c>
      <c r="C7045" s="2" t="s">
        <v>12676</v>
      </c>
      <c r="D7045" s="2" t="s">
        <v>149</v>
      </c>
      <c r="E7045" s="2"/>
      <c r="F7045" s="2"/>
    </row>
    <row r="7046" spans="1:6" ht="18" customHeight="1">
      <c r="A7046" s="2">
        <v>6802299000</v>
      </c>
      <c r="B7046" s="2" t="s">
        <v>12683</v>
      </c>
      <c r="C7046" s="2" t="s">
        <v>12676</v>
      </c>
      <c r="D7046" s="2" t="s">
        <v>149</v>
      </c>
      <c r="E7046" s="2"/>
      <c r="F7046" s="2"/>
    </row>
    <row r="7047" spans="1:6" ht="18" customHeight="1">
      <c r="A7047" s="2">
        <v>6802911000</v>
      </c>
      <c r="B7047" s="2" t="s">
        <v>12684</v>
      </c>
      <c r="C7047" s="2" t="s">
        <v>12676</v>
      </c>
      <c r="D7047" s="2" t="s">
        <v>149</v>
      </c>
      <c r="E7047" s="2"/>
      <c r="F7047" s="2"/>
    </row>
    <row r="7048" spans="1:6" ht="18" customHeight="1">
      <c r="A7048" s="2">
        <v>6802919000</v>
      </c>
      <c r="B7048" s="2" t="s">
        <v>12685</v>
      </c>
      <c r="C7048" s="2" t="s">
        <v>12676</v>
      </c>
      <c r="D7048" s="2" t="s">
        <v>149</v>
      </c>
      <c r="E7048" s="2"/>
      <c r="F7048" s="2"/>
    </row>
    <row r="7049" spans="1:6" ht="18" customHeight="1">
      <c r="A7049" s="2">
        <v>6802921000</v>
      </c>
      <c r="B7049" s="2" t="s">
        <v>12686</v>
      </c>
      <c r="C7049" s="2" t="s">
        <v>12676</v>
      </c>
      <c r="D7049" s="2" t="s">
        <v>149</v>
      </c>
      <c r="E7049" s="2"/>
      <c r="F7049" s="2"/>
    </row>
    <row r="7050" spans="1:6" ht="18" customHeight="1">
      <c r="A7050" s="2">
        <v>6802929000</v>
      </c>
      <c r="B7050" s="2" t="s">
        <v>12687</v>
      </c>
      <c r="C7050" s="2" t="s">
        <v>12676</v>
      </c>
      <c r="D7050" s="2" t="s">
        <v>149</v>
      </c>
      <c r="E7050" s="2"/>
      <c r="F7050" s="2"/>
    </row>
    <row r="7051" spans="1:6" ht="18" customHeight="1">
      <c r="A7051" s="2">
        <v>6802931100</v>
      </c>
      <c r="B7051" s="2" t="s">
        <v>12688</v>
      </c>
      <c r="C7051" s="2" t="s">
        <v>12676</v>
      </c>
      <c r="D7051" s="2" t="s">
        <v>149</v>
      </c>
      <c r="E7051" s="2"/>
      <c r="F7051" s="2" t="s">
        <v>6407</v>
      </c>
    </row>
    <row r="7052" spans="1:6" ht="18" customHeight="1">
      <c r="A7052" s="2">
        <v>6802931900</v>
      </c>
      <c r="B7052" s="2" t="s">
        <v>12689</v>
      </c>
      <c r="C7052" s="2" t="s">
        <v>12676</v>
      </c>
      <c r="D7052" s="2" t="s">
        <v>149</v>
      </c>
      <c r="E7052" s="2"/>
      <c r="F7052" s="2" t="s">
        <v>6407</v>
      </c>
    </row>
    <row r="7053" spans="1:6" ht="18" customHeight="1">
      <c r="A7053" s="2">
        <v>6802939000</v>
      </c>
      <c r="B7053" s="2" t="s">
        <v>12690</v>
      </c>
      <c r="C7053" s="2" t="s">
        <v>12676</v>
      </c>
      <c r="D7053" s="2" t="s">
        <v>149</v>
      </c>
      <c r="E7053" s="2"/>
      <c r="F7053" s="2" t="s">
        <v>6407</v>
      </c>
    </row>
    <row r="7054" spans="1:6" ht="18" customHeight="1">
      <c r="A7054" s="2">
        <v>6802991000</v>
      </c>
      <c r="B7054" s="2" t="s">
        <v>12691</v>
      </c>
      <c r="C7054" s="2" t="s">
        <v>12676</v>
      </c>
      <c r="D7054" s="2" t="s">
        <v>149</v>
      </c>
      <c r="E7054" s="2"/>
      <c r="F7054" s="2"/>
    </row>
    <row r="7055" spans="1:6" ht="18" customHeight="1">
      <c r="A7055" s="2">
        <v>6802999000</v>
      </c>
      <c r="B7055" s="2" t="s">
        <v>12692</v>
      </c>
      <c r="C7055" s="2" t="s">
        <v>12676</v>
      </c>
      <c r="D7055" s="2" t="s">
        <v>149</v>
      </c>
      <c r="E7055" s="2"/>
      <c r="F7055" s="2"/>
    </row>
    <row r="7056" spans="1:6" ht="18" customHeight="1">
      <c r="A7056" s="2">
        <v>6803001000</v>
      </c>
      <c r="B7056" s="2" t="s">
        <v>12693</v>
      </c>
      <c r="C7056" s="2" t="s">
        <v>12694</v>
      </c>
      <c r="D7056" s="2" t="s">
        <v>149</v>
      </c>
      <c r="E7056" s="2"/>
      <c r="F7056" s="2"/>
    </row>
    <row r="7057" spans="1:6" ht="18" customHeight="1">
      <c r="A7057" s="2">
        <v>6803009000</v>
      </c>
      <c r="B7057" s="2" t="s">
        <v>12695</v>
      </c>
      <c r="C7057" s="2" t="s">
        <v>12694</v>
      </c>
      <c r="D7057" s="2" t="s">
        <v>149</v>
      </c>
      <c r="E7057" s="2"/>
      <c r="F7057" s="2"/>
    </row>
    <row r="7058" spans="1:6" ht="18" customHeight="1">
      <c r="A7058" s="2">
        <v>6804100000</v>
      </c>
      <c r="B7058" s="2" t="s">
        <v>12696</v>
      </c>
      <c r="C7058" s="2" t="s">
        <v>12697</v>
      </c>
      <c r="D7058" s="2" t="s">
        <v>149</v>
      </c>
      <c r="E7058" s="2"/>
      <c r="F7058" s="2"/>
    </row>
    <row r="7059" spans="1:6" ht="18" customHeight="1">
      <c r="A7059" s="2">
        <v>6804211000</v>
      </c>
      <c r="B7059" s="2" t="s">
        <v>12698</v>
      </c>
      <c r="C7059" s="2" t="s">
        <v>12699</v>
      </c>
      <c r="D7059" s="2" t="s">
        <v>149</v>
      </c>
      <c r="E7059" s="2"/>
      <c r="F7059" s="2"/>
    </row>
    <row r="7060" spans="1:6" ht="18" customHeight="1">
      <c r="A7060" s="2">
        <v>6804219010</v>
      </c>
      <c r="B7060" s="2" t="s">
        <v>12700</v>
      </c>
      <c r="C7060" s="2" t="s">
        <v>12699</v>
      </c>
      <c r="D7060" s="2" t="s">
        <v>149</v>
      </c>
      <c r="E7060" s="2"/>
      <c r="F7060" s="2">
        <v>3</v>
      </c>
    </row>
    <row r="7061" spans="1:6" ht="18" customHeight="1">
      <c r="A7061" s="2">
        <v>6804219090</v>
      </c>
      <c r="B7061" s="2" t="s">
        <v>12701</v>
      </c>
      <c r="C7061" s="2" t="s">
        <v>12699</v>
      </c>
      <c r="D7061" s="2" t="s">
        <v>149</v>
      </c>
      <c r="E7061" s="2"/>
      <c r="F7061" s="2"/>
    </row>
    <row r="7062" spans="1:6" ht="18" customHeight="1">
      <c r="A7062" s="2">
        <v>6804221000</v>
      </c>
      <c r="B7062" s="2" t="s">
        <v>12702</v>
      </c>
      <c r="C7062" s="2" t="s">
        <v>12699</v>
      </c>
      <c r="D7062" s="2" t="s">
        <v>149</v>
      </c>
      <c r="E7062" s="2"/>
      <c r="F7062" s="2"/>
    </row>
    <row r="7063" spans="1:6" ht="18" customHeight="1">
      <c r="A7063" s="2">
        <v>6804229010</v>
      </c>
      <c r="B7063" s="2" t="s">
        <v>12703</v>
      </c>
      <c r="C7063" s="2" t="s">
        <v>12699</v>
      </c>
      <c r="D7063" s="2" t="s">
        <v>149</v>
      </c>
      <c r="E7063" s="2"/>
      <c r="F7063" s="2">
        <v>3</v>
      </c>
    </row>
    <row r="7064" spans="1:6" ht="18" customHeight="1">
      <c r="A7064" s="2">
        <v>6804229090</v>
      </c>
      <c r="B7064" s="2" t="s">
        <v>12704</v>
      </c>
      <c r="C7064" s="2" t="s">
        <v>12699</v>
      </c>
      <c r="D7064" s="2" t="s">
        <v>149</v>
      </c>
      <c r="E7064" s="2"/>
      <c r="F7064" s="2"/>
    </row>
    <row r="7065" spans="1:6" ht="18" customHeight="1">
      <c r="A7065" s="2">
        <v>6804231000</v>
      </c>
      <c r="B7065" s="2" t="s">
        <v>12705</v>
      </c>
      <c r="C7065" s="2" t="s">
        <v>12699</v>
      </c>
      <c r="D7065" s="2" t="s">
        <v>149</v>
      </c>
      <c r="E7065" s="2"/>
      <c r="F7065" s="2"/>
    </row>
    <row r="7066" spans="1:6" ht="18" customHeight="1">
      <c r="A7066" s="2">
        <v>6804239000</v>
      </c>
      <c r="B7066" s="2" t="s">
        <v>12706</v>
      </c>
      <c r="C7066" s="2" t="s">
        <v>12699</v>
      </c>
      <c r="D7066" s="2" t="s">
        <v>149</v>
      </c>
      <c r="E7066" s="2"/>
      <c r="F7066" s="2"/>
    </row>
    <row r="7067" spans="1:6" ht="18" customHeight="1">
      <c r="A7067" s="2">
        <v>6804301000</v>
      </c>
      <c r="B7067" s="2" t="s">
        <v>12707</v>
      </c>
      <c r="C7067" s="2" t="s">
        <v>12697</v>
      </c>
      <c r="D7067" s="2" t="s">
        <v>149</v>
      </c>
      <c r="E7067" s="2"/>
      <c r="F7067" s="2"/>
    </row>
    <row r="7068" spans="1:6" ht="18" customHeight="1">
      <c r="A7068" s="2">
        <v>6804309000</v>
      </c>
      <c r="B7068" s="2" t="s">
        <v>12708</v>
      </c>
      <c r="C7068" s="2" t="s">
        <v>12697</v>
      </c>
      <c r="D7068" s="2" t="s">
        <v>149</v>
      </c>
      <c r="E7068" s="2"/>
      <c r="F7068" s="2"/>
    </row>
    <row r="7069" spans="1:6" ht="18" customHeight="1">
      <c r="A7069" s="2">
        <v>6805100000</v>
      </c>
      <c r="B7069" s="2" t="s">
        <v>12709</v>
      </c>
      <c r="C7069" s="2" t="s">
        <v>12710</v>
      </c>
      <c r="D7069" s="2" t="s">
        <v>149</v>
      </c>
      <c r="E7069" s="2"/>
      <c r="F7069" s="2"/>
    </row>
    <row r="7070" spans="1:6" ht="18" customHeight="1">
      <c r="A7070" s="2">
        <v>6805200000</v>
      </c>
      <c r="B7070" s="2" t="s">
        <v>12711</v>
      </c>
      <c r="C7070" s="2" t="s">
        <v>12710</v>
      </c>
      <c r="D7070" s="2" t="s">
        <v>149</v>
      </c>
      <c r="E7070" s="2"/>
      <c r="F7070" s="2"/>
    </row>
    <row r="7071" spans="1:6" ht="18" customHeight="1">
      <c r="A7071" s="2">
        <v>6805300000</v>
      </c>
      <c r="B7071" s="2" t="s">
        <v>12712</v>
      </c>
      <c r="C7071" s="2" t="s">
        <v>12710</v>
      </c>
      <c r="D7071" s="2" t="s">
        <v>149</v>
      </c>
      <c r="E7071" s="2"/>
      <c r="F7071" s="2"/>
    </row>
    <row r="7072" spans="1:6" ht="18" customHeight="1">
      <c r="A7072" s="2">
        <v>6806101000</v>
      </c>
      <c r="B7072" s="2" t="s">
        <v>12713</v>
      </c>
      <c r="C7072" s="2" t="s">
        <v>12714</v>
      </c>
      <c r="D7072" s="2" t="s">
        <v>149</v>
      </c>
      <c r="E7072" s="2"/>
      <c r="F7072" s="2"/>
    </row>
    <row r="7073" spans="1:6" ht="18" customHeight="1">
      <c r="A7073" s="2">
        <v>6806109001</v>
      </c>
      <c r="B7073" s="2" t="s">
        <v>12715</v>
      </c>
      <c r="C7073" s="2" t="s">
        <v>12714</v>
      </c>
      <c r="D7073" s="2" t="s">
        <v>149</v>
      </c>
      <c r="E7073" s="2"/>
      <c r="F7073" s="2"/>
    </row>
    <row r="7074" spans="1:6" ht="18" customHeight="1">
      <c r="A7074" s="2">
        <v>6806109090</v>
      </c>
      <c r="B7074" s="2" t="s">
        <v>12716</v>
      </c>
      <c r="C7074" s="2" t="s">
        <v>12714</v>
      </c>
      <c r="D7074" s="2" t="s">
        <v>149</v>
      </c>
      <c r="E7074" s="2"/>
      <c r="F7074" s="2"/>
    </row>
    <row r="7075" spans="1:6" ht="18" customHeight="1">
      <c r="A7075" s="2">
        <v>6806200000</v>
      </c>
      <c r="B7075" s="2" t="s">
        <v>12717</v>
      </c>
      <c r="C7075" s="2" t="s">
        <v>12718</v>
      </c>
      <c r="D7075" s="2" t="s">
        <v>149</v>
      </c>
      <c r="E7075" s="2"/>
      <c r="F7075" s="2"/>
    </row>
    <row r="7076" spans="1:6" ht="18" customHeight="1">
      <c r="A7076" s="2">
        <v>6806900000</v>
      </c>
      <c r="B7076" s="2" t="s">
        <v>12719</v>
      </c>
      <c r="C7076" s="2" t="s">
        <v>12720</v>
      </c>
      <c r="D7076" s="2" t="s">
        <v>149</v>
      </c>
      <c r="E7076" s="2"/>
      <c r="F7076" s="2"/>
    </row>
    <row r="7077" spans="1:6" ht="18" customHeight="1">
      <c r="A7077" s="2">
        <v>6807100000</v>
      </c>
      <c r="B7077" s="2" t="s">
        <v>12721</v>
      </c>
      <c r="C7077" s="2" t="s">
        <v>12722</v>
      </c>
      <c r="D7077" s="2" t="s">
        <v>149</v>
      </c>
      <c r="E7077" s="2"/>
      <c r="F7077" s="2"/>
    </row>
    <row r="7078" spans="1:6" ht="18" customHeight="1">
      <c r="A7078" s="2">
        <v>6807900000</v>
      </c>
      <c r="B7078" s="2" t="s">
        <v>12723</v>
      </c>
      <c r="C7078" s="2" t="s">
        <v>12722</v>
      </c>
      <c r="D7078" s="2" t="s">
        <v>149</v>
      </c>
      <c r="E7078" s="2"/>
      <c r="F7078" s="2"/>
    </row>
    <row r="7079" spans="1:6" ht="18" customHeight="1">
      <c r="A7079" s="2">
        <v>6808000000</v>
      </c>
      <c r="B7079" s="2" t="s">
        <v>12724</v>
      </c>
      <c r="C7079" s="2" t="s">
        <v>12725</v>
      </c>
      <c r="D7079" s="2" t="s">
        <v>149</v>
      </c>
      <c r="E7079" s="2"/>
      <c r="F7079" s="2"/>
    </row>
    <row r="7080" spans="1:6" ht="18" customHeight="1">
      <c r="A7080" s="2">
        <v>6809110000</v>
      </c>
      <c r="B7080" s="2" t="s">
        <v>12726</v>
      </c>
      <c r="C7080" s="2" t="s">
        <v>12727</v>
      </c>
      <c r="D7080" s="2" t="s">
        <v>149</v>
      </c>
      <c r="E7080" s="2"/>
      <c r="F7080" s="2"/>
    </row>
    <row r="7081" spans="1:6" ht="18" customHeight="1">
      <c r="A7081" s="2">
        <v>6809190000</v>
      </c>
      <c r="B7081" s="2" t="s">
        <v>12728</v>
      </c>
      <c r="C7081" s="2" t="s">
        <v>12727</v>
      </c>
      <c r="D7081" s="2" t="s">
        <v>149</v>
      </c>
      <c r="E7081" s="2"/>
      <c r="F7081" s="2"/>
    </row>
    <row r="7082" spans="1:6" ht="18" customHeight="1">
      <c r="A7082" s="2">
        <v>6809900000</v>
      </c>
      <c r="B7082" s="2" t="s">
        <v>12729</v>
      </c>
      <c r="C7082" s="2" t="s">
        <v>12727</v>
      </c>
      <c r="D7082" s="2" t="s">
        <v>149</v>
      </c>
      <c r="E7082" s="2"/>
      <c r="F7082" s="2"/>
    </row>
    <row r="7083" spans="1:6" ht="18" customHeight="1">
      <c r="A7083" s="2">
        <v>6810110000</v>
      </c>
      <c r="B7083" s="2" t="s">
        <v>12730</v>
      </c>
      <c r="C7083" s="2" t="s">
        <v>12731</v>
      </c>
      <c r="D7083" s="2" t="s">
        <v>149</v>
      </c>
      <c r="E7083" s="2"/>
      <c r="F7083" s="2"/>
    </row>
    <row r="7084" spans="1:6" ht="18" customHeight="1">
      <c r="A7084" s="2">
        <v>6810191000</v>
      </c>
      <c r="B7084" s="2" t="s">
        <v>12732</v>
      </c>
      <c r="C7084" s="2" t="s">
        <v>12731</v>
      </c>
      <c r="D7084" s="2" t="s">
        <v>149</v>
      </c>
      <c r="E7084" s="2"/>
      <c r="F7084" s="2"/>
    </row>
    <row r="7085" spans="1:6" ht="18" customHeight="1">
      <c r="A7085" s="2">
        <v>6810199000</v>
      </c>
      <c r="B7085" s="2" t="s">
        <v>12733</v>
      </c>
      <c r="C7085" s="2" t="s">
        <v>12731</v>
      </c>
      <c r="D7085" s="2" t="s">
        <v>149</v>
      </c>
      <c r="E7085" s="2"/>
      <c r="F7085" s="2"/>
    </row>
    <row r="7086" spans="1:6" ht="18" customHeight="1">
      <c r="A7086" s="2">
        <v>6810911000</v>
      </c>
      <c r="B7086" s="2" t="s">
        <v>12734</v>
      </c>
      <c r="C7086" s="2" t="s">
        <v>12731</v>
      </c>
      <c r="D7086" s="2" t="s">
        <v>149</v>
      </c>
      <c r="E7086" s="2"/>
      <c r="F7086" s="2"/>
    </row>
    <row r="7087" spans="1:6" ht="18" customHeight="1">
      <c r="A7087" s="2">
        <v>6810919000</v>
      </c>
      <c r="B7087" s="2" t="s">
        <v>12735</v>
      </c>
      <c r="C7087" s="2" t="s">
        <v>12731</v>
      </c>
      <c r="D7087" s="2" t="s">
        <v>149</v>
      </c>
      <c r="E7087" s="2"/>
      <c r="F7087" s="2"/>
    </row>
    <row r="7088" spans="1:6" ht="18" customHeight="1">
      <c r="A7088" s="2">
        <v>6810991000</v>
      </c>
      <c r="B7088" s="2" t="s">
        <v>12736</v>
      </c>
      <c r="C7088" s="2" t="s">
        <v>12731</v>
      </c>
      <c r="D7088" s="2" t="s">
        <v>149</v>
      </c>
      <c r="E7088" s="2"/>
      <c r="F7088" s="2"/>
    </row>
    <row r="7089" spans="1:6" ht="18" customHeight="1">
      <c r="A7089" s="2">
        <v>6810999000</v>
      </c>
      <c r="B7089" s="2" t="s">
        <v>12737</v>
      </c>
      <c r="C7089" s="2" t="s">
        <v>12731</v>
      </c>
      <c r="D7089" s="2" t="s">
        <v>149</v>
      </c>
      <c r="E7089" s="2"/>
      <c r="F7089" s="2"/>
    </row>
    <row r="7090" spans="1:6" ht="18" customHeight="1">
      <c r="A7090" s="2">
        <v>6811401000</v>
      </c>
      <c r="B7090" s="2" t="s">
        <v>12738</v>
      </c>
      <c r="C7090" s="2" t="s">
        <v>12739</v>
      </c>
      <c r="D7090" s="2" t="s">
        <v>149</v>
      </c>
      <c r="E7090" s="2"/>
      <c r="F7090" s="2"/>
    </row>
    <row r="7091" spans="1:6" ht="18" customHeight="1">
      <c r="A7091" s="2">
        <v>6811402000</v>
      </c>
      <c r="B7091" s="2" t="s">
        <v>12740</v>
      </c>
      <c r="C7091" s="2" t="s">
        <v>12739</v>
      </c>
      <c r="D7091" s="2" t="s">
        <v>149</v>
      </c>
      <c r="E7091" s="2"/>
      <c r="F7091" s="2"/>
    </row>
    <row r="7092" spans="1:6" ht="18" customHeight="1">
      <c r="A7092" s="2">
        <v>6811403000</v>
      </c>
      <c r="B7092" s="2" t="s">
        <v>12741</v>
      </c>
      <c r="C7092" s="2" t="s">
        <v>12739</v>
      </c>
      <c r="D7092" s="2" t="s">
        <v>149</v>
      </c>
      <c r="E7092" s="2"/>
      <c r="F7092" s="2"/>
    </row>
    <row r="7093" spans="1:6" ht="18" customHeight="1">
      <c r="A7093" s="2">
        <v>6811409000</v>
      </c>
      <c r="B7093" s="2" t="s">
        <v>12742</v>
      </c>
      <c r="C7093" s="2" t="s">
        <v>12739</v>
      </c>
      <c r="D7093" s="2" t="s">
        <v>149</v>
      </c>
      <c r="E7093" s="2"/>
      <c r="F7093" s="2"/>
    </row>
    <row r="7094" spans="1:6" ht="18" customHeight="1">
      <c r="A7094" s="2">
        <v>6811810000</v>
      </c>
      <c r="B7094" s="2" t="s">
        <v>12743</v>
      </c>
      <c r="C7094" s="2" t="s">
        <v>12739</v>
      </c>
      <c r="D7094" s="2" t="s">
        <v>149</v>
      </c>
      <c r="E7094" s="2"/>
      <c r="F7094" s="2"/>
    </row>
    <row r="7095" spans="1:6" ht="18" customHeight="1">
      <c r="A7095" s="2">
        <v>6811820000</v>
      </c>
      <c r="B7095" s="2" t="s">
        <v>12744</v>
      </c>
      <c r="C7095" s="2" t="s">
        <v>12739</v>
      </c>
      <c r="D7095" s="2" t="s">
        <v>149</v>
      </c>
      <c r="E7095" s="2"/>
      <c r="F7095" s="2"/>
    </row>
    <row r="7096" spans="1:6" ht="18" customHeight="1">
      <c r="A7096" s="2">
        <v>6811891000</v>
      </c>
      <c r="B7096" s="2" t="s">
        <v>12745</v>
      </c>
      <c r="C7096" s="2" t="s">
        <v>12739</v>
      </c>
      <c r="D7096" s="2" t="s">
        <v>149</v>
      </c>
      <c r="E7096" s="2"/>
      <c r="F7096" s="2"/>
    </row>
    <row r="7097" spans="1:6" ht="18" customHeight="1">
      <c r="A7097" s="2">
        <v>6811899000</v>
      </c>
      <c r="B7097" s="2" t="s">
        <v>12746</v>
      </c>
      <c r="C7097" s="2" t="s">
        <v>12739</v>
      </c>
      <c r="D7097" s="2" t="s">
        <v>149</v>
      </c>
      <c r="E7097" s="2"/>
      <c r="F7097" s="2"/>
    </row>
    <row r="7098" spans="1:6" ht="18" customHeight="1">
      <c r="A7098" s="2">
        <v>6812800000</v>
      </c>
      <c r="B7098" s="2" t="s">
        <v>12747</v>
      </c>
      <c r="C7098" s="2" t="s">
        <v>12748</v>
      </c>
      <c r="D7098" s="2" t="s">
        <v>149</v>
      </c>
      <c r="E7098" s="2"/>
      <c r="F7098" s="2"/>
    </row>
    <row r="7099" spans="1:6" ht="18" customHeight="1">
      <c r="A7099" s="2">
        <v>6812910000</v>
      </c>
      <c r="B7099" s="2" t="s">
        <v>12749</v>
      </c>
      <c r="C7099" s="2" t="s">
        <v>12748</v>
      </c>
      <c r="D7099" s="2" t="s">
        <v>149</v>
      </c>
      <c r="E7099" s="2"/>
      <c r="F7099" s="2"/>
    </row>
    <row r="7100" spans="1:6" ht="18" customHeight="1">
      <c r="A7100" s="2">
        <v>6812991000</v>
      </c>
      <c r="B7100" s="2" t="s">
        <v>12750</v>
      </c>
      <c r="C7100" s="2" t="s">
        <v>12748</v>
      </c>
      <c r="D7100" s="2" t="s">
        <v>149</v>
      </c>
      <c r="E7100" s="2"/>
      <c r="F7100" s="2"/>
    </row>
    <row r="7101" spans="1:6" ht="18" customHeight="1">
      <c r="A7101" s="2">
        <v>6812992000</v>
      </c>
      <c r="B7101" s="2" t="s">
        <v>12751</v>
      </c>
      <c r="C7101" s="2" t="s">
        <v>12748</v>
      </c>
      <c r="D7101" s="2" t="s">
        <v>149</v>
      </c>
      <c r="E7101" s="2"/>
      <c r="F7101" s="2"/>
    </row>
    <row r="7102" spans="1:6" ht="18" customHeight="1">
      <c r="A7102" s="2">
        <v>6812999000</v>
      </c>
      <c r="B7102" s="2" t="s">
        <v>12752</v>
      </c>
      <c r="C7102" s="2" t="s">
        <v>12748</v>
      </c>
      <c r="D7102" s="2" t="s">
        <v>149</v>
      </c>
      <c r="E7102" s="2"/>
      <c r="F7102" s="2"/>
    </row>
    <row r="7103" spans="1:6" ht="18" customHeight="1">
      <c r="A7103" s="2">
        <v>6813201000</v>
      </c>
      <c r="B7103" s="2" t="s">
        <v>12753</v>
      </c>
      <c r="C7103" s="2" t="s">
        <v>12754</v>
      </c>
      <c r="D7103" s="2" t="s">
        <v>149</v>
      </c>
      <c r="E7103" s="2"/>
      <c r="F7103" s="2"/>
    </row>
    <row r="7104" spans="1:6" ht="18" customHeight="1">
      <c r="A7104" s="2">
        <v>6813209000</v>
      </c>
      <c r="B7104" s="2" t="s">
        <v>12755</v>
      </c>
      <c r="C7104" s="2" t="s">
        <v>12754</v>
      </c>
      <c r="D7104" s="2" t="s">
        <v>149</v>
      </c>
      <c r="E7104" s="2"/>
      <c r="F7104" s="2"/>
    </row>
    <row r="7105" spans="1:6" ht="18" customHeight="1">
      <c r="A7105" s="2">
        <v>6813810000</v>
      </c>
      <c r="B7105" s="2" t="s">
        <v>12756</v>
      </c>
      <c r="C7105" s="2" t="s">
        <v>12754</v>
      </c>
      <c r="D7105" s="2" t="s">
        <v>149</v>
      </c>
      <c r="E7105" s="2"/>
      <c r="F7105" s="2"/>
    </row>
    <row r="7106" spans="1:6" ht="18" customHeight="1">
      <c r="A7106" s="2">
        <v>6813890000</v>
      </c>
      <c r="B7106" s="2" t="s">
        <v>12757</v>
      </c>
      <c r="C7106" s="2" t="s">
        <v>12754</v>
      </c>
      <c r="D7106" s="2" t="s">
        <v>149</v>
      </c>
      <c r="E7106" s="2"/>
      <c r="F7106" s="2"/>
    </row>
    <row r="7107" spans="1:6" ht="18" customHeight="1">
      <c r="A7107" s="2">
        <v>6814100000</v>
      </c>
      <c r="B7107" s="2" t="s">
        <v>12758</v>
      </c>
      <c r="C7107" s="2" t="s">
        <v>12759</v>
      </c>
      <c r="D7107" s="2" t="s">
        <v>149</v>
      </c>
      <c r="E7107" s="2"/>
      <c r="F7107" s="2"/>
    </row>
    <row r="7108" spans="1:6" ht="18" customHeight="1">
      <c r="A7108" s="2">
        <v>6814900000</v>
      </c>
      <c r="B7108" s="2" t="s">
        <v>12760</v>
      </c>
      <c r="C7108" s="2" t="s">
        <v>12759</v>
      </c>
      <c r="D7108" s="2" t="s">
        <v>149</v>
      </c>
      <c r="E7108" s="2"/>
      <c r="F7108" s="2"/>
    </row>
    <row r="7109" spans="1:6" ht="18" customHeight="1">
      <c r="A7109" s="2">
        <v>6815110010</v>
      </c>
      <c r="B7109" s="2" t="s">
        <v>12761</v>
      </c>
      <c r="C7109" s="2" t="s">
        <v>12762</v>
      </c>
      <c r="D7109" s="2" t="s">
        <v>149</v>
      </c>
      <c r="E7109" s="2"/>
      <c r="F7109" s="2">
        <v>3</v>
      </c>
    </row>
    <row r="7110" spans="1:6" ht="18" customHeight="1">
      <c r="A7110" s="2">
        <v>6815110090</v>
      </c>
      <c r="B7110" s="2" t="s">
        <v>12763</v>
      </c>
      <c r="C7110" s="2" t="s">
        <v>12762</v>
      </c>
      <c r="D7110" s="2" t="s">
        <v>149</v>
      </c>
      <c r="E7110" s="2"/>
      <c r="F7110" s="2"/>
    </row>
    <row r="7111" spans="1:6" ht="18" customHeight="1">
      <c r="A7111" s="2">
        <v>6815120000</v>
      </c>
      <c r="B7111" s="2" t="s">
        <v>12764</v>
      </c>
      <c r="C7111" s="2" t="s">
        <v>12762</v>
      </c>
      <c r="D7111" s="2" t="s">
        <v>149</v>
      </c>
      <c r="E7111" s="2"/>
      <c r="F7111" s="2"/>
    </row>
    <row r="7112" spans="1:6" ht="18" customHeight="1">
      <c r="A7112" s="2">
        <v>6815131020</v>
      </c>
      <c r="B7112" s="2" t="s">
        <v>12765</v>
      </c>
      <c r="C7112" s="2" t="s">
        <v>12762</v>
      </c>
      <c r="D7112" s="2" t="s">
        <v>149</v>
      </c>
      <c r="E7112" s="2"/>
      <c r="F7112" s="2">
        <v>3</v>
      </c>
    </row>
    <row r="7113" spans="1:6" ht="18" customHeight="1">
      <c r="A7113" s="2">
        <v>6815131030</v>
      </c>
      <c r="B7113" s="2" t="s">
        <v>12766</v>
      </c>
      <c r="C7113" s="2" t="s">
        <v>12762</v>
      </c>
      <c r="D7113" s="2" t="s">
        <v>149</v>
      </c>
      <c r="E7113" s="2"/>
      <c r="F7113" s="2">
        <v>3</v>
      </c>
    </row>
    <row r="7114" spans="1:6" ht="18" customHeight="1">
      <c r="A7114" s="2">
        <v>6815131040</v>
      </c>
      <c r="B7114" s="2" t="s">
        <v>12767</v>
      </c>
      <c r="C7114" s="2" t="s">
        <v>12762</v>
      </c>
      <c r="D7114" s="2" t="s">
        <v>149</v>
      </c>
      <c r="E7114" s="2"/>
      <c r="F7114" s="2"/>
    </row>
    <row r="7115" spans="1:6" ht="18" customHeight="1">
      <c r="A7115" s="2">
        <v>6815131090</v>
      </c>
      <c r="B7115" s="2" t="s">
        <v>12768</v>
      </c>
      <c r="C7115" s="2" t="s">
        <v>12762</v>
      </c>
      <c r="D7115" s="2" t="s">
        <v>149</v>
      </c>
      <c r="E7115" s="2"/>
      <c r="F7115" s="2"/>
    </row>
    <row r="7116" spans="1:6" ht="18" customHeight="1">
      <c r="A7116" s="2">
        <v>6815139010</v>
      </c>
      <c r="B7116" s="2" t="s">
        <v>12769</v>
      </c>
      <c r="C7116" s="2" t="s">
        <v>12770</v>
      </c>
      <c r="D7116" s="2" t="s">
        <v>149</v>
      </c>
      <c r="E7116" s="2"/>
      <c r="F7116" s="2"/>
    </row>
    <row r="7117" spans="1:6" ht="18" customHeight="1">
      <c r="A7117" s="2">
        <v>6815139090</v>
      </c>
      <c r="B7117" s="2" t="s">
        <v>12771</v>
      </c>
      <c r="C7117" s="2" t="s">
        <v>12770</v>
      </c>
      <c r="D7117" s="2" t="s">
        <v>149</v>
      </c>
      <c r="E7117" s="2"/>
      <c r="F7117" s="2"/>
    </row>
    <row r="7118" spans="1:6" ht="18" customHeight="1">
      <c r="A7118" s="2">
        <v>6815190010</v>
      </c>
      <c r="B7118" s="2" t="s">
        <v>12772</v>
      </c>
      <c r="C7118" s="2" t="s">
        <v>12762</v>
      </c>
      <c r="D7118" s="2" t="s">
        <v>149</v>
      </c>
      <c r="E7118" s="2"/>
      <c r="F7118" s="2"/>
    </row>
    <row r="7119" spans="1:6" ht="18" customHeight="1">
      <c r="A7119" s="2">
        <v>6815190020</v>
      </c>
      <c r="B7119" s="2" t="s">
        <v>12773</v>
      </c>
      <c r="C7119" s="2" t="s">
        <v>12762</v>
      </c>
      <c r="D7119" s="2" t="s">
        <v>149</v>
      </c>
      <c r="E7119" s="2"/>
      <c r="F7119" s="2">
        <v>3</v>
      </c>
    </row>
    <row r="7120" spans="1:6" ht="18" customHeight="1">
      <c r="A7120" s="2">
        <v>6815190090</v>
      </c>
      <c r="B7120" s="2" t="s">
        <v>12774</v>
      </c>
      <c r="C7120" s="2" t="s">
        <v>12762</v>
      </c>
      <c r="D7120" s="2" t="s">
        <v>149</v>
      </c>
      <c r="E7120" s="2"/>
      <c r="F7120" s="2"/>
    </row>
    <row r="7121" spans="1:6" ht="18" customHeight="1">
      <c r="A7121" s="2">
        <v>6815200000</v>
      </c>
      <c r="B7121" s="2" t="s">
        <v>12775</v>
      </c>
      <c r="C7121" s="2" t="s">
        <v>11065</v>
      </c>
      <c r="D7121" s="2" t="s">
        <v>149</v>
      </c>
      <c r="E7121" s="2"/>
      <c r="F7121" s="2"/>
    </row>
    <row r="7122" spans="1:6" ht="18" customHeight="1">
      <c r="A7122" s="2">
        <v>6815910000</v>
      </c>
      <c r="B7122" s="2" t="s">
        <v>12776</v>
      </c>
      <c r="C7122" s="2" t="s">
        <v>11065</v>
      </c>
      <c r="D7122" s="2" t="s">
        <v>149</v>
      </c>
      <c r="E7122" s="2"/>
      <c r="F7122" s="2"/>
    </row>
    <row r="7123" spans="1:6" ht="18" customHeight="1">
      <c r="A7123" s="2">
        <v>6815994000</v>
      </c>
      <c r="B7123" s="2" t="s">
        <v>12777</v>
      </c>
      <c r="C7123" s="2" t="s">
        <v>11065</v>
      </c>
      <c r="D7123" s="2" t="s">
        <v>149</v>
      </c>
      <c r="E7123" s="2"/>
      <c r="F7123" s="2"/>
    </row>
    <row r="7124" spans="1:6" ht="18" customHeight="1">
      <c r="A7124" s="2">
        <v>6815999010</v>
      </c>
      <c r="B7124" s="2" t="s">
        <v>12778</v>
      </c>
      <c r="C7124" s="2" t="s">
        <v>11065</v>
      </c>
      <c r="D7124" s="2" t="s">
        <v>149</v>
      </c>
      <c r="E7124" s="2"/>
      <c r="F7124" s="2"/>
    </row>
    <row r="7125" spans="1:6" ht="18" customHeight="1">
      <c r="A7125" s="2">
        <v>6815999090</v>
      </c>
      <c r="B7125" s="2" t="s">
        <v>12779</v>
      </c>
      <c r="C7125" s="2" t="s">
        <v>11065</v>
      </c>
      <c r="D7125" s="2" t="s">
        <v>149</v>
      </c>
      <c r="E7125" s="2"/>
      <c r="F7125" s="2"/>
    </row>
    <row r="7126" spans="1:6" ht="18" customHeight="1">
      <c r="A7126" s="2">
        <v>6901000000</v>
      </c>
      <c r="B7126" s="2" t="s">
        <v>12780</v>
      </c>
      <c r="C7126" s="2" t="s">
        <v>12781</v>
      </c>
      <c r="D7126" s="2" t="s">
        <v>149</v>
      </c>
      <c r="E7126" s="2"/>
      <c r="F7126" s="2"/>
    </row>
    <row r="7127" spans="1:6" ht="18" customHeight="1">
      <c r="A7127" s="2">
        <v>6902100000</v>
      </c>
      <c r="B7127" s="2" t="s">
        <v>12782</v>
      </c>
      <c r="C7127" s="2" t="s">
        <v>12783</v>
      </c>
      <c r="D7127" s="2" t="s">
        <v>149</v>
      </c>
      <c r="E7127" s="2"/>
      <c r="F7127" s="2"/>
    </row>
    <row r="7128" spans="1:6" ht="18" customHeight="1">
      <c r="A7128" s="2">
        <v>6902200000</v>
      </c>
      <c r="B7128" s="2" t="s">
        <v>12784</v>
      </c>
      <c r="C7128" s="2" t="s">
        <v>12783</v>
      </c>
      <c r="D7128" s="2" t="s">
        <v>149</v>
      </c>
      <c r="E7128" s="2"/>
      <c r="F7128" s="2"/>
    </row>
    <row r="7129" spans="1:6" ht="18" customHeight="1">
      <c r="A7129" s="2">
        <v>6902900000</v>
      </c>
      <c r="B7129" s="2" t="s">
        <v>12785</v>
      </c>
      <c r="C7129" s="2" t="s">
        <v>12783</v>
      </c>
      <c r="D7129" s="2" t="s">
        <v>149</v>
      </c>
      <c r="E7129" s="2"/>
      <c r="F7129" s="2"/>
    </row>
    <row r="7130" spans="1:6" ht="18" customHeight="1">
      <c r="A7130" s="2">
        <v>6903100010</v>
      </c>
      <c r="B7130" s="2" t="s">
        <v>12786</v>
      </c>
      <c r="C7130" s="2" t="s">
        <v>12787</v>
      </c>
      <c r="D7130" s="2" t="s">
        <v>149</v>
      </c>
      <c r="E7130" s="2"/>
      <c r="F7130" s="2">
        <v>3</v>
      </c>
    </row>
    <row r="7131" spans="1:6" ht="18" customHeight="1">
      <c r="A7131" s="2">
        <v>6903100090</v>
      </c>
      <c r="B7131" s="2" t="s">
        <v>12788</v>
      </c>
      <c r="C7131" s="2" t="s">
        <v>12787</v>
      </c>
      <c r="D7131" s="2" t="s">
        <v>149</v>
      </c>
      <c r="E7131" s="2"/>
      <c r="F7131" s="2"/>
    </row>
    <row r="7132" spans="1:6" ht="18" customHeight="1">
      <c r="A7132" s="2">
        <v>6903200010</v>
      </c>
      <c r="B7132" s="2" t="s">
        <v>12789</v>
      </c>
      <c r="C7132" s="2" t="s">
        <v>12787</v>
      </c>
      <c r="D7132" s="2" t="s">
        <v>149</v>
      </c>
      <c r="E7132" s="2"/>
      <c r="F7132" s="2">
        <v>3</v>
      </c>
    </row>
    <row r="7133" spans="1:6" ht="18" customHeight="1">
      <c r="A7133" s="2">
        <v>6903200090</v>
      </c>
      <c r="B7133" s="2" t="s">
        <v>12790</v>
      </c>
      <c r="C7133" s="2" t="s">
        <v>12787</v>
      </c>
      <c r="D7133" s="2" t="s">
        <v>149</v>
      </c>
      <c r="E7133" s="2"/>
      <c r="F7133" s="2"/>
    </row>
    <row r="7134" spans="1:6" ht="18" customHeight="1">
      <c r="A7134" s="2">
        <v>6903900010</v>
      </c>
      <c r="B7134" s="2" t="s">
        <v>12791</v>
      </c>
      <c r="C7134" s="2" t="s">
        <v>12787</v>
      </c>
      <c r="D7134" s="2" t="s">
        <v>149</v>
      </c>
      <c r="E7134" s="2"/>
      <c r="F7134" s="2">
        <v>3</v>
      </c>
    </row>
    <row r="7135" spans="1:6" ht="18" customHeight="1">
      <c r="A7135" s="2">
        <v>6903900090</v>
      </c>
      <c r="B7135" s="2" t="s">
        <v>12792</v>
      </c>
      <c r="C7135" s="2" t="s">
        <v>12787</v>
      </c>
      <c r="D7135" s="2" t="s">
        <v>149</v>
      </c>
      <c r="E7135" s="2"/>
      <c r="F7135" s="2"/>
    </row>
    <row r="7136" spans="1:6" ht="18" customHeight="1">
      <c r="A7136" s="2">
        <v>6904100000</v>
      </c>
      <c r="B7136" s="2" t="s">
        <v>12793</v>
      </c>
      <c r="C7136" s="2" t="s">
        <v>12794</v>
      </c>
      <c r="D7136" s="2" t="s">
        <v>149</v>
      </c>
      <c r="E7136" s="2" t="s">
        <v>12795</v>
      </c>
      <c r="F7136" s="2"/>
    </row>
    <row r="7137" spans="1:6" ht="18" customHeight="1">
      <c r="A7137" s="2">
        <v>6904900000</v>
      </c>
      <c r="B7137" s="2" t="s">
        <v>12796</v>
      </c>
      <c r="C7137" s="2" t="s">
        <v>12794</v>
      </c>
      <c r="D7137" s="2" t="s">
        <v>149</v>
      </c>
      <c r="E7137" s="2"/>
      <c r="F7137" s="2"/>
    </row>
    <row r="7138" spans="1:6" ht="18" customHeight="1">
      <c r="A7138" s="2">
        <v>6905100000</v>
      </c>
      <c r="B7138" s="2" t="s">
        <v>12797</v>
      </c>
      <c r="C7138" s="2" t="s">
        <v>12798</v>
      </c>
      <c r="D7138" s="2" t="s">
        <v>149</v>
      </c>
      <c r="E7138" s="2"/>
      <c r="F7138" s="2"/>
    </row>
    <row r="7139" spans="1:6" ht="18" customHeight="1">
      <c r="A7139" s="2">
        <v>6905900000</v>
      </c>
      <c r="B7139" s="2" t="s">
        <v>12799</v>
      </c>
      <c r="C7139" s="2" t="s">
        <v>12800</v>
      </c>
      <c r="D7139" s="2" t="s">
        <v>149</v>
      </c>
      <c r="E7139" s="2"/>
      <c r="F7139" s="2"/>
    </row>
    <row r="7140" spans="1:6" ht="18" customHeight="1">
      <c r="A7140" s="2">
        <v>6906000000</v>
      </c>
      <c r="B7140" s="2" t="s">
        <v>12801</v>
      </c>
      <c r="C7140" s="2" t="s">
        <v>12802</v>
      </c>
      <c r="D7140" s="2" t="s">
        <v>149</v>
      </c>
      <c r="E7140" s="2"/>
      <c r="F7140" s="2"/>
    </row>
    <row r="7141" spans="1:6" ht="18" customHeight="1">
      <c r="A7141" s="2">
        <v>6907211000</v>
      </c>
      <c r="B7141" s="2" t="s">
        <v>12803</v>
      </c>
      <c r="C7141" s="2" t="s">
        <v>12804</v>
      </c>
      <c r="D7141" s="2" t="s">
        <v>149</v>
      </c>
      <c r="E7141" s="2" t="s">
        <v>9426</v>
      </c>
      <c r="F7141" s="2"/>
    </row>
    <row r="7142" spans="1:6" ht="18" customHeight="1">
      <c r="A7142" s="2">
        <v>6907219000</v>
      </c>
      <c r="B7142" s="2" t="s">
        <v>12805</v>
      </c>
      <c r="C7142" s="2" t="s">
        <v>12804</v>
      </c>
      <c r="D7142" s="2" t="s">
        <v>149</v>
      </c>
      <c r="E7142" s="2" t="s">
        <v>9426</v>
      </c>
      <c r="F7142" s="2"/>
    </row>
    <row r="7143" spans="1:6" ht="18" customHeight="1">
      <c r="A7143" s="2">
        <v>6907221000</v>
      </c>
      <c r="B7143" s="2" t="s">
        <v>12803</v>
      </c>
      <c r="C7143" s="2" t="s">
        <v>12804</v>
      </c>
      <c r="D7143" s="2" t="s">
        <v>149</v>
      </c>
      <c r="E7143" s="2" t="s">
        <v>9426</v>
      </c>
      <c r="F7143" s="2"/>
    </row>
    <row r="7144" spans="1:6" ht="18" customHeight="1">
      <c r="A7144" s="2">
        <v>6907229000</v>
      </c>
      <c r="B7144" s="2" t="s">
        <v>12805</v>
      </c>
      <c r="C7144" s="2" t="s">
        <v>12804</v>
      </c>
      <c r="D7144" s="2" t="s">
        <v>149</v>
      </c>
      <c r="E7144" s="2" t="s">
        <v>9426</v>
      </c>
      <c r="F7144" s="2"/>
    </row>
    <row r="7145" spans="1:6" ht="18" customHeight="1">
      <c r="A7145" s="2">
        <v>6907231000</v>
      </c>
      <c r="B7145" s="2" t="s">
        <v>12803</v>
      </c>
      <c r="C7145" s="2" t="s">
        <v>12804</v>
      </c>
      <c r="D7145" s="2" t="s">
        <v>149</v>
      </c>
      <c r="E7145" s="2" t="s">
        <v>9426</v>
      </c>
      <c r="F7145" s="2"/>
    </row>
    <row r="7146" spans="1:6" ht="18" customHeight="1">
      <c r="A7146" s="2">
        <v>6907239000</v>
      </c>
      <c r="B7146" s="2" t="s">
        <v>12805</v>
      </c>
      <c r="C7146" s="2" t="s">
        <v>12804</v>
      </c>
      <c r="D7146" s="2" t="s">
        <v>149</v>
      </c>
      <c r="E7146" s="2" t="s">
        <v>9426</v>
      </c>
      <c r="F7146" s="2"/>
    </row>
    <row r="7147" spans="1:6" ht="18" customHeight="1">
      <c r="A7147" s="2">
        <v>6907301000</v>
      </c>
      <c r="B7147" s="2" t="s">
        <v>12806</v>
      </c>
      <c r="C7147" s="2" t="s">
        <v>12807</v>
      </c>
      <c r="D7147" s="2" t="s">
        <v>149</v>
      </c>
      <c r="E7147" s="2" t="s">
        <v>9426</v>
      </c>
      <c r="F7147" s="2"/>
    </row>
    <row r="7148" spans="1:6" ht="18" customHeight="1">
      <c r="A7148" s="2">
        <v>6907309000</v>
      </c>
      <c r="B7148" s="2" t="s">
        <v>12808</v>
      </c>
      <c r="C7148" s="2" t="s">
        <v>12807</v>
      </c>
      <c r="D7148" s="2" t="s">
        <v>149</v>
      </c>
      <c r="E7148" s="2" t="s">
        <v>9426</v>
      </c>
      <c r="F7148" s="2"/>
    </row>
    <row r="7149" spans="1:6" ht="18" customHeight="1">
      <c r="A7149" s="2">
        <v>6907401000</v>
      </c>
      <c r="B7149" s="2" t="s">
        <v>12809</v>
      </c>
      <c r="C7149" s="2" t="s">
        <v>12810</v>
      </c>
      <c r="D7149" s="2" t="s">
        <v>149</v>
      </c>
      <c r="E7149" s="2" t="s">
        <v>9426</v>
      </c>
      <c r="F7149" s="2"/>
    </row>
    <row r="7150" spans="1:6" ht="18" customHeight="1">
      <c r="A7150" s="2">
        <v>6907409000</v>
      </c>
      <c r="B7150" s="2" t="s">
        <v>12811</v>
      </c>
      <c r="C7150" s="2" t="s">
        <v>12810</v>
      </c>
      <c r="D7150" s="2" t="s">
        <v>149</v>
      </c>
      <c r="E7150" s="2" t="s">
        <v>9426</v>
      </c>
      <c r="F7150" s="2"/>
    </row>
    <row r="7151" spans="1:6" ht="18" customHeight="1">
      <c r="A7151" s="2">
        <v>6909110010</v>
      </c>
      <c r="B7151" s="2" t="s">
        <v>12812</v>
      </c>
      <c r="C7151" s="2" t="s">
        <v>12813</v>
      </c>
      <c r="D7151" s="2" t="s">
        <v>149</v>
      </c>
      <c r="E7151" s="2"/>
      <c r="F7151" s="2">
        <v>3</v>
      </c>
    </row>
    <row r="7152" spans="1:6" ht="18" customHeight="1">
      <c r="A7152" s="2">
        <v>6909110090</v>
      </c>
      <c r="B7152" s="2" t="s">
        <v>12814</v>
      </c>
      <c r="C7152" s="2" t="s">
        <v>12813</v>
      </c>
      <c r="D7152" s="2" t="s">
        <v>149</v>
      </c>
      <c r="E7152" s="2"/>
      <c r="F7152" s="2"/>
    </row>
    <row r="7153" spans="1:6" ht="18" customHeight="1">
      <c r="A7153" s="2">
        <v>6909120010</v>
      </c>
      <c r="B7153" s="2" t="s">
        <v>12815</v>
      </c>
      <c r="C7153" s="2" t="s">
        <v>12813</v>
      </c>
      <c r="D7153" s="2" t="s">
        <v>149</v>
      </c>
      <c r="E7153" s="2"/>
      <c r="F7153" s="2">
        <v>3</v>
      </c>
    </row>
    <row r="7154" spans="1:6" ht="18" customHeight="1">
      <c r="A7154" s="2">
        <v>6909120090</v>
      </c>
      <c r="B7154" s="2" t="s">
        <v>12816</v>
      </c>
      <c r="C7154" s="2" t="s">
        <v>12813</v>
      </c>
      <c r="D7154" s="2" t="s">
        <v>149</v>
      </c>
      <c r="E7154" s="2"/>
      <c r="F7154" s="2"/>
    </row>
    <row r="7155" spans="1:6" ht="18" customHeight="1">
      <c r="A7155" s="2">
        <v>6909190010</v>
      </c>
      <c r="B7155" s="2" t="s">
        <v>12817</v>
      </c>
      <c r="C7155" s="2" t="s">
        <v>12813</v>
      </c>
      <c r="D7155" s="2" t="s">
        <v>149</v>
      </c>
      <c r="E7155" s="2"/>
      <c r="F7155" s="2">
        <v>3</v>
      </c>
    </row>
    <row r="7156" spans="1:6" ht="18" customHeight="1">
      <c r="A7156" s="2">
        <v>6909190090</v>
      </c>
      <c r="B7156" s="2" t="s">
        <v>12818</v>
      </c>
      <c r="C7156" s="2" t="s">
        <v>12813</v>
      </c>
      <c r="D7156" s="2" t="s">
        <v>149</v>
      </c>
      <c r="E7156" s="2"/>
      <c r="F7156" s="2"/>
    </row>
    <row r="7157" spans="1:6" ht="18" customHeight="1">
      <c r="A7157" s="2">
        <v>6909900000</v>
      </c>
      <c r="B7157" s="2" t="s">
        <v>12819</v>
      </c>
      <c r="C7157" s="2" t="s">
        <v>12813</v>
      </c>
      <c r="D7157" s="2" t="s">
        <v>149</v>
      </c>
      <c r="E7157" s="2"/>
      <c r="F7157" s="2"/>
    </row>
    <row r="7158" spans="1:6" ht="18" customHeight="1">
      <c r="A7158" s="2">
        <v>6910100000</v>
      </c>
      <c r="B7158" s="2" t="s">
        <v>12820</v>
      </c>
      <c r="C7158" s="2" t="s">
        <v>12821</v>
      </c>
      <c r="D7158" s="2" t="s">
        <v>149</v>
      </c>
      <c r="E7158" s="2" t="s">
        <v>9258</v>
      </c>
      <c r="F7158" s="2"/>
    </row>
    <row r="7159" spans="1:6" ht="18" customHeight="1">
      <c r="A7159" s="2">
        <v>6910900000</v>
      </c>
      <c r="B7159" s="2" t="s">
        <v>12822</v>
      </c>
      <c r="C7159" s="2" t="s">
        <v>12823</v>
      </c>
      <c r="D7159" s="2" t="s">
        <v>149</v>
      </c>
      <c r="E7159" s="2" t="s">
        <v>9258</v>
      </c>
      <c r="F7159" s="2" t="s">
        <v>6407</v>
      </c>
    </row>
    <row r="7160" spans="1:6" ht="18" customHeight="1">
      <c r="A7160" s="2">
        <v>6911101100</v>
      </c>
      <c r="B7160" s="2" t="s">
        <v>12824</v>
      </c>
      <c r="C7160" s="2" t="s">
        <v>12825</v>
      </c>
      <c r="D7160" s="2" t="s">
        <v>149</v>
      </c>
      <c r="E7160" s="2"/>
      <c r="F7160" s="2" t="s">
        <v>6407</v>
      </c>
    </row>
    <row r="7161" spans="1:6" ht="18" customHeight="1">
      <c r="A7161" s="2">
        <v>6911101900</v>
      </c>
      <c r="B7161" s="2" t="s">
        <v>12826</v>
      </c>
      <c r="C7161" s="2" t="s">
        <v>12825</v>
      </c>
      <c r="D7161" s="2" t="s">
        <v>149</v>
      </c>
      <c r="E7161" s="2"/>
      <c r="F7161" s="2" t="s">
        <v>6407</v>
      </c>
    </row>
    <row r="7162" spans="1:6" ht="18" customHeight="1">
      <c r="A7162" s="2">
        <v>6911102100</v>
      </c>
      <c r="B7162" s="2" t="s">
        <v>12827</v>
      </c>
      <c r="C7162" s="2" t="s">
        <v>12828</v>
      </c>
      <c r="D7162" s="2" t="s">
        <v>149</v>
      </c>
      <c r="E7162" s="2"/>
      <c r="F7162" s="2" t="s">
        <v>6407</v>
      </c>
    </row>
    <row r="7163" spans="1:6" ht="18" customHeight="1">
      <c r="A7163" s="2">
        <v>6911102900</v>
      </c>
      <c r="B7163" s="2" t="s">
        <v>12829</v>
      </c>
      <c r="C7163" s="2" t="s">
        <v>12828</v>
      </c>
      <c r="D7163" s="2" t="s">
        <v>149</v>
      </c>
      <c r="E7163" s="2"/>
      <c r="F7163" s="2" t="s">
        <v>6407</v>
      </c>
    </row>
    <row r="7164" spans="1:6" ht="18" customHeight="1">
      <c r="A7164" s="2">
        <v>6911900000</v>
      </c>
      <c r="B7164" s="2" t="s">
        <v>12830</v>
      </c>
      <c r="C7164" s="2" t="s">
        <v>12828</v>
      </c>
      <c r="D7164" s="2" t="s">
        <v>149</v>
      </c>
      <c r="E7164" s="2"/>
      <c r="F7164" s="2"/>
    </row>
    <row r="7165" spans="1:6" ht="18" customHeight="1">
      <c r="A7165" s="2">
        <v>6912001000</v>
      </c>
      <c r="B7165" s="2" t="s">
        <v>12831</v>
      </c>
      <c r="C7165" s="2" t="s">
        <v>12828</v>
      </c>
      <c r="D7165" s="2" t="s">
        <v>149</v>
      </c>
      <c r="E7165" s="2"/>
      <c r="F7165" s="2" t="s">
        <v>6407</v>
      </c>
    </row>
    <row r="7166" spans="1:6" ht="18" customHeight="1">
      <c r="A7166" s="2">
        <v>6912009000</v>
      </c>
      <c r="B7166" s="2" t="s">
        <v>12832</v>
      </c>
      <c r="C7166" s="2" t="s">
        <v>12828</v>
      </c>
      <c r="D7166" s="2" t="s">
        <v>149</v>
      </c>
      <c r="E7166" s="2"/>
      <c r="F7166" s="2" t="s">
        <v>6407</v>
      </c>
    </row>
    <row r="7167" spans="1:6" ht="18" customHeight="1">
      <c r="A7167" s="2">
        <v>6913100000</v>
      </c>
      <c r="B7167" s="2" t="s">
        <v>12833</v>
      </c>
      <c r="C7167" s="2" t="s">
        <v>12834</v>
      </c>
      <c r="D7167" s="2" t="s">
        <v>149</v>
      </c>
      <c r="E7167" s="2"/>
      <c r="F7167" s="2"/>
    </row>
    <row r="7168" spans="1:6" ht="18" customHeight="1">
      <c r="A7168" s="2">
        <v>6913900000</v>
      </c>
      <c r="B7168" s="2" t="s">
        <v>12835</v>
      </c>
      <c r="C7168" s="2" t="s">
        <v>12834</v>
      </c>
      <c r="D7168" s="2" t="s">
        <v>149</v>
      </c>
      <c r="E7168" s="2"/>
      <c r="F7168" s="2"/>
    </row>
    <row r="7169" spans="1:6" ht="18" customHeight="1">
      <c r="A7169" s="2">
        <v>6914100000</v>
      </c>
      <c r="B7169" s="2" t="s">
        <v>12836</v>
      </c>
      <c r="C7169" s="2" t="s">
        <v>12837</v>
      </c>
      <c r="D7169" s="2" t="s">
        <v>149</v>
      </c>
      <c r="E7169" s="2"/>
      <c r="F7169" s="2"/>
    </row>
    <row r="7170" spans="1:6" ht="18" customHeight="1">
      <c r="A7170" s="2">
        <v>6914900000</v>
      </c>
      <c r="B7170" s="2" t="s">
        <v>12838</v>
      </c>
      <c r="C7170" s="2" t="s">
        <v>12837</v>
      </c>
      <c r="D7170" s="2" t="s">
        <v>149</v>
      </c>
      <c r="E7170" s="2"/>
      <c r="F7170" s="2"/>
    </row>
    <row r="7171" spans="1:6" ht="18" customHeight="1">
      <c r="A7171" s="2">
        <v>7001001010</v>
      </c>
      <c r="B7171" s="2" t="s">
        <v>12839</v>
      </c>
      <c r="C7171" s="2" t="s">
        <v>12840</v>
      </c>
      <c r="D7171" s="2" t="s">
        <v>149</v>
      </c>
      <c r="E7171" s="2"/>
      <c r="F7171" s="2"/>
    </row>
    <row r="7172" spans="1:6" ht="18" customHeight="1">
      <c r="A7172" s="2">
        <v>7001001090</v>
      </c>
      <c r="B7172" s="2" t="s">
        <v>12841</v>
      </c>
      <c r="C7172" s="2" t="s">
        <v>12840</v>
      </c>
      <c r="D7172" s="2" t="s">
        <v>149</v>
      </c>
      <c r="E7172" s="2"/>
      <c r="F7172" s="2"/>
    </row>
    <row r="7173" spans="1:6" ht="18" customHeight="1">
      <c r="A7173" s="2">
        <v>7001009010</v>
      </c>
      <c r="B7173" s="2" t="s">
        <v>12842</v>
      </c>
      <c r="C7173" s="2" t="s">
        <v>12840</v>
      </c>
      <c r="D7173" s="2" t="s">
        <v>149</v>
      </c>
      <c r="E7173" s="2"/>
      <c r="F7173" s="2">
        <v>9</v>
      </c>
    </row>
    <row r="7174" spans="1:6" ht="18" customHeight="1">
      <c r="A7174" s="2">
        <v>7001009090</v>
      </c>
      <c r="B7174" s="2" t="s">
        <v>12843</v>
      </c>
      <c r="C7174" s="2" t="s">
        <v>12840</v>
      </c>
      <c r="D7174" s="2" t="s">
        <v>149</v>
      </c>
      <c r="E7174" s="2"/>
      <c r="F7174" s="2"/>
    </row>
    <row r="7175" spans="1:6" ht="18" customHeight="1">
      <c r="A7175" s="2">
        <v>7002100000</v>
      </c>
      <c r="B7175" s="2" t="s">
        <v>12844</v>
      </c>
      <c r="C7175" s="2" t="s">
        <v>12845</v>
      </c>
      <c r="D7175" s="2" t="s">
        <v>149</v>
      </c>
      <c r="E7175" s="2"/>
      <c r="F7175" s="2"/>
    </row>
    <row r="7176" spans="1:6" ht="18" customHeight="1">
      <c r="A7176" s="2">
        <v>7002201010</v>
      </c>
      <c r="B7176" s="2" t="s">
        <v>12846</v>
      </c>
      <c r="C7176" s="2" t="s">
        <v>12847</v>
      </c>
      <c r="D7176" s="2" t="s">
        <v>149</v>
      </c>
      <c r="E7176" s="2"/>
      <c r="F7176" s="2"/>
    </row>
    <row r="7177" spans="1:6" ht="18" customHeight="1">
      <c r="A7177" s="2">
        <v>7002201090</v>
      </c>
      <c r="B7177" s="2" t="s">
        <v>12848</v>
      </c>
      <c r="C7177" s="2" t="s">
        <v>12847</v>
      </c>
      <c r="D7177" s="2" t="s">
        <v>149</v>
      </c>
      <c r="E7177" s="2"/>
      <c r="F7177" s="2"/>
    </row>
    <row r="7178" spans="1:6" ht="18" customHeight="1">
      <c r="A7178" s="2">
        <v>7002209000</v>
      </c>
      <c r="B7178" s="2" t="s">
        <v>12849</v>
      </c>
      <c r="C7178" s="2" t="s">
        <v>5398</v>
      </c>
      <c r="D7178" s="2" t="s">
        <v>149</v>
      </c>
      <c r="E7178" s="2"/>
      <c r="F7178" s="2"/>
    </row>
    <row r="7179" spans="1:6" ht="18" customHeight="1">
      <c r="A7179" s="2">
        <v>7002311000</v>
      </c>
      <c r="B7179" s="2" t="s">
        <v>12850</v>
      </c>
      <c r="C7179" s="2" t="s">
        <v>12851</v>
      </c>
      <c r="D7179" s="2" t="s">
        <v>149</v>
      </c>
      <c r="E7179" s="2"/>
      <c r="F7179" s="2"/>
    </row>
    <row r="7180" spans="1:6" ht="18" customHeight="1">
      <c r="A7180" s="2">
        <v>7002319000</v>
      </c>
      <c r="B7180" s="2" t="s">
        <v>12852</v>
      </c>
      <c r="C7180" s="2" t="s">
        <v>12851</v>
      </c>
      <c r="D7180" s="2" t="s">
        <v>149</v>
      </c>
      <c r="E7180" s="2"/>
      <c r="F7180" s="2"/>
    </row>
    <row r="7181" spans="1:6" ht="18" customHeight="1">
      <c r="A7181" s="2">
        <v>7002320000</v>
      </c>
      <c r="B7181" s="2" t="s">
        <v>12853</v>
      </c>
      <c r="C7181" s="2" t="s">
        <v>12854</v>
      </c>
      <c r="D7181" s="2" t="s">
        <v>149</v>
      </c>
      <c r="E7181" s="2"/>
      <c r="F7181" s="2"/>
    </row>
    <row r="7182" spans="1:6" ht="18" customHeight="1">
      <c r="A7182" s="2">
        <v>7002390000</v>
      </c>
      <c r="B7182" s="2" t="s">
        <v>12855</v>
      </c>
      <c r="C7182" s="2" t="s">
        <v>12854</v>
      </c>
      <c r="D7182" s="2" t="s">
        <v>149</v>
      </c>
      <c r="E7182" s="2"/>
      <c r="F7182" s="2"/>
    </row>
    <row r="7183" spans="1:6" ht="18" customHeight="1">
      <c r="A7183" s="2">
        <v>7003120000</v>
      </c>
      <c r="B7183" s="2" t="s">
        <v>12856</v>
      </c>
      <c r="C7183" s="2" t="s">
        <v>12857</v>
      </c>
      <c r="D7183" s="2" t="s">
        <v>149</v>
      </c>
      <c r="E7183" s="2" t="s">
        <v>9426</v>
      </c>
      <c r="F7183" s="2"/>
    </row>
    <row r="7184" spans="1:6" ht="18" customHeight="1">
      <c r="A7184" s="2">
        <v>7003190001</v>
      </c>
      <c r="B7184" s="2" t="s">
        <v>12858</v>
      </c>
      <c r="C7184" s="2" t="s">
        <v>12859</v>
      </c>
      <c r="D7184" s="2" t="s">
        <v>149</v>
      </c>
      <c r="E7184" s="2" t="s">
        <v>9426</v>
      </c>
      <c r="F7184" s="2"/>
    </row>
    <row r="7185" spans="1:6" ht="18" customHeight="1">
      <c r="A7185" s="2">
        <v>7003190002</v>
      </c>
      <c r="B7185" s="2" t="s">
        <v>12860</v>
      </c>
      <c r="C7185" s="2" t="s">
        <v>12859</v>
      </c>
      <c r="D7185" s="2" t="s">
        <v>149</v>
      </c>
      <c r="E7185" s="2" t="s">
        <v>9426</v>
      </c>
      <c r="F7185" s="2"/>
    </row>
    <row r="7186" spans="1:6" ht="18" customHeight="1">
      <c r="A7186" s="2">
        <v>7003190090</v>
      </c>
      <c r="B7186" s="2" t="s">
        <v>12861</v>
      </c>
      <c r="C7186" s="2" t="s">
        <v>12859</v>
      </c>
      <c r="D7186" s="2" t="s">
        <v>149</v>
      </c>
      <c r="E7186" s="2" t="s">
        <v>9426</v>
      </c>
      <c r="F7186" s="2"/>
    </row>
    <row r="7187" spans="1:6" ht="18" customHeight="1">
      <c r="A7187" s="2">
        <v>7003200000</v>
      </c>
      <c r="B7187" s="2" t="s">
        <v>12862</v>
      </c>
      <c r="C7187" s="2" t="s">
        <v>12859</v>
      </c>
      <c r="D7187" s="2" t="s">
        <v>149</v>
      </c>
      <c r="E7187" s="2" t="s">
        <v>9426</v>
      </c>
      <c r="F7187" s="2"/>
    </row>
    <row r="7188" spans="1:6" ht="18" customHeight="1">
      <c r="A7188" s="2">
        <v>7003300000</v>
      </c>
      <c r="B7188" s="2" t="s">
        <v>12863</v>
      </c>
      <c r="C7188" s="2" t="s">
        <v>12859</v>
      </c>
      <c r="D7188" s="2" t="s">
        <v>149</v>
      </c>
      <c r="E7188" s="2" t="s">
        <v>9426</v>
      </c>
      <c r="F7188" s="2"/>
    </row>
    <row r="7189" spans="1:6" ht="18" customHeight="1">
      <c r="A7189" s="2">
        <v>7004200000</v>
      </c>
      <c r="B7189" s="2" t="s">
        <v>12864</v>
      </c>
      <c r="C7189" s="2" t="s">
        <v>12865</v>
      </c>
      <c r="D7189" s="2" t="s">
        <v>149</v>
      </c>
      <c r="E7189" s="2" t="s">
        <v>9426</v>
      </c>
      <c r="F7189" s="2"/>
    </row>
    <row r="7190" spans="1:6" ht="18" customHeight="1">
      <c r="A7190" s="2">
        <v>7004900001</v>
      </c>
      <c r="B7190" s="2" t="s">
        <v>12866</v>
      </c>
      <c r="C7190" s="2" t="s">
        <v>12867</v>
      </c>
      <c r="D7190" s="2" t="s">
        <v>149</v>
      </c>
      <c r="E7190" s="2" t="s">
        <v>9426</v>
      </c>
      <c r="F7190" s="2"/>
    </row>
    <row r="7191" spans="1:6" ht="18" customHeight="1">
      <c r="A7191" s="2">
        <v>7004900002</v>
      </c>
      <c r="B7191" s="2" t="s">
        <v>12868</v>
      </c>
      <c r="C7191" s="2" t="s">
        <v>12867</v>
      </c>
      <c r="D7191" s="2" t="s">
        <v>149</v>
      </c>
      <c r="E7191" s="2" t="s">
        <v>9426</v>
      </c>
      <c r="F7191" s="2"/>
    </row>
    <row r="7192" spans="1:6" ht="18" customHeight="1">
      <c r="A7192" s="2">
        <v>7004900003</v>
      </c>
      <c r="B7192" s="2" t="s">
        <v>12860</v>
      </c>
      <c r="C7192" s="2" t="s">
        <v>12867</v>
      </c>
      <c r="D7192" s="2" t="s">
        <v>149</v>
      </c>
      <c r="E7192" s="2" t="s">
        <v>9426</v>
      </c>
      <c r="F7192" s="2"/>
    </row>
    <row r="7193" spans="1:6" ht="18" customHeight="1">
      <c r="A7193" s="2">
        <v>7004900090</v>
      </c>
      <c r="B7193" s="2" t="s">
        <v>12869</v>
      </c>
      <c r="C7193" s="2" t="s">
        <v>12867</v>
      </c>
      <c r="D7193" s="2" t="s">
        <v>149</v>
      </c>
      <c r="E7193" s="2" t="s">
        <v>9426</v>
      </c>
      <c r="F7193" s="2"/>
    </row>
    <row r="7194" spans="1:6" ht="18" customHeight="1">
      <c r="A7194" s="2">
        <v>7005100000</v>
      </c>
      <c r="B7194" s="2" t="s">
        <v>12870</v>
      </c>
      <c r="C7194" s="2" t="s">
        <v>12871</v>
      </c>
      <c r="D7194" s="2" t="s">
        <v>149</v>
      </c>
      <c r="E7194" s="2" t="s">
        <v>9426</v>
      </c>
      <c r="F7194" s="2"/>
    </row>
    <row r="7195" spans="1:6" ht="18" customHeight="1">
      <c r="A7195" s="2">
        <v>7005210000</v>
      </c>
      <c r="B7195" s="2" t="s">
        <v>12872</v>
      </c>
      <c r="C7195" s="2" t="s">
        <v>12873</v>
      </c>
      <c r="D7195" s="2" t="s">
        <v>149</v>
      </c>
      <c r="E7195" s="2" t="s">
        <v>9426</v>
      </c>
      <c r="F7195" s="2"/>
    </row>
    <row r="7196" spans="1:6" ht="18" customHeight="1">
      <c r="A7196" s="2">
        <v>7005290002</v>
      </c>
      <c r="B7196" s="2" t="s">
        <v>12868</v>
      </c>
      <c r="C7196" s="2" t="s">
        <v>12874</v>
      </c>
      <c r="D7196" s="2" t="s">
        <v>149</v>
      </c>
      <c r="E7196" s="2" t="s">
        <v>9426</v>
      </c>
      <c r="F7196" s="2"/>
    </row>
    <row r="7197" spans="1:6" ht="18" customHeight="1">
      <c r="A7197" s="2">
        <v>7005290003</v>
      </c>
      <c r="B7197" s="2" t="s">
        <v>12860</v>
      </c>
      <c r="C7197" s="2" t="s">
        <v>12874</v>
      </c>
      <c r="D7197" s="2" t="s">
        <v>149</v>
      </c>
      <c r="E7197" s="2" t="s">
        <v>9426</v>
      </c>
      <c r="F7197" s="2"/>
    </row>
    <row r="7198" spans="1:6" ht="18" customHeight="1">
      <c r="A7198" s="2">
        <v>7005290090</v>
      </c>
      <c r="B7198" s="2" t="s">
        <v>12875</v>
      </c>
      <c r="C7198" s="2" t="s">
        <v>12874</v>
      </c>
      <c r="D7198" s="2" t="s">
        <v>149</v>
      </c>
      <c r="E7198" s="2" t="s">
        <v>9426</v>
      </c>
      <c r="F7198" s="2"/>
    </row>
    <row r="7199" spans="1:6" ht="18" customHeight="1">
      <c r="A7199" s="2">
        <v>7005300000</v>
      </c>
      <c r="B7199" s="2" t="s">
        <v>12876</v>
      </c>
      <c r="C7199" s="2" t="s">
        <v>12877</v>
      </c>
      <c r="D7199" s="2" t="s">
        <v>149</v>
      </c>
      <c r="E7199" s="2" t="s">
        <v>9426</v>
      </c>
      <c r="F7199" s="2"/>
    </row>
    <row r="7200" spans="1:6" ht="18" customHeight="1">
      <c r="A7200" s="2">
        <v>7006000001</v>
      </c>
      <c r="B7200" s="2" t="s">
        <v>12878</v>
      </c>
      <c r="C7200" s="2" t="s">
        <v>12879</v>
      </c>
      <c r="D7200" s="2" t="s">
        <v>149</v>
      </c>
      <c r="E7200" s="2"/>
      <c r="F7200" s="2"/>
    </row>
    <row r="7201" spans="1:6" ht="18" customHeight="1">
      <c r="A7201" s="2">
        <v>7006000090</v>
      </c>
      <c r="B7201" s="2" t="s">
        <v>12880</v>
      </c>
      <c r="C7201" s="2" t="s">
        <v>12879</v>
      </c>
      <c r="D7201" s="2" t="s">
        <v>149</v>
      </c>
      <c r="E7201" s="2"/>
      <c r="F7201" s="2"/>
    </row>
    <row r="7202" spans="1:6" ht="18" customHeight="1">
      <c r="A7202" s="2">
        <v>7007111001</v>
      </c>
      <c r="B7202" s="2" t="s">
        <v>12881</v>
      </c>
      <c r="C7202" s="2" t="s">
        <v>12882</v>
      </c>
      <c r="D7202" s="2" t="s">
        <v>149</v>
      </c>
      <c r="E7202" s="2"/>
      <c r="F7202" s="2"/>
    </row>
    <row r="7203" spans="1:6" ht="18" customHeight="1">
      <c r="A7203" s="2">
        <v>7007111090</v>
      </c>
      <c r="B7203" s="2" t="s">
        <v>12883</v>
      </c>
      <c r="C7203" s="2" t="s">
        <v>12882</v>
      </c>
      <c r="D7203" s="2" t="s">
        <v>149</v>
      </c>
      <c r="E7203" s="2"/>
      <c r="F7203" s="2"/>
    </row>
    <row r="7204" spans="1:6" ht="18" customHeight="1">
      <c r="A7204" s="2">
        <v>7007119000</v>
      </c>
      <c r="B7204" s="2" t="s">
        <v>12884</v>
      </c>
      <c r="C7204" s="2" t="s">
        <v>12885</v>
      </c>
      <c r="D7204" s="2" t="s">
        <v>149</v>
      </c>
      <c r="E7204" s="2"/>
      <c r="F7204" s="2" t="s">
        <v>6407</v>
      </c>
    </row>
    <row r="7205" spans="1:6" ht="18" customHeight="1">
      <c r="A7205" s="2">
        <v>7007190000</v>
      </c>
      <c r="B7205" s="2" t="s">
        <v>12886</v>
      </c>
      <c r="C7205" s="2" t="s">
        <v>12887</v>
      </c>
      <c r="D7205" s="2" t="s">
        <v>149</v>
      </c>
      <c r="E7205" s="2" t="s">
        <v>9426</v>
      </c>
      <c r="F7205" s="2"/>
    </row>
    <row r="7206" spans="1:6" ht="18" customHeight="1">
      <c r="A7206" s="2">
        <v>7007211000</v>
      </c>
      <c r="B7206" s="2" t="s">
        <v>12888</v>
      </c>
      <c r="C7206" s="2" t="s">
        <v>12882</v>
      </c>
      <c r="D7206" s="2" t="s">
        <v>149</v>
      </c>
      <c r="E7206" s="2"/>
      <c r="F7206" s="2"/>
    </row>
    <row r="7207" spans="1:6" ht="18" customHeight="1">
      <c r="A7207" s="2">
        <v>7007219000</v>
      </c>
      <c r="B7207" s="2" t="s">
        <v>12889</v>
      </c>
      <c r="C7207" s="2" t="s">
        <v>12885</v>
      </c>
      <c r="D7207" s="2" t="s">
        <v>149</v>
      </c>
      <c r="E7207" s="2"/>
      <c r="F7207" s="2" t="s">
        <v>6407</v>
      </c>
    </row>
    <row r="7208" spans="1:6" ht="18" customHeight="1">
      <c r="A7208" s="2">
        <v>7007290000</v>
      </c>
      <c r="B7208" s="2" t="s">
        <v>12890</v>
      </c>
      <c r="C7208" s="2" t="s">
        <v>12887</v>
      </c>
      <c r="D7208" s="2" t="s">
        <v>149</v>
      </c>
      <c r="E7208" s="2" t="s">
        <v>9426</v>
      </c>
      <c r="F7208" s="2"/>
    </row>
    <row r="7209" spans="1:6" ht="18" customHeight="1">
      <c r="A7209" s="2">
        <v>7008001000</v>
      </c>
      <c r="B7209" s="2" t="s">
        <v>12891</v>
      </c>
      <c r="C7209" s="2" t="s">
        <v>12892</v>
      </c>
      <c r="D7209" s="2" t="s">
        <v>149</v>
      </c>
      <c r="E7209" s="2"/>
      <c r="F7209" s="2"/>
    </row>
    <row r="7210" spans="1:6" ht="18" customHeight="1">
      <c r="A7210" s="2">
        <v>7008009000</v>
      </c>
      <c r="B7210" s="2" t="s">
        <v>12893</v>
      </c>
      <c r="C7210" s="2" t="s">
        <v>12892</v>
      </c>
      <c r="D7210" s="2" t="s">
        <v>149</v>
      </c>
      <c r="E7210" s="2"/>
      <c r="F7210" s="2"/>
    </row>
    <row r="7211" spans="1:6" ht="18" customHeight="1">
      <c r="A7211" s="2">
        <v>7009100000</v>
      </c>
      <c r="B7211" s="2" t="s">
        <v>12894</v>
      </c>
      <c r="C7211" s="2" t="s">
        <v>12895</v>
      </c>
      <c r="D7211" s="2" t="s">
        <v>149</v>
      </c>
      <c r="E7211" s="2"/>
      <c r="F7211" s="2"/>
    </row>
    <row r="7212" spans="1:6" ht="18" customHeight="1">
      <c r="A7212" s="2">
        <v>7009910000</v>
      </c>
      <c r="B7212" s="2" t="s">
        <v>12896</v>
      </c>
      <c r="C7212" s="2" t="s">
        <v>12897</v>
      </c>
      <c r="D7212" s="2" t="s">
        <v>149</v>
      </c>
      <c r="E7212" s="2"/>
      <c r="F7212" s="2"/>
    </row>
    <row r="7213" spans="1:6" ht="18" customHeight="1">
      <c r="A7213" s="2">
        <v>7009920000</v>
      </c>
      <c r="B7213" s="2" t="s">
        <v>12898</v>
      </c>
      <c r="C7213" s="2" t="s">
        <v>12897</v>
      </c>
      <c r="D7213" s="2" t="s">
        <v>149</v>
      </c>
      <c r="E7213" s="2"/>
      <c r="F7213" s="2"/>
    </row>
    <row r="7214" spans="1:6" ht="18" customHeight="1">
      <c r="A7214" s="2">
        <v>7010100000</v>
      </c>
      <c r="B7214" s="2" t="s">
        <v>12899</v>
      </c>
      <c r="C7214" s="2" t="s">
        <v>12900</v>
      </c>
      <c r="D7214" s="2" t="s">
        <v>149</v>
      </c>
      <c r="E7214" s="2"/>
      <c r="F7214" s="2"/>
    </row>
    <row r="7215" spans="1:6" ht="18" customHeight="1">
      <c r="A7215" s="2">
        <v>7010200000</v>
      </c>
      <c r="B7215" s="2" t="s">
        <v>12901</v>
      </c>
      <c r="C7215" s="2" t="s">
        <v>12902</v>
      </c>
      <c r="D7215" s="2" t="s">
        <v>149</v>
      </c>
      <c r="E7215" s="2"/>
      <c r="F7215" s="2"/>
    </row>
    <row r="7216" spans="1:6" ht="18" customHeight="1">
      <c r="A7216" s="2">
        <v>7010901000</v>
      </c>
      <c r="B7216" s="2" t="s">
        <v>12903</v>
      </c>
      <c r="C7216" s="2" t="s">
        <v>12900</v>
      </c>
      <c r="D7216" s="2" t="s">
        <v>149</v>
      </c>
      <c r="E7216" s="2"/>
      <c r="F7216" s="2"/>
    </row>
    <row r="7217" spans="1:6" ht="18" customHeight="1">
      <c r="A7217" s="2">
        <v>7010902000</v>
      </c>
      <c r="B7217" s="2" t="s">
        <v>12904</v>
      </c>
      <c r="C7217" s="2" t="s">
        <v>12900</v>
      </c>
      <c r="D7217" s="2" t="s">
        <v>149</v>
      </c>
      <c r="E7217" s="2"/>
      <c r="F7217" s="2"/>
    </row>
    <row r="7218" spans="1:6" ht="18" customHeight="1">
      <c r="A7218" s="2">
        <v>7010903000</v>
      </c>
      <c r="B7218" s="2" t="s">
        <v>12905</v>
      </c>
      <c r="C7218" s="2" t="s">
        <v>12900</v>
      </c>
      <c r="D7218" s="2" t="s">
        <v>149</v>
      </c>
      <c r="E7218" s="2"/>
      <c r="F7218" s="2"/>
    </row>
    <row r="7219" spans="1:6" ht="18" customHeight="1">
      <c r="A7219" s="2">
        <v>7010909000</v>
      </c>
      <c r="B7219" s="2" t="s">
        <v>12906</v>
      </c>
      <c r="C7219" s="2" t="s">
        <v>12900</v>
      </c>
      <c r="D7219" s="2" t="s">
        <v>149</v>
      </c>
      <c r="E7219" s="2"/>
      <c r="F7219" s="2"/>
    </row>
    <row r="7220" spans="1:6" ht="18" customHeight="1">
      <c r="A7220" s="2">
        <v>7011100000</v>
      </c>
      <c r="B7220" s="2" t="s">
        <v>12907</v>
      </c>
      <c r="C7220" s="2" t="s">
        <v>12908</v>
      </c>
      <c r="D7220" s="2" t="s">
        <v>149</v>
      </c>
      <c r="E7220" s="2"/>
      <c r="F7220" s="2"/>
    </row>
    <row r="7221" spans="1:6" ht="18" customHeight="1">
      <c r="A7221" s="2">
        <v>7011201000</v>
      </c>
      <c r="B7221" s="2" t="s">
        <v>12909</v>
      </c>
      <c r="C7221" s="2" t="s">
        <v>12908</v>
      </c>
      <c r="D7221" s="2" t="s">
        <v>149</v>
      </c>
      <c r="E7221" s="2"/>
      <c r="F7221" s="2">
        <v>6</v>
      </c>
    </row>
    <row r="7222" spans="1:6" ht="18" customHeight="1">
      <c r="A7222" s="2">
        <v>7011209000</v>
      </c>
      <c r="B7222" s="2" t="s">
        <v>12910</v>
      </c>
      <c r="C7222" s="2" t="s">
        <v>12908</v>
      </c>
      <c r="D7222" s="2" t="s">
        <v>149</v>
      </c>
      <c r="E7222" s="2"/>
      <c r="F7222" s="2">
        <v>6</v>
      </c>
    </row>
    <row r="7223" spans="1:6" ht="18" customHeight="1">
      <c r="A7223" s="2">
        <v>7011901000</v>
      </c>
      <c r="B7223" s="2" t="s">
        <v>12911</v>
      </c>
      <c r="C7223" s="2" t="s">
        <v>12908</v>
      </c>
      <c r="D7223" s="2" t="s">
        <v>149</v>
      </c>
      <c r="E7223" s="2"/>
      <c r="F7223" s="2"/>
    </row>
    <row r="7224" spans="1:6" ht="18" customHeight="1">
      <c r="A7224" s="2">
        <v>7011909000</v>
      </c>
      <c r="B7224" s="2" t="s">
        <v>12912</v>
      </c>
      <c r="C7224" s="2" t="s">
        <v>12908</v>
      </c>
      <c r="D7224" s="2" t="s">
        <v>149</v>
      </c>
      <c r="E7224" s="2"/>
      <c r="F7224" s="2"/>
    </row>
    <row r="7225" spans="1:6" ht="18" customHeight="1">
      <c r="A7225" s="2">
        <v>7013100000</v>
      </c>
      <c r="B7225" s="2" t="s">
        <v>12913</v>
      </c>
      <c r="C7225" s="2" t="s">
        <v>12914</v>
      </c>
      <c r="D7225" s="2" t="s">
        <v>149</v>
      </c>
      <c r="E7225" s="2"/>
      <c r="F7225" s="2"/>
    </row>
    <row r="7226" spans="1:6" ht="18" customHeight="1">
      <c r="A7226" s="2">
        <v>7013220000</v>
      </c>
      <c r="B7226" s="2" t="s">
        <v>12915</v>
      </c>
      <c r="C7226" s="2" t="s">
        <v>12916</v>
      </c>
      <c r="D7226" s="2" t="s">
        <v>149</v>
      </c>
      <c r="E7226" s="2"/>
      <c r="F7226" s="2"/>
    </row>
    <row r="7227" spans="1:6" ht="18" customHeight="1">
      <c r="A7227" s="2">
        <v>7013280000</v>
      </c>
      <c r="B7227" s="2" t="s">
        <v>12917</v>
      </c>
      <c r="C7227" s="2" t="s">
        <v>12916</v>
      </c>
      <c r="D7227" s="2" t="s">
        <v>149</v>
      </c>
      <c r="E7227" s="2"/>
      <c r="F7227" s="2" t="s">
        <v>6407</v>
      </c>
    </row>
    <row r="7228" spans="1:6" ht="18" customHeight="1">
      <c r="A7228" s="2">
        <v>7013330000</v>
      </c>
      <c r="B7228" s="2" t="s">
        <v>12918</v>
      </c>
      <c r="C7228" s="2" t="s">
        <v>12916</v>
      </c>
      <c r="D7228" s="2" t="s">
        <v>149</v>
      </c>
      <c r="E7228" s="2"/>
      <c r="F7228" s="2"/>
    </row>
    <row r="7229" spans="1:6" ht="18" customHeight="1">
      <c r="A7229" s="2">
        <v>7013370000</v>
      </c>
      <c r="B7229" s="2" t="s">
        <v>12919</v>
      </c>
      <c r="C7229" s="2" t="s">
        <v>12916</v>
      </c>
      <c r="D7229" s="2" t="s">
        <v>149</v>
      </c>
      <c r="E7229" s="2"/>
      <c r="F7229" s="2" t="s">
        <v>6407</v>
      </c>
    </row>
    <row r="7230" spans="1:6" ht="18" customHeight="1">
      <c r="A7230" s="2">
        <v>7013410000</v>
      </c>
      <c r="B7230" s="2" t="s">
        <v>12920</v>
      </c>
      <c r="C7230" s="2" t="s">
        <v>12921</v>
      </c>
      <c r="D7230" s="2" t="s">
        <v>149</v>
      </c>
      <c r="E7230" s="2"/>
      <c r="F7230" s="2" t="s">
        <v>6407</v>
      </c>
    </row>
    <row r="7231" spans="1:6" ht="18" customHeight="1">
      <c r="A7231" s="2">
        <v>7013420000</v>
      </c>
      <c r="B7231" s="2" t="s">
        <v>12922</v>
      </c>
      <c r="C7231" s="2" t="s">
        <v>12921</v>
      </c>
      <c r="D7231" s="2" t="s">
        <v>149</v>
      </c>
      <c r="E7231" s="2"/>
      <c r="F7231" s="2" t="s">
        <v>6407</v>
      </c>
    </row>
    <row r="7232" spans="1:6" ht="18" customHeight="1">
      <c r="A7232" s="2">
        <v>7013490000</v>
      </c>
      <c r="B7232" s="2" t="s">
        <v>12923</v>
      </c>
      <c r="C7232" s="2" t="s">
        <v>12921</v>
      </c>
      <c r="D7232" s="2" t="s">
        <v>149</v>
      </c>
      <c r="E7232" s="2"/>
      <c r="F7232" s="2" t="s">
        <v>6407</v>
      </c>
    </row>
    <row r="7233" spans="1:6" ht="18" customHeight="1">
      <c r="A7233" s="2">
        <v>7013910000</v>
      </c>
      <c r="B7233" s="2" t="s">
        <v>12924</v>
      </c>
      <c r="C7233" s="2" t="s">
        <v>12925</v>
      </c>
      <c r="D7233" s="2" t="s">
        <v>149</v>
      </c>
      <c r="E7233" s="2"/>
      <c r="F7233" s="2"/>
    </row>
    <row r="7234" spans="1:6" ht="18" customHeight="1">
      <c r="A7234" s="2">
        <v>7013990000</v>
      </c>
      <c r="B7234" s="2" t="s">
        <v>12926</v>
      </c>
      <c r="C7234" s="2" t="s">
        <v>12925</v>
      </c>
      <c r="D7234" s="2" t="s">
        <v>149</v>
      </c>
      <c r="E7234" s="2"/>
      <c r="F7234" s="2"/>
    </row>
    <row r="7235" spans="1:6" ht="18" customHeight="1">
      <c r="A7235" s="2">
        <v>7014001000</v>
      </c>
      <c r="B7235" s="2" t="s">
        <v>12927</v>
      </c>
      <c r="C7235" s="2" t="s">
        <v>12928</v>
      </c>
      <c r="D7235" s="2" t="s">
        <v>149</v>
      </c>
      <c r="E7235" s="2"/>
      <c r="F7235" s="2"/>
    </row>
    <row r="7236" spans="1:6" ht="18" customHeight="1">
      <c r="A7236" s="2">
        <v>7014009000</v>
      </c>
      <c r="B7236" s="2" t="s">
        <v>12929</v>
      </c>
      <c r="C7236" s="2" t="s">
        <v>12930</v>
      </c>
      <c r="D7236" s="2" t="s">
        <v>149</v>
      </c>
      <c r="E7236" s="2"/>
      <c r="F7236" s="2"/>
    </row>
    <row r="7237" spans="1:6" ht="18" customHeight="1">
      <c r="A7237" s="2">
        <v>7015101000</v>
      </c>
      <c r="B7237" s="2" t="s">
        <v>12931</v>
      </c>
      <c r="C7237" s="2" t="s">
        <v>12932</v>
      </c>
      <c r="D7237" s="2" t="s">
        <v>149</v>
      </c>
      <c r="E7237" s="2"/>
      <c r="F7237" s="2"/>
    </row>
    <row r="7238" spans="1:6" ht="18" customHeight="1">
      <c r="A7238" s="2">
        <v>7015109000</v>
      </c>
      <c r="B7238" s="2" t="s">
        <v>12933</v>
      </c>
      <c r="C7238" s="2" t="s">
        <v>12934</v>
      </c>
      <c r="D7238" s="2" t="s">
        <v>149</v>
      </c>
      <c r="E7238" s="2"/>
      <c r="F7238" s="2"/>
    </row>
    <row r="7239" spans="1:6" ht="18" customHeight="1">
      <c r="A7239" s="2">
        <v>7015901000</v>
      </c>
      <c r="B7239" s="2" t="s">
        <v>12935</v>
      </c>
      <c r="C7239" s="2" t="s">
        <v>12936</v>
      </c>
      <c r="D7239" s="2" t="s">
        <v>149</v>
      </c>
      <c r="E7239" s="2"/>
      <c r="F7239" s="2"/>
    </row>
    <row r="7240" spans="1:6" ht="18" customHeight="1">
      <c r="A7240" s="2">
        <v>7015902000</v>
      </c>
      <c r="B7240" s="2" t="s">
        <v>12937</v>
      </c>
      <c r="C7240" s="2" t="s">
        <v>12932</v>
      </c>
      <c r="D7240" s="2" t="s">
        <v>149</v>
      </c>
      <c r="E7240" s="2"/>
      <c r="F7240" s="2"/>
    </row>
    <row r="7241" spans="1:6" ht="18" customHeight="1">
      <c r="A7241" s="2">
        <v>7015909000</v>
      </c>
      <c r="B7241" s="2" t="s">
        <v>12938</v>
      </c>
      <c r="C7241" s="2" t="s">
        <v>12934</v>
      </c>
      <c r="D7241" s="2" t="s">
        <v>149</v>
      </c>
      <c r="E7241" s="2"/>
      <c r="F7241" s="2"/>
    </row>
    <row r="7242" spans="1:6" ht="18" customHeight="1">
      <c r="A7242" s="2">
        <v>7016100000</v>
      </c>
      <c r="B7242" s="2" t="s">
        <v>12939</v>
      </c>
      <c r="C7242" s="2" t="s">
        <v>12940</v>
      </c>
      <c r="D7242" s="2" t="s">
        <v>149</v>
      </c>
      <c r="E7242" s="2"/>
      <c r="F7242" s="2"/>
    </row>
    <row r="7243" spans="1:6" ht="18" customHeight="1">
      <c r="A7243" s="2">
        <v>7016901000</v>
      </c>
      <c r="B7243" s="2" t="s">
        <v>12941</v>
      </c>
      <c r="C7243" s="2" t="s">
        <v>12940</v>
      </c>
      <c r="D7243" s="2" t="s">
        <v>149</v>
      </c>
      <c r="E7243" s="2"/>
      <c r="F7243" s="2"/>
    </row>
    <row r="7244" spans="1:6" ht="18" customHeight="1">
      <c r="A7244" s="2">
        <v>7016909000</v>
      </c>
      <c r="B7244" s="2" t="s">
        <v>12942</v>
      </c>
      <c r="C7244" s="2" t="s">
        <v>12940</v>
      </c>
      <c r="D7244" s="2" t="s">
        <v>149</v>
      </c>
      <c r="E7244" s="2"/>
      <c r="F7244" s="2"/>
    </row>
    <row r="7245" spans="1:6" ht="18" customHeight="1">
      <c r="A7245" s="2">
        <v>7017100000</v>
      </c>
      <c r="B7245" s="2" t="s">
        <v>12943</v>
      </c>
      <c r="C7245" s="2" t="s">
        <v>12944</v>
      </c>
      <c r="D7245" s="2" t="s">
        <v>149</v>
      </c>
      <c r="E7245" s="2"/>
      <c r="F7245" s="2"/>
    </row>
    <row r="7246" spans="1:6" ht="18" customHeight="1">
      <c r="A7246" s="2">
        <v>7017200000</v>
      </c>
      <c r="B7246" s="2" t="s">
        <v>12945</v>
      </c>
      <c r="C7246" s="2" t="s">
        <v>12944</v>
      </c>
      <c r="D7246" s="2" t="s">
        <v>149</v>
      </c>
      <c r="E7246" s="2"/>
      <c r="F7246" s="2"/>
    </row>
    <row r="7247" spans="1:6" ht="18" customHeight="1">
      <c r="A7247" s="2">
        <v>7017900000</v>
      </c>
      <c r="B7247" s="2" t="s">
        <v>12946</v>
      </c>
      <c r="C7247" s="2" t="s">
        <v>12944</v>
      </c>
      <c r="D7247" s="2" t="s">
        <v>149</v>
      </c>
      <c r="E7247" s="2"/>
      <c r="F7247" s="2"/>
    </row>
    <row r="7248" spans="1:6" ht="18" customHeight="1">
      <c r="A7248" s="2">
        <v>7018100000</v>
      </c>
      <c r="B7248" s="2" t="s">
        <v>12947</v>
      </c>
      <c r="C7248" s="2" t="s">
        <v>12948</v>
      </c>
      <c r="D7248" s="2" t="s">
        <v>149</v>
      </c>
      <c r="E7248" s="2"/>
      <c r="F7248" s="2"/>
    </row>
    <row r="7249" spans="1:6" ht="18" customHeight="1">
      <c r="A7249" s="2">
        <v>7018200001</v>
      </c>
      <c r="B7249" s="2" t="s">
        <v>12949</v>
      </c>
      <c r="C7249" s="2" t="s">
        <v>12948</v>
      </c>
      <c r="D7249" s="2" t="s">
        <v>149</v>
      </c>
      <c r="E7249" s="2"/>
      <c r="F7249" s="2"/>
    </row>
    <row r="7250" spans="1:6" ht="18" customHeight="1">
      <c r="A7250" s="2">
        <v>7018200090</v>
      </c>
      <c r="B7250" s="2" t="s">
        <v>12950</v>
      </c>
      <c r="C7250" s="2" t="s">
        <v>12948</v>
      </c>
      <c r="D7250" s="2" t="s">
        <v>149</v>
      </c>
      <c r="E7250" s="2"/>
      <c r="F7250" s="2"/>
    </row>
    <row r="7251" spans="1:6" ht="18" customHeight="1">
      <c r="A7251" s="2">
        <v>7018900000</v>
      </c>
      <c r="B7251" s="2" t="s">
        <v>12951</v>
      </c>
      <c r="C7251" s="2" t="s">
        <v>12948</v>
      </c>
      <c r="D7251" s="2" t="s">
        <v>149</v>
      </c>
      <c r="E7251" s="2"/>
      <c r="F7251" s="2"/>
    </row>
    <row r="7252" spans="1:6" ht="18" customHeight="1">
      <c r="A7252" s="2">
        <v>7019110010</v>
      </c>
      <c r="B7252" s="2" t="s">
        <v>12952</v>
      </c>
      <c r="C7252" s="2" t="s">
        <v>12953</v>
      </c>
      <c r="D7252" s="2" t="s">
        <v>149</v>
      </c>
      <c r="E7252" s="2"/>
      <c r="F7252" s="2">
        <v>3</v>
      </c>
    </row>
    <row r="7253" spans="1:6" ht="18" customHeight="1">
      <c r="A7253" s="2">
        <v>7019110090</v>
      </c>
      <c r="B7253" s="2" t="s">
        <v>12954</v>
      </c>
      <c r="C7253" s="2" t="s">
        <v>12953</v>
      </c>
      <c r="D7253" s="2" t="s">
        <v>149</v>
      </c>
      <c r="E7253" s="2"/>
      <c r="F7253" s="2"/>
    </row>
    <row r="7254" spans="1:6" ht="18" customHeight="1">
      <c r="A7254" s="2">
        <v>7019120020</v>
      </c>
      <c r="B7254" s="2" t="s">
        <v>12955</v>
      </c>
      <c r="C7254" s="2" t="s">
        <v>12953</v>
      </c>
      <c r="D7254" s="2" t="s">
        <v>149</v>
      </c>
      <c r="E7254" s="2"/>
      <c r="F7254" s="2">
        <v>3</v>
      </c>
    </row>
    <row r="7255" spans="1:6" ht="18" customHeight="1">
      <c r="A7255" s="2">
        <v>7019120090</v>
      </c>
      <c r="B7255" s="2" t="s">
        <v>12956</v>
      </c>
      <c r="C7255" s="2" t="s">
        <v>12953</v>
      </c>
      <c r="D7255" s="2" t="s">
        <v>149</v>
      </c>
      <c r="E7255" s="2"/>
      <c r="F7255" s="2"/>
    </row>
    <row r="7256" spans="1:6" ht="18" customHeight="1">
      <c r="A7256" s="2">
        <v>7019130010</v>
      </c>
      <c r="B7256" s="2" t="s">
        <v>12957</v>
      </c>
      <c r="C7256" s="2" t="s">
        <v>12953</v>
      </c>
      <c r="D7256" s="2" t="s">
        <v>149</v>
      </c>
      <c r="E7256" s="2"/>
      <c r="F7256" s="2">
        <v>3</v>
      </c>
    </row>
    <row r="7257" spans="1:6" ht="18" customHeight="1">
      <c r="A7257" s="2">
        <v>7019130090</v>
      </c>
      <c r="B7257" s="2" t="s">
        <v>12958</v>
      </c>
      <c r="C7257" s="2" t="s">
        <v>12953</v>
      </c>
      <c r="D7257" s="2" t="s">
        <v>149</v>
      </c>
      <c r="E7257" s="2"/>
      <c r="F7257" s="2"/>
    </row>
    <row r="7258" spans="1:6" ht="18" customHeight="1">
      <c r="A7258" s="2">
        <v>7019140010</v>
      </c>
      <c r="B7258" s="2" t="s">
        <v>12959</v>
      </c>
      <c r="C7258" s="2" t="s">
        <v>12953</v>
      </c>
      <c r="D7258" s="2" t="s">
        <v>149</v>
      </c>
      <c r="E7258" s="2"/>
      <c r="F7258" s="2">
        <v>3</v>
      </c>
    </row>
    <row r="7259" spans="1:6" ht="18" customHeight="1">
      <c r="A7259" s="2">
        <v>7019140090</v>
      </c>
      <c r="B7259" s="2" t="s">
        <v>12960</v>
      </c>
      <c r="C7259" s="2" t="s">
        <v>12953</v>
      </c>
      <c r="D7259" s="2" t="s">
        <v>149</v>
      </c>
      <c r="E7259" s="2"/>
      <c r="F7259" s="2"/>
    </row>
    <row r="7260" spans="1:6" ht="18" customHeight="1">
      <c r="A7260" s="2">
        <v>7019150010</v>
      </c>
      <c r="B7260" s="2" t="s">
        <v>12961</v>
      </c>
      <c r="C7260" s="2" t="s">
        <v>12953</v>
      </c>
      <c r="D7260" s="2" t="s">
        <v>149</v>
      </c>
      <c r="E7260" s="2"/>
      <c r="F7260" s="2">
        <v>3</v>
      </c>
    </row>
    <row r="7261" spans="1:6" ht="18" customHeight="1">
      <c r="A7261" s="2">
        <v>7019150090</v>
      </c>
      <c r="B7261" s="2" t="s">
        <v>12962</v>
      </c>
      <c r="C7261" s="2" t="s">
        <v>12953</v>
      </c>
      <c r="D7261" s="2" t="s">
        <v>149</v>
      </c>
      <c r="E7261" s="2"/>
      <c r="F7261" s="2"/>
    </row>
    <row r="7262" spans="1:6" ht="18" customHeight="1">
      <c r="A7262" s="2">
        <v>7019190012</v>
      </c>
      <c r="B7262" s="2" t="s">
        <v>12963</v>
      </c>
      <c r="C7262" s="2" t="s">
        <v>12953</v>
      </c>
      <c r="D7262" s="2" t="s">
        <v>149</v>
      </c>
      <c r="E7262" s="2"/>
      <c r="F7262" s="2">
        <v>3</v>
      </c>
    </row>
    <row r="7263" spans="1:6" ht="18" customHeight="1">
      <c r="A7263" s="2">
        <v>7019190090</v>
      </c>
      <c r="B7263" s="2" t="s">
        <v>12964</v>
      </c>
      <c r="C7263" s="2" t="s">
        <v>12953</v>
      </c>
      <c r="D7263" s="2" t="s">
        <v>149</v>
      </c>
      <c r="E7263" s="2"/>
      <c r="F7263" s="2"/>
    </row>
    <row r="7264" spans="1:6" ht="18" customHeight="1">
      <c r="A7264" s="2">
        <v>7019610010</v>
      </c>
      <c r="B7264" s="2" t="s">
        <v>12965</v>
      </c>
      <c r="C7264" s="2" t="s">
        <v>12966</v>
      </c>
      <c r="D7264" s="2" t="s">
        <v>149</v>
      </c>
      <c r="E7264" s="2"/>
      <c r="F7264" s="2">
        <v>3</v>
      </c>
    </row>
    <row r="7265" spans="1:6" ht="18" customHeight="1">
      <c r="A7265" s="2">
        <v>7019610090</v>
      </c>
      <c r="B7265" s="2" t="s">
        <v>12967</v>
      </c>
      <c r="C7265" s="2" t="s">
        <v>12966</v>
      </c>
      <c r="D7265" s="2" t="s">
        <v>149</v>
      </c>
      <c r="E7265" s="2"/>
      <c r="F7265" s="2"/>
    </row>
    <row r="7266" spans="1:6" ht="18" customHeight="1">
      <c r="A7266" s="2">
        <v>7019620010</v>
      </c>
      <c r="B7266" s="2" t="s">
        <v>12968</v>
      </c>
      <c r="C7266" s="2" t="s">
        <v>12969</v>
      </c>
      <c r="D7266" s="2" t="s">
        <v>149</v>
      </c>
      <c r="E7266" s="2"/>
      <c r="F7266" s="2">
        <v>3</v>
      </c>
    </row>
    <row r="7267" spans="1:6" ht="18" customHeight="1">
      <c r="A7267" s="2">
        <v>7019620090</v>
      </c>
      <c r="B7267" s="2" t="s">
        <v>12970</v>
      </c>
      <c r="C7267" s="2" t="s">
        <v>12969</v>
      </c>
      <c r="D7267" s="2" t="s">
        <v>149</v>
      </c>
      <c r="E7267" s="2"/>
      <c r="F7267" s="2"/>
    </row>
    <row r="7268" spans="1:6" ht="18" customHeight="1">
      <c r="A7268" s="2">
        <v>7019631010</v>
      </c>
      <c r="B7268" s="2" t="s">
        <v>12971</v>
      </c>
      <c r="C7268" s="2" t="s">
        <v>12972</v>
      </c>
      <c r="D7268" s="2" t="s">
        <v>149</v>
      </c>
      <c r="E7268" s="2"/>
      <c r="F7268" s="2">
        <v>3</v>
      </c>
    </row>
    <row r="7269" spans="1:6" ht="18" customHeight="1">
      <c r="A7269" s="2">
        <v>7019631090</v>
      </c>
      <c r="B7269" s="2" t="s">
        <v>12973</v>
      </c>
      <c r="C7269" s="2" t="s">
        <v>12972</v>
      </c>
      <c r="D7269" s="2" t="s">
        <v>149</v>
      </c>
      <c r="E7269" s="2"/>
      <c r="F7269" s="2"/>
    </row>
    <row r="7270" spans="1:6" ht="18" customHeight="1">
      <c r="A7270" s="2">
        <v>7019632010</v>
      </c>
      <c r="B7270" s="2" t="s">
        <v>12974</v>
      </c>
      <c r="C7270" s="2" t="s">
        <v>12975</v>
      </c>
      <c r="D7270" s="2" t="s">
        <v>149</v>
      </c>
      <c r="E7270" s="2"/>
      <c r="F7270" s="2">
        <v>3</v>
      </c>
    </row>
    <row r="7271" spans="1:6" ht="18" customHeight="1">
      <c r="A7271" s="2">
        <v>7019632090</v>
      </c>
      <c r="B7271" s="2" t="s">
        <v>12976</v>
      </c>
      <c r="C7271" s="2" t="s">
        <v>12975</v>
      </c>
      <c r="D7271" s="2" t="s">
        <v>149</v>
      </c>
      <c r="E7271" s="2"/>
      <c r="F7271" s="2"/>
    </row>
    <row r="7272" spans="1:6" ht="18" customHeight="1">
      <c r="A7272" s="2">
        <v>7019639010</v>
      </c>
      <c r="B7272" s="2" t="s">
        <v>12977</v>
      </c>
      <c r="C7272" s="2" t="s">
        <v>12978</v>
      </c>
      <c r="D7272" s="2" t="s">
        <v>149</v>
      </c>
      <c r="E7272" s="2"/>
      <c r="F7272" s="2">
        <v>3</v>
      </c>
    </row>
    <row r="7273" spans="1:6" ht="18" customHeight="1">
      <c r="A7273" s="2">
        <v>7019639090</v>
      </c>
      <c r="B7273" s="2" t="s">
        <v>12979</v>
      </c>
      <c r="C7273" s="2" t="s">
        <v>12978</v>
      </c>
      <c r="D7273" s="2" t="s">
        <v>149</v>
      </c>
      <c r="E7273" s="2"/>
      <c r="F7273" s="2"/>
    </row>
    <row r="7274" spans="1:6" ht="18" customHeight="1">
      <c r="A7274" s="2">
        <v>7019641010</v>
      </c>
      <c r="B7274" s="2" t="s">
        <v>12980</v>
      </c>
      <c r="C7274" s="2" t="s">
        <v>12972</v>
      </c>
      <c r="D7274" s="2" t="s">
        <v>149</v>
      </c>
      <c r="E7274" s="2"/>
      <c r="F7274" s="2">
        <v>3</v>
      </c>
    </row>
    <row r="7275" spans="1:6" ht="18" customHeight="1">
      <c r="A7275" s="2">
        <v>7019641090</v>
      </c>
      <c r="B7275" s="2" t="s">
        <v>12981</v>
      </c>
      <c r="C7275" s="2" t="s">
        <v>12972</v>
      </c>
      <c r="D7275" s="2" t="s">
        <v>149</v>
      </c>
      <c r="E7275" s="2"/>
      <c r="F7275" s="2"/>
    </row>
    <row r="7276" spans="1:6" ht="18" customHeight="1">
      <c r="A7276" s="2">
        <v>7019649010</v>
      </c>
      <c r="B7276" s="2" t="s">
        <v>12982</v>
      </c>
      <c r="C7276" s="2" t="s">
        <v>12972</v>
      </c>
      <c r="D7276" s="2" t="s">
        <v>149</v>
      </c>
      <c r="E7276" s="2"/>
      <c r="F7276" s="2">
        <v>3</v>
      </c>
    </row>
    <row r="7277" spans="1:6" ht="18" customHeight="1">
      <c r="A7277" s="2">
        <v>7019649090</v>
      </c>
      <c r="B7277" s="2" t="s">
        <v>12983</v>
      </c>
      <c r="C7277" s="2" t="s">
        <v>12972</v>
      </c>
      <c r="D7277" s="2" t="s">
        <v>149</v>
      </c>
      <c r="E7277" s="2"/>
      <c r="F7277" s="2"/>
    </row>
    <row r="7278" spans="1:6" ht="18" customHeight="1">
      <c r="A7278" s="2">
        <v>7019651010</v>
      </c>
      <c r="B7278" s="2" t="s">
        <v>12984</v>
      </c>
      <c r="C7278" s="2" t="s">
        <v>12985</v>
      </c>
      <c r="D7278" s="2" t="s">
        <v>149</v>
      </c>
      <c r="E7278" s="2"/>
      <c r="F7278" s="2">
        <v>3</v>
      </c>
    </row>
    <row r="7279" spans="1:6" ht="18" customHeight="1">
      <c r="A7279" s="2">
        <v>7019651090</v>
      </c>
      <c r="B7279" s="2" t="s">
        <v>12986</v>
      </c>
      <c r="C7279" s="2" t="s">
        <v>12985</v>
      </c>
      <c r="D7279" s="2" t="s">
        <v>149</v>
      </c>
      <c r="E7279" s="2"/>
      <c r="F7279" s="2"/>
    </row>
    <row r="7280" spans="1:6" ht="18" customHeight="1">
      <c r="A7280" s="2">
        <v>7019659010</v>
      </c>
      <c r="B7280" s="2" t="s">
        <v>12987</v>
      </c>
      <c r="C7280" s="2" t="s">
        <v>12985</v>
      </c>
      <c r="D7280" s="2" t="s">
        <v>149</v>
      </c>
      <c r="E7280" s="2"/>
      <c r="F7280" s="2">
        <v>3</v>
      </c>
    </row>
    <row r="7281" spans="1:6" ht="18" customHeight="1">
      <c r="A7281" s="2">
        <v>7019659090</v>
      </c>
      <c r="B7281" s="2" t="s">
        <v>12988</v>
      </c>
      <c r="C7281" s="2" t="s">
        <v>12985</v>
      </c>
      <c r="D7281" s="2" t="s">
        <v>149</v>
      </c>
      <c r="E7281" s="2"/>
      <c r="F7281" s="2"/>
    </row>
    <row r="7282" spans="1:6" ht="18" customHeight="1">
      <c r="A7282" s="2">
        <v>7019661010</v>
      </c>
      <c r="B7282" s="2" t="s">
        <v>12989</v>
      </c>
      <c r="C7282" s="2" t="s">
        <v>12985</v>
      </c>
      <c r="D7282" s="2" t="s">
        <v>149</v>
      </c>
      <c r="E7282" s="2"/>
      <c r="F7282" s="2">
        <v>3</v>
      </c>
    </row>
    <row r="7283" spans="1:6" ht="18" customHeight="1">
      <c r="A7283" s="2">
        <v>7019661090</v>
      </c>
      <c r="B7283" s="2" t="s">
        <v>12990</v>
      </c>
      <c r="C7283" s="2" t="s">
        <v>12985</v>
      </c>
      <c r="D7283" s="2" t="s">
        <v>149</v>
      </c>
      <c r="E7283" s="2"/>
      <c r="F7283" s="2"/>
    </row>
    <row r="7284" spans="1:6" ht="18" customHeight="1">
      <c r="A7284" s="2">
        <v>7019669010</v>
      </c>
      <c r="B7284" s="2" t="s">
        <v>12991</v>
      </c>
      <c r="C7284" s="2" t="s">
        <v>12985</v>
      </c>
      <c r="D7284" s="2" t="s">
        <v>149</v>
      </c>
      <c r="E7284" s="2"/>
      <c r="F7284" s="2">
        <v>3</v>
      </c>
    </row>
    <row r="7285" spans="1:6" ht="18" customHeight="1">
      <c r="A7285" s="2">
        <v>7019669090</v>
      </c>
      <c r="B7285" s="2" t="s">
        <v>12992</v>
      </c>
      <c r="C7285" s="2" t="s">
        <v>12985</v>
      </c>
      <c r="D7285" s="2" t="s">
        <v>149</v>
      </c>
      <c r="E7285" s="2"/>
      <c r="F7285" s="2"/>
    </row>
    <row r="7286" spans="1:6" ht="18" customHeight="1">
      <c r="A7286" s="2">
        <v>7019691010</v>
      </c>
      <c r="B7286" s="2" t="s">
        <v>12993</v>
      </c>
      <c r="C7286" s="2" t="s">
        <v>12994</v>
      </c>
      <c r="D7286" s="2" t="s">
        <v>149</v>
      </c>
      <c r="E7286" s="2"/>
      <c r="F7286" s="2">
        <v>3</v>
      </c>
    </row>
    <row r="7287" spans="1:6" ht="18" customHeight="1">
      <c r="A7287" s="2">
        <v>7019691090</v>
      </c>
      <c r="B7287" s="2" t="s">
        <v>12995</v>
      </c>
      <c r="C7287" s="2" t="s">
        <v>12994</v>
      </c>
      <c r="D7287" s="2" t="s">
        <v>149</v>
      </c>
      <c r="E7287" s="2"/>
      <c r="F7287" s="2"/>
    </row>
    <row r="7288" spans="1:6" ht="18" customHeight="1">
      <c r="A7288" s="2">
        <v>7019692010</v>
      </c>
      <c r="B7288" s="2" t="s">
        <v>12996</v>
      </c>
      <c r="C7288" s="2" t="s">
        <v>12994</v>
      </c>
      <c r="D7288" s="2" t="s">
        <v>149</v>
      </c>
      <c r="E7288" s="2"/>
      <c r="F7288" s="2">
        <v>3</v>
      </c>
    </row>
    <row r="7289" spans="1:6" ht="18" customHeight="1">
      <c r="A7289" s="2">
        <v>7019692090</v>
      </c>
      <c r="B7289" s="2" t="s">
        <v>12997</v>
      </c>
      <c r="C7289" s="2" t="s">
        <v>12994</v>
      </c>
      <c r="D7289" s="2" t="s">
        <v>149</v>
      </c>
      <c r="E7289" s="2"/>
      <c r="F7289" s="2"/>
    </row>
    <row r="7290" spans="1:6" ht="18" customHeight="1">
      <c r="A7290" s="2">
        <v>7019693010</v>
      </c>
      <c r="B7290" s="2" t="s">
        <v>12998</v>
      </c>
      <c r="C7290" s="2" t="s">
        <v>12994</v>
      </c>
      <c r="D7290" s="2" t="s">
        <v>149</v>
      </c>
      <c r="E7290" s="2"/>
      <c r="F7290" s="2">
        <v>3</v>
      </c>
    </row>
    <row r="7291" spans="1:6" ht="18" customHeight="1">
      <c r="A7291" s="2">
        <v>7019693090</v>
      </c>
      <c r="B7291" s="2" t="s">
        <v>12999</v>
      </c>
      <c r="C7291" s="2" t="s">
        <v>12994</v>
      </c>
      <c r="D7291" s="2" t="s">
        <v>149</v>
      </c>
      <c r="E7291" s="2"/>
      <c r="F7291" s="2"/>
    </row>
    <row r="7292" spans="1:6" ht="18" customHeight="1">
      <c r="A7292" s="2">
        <v>7019699010</v>
      </c>
      <c r="B7292" s="2" t="s">
        <v>13000</v>
      </c>
      <c r="C7292" s="2" t="s">
        <v>12994</v>
      </c>
      <c r="D7292" s="2" t="s">
        <v>149</v>
      </c>
      <c r="E7292" s="2"/>
      <c r="F7292" s="2">
        <v>3</v>
      </c>
    </row>
    <row r="7293" spans="1:6" ht="18" customHeight="1">
      <c r="A7293" s="2">
        <v>7019699090</v>
      </c>
      <c r="B7293" s="2" t="s">
        <v>13001</v>
      </c>
      <c r="C7293" s="2" t="s">
        <v>12994</v>
      </c>
      <c r="D7293" s="2" t="s">
        <v>149</v>
      </c>
      <c r="E7293" s="2"/>
      <c r="F7293" s="2"/>
    </row>
    <row r="7294" spans="1:6" ht="18" customHeight="1">
      <c r="A7294" s="2">
        <v>7019710010</v>
      </c>
      <c r="B7294" s="2" t="s">
        <v>13002</v>
      </c>
      <c r="C7294" s="2" t="s">
        <v>13003</v>
      </c>
      <c r="D7294" s="2" t="s">
        <v>149</v>
      </c>
      <c r="E7294" s="2"/>
      <c r="F7294" s="2">
        <v>3</v>
      </c>
    </row>
    <row r="7295" spans="1:6" ht="18" customHeight="1">
      <c r="A7295" s="2">
        <v>7019710090</v>
      </c>
      <c r="B7295" s="2" t="s">
        <v>13004</v>
      </c>
      <c r="C7295" s="2" t="s">
        <v>13003</v>
      </c>
      <c r="D7295" s="2" t="s">
        <v>149</v>
      </c>
      <c r="E7295" s="2"/>
      <c r="F7295" s="2"/>
    </row>
    <row r="7296" spans="1:6" ht="18" customHeight="1">
      <c r="A7296" s="2">
        <v>7019721010</v>
      </c>
      <c r="B7296" s="2" t="s">
        <v>13005</v>
      </c>
      <c r="C7296" s="2" t="s">
        <v>13003</v>
      </c>
      <c r="D7296" s="2" t="s">
        <v>149</v>
      </c>
      <c r="E7296" s="2"/>
      <c r="F7296" s="2">
        <v>3</v>
      </c>
    </row>
    <row r="7297" spans="1:6" ht="18" customHeight="1">
      <c r="A7297" s="2">
        <v>7019721090</v>
      </c>
      <c r="B7297" s="2" t="s">
        <v>13006</v>
      </c>
      <c r="C7297" s="2" t="s">
        <v>13003</v>
      </c>
      <c r="D7297" s="2" t="s">
        <v>149</v>
      </c>
      <c r="E7297" s="2"/>
      <c r="F7297" s="2"/>
    </row>
    <row r="7298" spans="1:6" ht="18" customHeight="1">
      <c r="A7298" s="2">
        <v>7019729010</v>
      </c>
      <c r="B7298" s="2" t="s">
        <v>13007</v>
      </c>
      <c r="C7298" s="2" t="s">
        <v>13003</v>
      </c>
      <c r="D7298" s="2" t="s">
        <v>149</v>
      </c>
      <c r="E7298" s="2"/>
      <c r="F7298" s="2">
        <v>3</v>
      </c>
    </row>
    <row r="7299" spans="1:6" ht="18" customHeight="1">
      <c r="A7299" s="2">
        <v>7019729090</v>
      </c>
      <c r="B7299" s="2" t="s">
        <v>13008</v>
      </c>
      <c r="C7299" s="2" t="s">
        <v>13003</v>
      </c>
      <c r="D7299" s="2" t="s">
        <v>149</v>
      </c>
      <c r="E7299" s="2"/>
      <c r="F7299" s="2"/>
    </row>
    <row r="7300" spans="1:6" ht="18" customHeight="1">
      <c r="A7300" s="2">
        <v>7019731010</v>
      </c>
      <c r="B7300" s="2" t="s">
        <v>13009</v>
      </c>
      <c r="C7300" s="2" t="s">
        <v>13003</v>
      </c>
      <c r="D7300" s="2" t="s">
        <v>149</v>
      </c>
      <c r="E7300" s="2"/>
      <c r="F7300" s="2">
        <v>3</v>
      </c>
    </row>
    <row r="7301" spans="1:6" ht="18" customHeight="1">
      <c r="A7301" s="2">
        <v>7019731090</v>
      </c>
      <c r="B7301" s="2" t="s">
        <v>13010</v>
      </c>
      <c r="C7301" s="2" t="s">
        <v>13003</v>
      </c>
      <c r="D7301" s="2" t="s">
        <v>149</v>
      </c>
      <c r="E7301" s="2"/>
      <c r="F7301" s="2"/>
    </row>
    <row r="7302" spans="1:6" ht="18" customHeight="1">
      <c r="A7302" s="2">
        <v>7019739010</v>
      </c>
      <c r="B7302" s="2" t="s">
        <v>13011</v>
      </c>
      <c r="C7302" s="2" t="s">
        <v>13003</v>
      </c>
      <c r="D7302" s="2" t="s">
        <v>149</v>
      </c>
      <c r="E7302" s="2"/>
      <c r="F7302" s="2">
        <v>3</v>
      </c>
    </row>
    <row r="7303" spans="1:6" ht="18" customHeight="1">
      <c r="A7303" s="2">
        <v>7019739090</v>
      </c>
      <c r="B7303" s="2" t="s">
        <v>13012</v>
      </c>
      <c r="C7303" s="2" t="s">
        <v>13003</v>
      </c>
      <c r="D7303" s="2" t="s">
        <v>149</v>
      </c>
      <c r="E7303" s="2"/>
      <c r="F7303" s="2"/>
    </row>
    <row r="7304" spans="1:6" ht="18" customHeight="1">
      <c r="A7304" s="2">
        <v>7019801000</v>
      </c>
      <c r="B7304" s="2" t="s">
        <v>13013</v>
      </c>
      <c r="C7304" s="2" t="s">
        <v>13014</v>
      </c>
      <c r="D7304" s="2" t="s">
        <v>149</v>
      </c>
      <c r="E7304" s="2"/>
      <c r="F7304" s="2"/>
    </row>
    <row r="7305" spans="1:6" ht="18" customHeight="1">
      <c r="A7305" s="2">
        <v>7019802000</v>
      </c>
      <c r="B7305" s="2" t="s">
        <v>13015</v>
      </c>
      <c r="C7305" s="2" t="s">
        <v>13014</v>
      </c>
      <c r="D7305" s="2" t="s">
        <v>149</v>
      </c>
      <c r="E7305" s="2"/>
      <c r="F7305" s="2"/>
    </row>
    <row r="7306" spans="1:6" ht="18" customHeight="1">
      <c r="A7306" s="2">
        <v>7019809000</v>
      </c>
      <c r="B7306" s="2" t="s">
        <v>13016</v>
      </c>
      <c r="C7306" s="2" t="s">
        <v>13014</v>
      </c>
      <c r="D7306" s="2" t="s">
        <v>149</v>
      </c>
      <c r="E7306" s="2"/>
      <c r="F7306" s="2"/>
    </row>
    <row r="7307" spans="1:6" ht="18" customHeight="1">
      <c r="A7307" s="2">
        <v>7019902110</v>
      </c>
      <c r="B7307" s="2" t="s">
        <v>13017</v>
      </c>
      <c r="C7307" s="2" t="s">
        <v>13018</v>
      </c>
      <c r="D7307" s="2" t="s">
        <v>149</v>
      </c>
      <c r="E7307" s="2"/>
      <c r="F7307" s="2">
        <v>3</v>
      </c>
    </row>
    <row r="7308" spans="1:6" ht="18" customHeight="1">
      <c r="A7308" s="2">
        <v>7019902190</v>
      </c>
      <c r="B7308" s="2" t="s">
        <v>13019</v>
      </c>
      <c r="C7308" s="2" t="s">
        <v>13018</v>
      </c>
      <c r="D7308" s="2" t="s">
        <v>149</v>
      </c>
      <c r="E7308" s="2"/>
      <c r="F7308" s="2"/>
    </row>
    <row r="7309" spans="1:6" ht="18" customHeight="1">
      <c r="A7309" s="2">
        <v>7019902910</v>
      </c>
      <c r="B7309" s="2" t="s">
        <v>13020</v>
      </c>
      <c r="C7309" s="2" t="s">
        <v>13018</v>
      </c>
      <c r="D7309" s="2" t="s">
        <v>149</v>
      </c>
      <c r="E7309" s="2"/>
      <c r="F7309" s="2">
        <v>3</v>
      </c>
    </row>
    <row r="7310" spans="1:6" ht="18" customHeight="1">
      <c r="A7310" s="2">
        <v>7019902990</v>
      </c>
      <c r="B7310" s="2" t="s">
        <v>13021</v>
      </c>
      <c r="C7310" s="2" t="s">
        <v>13018</v>
      </c>
      <c r="D7310" s="2" t="s">
        <v>149</v>
      </c>
      <c r="E7310" s="2"/>
      <c r="F7310" s="2"/>
    </row>
    <row r="7311" spans="1:6" ht="18" customHeight="1">
      <c r="A7311" s="2">
        <v>7019909110</v>
      </c>
      <c r="B7311" s="2" t="s">
        <v>12993</v>
      </c>
      <c r="C7311" s="2" t="s">
        <v>13022</v>
      </c>
      <c r="D7311" s="2" t="s">
        <v>149</v>
      </c>
      <c r="E7311" s="2"/>
      <c r="F7311" s="2">
        <v>3</v>
      </c>
    </row>
    <row r="7312" spans="1:6" ht="18" customHeight="1">
      <c r="A7312" s="2">
        <v>7019909190</v>
      </c>
      <c r="B7312" s="2" t="s">
        <v>12995</v>
      </c>
      <c r="C7312" s="2" t="s">
        <v>13022</v>
      </c>
      <c r="D7312" s="2" t="s">
        <v>149</v>
      </c>
      <c r="E7312" s="2"/>
      <c r="F7312" s="2"/>
    </row>
    <row r="7313" spans="1:6" ht="18" customHeight="1">
      <c r="A7313" s="2">
        <v>7019909210</v>
      </c>
      <c r="B7313" s="2" t="s">
        <v>12996</v>
      </c>
      <c r="C7313" s="2" t="s">
        <v>13022</v>
      </c>
      <c r="D7313" s="2" t="s">
        <v>149</v>
      </c>
      <c r="E7313" s="2"/>
      <c r="F7313" s="2">
        <v>3</v>
      </c>
    </row>
    <row r="7314" spans="1:6" ht="18" customHeight="1">
      <c r="A7314" s="2">
        <v>7019909290</v>
      </c>
      <c r="B7314" s="2" t="s">
        <v>12997</v>
      </c>
      <c r="C7314" s="2" t="s">
        <v>13022</v>
      </c>
      <c r="D7314" s="2" t="s">
        <v>149</v>
      </c>
      <c r="E7314" s="2"/>
      <c r="F7314" s="2"/>
    </row>
    <row r="7315" spans="1:6" ht="18" customHeight="1">
      <c r="A7315" s="2">
        <v>7019909910</v>
      </c>
      <c r="B7315" s="2" t="s">
        <v>13023</v>
      </c>
      <c r="C7315" s="2" t="s">
        <v>13022</v>
      </c>
      <c r="D7315" s="2" t="s">
        <v>149</v>
      </c>
      <c r="E7315" s="2"/>
      <c r="F7315" s="2">
        <v>3</v>
      </c>
    </row>
    <row r="7316" spans="1:6" ht="18" customHeight="1">
      <c r="A7316" s="2">
        <v>7019909920</v>
      </c>
      <c r="B7316" s="2" t="s">
        <v>13023</v>
      </c>
      <c r="C7316" s="2" t="s">
        <v>13022</v>
      </c>
      <c r="D7316" s="2" t="s">
        <v>149</v>
      </c>
      <c r="E7316" s="2"/>
      <c r="F7316" s="2">
        <v>3</v>
      </c>
    </row>
    <row r="7317" spans="1:6" ht="18" customHeight="1">
      <c r="A7317" s="2">
        <v>7019909990</v>
      </c>
      <c r="B7317" s="2" t="s">
        <v>13024</v>
      </c>
      <c r="C7317" s="2" t="s">
        <v>13022</v>
      </c>
      <c r="D7317" s="2" t="s">
        <v>149</v>
      </c>
      <c r="E7317" s="2"/>
      <c r="F7317" s="2"/>
    </row>
    <row r="7318" spans="1:6" ht="18" customHeight="1">
      <c r="A7318" s="2">
        <v>7020001100</v>
      </c>
      <c r="B7318" s="2" t="s">
        <v>13025</v>
      </c>
      <c r="C7318" s="2" t="s">
        <v>13026</v>
      </c>
      <c r="D7318" s="2" t="s">
        <v>149</v>
      </c>
      <c r="E7318" s="2"/>
      <c r="F7318" s="2"/>
    </row>
    <row r="7319" spans="1:6" ht="18" customHeight="1">
      <c r="A7319" s="2">
        <v>7020001200</v>
      </c>
      <c r="B7319" s="2" t="s">
        <v>13027</v>
      </c>
      <c r="C7319" s="2" t="s">
        <v>13028</v>
      </c>
      <c r="D7319" s="2" t="s">
        <v>149</v>
      </c>
      <c r="E7319" s="2"/>
      <c r="F7319" s="2"/>
    </row>
    <row r="7320" spans="1:6" ht="18" customHeight="1">
      <c r="A7320" s="2">
        <v>7020001301</v>
      </c>
      <c r="B7320" s="2" t="s">
        <v>13029</v>
      </c>
      <c r="C7320" s="2" t="s">
        <v>13030</v>
      </c>
      <c r="D7320" s="2" t="s">
        <v>149</v>
      </c>
      <c r="E7320" s="2"/>
      <c r="F7320" s="2"/>
    </row>
    <row r="7321" spans="1:6" ht="18" customHeight="1">
      <c r="A7321" s="2">
        <v>7020001390</v>
      </c>
      <c r="B7321" s="2" t="s">
        <v>13031</v>
      </c>
      <c r="C7321" s="2" t="s">
        <v>13030</v>
      </c>
      <c r="D7321" s="2" t="s">
        <v>149</v>
      </c>
      <c r="E7321" s="2"/>
      <c r="F7321" s="2"/>
    </row>
    <row r="7322" spans="1:6" ht="18" customHeight="1">
      <c r="A7322" s="2">
        <v>7020001901</v>
      </c>
      <c r="B7322" s="2" t="s">
        <v>13032</v>
      </c>
      <c r="C7322" s="2" t="s">
        <v>13028</v>
      </c>
      <c r="D7322" s="2" t="s">
        <v>149</v>
      </c>
      <c r="E7322" s="2"/>
      <c r="F7322" s="2"/>
    </row>
    <row r="7323" spans="1:6" ht="18" customHeight="1">
      <c r="A7323" s="2">
        <v>7020001990</v>
      </c>
      <c r="B7323" s="2" t="s">
        <v>13033</v>
      </c>
      <c r="C7323" s="2" t="s">
        <v>13028</v>
      </c>
      <c r="D7323" s="2" t="s">
        <v>149</v>
      </c>
      <c r="E7323" s="2"/>
      <c r="F7323" s="2"/>
    </row>
    <row r="7324" spans="1:6" ht="18" customHeight="1">
      <c r="A7324" s="2">
        <v>7020009100</v>
      </c>
      <c r="B7324" s="2" t="s">
        <v>13034</v>
      </c>
      <c r="C7324" s="2" t="s">
        <v>13028</v>
      </c>
      <c r="D7324" s="2" t="s">
        <v>149</v>
      </c>
      <c r="E7324" s="2" t="s">
        <v>5439</v>
      </c>
      <c r="F7324" s="2" t="s">
        <v>6407</v>
      </c>
    </row>
    <row r="7325" spans="1:6" ht="18" customHeight="1">
      <c r="A7325" s="2">
        <v>7020009901</v>
      </c>
      <c r="B7325" s="2" t="s">
        <v>13035</v>
      </c>
      <c r="C7325" s="2" t="s">
        <v>13028</v>
      </c>
      <c r="D7325" s="2" t="s">
        <v>149</v>
      </c>
      <c r="E7325" s="2"/>
      <c r="F7325" s="2"/>
    </row>
    <row r="7326" spans="1:6" ht="18" customHeight="1">
      <c r="A7326" s="2">
        <v>7020009990</v>
      </c>
      <c r="B7326" s="2" t="s">
        <v>13036</v>
      </c>
      <c r="C7326" s="2" t="s">
        <v>13028</v>
      </c>
      <c r="D7326" s="2" t="s">
        <v>149</v>
      </c>
      <c r="E7326" s="2"/>
      <c r="F7326" s="2"/>
    </row>
    <row r="7327" spans="1:6" ht="18" customHeight="1">
      <c r="A7327" s="2">
        <v>7101101100</v>
      </c>
      <c r="B7327" s="2" t="s">
        <v>13037</v>
      </c>
      <c r="C7327" s="2" t="s">
        <v>13038</v>
      </c>
      <c r="D7327" s="2" t="s">
        <v>7735</v>
      </c>
      <c r="E7327" s="2"/>
      <c r="F7327" s="2" t="s">
        <v>4648</v>
      </c>
    </row>
    <row r="7328" spans="1:6" ht="18" customHeight="1">
      <c r="A7328" s="2">
        <v>7101101900</v>
      </c>
      <c r="B7328" s="2" t="s">
        <v>13039</v>
      </c>
      <c r="C7328" s="2" t="s">
        <v>13038</v>
      </c>
      <c r="D7328" s="2" t="s">
        <v>7735</v>
      </c>
      <c r="E7328" s="2"/>
      <c r="F7328" s="2" t="s">
        <v>4648</v>
      </c>
    </row>
    <row r="7329" spans="1:6" ht="18" customHeight="1">
      <c r="A7329" s="2">
        <v>7101109100</v>
      </c>
      <c r="B7329" s="2" t="s">
        <v>13040</v>
      </c>
      <c r="C7329" s="2" t="s">
        <v>13038</v>
      </c>
      <c r="D7329" s="2" t="s">
        <v>7735</v>
      </c>
      <c r="E7329" s="2"/>
      <c r="F7329" s="2" t="s">
        <v>4648</v>
      </c>
    </row>
    <row r="7330" spans="1:6" ht="18" customHeight="1">
      <c r="A7330" s="2">
        <v>7101109900</v>
      </c>
      <c r="B7330" s="2" t="s">
        <v>13041</v>
      </c>
      <c r="C7330" s="2" t="s">
        <v>13038</v>
      </c>
      <c r="D7330" s="2" t="s">
        <v>7735</v>
      </c>
      <c r="E7330" s="2"/>
      <c r="F7330" s="2" t="s">
        <v>4648</v>
      </c>
    </row>
    <row r="7331" spans="1:6" ht="18" customHeight="1">
      <c r="A7331" s="2">
        <v>7101211001</v>
      </c>
      <c r="B7331" s="2" t="s">
        <v>13042</v>
      </c>
      <c r="C7331" s="2" t="s">
        <v>13043</v>
      </c>
      <c r="D7331" s="2" t="s">
        <v>149</v>
      </c>
      <c r="E7331" s="2"/>
      <c r="F7331" s="2" t="s">
        <v>4648</v>
      </c>
    </row>
    <row r="7332" spans="1:6" ht="18" customHeight="1">
      <c r="A7332" s="2">
        <v>7101211090</v>
      </c>
      <c r="B7332" s="2" t="s">
        <v>13044</v>
      </c>
      <c r="C7332" s="2" t="s">
        <v>13043</v>
      </c>
      <c r="D7332" s="2" t="s">
        <v>149</v>
      </c>
      <c r="E7332" s="2"/>
      <c r="F7332" s="2" t="s">
        <v>4648</v>
      </c>
    </row>
    <row r="7333" spans="1:6" ht="18" customHeight="1">
      <c r="A7333" s="2">
        <v>7101219001</v>
      </c>
      <c r="B7333" s="2" t="s">
        <v>13045</v>
      </c>
      <c r="C7333" s="2" t="s">
        <v>13043</v>
      </c>
      <c r="D7333" s="2" t="s">
        <v>149</v>
      </c>
      <c r="E7333" s="2"/>
      <c r="F7333" s="2" t="s">
        <v>4648</v>
      </c>
    </row>
    <row r="7334" spans="1:6" ht="18" customHeight="1">
      <c r="A7334" s="2">
        <v>7101219090</v>
      </c>
      <c r="B7334" s="2" t="s">
        <v>13046</v>
      </c>
      <c r="C7334" s="2" t="s">
        <v>13043</v>
      </c>
      <c r="D7334" s="2" t="s">
        <v>149</v>
      </c>
      <c r="E7334" s="2"/>
      <c r="F7334" s="2" t="s">
        <v>4648</v>
      </c>
    </row>
    <row r="7335" spans="1:6" ht="18" customHeight="1">
      <c r="A7335" s="2">
        <v>7101221001</v>
      </c>
      <c r="B7335" s="2" t="s">
        <v>13047</v>
      </c>
      <c r="C7335" s="2" t="s">
        <v>13043</v>
      </c>
      <c r="D7335" s="2" t="s">
        <v>149</v>
      </c>
      <c r="E7335" s="2"/>
      <c r="F7335" s="2"/>
    </row>
    <row r="7336" spans="1:6" ht="18" customHeight="1">
      <c r="A7336" s="2">
        <v>7101221090</v>
      </c>
      <c r="B7336" s="2" t="s">
        <v>13048</v>
      </c>
      <c r="C7336" s="2" t="s">
        <v>13043</v>
      </c>
      <c r="D7336" s="2" t="s">
        <v>149</v>
      </c>
      <c r="E7336" s="2"/>
      <c r="F7336" s="2"/>
    </row>
    <row r="7337" spans="1:6" ht="18" customHeight="1">
      <c r="A7337" s="2">
        <v>7101229001</v>
      </c>
      <c r="B7337" s="2" t="s">
        <v>13049</v>
      </c>
      <c r="C7337" s="2" t="s">
        <v>13043</v>
      </c>
      <c r="D7337" s="2" t="s">
        <v>149</v>
      </c>
      <c r="E7337" s="2"/>
      <c r="F7337" s="2"/>
    </row>
    <row r="7338" spans="1:6" ht="18" customHeight="1">
      <c r="A7338" s="2">
        <v>7101229090</v>
      </c>
      <c r="B7338" s="2" t="s">
        <v>13050</v>
      </c>
      <c r="C7338" s="2" t="s">
        <v>13043</v>
      </c>
      <c r="D7338" s="2" t="s">
        <v>149</v>
      </c>
      <c r="E7338" s="2"/>
      <c r="F7338" s="2"/>
    </row>
    <row r="7339" spans="1:6" ht="18" customHeight="1">
      <c r="A7339" s="2">
        <v>7102100000</v>
      </c>
      <c r="B7339" s="2" t="s">
        <v>13051</v>
      </c>
      <c r="C7339" s="2" t="s">
        <v>13052</v>
      </c>
      <c r="D7339" s="2" t="s">
        <v>13053</v>
      </c>
      <c r="E7339" s="2"/>
      <c r="F7339" s="2" t="s">
        <v>13054</v>
      </c>
    </row>
    <row r="7340" spans="1:6" ht="18" customHeight="1">
      <c r="A7340" s="2">
        <v>7102210000</v>
      </c>
      <c r="B7340" s="2" t="s">
        <v>13055</v>
      </c>
      <c r="C7340" s="2" t="s">
        <v>13052</v>
      </c>
      <c r="D7340" s="2" t="s">
        <v>13053</v>
      </c>
      <c r="E7340" s="2"/>
      <c r="F7340" s="2" t="s">
        <v>13054</v>
      </c>
    </row>
    <row r="7341" spans="1:6" ht="18" customHeight="1">
      <c r="A7341" s="2">
        <v>7102290000</v>
      </c>
      <c r="B7341" s="2" t="s">
        <v>13056</v>
      </c>
      <c r="C7341" s="2" t="s">
        <v>13052</v>
      </c>
      <c r="D7341" s="2" t="s">
        <v>13053</v>
      </c>
      <c r="E7341" s="2"/>
      <c r="F7341" s="2"/>
    </row>
    <row r="7342" spans="1:6" ht="18" customHeight="1">
      <c r="A7342" s="2">
        <v>7102310000</v>
      </c>
      <c r="B7342" s="2" t="s">
        <v>13057</v>
      </c>
      <c r="C7342" s="2" t="s">
        <v>13052</v>
      </c>
      <c r="D7342" s="2" t="s">
        <v>13053</v>
      </c>
      <c r="E7342" s="2"/>
      <c r="F7342" s="2" t="s">
        <v>13054</v>
      </c>
    </row>
    <row r="7343" spans="1:6" ht="18" customHeight="1">
      <c r="A7343" s="2">
        <v>7102390000</v>
      </c>
      <c r="B7343" s="2" t="s">
        <v>13058</v>
      </c>
      <c r="C7343" s="2" t="s">
        <v>13059</v>
      </c>
      <c r="D7343" s="2" t="s">
        <v>13053</v>
      </c>
      <c r="E7343" s="2"/>
      <c r="F7343" s="2"/>
    </row>
    <row r="7344" spans="1:6" ht="18" customHeight="1">
      <c r="A7344" s="2">
        <v>7103100000</v>
      </c>
      <c r="B7344" s="2" t="s">
        <v>13060</v>
      </c>
      <c r="C7344" s="2" t="s">
        <v>13061</v>
      </c>
      <c r="D7344" s="2" t="s">
        <v>149</v>
      </c>
      <c r="E7344" s="2"/>
      <c r="F7344" s="2"/>
    </row>
    <row r="7345" spans="1:6" ht="18" customHeight="1">
      <c r="A7345" s="2">
        <v>7103910000</v>
      </c>
      <c r="B7345" s="2" t="s">
        <v>13062</v>
      </c>
      <c r="C7345" s="2" t="s">
        <v>13063</v>
      </c>
      <c r="D7345" s="2" t="s">
        <v>13053</v>
      </c>
      <c r="E7345" s="2"/>
      <c r="F7345" s="2"/>
    </row>
    <row r="7346" spans="1:6" ht="18" customHeight="1">
      <c r="A7346" s="2">
        <v>7103991000</v>
      </c>
      <c r="B7346" s="2" t="s">
        <v>13064</v>
      </c>
      <c r="C7346" s="2" t="s">
        <v>13063</v>
      </c>
      <c r="D7346" s="2" t="s">
        <v>13053</v>
      </c>
      <c r="E7346" s="2"/>
      <c r="F7346" s="2"/>
    </row>
    <row r="7347" spans="1:6" ht="18" customHeight="1">
      <c r="A7347" s="2">
        <v>7103992000</v>
      </c>
      <c r="B7347" s="2" t="s">
        <v>13065</v>
      </c>
      <c r="C7347" s="2" t="s">
        <v>13063</v>
      </c>
      <c r="D7347" s="2" t="s">
        <v>13053</v>
      </c>
      <c r="E7347" s="2"/>
      <c r="F7347" s="2"/>
    </row>
    <row r="7348" spans="1:6" ht="18" customHeight="1">
      <c r="A7348" s="2">
        <v>7103993000</v>
      </c>
      <c r="B7348" s="2" t="s">
        <v>13066</v>
      </c>
      <c r="C7348" s="2" t="s">
        <v>13063</v>
      </c>
      <c r="D7348" s="2" t="s">
        <v>13053</v>
      </c>
      <c r="E7348" s="2"/>
      <c r="F7348" s="2"/>
    </row>
    <row r="7349" spans="1:6" ht="18" customHeight="1">
      <c r="A7349" s="2">
        <v>7103994000</v>
      </c>
      <c r="B7349" s="2" t="s">
        <v>13067</v>
      </c>
      <c r="C7349" s="2" t="s">
        <v>13063</v>
      </c>
      <c r="D7349" s="2" t="s">
        <v>13053</v>
      </c>
      <c r="E7349" s="2"/>
      <c r="F7349" s="2"/>
    </row>
    <row r="7350" spans="1:6" ht="18" customHeight="1">
      <c r="A7350" s="2">
        <v>7103999000</v>
      </c>
      <c r="B7350" s="2" t="s">
        <v>13068</v>
      </c>
      <c r="C7350" s="2" t="s">
        <v>13069</v>
      </c>
      <c r="D7350" s="2" t="s">
        <v>13053</v>
      </c>
      <c r="E7350" s="2"/>
      <c r="F7350" s="2"/>
    </row>
    <row r="7351" spans="1:6" ht="18" customHeight="1">
      <c r="A7351" s="2">
        <v>7104100000</v>
      </c>
      <c r="B7351" s="2" t="s">
        <v>13070</v>
      </c>
      <c r="C7351" s="2" t="s">
        <v>13071</v>
      </c>
      <c r="D7351" s="2" t="s">
        <v>7735</v>
      </c>
      <c r="E7351" s="2"/>
      <c r="F7351" s="2"/>
    </row>
    <row r="7352" spans="1:6" ht="18" customHeight="1">
      <c r="A7352" s="2">
        <v>7104210000</v>
      </c>
      <c r="B7352" s="2" t="s">
        <v>13072</v>
      </c>
      <c r="C7352" s="2" t="s">
        <v>13071</v>
      </c>
      <c r="D7352" s="2" t="s">
        <v>7735</v>
      </c>
      <c r="E7352" s="2"/>
      <c r="F7352" s="2"/>
    </row>
    <row r="7353" spans="1:6" ht="18" customHeight="1">
      <c r="A7353" s="2">
        <v>7104290000</v>
      </c>
      <c r="B7353" s="2" t="s">
        <v>13073</v>
      </c>
      <c r="C7353" s="2" t="s">
        <v>13071</v>
      </c>
      <c r="D7353" s="2" t="s">
        <v>7735</v>
      </c>
      <c r="E7353" s="2"/>
      <c r="F7353" s="2"/>
    </row>
    <row r="7354" spans="1:6" ht="18" customHeight="1">
      <c r="A7354" s="2">
        <v>7104911010</v>
      </c>
      <c r="B7354" s="2" t="s">
        <v>13074</v>
      </c>
      <c r="C7354" s="2" t="s">
        <v>13071</v>
      </c>
      <c r="D7354" s="2" t="s">
        <v>7735</v>
      </c>
      <c r="E7354" s="2"/>
      <c r="F7354" s="2">
        <v>3</v>
      </c>
    </row>
    <row r="7355" spans="1:6" ht="18" customHeight="1">
      <c r="A7355" s="2">
        <v>7104911090</v>
      </c>
      <c r="B7355" s="2" t="s">
        <v>13075</v>
      </c>
      <c r="C7355" s="2" t="s">
        <v>13071</v>
      </c>
      <c r="D7355" s="2" t="s">
        <v>7735</v>
      </c>
      <c r="E7355" s="2"/>
      <c r="F7355" s="2"/>
    </row>
    <row r="7356" spans="1:6" ht="18" customHeight="1">
      <c r="A7356" s="2">
        <v>7104919000</v>
      </c>
      <c r="B7356" s="2" t="s">
        <v>13076</v>
      </c>
      <c r="C7356" s="2" t="s">
        <v>13071</v>
      </c>
      <c r="D7356" s="2" t="s">
        <v>7735</v>
      </c>
      <c r="E7356" s="2"/>
      <c r="F7356" s="2"/>
    </row>
    <row r="7357" spans="1:6" ht="18" customHeight="1">
      <c r="A7357" s="2">
        <v>7104991100</v>
      </c>
      <c r="B7357" s="2" t="s">
        <v>13077</v>
      </c>
      <c r="C7357" s="2" t="s">
        <v>13071</v>
      </c>
      <c r="D7357" s="2" t="s">
        <v>7735</v>
      </c>
      <c r="E7357" s="2"/>
      <c r="F7357" s="2"/>
    </row>
    <row r="7358" spans="1:6" ht="18" customHeight="1">
      <c r="A7358" s="2">
        <v>7104991900</v>
      </c>
      <c r="B7358" s="2" t="s">
        <v>13078</v>
      </c>
      <c r="C7358" s="2" t="s">
        <v>13071</v>
      </c>
      <c r="D7358" s="2" t="s">
        <v>7735</v>
      </c>
      <c r="E7358" s="2"/>
      <c r="F7358" s="2"/>
    </row>
    <row r="7359" spans="1:6" ht="18" customHeight="1">
      <c r="A7359" s="2">
        <v>7104999000</v>
      </c>
      <c r="B7359" s="2" t="s">
        <v>13079</v>
      </c>
      <c r="C7359" s="2" t="s">
        <v>13071</v>
      </c>
      <c r="D7359" s="2" t="s">
        <v>7735</v>
      </c>
      <c r="E7359" s="2"/>
      <c r="F7359" s="2"/>
    </row>
    <row r="7360" spans="1:6" ht="18" customHeight="1">
      <c r="A7360" s="2">
        <v>7105101000</v>
      </c>
      <c r="B7360" s="2" t="s">
        <v>13080</v>
      </c>
      <c r="C7360" s="2" t="s">
        <v>13081</v>
      </c>
      <c r="D7360" s="2" t="s">
        <v>13053</v>
      </c>
      <c r="E7360" s="2"/>
      <c r="F7360" s="2"/>
    </row>
    <row r="7361" spans="1:6" ht="18" customHeight="1">
      <c r="A7361" s="2">
        <v>7105102000</v>
      </c>
      <c r="B7361" s="2" t="s">
        <v>13082</v>
      </c>
      <c r="C7361" s="2" t="s">
        <v>13081</v>
      </c>
      <c r="D7361" s="2" t="s">
        <v>13053</v>
      </c>
      <c r="E7361" s="2"/>
      <c r="F7361" s="2"/>
    </row>
    <row r="7362" spans="1:6" ht="18" customHeight="1">
      <c r="A7362" s="2">
        <v>7105900000</v>
      </c>
      <c r="B7362" s="2" t="s">
        <v>13083</v>
      </c>
      <c r="C7362" s="2" t="s">
        <v>13081</v>
      </c>
      <c r="D7362" s="2" t="s">
        <v>7735</v>
      </c>
      <c r="E7362" s="2"/>
      <c r="F7362" s="2"/>
    </row>
    <row r="7363" spans="1:6" ht="18" customHeight="1">
      <c r="A7363" s="2">
        <v>7106101100</v>
      </c>
      <c r="B7363" s="2" t="s">
        <v>13084</v>
      </c>
      <c r="C7363" s="2" t="s">
        <v>13085</v>
      </c>
      <c r="D7363" s="2" t="s">
        <v>7735</v>
      </c>
      <c r="E7363" s="2"/>
      <c r="F7363" s="2" t="s">
        <v>7054</v>
      </c>
    </row>
    <row r="7364" spans="1:6" ht="18" customHeight="1">
      <c r="A7364" s="2">
        <v>7106101900</v>
      </c>
      <c r="B7364" s="2" t="s">
        <v>13086</v>
      </c>
      <c r="C7364" s="2" t="s">
        <v>13085</v>
      </c>
      <c r="D7364" s="2" t="s">
        <v>7735</v>
      </c>
      <c r="E7364" s="2"/>
      <c r="F7364" s="2" t="s">
        <v>7054</v>
      </c>
    </row>
    <row r="7365" spans="1:6" ht="18" customHeight="1">
      <c r="A7365" s="2">
        <v>7106102100</v>
      </c>
      <c r="B7365" s="2" t="s">
        <v>13087</v>
      </c>
      <c r="C7365" s="2" t="s">
        <v>13085</v>
      </c>
      <c r="D7365" s="2" t="s">
        <v>7735</v>
      </c>
      <c r="E7365" s="2"/>
      <c r="F7365" s="2" t="s">
        <v>7054</v>
      </c>
    </row>
    <row r="7366" spans="1:6" ht="18" customHeight="1">
      <c r="A7366" s="2">
        <v>7106102900</v>
      </c>
      <c r="B7366" s="2" t="s">
        <v>13088</v>
      </c>
      <c r="C7366" s="2" t="s">
        <v>13085</v>
      </c>
      <c r="D7366" s="2" t="s">
        <v>7735</v>
      </c>
      <c r="E7366" s="2"/>
      <c r="F7366" s="2" t="s">
        <v>7054</v>
      </c>
    </row>
    <row r="7367" spans="1:6" ht="18" customHeight="1">
      <c r="A7367" s="2">
        <v>7106911000</v>
      </c>
      <c r="B7367" s="2" t="s">
        <v>13089</v>
      </c>
      <c r="C7367" s="2" t="s">
        <v>13090</v>
      </c>
      <c r="D7367" s="2" t="s">
        <v>7735</v>
      </c>
      <c r="E7367" s="2"/>
      <c r="F7367" s="2" t="s">
        <v>7054</v>
      </c>
    </row>
    <row r="7368" spans="1:6" ht="18" customHeight="1">
      <c r="A7368" s="2">
        <v>7106919001</v>
      </c>
      <c r="B7368" s="2" t="s">
        <v>13091</v>
      </c>
      <c r="C7368" s="2" t="s">
        <v>13090</v>
      </c>
      <c r="D7368" s="2" t="s">
        <v>7735</v>
      </c>
      <c r="E7368" s="2"/>
      <c r="F7368" s="2" t="s">
        <v>7560</v>
      </c>
    </row>
    <row r="7369" spans="1:6" ht="18" customHeight="1">
      <c r="A7369" s="2">
        <v>7106919090</v>
      </c>
      <c r="B7369" s="2" t="s">
        <v>13092</v>
      </c>
      <c r="C7369" s="2" t="s">
        <v>13090</v>
      </c>
      <c r="D7369" s="2" t="s">
        <v>7735</v>
      </c>
      <c r="E7369" s="2"/>
      <c r="F7369" s="2" t="s">
        <v>7054</v>
      </c>
    </row>
    <row r="7370" spans="1:6" ht="18" customHeight="1">
      <c r="A7370" s="2">
        <v>7106921000</v>
      </c>
      <c r="B7370" s="2" t="s">
        <v>13093</v>
      </c>
      <c r="C7370" s="2" t="s">
        <v>13090</v>
      </c>
      <c r="D7370" s="2" t="s">
        <v>7735</v>
      </c>
      <c r="E7370" s="2"/>
      <c r="F7370" s="2" t="s">
        <v>7054</v>
      </c>
    </row>
    <row r="7371" spans="1:6" ht="18" customHeight="1">
      <c r="A7371" s="2">
        <v>7106929001</v>
      </c>
      <c r="B7371" s="2" t="s">
        <v>13094</v>
      </c>
      <c r="C7371" s="2" t="s">
        <v>13090</v>
      </c>
      <c r="D7371" s="2" t="s">
        <v>7735</v>
      </c>
      <c r="E7371" s="2"/>
      <c r="F7371" s="2" t="s">
        <v>7560</v>
      </c>
    </row>
    <row r="7372" spans="1:6" ht="18" customHeight="1">
      <c r="A7372" s="2">
        <v>7106929090</v>
      </c>
      <c r="B7372" s="2" t="s">
        <v>13095</v>
      </c>
      <c r="C7372" s="2" t="s">
        <v>13090</v>
      </c>
      <c r="D7372" s="2" t="s">
        <v>7735</v>
      </c>
      <c r="E7372" s="2"/>
      <c r="F7372" s="2" t="s">
        <v>7054</v>
      </c>
    </row>
    <row r="7373" spans="1:6" ht="18" customHeight="1">
      <c r="A7373" s="2">
        <v>7107000010</v>
      </c>
      <c r="B7373" s="2" t="s">
        <v>13096</v>
      </c>
      <c r="C7373" s="2" t="s">
        <v>13097</v>
      </c>
      <c r="D7373" s="2" t="s">
        <v>149</v>
      </c>
      <c r="E7373" s="2"/>
      <c r="F7373" s="2"/>
    </row>
    <row r="7374" spans="1:6" ht="18" customHeight="1">
      <c r="A7374" s="2">
        <v>7107000090</v>
      </c>
      <c r="B7374" s="2" t="s">
        <v>13098</v>
      </c>
      <c r="C7374" s="2" t="s">
        <v>13097</v>
      </c>
      <c r="D7374" s="2" t="s">
        <v>149</v>
      </c>
      <c r="E7374" s="2"/>
      <c r="F7374" s="2"/>
    </row>
    <row r="7375" spans="1:6" ht="18" customHeight="1">
      <c r="A7375" s="2">
        <v>7108110000</v>
      </c>
      <c r="B7375" s="2" t="s">
        <v>13099</v>
      </c>
      <c r="C7375" s="2" t="s">
        <v>13100</v>
      </c>
      <c r="D7375" s="2" t="s">
        <v>7735</v>
      </c>
      <c r="E7375" s="2"/>
      <c r="F7375" s="2" t="s">
        <v>7741</v>
      </c>
    </row>
    <row r="7376" spans="1:6" ht="18" customHeight="1">
      <c r="A7376" s="2">
        <v>7108120000</v>
      </c>
      <c r="B7376" s="2" t="s">
        <v>13101</v>
      </c>
      <c r="C7376" s="2" t="s">
        <v>13100</v>
      </c>
      <c r="D7376" s="2" t="s">
        <v>7735</v>
      </c>
      <c r="E7376" s="2"/>
      <c r="F7376" s="2" t="s">
        <v>7741</v>
      </c>
    </row>
    <row r="7377" spans="1:6" ht="18" customHeight="1">
      <c r="A7377" s="2">
        <v>7108130000</v>
      </c>
      <c r="B7377" s="2" t="s">
        <v>13102</v>
      </c>
      <c r="C7377" s="2" t="s">
        <v>13100</v>
      </c>
      <c r="D7377" s="2" t="s">
        <v>7735</v>
      </c>
      <c r="E7377" s="2"/>
      <c r="F7377" s="2" t="s">
        <v>7741</v>
      </c>
    </row>
    <row r="7378" spans="1:6" ht="18" customHeight="1">
      <c r="A7378" s="2">
        <v>7108200000</v>
      </c>
      <c r="B7378" s="2" t="s">
        <v>13103</v>
      </c>
      <c r="C7378" s="2" t="s">
        <v>13100</v>
      </c>
      <c r="D7378" s="2" t="s">
        <v>7735</v>
      </c>
      <c r="E7378" s="2"/>
      <c r="F7378" s="2" t="s">
        <v>7741</v>
      </c>
    </row>
    <row r="7379" spans="1:6" ht="18" customHeight="1">
      <c r="A7379" s="2">
        <v>7109000000</v>
      </c>
      <c r="B7379" s="2" t="s">
        <v>13104</v>
      </c>
      <c r="C7379" s="2" t="s">
        <v>13105</v>
      </c>
      <c r="D7379" s="2" t="s">
        <v>7735</v>
      </c>
      <c r="E7379" s="2"/>
      <c r="F7379" s="2"/>
    </row>
    <row r="7380" spans="1:6" ht="18" customHeight="1">
      <c r="A7380" s="2">
        <v>7110110000</v>
      </c>
      <c r="B7380" s="2" t="s">
        <v>13106</v>
      </c>
      <c r="C7380" s="2" t="s">
        <v>13107</v>
      </c>
      <c r="D7380" s="2" t="s">
        <v>7735</v>
      </c>
      <c r="E7380" s="2"/>
      <c r="F7380" s="2" t="s">
        <v>13108</v>
      </c>
    </row>
    <row r="7381" spans="1:6" ht="18" customHeight="1">
      <c r="A7381" s="2">
        <v>7110191000</v>
      </c>
      <c r="B7381" s="2" t="s">
        <v>13109</v>
      </c>
      <c r="C7381" s="2" t="s">
        <v>13107</v>
      </c>
      <c r="D7381" s="2" t="s">
        <v>7735</v>
      </c>
      <c r="E7381" s="2"/>
      <c r="F7381" s="2" t="s">
        <v>13108</v>
      </c>
    </row>
    <row r="7382" spans="1:6" ht="18" customHeight="1">
      <c r="A7382" s="2">
        <v>7110199000</v>
      </c>
      <c r="B7382" s="2" t="s">
        <v>13110</v>
      </c>
      <c r="C7382" s="2" t="s">
        <v>13107</v>
      </c>
      <c r="D7382" s="2" t="s">
        <v>7735</v>
      </c>
      <c r="E7382" s="2"/>
      <c r="F7382" s="2" t="s">
        <v>7054</v>
      </c>
    </row>
    <row r="7383" spans="1:6" ht="18" customHeight="1">
      <c r="A7383" s="2">
        <v>7110210000</v>
      </c>
      <c r="B7383" s="2" t="s">
        <v>13111</v>
      </c>
      <c r="C7383" s="2" t="s">
        <v>13107</v>
      </c>
      <c r="D7383" s="2" t="s">
        <v>7735</v>
      </c>
      <c r="E7383" s="2"/>
      <c r="F7383" s="2" t="s">
        <v>7054</v>
      </c>
    </row>
    <row r="7384" spans="1:6" ht="18" customHeight="1">
      <c r="A7384" s="2">
        <v>7110291000</v>
      </c>
      <c r="B7384" s="2" t="s">
        <v>13112</v>
      </c>
      <c r="C7384" s="2" t="s">
        <v>13107</v>
      </c>
      <c r="D7384" s="2" t="s">
        <v>7735</v>
      </c>
      <c r="E7384" s="2"/>
      <c r="F7384" s="2" t="s">
        <v>7054</v>
      </c>
    </row>
    <row r="7385" spans="1:6" ht="18" customHeight="1">
      <c r="A7385" s="2">
        <v>7110299000</v>
      </c>
      <c r="B7385" s="2" t="s">
        <v>13113</v>
      </c>
      <c r="C7385" s="2" t="s">
        <v>13107</v>
      </c>
      <c r="D7385" s="2" t="s">
        <v>7735</v>
      </c>
      <c r="E7385" s="2"/>
      <c r="F7385" s="2" t="s">
        <v>7054</v>
      </c>
    </row>
    <row r="7386" spans="1:6" ht="18" customHeight="1">
      <c r="A7386" s="2">
        <v>7110310000</v>
      </c>
      <c r="B7386" s="2" t="s">
        <v>13114</v>
      </c>
      <c r="C7386" s="2" t="s">
        <v>13107</v>
      </c>
      <c r="D7386" s="2" t="s">
        <v>7735</v>
      </c>
      <c r="E7386" s="2"/>
      <c r="F7386" s="2" t="s">
        <v>7054</v>
      </c>
    </row>
    <row r="7387" spans="1:6" ht="18" customHeight="1">
      <c r="A7387" s="2">
        <v>7110391000</v>
      </c>
      <c r="B7387" s="2" t="s">
        <v>13115</v>
      </c>
      <c r="C7387" s="2" t="s">
        <v>13107</v>
      </c>
      <c r="D7387" s="2" t="s">
        <v>7735</v>
      </c>
      <c r="E7387" s="2"/>
      <c r="F7387" s="2" t="s">
        <v>7054</v>
      </c>
    </row>
    <row r="7388" spans="1:6" ht="18" customHeight="1">
      <c r="A7388" s="2">
        <v>7110399000</v>
      </c>
      <c r="B7388" s="2" t="s">
        <v>13116</v>
      </c>
      <c r="C7388" s="2" t="s">
        <v>13107</v>
      </c>
      <c r="D7388" s="2" t="s">
        <v>7735</v>
      </c>
      <c r="E7388" s="2"/>
      <c r="F7388" s="2" t="s">
        <v>7054</v>
      </c>
    </row>
    <row r="7389" spans="1:6" ht="18" customHeight="1">
      <c r="A7389" s="2">
        <v>7110410000</v>
      </c>
      <c r="B7389" s="2" t="s">
        <v>13117</v>
      </c>
      <c r="C7389" s="2" t="s">
        <v>13107</v>
      </c>
      <c r="D7389" s="2" t="s">
        <v>7735</v>
      </c>
      <c r="E7389" s="2"/>
      <c r="F7389" s="2" t="s">
        <v>7054</v>
      </c>
    </row>
    <row r="7390" spans="1:6" ht="18" customHeight="1">
      <c r="A7390" s="2">
        <v>7110491000</v>
      </c>
      <c r="B7390" s="2" t="s">
        <v>13118</v>
      </c>
      <c r="C7390" s="2" t="s">
        <v>13107</v>
      </c>
      <c r="D7390" s="2" t="s">
        <v>7735</v>
      </c>
      <c r="E7390" s="2"/>
      <c r="F7390" s="2" t="s">
        <v>7054</v>
      </c>
    </row>
    <row r="7391" spans="1:6" ht="18" customHeight="1">
      <c r="A7391" s="2">
        <v>7110499000</v>
      </c>
      <c r="B7391" s="2" t="s">
        <v>13119</v>
      </c>
      <c r="C7391" s="2" t="s">
        <v>13107</v>
      </c>
      <c r="D7391" s="2" t="s">
        <v>7735</v>
      </c>
      <c r="E7391" s="2"/>
      <c r="F7391" s="2" t="s">
        <v>7054</v>
      </c>
    </row>
    <row r="7392" spans="1:6" ht="18" customHeight="1">
      <c r="A7392" s="2">
        <v>7111000000</v>
      </c>
      <c r="B7392" s="2" t="s">
        <v>13120</v>
      </c>
      <c r="C7392" s="2" t="s">
        <v>13121</v>
      </c>
      <c r="D7392" s="2" t="s">
        <v>7735</v>
      </c>
      <c r="E7392" s="2"/>
      <c r="F7392" s="2" t="s">
        <v>7054</v>
      </c>
    </row>
    <row r="7393" spans="1:6" ht="18" customHeight="1">
      <c r="A7393" s="2">
        <v>7112301000</v>
      </c>
      <c r="B7393" s="2" t="s">
        <v>13122</v>
      </c>
      <c r="C7393" s="2" t="s">
        <v>13123</v>
      </c>
      <c r="D7393" s="2" t="s">
        <v>7735</v>
      </c>
      <c r="E7393" s="2"/>
      <c r="F7393" s="2">
        <v>9</v>
      </c>
    </row>
    <row r="7394" spans="1:6" ht="18" customHeight="1">
      <c r="A7394" s="2">
        <v>7112309000</v>
      </c>
      <c r="B7394" s="2" t="s">
        <v>13124</v>
      </c>
      <c r="C7394" s="2" t="s">
        <v>13123</v>
      </c>
      <c r="D7394" s="2" t="s">
        <v>7735</v>
      </c>
      <c r="E7394" s="2"/>
      <c r="F7394" s="2">
        <v>9</v>
      </c>
    </row>
    <row r="7395" spans="1:6" ht="18" customHeight="1">
      <c r="A7395" s="2">
        <v>7112911000</v>
      </c>
      <c r="B7395" s="2" t="s">
        <v>13125</v>
      </c>
      <c r="C7395" s="2" t="s">
        <v>13123</v>
      </c>
      <c r="D7395" s="2" t="s">
        <v>7735</v>
      </c>
      <c r="E7395" s="2"/>
      <c r="F7395" s="2">
        <v>9</v>
      </c>
    </row>
    <row r="7396" spans="1:6" ht="18" customHeight="1">
      <c r="A7396" s="2">
        <v>7112912000</v>
      </c>
      <c r="B7396" s="2" t="s">
        <v>13126</v>
      </c>
      <c r="C7396" s="2" t="s">
        <v>13123</v>
      </c>
      <c r="D7396" s="2" t="s">
        <v>7735</v>
      </c>
      <c r="E7396" s="2"/>
      <c r="F7396" s="2">
        <v>9</v>
      </c>
    </row>
    <row r="7397" spans="1:6" ht="18" customHeight="1">
      <c r="A7397" s="2">
        <v>7112921000</v>
      </c>
      <c r="B7397" s="2" t="s">
        <v>13127</v>
      </c>
      <c r="C7397" s="2" t="s">
        <v>13123</v>
      </c>
      <c r="D7397" s="2" t="s">
        <v>7735</v>
      </c>
      <c r="E7397" s="2"/>
      <c r="F7397" s="2" t="s">
        <v>7181</v>
      </c>
    </row>
    <row r="7398" spans="1:6" ht="18" customHeight="1">
      <c r="A7398" s="2">
        <v>7112922001</v>
      </c>
      <c r="B7398" s="2" t="s">
        <v>13128</v>
      </c>
      <c r="C7398" s="2" t="s">
        <v>13123</v>
      </c>
      <c r="D7398" s="2" t="s">
        <v>7735</v>
      </c>
      <c r="E7398" s="2"/>
      <c r="F7398" s="2" t="s">
        <v>7054</v>
      </c>
    </row>
    <row r="7399" spans="1:6" ht="18" customHeight="1">
      <c r="A7399" s="2">
        <v>7112922090</v>
      </c>
      <c r="B7399" s="2" t="s">
        <v>13129</v>
      </c>
      <c r="C7399" s="2" t="s">
        <v>13123</v>
      </c>
      <c r="D7399" s="2" t="s">
        <v>7735</v>
      </c>
      <c r="E7399" s="2"/>
      <c r="F7399" s="2" t="s">
        <v>7054</v>
      </c>
    </row>
    <row r="7400" spans="1:6" ht="18" customHeight="1">
      <c r="A7400" s="2">
        <v>7112991000</v>
      </c>
      <c r="B7400" s="2" t="s">
        <v>13130</v>
      </c>
      <c r="C7400" s="2" t="s">
        <v>13123</v>
      </c>
      <c r="D7400" s="2" t="s">
        <v>7735</v>
      </c>
      <c r="E7400" s="2"/>
      <c r="F7400" s="2">
        <v>9</v>
      </c>
    </row>
    <row r="7401" spans="1:6" ht="18" customHeight="1">
      <c r="A7401" s="2">
        <v>7112992000</v>
      </c>
      <c r="B7401" s="2" t="s">
        <v>13131</v>
      </c>
      <c r="C7401" s="2" t="s">
        <v>13123</v>
      </c>
      <c r="D7401" s="2" t="s">
        <v>7735</v>
      </c>
      <c r="E7401" s="2"/>
      <c r="F7401" s="2">
        <v>9</v>
      </c>
    </row>
    <row r="7402" spans="1:6" ht="18" customHeight="1">
      <c r="A7402" s="2">
        <v>7112999000</v>
      </c>
      <c r="B7402" s="2" t="s">
        <v>13132</v>
      </c>
      <c r="C7402" s="2" t="s">
        <v>13123</v>
      </c>
      <c r="D7402" s="2" t="s">
        <v>7735</v>
      </c>
      <c r="E7402" s="2"/>
      <c r="F7402" s="2"/>
    </row>
    <row r="7403" spans="1:6" ht="18" customHeight="1">
      <c r="A7403" s="2">
        <v>7113111000</v>
      </c>
      <c r="B7403" s="2" t="s">
        <v>13133</v>
      </c>
      <c r="C7403" s="2" t="s">
        <v>13134</v>
      </c>
      <c r="D7403" s="2" t="s">
        <v>7735</v>
      </c>
      <c r="E7403" s="2"/>
      <c r="F7403" s="2"/>
    </row>
    <row r="7404" spans="1:6" ht="18" customHeight="1">
      <c r="A7404" s="2">
        <v>7113119010</v>
      </c>
      <c r="B7404" s="2" t="s">
        <v>13135</v>
      </c>
      <c r="C7404" s="2" t="s">
        <v>13134</v>
      </c>
      <c r="D7404" s="2" t="s">
        <v>7735</v>
      </c>
      <c r="E7404" s="2"/>
      <c r="F7404" s="2" t="s">
        <v>8607</v>
      </c>
    </row>
    <row r="7405" spans="1:6" ht="18" customHeight="1">
      <c r="A7405" s="2">
        <v>7113119090</v>
      </c>
      <c r="B7405" s="2" t="s">
        <v>13136</v>
      </c>
      <c r="C7405" s="2" t="s">
        <v>13134</v>
      </c>
      <c r="D7405" s="2" t="s">
        <v>7735</v>
      </c>
      <c r="E7405" s="2"/>
      <c r="F7405" s="2"/>
    </row>
    <row r="7406" spans="1:6" ht="18" customHeight="1">
      <c r="A7406" s="2">
        <v>7113191100</v>
      </c>
      <c r="B7406" s="2" t="s">
        <v>13137</v>
      </c>
      <c r="C7406" s="2" t="s">
        <v>13134</v>
      </c>
      <c r="D7406" s="2" t="s">
        <v>7735</v>
      </c>
      <c r="E7406" s="2"/>
      <c r="F7406" s="2"/>
    </row>
    <row r="7407" spans="1:6" ht="18" customHeight="1">
      <c r="A7407" s="2">
        <v>7113191910</v>
      </c>
      <c r="B7407" s="2" t="s">
        <v>13138</v>
      </c>
      <c r="C7407" s="2" t="s">
        <v>13134</v>
      </c>
      <c r="D7407" s="2" t="s">
        <v>7735</v>
      </c>
      <c r="E7407" s="2"/>
      <c r="F7407" s="2" t="s">
        <v>8587</v>
      </c>
    </row>
    <row r="7408" spans="1:6" ht="18" customHeight="1">
      <c r="A7408" s="2">
        <v>7113191990</v>
      </c>
      <c r="B7408" s="2" t="s">
        <v>13139</v>
      </c>
      <c r="C7408" s="2" t="s">
        <v>13134</v>
      </c>
      <c r="D7408" s="2" t="s">
        <v>7735</v>
      </c>
      <c r="E7408" s="2"/>
      <c r="F7408" s="2" t="s">
        <v>7741</v>
      </c>
    </row>
    <row r="7409" spans="1:6" ht="18" customHeight="1">
      <c r="A7409" s="2">
        <v>7113192100</v>
      </c>
      <c r="B7409" s="2" t="s">
        <v>13140</v>
      </c>
      <c r="C7409" s="2" t="s">
        <v>13134</v>
      </c>
      <c r="D7409" s="2" t="s">
        <v>7735</v>
      </c>
      <c r="E7409" s="2"/>
      <c r="F7409" s="2"/>
    </row>
    <row r="7410" spans="1:6" ht="18" customHeight="1">
      <c r="A7410" s="2">
        <v>7113192910</v>
      </c>
      <c r="B7410" s="2" t="s">
        <v>13141</v>
      </c>
      <c r="C7410" s="2" t="s">
        <v>13134</v>
      </c>
      <c r="D7410" s="2" t="s">
        <v>7735</v>
      </c>
      <c r="E7410" s="2"/>
      <c r="F7410" s="2" t="s">
        <v>8587</v>
      </c>
    </row>
    <row r="7411" spans="1:6" ht="18" customHeight="1">
      <c r="A7411" s="2">
        <v>7113192990</v>
      </c>
      <c r="B7411" s="2" t="s">
        <v>13142</v>
      </c>
      <c r="C7411" s="2" t="s">
        <v>13134</v>
      </c>
      <c r="D7411" s="2" t="s">
        <v>7735</v>
      </c>
      <c r="E7411" s="2"/>
      <c r="F7411" s="2"/>
    </row>
    <row r="7412" spans="1:6" ht="18" customHeight="1">
      <c r="A7412" s="2">
        <v>7113201000</v>
      </c>
      <c r="B7412" s="2" t="s">
        <v>13143</v>
      </c>
      <c r="C7412" s="2" t="s">
        <v>13134</v>
      </c>
      <c r="D7412" s="2" t="s">
        <v>7735</v>
      </c>
      <c r="E7412" s="2"/>
      <c r="F7412" s="2"/>
    </row>
    <row r="7413" spans="1:6" ht="18" customHeight="1">
      <c r="A7413" s="2">
        <v>7113209010</v>
      </c>
      <c r="B7413" s="2" t="s">
        <v>13144</v>
      </c>
      <c r="C7413" s="2" t="s">
        <v>13134</v>
      </c>
      <c r="D7413" s="2" t="s">
        <v>7735</v>
      </c>
      <c r="E7413" s="2"/>
      <c r="F7413" s="2" t="s">
        <v>8607</v>
      </c>
    </row>
    <row r="7414" spans="1:6" ht="18" customHeight="1">
      <c r="A7414" s="2">
        <v>7113209090</v>
      </c>
      <c r="B7414" s="2" t="s">
        <v>13145</v>
      </c>
      <c r="C7414" s="2" t="s">
        <v>13134</v>
      </c>
      <c r="D7414" s="2" t="s">
        <v>7735</v>
      </c>
      <c r="E7414" s="2"/>
      <c r="F7414" s="2"/>
    </row>
    <row r="7415" spans="1:6" ht="18" customHeight="1">
      <c r="A7415" s="2">
        <v>7114110010</v>
      </c>
      <c r="B7415" s="2" t="s">
        <v>13146</v>
      </c>
      <c r="C7415" s="2" t="s">
        <v>13147</v>
      </c>
      <c r="D7415" s="2" t="s">
        <v>7735</v>
      </c>
      <c r="E7415" s="2"/>
      <c r="F7415" s="2" t="s">
        <v>8607</v>
      </c>
    </row>
    <row r="7416" spans="1:6" ht="18" customHeight="1">
      <c r="A7416" s="2">
        <v>7114110090</v>
      </c>
      <c r="B7416" s="2" t="s">
        <v>13148</v>
      </c>
      <c r="C7416" s="2" t="s">
        <v>13147</v>
      </c>
      <c r="D7416" s="2" t="s">
        <v>7735</v>
      </c>
      <c r="E7416" s="2"/>
      <c r="F7416" s="2"/>
    </row>
    <row r="7417" spans="1:6" ht="18" customHeight="1">
      <c r="A7417" s="2">
        <v>7114190010</v>
      </c>
      <c r="B7417" s="2" t="s">
        <v>13149</v>
      </c>
      <c r="C7417" s="2" t="s">
        <v>13147</v>
      </c>
      <c r="D7417" s="2" t="s">
        <v>7735</v>
      </c>
      <c r="E7417" s="2"/>
      <c r="F7417" s="2" t="s">
        <v>8607</v>
      </c>
    </row>
    <row r="7418" spans="1:6" ht="18" customHeight="1">
      <c r="A7418" s="2">
        <v>7114190020</v>
      </c>
      <c r="B7418" s="2" t="s">
        <v>13150</v>
      </c>
      <c r="C7418" s="2" t="s">
        <v>13147</v>
      </c>
      <c r="D7418" s="2" t="s">
        <v>7735</v>
      </c>
      <c r="E7418" s="2"/>
      <c r="F7418" s="2" t="s">
        <v>7741</v>
      </c>
    </row>
    <row r="7419" spans="1:6" ht="18" customHeight="1">
      <c r="A7419" s="2">
        <v>7114190090</v>
      </c>
      <c r="B7419" s="2" t="s">
        <v>13151</v>
      </c>
      <c r="C7419" s="2" t="s">
        <v>13147</v>
      </c>
      <c r="D7419" s="2" t="s">
        <v>7735</v>
      </c>
      <c r="E7419" s="2"/>
      <c r="F7419" s="2"/>
    </row>
    <row r="7420" spans="1:6" ht="18" customHeight="1">
      <c r="A7420" s="2">
        <v>7114200010</v>
      </c>
      <c r="B7420" s="2" t="s">
        <v>13152</v>
      </c>
      <c r="C7420" s="2" t="s">
        <v>13147</v>
      </c>
      <c r="D7420" s="2" t="s">
        <v>7735</v>
      </c>
      <c r="E7420" s="2"/>
      <c r="F7420" s="2" t="s">
        <v>8607</v>
      </c>
    </row>
    <row r="7421" spans="1:6" ht="18" customHeight="1">
      <c r="A7421" s="2">
        <v>7114200090</v>
      </c>
      <c r="B7421" s="2" t="s">
        <v>13153</v>
      </c>
      <c r="C7421" s="2" t="s">
        <v>13147</v>
      </c>
      <c r="D7421" s="2" t="s">
        <v>7735</v>
      </c>
      <c r="E7421" s="2"/>
      <c r="F7421" s="2"/>
    </row>
    <row r="7422" spans="1:6" ht="18" customHeight="1">
      <c r="A7422" s="2">
        <v>7115100000</v>
      </c>
      <c r="B7422" s="2" t="s">
        <v>13154</v>
      </c>
      <c r="C7422" s="2" t="s">
        <v>13155</v>
      </c>
      <c r="D7422" s="2" t="s">
        <v>7735</v>
      </c>
      <c r="E7422" s="2"/>
      <c r="F7422" s="2" t="s">
        <v>7054</v>
      </c>
    </row>
    <row r="7423" spans="1:6" ht="18" customHeight="1">
      <c r="A7423" s="2">
        <v>7115901010</v>
      </c>
      <c r="B7423" s="2" t="s">
        <v>13156</v>
      </c>
      <c r="C7423" s="2" t="s">
        <v>13155</v>
      </c>
      <c r="D7423" s="2" t="s">
        <v>7735</v>
      </c>
      <c r="E7423" s="2"/>
      <c r="F7423" s="2"/>
    </row>
    <row r="7424" spans="1:6" ht="18" customHeight="1">
      <c r="A7424" s="2">
        <v>7115901020</v>
      </c>
      <c r="B7424" s="2" t="s">
        <v>13157</v>
      </c>
      <c r="C7424" s="2" t="s">
        <v>13155</v>
      </c>
      <c r="D7424" s="2" t="s">
        <v>7735</v>
      </c>
      <c r="E7424" s="2"/>
      <c r="F7424" s="2"/>
    </row>
    <row r="7425" spans="1:6" ht="18" customHeight="1">
      <c r="A7425" s="2">
        <v>7115901090</v>
      </c>
      <c r="B7425" s="2" t="s">
        <v>13158</v>
      </c>
      <c r="C7425" s="2" t="s">
        <v>13155</v>
      </c>
      <c r="D7425" s="2" t="s">
        <v>7735</v>
      </c>
      <c r="E7425" s="2"/>
      <c r="F7425" s="2"/>
    </row>
    <row r="7426" spans="1:6" ht="18" customHeight="1">
      <c r="A7426" s="2">
        <v>7115909000</v>
      </c>
      <c r="B7426" s="2" t="s">
        <v>13159</v>
      </c>
      <c r="C7426" s="2" t="s">
        <v>13155</v>
      </c>
      <c r="D7426" s="2" t="s">
        <v>7735</v>
      </c>
      <c r="E7426" s="2"/>
      <c r="F7426" s="2"/>
    </row>
    <row r="7427" spans="1:6" ht="18" customHeight="1">
      <c r="A7427" s="2">
        <v>7116100000</v>
      </c>
      <c r="B7427" s="2" t="s">
        <v>13160</v>
      </c>
      <c r="C7427" s="2" t="s">
        <v>13161</v>
      </c>
      <c r="D7427" s="2" t="s">
        <v>149</v>
      </c>
      <c r="E7427" s="2"/>
      <c r="F7427" s="2"/>
    </row>
    <row r="7428" spans="1:6" ht="18" customHeight="1">
      <c r="A7428" s="2">
        <v>7116200000</v>
      </c>
      <c r="B7428" s="2" t="s">
        <v>13162</v>
      </c>
      <c r="C7428" s="2" t="s">
        <v>13163</v>
      </c>
      <c r="D7428" s="2" t="s">
        <v>149</v>
      </c>
      <c r="E7428" s="2"/>
      <c r="F7428" s="2"/>
    </row>
    <row r="7429" spans="1:6" ht="18" customHeight="1">
      <c r="A7429" s="2">
        <v>7117110000</v>
      </c>
      <c r="B7429" s="2" t="s">
        <v>13164</v>
      </c>
      <c r="C7429" s="2" t="s">
        <v>13165</v>
      </c>
      <c r="D7429" s="2" t="s">
        <v>149</v>
      </c>
      <c r="E7429" s="2"/>
      <c r="F7429" s="2"/>
    </row>
    <row r="7430" spans="1:6" ht="18" customHeight="1">
      <c r="A7430" s="2">
        <v>7117190000</v>
      </c>
      <c r="B7430" s="2" t="s">
        <v>13166</v>
      </c>
      <c r="C7430" s="2" t="s">
        <v>13165</v>
      </c>
      <c r="D7430" s="2" t="s">
        <v>149</v>
      </c>
      <c r="E7430" s="2"/>
      <c r="F7430" s="2"/>
    </row>
    <row r="7431" spans="1:6" ht="18" customHeight="1">
      <c r="A7431" s="2">
        <v>7117900000</v>
      </c>
      <c r="B7431" s="2" t="s">
        <v>13167</v>
      </c>
      <c r="C7431" s="2" t="s">
        <v>13165</v>
      </c>
      <c r="D7431" s="2" t="s">
        <v>149</v>
      </c>
      <c r="E7431" s="2"/>
      <c r="F7431" s="2"/>
    </row>
    <row r="7432" spans="1:6" ht="18" customHeight="1">
      <c r="A7432" s="2">
        <v>7118100000</v>
      </c>
      <c r="B7432" s="2" t="s">
        <v>13168</v>
      </c>
      <c r="C7432" s="2" t="s">
        <v>13169</v>
      </c>
      <c r="D7432" s="2" t="s">
        <v>149</v>
      </c>
      <c r="E7432" s="2"/>
      <c r="F7432" s="2"/>
    </row>
    <row r="7433" spans="1:6" ht="18" customHeight="1">
      <c r="A7433" s="2">
        <v>7118900010</v>
      </c>
      <c r="B7433" s="2" t="s">
        <v>13170</v>
      </c>
      <c r="C7433" s="2" t="s">
        <v>13169</v>
      </c>
      <c r="D7433" s="2" t="s">
        <v>149</v>
      </c>
      <c r="E7433" s="2"/>
      <c r="F7433" s="2" t="s">
        <v>7741</v>
      </c>
    </row>
    <row r="7434" spans="1:6" ht="18" customHeight="1">
      <c r="A7434" s="2">
        <v>7118900090</v>
      </c>
      <c r="B7434" s="2" t="s">
        <v>13171</v>
      </c>
      <c r="C7434" s="2" t="s">
        <v>13169</v>
      </c>
      <c r="D7434" s="2" t="s">
        <v>149</v>
      </c>
      <c r="E7434" s="2"/>
      <c r="F7434" s="2"/>
    </row>
    <row r="7435" spans="1:6" ht="18" customHeight="1">
      <c r="A7435" s="2">
        <v>7201100000</v>
      </c>
      <c r="B7435" s="2" t="s">
        <v>13172</v>
      </c>
      <c r="C7435" s="2" t="s">
        <v>13173</v>
      </c>
      <c r="D7435" s="2" t="s">
        <v>149</v>
      </c>
      <c r="E7435" s="2"/>
      <c r="F7435" s="2" t="s">
        <v>13174</v>
      </c>
    </row>
    <row r="7436" spans="1:6" ht="18" customHeight="1">
      <c r="A7436" s="2">
        <v>7201200000</v>
      </c>
      <c r="B7436" s="2" t="s">
        <v>13175</v>
      </c>
      <c r="C7436" s="2" t="s">
        <v>13173</v>
      </c>
      <c r="D7436" s="2" t="s">
        <v>149</v>
      </c>
      <c r="E7436" s="2"/>
      <c r="F7436" s="2" t="s">
        <v>13174</v>
      </c>
    </row>
    <row r="7437" spans="1:6" ht="18" customHeight="1">
      <c r="A7437" s="2">
        <v>7201500010</v>
      </c>
      <c r="B7437" s="2" t="s">
        <v>13176</v>
      </c>
      <c r="C7437" s="2" t="s">
        <v>13173</v>
      </c>
      <c r="D7437" s="2" t="s">
        <v>149</v>
      </c>
      <c r="E7437" s="2"/>
      <c r="F7437" s="2" t="s">
        <v>13174</v>
      </c>
    </row>
    <row r="7438" spans="1:6" ht="18" customHeight="1">
      <c r="A7438" s="2">
        <v>7201500090</v>
      </c>
      <c r="B7438" s="2" t="s">
        <v>13177</v>
      </c>
      <c r="C7438" s="2" t="s">
        <v>13173</v>
      </c>
      <c r="D7438" s="2" t="s">
        <v>149</v>
      </c>
      <c r="E7438" s="2"/>
      <c r="F7438" s="2" t="s">
        <v>13174</v>
      </c>
    </row>
    <row r="7439" spans="1:6" ht="18" customHeight="1">
      <c r="A7439" s="2">
        <v>7202110000</v>
      </c>
      <c r="B7439" s="2" t="s">
        <v>13178</v>
      </c>
      <c r="C7439" s="2" t="s">
        <v>13179</v>
      </c>
      <c r="D7439" s="2" t="s">
        <v>149</v>
      </c>
      <c r="E7439" s="2"/>
      <c r="F7439" s="2" t="s">
        <v>7054</v>
      </c>
    </row>
    <row r="7440" spans="1:6" ht="18" customHeight="1">
      <c r="A7440" s="2">
        <v>7202190000</v>
      </c>
      <c r="B7440" s="2" t="s">
        <v>13180</v>
      </c>
      <c r="C7440" s="2" t="s">
        <v>13179</v>
      </c>
      <c r="D7440" s="2" t="s">
        <v>149</v>
      </c>
      <c r="E7440" s="2"/>
      <c r="F7440" s="2" t="s">
        <v>7054</v>
      </c>
    </row>
    <row r="7441" spans="1:6" ht="18" customHeight="1">
      <c r="A7441" s="2">
        <v>7202210000</v>
      </c>
      <c r="B7441" s="2" t="s">
        <v>13181</v>
      </c>
      <c r="C7441" s="2" t="s">
        <v>13182</v>
      </c>
      <c r="D7441" s="2" t="s">
        <v>149</v>
      </c>
      <c r="E7441" s="2"/>
      <c r="F7441" s="2" t="s">
        <v>7054</v>
      </c>
    </row>
    <row r="7442" spans="1:6" ht="18" customHeight="1">
      <c r="A7442" s="2">
        <v>7202290000</v>
      </c>
      <c r="B7442" s="2" t="s">
        <v>13183</v>
      </c>
      <c r="C7442" s="2" t="s">
        <v>13182</v>
      </c>
      <c r="D7442" s="2" t="s">
        <v>149</v>
      </c>
      <c r="E7442" s="2"/>
      <c r="F7442" s="2" t="s">
        <v>7054</v>
      </c>
    </row>
    <row r="7443" spans="1:6" ht="18" customHeight="1">
      <c r="A7443" s="2">
        <v>7202300000</v>
      </c>
      <c r="B7443" s="2" t="s">
        <v>13184</v>
      </c>
      <c r="C7443" s="2" t="s">
        <v>13185</v>
      </c>
      <c r="D7443" s="2" t="s">
        <v>149</v>
      </c>
      <c r="E7443" s="2"/>
      <c r="F7443" s="2" t="s">
        <v>7054</v>
      </c>
    </row>
    <row r="7444" spans="1:6" ht="18" customHeight="1">
      <c r="A7444" s="2">
        <v>7202410000</v>
      </c>
      <c r="B7444" s="2" t="s">
        <v>13186</v>
      </c>
      <c r="C7444" s="2" t="s">
        <v>13187</v>
      </c>
      <c r="D7444" s="2" t="s">
        <v>149</v>
      </c>
      <c r="E7444" s="2"/>
      <c r="F7444" s="2" t="s">
        <v>7054</v>
      </c>
    </row>
    <row r="7445" spans="1:6" ht="18" customHeight="1">
      <c r="A7445" s="2">
        <v>7202490000</v>
      </c>
      <c r="B7445" s="2" t="s">
        <v>13188</v>
      </c>
      <c r="C7445" s="2" t="s">
        <v>13187</v>
      </c>
      <c r="D7445" s="2" t="s">
        <v>149</v>
      </c>
      <c r="E7445" s="2"/>
      <c r="F7445" s="2" t="s">
        <v>7054</v>
      </c>
    </row>
    <row r="7446" spans="1:6" ht="18" customHeight="1">
      <c r="A7446" s="2">
        <v>7202500000</v>
      </c>
      <c r="B7446" s="2" t="s">
        <v>13189</v>
      </c>
      <c r="C7446" s="2" t="s">
        <v>13185</v>
      </c>
      <c r="D7446" s="2" t="s">
        <v>149</v>
      </c>
      <c r="E7446" s="2"/>
      <c r="F7446" s="2" t="s">
        <v>7054</v>
      </c>
    </row>
    <row r="7447" spans="1:6" ht="18" customHeight="1">
      <c r="A7447" s="2">
        <v>7202600000</v>
      </c>
      <c r="B7447" s="2" t="s">
        <v>13190</v>
      </c>
      <c r="C7447" s="2" t="s">
        <v>13191</v>
      </c>
      <c r="D7447" s="2" t="s">
        <v>149</v>
      </c>
      <c r="E7447" s="2"/>
      <c r="F7447" s="2" t="s">
        <v>7054</v>
      </c>
    </row>
    <row r="7448" spans="1:6" ht="18" customHeight="1">
      <c r="A7448" s="2">
        <v>7202700000</v>
      </c>
      <c r="B7448" s="2" t="s">
        <v>13192</v>
      </c>
      <c r="C7448" s="2" t="s">
        <v>13185</v>
      </c>
      <c r="D7448" s="2" t="s">
        <v>149</v>
      </c>
      <c r="E7448" s="2"/>
      <c r="F7448" s="2" t="s">
        <v>7054</v>
      </c>
    </row>
    <row r="7449" spans="1:6" ht="18" customHeight="1">
      <c r="A7449" s="2">
        <v>7202801000</v>
      </c>
      <c r="B7449" s="2" t="s">
        <v>13193</v>
      </c>
      <c r="C7449" s="2" t="s">
        <v>13185</v>
      </c>
      <c r="D7449" s="2" t="s">
        <v>149</v>
      </c>
      <c r="E7449" s="2"/>
      <c r="F7449" s="2" t="s">
        <v>7054</v>
      </c>
    </row>
    <row r="7450" spans="1:6" ht="18" customHeight="1">
      <c r="A7450" s="2">
        <v>7202802000</v>
      </c>
      <c r="B7450" s="2" t="s">
        <v>13194</v>
      </c>
      <c r="C7450" s="2" t="s">
        <v>13185</v>
      </c>
      <c r="D7450" s="2" t="s">
        <v>149</v>
      </c>
      <c r="E7450" s="2"/>
      <c r="F7450" s="2" t="s">
        <v>7054</v>
      </c>
    </row>
    <row r="7451" spans="1:6" ht="18" customHeight="1">
      <c r="A7451" s="2">
        <v>7202910000</v>
      </c>
      <c r="B7451" s="2" t="s">
        <v>13195</v>
      </c>
      <c r="C7451" s="2" t="s">
        <v>13185</v>
      </c>
      <c r="D7451" s="2" t="s">
        <v>149</v>
      </c>
      <c r="E7451" s="2"/>
      <c r="F7451" s="2" t="s">
        <v>7054</v>
      </c>
    </row>
    <row r="7452" spans="1:6" ht="18" customHeight="1">
      <c r="A7452" s="2">
        <v>7202921000</v>
      </c>
      <c r="B7452" s="2" t="s">
        <v>13196</v>
      </c>
      <c r="C7452" s="2" t="s">
        <v>13185</v>
      </c>
      <c r="D7452" s="2" t="s">
        <v>149</v>
      </c>
      <c r="E7452" s="2"/>
      <c r="F7452" s="2" t="s">
        <v>7054</v>
      </c>
    </row>
    <row r="7453" spans="1:6" ht="18" customHeight="1">
      <c r="A7453" s="2">
        <v>7202929000</v>
      </c>
      <c r="B7453" s="2" t="s">
        <v>13197</v>
      </c>
      <c r="C7453" s="2" t="s">
        <v>13185</v>
      </c>
      <c r="D7453" s="2" t="s">
        <v>149</v>
      </c>
      <c r="E7453" s="2"/>
      <c r="F7453" s="2" t="s">
        <v>7054</v>
      </c>
    </row>
    <row r="7454" spans="1:6" ht="18" customHeight="1">
      <c r="A7454" s="2">
        <v>7202930010</v>
      </c>
      <c r="B7454" s="2" t="s">
        <v>13198</v>
      </c>
      <c r="C7454" s="2" t="s">
        <v>13185</v>
      </c>
      <c r="D7454" s="2" t="s">
        <v>149</v>
      </c>
      <c r="E7454" s="2"/>
      <c r="F7454" s="2" t="s">
        <v>7054</v>
      </c>
    </row>
    <row r="7455" spans="1:6" ht="18" customHeight="1">
      <c r="A7455" s="2">
        <v>7202930090</v>
      </c>
      <c r="B7455" s="2" t="s">
        <v>13199</v>
      </c>
      <c r="C7455" s="2" t="s">
        <v>13185</v>
      </c>
      <c r="D7455" s="2" t="s">
        <v>149</v>
      </c>
      <c r="E7455" s="2"/>
      <c r="F7455" s="2" t="s">
        <v>7054</v>
      </c>
    </row>
    <row r="7456" spans="1:6" ht="18" customHeight="1">
      <c r="A7456" s="2">
        <v>7202991100</v>
      </c>
      <c r="B7456" s="2" t="s">
        <v>13200</v>
      </c>
      <c r="C7456" s="2" t="s">
        <v>13201</v>
      </c>
      <c r="D7456" s="2" t="s">
        <v>149</v>
      </c>
      <c r="E7456" s="2"/>
      <c r="F7456" s="2" t="s">
        <v>7054</v>
      </c>
    </row>
    <row r="7457" spans="1:6" ht="18" customHeight="1">
      <c r="A7457" s="2">
        <v>7202991200</v>
      </c>
      <c r="B7457" s="2" t="s">
        <v>13202</v>
      </c>
      <c r="C7457" s="2" t="s">
        <v>13201</v>
      </c>
      <c r="D7457" s="2" t="s">
        <v>149</v>
      </c>
      <c r="E7457" s="2"/>
      <c r="F7457" s="2" t="s">
        <v>7054</v>
      </c>
    </row>
    <row r="7458" spans="1:6" ht="18" customHeight="1">
      <c r="A7458" s="2">
        <v>7202991900</v>
      </c>
      <c r="B7458" s="2" t="s">
        <v>13203</v>
      </c>
      <c r="C7458" s="2" t="s">
        <v>13201</v>
      </c>
      <c r="D7458" s="2" t="s">
        <v>149</v>
      </c>
      <c r="E7458" s="2"/>
      <c r="F7458" s="2" t="s">
        <v>7054</v>
      </c>
    </row>
    <row r="7459" spans="1:6" ht="18" customHeight="1">
      <c r="A7459" s="2">
        <v>7202999100</v>
      </c>
      <c r="B7459" s="2" t="s">
        <v>13204</v>
      </c>
      <c r="C7459" s="2" t="s">
        <v>13201</v>
      </c>
      <c r="D7459" s="2" t="s">
        <v>149</v>
      </c>
      <c r="E7459" s="2"/>
      <c r="F7459" s="2" t="s">
        <v>7054</v>
      </c>
    </row>
    <row r="7460" spans="1:6" ht="18" customHeight="1">
      <c r="A7460" s="2">
        <v>7202999900</v>
      </c>
      <c r="B7460" s="2" t="s">
        <v>13205</v>
      </c>
      <c r="C7460" s="2" t="s">
        <v>13201</v>
      </c>
      <c r="D7460" s="2" t="s">
        <v>149</v>
      </c>
      <c r="E7460" s="2"/>
      <c r="F7460" s="2" t="s">
        <v>7054</v>
      </c>
    </row>
    <row r="7461" spans="1:6" ht="18" customHeight="1">
      <c r="A7461" s="2">
        <v>7203100000</v>
      </c>
      <c r="B7461" s="2" t="s">
        <v>13206</v>
      </c>
      <c r="C7461" s="2" t="s">
        <v>13207</v>
      </c>
      <c r="D7461" s="2" t="s">
        <v>149</v>
      </c>
      <c r="E7461" s="2"/>
      <c r="F7461" s="2">
        <v>4</v>
      </c>
    </row>
    <row r="7462" spans="1:6" ht="18" customHeight="1">
      <c r="A7462" s="2">
        <v>7203900000</v>
      </c>
      <c r="B7462" s="2" t="s">
        <v>13208</v>
      </c>
      <c r="C7462" s="2" t="s">
        <v>13207</v>
      </c>
      <c r="D7462" s="2" t="s">
        <v>149</v>
      </c>
      <c r="E7462" s="2"/>
      <c r="F7462" s="2">
        <v>4</v>
      </c>
    </row>
    <row r="7463" spans="1:6" ht="18" customHeight="1">
      <c r="A7463" s="2">
        <v>7204100030</v>
      </c>
      <c r="B7463" s="2" t="s">
        <v>13209</v>
      </c>
      <c r="C7463" s="2" t="s">
        <v>13210</v>
      </c>
      <c r="D7463" s="2" t="s">
        <v>149</v>
      </c>
      <c r="E7463" s="2"/>
      <c r="F7463" s="2" t="s">
        <v>13211</v>
      </c>
    </row>
    <row r="7464" spans="1:6" ht="18" customHeight="1">
      <c r="A7464" s="2">
        <v>7204100090</v>
      </c>
      <c r="B7464" s="2" t="s">
        <v>13212</v>
      </c>
      <c r="C7464" s="2" t="s">
        <v>13210</v>
      </c>
      <c r="D7464" s="2" t="s">
        <v>149</v>
      </c>
      <c r="E7464" s="2"/>
      <c r="F7464" s="2" t="s">
        <v>13213</v>
      </c>
    </row>
    <row r="7465" spans="1:6" ht="18" customHeight="1">
      <c r="A7465" s="2">
        <v>7204210010</v>
      </c>
      <c r="B7465" s="2" t="s">
        <v>13214</v>
      </c>
      <c r="C7465" s="2" t="s">
        <v>13215</v>
      </c>
      <c r="D7465" s="2" t="s">
        <v>149</v>
      </c>
      <c r="E7465" s="2"/>
      <c r="F7465" s="2" t="s">
        <v>13211</v>
      </c>
    </row>
    <row r="7466" spans="1:6" ht="18" customHeight="1">
      <c r="A7466" s="2">
        <v>7204210090</v>
      </c>
      <c r="B7466" s="2" t="s">
        <v>13216</v>
      </c>
      <c r="C7466" s="2" t="s">
        <v>13215</v>
      </c>
      <c r="D7466" s="2" t="s">
        <v>149</v>
      </c>
      <c r="E7466" s="2"/>
      <c r="F7466" s="2" t="s">
        <v>13213</v>
      </c>
    </row>
    <row r="7467" spans="1:6" ht="18" customHeight="1">
      <c r="A7467" s="2">
        <v>7204290010</v>
      </c>
      <c r="B7467" s="2" t="s">
        <v>13217</v>
      </c>
      <c r="C7467" s="2" t="s">
        <v>13218</v>
      </c>
      <c r="D7467" s="2" t="s">
        <v>149</v>
      </c>
      <c r="E7467" s="2"/>
      <c r="F7467" s="2" t="s">
        <v>13211</v>
      </c>
    </row>
    <row r="7468" spans="1:6" ht="18" customHeight="1">
      <c r="A7468" s="2">
        <v>7204290090</v>
      </c>
      <c r="B7468" s="2" t="s">
        <v>13219</v>
      </c>
      <c r="C7468" s="2" t="s">
        <v>13218</v>
      </c>
      <c r="D7468" s="2" t="s">
        <v>149</v>
      </c>
      <c r="E7468" s="2"/>
      <c r="F7468" s="2" t="s">
        <v>13213</v>
      </c>
    </row>
    <row r="7469" spans="1:6" ht="18" customHeight="1">
      <c r="A7469" s="2">
        <v>7204300000</v>
      </c>
      <c r="B7469" s="2" t="s">
        <v>13220</v>
      </c>
      <c r="C7469" s="2" t="s">
        <v>13221</v>
      </c>
      <c r="D7469" s="2" t="s">
        <v>149</v>
      </c>
      <c r="E7469" s="2"/>
      <c r="F7469" s="2">
        <v>49</v>
      </c>
    </row>
    <row r="7470" spans="1:6" ht="18" customHeight="1">
      <c r="A7470" s="2">
        <v>7204410030</v>
      </c>
      <c r="B7470" s="2" t="s">
        <v>13209</v>
      </c>
      <c r="C7470" s="2" t="s">
        <v>13222</v>
      </c>
      <c r="D7470" s="2" t="s">
        <v>149</v>
      </c>
      <c r="E7470" s="2"/>
      <c r="F7470" s="2" t="s">
        <v>13211</v>
      </c>
    </row>
    <row r="7471" spans="1:6" ht="18" customHeight="1">
      <c r="A7471" s="2">
        <v>7204410090</v>
      </c>
      <c r="B7471" s="2" t="s">
        <v>13223</v>
      </c>
      <c r="C7471" s="2" t="s">
        <v>13222</v>
      </c>
      <c r="D7471" s="2" t="s">
        <v>149</v>
      </c>
      <c r="E7471" s="2"/>
      <c r="F7471" s="2" t="s">
        <v>13213</v>
      </c>
    </row>
    <row r="7472" spans="1:6" ht="18" customHeight="1">
      <c r="A7472" s="2">
        <v>7204490030</v>
      </c>
      <c r="B7472" s="2" t="s">
        <v>13224</v>
      </c>
      <c r="C7472" s="2" t="s">
        <v>13225</v>
      </c>
      <c r="D7472" s="2" t="s">
        <v>149</v>
      </c>
      <c r="E7472" s="2"/>
      <c r="F7472" s="2" t="s">
        <v>13211</v>
      </c>
    </row>
    <row r="7473" spans="1:6" ht="18" customHeight="1">
      <c r="A7473" s="2">
        <v>7204490040</v>
      </c>
      <c r="B7473" s="2" t="s">
        <v>13226</v>
      </c>
      <c r="C7473" s="2" t="s">
        <v>13225</v>
      </c>
      <c r="D7473" s="2" t="s">
        <v>149</v>
      </c>
      <c r="E7473" s="2"/>
      <c r="F7473" s="2">
        <v>49</v>
      </c>
    </row>
    <row r="7474" spans="1:6" ht="18" customHeight="1">
      <c r="A7474" s="2">
        <v>7204490090</v>
      </c>
      <c r="B7474" s="2" t="s">
        <v>13227</v>
      </c>
      <c r="C7474" s="2" t="s">
        <v>13225</v>
      </c>
      <c r="D7474" s="2" t="s">
        <v>149</v>
      </c>
      <c r="E7474" s="2"/>
      <c r="F7474" s="2" t="s">
        <v>13213</v>
      </c>
    </row>
    <row r="7475" spans="1:6" ht="18" customHeight="1">
      <c r="A7475" s="2">
        <v>7204500000</v>
      </c>
      <c r="B7475" s="2" t="s">
        <v>13228</v>
      </c>
      <c r="C7475" s="2" t="s">
        <v>13229</v>
      </c>
      <c r="D7475" s="2" t="s">
        <v>149</v>
      </c>
      <c r="E7475" s="2"/>
      <c r="F7475" s="2">
        <v>49</v>
      </c>
    </row>
    <row r="7476" spans="1:6" ht="18" customHeight="1">
      <c r="A7476" s="2">
        <v>7205100000</v>
      </c>
      <c r="B7476" s="2" t="s">
        <v>13230</v>
      </c>
      <c r="C7476" s="2" t="s">
        <v>13231</v>
      </c>
      <c r="D7476" s="2" t="s">
        <v>149</v>
      </c>
      <c r="E7476" s="2"/>
      <c r="F7476" s="2" t="s">
        <v>13174</v>
      </c>
    </row>
    <row r="7477" spans="1:6" ht="18" customHeight="1">
      <c r="A7477" s="2">
        <v>7205210000</v>
      </c>
      <c r="B7477" s="2" t="s">
        <v>13232</v>
      </c>
      <c r="C7477" s="2" t="s">
        <v>13231</v>
      </c>
      <c r="D7477" s="2" t="s">
        <v>149</v>
      </c>
      <c r="E7477" s="2"/>
      <c r="F7477" s="2" t="s">
        <v>13174</v>
      </c>
    </row>
    <row r="7478" spans="1:6" ht="18" customHeight="1">
      <c r="A7478" s="2">
        <v>7205291000</v>
      </c>
      <c r="B7478" s="2" t="s">
        <v>13233</v>
      </c>
      <c r="C7478" s="2" t="s">
        <v>13234</v>
      </c>
      <c r="D7478" s="2" t="s">
        <v>149</v>
      </c>
      <c r="E7478" s="2"/>
      <c r="F7478" s="2" t="s">
        <v>13174</v>
      </c>
    </row>
    <row r="7479" spans="1:6" ht="18" customHeight="1">
      <c r="A7479" s="2">
        <v>7205299000</v>
      </c>
      <c r="B7479" s="2" t="s">
        <v>13235</v>
      </c>
      <c r="C7479" s="2" t="s">
        <v>13234</v>
      </c>
      <c r="D7479" s="2" t="s">
        <v>149</v>
      </c>
      <c r="E7479" s="2"/>
      <c r="F7479" s="2" t="s">
        <v>13174</v>
      </c>
    </row>
    <row r="7480" spans="1:6" ht="18" customHeight="1">
      <c r="A7480" s="2">
        <v>7206100000</v>
      </c>
      <c r="B7480" s="2" t="s">
        <v>13236</v>
      </c>
      <c r="C7480" s="2" t="s">
        <v>13237</v>
      </c>
      <c r="D7480" s="2" t="s">
        <v>149</v>
      </c>
      <c r="E7480" s="2"/>
      <c r="F7480" s="2" t="s">
        <v>13174</v>
      </c>
    </row>
    <row r="7481" spans="1:6" ht="18" customHeight="1">
      <c r="A7481" s="2">
        <v>7206900000</v>
      </c>
      <c r="B7481" s="2" t="s">
        <v>13238</v>
      </c>
      <c r="C7481" s="2" t="s">
        <v>13237</v>
      </c>
      <c r="D7481" s="2" t="s">
        <v>149</v>
      </c>
      <c r="E7481" s="2"/>
      <c r="F7481" s="2" t="s">
        <v>13174</v>
      </c>
    </row>
    <row r="7482" spans="1:6" ht="18" customHeight="1">
      <c r="A7482" s="2">
        <v>7207110000</v>
      </c>
      <c r="B7482" s="2" t="s">
        <v>13239</v>
      </c>
      <c r="C7482" s="2" t="s">
        <v>13240</v>
      </c>
      <c r="D7482" s="2" t="s">
        <v>149</v>
      </c>
      <c r="E7482" s="2"/>
      <c r="F7482" s="2" t="s">
        <v>13174</v>
      </c>
    </row>
    <row r="7483" spans="1:6" ht="18" customHeight="1">
      <c r="A7483" s="2">
        <v>7207120010</v>
      </c>
      <c r="B7483" s="2" t="s">
        <v>13241</v>
      </c>
      <c r="C7483" s="2" t="s">
        <v>13240</v>
      </c>
      <c r="D7483" s="2" t="s">
        <v>149</v>
      </c>
      <c r="E7483" s="2"/>
      <c r="F7483" s="2" t="s">
        <v>13174</v>
      </c>
    </row>
    <row r="7484" spans="1:6" ht="18" customHeight="1">
      <c r="A7484" s="2">
        <v>7207120090</v>
      </c>
      <c r="B7484" s="2" t="s">
        <v>13242</v>
      </c>
      <c r="C7484" s="2" t="s">
        <v>13240</v>
      </c>
      <c r="D7484" s="2" t="s">
        <v>149</v>
      </c>
      <c r="E7484" s="2"/>
      <c r="F7484" s="2" t="s">
        <v>13174</v>
      </c>
    </row>
    <row r="7485" spans="1:6" ht="18" customHeight="1">
      <c r="A7485" s="2">
        <v>7207190010</v>
      </c>
      <c r="B7485" s="2" t="s">
        <v>13243</v>
      </c>
      <c r="C7485" s="2" t="s">
        <v>13244</v>
      </c>
      <c r="D7485" s="2" t="s">
        <v>149</v>
      </c>
      <c r="E7485" s="2"/>
      <c r="F7485" s="2" t="s">
        <v>13174</v>
      </c>
    </row>
    <row r="7486" spans="1:6" ht="18" customHeight="1">
      <c r="A7486" s="2">
        <v>7207190090</v>
      </c>
      <c r="B7486" s="2" t="s">
        <v>13245</v>
      </c>
      <c r="C7486" s="2" t="s">
        <v>13244</v>
      </c>
      <c r="D7486" s="2" t="s">
        <v>149</v>
      </c>
      <c r="E7486" s="2"/>
      <c r="F7486" s="2" t="s">
        <v>13174</v>
      </c>
    </row>
    <row r="7487" spans="1:6" ht="18" customHeight="1">
      <c r="A7487" s="2">
        <v>7207200010</v>
      </c>
      <c r="B7487" s="2" t="s">
        <v>13246</v>
      </c>
      <c r="C7487" s="2" t="s">
        <v>13247</v>
      </c>
      <c r="D7487" s="2" t="s">
        <v>149</v>
      </c>
      <c r="E7487" s="2"/>
      <c r="F7487" s="2" t="s">
        <v>13174</v>
      </c>
    </row>
    <row r="7488" spans="1:6" ht="18" customHeight="1">
      <c r="A7488" s="2">
        <v>7207200090</v>
      </c>
      <c r="B7488" s="2" t="s">
        <v>13248</v>
      </c>
      <c r="C7488" s="2" t="s">
        <v>13247</v>
      </c>
      <c r="D7488" s="2" t="s">
        <v>149</v>
      </c>
      <c r="E7488" s="2"/>
      <c r="F7488" s="2" t="s">
        <v>13174</v>
      </c>
    </row>
    <row r="7489" spans="1:6" ht="18" customHeight="1">
      <c r="A7489" s="2">
        <v>7208100000</v>
      </c>
      <c r="B7489" s="2" t="s">
        <v>13249</v>
      </c>
      <c r="C7489" s="2" t="s">
        <v>13250</v>
      </c>
      <c r="D7489" s="2" t="s">
        <v>149</v>
      </c>
      <c r="E7489" s="2"/>
      <c r="F7489" s="2">
        <v>4</v>
      </c>
    </row>
    <row r="7490" spans="1:6" ht="18" customHeight="1">
      <c r="A7490" s="2">
        <v>7208250000</v>
      </c>
      <c r="B7490" s="2" t="s">
        <v>13251</v>
      </c>
      <c r="C7490" s="2" t="s">
        <v>13250</v>
      </c>
      <c r="D7490" s="2" t="s">
        <v>149</v>
      </c>
      <c r="E7490" s="2"/>
      <c r="F7490" s="2">
        <v>4</v>
      </c>
    </row>
    <row r="7491" spans="1:6" ht="18" customHeight="1">
      <c r="A7491" s="2">
        <v>7208261000</v>
      </c>
      <c r="B7491" s="2" t="s">
        <v>13252</v>
      </c>
      <c r="C7491" s="2" t="s">
        <v>13250</v>
      </c>
      <c r="D7491" s="2" t="s">
        <v>149</v>
      </c>
      <c r="E7491" s="2"/>
      <c r="F7491" s="2">
        <v>4</v>
      </c>
    </row>
    <row r="7492" spans="1:6" ht="18" customHeight="1">
      <c r="A7492" s="2">
        <v>7208269000</v>
      </c>
      <c r="B7492" s="2" t="s">
        <v>13253</v>
      </c>
      <c r="C7492" s="2" t="s">
        <v>13250</v>
      </c>
      <c r="D7492" s="2" t="s">
        <v>149</v>
      </c>
      <c r="E7492" s="2"/>
      <c r="F7492" s="2">
        <v>4</v>
      </c>
    </row>
    <row r="7493" spans="1:6" ht="18" customHeight="1">
      <c r="A7493" s="2">
        <v>7208271000</v>
      </c>
      <c r="B7493" s="2" t="s">
        <v>13254</v>
      </c>
      <c r="C7493" s="2" t="s">
        <v>13250</v>
      </c>
      <c r="D7493" s="2" t="s">
        <v>149</v>
      </c>
      <c r="E7493" s="2"/>
      <c r="F7493" s="2">
        <v>4</v>
      </c>
    </row>
    <row r="7494" spans="1:6" ht="18" customHeight="1">
      <c r="A7494" s="2">
        <v>7208279000</v>
      </c>
      <c r="B7494" s="2" t="s">
        <v>13255</v>
      </c>
      <c r="C7494" s="2" t="s">
        <v>13250</v>
      </c>
      <c r="D7494" s="2" t="s">
        <v>149</v>
      </c>
      <c r="E7494" s="2"/>
      <c r="F7494" s="2">
        <v>4</v>
      </c>
    </row>
    <row r="7495" spans="1:6" ht="18" customHeight="1">
      <c r="A7495" s="2">
        <v>7208360000</v>
      </c>
      <c r="B7495" s="2" t="s">
        <v>13256</v>
      </c>
      <c r="C7495" s="2" t="s">
        <v>13250</v>
      </c>
      <c r="D7495" s="2" t="s">
        <v>149</v>
      </c>
      <c r="E7495" s="2"/>
      <c r="F7495" s="2">
        <v>4</v>
      </c>
    </row>
    <row r="7496" spans="1:6" ht="18" customHeight="1">
      <c r="A7496" s="2">
        <v>7208370000</v>
      </c>
      <c r="B7496" s="2" t="s">
        <v>13257</v>
      </c>
      <c r="C7496" s="2" t="s">
        <v>13250</v>
      </c>
      <c r="D7496" s="2" t="s">
        <v>149</v>
      </c>
      <c r="E7496" s="2"/>
      <c r="F7496" s="2">
        <v>4</v>
      </c>
    </row>
    <row r="7497" spans="1:6" ht="18" customHeight="1">
      <c r="A7497" s="2">
        <v>7208381000</v>
      </c>
      <c r="B7497" s="2" t="s">
        <v>13258</v>
      </c>
      <c r="C7497" s="2" t="s">
        <v>13250</v>
      </c>
      <c r="D7497" s="2" t="s">
        <v>149</v>
      </c>
      <c r="E7497" s="2"/>
      <c r="F7497" s="2">
        <v>4</v>
      </c>
    </row>
    <row r="7498" spans="1:6" ht="18" customHeight="1">
      <c r="A7498" s="2">
        <v>7208389000</v>
      </c>
      <c r="B7498" s="2" t="s">
        <v>13259</v>
      </c>
      <c r="C7498" s="2" t="s">
        <v>13250</v>
      </c>
      <c r="D7498" s="2" t="s">
        <v>149</v>
      </c>
      <c r="E7498" s="2"/>
      <c r="F7498" s="2">
        <v>4</v>
      </c>
    </row>
    <row r="7499" spans="1:6" ht="18" customHeight="1">
      <c r="A7499" s="2">
        <v>7208391000</v>
      </c>
      <c r="B7499" s="2" t="s">
        <v>13260</v>
      </c>
      <c r="C7499" s="2" t="s">
        <v>13250</v>
      </c>
      <c r="D7499" s="2" t="s">
        <v>149</v>
      </c>
      <c r="E7499" s="2"/>
      <c r="F7499" s="2">
        <v>4</v>
      </c>
    </row>
    <row r="7500" spans="1:6" ht="18" customHeight="1">
      <c r="A7500" s="2">
        <v>7208399000</v>
      </c>
      <c r="B7500" s="2" t="s">
        <v>13261</v>
      </c>
      <c r="C7500" s="2" t="s">
        <v>13250</v>
      </c>
      <c r="D7500" s="2" t="s">
        <v>149</v>
      </c>
      <c r="E7500" s="2"/>
      <c r="F7500" s="2">
        <v>4</v>
      </c>
    </row>
    <row r="7501" spans="1:6" ht="18" customHeight="1">
      <c r="A7501" s="2">
        <v>7208400000</v>
      </c>
      <c r="B7501" s="2" t="s">
        <v>13262</v>
      </c>
      <c r="C7501" s="2" t="s">
        <v>13250</v>
      </c>
      <c r="D7501" s="2" t="s">
        <v>149</v>
      </c>
      <c r="E7501" s="2"/>
      <c r="F7501" s="2">
        <v>4</v>
      </c>
    </row>
    <row r="7502" spans="1:6" ht="18" customHeight="1">
      <c r="A7502" s="2">
        <v>7208511000</v>
      </c>
      <c r="B7502" s="2" t="s">
        <v>13263</v>
      </c>
      <c r="C7502" s="2" t="s">
        <v>13250</v>
      </c>
      <c r="D7502" s="2" t="s">
        <v>149</v>
      </c>
      <c r="E7502" s="2"/>
      <c r="F7502" s="2">
        <v>4</v>
      </c>
    </row>
    <row r="7503" spans="1:6" ht="18" customHeight="1">
      <c r="A7503" s="2">
        <v>7208512100</v>
      </c>
      <c r="B7503" s="2" t="s">
        <v>13264</v>
      </c>
      <c r="C7503" s="2" t="s">
        <v>13250</v>
      </c>
      <c r="D7503" s="2" t="s">
        <v>149</v>
      </c>
      <c r="E7503" s="2"/>
      <c r="F7503" s="2">
        <v>4</v>
      </c>
    </row>
    <row r="7504" spans="1:6" ht="18" customHeight="1">
      <c r="A7504" s="2">
        <v>7208512900</v>
      </c>
      <c r="B7504" s="2" t="s">
        <v>13265</v>
      </c>
      <c r="C7504" s="2" t="s">
        <v>13250</v>
      </c>
      <c r="D7504" s="2" t="s">
        <v>149</v>
      </c>
      <c r="E7504" s="2"/>
      <c r="F7504" s="2">
        <v>4</v>
      </c>
    </row>
    <row r="7505" spans="1:6" ht="18" customHeight="1">
      <c r="A7505" s="2">
        <v>7208519100</v>
      </c>
      <c r="B7505" s="2" t="s">
        <v>13266</v>
      </c>
      <c r="C7505" s="2" t="s">
        <v>13250</v>
      </c>
      <c r="D7505" s="2" t="s">
        <v>149</v>
      </c>
      <c r="E7505" s="2"/>
      <c r="F7505" s="2">
        <v>4</v>
      </c>
    </row>
    <row r="7506" spans="1:6" ht="18" customHeight="1">
      <c r="A7506" s="2">
        <v>7208519900</v>
      </c>
      <c r="B7506" s="2" t="s">
        <v>13267</v>
      </c>
      <c r="C7506" s="2" t="s">
        <v>13250</v>
      </c>
      <c r="D7506" s="2" t="s">
        <v>149</v>
      </c>
      <c r="E7506" s="2"/>
      <c r="F7506" s="2">
        <v>4</v>
      </c>
    </row>
    <row r="7507" spans="1:6" ht="18" customHeight="1">
      <c r="A7507" s="2">
        <v>7208520000</v>
      </c>
      <c r="B7507" s="2" t="s">
        <v>13268</v>
      </c>
      <c r="C7507" s="2" t="s">
        <v>13250</v>
      </c>
      <c r="D7507" s="2" t="s">
        <v>149</v>
      </c>
      <c r="E7507" s="2"/>
      <c r="F7507" s="2">
        <v>4</v>
      </c>
    </row>
    <row r="7508" spans="1:6" ht="18" customHeight="1">
      <c r="A7508" s="2">
        <v>7208531000</v>
      </c>
      <c r="B7508" s="2" t="s">
        <v>13269</v>
      </c>
      <c r="C7508" s="2" t="s">
        <v>13250</v>
      </c>
      <c r="D7508" s="2" t="s">
        <v>149</v>
      </c>
      <c r="E7508" s="2"/>
      <c r="F7508" s="2">
        <v>4</v>
      </c>
    </row>
    <row r="7509" spans="1:6" ht="18" customHeight="1">
      <c r="A7509" s="2">
        <v>7208539000</v>
      </c>
      <c r="B7509" s="2" t="s">
        <v>13270</v>
      </c>
      <c r="C7509" s="2" t="s">
        <v>13250</v>
      </c>
      <c r="D7509" s="2" t="s">
        <v>149</v>
      </c>
      <c r="E7509" s="2"/>
      <c r="F7509" s="2">
        <v>4</v>
      </c>
    </row>
    <row r="7510" spans="1:6" ht="18" customHeight="1">
      <c r="A7510" s="2">
        <v>7208541000</v>
      </c>
      <c r="B7510" s="2" t="s">
        <v>13271</v>
      </c>
      <c r="C7510" s="2" t="s">
        <v>13250</v>
      </c>
      <c r="D7510" s="2" t="s">
        <v>149</v>
      </c>
      <c r="E7510" s="2"/>
      <c r="F7510" s="2">
        <v>4</v>
      </c>
    </row>
    <row r="7511" spans="1:6" ht="18" customHeight="1">
      <c r="A7511" s="2">
        <v>7208549000</v>
      </c>
      <c r="B7511" s="2" t="s">
        <v>13272</v>
      </c>
      <c r="C7511" s="2" t="s">
        <v>13250</v>
      </c>
      <c r="D7511" s="2" t="s">
        <v>149</v>
      </c>
      <c r="E7511" s="2"/>
      <c r="F7511" s="2">
        <v>4</v>
      </c>
    </row>
    <row r="7512" spans="1:6" ht="18" customHeight="1">
      <c r="A7512" s="2">
        <v>7208900000</v>
      </c>
      <c r="B7512" s="2" t="s">
        <v>13273</v>
      </c>
      <c r="C7512" s="2" t="s">
        <v>13250</v>
      </c>
      <c r="D7512" s="2" t="s">
        <v>149</v>
      </c>
      <c r="E7512" s="2"/>
      <c r="F7512" s="2">
        <v>4</v>
      </c>
    </row>
    <row r="7513" spans="1:6" ht="18" customHeight="1">
      <c r="A7513" s="2">
        <v>7209151000</v>
      </c>
      <c r="B7513" s="2" t="s">
        <v>13274</v>
      </c>
      <c r="C7513" s="2" t="s">
        <v>13275</v>
      </c>
      <c r="D7513" s="2" t="s">
        <v>149</v>
      </c>
      <c r="E7513" s="2"/>
      <c r="F7513" s="2">
        <v>4</v>
      </c>
    </row>
    <row r="7514" spans="1:6" ht="18" customHeight="1">
      <c r="A7514" s="2">
        <v>7209159000</v>
      </c>
      <c r="B7514" s="2" t="s">
        <v>13276</v>
      </c>
      <c r="C7514" s="2" t="s">
        <v>13275</v>
      </c>
      <c r="D7514" s="2" t="s">
        <v>149</v>
      </c>
      <c r="E7514" s="2"/>
      <c r="F7514" s="2">
        <v>4</v>
      </c>
    </row>
    <row r="7515" spans="1:6" ht="18" customHeight="1">
      <c r="A7515" s="2">
        <v>7209161000</v>
      </c>
      <c r="B7515" s="2" t="s">
        <v>13277</v>
      </c>
      <c r="C7515" s="2" t="s">
        <v>13275</v>
      </c>
      <c r="D7515" s="2" t="s">
        <v>149</v>
      </c>
      <c r="E7515" s="2"/>
      <c r="F7515" s="2">
        <v>4</v>
      </c>
    </row>
    <row r="7516" spans="1:6" ht="18" customHeight="1">
      <c r="A7516" s="2">
        <v>7209169100</v>
      </c>
      <c r="B7516" s="2" t="s">
        <v>13278</v>
      </c>
      <c r="C7516" s="2" t="s">
        <v>13279</v>
      </c>
      <c r="D7516" s="2" t="s">
        <v>149</v>
      </c>
      <c r="E7516" s="2"/>
      <c r="F7516" s="2">
        <v>4</v>
      </c>
    </row>
    <row r="7517" spans="1:6" ht="18" customHeight="1">
      <c r="A7517" s="2">
        <v>7209169900</v>
      </c>
      <c r="B7517" s="2" t="s">
        <v>13280</v>
      </c>
      <c r="C7517" s="2" t="s">
        <v>13279</v>
      </c>
      <c r="D7517" s="2" t="s">
        <v>149</v>
      </c>
      <c r="E7517" s="2"/>
      <c r="F7517" s="2">
        <v>4</v>
      </c>
    </row>
    <row r="7518" spans="1:6" ht="18" customHeight="1">
      <c r="A7518" s="2">
        <v>7209171000</v>
      </c>
      <c r="B7518" s="2" t="s">
        <v>13281</v>
      </c>
      <c r="C7518" s="2" t="s">
        <v>13275</v>
      </c>
      <c r="D7518" s="2" t="s">
        <v>149</v>
      </c>
      <c r="E7518" s="2"/>
      <c r="F7518" s="2">
        <v>4</v>
      </c>
    </row>
    <row r="7519" spans="1:6" ht="18" customHeight="1">
      <c r="A7519" s="2">
        <v>7209179100</v>
      </c>
      <c r="B7519" s="2" t="s">
        <v>13282</v>
      </c>
      <c r="C7519" s="2" t="s">
        <v>13279</v>
      </c>
      <c r="D7519" s="2" t="s">
        <v>149</v>
      </c>
      <c r="E7519" s="2"/>
      <c r="F7519" s="2">
        <v>4</v>
      </c>
    </row>
    <row r="7520" spans="1:6" ht="18" customHeight="1">
      <c r="A7520" s="2">
        <v>7209179900</v>
      </c>
      <c r="B7520" s="2" t="s">
        <v>13283</v>
      </c>
      <c r="C7520" s="2" t="s">
        <v>13279</v>
      </c>
      <c r="D7520" s="2" t="s">
        <v>149</v>
      </c>
      <c r="E7520" s="2"/>
      <c r="F7520" s="2">
        <v>4</v>
      </c>
    </row>
    <row r="7521" spans="1:6" ht="18" customHeight="1">
      <c r="A7521" s="2">
        <v>7209181000</v>
      </c>
      <c r="B7521" s="2" t="s">
        <v>13284</v>
      </c>
      <c r="C7521" s="2" t="s">
        <v>13275</v>
      </c>
      <c r="D7521" s="2" t="s">
        <v>149</v>
      </c>
      <c r="E7521" s="2"/>
      <c r="F7521" s="2">
        <v>4</v>
      </c>
    </row>
    <row r="7522" spans="1:6" ht="18" customHeight="1">
      <c r="A7522" s="2">
        <v>7209189000</v>
      </c>
      <c r="B7522" s="2" t="s">
        <v>13285</v>
      </c>
      <c r="C7522" s="2" t="s">
        <v>13275</v>
      </c>
      <c r="D7522" s="2" t="s">
        <v>149</v>
      </c>
      <c r="E7522" s="2"/>
      <c r="F7522" s="2">
        <v>4</v>
      </c>
    </row>
    <row r="7523" spans="1:6" ht="18" customHeight="1">
      <c r="A7523" s="2">
        <v>7209250000</v>
      </c>
      <c r="B7523" s="2" t="s">
        <v>13286</v>
      </c>
      <c r="C7523" s="2" t="s">
        <v>13275</v>
      </c>
      <c r="D7523" s="2" t="s">
        <v>149</v>
      </c>
      <c r="E7523" s="2"/>
      <c r="F7523" s="2">
        <v>4</v>
      </c>
    </row>
    <row r="7524" spans="1:6" ht="18" customHeight="1">
      <c r="A7524" s="2">
        <v>7209260000</v>
      </c>
      <c r="B7524" s="2" t="s">
        <v>13287</v>
      </c>
      <c r="C7524" s="2" t="s">
        <v>13275</v>
      </c>
      <c r="D7524" s="2" t="s">
        <v>149</v>
      </c>
      <c r="E7524" s="2"/>
      <c r="F7524" s="2">
        <v>4</v>
      </c>
    </row>
    <row r="7525" spans="1:6" ht="18" customHeight="1">
      <c r="A7525" s="2">
        <v>7209270000</v>
      </c>
      <c r="B7525" s="2" t="s">
        <v>13288</v>
      </c>
      <c r="C7525" s="2" t="s">
        <v>13275</v>
      </c>
      <c r="D7525" s="2" t="s">
        <v>149</v>
      </c>
      <c r="E7525" s="2"/>
      <c r="F7525" s="2">
        <v>4</v>
      </c>
    </row>
    <row r="7526" spans="1:6" ht="18" customHeight="1">
      <c r="A7526" s="2">
        <v>7209280000</v>
      </c>
      <c r="B7526" s="2" t="s">
        <v>13289</v>
      </c>
      <c r="C7526" s="2" t="s">
        <v>13275</v>
      </c>
      <c r="D7526" s="2" t="s">
        <v>149</v>
      </c>
      <c r="E7526" s="2"/>
      <c r="F7526" s="2">
        <v>4</v>
      </c>
    </row>
    <row r="7527" spans="1:6" ht="18" customHeight="1">
      <c r="A7527" s="2">
        <v>7209900000</v>
      </c>
      <c r="B7527" s="2" t="s">
        <v>13290</v>
      </c>
      <c r="C7527" s="2" t="s">
        <v>13275</v>
      </c>
      <c r="D7527" s="2" t="s">
        <v>149</v>
      </c>
      <c r="E7527" s="2"/>
      <c r="F7527" s="2">
        <v>4</v>
      </c>
    </row>
    <row r="7528" spans="1:6" ht="18" customHeight="1">
      <c r="A7528" s="2">
        <v>7210110000</v>
      </c>
      <c r="B7528" s="2" t="s">
        <v>13291</v>
      </c>
      <c r="C7528" s="2" t="s">
        <v>13292</v>
      </c>
      <c r="D7528" s="2" t="s">
        <v>149</v>
      </c>
      <c r="E7528" s="2"/>
      <c r="F7528" s="2">
        <v>4</v>
      </c>
    </row>
    <row r="7529" spans="1:6" ht="18" customHeight="1">
      <c r="A7529" s="2">
        <v>7210120000</v>
      </c>
      <c r="B7529" s="2" t="s">
        <v>13293</v>
      </c>
      <c r="C7529" s="2" t="s">
        <v>13292</v>
      </c>
      <c r="D7529" s="2" t="s">
        <v>149</v>
      </c>
      <c r="E7529" s="2"/>
      <c r="F7529" s="2">
        <v>4</v>
      </c>
    </row>
    <row r="7530" spans="1:6" ht="18" customHeight="1">
      <c r="A7530" s="2">
        <v>7210200000</v>
      </c>
      <c r="B7530" s="2" t="s">
        <v>13294</v>
      </c>
      <c r="C7530" s="2" t="s">
        <v>13292</v>
      </c>
      <c r="D7530" s="2" t="s">
        <v>149</v>
      </c>
      <c r="E7530" s="2"/>
      <c r="F7530" s="2">
        <v>4</v>
      </c>
    </row>
    <row r="7531" spans="1:6" ht="18" customHeight="1">
      <c r="A7531" s="2">
        <v>7210300000</v>
      </c>
      <c r="B7531" s="2" t="s">
        <v>13295</v>
      </c>
      <c r="C7531" s="2" t="s">
        <v>13292</v>
      </c>
      <c r="D7531" s="2" t="s">
        <v>149</v>
      </c>
      <c r="E7531" s="2"/>
      <c r="F7531" s="2">
        <v>4</v>
      </c>
    </row>
    <row r="7532" spans="1:6" ht="18" customHeight="1">
      <c r="A7532" s="2">
        <v>7210410000</v>
      </c>
      <c r="B7532" s="2" t="s">
        <v>13296</v>
      </c>
      <c r="C7532" s="2" t="s">
        <v>13292</v>
      </c>
      <c r="D7532" s="2" t="s">
        <v>149</v>
      </c>
      <c r="E7532" s="2"/>
      <c r="F7532" s="2">
        <v>4</v>
      </c>
    </row>
    <row r="7533" spans="1:6" ht="18" customHeight="1">
      <c r="A7533" s="2">
        <v>7210491000</v>
      </c>
      <c r="B7533" s="2" t="s">
        <v>13297</v>
      </c>
      <c r="C7533" s="2" t="s">
        <v>13298</v>
      </c>
      <c r="D7533" s="2" t="s">
        <v>149</v>
      </c>
      <c r="E7533" s="2"/>
      <c r="F7533" s="2">
        <v>4</v>
      </c>
    </row>
    <row r="7534" spans="1:6" ht="18" customHeight="1">
      <c r="A7534" s="2">
        <v>7210499000</v>
      </c>
      <c r="B7534" s="2" t="s">
        <v>13299</v>
      </c>
      <c r="C7534" s="2" t="s">
        <v>13298</v>
      </c>
      <c r="D7534" s="2" t="s">
        <v>149</v>
      </c>
      <c r="E7534" s="2"/>
      <c r="F7534" s="2">
        <v>4</v>
      </c>
    </row>
    <row r="7535" spans="1:6" ht="18" customHeight="1">
      <c r="A7535" s="2">
        <v>7210500000</v>
      </c>
      <c r="B7535" s="2" t="s">
        <v>13300</v>
      </c>
      <c r="C7535" s="2" t="s">
        <v>13292</v>
      </c>
      <c r="D7535" s="2" t="s">
        <v>149</v>
      </c>
      <c r="E7535" s="2"/>
      <c r="F7535" s="2">
        <v>4</v>
      </c>
    </row>
    <row r="7536" spans="1:6" ht="18" customHeight="1">
      <c r="A7536" s="2">
        <v>7210610000</v>
      </c>
      <c r="B7536" s="2" t="s">
        <v>13301</v>
      </c>
      <c r="C7536" s="2" t="s">
        <v>13292</v>
      </c>
      <c r="D7536" s="2" t="s">
        <v>149</v>
      </c>
      <c r="E7536" s="2"/>
      <c r="F7536" s="2">
        <v>4</v>
      </c>
    </row>
    <row r="7537" spans="1:6" ht="18" customHeight="1">
      <c r="A7537" s="2">
        <v>7210690000</v>
      </c>
      <c r="B7537" s="2" t="s">
        <v>13302</v>
      </c>
      <c r="C7537" s="2" t="s">
        <v>13292</v>
      </c>
      <c r="D7537" s="2" t="s">
        <v>149</v>
      </c>
      <c r="E7537" s="2"/>
      <c r="F7537" s="2">
        <v>4</v>
      </c>
    </row>
    <row r="7538" spans="1:6" ht="18" customHeight="1">
      <c r="A7538" s="2">
        <v>7210701000</v>
      </c>
      <c r="B7538" s="2" t="s">
        <v>13303</v>
      </c>
      <c r="C7538" s="2" t="s">
        <v>13292</v>
      </c>
      <c r="D7538" s="2" t="s">
        <v>149</v>
      </c>
      <c r="E7538" s="2"/>
      <c r="F7538" s="2">
        <v>4</v>
      </c>
    </row>
    <row r="7539" spans="1:6" ht="18" customHeight="1">
      <c r="A7539" s="2">
        <v>7210709000</v>
      </c>
      <c r="B7539" s="2" t="s">
        <v>13304</v>
      </c>
      <c r="C7539" s="2" t="s">
        <v>13292</v>
      </c>
      <c r="D7539" s="2" t="s">
        <v>149</v>
      </c>
      <c r="E7539" s="2"/>
      <c r="F7539" s="2">
        <v>4</v>
      </c>
    </row>
    <row r="7540" spans="1:6" ht="18" customHeight="1">
      <c r="A7540" s="2">
        <v>7210900000</v>
      </c>
      <c r="B7540" s="2" t="s">
        <v>13305</v>
      </c>
      <c r="C7540" s="2" t="s">
        <v>13292</v>
      </c>
      <c r="D7540" s="2" t="s">
        <v>149</v>
      </c>
      <c r="E7540" s="2"/>
      <c r="F7540" s="2">
        <v>4</v>
      </c>
    </row>
    <row r="7541" spans="1:6" ht="18" customHeight="1">
      <c r="A7541" s="2">
        <v>7211130000</v>
      </c>
      <c r="B7541" s="2" t="s">
        <v>13306</v>
      </c>
      <c r="C7541" s="2" t="s">
        <v>13307</v>
      </c>
      <c r="D7541" s="2" t="s">
        <v>149</v>
      </c>
      <c r="E7541" s="2"/>
      <c r="F7541" s="2">
        <v>4</v>
      </c>
    </row>
    <row r="7542" spans="1:6" ht="18" customHeight="1">
      <c r="A7542" s="2">
        <v>7211140000</v>
      </c>
      <c r="B7542" s="2" t="s">
        <v>13308</v>
      </c>
      <c r="C7542" s="2" t="s">
        <v>13307</v>
      </c>
      <c r="D7542" s="2" t="s">
        <v>149</v>
      </c>
      <c r="E7542" s="2"/>
      <c r="F7542" s="2">
        <v>4</v>
      </c>
    </row>
    <row r="7543" spans="1:6" ht="18" customHeight="1">
      <c r="A7543" s="2">
        <v>7211190000</v>
      </c>
      <c r="B7543" s="2" t="s">
        <v>13309</v>
      </c>
      <c r="C7543" s="2" t="s">
        <v>13307</v>
      </c>
      <c r="D7543" s="2" t="s">
        <v>149</v>
      </c>
      <c r="E7543" s="2"/>
      <c r="F7543" s="2">
        <v>4</v>
      </c>
    </row>
    <row r="7544" spans="1:6" ht="18" customHeight="1">
      <c r="A7544" s="2">
        <v>7211230000</v>
      </c>
      <c r="B7544" s="2" t="s">
        <v>13310</v>
      </c>
      <c r="C7544" s="2" t="s">
        <v>13307</v>
      </c>
      <c r="D7544" s="2" t="s">
        <v>149</v>
      </c>
      <c r="E7544" s="2"/>
      <c r="F7544" s="2">
        <v>4</v>
      </c>
    </row>
    <row r="7545" spans="1:6" ht="18" customHeight="1">
      <c r="A7545" s="2">
        <v>7211290000</v>
      </c>
      <c r="B7545" s="2" t="s">
        <v>13311</v>
      </c>
      <c r="C7545" s="2" t="s">
        <v>13307</v>
      </c>
      <c r="D7545" s="2" t="s">
        <v>149</v>
      </c>
      <c r="E7545" s="2"/>
      <c r="F7545" s="2">
        <v>4</v>
      </c>
    </row>
    <row r="7546" spans="1:6" ht="18" customHeight="1">
      <c r="A7546" s="2">
        <v>7211900000</v>
      </c>
      <c r="B7546" s="2" t="s">
        <v>13312</v>
      </c>
      <c r="C7546" s="2" t="s">
        <v>13307</v>
      </c>
      <c r="D7546" s="2" t="s">
        <v>149</v>
      </c>
      <c r="E7546" s="2"/>
      <c r="F7546" s="2">
        <v>4</v>
      </c>
    </row>
    <row r="7547" spans="1:6" ht="18" customHeight="1">
      <c r="A7547" s="2">
        <v>7212100000</v>
      </c>
      <c r="B7547" s="2" t="s">
        <v>13313</v>
      </c>
      <c r="C7547" s="2" t="s">
        <v>13314</v>
      </c>
      <c r="D7547" s="2" t="s">
        <v>149</v>
      </c>
      <c r="E7547" s="2"/>
      <c r="F7547" s="2">
        <v>4</v>
      </c>
    </row>
    <row r="7548" spans="1:6" ht="18" customHeight="1">
      <c r="A7548" s="2">
        <v>7212200000</v>
      </c>
      <c r="B7548" s="2" t="s">
        <v>13315</v>
      </c>
      <c r="C7548" s="2" t="s">
        <v>13314</v>
      </c>
      <c r="D7548" s="2" t="s">
        <v>149</v>
      </c>
      <c r="E7548" s="2"/>
      <c r="F7548" s="2">
        <v>4</v>
      </c>
    </row>
    <row r="7549" spans="1:6" ht="18" customHeight="1">
      <c r="A7549" s="2">
        <v>7212300000</v>
      </c>
      <c r="B7549" s="2" t="s">
        <v>13316</v>
      </c>
      <c r="C7549" s="2" t="s">
        <v>13314</v>
      </c>
      <c r="D7549" s="2" t="s">
        <v>149</v>
      </c>
      <c r="E7549" s="2"/>
      <c r="F7549" s="2">
        <v>4</v>
      </c>
    </row>
    <row r="7550" spans="1:6" ht="18" customHeight="1">
      <c r="A7550" s="2">
        <v>7212400000</v>
      </c>
      <c r="B7550" s="2" t="s">
        <v>13317</v>
      </c>
      <c r="C7550" s="2" t="s">
        <v>13314</v>
      </c>
      <c r="D7550" s="2" t="s">
        <v>149</v>
      </c>
      <c r="E7550" s="2"/>
      <c r="F7550" s="2">
        <v>4</v>
      </c>
    </row>
    <row r="7551" spans="1:6" ht="18" customHeight="1">
      <c r="A7551" s="2">
        <v>7212500000</v>
      </c>
      <c r="B7551" s="2" t="s">
        <v>13318</v>
      </c>
      <c r="C7551" s="2" t="s">
        <v>13314</v>
      </c>
      <c r="D7551" s="2" t="s">
        <v>149</v>
      </c>
      <c r="E7551" s="2"/>
      <c r="F7551" s="2">
        <v>4</v>
      </c>
    </row>
    <row r="7552" spans="1:6" ht="18" customHeight="1">
      <c r="A7552" s="2">
        <v>7212600000</v>
      </c>
      <c r="B7552" s="2" t="s">
        <v>13319</v>
      </c>
      <c r="C7552" s="2" t="s">
        <v>13314</v>
      </c>
      <c r="D7552" s="2" t="s">
        <v>149</v>
      </c>
      <c r="E7552" s="2"/>
      <c r="F7552" s="2">
        <v>4</v>
      </c>
    </row>
    <row r="7553" spans="1:6" ht="18" customHeight="1">
      <c r="A7553" s="2">
        <v>7213100000</v>
      </c>
      <c r="B7553" s="2" t="s">
        <v>13320</v>
      </c>
      <c r="C7553" s="2" t="s">
        <v>13321</v>
      </c>
      <c r="D7553" s="2" t="s">
        <v>149</v>
      </c>
      <c r="E7553" s="2"/>
      <c r="F7553" s="2">
        <v>4</v>
      </c>
    </row>
    <row r="7554" spans="1:6" ht="18" customHeight="1">
      <c r="A7554" s="2">
        <v>7213200000</v>
      </c>
      <c r="B7554" s="2" t="s">
        <v>13322</v>
      </c>
      <c r="C7554" s="2" t="s">
        <v>13323</v>
      </c>
      <c r="D7554" s="2" t="s">
        <v>149</v>
      </c>
      <c r="E7554" s="2"/>
      <c r="F7554" s="2">
        <v>4</v>
      </c>
    </row>
    <row r="7555" spans="1:6" ht="18" customHeight="1">
      <c r="A7555" s="2">
        <v>7213910000</v>
      </c>
      <c r="B7555" s="2" t="s">
        <v>13324</v>
      </c>
      <c r="C7555" s="2" t="s">
        <v>13325</v>
      </c>
      <c r="D7555" s="2" t="s">
        <v>149</v>
      </c>
      <c r="E7555" s="2"/>
      <c r="F7555" s="2">
        <v>4</v>
      </c>
    </row>
    <row r="7556" spans="1:6" ht="18" customHeight="1">
      <c r="A7556" s="2">
        <v>7213990000</v>
      </c>
      <c r="B7556" s="2" t="s">
        <v>13326</v>
      </c>
      <c r="C7556" s="2" t="s">
        <v>13325</v>
      </c>
      <c r="D7556" s="2" t="s">
        <v>149</v>
      </c>
      <c r="E7556" s="2"/>
      <c r="F7556" s="2">
        <v>4</v>
      </c>
    </row>
    <row r="7557" spans="1:6" ht="18" customHeight="1">
      <c r="A7557" s="2">
        <v>7214100000</v>
      </c>
      <c r="B7557" s="2" t="s">
        <v>13327</v>
      </c>
      <c r="C7557" s="2" t="s">
        <v>13328</v>
      </c>
      <c r="D7557" s="2" t="s">
        <v>149</v>
      </c>
      <c r="E7557" s="2"/>
      <c r="F7557" s="2">
        <v>4</v>
      </c>
    </row>
    <row r="7558" spans="1:6" ht="18" customHeight="1">
      <c r="A7558" s="2">
        <v>7214200000</v>
      </c>
      <c r="B7558" s="2" t="s">
        <v>13329</v>
      </c>
      <c r="C7558" s="2" t="s">
        <v>13330</v>
      </c>
      <c r="D7558" s="2" t="s">
        <v>149</v>
      </c>
      <c r="E7558" s="2"/>
      <c r="F7558" s="2">
        <v>4</v>
      </c>
    </row>
    <row r="7559" spans="1:6" ht="18" customHeight="1">
      <c r="A7559" s="2">
        <v>7214300000</v>
      </c>
      <c r="B7559" s="2" t="s">
        <v>13331</v>
      </c>
      <c r="C7559" s="2" t="s">
        <v>13332</v>
      </c>
      <c r="D7559" s="2" t="s">
        <v>149</v>
      </c>
      <c r="E7559" s="2"/>
      <c r="F7559" s="2">
        <v>4</v>
      </c>
    </row>
    <row r="7560" spans="1:6" ht="18" customHeight="1">
      <c r="A7560" s="2">
        <v>7214910000</v>
      </c>
      <c r="B7560" s="2" t="s">
        <v>13333</v>
      </c>
      <c r="C7560" s="2" t="s">
        <v>13334</v>
      </c>
      <c r="D7560" s="2" t="s">
        <v>149</v>
      </c>
      <c r="E7560" s="2"/>
      <c r="F7560" s="2">
        <v>4</v>
      </c>
    </row>
    <row r="7561" spans="1:6" ht="18" customHeight="1">
      <c r="A7561" s="2">
        <v>7214990000</v>
      </c>
      <c r="B7561" s="2" t="s">
        <v>13335</v>
      </c>
      <c r="C7561" s="2" t="s">
        <v>13334</v>
      </c>
      <c r="D7561" s="2" t="s">
        <v>149</v>
      </c>
      <c r="E7561" s="2"/>
      <c r="F7561" s="2">
        <v>4</v>
      </c>
    </row>
    <row r="7562" spans="1:6" ht="18" customHeight="1">
      <c r="A7562" s="2">
        <v>7215100000</v>
      </c>
      <c r="B7562" s="2" t="s">
        <v>13336</v>
      </c>
      <c r="C7562" s="2" t="s">
        <v>13337</v>
      </c>
      <c r="D7562" s="2" t="s">
        <v>149</v>
      </c>
      <c r="E7562" s="2"/>
      <c r="F7562" s="2">
        <v>4</v>
      </c>
    </row>
    <row r="7563" spans="1:6" ht="18" customHeight="1">
      <c r="A7563" s="2">
        <v>7215500000</v>
      </c>
      <c r="B7563" s="2" t="s">
        <v>13338</v>
      </c>
      <c r="C7563" s="2" t="s">
        <v>13337</v>
      </c>
      <c r="D7563" s="2" t="s">
        <v>149</v>
      </c>
      <c r="E7563" s="2"/>
      <c r="F7563" s="2">
        <v>4</v>
      </c>
    </row>
    <row r="7564" spans="1:6" ht="18" customHeight="1">
      <c r="A7564" s="2">
        <v>7215900000</v>
      </c>
      <c r="B7564" s="2" t="s">
        <v>13339</v>
      </c>
      <c r="C7564" s="2" t="s">
        <v>13337</v>
      </c>
      <c r="D7564" s="2" t="s">
        <v>149</v>
      </c>
      <c r="E7564" s="2"/>
      <c r="F7564" s="2">
        <v>4</v>
      </c>
    </row>
    <row r="7565" spans="1:6" ht="18" customHeight="1">
      <c r="A7565" s="2">
        <v>7216101000</v>
      </c>
      <c r="B7565" s="2" t="s">
        <v>13340</v>
      </c>
      <c r="C7565" s="2" t="s">
        <v>13341</v>
      </c>
      <c r="D7565" s="2" t="s">
        <v>149</v>
      </c>
      <c r="E7565" s="2"/>
      <c r="F7565" s="2">
        <v>4</v>
      </c>
    </row>
    <row r="7566" spans="1:6" ht="18" customHeight="1">
      <c r="A7566" s="2">
        <v>7216102000</v>
      </c>
      <c r="B7566" s="2" t="s">
        <v>13342</v>
      </c>
      <c r="C7566" s="2" t="s">
        <v>13341</v>
      </c>
      <c r="D7566" s="2" t="s">
        <v>149</v>
      </c>
      <c r="E7566" s="2"/>
      <c r="F7566" s="2">
        <v>4</v>
      </c>
    </row>
    <row r="7567" spans="1:6" ht="18" customHeight="1">
      <c r="A7567" s="2">
        <v>7216109000</v>
      </c>
      <c r="B7567" s="2" t="s">
        <v>13343</v>
      </c>
      <c r="C7567" s="2" t="s">
        <v>13341</v>
      </c>
      <c r="D7567" s="2" t="s">
        <v>149</v>
      </c>
      <c r="E7567" s="2"/>
      <c r="F7567" s="2">
        <v>4</v>
      </c>
    </row>
    <row r="7568" spans="1:6" ht="18" customHeight="1">
      <c r="A7568" s="2">
        <v>7216210000</v>
      </c>
      <c r="B7568" s="2" t="s">
        <v>13344</v>
      </c>
      <c r="C7568" s="2" t="s">
        <v>13341</v>
      </c>
      <c r="D7568" s="2" t="s">
        <v>149</v>
      </c>
      <c r="E7568" s="2"/>
      <c r="F7568" s="2">
        <v>4</v>
      </c>
    </row>
    <row r="7569" spans="1:6" ht="18" customHeight="1">
      <c r="A7569" s="2">
        <v>7216220000</v>
      </c>
      <c r="B7569" s="2" t="s">
        <v>13345</v>
      </c>
      <c r="C7569" s="2" t="s">
        <v>13341</v>
      </c>
      <c r="D7569" s="2" t="s">
        <v>149</v>
      </c>
      <c r="E7569" s="2"/>
      <c r="F7569" s="2">
        <v>4</v>
      </c>
    </row>
    <row r="7570" spans="1:6" ht="18" customHeight="1">
      <c r="A7570" s="2">
        <v>7216310000</v>
      </c>
      <c r="B7570" s="2" t="s">
        <v>13346</v>
      </c>
      <c r="C7570" s="2" t="s">
        <v>13341</v>
      </c>
      <c r="D7570" s="2" t="s">
        <v>149</v>
      </c>
      <c r="E7570" s="2"/>
      <c r="F7570" s="2">
        <v>4</v>
      </c>
    </row>
    <row r="7571" spans="1:6" ht="18" customHeight="1">
      <c r="A7571" s="2">
        <v>7216321000</v>
      </c>
      <c r="B7571" s="2" t="s">
        <v>13347</v>
      </c>
      <c r="C7571" s="2" t="s">
        <v>13341</v>
      </c>
      <c r="D7571" s="2" t="s">
        <v>149</v>
      </c>
      <c r="E7571" s="2"/>
      <c r="F7571" s="2">
        <v>4</v>
      </c>
    </row>
    <row r="7572" spans="1:6" ht="18" customHeight="1">
      <c r="A7572" s="2">
        <v>7216329000</v>
      </c>
      <c r="B7572" s="2" t="s">
        <v>13348</v>
      </c>
      <c r="C7572" s="2" t="s">
        <v>13341</v>
      </c>
      <c r="D7572" s="2" t="s">
        <v>149</v>
      </c>
      <c r="E7572" s="2"/>
      <c r="F7572" s="2">
        <v>4</v>
      </c>
    </row>
    <row r="7573" spans="1:6" ht="18" customHeight="1">
      <c r="A7573" s="2">
        <v>7216331100</v>
      </c>
      <c r="B7573" s="2" t="s">
        <v>13349</v>
      </c>
      <c r="C7573" s="2" t="s">
        <v>13341</v>
      </c>
      <c r="D7573" s="2" t="s">
        <v>149</v>
      </c>
      <c r="E7573" s="2"/>
      <c r="F7573" s="2">
        <v>4</v>
      </c>
    </row>
    <row r="7574" spans="1:6" ht="18" customHeight="1">
      <c r="A7574" s="2">
        <v>7216331900</v>
      </c>
      <c r="B7574" s="2" t="s">
        <v>13350</v>
      </c>
      <c r="C7574" s="2" t="s">
        <v>13341</v>
      </c>
      <c r="D7574" s="2" t="s">
        <v>149</v>
      </c>
      <c r="E7574" s="2"/>
      <c r="F7574" s="2">
        <v>4</v>
      </c>
    </row>
    <row r="7575" spans="1:6" ht="18" customHeight="1">
      <c r="A7575" s="2">
        <v>7216339000</v>
      </c>
      <c r="B7575" s="2" t="s">
        <v>13351</v>
      </c>
      <c r="C7575" s="2" t="s">
        <v>13341</v>
      </c>
      <c r="D7575" s="2" t="s">
        <v>149</v>
      </c>
      <c r="E7575" s="2"/>
      <c r="F7575" s="2">
        <v>4</v>
      </c>
    </row>
    <row r="7576" spans="1:6" ht="18" customHeight="1">
      <c r="A7576" s="2">
        <v>7216401000</v>
      </c>
      <c r="B7576" s="2" t="s">
        <v>13352</v>
      </c>
      <c r="C7576" s="2" t="s">
        <v>13341</v>
      </c>
      <c r="D7576" s="2" t="s">
        <v>149</v>
      </c>
      <c r="E7576" s="2"/>
      <c r="F7576" s="2">
        <v>4</v>
      </c>
    </row>
    <row r="7577" spans="1:6" ht="18" customHeight="1">
      <c r="A7577" s="2">
        <v>7216402000</v>
      </c>
      <c r="B7577" s="2" t="s">
        <v>13353</v>
      </c>
      <c r="C7577" s="2" t="s">
        <v>13341</v>
      </c>
      <c r="D7577" s="2" t="s">
        <v>149</v>
      </c>
      <c r="E7577" s="2"/>
      <c r="F7577" s="2">
        <v>4</v>
      </c>
    </row>
    <row r="7578" spans="1:6" ht="18" customHeight="1">
      <c r="A7578" s="2">
        <v>7216501000</v>
      </c>
      <c r="B7578" s="2" t="s">
        <v>13354</v>
      </c>
      <c r="C7578" s="2" t="s">
        <v>13341</v>
      </c>
      <c r="D7578" s="2" t="s">
        <v>149</v>
      </c>
      <c r="E7578" s="2"/>
      <c r="F7578" s="2">
        <v>4</v>
      </c>
    </row>
    <row r="7579" spans="1:6" ht="18" customHeight="1">
      <c r="A7579" s="2">
        <v>7216502000</v>
      </c>
      <c r="B7579" s="2" t="s">
        <v>13355</v>
      </c>
      <c r="C7579" s="2" t="s">
        <v>13341</v>
      </c>
      <c r="D7579" s="2" t="s">
        <v>149</v>
      </c>
      <c r="E7579" s="2"/>
      <c r="F7579" s="2">
        <v>4</v>
      </c>
    </row>
    <row r="7580" spans="1:6" ht="18" customHeight="1">
      <c r="A7580" s="2">
        <v>7216509000</v>
      </c>
      <c r="B7580" s="2" t="s">
        <v>13356</v>
      </c>
      <c r="C7580" s="2" t="s">
        <v>13341</v>
      </c>
      <c r="D7580" s="2" t="s">
        <v>149</v>
      </c>
      <c r="E7580" s="2"/>
      <c r="F7580" s="2">
        <v>4</v>
      </c>
    </row>
    <row r="7581" spans="1:6" ht="18" customHeight="1">
      <c r="A7581" s="2">
        <v>7216610000</v>
      </c>
      <c r="B7581" s="2" t="s">
        <v>13357</v>
      </c>
      <c r="C7581" s="2" t="s">
        <v>13341</v>
      </c>
      <c r="D7581" s="2" t="s">
        <v>149</v>
      </c>
      <c r="E7581" s="2"/>
      <c r="F7581" s="2">
        <v>4</v>
      </c>
    </row>
    <row r="7582" spans="1:6" ht="18" customHeight="1">
      <c r="A7582" s="2">
        <v>7216690000</v>
      </c>
      <c r="B7582" s="2" t="s">
        <v>13358</v>
      </c>
      <c r="C7582" s="2" t="s">
        <v>13341</v>
      </c>
      <c r="D7582" s="2" t="s">
        <v>149</v>
      </c>
      <c r="E7582" s="2"/>
      <c r="F7582" s="2">
        <v>4</v>
      </c>
    </row>
    <row r="7583" spans="1:6" ht="18" customHeight="1">
      <c r="A7583" s="2">
        <v>7216910000</v>
      </c>
      <c r="B7583" s="2" t="s">
        <v>13359</v>
      </c>
      <c r="C7583" s="2" t="s">
        <v>13341</v>
      </c>
      <c r="D7583" s="2" t="s">
        <v>149</v>
      </c>
      <c r="E7583" s="2"/>
      <c r="F7583" s="2">
        <v>4</v>
      </c>
    </row>
    <row r="7584" spans="1:6" ht="18" customHeight="1">
      <c r="A7584" s="2">
        <v>7216990000</v>
      </c>
      <c r="B7584" s="2" t="s">
        <v>13356</v>
      </c>
      <c r="C7584" s="2" t="s">
        <v>13341</v>
      </c>
      <c r="D7584" s="2" t="s">
        <v>149</v>
      </c>
      <c r="E7584" s="2"/>
      <c r="F7584" s="2">
        <v>4</v>
      </c>
    </row>
    <row r="7585" spans="1:6" ht="18" customHeight="1">
      <c r="A7585" s="2">
        <v>7217100000</v>
      </c>
      <c r="B7585" s="2" t="s">
        <v>13360</v>
      </c>
      <c r="C7585" s="2" t="s">
        <v>13361</v>
      </c>
      <c r="D7585" s="2" t="s">
        <v>149</v>
      </c>
      <c r="E7585" s="2"/>
      <c r="F7585" s="2">
        <v>4</v>
      </c>
    </row>
    <row r="7586" spans="1:6" ht="18" customHeight="1">
      <c r="A7586" s="2">
        <v>7217200000</v>
      </c>
      <c r="B7586" s="2" t="s">
        <v>13362</v>
      </c>
      <c r="C7586" s="2" t="s">
        <v>13361</v>
      </c>
      <c r="D7586" s="2" t="s">
        <v>149</v>
      </c>
      <c r="E7586" s="2"/>
      <c r="F7586" s="2">
        <v>4</v>
      </c>
    </row>
    <row r="7587" spans="1:6" ht="18" customHeight="1">
      <c r="A7587" s="2">
        <v>7217301000</v>
      </c>
      <c r="B7587" s="2" t="s">
        <v>13363</v>
      </c>
      <c r="C7587" s="2" t="s">
        <v>13361</v>
      </c>
      <c r="D7587" s="2" t="s">
        <v>149</v>
      </c>
      <c r="E7587" s="2"/>
      <c r="F7587" s="2">
        <v>4</v>
      </c>
    </row>
    <row r="7588" spans="1:6" ht="18" customHeight="1">
      <c r="A7588" s="2">
        <v>7217309000</v>
      </c>
      <c r="B7588" s="2" t="s">
        <v>13364</v>
      </c>
      <c r="C7588" s="2" t="s">
        <v>13361</v>
      </c>
      <c r="D7588" s="2" t="s">
        <v>149</v>
      </c>
      <c r="E7588" s="2"/>
      <c r="F7588" s="2">
        <v>4</v>
      </c>
    </row>
    <row r="7589" spans="1:6" ht="18" customHeight="1">
      <c r="A7589" s="2">
        <v>7217900000</v>
      </c>
      <c r="B7589" s="2" t="s">
        <v>13365</v>
      </c>
      <c r="C7589" s="2" t="s">
        <v>13361</v>
      </c>
      <c r="D7589" s="2" t="s">
        <v>149</v>
      </c>
      <c r="E7589" s="2"/>
      <c r="F7589" s="2">
        <v>4</v>
      </c>
    </row>
    <row r="7590" spans="1:6" ht="18" customHeight="1">
      <c r="A7590" s="2">
        <v>7218100000</v>
      </c>
      <c r="B7590" s="2" t="s">
        <v>13366</v>
      </c>
      <c r="C7590" s="2" t="s">
        <v>13367</v>
      </c>
      <c r="D7590" s="2" t="s">
        <v>149</v>
      </c>
      <c r="E7590" s="2"/>
      <c r="F7590" s="2" t="s">
        <v>13174</v>
      </c>
    </row>
    <row r="7591" spans="1:6" ht="18" customHeight="1">
      <c r="A7591" s="2">
        <v>7218910000</v>
      </c>
      <c r="B7591" s="2" t="s">
        <v>13368</v>
      </c>
      <c r="C7591" s="2" t="s">
        <v>13369</v>
      </c>
      <c r="D7591" s="2" t="s">
        <v>149</v>
      </c>
      <c r="E7591" s="2"/>
      <c r="F7591" s="2" t="s">
        <v>13174</v>
      </c>
    </row>
    <row r="7592" spans="1:6" ht="18" customHeight="1">
      <c r="A7592" s="2">
        <v>7218990010</v>
      </c>
      <c r="B7592" s="2" t="s">
        <v>13370</v>
      </c>
      <c r="C7592" s="2" t="s">
        <v>13369</v>
      </c>
      <c r="D7592" s="2" t="s">
        <v>149</v>
      </c>
      <c r="E7592" s="2"/>
      <c r="F7592" s="2" t="s">
        <v>13174</v>
      </c>
    </row>
    <row r="7593" spans="1:6" ht="18" customHeight="1">
      <c r="A7593" s="2">
        <v>7218990090</v>
      </c>
      <c r="B7593" s="2" t="s">
        <v>13371</v>
      </c>
      <c r="C7593" s="2" t="s">
        <v>13369</v>
      </c>
      <c r="D7593" s="2" t="s">
        <v>149</v>
      </c>
      <c r="E7593" s="2"/>
      <c r="F7593" s="2" t="s">
        <v>13174</v>
      </c>
    </row>
    <row r="7594" spans="1:6" ht="18" customHeight="1">
      <c r="A7594" s="2">
        <v>7219110000</v>
      </c>
      <c r="B7594" s="2" t="s">
        <v>13372</v>
      </c>
      <c r="C7594" s="2" t="s">
        <v>13373</v>
      </c>
      <c r="D7594" s="2" t="s">
        <v>149</v>
      </c>
      <c r="E7594" s="2"/>
      <c r="F7594" s="2">
        <v>4</v>
      </c>
    </row>
    <row r="7595" spans="1:6" ht="18" customHeight="1">
      <c r="A7595" s="2">
        <v>7219121000</v>
      </c>
      <c r="B7595" s="2" t="s">
        <v>13374</v>
      </c>
      <c r="C7595" s="2" t="s">
        <v>13373</v>
      </c>
      <c r="D7595" s="2" t="s">
        <v>149</v>
      </c>
      <c r="E7595" s="2"/>
      <c r="F7595" s="2">
        <v>4</v>
      </c>
    </row>
    <row r="7596" spans="1:6" ht="18" customHeight="1">
      <c r="A7596" s="2">
        <v>7219129000</v>
      </c>
      <c r="B7596" s="2" t="s">
        <v>13375</v>
      </c>
      <c r="C7596" s="2" t="s">
        <v>13373</v>
      </c>
      <c r="D7596" s="2" t="s">
        <v>149</v>
      </c>
      <c r="E7596" s="2"/>
      <c r="F7596" s="2">
        <v>4</v>
      </c>
    </row>
    <row r="7597" spans="1:6" ht="18" customHeight="1">
      <c r="A7597" s="2">
        <v>7219131200</v>
      </c>
      <c r="B7597" s="2" t="s">
        <v>13376</v>
      </c>
      <c r="C7597" s="2" t="s">
        <v>13373</v>
      </c>
      <c r="D7597" s="2" t="s">
        <v>149</v>
      </c>
      <c r="E7597" s="2"/>
      <c r="F7597" s="2">
        <v>4</v>
      </c>
    </row>
    <row r="7598" spans="1:6" ht="18" customHeight="1">
      <c r="A7598" s="2">
        <v>7219131900</v>
      </c>
      <c r="B7598" s="2" t="s">
        <v>13377</v>
      </c>
      <c r="C7598" s="2" t="s">
        <v>13373</v>
      </c>
      <c r="D7598" s="2" t="s">
        <v>149</v>
      </c>
      <c r="E7598" s="2"/>
      <c r="F7598" s="2">
        <v>4</v>
      </c>
    </row>
    <row r="7599" spans="1:6" ht="18" customHeight="1">
      <c r="A7599" s="2">
        <v>7219132200</v>
      </c>
      <c r="B7599" s="2" t="s">
        <v>13378</v>
      </c>
      <c r="C7599" s="2" t="s">
        <v>13373</v>
      </c>
      <c r="D7599" s="2" t="s">
        <v>149</v>
      </c>
      <c r="E7599" s="2"/>
      <c r="F7599" s="2">
        <v>4</v>
      </c>
    </row>
    <row r="7600" spans="1:6" ht="18" customHeight="1">
      <c r="A7600" s="2">
        <v>7219132900</v>
      </c>
      <c r="B7600" s="2" t="s">
        <v>13379</v>
      </c>
      <c r="C7600" s="2" t="s">
        <v>13373</v>
      </c>
      <c r="D7600" s="2" t="s">
        <v>149</v>
      </c>
      <c r="E7600" s="2"/>
      <c r="F7600" s="2">
        <v>4</v>
      </c>
    </row>
    <row r="7601" spans="1:6" ht="18" customHeight="1">
      <c r="A7601" s="2">
        <v>7219141200</v>
      </c>
      <c r="B7601" s="2" t="s">
        <v>13380</v>
      </c>
      <c r="C7601" s="2" t="s">
        <v>13373</v>
      </c>
      <c r="D7601" s="2" t="s">
        <v>149</v>
      </c>
      <c r="E7601" s="2"/>
      <c r="F7601" s="2">
        <v>4</v>
      </c>
    </row>
    <row r="7602" spans="1:6" ht="18" customHeight="1">
      <c r="A7602" s="2">
        <v>7219141900</v>
      </c>
      <c r="B7602" s="2" t="s">
        <v>13381</v>
      </c>
      <c r="C7602" s="2" t="s">
        <v>13373</v>
      </c>
      <c r="D7602" s="2" t="s">
        <v>149</v>
      </c>
      <c r="E7602" s="2"/>
      <c r="F7602" s="2">
        <v>4</v>
      </c>
    </row>
    <row r="7603" spans="1:6" ht="18" customHeight="1">
      <c r="A7603" s="2">
        <v>7219142200</v>
      </c>
      <c r="B7603" s="2" t="s">
        <v>13382</v>
      </c>
      <c r="C7603" s="2" t="s">
        <v>13373</v>
      </c>
      <c r="D7603" s="2" t="s">
        <v>149</v>
      </c>
      <c r="E7603" s="2"/>
      <c r="F7603" s="2">
        <v>4</v>
      </c>
    </row>
    <row r="7604" spans="1:6" ht="18" customHeight="1">
      <c r="A7604" s="2">
        <v>7219142900</v>
      </c>
      <c r="B7604" s="2" t="s">
        <v>13383</v>
      </c>
      <c r="C7604" s="2" t="s">
        <v>13373</v>
      </c>
      <c r="D7604" s="2" t="s">
        <v>149</v>
      </c>
      <c r="E7604" s="2"/>
      <c r="F7604" s="2">
        <v>4</v>
      </c>
    </row>
    <row r="7605" spans="1:6" ht="18" customHeight="1">
      <c r="A7605" s="2">
        <v>7219210000</v>
      </c>
      <c r="B7605" s="2" t="s">
        <v>13384</v>
      </c>
      <c r="C7605" s="2" t="s">
        <v>13385</v>
      </c>
      <c r="D7605" s="2" t="s">
        <v>149</v>
      </c>
      <c r="E7605" s="2"/>
      <c r="F7605" s="2">
        <v>4</v>
      </c>
    </row>
    <row r="7606" spans="1:6" ht="18" customHeight="1">
      <c r="A7606" s="2">
        <v>7219220000</v>
      </c>
      <c r="B7606" s="2" t="s">
        <v>13386</v>
      </c>
      <c r="C7606" s="2" t="s">
        <v>13385</v>
      </c>
      <c r="D7606" s="2" t="s">
        <v>149</v>
      </c>
      <c r="E7606" s="2"/>
      <c r="F7606" s="2">
        <v>4</v>
      </c>
    </row>
    <row r="7607" spans="1:6" ht="18" customHeight="1">
      <c r="A7607" s="2">
        <v>7219230000</v>
      </c>
      <c r="B7607" s="2" t="s">
        <v>13387</v>
      </c>
      <c r="C7607" s="2" t="s">
        <v>13385</v>
      </c>
      <c r="D7607" s="2" t="s">
        <v>149</v>
      </c>
      <c r="E7607" s="2"/>
      <c r="F7607" s="2">
        <v>4</v>
      </c>
    </row>
    <row r="7608" spans="1:6" ht="18" customHeight="1">
      <c r="A7608" s="2">
        <v>7219241000</v>
      </c>
      <c r="B7608" s="2" t="s">
        <v>13388</v>
      </c>
      <c r="C7608" s="2" t="s">
        <v>13385</v>
      </c>
      <c r="D7608" s="2" t="s">
        <v>149</v>
      </c>
      <c r="E7608" s="2"/>
      <c r="F7608" s="2">
        <v>4</v>
      </c>
    </row>
    <row r="7609" spans="1:6" ht="18" customHeight="1">
      <c r="A7609" s="2">
        <v>7219242000</v>
      </c>
      <c r="B7609" s="2" t="s">
        <v>13389</v>
      </c>
      <c r="C7609" s="2" t="s">
        <v>13385</v>
      </c>
      <c r="D7609" s="2" t="s">
        <v>149</v>
      </c>
      <c r="E7609" s="2"/>
      <c r="F7609" s="2">
        <v>4</v>
      </c>
    </row>
    <row r="7610" spans="1:6" ht="18" customHeight="1">
      <c r="A7610" s="2">
        <v>7219243000</v>
      </c>
      <c r="B7610" s="2" t="s">
        <v>13390</v>
      </c>
      <c r="C7610" s="2" t="s">
        <v>13385</v>
      </c>
      <c r="D7610" s="2" t="s">
        <v>149</v>
      </c>
      <c r="E7610" s="2"/>
      <c r="F7610" s="2">
        <v>4</v>
      </c>
    </row>
    <row r="7611" spans="1:6" ht="18" customHeight="1">
      <c r="A7611" s="2">
        <v>7219310000</v>
      </c>
      <c r="B7611" s="2" t="s">
        <v>13391</v>
      </c>
      <c r="C7611" s="2" t="s">
        <v>13385</v>
      </c>
      <c r="D7611" s="2" t="s">
        <v>149</v>
      </c>
      <c r="E7611" s="2"/>
      <c r="F7611" s="2">
        <v>4</v>
      </c>
    </row>
    <row r="7612" spans="1:6" ht="18" customHeight="1">
      <c r="A7612" s="2">
        <v>7219321000</v>
      </c>
      <c r="B7612" s="2" t="s">
        <v>13392</v>
      </c>
      <c r="C7612" s="2" t="s">
        <v>13385</v>
      </c>
      <c r="D7612" s="2" t="s">
        <v>149</v>
      </c>
      <c r="E7612" s="2"/>
      <c r="F7612" s="2">
        <v>4</v>
      </c>
    </row>
    <row r="7613" spans="1:6" ht="18" customHeight="1">
      <c r="A7613" s="2">
        <v>7219329000</v>
      </c>
      <c r="B7613" s="2" t="s">
        <v>13393</v>
      </c>
      <c r="C7613" s="2" t="s">
        <v>13385</v>
      </c>
      <c r="D7613" s="2" t="s">
        <v>149</v>
      </c>
      <c r="E7613" s="2"/>
      <c r="F7613" s="2">
        <v>4</v>
      </c>
    </row>
    <row r="7614" spans="1:6" ht="18" customHeight="1">
      <c r="A7614" s="2">
        <v>7219331000</v>
      </c>
      <c r="B7614" s="2" t="s">
        <v>13394</v>
      </c>
      <c r="C7614" s="2" t="s">
        <v>13385</v>
      </c>
      <c r="D7614" s="2" t="s">
        <v>149</v>
      </c>
      <c r="E7614" s="2"/>
      <c r="F7614" s="2">
        <v>4</v>
      </c>
    </row>
    <row r="7615" spans="1:6" ht="18" customHeight="1">
      <c r="A7615" s="2">
        <v>7219339000</v>
      </c>
      <c r="B7615" s="2" t="s">
        <v>13395</v>
      </c>
      <c r="C7615" s="2" t="s">
        <v>13385</v>
      </c>
      <c r="D7615" s="2" t="s">
        <v>149</v>
      </c>
      <c r="E7615" s="2"/>
      <c r="F7615" s="2">
        <v>4</v>
      </c>
    </row>
    <row r="7616" spans="1:6" ht="18" customHeight="1">
      <c r="A7616" s="2">
        <v>7219340000</v>
      </c>
      <c r="B7616" s="2" t="s">
        <v>13396</v>
      </c>
      <c r="C7616" s="2" t="s">
        <v>13385</v>
      </c>
      <c r="D7616" s="2" t="s">
        <v>149</v>
      </c>
      <c r="E7616" s="2"/>
      <c r="F7616" s="2">
        <v>4</v>
      </c>
    </row>
    <row r="7617" spans="1:6" ht="18" customHeight="1">
      <c r="A7617" s="2">
        <v>7219350000</v>
      </c>
      <c r="B7617" s="2" t="s">
        <v>13397</v>
      </c>
      <c r="C7617" s="2" t="s">
        <v>13385</v>
      </c>
      <c r="D7617" s="2" t="s">
        <v>149</v>
      </c>
      <c r="E7617" s="2"/>
      <c r="F7617" s="2">
        <v>4</v>
      </c>
    </row>
    <row r="7618" spans="1:6" ht="18" customHeight="1">
      <c r="A7618" s="2">
        <v>7219900000</v>
      </c>
      <c r="B7618" s="2" t="s">
        <v>13398</v>
      </c>
      <c r="C7618" s="2" t="s">
        <v>13385</v>
      </c>
      <c r="D7618" s="2" t="s">
        <v>149</v>
      </c>
      <c r="E7618" s="2"/>
      <c r="F7618" s="2">
        <v>4</v>
      </c>
    </row>
    <row r="7619" spans="1:6" ht="18" customHeight="1">
      <c r="A7619" s="2">
        <v>7220110000</v>
      </c>
      <c r="B7619" s="2" t="s">
        <v>13399</v>
      </c>
      <c r="C7619" s="2" t="s">
        <v>13400</v>
      </c>
      <c r="D7619" s="2" t="s">
        <v>149</v>
      </c>
      <c r="E7619" s="2"/>
      <c r="F7619" s="2">
        <v>4</v>
      </c>
    </row>
    <row r="7620" spans="1:6" ht="18" customHeight="1">
      <c r="A7620" s="2">
        <v>7220120000</v>
      </c>
      <c r="B7620" s="2" t="s">
        <v>13401</v>
      </c>
      <c r="C7620" s="2" t="s">
        <v>13400</v>
      </c>
      <c r="D7620" s="2" t="s">
        <v>149</v>
      </c>
      <c r="E7620" s="2"/>
      <c r="F7620" s="2">
        <v>4</v>
      </c>
    </row>
    <row r="7621" spans="1:6" ht="18" customHeight="1">
      <c r="A7621" s="2">
        <v>7220202000</v>
      </c>
      <c r="B7621" s="2" t="s">
        <v>13402</v>
      </c>
      <c r="C7621" s="2" t="s">
        <v>13400</v>
      </c>
      <c r="D7621" s="2" t="s">
        <v>149</v>
      </c>
      <c r="E7621" s="2"/>
      <c r="F7621" s="2">
        <v>4</v>
      </c>
    </row>
    <row r="7622" spans="1:6" ht="18" customHeight="1">
      <c r="A7622" s="2">
        <v>7220203000</v>
      </c>
      <c r="B7622" s="2" t="s">
        <v>13403</v>
      </c>
      <c r="C7622" s="2" t="s">
        <v>13400</v>
      </c>
      <c r="D7622" s="2" t="s">
        <v>149</v>
      </c>
      <c r="E7622" s="2"/>
      <c r="F7622" s="2">
        <v>4</v>
      </c>
    </row>
    <row r="7623" spans="1:6" ht="18" customHeight="1">
      <c r="A7623" s="2">
        <v>7220204000</v>
      </c>
      <c r="B7623" s="2" t="s">
        <v>13404</v>
      </c>
      <c r="C7623" s="2" t="s">
        <v>13400</v>
      </c>
      <c r="D7623" s="2" t="s">
        <v>149</v>
      </c>
      <c r="E7623" s="2"/>
      <c r="F7623" s="2">
        <v>4</v>
      </c>
    </row>
    <row r="7624" spans="1:6" ht="18" customHeight="1">
      <c r="A7624" s="2">
        <v>7220900000</v>
      </c>
      <c r="B7624" s="2" t="s">
        <v>13405</v>
      </c>
      <c r="C7624" s="2" t="s">
        <v>13400</v>
      </c>
      <c r="D7624" s="2" t="s">
        <v>149</v>
      </c>
      <c r="E7624" s="2"/>
      <c r="F7624" s="2">
        <v>4</v>
      </c>
    </row>
    <row r="7625" spans="1:6" ht="18" customHeight="1">
      <c r="A7625" s="2">
        <v>7221000000</v>
      </c>
      <c r="B7625" s="2" t="s">
        <v>13406</v>
      </c>
      <c r="C7625" s="2" t="s">
        <v>13407</v>
      </c>
      <c r="D7625" s="2" t="s">
        <v>149</v>
      </c>
      <c r="E7625" s="2"/>
      <c r="F7625" s="2">
        <v>4</v>
      </c>
    </row>
    <row r="7626" spans="1:6" ht="18" customHeight="1">
      <c r="A7626" s="2">
        <v>7222110000</v>
      </c>
      <c r="B7626" s="2" t="s">
        <v>13408</v>
      </c>
      <c r="C7626" s="2" t="s">
        <v>13409</v>
      </c>
      <c r="D7626" s="2" t="s">
        <v>149</v>
      </c>
      <c r="E7626" s="2"/>
      <c r="F7626" s="2">
        <v>4</v>
      </c>
    </row>
    <row r="7627" spans="1:6" ht="18" customHeight="1">
      <c r="A7627" s="2">
        <v>7222190000</v>
      </c>
      <c r="B7627" s="2" t="s">
        <v>13410</v>
      </c>
      <c r="C7627" s="2" t="s">
        <v>13409</v>
      </c>
      <c r="D7627" s="2" t="s">
        <v>149</v>
      </c>
      <c r="E7627" s="2"/>
      <c r="F7627" s="2">
        <v>4</v>
      </c>
    </row>
    <row r="7628" spans="1:6" ht="18" customHeight="1">
      <c r="A7628" s="2">
        <v>7222200000</v>
      </c>
      <c r="B7628" s="2" t="s">
        <v>13411</v>
      </c>
      <c r="C7628" s="2" t="s">
        <v>13409</v>
      </c>
      <c r="D7628" s="2" t="s">
        <v>149</v>
      </c>
      <c r="E7628" s="2"/>
      <c r="F7628" s="2">
        <v>4</v>
      </c>
    </row>
    <row r="7629" spans="1:6" ht="18" customHeight="1">
      <c r="A7629" s="2">
        <v>7222300001</v>
      </c>
      <c r="B7629" s="2" t="s">
        <v>13412</v>
      </c>
      <c r="C7629" s="2" t="s">
        <v>13409</v>
      </c>
      <c r="D7629" s="2" t="s">
        <v>149</v>
      </c>
      <c r="E7629" s="2"/>
      <c r="F7629" s="2">
        <v>4</v>
      </c>
    </row>
    <row r="7630" spans="1:6" ht="18" customHeight="1">
      <c r="A7630" s="2">
        <v>7222300090</v>
      </c>
      <c r="B7630" s="2" t="s">
        <v>13413</v>
      </c>
      <c r="C7630" s="2" t="s">
        <v>13409</v>
      </c>
      <c r="D7630" s="2" t="s">
        <v>149</v>
      </c>
      <c r="E7630" s="2"/>
      <c r="F7630" s="2">
        <v>4</v>
      </c>
    </row>
    <row r="7631" spans="1:6" ht="18" customHeight="1">
      <c r="A7631" s="2">
        <v>7222400000</v>
      </c>
      <c r="B7631" s="2" t="s">
        <v>13414</v>
      </c>
      <c r="C7631" s="2" t="s">
        <v>13409</v>
      </c>
      <c r="D7631" s="2" t="s">
        <v>149</v>
      </c>
      <c r="E7631" s="2"/>
      <c r="F7631" s="2">
        <v>4</v>
      </c>
    </row>
    <row r="7632" spans="1:6" ht="18" customHeight="1">
      <c r="A7632" s="2">
        <v>7223000000</v>
      </c>
      <c r="B7632" s="2" t="s">
        <v>13415</v>
      </c>
      <c r="C7632" s="2" t="s">
        <v>13416</v>
      </c>
      <c r="D7632" s="2" t="s">
        <v>149</v>
      </c>
      <c r="E7632" s="2"/>
      <c r="F7632" s="2">
        <v>4</v>
      </c>
    </row>
    <row r="7633" spans="1:6" ht="18" customHeight="1">
      <c r="A7633" s="2">
        <v>7224100000</v>
      </c>
      <c r="B7633" s="2" t="s">
        <v>13417</v>
      </c>
      <c r="C7633" s="2" t="s">
        <v>13418</v>
      </c>
      <c r="D7633" s="2" t="s">
        <v>149</v>
      </c>
      <c r="E7633" s="2"/>
      <c r="F7633" s="2" t="s">
        <v>13174</v>
      </c>
    </row>
    <row r="7634" spans="1:6" ht="18" customHeight="1">
      <c r="A7634" s="2">
        <v>7224901000</v>
      </c>
      <c r="B7634" s="2" t="s">
        <v>13419</v>
      </c>
      <c r="C7634" s="2" t="s">
        <v>13420</v>
      </c>
      <c r="D7634" s="2" t="s">
        <v>149</v>
      </c>
      <c r="E7634" s="2"/>
      <c r="F7634" s="2" t="s">
        <v>13174</v>
      </c>
    </row>
    <row r="7635" spans="1:6" ht="18" customHeight="1">
      <c r="A7635" s="2">
        <v>7224909010</v>
      </c>
      <c r="B7635" s="2" t="s">
        <v>13421</v>
      </c>
      <c r="C7635" s="2" t="s">
        <v>13420</v>
      </c>
      <c r="D7635" s="2" t="s">
        <v>149</v>
      </c>
      <c r="E7635" s="2"/>
      <c r="F7635" s="2" t="s">
        <v>13174</v>
      </c>
    </row>
    <row r="7636" spans="1:6" ht="18" customHeight="1">
      <c r="A7636" s="2">
        <v>7224909090</v>
      </c>
      <c r="B7636" s="2" t="s">
        <v>13422</v>
      </c>
      <c r="C7636" s="2" t="s">
        <v>13420</v>
      </c>
      <c r="D7636" s="2" t="s">
        <v>149</v>
      </c>
      <c r="E7636" s="2"/>
      <c r="F7636" s="2" t="s">
        <v>13174</v>
      </c>
    </row>
    <row r="7637" spans="1:6" ht="18" customHeight="1">
      <c r="A7637" s="2">
        <v>7225110010</v>
      </c>
      <c r="B7637" s="2" t="s">
        <v>13423</v>
      </c>
      <c r="C7637" s="2" t="s">
        <v>13424</v>
      </c>
      <c r="D7637" s="2" t="s">
        <v>149</v>
      </c>
      <c r="E7637" s="2"/>
      <c r="F7637" s="2">
        <v>47</v>
      </c>
    </row>
    <row r="7638" spans="1:6" ht="18" customHeight="1">
      <c r="A7638" s="2">
        <v>7225110090</v>
      </c>
      <c r="B7638" s="2" t="s">
        <v>13425</v>
      </c>
      <c r="C7638" s="2" t="s">
        <v>13424</v>
      </c>
      <c r="D7638" s="2" t="s">
        <v>149</v>
      </c>
      <c r="E7638" s="2"/>
      <c r="F7638" s="2">
        <v>47</v>
      </c>
    </row>
    <row r="7639" spans="1:6" ht="18" customHeight="1">
      <c r="A7639" s="2">
        <v>7225190000</v>
      </c>
      <c r="B7639" s="2" t="s">
        <v>13426</v>
      </c>
      <c r="C7639" s="2" t="s">
        <v>13424</v>
      </c>
      <c r="D7639" s="2" t="s">
        <v>149</v>
      </c>
      <c r="E7639" s="2"/>
      <c r="F7639" s="2">
        <v>4</v>
      </c>
    </row>
    <row r="7640" spans="1:6" ht="18" customHeight="1">
      <c r="A7640" s="2">
        <v>7225301000</v>
      </c>
      <c r="B7640" s="2" t="s">
        <v>13427</v>
      </c>
      <c r="C7640" s="2" t="s">
        <v>13428</v>
      </c>
      <c r="D7640" s="2" t="s">
        <v>149</v>
      </c>
      <c r="E7640" s="2"/>
      <c r="F7640" s="2">
        <v>4</v>
      </c>
    </row>
    <row r="7641" spans="1:6" ht="18" customHeight="1">
      <c r="A7641" s="2">
        <v>7225309000</v>
      </c>
      <c r="B7641" s="2" t="s">
        <v>13429</v>
      </c>
      <c r="C7641" s="2" t="s">
        <v>13428</v>
      </c>
      <c r="D7641" s="2" t="s">
        <v>149</v>
      </c>
      <c r="E7641" s="2"/>
      <c r="F7641" s="2">
        <v>4</v>
      </c>
    </row>
    <row r="7642" spans="1:6" ht="18" customHeight="1">
      <c r="A7642" s="2">
        <v>7225401000</v>
      </c>
      <c r="B7642" s="2" t="s">
        <v>13430</v>
      </c>
      <c r="C7642" s="2" t="s">
        <v>13428</v>
      </c>
      <c r="D7642" s="2" t="s">
        <v>149</v>
      </c>
      <c r="E7642" s="2"/>
      <c r="F7642" s="2">
        <v>4</v>
      </c>
    </row>
    <row r="7643" spans="1:6" ht="18" customHeight="1">
      <c r="A7643" s="2">
        <v>7225409100</v>
      </c>
      <c r="B7643" s="2" t="s">
        <v>13431</v>
      </c>
      <c r="C7643" s="2" t="s">
        <v>13428</v>
      </c>
      <c r="D7643" s="2" t="s">
        <v>149</v>
      </c>
      <c r="E7643" s="2"/>
      <c r="F7643" s="2">
        <v>4</v>
      </c>
    </row>
    <row r="7644" spans="1:6" ht="18" customHeight="1">
      <c r="A7644" s="2">
        <v>7225409900</v>
      </c>
      <c r="B7644" s="2" t="s">
        <v>13432</v>
      </c>
      <c r="C7644" s="2" t="s">
        <v>13428</v>
      </c>
      <c r="D7644" s="2" t="s">
        <v>149</v>
      </c>
      <c r="E7644" s="2"/>
      <c r="F7644" s="2">
        <v>4</v>
      </c>
    </row>
    <row r="7645" spans="1:6" ht="18" customHeight="1">
      <c r="A7645" s="2">
        <v>7225500000</v>
      </c>
      <c r="B7645" s="2" t="s">
        <v>13433</v>
      </c>
      <c r="C7645" s="2" t="s">
        <v>13434</v>
      </c>
      <c r="D7645" s="2" t="s">
        <v>149</v>
      </c>
      <c r="E7645" s="2"/>
      <c r="F7645" s="2">
        <v>4</v>
      </c>
    </row>
    <row r="7646" spans="1:6" ht="18" customHeight="1">
      <c r="A7646" s="2">
        <v>7225910000</v>
      </c>
      <c r="B7646" s="2" t="s">
        <v>13435</v>
      </c>
      <c r="C7646" s="2" t="s">
        <v>13436</v>
      </c>
      <c r="D7646" s="2" t="s">
        <v>149</v>
      </c>
      <c r="E7646" s="2"/>
      <c r="F7646" s="2">
        <v>4</v>
      </c>
    </row>
    <row r="7647" spans="1:6" ht="18" customHeight="1">
      <c r="A7647" s="2">
        <v>7225920000</v>
      </c>
      <c r="B7647" s="2" t="s">
        <v>13437</v>
      </c>
      <c r="C7647" s="2" t="s">
        <v>13436</v>
      </c>
      <c r="D7647" s="2" t="s">
        <v>149</v>
      </c>
      <c r="E7647" s="2"/>
      <c r="F7647" s="2">
        <v>4</v>
      </c>
    </row>
    <row r="7648" spans="1:6" ht="18" customHeight="1">
      <c r="A7648" s="2">
        <v>7225991000</v>
      </c>
      <c r="B7648" s="2" t="s">
        <v>13438</v>
      </c>
      <c r="C7648" s="2" t="s">
        <v>13436</v>
      </c>
      <c r="D7648" s="2" t="s">
        <v>149</v>
      </c>
      <c r="E7648" s="2"/>
      <c r="F7648" s="2">
        <v>4</v>
      </c>
    </row>
    <row r="7649" spans="1:6" ht="18" customHeight="1">
      <c r="A7649" s="2">
        <v>7225999000</v>
      </c>
      <c r="B7649" s="2" t="s">
        <v>13439</v>
      </c>
      <c r="C7649" s="2" t="s">
        <v>13436</v>
      </c>
      <c r="D7649" s="2" t="s">
        <v>149</v>
      </c>
      <c r="E7649" s="2"/>
      <c r="F7649" s="2">
        <v>4</v>
      </c>
    </row>
    <row r="7650" spans="1:6" ht="18" customHeight="1">
      <c r="A7650" s="2">
        <v>7226110010</v>
      </c>
      <c r="B7650" s="2" t="s">
        <v>13440</v>
      </c>
      <c r="C7650" s="2" t="s">
        <v>13441</v>
      </c>
      <c r="D7650" s="2" t="s">
        <v>149</v>
      </c>
      <c r="E7650" s="2"/>
      <c r="F7650" s="2">
        <v>4</v>
      </c>
    </row>
    <row r="7651" spans="1:6" ht="18" customHeight="1">
      <c r="A7651" s="2">
        <v>7226110090</v>
      </c>
      <c r="B7651" s="2" t="s">
        <v>13442</v>
      </c>
      <c r="C7651" s="2" t="s">
        <v>13441</v>
      </c>
      <c r="D7651" s="2" t="s">
        <v>149</v>
      </c>
      <c r="E7651" s="2"/>
      <c r="F7651" s="2">
        <v>4</v>
      </c>
    </row>
    <row r="7652" spans="1:6" ht="18" customHeight="1">
      <c r="A7652" s="2">
        <v>7226190000</v>
      </c>
      <c r="B7652" s="2" t="s">
        <v>13443</v>
      </c>
      <c r="C7652" s="2" t="s">
        <v>13441</v>
      </c>
      <c r="D7652" s="2" t="s">
        <v>149</v>
      </c>
      <c r="E7652" s="2"/>
      <c r="F7652" s="2">
        <v>4</v>
      </c>
    </row>
    <row r="7653" spans="1:6" ht="18" customHeight="1">
      <c r="A7653" s="2">
        <v>7226200000</v>
      </c>
      <c r="B7653" s="2" t="s">
        <v>13444</v>
      </c>
      <c r="C7653" s="2" t="s">
        <v>13445</v>
      </c>
      <c r="D7653" s="2" t="s">
        <v>149</v>
      </c>
      <c r="E7653" s="2"/>
      <c r="F7653" s="2">
        <v>4</v>
      </c>
    </row>
    <row r="7654" spans="1:6" ht="18" customHeight="1">
      <c r="A7654" s="2">
        <v>7226911000</v>
      </c>
      <c r="B7654" s="2" t="s">
        <v>13446</v>
      </c>
      <c r="C7654" s="2" t="s">
        <v>13447</v>
      </c>
      <c r="D7654" s="2" t="s">
        <v>149</v>
      </c>
      <c r="E7654" s="2"/>
      <c r="F7654" s="2">
        <v>4</v>
      </c>
    </row>
    <row r="7655" spans="1:6" ht="18" customHeight="1">
      <c r="A7655" s="2">
        <v>7226919100</v>
      </c>
      <c r="B7655" s="2" t="s">
        <v>13448</v>
      </c>
      <c r="C7655" s="2" t="s">
        <v>13447</v>
      </c>
      <c r="D7655" s="2" t="s">
        <v>149</v>
      </c>
      <c r="E7655" s="2"/>
      <c r="F7655" s="2">
        <v>4</v>
      </c>
    </row>
    <row r="7656" spans="1:6" ht="18" customHeight="1">
      <c r="A7656" s="2">
        <v>7226919900</v>
      </c>
      <c r="B7656" s="2" t="s">
        <v>10346</v>
      </c>
      <c r="C7656" s="2" t="s">
        <v>13447</v>
      </c>
      <c r="D7656" s="2" t="s">
        <v>149</v>
      </c>
      <c r="E7656" s="2"/>
      <c r="F7656" s="2">
        <v>4</v>
      </c>
    </row>
    <row r="7657" spans="1:6" ht="18" customHeight="1">
      <c r="A7657" s="2">
        <v>7226920000</v>
      </c>
      <c r="B7657" s="2" t="s">
        <v>13449</v>
      </c>
      <c r="C7657" s="2" t="s">
        <v>13447</v>
      </c>
      <c r="D7657" s="2" t="s">
        <v>149</v>
      </c>
      <c r="E7657" s="2"/>
      <c r="F7657" s="2">
        <v>4</v>
      </c>
    </row>
    <row r="7658" spans="1:6" ht="18" customHeight="1">
      <c r="A7658" s="2">
        <v>7226991000</v>
      </c>
      <c r="B7658" s="2" t="s">
        <v>13450</v>
      </c>
      <c r="C7658" s="2" t="s">
        <v>13447</v>
      </c>
      <c r="D7658" s="2" t="s">
        <v>149</v>
      </c>
      <c r="E7658" s="2"/>
      <c r="F7658" s="2">
        <v>4</v>
      </c>
    </row>
    <row r="7659" spans="1:6" ht="18" customHeight="1">
      <c r="A7659" s="2">
        <v>7226992000</v>
      </c>
      <c r="B7659" s="2" t="s">
        <v>13451</v>
      </c>
      <c r="C7659" s="2" t="s">
        <v>13447</v>
      </c>
      <c r="D7659" s="2" t="s">
        <v>149</v>
      </c>
      <c r="E7659" s="2"/>
      <c r="F7659" s="2">
        <v>4</v>
      </c>
    </row>
    <row r="7660" spans="1:6" ht="18" customHeight="1">
      <c r="A7660" s="2">
        <v>7226999001</v>
      </c>
      <c r="B7660" s="2" t="s">
        <v>13452</v>
      </c>
      <c r="C7660" s="2" t="s">
        <v>13447</v>
      </c>
      <c r="D7660" s="2" t="s">
        <v>149</v>
      </c>
      <c r="E7660" s="2"/>
      <c r="F7660" s="2">
        <v>4</v>
      </c>
    </row>
    <row r="7661" spans="1:6" ht="18" customHeight="1">
      <c r="A7661" s="2">
        <v>7226999090</v>
      </c>
      <c r="B7661" s="2" t="s">
        <v>13453</v>
      </c>
      <c r="C7661" s="2" t="s">
        <v>13447</v>
      </c>
      <c r="D7661" s="2" t="s">
        <v>149</v>
      </c>
      <c r="E7661" s="2"/>
      <c r="F7661" s="2">
        <v>4</v>
      </c>
    </row>
    <row r="7662" spans="1:6" ht="18" customHeight="1">
      <c r="A7662" s="2">
        <v>7227100000</v>
      </c>
      <c r="B7662" s="2" t="s">
        <v>13454</v>
      </c>
      <c r="C7662" s="2" t="s">
        <v>13455</v>
      </c>
      <c r="D7662" s="2" t="s">
        <v>149</v>
      </c>
      <c r="E7662" s="2"/>
      <c r="F7662" s="2">
        <v>4</v>
      </c>
    </row>
    <row r="7663" spans="1:6" ht="18" customHeight="1">
      <c r="A7663" s="2">
        <v>7227200000</v>
      </c>
      <c r="B7663" s="2" t="s">
        <v>13456</v>
      </c>
      <c r="C7663" s="2" t="s">
        <v>13455</v>
      </c>
      <c r="D7663" s="2" t="s">
        <v>149</v>
      </c>
      <c r="E7663" s="2"/>
      <c r="F7663" s="2">
        <v>4</v>
      </c>
    </row>
    <row r="7664" spans="1:6" ht="18" customHeight="1">
      <c r="A7664" s="2">
        <v>7227901000</v>
      </c>
      <c r="B7664" s="2" t="s">
        <v>13457</v>
      </c>
      <c r="C7664" s="2" t="s">
        <v>13455</v>
      </c>
      <c r="D7664" s="2" t="s">
        <v>149</v>
      </c>
      <c r="E7664" s="2"/>
      <c r="F7664" s="2">
        <v>4</v>
      </c>
    </row>
    <row r="7665" spans="1:6" ht="18" customHeight="1">
      <c r="A7665" s="2">
        <v>7227909100</v>
      </c>
      <c r="B7665" s="2" t="s">
        <v>13458</v>
      </c>
      <c r="C7665" s="2" t="s">
        <v>13455</v>
      </c>
      <c r="D7665" s="2" t="s">
        <v>149</v>
      </c>
      <c r="E7665" s="2"/>
      <c r="F7665" s="2">
        <v>4</v>
      </c>
    </row>
    <row r="7666" spans="1:6" ht="18" customHeight="1">
      <c r="A7666" s="2">
        <v>7227909900</v>
      </c>
      <c r="B7666" s="2" t="s">
        <v>13459</v>
      </c>
      <c r="C7666" s="2" t="s">
        <v>13455</v>
      </c>
      <c r="D7666" s="2" t="s">
        <v>149</v>
      </c>
      <c r="E7666" s="2"/>
      <c r="F7666" s="2">
        <v>4</v>
      </c>
    </row>
    <row r="7667" spans="1:6" ht="18" customHeight="1">
      <c r="A7667" s="2">
        <v>7228100000</v>
      </c>
      <c r="B7667" s="2" t="s">
        <v>13460</v>
      </c>
      <c r="C7667" s="2" t="s">
        <v>13461</v>
      </c>
      <c r="D7667" s="2" t="s">
        <v>149</v>
      </c>
      <c r="E7667" s="2"/>
      <c r="F7667" s="2">
        <v>4</v>
      </c>
    </row>
    <row r="7668" spans="1:6" ht="18" customHeight="1">
      <c r="A7668" s="2">
        <v>7228200000</v>
      </c>
      <c r="B7668" s="2" t="s">
        <v>13462</v>
      </c>
      <c r="C7668" s="2" t="s">
        <v>13461</v>
      </c>
      <c r="D7668" s="2" t="s">
        <v>149</v>
      </c>
      <c r="E7668" s="2"/>
      <c r="F7668" s="2">
        <v>4</v>
      </c>
    </row>
    <row r="7669" spans="1:6" ht="18" customHeight="1">
      <c r="A7669" s="2">
        <v>7228301000</v>
      </c>
      <c r="B7669" s="2" t="s">
        <v>13463</v>
      </c>
      <c r="C7669" s="2" t="s">
        <v>13461</v>
      </c>
      <c r="D7669" s="2" t="s">
        <v>149</v>
      </c>
      <c r="E7669" s="2"/>
      <c r="F7669" s="2">
        <v>4</v>
      </c>
    </row>
    <row r="7670" spans="1:6" ht="18" customHeight="1">
      <c r="A7670" s="2">
        <v>7228309100</v>
      </c>
      <c r="B7670" s="2" t="s">
        <v>13464</v>
      </c>
      <c r="C7670" s="2" t="s">
        <v>13461</v>
      </c>
      <c r="D7670" s="2" t="s">
        <v>149</v>
      </c>
      <c r="E7670" s="2"/>
      <c r="F7670" s="2">
        <v>4</v>
      </c>
    </row>
    <row r="7671" spans="1:6" ht="18" customHeight="1">
      <c r="A7671" s="2">
        <v>7228309900</v>
      </c>
      <c r="B7671" s="2" t="s">
        <v>13465</v>
      </c>
      <c r="C7671" s="2" t="s">
        <v>13461</v>
      </c>
      <c r="D7671" s="2" t="s">
        <v>149</v>
      </c>
      <c r="E7671" s="2"/>
      <c r="F7671" s="2">
        <v>4</v>
      </c>
    </row>
    <row r="7672" spans="1:6" ht="18" customHeight="1">
      <c r="A7672" s="2">
        <v>7228400000</v>
      </c>
      <c r="B7672" s="2" t="s">
        <v>13466</v>
      </c>
      <c r="C7672" s="2" t="s">
        <v>13461</v>
      </c>
      <c r="D7672" s="2" t="s">
        <v>149</v>
      </c>
      <c r="E7672" s="2"/>
      <c r="F7672" s="2">
        <v>4</v>
      </c>
    </row>
    <row r="7673" spans="1:6" ht="18" customHeight="1">
      <c r="A7673" s="2">
        <v>7228500000</v>
      </c>
      <c r="B7673" s="2" t="s">
        <v>13467</v>
      </c>
      <c r="C7673" s="2" t="s">
        <v>13461</v>
      </c>
      <c r="D7673" s="2" t="s">
        <v>149</v>
      </c>
      <c r="E7673" s="2"/>
      <c r="F7673" s="2">
        <v>4</v>
      </c>
    </row>
    <row r="7674" spans="1:6" ht="18" customHeight="1">
      <c r="A7674" s="2">
        <v>7228600000</v>
      </c>
      <c r="B7674" s="2" t="s">
        <v>13468</v>
      </c>
      <c r="C7674" s="2" t="s">
        <v>13461</v>
      </c>
      <c r="D7674" s="2" t="s">
        <v>149</v>
      </c>
      <c r="E7674" s="2"/>
      <c r="F7674" s="2">
        <v>4</v>
      </c>
    </row>
    <row r="7675" spans="1:6" ht="18" customHeight="1">
      <c r="A7675" s="2">
        <v>7228701000</v>
      </c>
      <c r="B7675" s="2" t="s">
        <v>13469</v>
      </c>
      <c r="C7675" s="2" t="s">
        <v>13470</v>
      </c>
      <c r="D7675" s="2" t="s">
        <v>149</v>
      </c>
      <c r="E7675" s="2"/>
      <c r="F7675" s="2">
        <v>4</v>
      </c>
    </row>
    <row r="7676" spans="1:6" ht="18" customHeight="1">
      <c r="A7676" s="2">
        <v>7228709000</v>
      </c>
      <c r="B7676" s="2" t="s">
        <v>13471</v>
      </c>
      <c r="C7676" s="2" t="s">
        <v>13472</v>
      </c>
      <c r="D7676" s="2" t="s">
        <v>149</v>
      </c>
      <c r="E7676" s="2"/>
      <c r="F7676" s="2">
        <v>4</v>
      </c>
    </row>
    <row r="7677" spans="1:6" ht="18" customHeight="1">
      <c r="A7677" s="2">
        <v>7228800000</v>
      </c>
      <c r="B7677" s="2" t="s">
        <v>13473</v>
      </c>
      <c r="C7677" s="2" t="s">
        <v>13470</v>
      </c>
      <c r="D7677" s="2" t="s">
        <v>149</v>
      </c>
      <c r="E7677" s="2"/>
      <c r="F7677" s="2">
        <v>4</v>
      </c>
    </row>
    <row r="7678" spans="1:6" ht="18" customHeight="1">
      <c r="A7678" s="2">
        <v>7229200000</v>
      </c>
      <c r="B7678" s="2" t="s">
        <v>13474</v>
      </c>
      <c r="C7678" s="2" t="s">
        <v>13475</v>
      </c>
      <c r="D7678" s="2" t="s">
        <v>149</v>
      </c>
      <c r="E7678" s="2"/>
      <c r="F7678" s="2">
        <v>4</v>
      </c>
    </row>
    <row r="7679" spans="1:6" ht="18" customHeight="1">
      <c r="A7679" s="2">
        <v>7229901000</v>
      </c>
      <c r="B7679" s="2" t="s">
        <v>13476</v>
      </c>
      <c r="C7679" s="2" t="s">
        <v>13475</v>
      </c>
      <c r="D7679" s="2" t="s">
        <v>149</v>
      </c>
      <c r="E7679" s="2"/>
      <c r="F7679" s="2">
        <v>4</v>
      </c>
    </row>
    <row r="7680" spans="1:6" ht="18" customHeight="1">
      <c r="A7680" s="2">
        <v>7229909000</v>
      </c>
      <c r="B7680" s="2" t="s">
        <v>13477</v>
      </c>
      <c r="C7680" s="2" t="s">
        <v>13475</v>
      </c>
      <c r="D7680" s="2" t="s">
        <v>149</v>
      </c>
      <c r="E7680" s="2"/>
      <c r="F7680" s="2">
        <v>4</v>
      </c>
    </row>
    <row r="7681" spans="1:6" ht="18" customHeight="1">
      <c r="A7681" s="2">
        <v>7301100000</v>
      </c>
      <c r="B7681" s="2" t="s">
        <v>13478</v>
      </c>
      <c r="C7681" s="2" t="s">
        <v>13479</v>
      </c>
      <c r="D7681" s="2" t="s">
        <v>149</v>
      </c>
      <c r="E7681" s="2"/>
      <c r="F7681" s="2">
        <v>4</v>
      </c>
    </row>
    <row r="7682" spans="1:6" ht="18" customHeight="1">
      <c r="A7682" s="2">
        <v>7301200000</v>
      </c>
      <c r="B7682" s="2" t="s">
        <v>13480</v>
      </c>
      <c r="C7682" s="2" t="s">
        <v>13479</v>
      </c>
      <c r="D7682" s="2" t="s">
        <v>149</v>
      </c>
      <c r="E7682" s="2"/>
      <c r="F7682" s="2">
        <v>4</v>
      </c>
    </row>
    <row r="7683" spans="1:6" ht="18" customHeight="1">
      <c r="A7683" s="2">
        <v>7302100000</v>
      </c>
      <c r="B7683" s="2" t="s">
        <v>13481</v>
      </c>
      <c r="C7683" s="2" t="s">
        <v>13482</v>
      </c>
      <c r="D7683" s="2" t="s">
        <v>149</v>
      </c>
      <c r="E7683" s="2"/>
      <c r="F7683" s="2">
        <v>4</v>
      </c>
    </row>
    <row r="7684" spans="1:6" ht="18" customHeight="1">
      <c r="A7684" s="2">
        <v>7302300000</v>
      </c>
      <c r="B7684" s="2" t="s">
        <v>13483</v>
      </c>
      <c r="C7684" s="2" t="s">
        <v>13482</v>
      </c>
      <c r="D7684" s="2" t="s">
        <v>149</v>
      </c>
      <c r="E7684" s="2"/>
      <c r="F7684" s="2">
        <v>4</v>
      </c>
    </row>
    <row r="7685" spans="1:6" ht="18" customHeight="1">
      <c r="A7685" s="2">
        <v>7302400000</v>
      </c>
      <c r="B7685" s="2" t="s">
        <v>13484</v>
      </c>
      <c r="C7685" s="2" t="s">
        <v>13482</v>
      </c>
      <c r="D7685" s="2" t="s">
        <v>149</v>
      </c>
      <c r="E7685" s="2"/>
      <c r="F7685" s="2">
        <v>4</v>
      </c>
    </row>
    <row r="7686" spans="1:6" ht="18" customHeight="1">
      <c r="A7686" s="2">
        <v>7302901000</v>
      </c>
      <c r="B7686" s="2" t="s">
        <v>13485</v>
      </c>
      <c r="C7686" s="2" t="s">
        <v>13482</v>
      </c>
      <c r="D7686" s="2" t="s">
        <v>149</v>
      </c>
      <c r="E7686" s="2"/>
      <c r="F7686" s="2">
        <v>4</v>
      </c>
    </row>
    <row r="7687" spans="1:6" ht="18" customHeight="1">
      <c r="A7687" s="2">
        <v>7302909000</v>
      </c>
      <c r="B7687" s="2" t="s">
        <v>13486</v>
      </c>
      <c r="C7687" s="2" t="s">
        <v>13482</v>
      </c>
      <c r="D7687" s="2" t="s">
        <v>149</v>
      </c>
      <c r="E7687" s="2"/>
      <c r="F7687" s="2">
        <v>4</v>
      </c>
    </row>
    <row r="7688" spans="1:6" ht="18" customHeight="1">
      <c r="A7688" s="2">
        <v>7303001000</v>
      </c>
      <c r="B7688" s="2" t="s">
        <v>13487</v>
      </c>
      <c r="C7688" s="2" t="s">
        <v>13488</v>
      </c>
      <c r="D7688" s="2" t="s">
        <v>149</v>
      </c>
      <c r="E7688" s="2"/>
      <c r="F7688" s="2">
        <v>4</v>
      </c>
    </row>
    <row r="7689" spans="1:6" ht="18" customHeight="1">
      <c r="A7689" s="2">
        <v>7303009000</v>
      </c>
      <c r="B7689" s="2" t="s">
        <v>13489</v>
      </c>
      <c r="C7689" s="2" t="s">
        <v>13488</v>
      </c>
      <c r="D7689" s="2" t="s">
        <v>149</v>
      </c>
      <c r="E7689" s="2"/>
      <c r="F7689" s="2">
        <v>4</v>
      </c>
    </row>
    <row r="7690" spans="1:6" ht="18" customHeight="1">
      <c r="A7690" s="2">
        <v>7304111000</v>
      </c>
      <c r="B7690" s="2" t="s">
        <v>13490</v>
      </c>
      <c r="C7690" s="2" t="s">
        <v>13491</v>
      </c>
      <c r="D7690" s="2" t="s">
        <v>149</v>
      </c>
      <c r="E7690" s="2"/>
      <c r="F7690" s="2">
        <v>4</v>
      </c>
    </row>
    <row r="7691" spans="1:6" ht="18" customHeight="1">
      <c r="A7691" s="2">
        <v>7304112000</v>
      </c>
      <c r="B7691" s="2" t="s">
        <v>13492</v>
      </c>
      <c r="C7691" s="2" t="s">
        <v>13491</v>
      </c>
      <c r="D7691" s="2" t="s">
        <v>149</v>
      </c>
      <c r="E7691" s="2"/>
      <c r="F7691" s="2">
        <v>4</v>
      </c>
    </row>
    <row r="7692" spans="1:6" ht="18" customHeight="1">
      <c r="A7692" s="2">
        <v>7304113000</v>
      </c>
      <c r="B7692" s="2" t="s">
        <v>13493</v>
      </c>
      <c r="C7692" s="2" t="s">
        <v>13491</v>
      </c>
      <c r="D7692" s="2" t="s">
        <v>149</v>
      </c>
      <c r="E7692" s="2"/>
      <c r="F7692" s="2">
        <v>4</v>
      </c>
    </row>
    <row r="7693" spans="1:6" ht="18" customHeight="1">
      <c r="A7693" s="2">
        <v>7304119000</v>
      </c>
      <c r="B7693" s="2" t="s">
        <v>13494</v>
      </c>
      <c r="C7693" s="2" t="s">
        <v>13491</v>
      </c>
      <c r="D7693" s="2" t="s">
        <v>149</v>
      </c>
      <c r="E7693" s="2"/>
      <c r="F7693" s="2">
        <v>4</v>
      </c>
    </row>
    <row r="7694" spans="1:6" ht="18" customHeight="1">
      <c r="A7694" s="2">
        <v>7304191000</v>
      </c>
      <c r="B7694" s="2" t="s">
        <v>13495</v>
      </c>
      <c r="C7694" s="2" t="s">
        <v>13491</v>
      </c>
      <c r="D7694" s="2" t="s">
        <v>149</v>
      </c>
      <c r="E7694" s="2"/>
      <c r="F7694" s="2">
        <v>4</v>
      </c>
    </row>
    <row r="7695" spans="1:6" ht="18" customHeight="1">
      <c r="A7695" s="2">
        <v>7304192000</v>
      </c>
      <c r="B7695" s="2" t="s">
        <v>13496</v>
      </c>
      <c r="C7695" s="2" t="s">
        <v>13491</v>
      </c>
      <c r="D7695" s="2" t="s">
        <v>149</v>
      </c>
      <c r="E7695" s="2"/>
      <c r="F7695" s="2">
        <v>4</v>
      </c>
    </row>
    <row r="7696" spans="1:6" ht="18" customHeight="1">
      <c r="A7696" s="2">
        <v>7304193000</v>
      </c>
      <c r="B7696" s="2" t="s">
        <v>13497</v>
      </c>
      <c r="C7696" s="2" t="s">
        <v>13491</v>
      </c>
      <c r="D7696" s="2" t="s">
        <v>149</v>
      </c>
      <c r="E7696" s="2"/>
      <c r="F7696" s="2">
        <v>4</v>
      </c>
    </row>
    <row r="7697" spans="1:6" ht="18" customHeight="1">
      <c r="A7697" s="2">
        <v>7304199000</v>
      </c>
      <c r="B7697" s="2" t="s">
        <v>13498</v>
      </c>
      <c r="C7697" s="2" t="s">
        <v>13491</v>
      </c>
      <c r="D7697" s="2" t="s">
        <v>149</v>
      </c>
      <c r="E7697" s="2"/>
      <c r="F7697" s="2">
        <v>4</v>
      </c>
    </row>
    <row r="7698" spans="1:6" ht="18" customHeight="1">
      <c r="A7698" s="2">
        <v>7304221000</v>
      </c>
      <c r="B7698" s="2" t="s">
        <v>13499</v>
      </c>
      <c r="C7698" s="2" t="s">
        <v>13491</v>
      </c>
      <c r="D7698" s="2" t="s">
        <v>149</v>
      </c>
      <c r="E7698" s="2"/>
      <c r="F7698" s="2">
        <v>4</v>
      </c>
    </row>
    <row r="7699" spans="1:6" ht="18" customHeight="1">
      <c r="A7699" s="2">
        <v>7304229000</v>
      </c>
      <c r="B7699" s="2" t="s">
        <v>13500</v>
      </c>
      <c r="C7699" s="2" t="s">
        <v>13491</v>
      </c>
      <c r="D7699" s="2" t="s">
        <v>149</v>
      </c>
      <c r="E7699" s="2"/>
      <c r="F7699" s="2">
        <v>4</v>
      </c>
    </row>
    <row r="7700" spans="1:6" ht="18" customHeight="1">
      <c r="A7700" s="2">
        <v>7304231000</v>
      </c>
      <c r="B7700" s="2" t="s">
        <v>13501</v>
      </c>
      <c r="C7700" s="2" t="s">
        <v>13491</v>
      </c>
      <c r="D7700" s="2" t="s">
        <v>149</v>
      </c>
      <c r="E7700" s="2"/>
      <c r="F7700" s="2">
        <v>4</v>
      </c>
    </row>
    <row r="7701" spans="1:6" ht="18" customHeight="1">
      <c r="A7701" s="2">
        <v>7304239000</v>
      </c>
      <c r="B7701" s="2" t="s">
        <v>13502</v>
      </c>
      <c r="C7701" s="2" t="s">
        <v>13491</v>
      </c>
      <c r="D7701" s="2" t="s">
        <v>149</v>
      </c>
      <c r="E7701" s="2"/>
      <c r="F7701" s="2">
        <v>4</v>
      </c>
    </row>
    <row r="7702" spans="1:6" ht="18" customHeight="1">
      <c r="A7702" s="2">
        <v>7304240000</v>
      </c>
      <c r="B7702" s="2" t="s">
        <v>13503</v>
      </c>
      <c r="C7702" s="2" t="s">
        <v>13491</v>
      </c>
      <c r="D7702" s="2" t="s">
        <v>149</v>
      </c>
      <c r="E7702" s="2"/>
      <c r="F7702" s="2">
        <v>4</v>
      </c>
    </row>
    <row r="7703" spans="1:6" ht="18" customHeight="1">
      <c r="A7703" s="2">
        <v>7304291000</v>
      </c>
      <c r="B7703" s="2" t="s">
        <v>13504</v>
      </c>
      <c r="C7703" s="2" t="s">
        <v>13505</v>
      </c>
      <c r="D7703" s="2" t="s">
        <v>149</v>
      </c>
      <c r="E7703" s="2"/>
      <c r="F7703" s="2">
        <v>4</v>
      </c>
    </row>
    <row r="7704" spans="1:6" ht="18" customHeight="1">
      <c r="A7704" s="2">
        <v>7304292000</v>
      </c>
      <c r="B7704" s="2" t="s">
        <v>13506</v>
      </c>
      <c r="C7704" s="2" t="s">
        <v>13505</v>
      </c>
      <c r="D7704" s="2" t="s">
        <v>149</v>
      </c>
      <c r="E7704" s="2"/>
      <c r="F7704" s="2">
        <v>4</v>
      </c>
    </row>
    <row r="7705" spans="1:6" ht="18" customHeight="1">
      <c r="A7705" s="2">
        <v>7304293000</v>
      </c>
      <c r="B7705" s="2" t="s">
        <v>13507</v>
      </c>
      <c r="C7705" s="2" t="s">
        <v>13505</v>
      </c>
      <c r="D7705" s="2" t="s">
        <v>149</v>
      </c>
      <c r="E7705" s="2"/>
      <c r="F7705" s="2">
        <v>4</v>
      </c>
    </row>
    <row r="7706" spans="1:6" ht="18" customHeight="1">
      <c r="A7706" s="2">
        <v>7304311000</v>
      </c>
      <c r="B7706" s="2" t="s">
        <v>13508</v>
      </c>
      <c r="C7706" s="2" t="s">
        <v>13491</v>
      </c>
      <c r="D7706" s="2" t="s">
        <v>149</v>
      </c>
      <c r="E7706" s="2"/>
      <c r="F7706" s="2">
        <v>4</v>
      </c>
    </row>
    <row r="7707" spans="1:6" ht="18" customHeight="1">
      <c r="A7707" s="2">
        <v>7304312000</v>
      </c>
      <c r="B7707" s="2" t="s">
        <v>13509</v>
      </c>
      <c r="C7707" s="2" t="s">
        <v>13491</v>
      </c>
      <c r="D7707" s="2" t="s">
        <v>149</v>
      </c>
      <c r="E7707" s="2"/>
      <c r="F7707" s="2">
        <v>4</v>
      </c>
    </row>
    <row r="7708" spans="1:6" ht="18" customHeight="1">
      <c r="A7708" s="2">
        <v>7304319000</v>
      </c>
      <c r="B7708" s="2" t="s">
        <v>13510</v>
      </c>
      <c r="C7708" s="2" t="s">
        <v>13491</v>
      </c>
      <c r="D7708" s="2" t="s">
        <v>149</v>
      </c>
      <c r="E7708" s="2"/>
      <c r="F7708" s="2">
        <v>4</v>
      </c>
    </row>
    <row r="7709" spans="1:6" ht="18" customHeight="1">
      <c r="A7709" s="2">
        <v>7304391000</v>
      </c>
      <c r="B7709" s="2" t="s">
        <v>13511</v>
      </c>
      <c r="C7709" s="2" t="s">
        <v>13491</v>
      </c>
      <c r="D7709" s="2" t="s">
        <v>149</v>
      </c>
      <c r="E7709" s="2"/>
      <c r="F7709" s="2">
        <v>4</v>
      </c>
    </row>
    <row r="7710" spans="1:6" ht="18" customHeight="1">
      <c r="A7710" s="2">
        <v>7304392000</v>
      </c>
      <c r="B7710" s="2" t="s">
        <v>13512</v>
      </c>
      <c r="C7710" s="2" t="s">
        <v>13491</v>
      </c>
      <c r="D7710" s="2" t="s">
        <v>149</v>
      </c>
      <c r="E7710" s="2"/>
      <c r="F7710" s="2">
        <v>4</v>
      </c>
    </row>
    <row r="7711" spans="1:6" ht="18" customHeight="1">
      <c r="A7711" s="2">
        <v>7304399000</v>
      </c>
      <c r="B7711" s="2" t="s">
        <v>13513</v>
      </c>
      <c r="C7711" s="2" t="s">
        <v>13491</v>
      </c>
      <c r="D7711" s="2" t="s">
        <v>149</v>
      </c>
      <c r="E7711" s="2"/>
      <c r="F7711" s="2">
        <v>4</v>
      </c>
    </row>
    <row r="7712" spans="1:6" ht="18" customHeight="1">
      <c r="A7712" s="2">
        <v>7304411000</v>
      </c>
      <c r="B7712" s="2" t="s">
        <v>13514</v>
      </c>
      <c r="C7712" s="2" t="s">
        <v>13491</v>
      </c>
      <c r="D7712" s="2" t="s">
        <v>149</v>
      </c>
      <c r="E7712" s="2"/>
      <c r="F7712" s="2">
        <v>4</v>
      </c>
    </row>
    <row r="7713" spans="1:6" ht="18" customHeight="1">
      <c r="A7713" s="2">
        <v>7304419000</v>
      </c>
      <c r="B7713" s="2" t="s">
        <v>13515</v>
      </c>
      <c r="C7713" s="2" t="s">
        <v>13491</v>
      </c>
      <c r="D7713" s="2" t="s">
        <v>149</v>
      </c>
      <c r="E7713" s="2"/>
      <c r="F7713" s="2">
        <v>4</v>
      </c>
    </row>
    <row r="7714" spans="1:6" ht="18" customHeight="1">
      <c r="A7714" s="2">
        <v>7304491000</v>
      </c>
      <c r="B7714" s="2" t="s">
        <v>13516</v>
      </c>
      <c r="C7714" s="2" t="s">
        <v>13491</v>
      </c>
      <c r="D7714" s="2" t="s">
        <v>149</v>
      </c>
      <c r="E7714" s="2"/>
      <c r="F7714" s="2">
        <v>4</v>
      </c>
    </row>
    <row r="7715" spans="1:6" ht="18" customHeight="1">
      <c r="A7715" s="2">
        <v>7304499000</v>
      </c>
      <c r="B7715" s="2" t="s">
        <v>13517</v>
      </c>
      <c r="C7715" s="2" t="s">
        <v>13491</v>
      </c>
      <c r="D7715" s="2" t="s">
        <v>149</v>
      </c>
      <c r="E7715" s="2"/>
      <c r="F7715" s="2">
        <v>4</v>
      </c>
    </row>
    <row r="7716" spans="1:6" ht="18" customHeight="1">
      <c r="A7716" s="2">
        <v>7304511001</v>
      </c>
      <c r="B7716" s="2" t="s">
        <v>13518</v>
      </c>
      <c r="C7716" s="2" t="s">
        <v>13491</v>
      </c>
      <c r="D7716" s="2" t="s">
        <v>149</v>
      </c>
      <c r="E7716" s="2"/>
      <c r="F7716" s="2">
        <v>4</v>
      </c>
    </row>
    <row r="7717" spans="1:6" ht="18" customHeight="1">
      <c r="A7717" s="2">
        <v>7304511090</v>
      </c>
      <c r="B7717" s="2" t="s">
        <v>13519</v>
      </c>
      <c r="C7717" s="2" t="s">
        <v>13491</v>
      </c>
      <c r="D7717" s="2" t="s">
        <v>149</v>
      </c>
      <c r="E7717" s="2"/>
      <c r="F7717" s="2">
        <v>4</v>
      </c>
    </row>
    <row r="7718" spans="1:6" ht="18" customHeight="1">
      <c r="A7718" s="2">
        <v>7304512000</v>
      </c>
      <c r="B7718" s="2" t="s">
        <v>13520</v>
      </c>
      <c r="C7718" s="2" t="s">
        <v>13491</v>
      </c>
      <c r="D7718" s="2" t="s">
        <v>149</v>
      </c>
      <c r="E7718" s="2"/>
      <c r="F7718" s="2">
        <v>4</v>
      </c>
    </row>
    <row r="7719" spans="1:6" ht="18" customHeight="1">
      <c r="A7719" s="2">
        <v>7304519001</v>
      </c>
      <c r="B7719" s="2" t="s">
        <v>13518</v>
      </c>
      <c r="C7719" s="2" t="s">
        <v>13491</v>
      </c>
      <c r="D7719" s="2" t="s">
        <v>149</v>
      </c>
      <c r="E7719" s="2"/>
      <c r="F7719" s="2">
        <v>4</v>
      </c>
    </row>
    <row r="7720" spans="1:6" ht="18" customHeight="1">
      <c r="A7720" s="2">
        <v>7304519090</v>
      </c>
      <c r="B7720" s="2" t="s">
        <v>13521</v>
      </c>
      <c r="C7720" s="2" t="s">
        <v>13491</v>
      </c>
      <c r="D7720" s="2" t="s">
        <v>149</v>
      </c>
      <c r="E7720" s="2"/>
      <c r="F7720" s="2">
        <v>4</v>
      </c>
    </row>
    <row r="7721" spans="1:6" ht="18" customHeight="1">
      <c r="A7721" s="2">
        <v>7304591001</v>
      </c>
      <c r="B7721" s="2" t="s">
        <v>13518</v>
      </c>
      <c r="C7721" s="2" t="s">
        <v>13491</v>
      </c>
      <c r="D7721" s="2" t="s">
        <v>149</v>
      </c>
      <c r="E7721" s="2"/>
      <c r="F7721" s="2">
        <v>4</v>
      </c>
    </row>
    <row r="7722" spans="1:6" ht="18" customHeight="1">
      <c r="A7722" s="2">
        <v>7304591090</v>
      </c>
      <c r="B7722" s="2" t="s">
        <v>13522</v>
      </c>
      <c r="C7722" s="2" t="s">
        <v>13491</v>
      </c>
      <c r="D7722" s="2" t="s">
        <v>149</v>
      </c>
      <c r="E7722" s="2"/>
      <c r="F7722" s="2">
        <v>4</v>
      </c>
    </row>
    <row r="7723" spans="1:6" ht="18" customHeight="1">
      <c r="A7723" s="2">
        <v>7304592000</v>
      </c>
      <c r="B7723" s="2" t="s">
        <v>13523</v>
      </c>
      <c r="C7723" s="2" t="s">
        <v>13491</v>
      </c>
      <c r="D7723" s="2" t="s">
        <v>149</v>
      </c>
      <c r="E7723" s="2"/>
      <c r="F7723" s="2">
        <v>4</v>
      </c>
    </row>
    <row r="7724" spans="1:6" ht="18" customHeight="1">
      <c r="A7724" s="2">
        <v>7304599001</v>
      </c>
      <c r="B7724" s="2" t="s">
        <v>13518</v>
      </c>
      <c r="C7724" s="2" t="s">
        <v>13491</v>
      </c>
      <c r="D7724" s="2" t="s">
        <v>149</v>
      </c>
      <c r="E7724" s="2"/>
      <c r="F7724" s="2">
        <v>4</v>
      </c>
    </row>
    <row r="7725" spans="1:6" ht="18" customHeight="1">
      <c r="A7725" s="2">
        <v>7304599090</v>
      </c>
      <c r="B7725" s="2" t="s">
        <v>13524</v>
      </c>
      <c r="C7725" s="2" t="s">
        <v>13491</v>
      </c>
      <c r="D7725" s="2" t="s">
        <v>149</v>
      </c>
      <c r="E7725" s="2"/>
      <c r="F7725" s="2">
        <v>4</v>
      </c>
    </row>
    <row r="7726" spans="1:6" ht="18" customHeight="1">
      <c r="A7726" s="2">
        <v>7304900000</v>
      </c>
      <c r="B7726" s="2" t="s">
        <v>13525</v>
      </c>
      <c r="C7726" s="2" t="s">
        <v>13491</v>
      </c>
      <c r="D7726" s="2" t="s">
        <v>149</v>
      </c>
      <c r="E7726" s="2"/>
      <c r="F7726" s="2">
        <v>4</v>
      </c>
    </row>
    <row r="7727" spans="1:6" ht="18" customHeight="1">
      <c r="A7727" s="2">
        <v>7305110000</v>
      </c>
      <c r="B7727" s="2" t="s">
        <v>13526</v>
      </c>
      <c r="C7727" s="2" t="s">
        <v>13527</v>
      </c>
      <c r="D7727" s="2" t="s">
        <v>149</v>
      </c>
      <c r="E7727" s="2"/>
      <c r="F7727" s="2">
        <v>4</v>
      </c>
    </row>
    <row r="7728" spans="1:6" ht="18" customHeight="1">
      <c r="A7728" s="2">
        <v>7305120000</v>
      </c>
      <c r="B7728" s="2" t="s">
        <v>13528</v>
      </c>
      <c r="C7728" s="2" t="s">
        <v>13527</v>
      </c>
      <c r="D7728" s="2" t="s">
        <v>149</v>
      </c>
      <c r="E7728" s="2"/>
      <c r="F7728" s="2">
        <v>4</v>
      </c>
    </row>
    <row r="7729" spans="1:6" ht="18" customHeight="1">
      <c r="A7729" s="2">
        <v>7305190000</v>
      </c>
      <c r="B7729" s="2" t="s">
        <v>13529</v>
      </c>
      <c r="C7729" s="2" t="s">
        <v>13527</v>
      </c>
      <c r="D7729" s="2" t="s">
        <v>149</v>
      </c>
      <c r="E7729" s="2"/>
      <c r="F7729" s="2">
        <v>4</v>
      </c>
    </row>
    <row r="7730" spans="1:6" ht="18" customHeight="1">
      <c r="A7730" s="2">
        <v>7305200000</v>
      </c>
      <c r="B7730" s="2" t="s">
        <v>13530</v>
      </c>
      <c r="C7730" s="2" t="s">
        <v>13527</v>
      </c>
      <c r="D7730" s="2" t="s">
        <v>149</v>
      </c>
      <c r="E7730" s="2"/>
      <c r="F7730" s="2">
        <v>4</v>
      </c>
    </row>
    <row r="7731" spans="1:6" ht="18" customHeight="1">
      <c r="A7731" s="2">
        <v>7305310000</v>
      </c>
      <c r="B7731" s="2" t="s">
        <v>13531</v>
      </c>
      <c r="C7731" s="2" t="s">
        <v>13527</v>
      </c>
      <c r="D7731" s="2" t="s">
        <v>149</v>
      </c>
      <c r="E7731" s="2"/>
      <c r="F7731" s="2">
        <v>4</v>
      </c>
    </row>
    <row r="7732" spans="1:6" ht="18" customHeight="1">
      <c r="A7732" s="2">
        <v>7305390000</v>
      </c>
      <c r="B7732" s="2" t="s">
        <v>13532</v>
      </c>
      <c r="C7732" s="2" t="s">
        <v>13527</v>
      </c>
      <c r="D7732" s="2" t="s">
        <v>149</v>
      </c>
      <c r="E7732" s="2"/>
      <c r="F7732" s="2">
        <v>4</v>
      </c>
    </row>
    <row r="7733" spans="1:6" ht="18" customHeight="1">
      <c r="A7733" s="2">
        <v>7305900000</v>
      </c>
      <c r="B7733" s="2" t="s">
        <v>13533</v>
      </c>
      <c r="C7733" s="2" t="s">
        <v>13527</v>
      </c>
      <c r="D7733" s="2" t="s">
        <v>149</v>
      </c>
      <c r="E7733" s="2"/>
      <c r="F7733" s="2">
        <v>4</v>
      </c>
    </row>
    <row r="7734" spans="1:6" ht="18" customHeight="1">
      <c r="A7734" s="2">
        <v>7306110000</v>
      </c>
      <c r="B7734" s="2" t="s">
        <v>13534</v>
      </c>
      <c r="C7734" s="2" t="s">
        <v>13535</v>
      </c>
      <c r="D7734" s="2" t="s">
        <v>149</v>
      </c>
      <c r="E7734" s="2"/>
      <c r="F7734" s="2">
        <v>4</v>
      </c>
    </row>
    <row r="7735" spans="1:6" ht="18" customHeight="1">
      <c r="A7735" s="2">
        <v>7306190000</v>
      </c>
      <c r="B7735" s="2" t="s">
        <v>13536</v>
      </c>
      <c r="C7735" s="2" t="s">
        <v>13535</v>
      </c>
      <c r="D7735" s="2" t="s">
        <v>149</v>
      </c>
      <c r="E7735" s="2"/>
      <c r="F7735" s="2">
        <v>4</v>
      </c>
    </row>
    <row r="7736" spans="1:6" ht="18" customHeight="1">
      <c r="A7736" s="2">
        <v>7306210000</v>
      </c>
      <c r="B7736" s="2" t="s">
        <v>13537</v>
      </c>
      <c r="C7736" s="2" t="s">
        <v>13538</v>
      </c>
      <c r="D7736" s="2" t="s">
        <v>149</v>
      </c>
      <c r="E7736" s="2"/>
      <c r="F7736" s="2">
        <v>4</v>
      </c>
    </row>
    <row r="7737" spans="1:6" ht="18" customHeight="1">
      <c r="A7737" s="2">
        <v>7306290000</v>
      </c>
      <c r="B7737" s="2" t="s">
        <v>13539</v>
      </c>
      <c r="C7737" s="2" t="s">
        <v>13538</v>
      </c>
      <c r="D7737" s="2" t="s">
        <v>149</v>
      </c>
      <c r="E7737" s="2"/>
      <c r="F7737" s="2">
        <v>4</v>
      </c>
    </row>
    <row r="7738" spans="1:6" ht="18" customHeight="1">
      <c r="A7738" s="2">
        <v>7306301100</v>
      </c>
      <c r="B7738" s="2" t="s">
        <v>13540</v>
      </c>
      <c r="C7738" s="2" t="s">
        <v>13541</v>
      </c>
      <c r="D7738" s="2" t="s">
        <v>149</v>
      </c>
      <c r="E7738" s="2"/>
      <c r="F7738" s="2">
        <v>4</v>
      </c>
    </row>
    <row r="7739" spans="1:6" ht="18" customHeight="1">
      <c r="A7739" s="2">
        <v>7306301900</v>
      </c>
      <c r="B7739" s="2" t="s">
        <v>13542</v>
      </c>
      <c r="C7739" s="2" t="s">
        <v>13541</v>
      </c>
      <c r="D7739" s="2" t="s">
        <v>149</v>
      </c>
      <c r="E7739" s="2"/>
      <c r="F7739" s="2">
        <v>4</v>
      </c>
    </row>
    <row r="7740" spans="1:6" ht="18" customHeight="1">
      <c r="A7740" s="2">
        <v>7306309000</v>
      </c>
      <c r="B7740" s="2" t="s">
        <v>13543</v>
      </c>
      <c r="C7740" s="2" t="s">
        <v>13541</v>
      </c>
      <c r="D7740" s="2" t="s">
        <v>149</v>
      </c>
      <c r="E7740" s="2"/>
      <c r="F7740" s="2">
        <v>4</v>
      </c>
    </row>
    <row r="7741" spans="1:6" ht="18" customHeight="1">
      <c r="A7741" s="2">
        <v>7306400000</v>
      </c>
      <c r="B7741" s="2" t="s">
        <v>13544</v>
      </c>
      <c r="C7741" s="2" t="s">
        <v>13541</v>
      </c>
      <c r="D7741" s="2" t="s">
        <v>149</v>
      </c>
      <c r="E7741" s="2"/>
      <c r="F7741" s="2">
        <v>4</v>
      </c>
    </row>
    <row r="7742" spans="1:6" ht="18" customHeight="1">
      <c r="A7742" s="2">
        <v>7306500000</v>
      </c>
      <c r="B7742" s="2" t="s">
        <v>13545</v>
      </c>
      <c r="C7742" s="2" t="s">
        <v>13541</v>
      </c>
      <c r="D7742" s="2" t="s">
        <v>149</v>
      </c>
      <c r="E7742" s="2"/>
      <c r="F7742" s="2">
        <v>4</v>
      </c>
    </row>
    <row r="7743" spans="1:6" ht="18" customHeight="1">
      <c r="A7743" s="2">
        <v>7306610000</v>
      </c>
      <c r="B7743" s="2" t="s">
        <v>13546</v>
      </c>
      <c r="C7743" s="2" t="s">
        <v>13547</v>
      </c>
      <c r="D7743" s="2" t="s">
        <v>149</v>
      </c>
      <c r="E7743" s="2"/>
      <c r="F7743" s="2">
        <v>4</v>
      </c>
    </row>
    <row r="7744" spans="1:6" ht="18" customHeight="1">
      <c r="A7744" s="2">
        <v>7306690000</v>
      </c>
      <c r="B7744" s="2" t="s">
        <v>13548</v>
      </c>
      <c r="C7744" s="2" t="s">
        <v>13547</v>
      </c>
      <c r="D7744" s="2" t="s">
        <v>149</v>
      </c>
      <c r="E7744" s="2"/>
      <c r="F7744" s="2">
        <v>4</v>
      </c>
    </row>
    <row r="7745" spans="1:6" ht="18" customHeight="1">
      <c r="A7745" s="2">
        <v>7306900010</v>
      </c>
      <c r="B7745" s="2" t="s">
        <v>13549</v>
      </c>
      <c r="C7745" s="2" t="s">
        <v>13541</v>
      </c>
      <c r="D7745" s="2" t="s">
        <v>149</v>
      </c>
      <c r="E7745" s="2" t="s">
        <v>5439</v>
      </c>
      <c r="F7745" s="2">
        <v>43</v>
      </c>
    </row>
    <row r="7746" spans="1:6" ht="18" customHeight="1">
      <c r="A7746" s="2">
        <v>7306900090</v>
      </c>
      <c r="B7746" s="2" t="s">
        <v>13550</v>
      </c>
      <c r="C7746" s="2" t="s">
        <v>13541</v>
      </c>
      <c r="D7746" s="2" t="s">
        <v>149</v>
      </c>
      <c r="E7746" s="2" t="s">
        <v>5439</v>
      </c>
      <c r="F7746" s="2">
        <v>4</v>
      </c>
    </row>
    <row r="7747" spans="1:6" ht="18" customHeight="1">
      <c r="A7747" s="2">
        <v>7307110000</v>
      </c>
      <c r="B7747" s="2" t="s">
        <v>13551</v>
      </c>
      <c r="C7747" s="2" t="s">
        <v>13552</v>
      </c>
      <c r="D7747" s="2" t="s">
        <v>149</v>
      </c>
      <c r="E7747" s="2"/>
      <c r="F7747" s="2">
        <v>4</v>
      </c>
    </row>
    <row r="7748" spans="1:6" ht="18" customHeight="1">
      <c r="A7748" s="2">
        <v>7307190000</v>
      </c>
      <c r="B7748" s="2" t="s">
        <v>13553</v>
      </c>
      <c r="C7748" s="2" t="s">
        <v>13552</v>
      </c>
      <c r="D7748" s="2" t="s">
        <v>149</v>
      </c>
      <c r="E7748" s="2"/>
      <c r="F7748" s="2">
        <v>4</v>
      </c>
    </row>
    <row r="7749" spans="1:6" ht="18" customHeight="1">
      <c r="A7749" s="2">
        <v>7307210000</v>
      </c>
      <c r="B7749" s="2" t="s">
        <v>13554</v>
      </c>
      <c r="C7749" s="2" t="s">
        <v>13552</v>
      </c>
      <c r="D7749" s="2" t="s">
        <v>149</v>
      </c>
      <c r="E7749" s="2"/>
      <c r="F7749" s="2">
        <v>4</v>
      </c>
    </row>
    <row r="7750" spans="1:6" ht="18" customHeight="1">
      <c r="A7750" s="2">
        <v>7307220000</v>
      </c>
      <c r="B7750" s="2" t="s">
        <v>13555</v>
      </c>
      <c r="C7750" s="2" t="s">
        <v>13552</v>
      </c>
      <c r="D7750" s="2" t="s">
        <v>149</v>
      </c>
      <c r="E7750" s="2"/>
      <c r="F7750" s="2">
        <v>4</v>
      </c>
    </row>
    <row r="7751" spans="1:6" ht="18" customHeight="1">
      <c r="A7751" s="2">
        <v>7307230000</v>
      </c>
      <c r="B7751" s="2" t="s">
        <v>13556</v>
      </c>
      <c r="C7751" s="2" t="s">
        <v>13552</v>
      </c>
      <c r="D7751" s="2" t="s">
        <v>149</v>
      </c>
      <c r="E7751" s="2"/>
      <c r="F7751" s="2">
        <v>4</v>
      </c>
    </row>
    <row r="7752" spans="1:6" ht="18" customHeight="1">
      <c r="A7752" s="2">
        <v>7307290000</v>
      </c>
      <c r="B7752" s="2" t="s">
        <v>13557</v>
      </c>
      <c r="C7752" s="2" t="s">
        <v>13552</v>
      </c>
      <c r="D7752" s="2" t="s">
        <v>149</v>
      </c>
      <c r="E7752" s="2"/>
      <c r="F7752" s="2">
        <v>4</v>
      </c>
    </row>
    <row r="7753" spans="1:6" ht="18" customHeight="1">
      <c r="A7753" s="2">
        <v>7307910000</v>
      </c>
      <c r="B7753" s="2" t="s">
        <v>13558</v>
      </c>
      <c r="C7753" s="2" t="s">
        <v>13552</v>
      </c>
      <c r="D7753" s="2" t="s">
        <v>149</v>
      </c>
      <c r="E7753" s="2"/>
      <c r="F7753" s="2">
        <v>4</v>
      </c>
    </row>
    <row r="7754" spans="1:6" ht="18" customHeight="1">
      <c r="A7754" s="2">
        <v>7307920000</v>
      </c>
      <c r="B7754" s="2" t="s">
        <v>13559</v>
      </c>
      <c r="C7754" s="2" t="s">
        <v>13552</v>
      </c>
      <c r="D7754" s="2" t="s">
        <v>149</v>
      </c>
      <c r="E7754" s="2"/>
      <c r="F7754" s="2">
        <v>4</v>
      </c>
    </row>
    <row r="7755" spans="1:6" ht="18" customHeight="1">
      <c r="A7755" s="2">
        <v>7307930000</v>
      </c>
      <c r="B7755" s="2" t="s">
        <v>13560</v>
      </c>
      <c r="C7755" s="2" t="s">
        <v>13552</v>
      </c>
      <c r="D7755" s="2" t="s">
        <v>149</v>
      </c>
      <c r="E7755" s="2"/>
      <c r="F7755" s="2">
        <v>4</v>
      </c>
    </row>
    <row r="7756" spans="1:6" ht="18" customHeight="1">
      <c r="A7756" s="2">
        <v>7307990000</v>
      </c>
      <c r="B7756" s="2" t="s">
        <v>13561</v>
      </c>
      <c r="C7756" s="2" t="s">
        <v>13552</v>
      </c>
      <c r="D7756" s="2" t="s">
        <v>149</v>
      </c>
      <c r="E7756" s="2"/>
      <c r="F7756" s="2">
        <v>4</v>
      </c>
    </row>
    <row r="7757" spans="1:6" ht="18" customHeight="1">
      <c r="A7757" s="2">
        <v>7308100000</v>
      </c>
      <c r="B7757" s="2" t="s">
        <v>13562</v>
      </c>
      <c r="C7757" s="2" t="s">
        <v>13563</v>
      </c>
      <c r="D7757" s="2" t="s">
        <v>149</v>
      </c>
      <c r="E7757" s="2"/>
      <c r="F7757" s="2"/>
    </row>
    <row r="7758" spans="1:6" ht="18" customHeight="1">
      <c r="A7758" s="2">
        <v>7308200000</v>
      </c>
      <c r="B7758" s="2" t="s">
        <v>13564</v>
      </c>
      <c r="C7758" s="2" t="s">
        <v>13565</v>
      </c>
      <c r="D7758" s="2" t="s">
        <v>149</v>
      </c>
      <c r="E7758" s="2"/>
      <c r="F7758" s="2"/>
    </row>
    <row r="7759" spans="1:6" ht="18" customHeight="1">
      <c r="A7759" s="2">
        <v>7308300000</v>
      </c>
      <c r="B7759" s="2" t="s">
        <v>13566</v>
      </c>
      <c r="C7759" s="2" t="s">
        <v>13567</v>
      </c>
      <c r="D7759" s="2" t="s">
        <v>149</v>
      </c>
      <c r="E7759" s="2"/>
      <c r="F7759" s="2"/>
    </row>
    <row r="7760" spans="1:6" ht="18" customHeight="1">
      <c r="A7760" s="2">
        <v>7308400000</v>
      </c>
      <c r="B7760" s="2" t="s">
        <v>13568</v>
      </c>
      <c r="C7760" s="2" t="s">
        <v>13569</v>
      </c>
      <c r="D7760" s="2" t="s">
        <v>149</v>
      </c>
      <c r="E7760" s="2"/>
      <c r="F7760" s="2"/>
    </row>
    <row r="7761" spans="1:6" ht="18" customHeight="1">
      <c r="A7761" s="2">
        <v>7308900000</v>
      </c>
      <c r="B7761" s="2" t="s">
        <v>13570</v>
      </c>
      <c r="C7761" s="2" t="s">
        <v>13571</v>
      </c>
      <c r="D7761" s="2" t="s">
        <v>149</v>
      </c>
      <c r="E7761" s="2"/>
      <c r="F7761" s="2"/>
    </row>
    <row r="7762" spans="1:6" ht="18" customHeight="1">
      <c r="A7762" s="2">
        <v>7309000010</v>
      </c>
      <c r="B7762" s="2" t="s">
        <v>13572</v>
      </c>
      <c r="C7762" s="2" t="s">
        <v>13573</v>
      </c>
      <c r="D7762" s="2" t="s">
        <v>149</v>
      </c>
      <c r="E7762" s="2" t="s">
        <v>5439</v>
      </c>
      <c r="F7762" s="2">
        <v>3</v>
      </c>
    </row>
    <row r="7763" spans="1:6" ht="18" customHeight="1">
      <c r="A7763" s="2">
        <v>7309000090</v>
      </c>
      <c r="B7763" s="2" t="s">
        <v>13574</v>
      </c>
      <c r="C7763" s="2" t="s">
        <v>13573</v>
      </c>
      <c r="D7763" s="2" t="s">
        <v>149</v>
      </c>
      <c r="E7763" s="2" t="s">
        <v>5439</v>
      </c>
      <c r="F7763" s="2"/>
    </row>
    <row r="7764" spans="1:6" ht="18" customHeight="1">
      <c r="A7764" s="2">
        <v>7310100010</v>
      </c>
      <c r="B7764" s="2" t="s">
        <v>13575</v>
      </c>
      <c r="C7764" s="2" t="s">
        <v>13573</v>
      </c>
      <c r="D7764" s="2" t="s">
        <v>149</v>
      </c>
      <c r="E7764" s="2" t="s">
        <v>5439</v>
      </c>
      <c r="F7764" s="2">
        <v>3</v>
      </c>
    </row>
    <row r="7765" spans="1:6" ht="18" customHeight="1">
      <c r="A7765" s="2">
        <v>7310100090</v>
      </c>
      <c r="B7765" s="2" t="s">
        <v>13576</v>
      </c>
      <c r="C7765" s="2" t="s">
        <v>13573</v>
      </c>
      <c r="D7765" s="2" t="s">
        <v>149</v>
      </c>
      <c r="E7765" s="2" t="s">
        <v>5439</v>
      </c>
      <c r="F7765" s="2"/>
    </row>
    <row r="7766" spans="1:6" ht="18" customHeight="1">
      <c r="A7766" s="2">
        <v>7310211000</v>
      </c>
      <c r="B7766" s="2" t="s">
        <v>13577</v>
      </c>
      <c r="C7766" s="2" t="s">
        <v>13578</v>
      </c>
      <c r="D7766" s="2" t="s">
        <v>149</v>
      </c>
      <c r="E7766" s="2"/>
      <c r="F7766" s="2" t="s">
        <v>6407</v>
      </c>
    </row>
    <row r="7767" spans="1:6" ht="18" customHeight="1">
      <c r="A7767" s="2">
        <v>7310219000</v>
      </c>
      <c r="B7767" s="2" t="s">
        <v>13579</v>
      </c>
      <c r="C7767" s="2" t="s">
        <v>13578</v>
      </c>
      <c r="D7767" s="2" t="s">
        <v>149</v>
      </c>
      <c r="E7767" s="2"/>
      <c r="F7767" s="2"/>
    </row>
    <row r="7768" spans="1:6" ht="18" customHeight="1">
      <c r="A7768" s="2">
        <v>7310291000</v>
      </c>
      <c r="B7768" s="2" t="s">
        <v>13580</v>
      </c>
      <c r="C7768" s="2" t="s">
        <v>13578</v>
      </c>
      <c r="D7768" s="2" t="s">
        <v>149</v>
      </c>
      <c r="E7768" s="2"/>
      <c r="F7768" s="2" t="s">
        <v>6407</v>
      </c>
    </row>
    <row r="7769" spans="1:6" ht="18" customHeight="1">
      <c r="A7769" s="2">
        <v>7310299000</v>
      </c>
      <c r="B7769" s="2" t="s">
        <v>13581</v>
      </c>
      <c r="C7769" s="2" t="s">
        <v>13578</v>
      </c>
      <c r="D7769" s="2" t="s">
        <v>149</v>
      </c>
      <c r="E7769" s="2"/>
      <c r="F7769" s="2" t="s">
        <v>6407</v>
      </c>
    </row>
    <row r="7770" spans="1:6" ht="18" customHeight="1">
      <c r="A7770" s="2">
        <v>7311001000</v>
      </c>
      <c r="B7770" s="2" t="s">
        <v>13582</v>
      </c>
      <c r="C7770" s="2" t="s">
        <v>13583</v>
      </c>
      <c r="D7770" s="2" t="s">
        <v>149</v>
      </c>
      <c r="E7770" s="2"/>
      <c r="F7770" s="2" t="s">
        <v>13584</v>
      </c>
    </row>
    <row r="7771" spans="1:6" ht="18" customHeight="1">
      <c r="A7771" s="2">
        <v>7311009000</v>
      </c>
      <c r="B7771" s="2" t="s">
        <v>13585</v>
      </c>
      <c r="C7771" s="2" t="s">
        <v>13583</v>
      </c>
      <c r="D7771" s="2" t="s">
        <v>149</v>
      </c>
      <c r="E7771" s="2"/>
      <c r="F7771" s="2" t="s">
        <v>13584</v>
      </c>
    </row>
    <row r="7772" spans="1:6" ht="18" customHeight="1">
      <c r="A7772" s="2">
        <v>7312100000</v>
      </c>
      <c r="B7772" s="2" t="s">
        <v>13586</v>
      </c>
      <c r="C7772" s="2" t="s">
        <v>13587</v>
      </c>
      <c r="D7772" s="2" t="s">
        <v>149</v>
      </c>
      <c r="E7772" s="2"/>
      <c r="F7772" s="2"/>
    </row>
    <row r="7773" spans="1:6" ht="18" customHeight="1">
      <c r="A7773" s="2">
        <v>7312900000</v>
      </c>
      <c r="B7773" s="2" t="s">
        <v>13588</v>
      </c>
      <c r="C7773" s="2" t="s">
        <v>13589</v>
      </c>
      <c r="D7773" s="2" t="s">
        <v>149</v>
      </c>
      <c r="E7773" s="2"/>
      <c r="F7773" s="2"/>
    </row>
    <row r="7774" spans="1:6" ht="18" customHeight="1">
      <c r="A7774" s="2">
        <v>7313000000</v>
      </c>
      <c r="B7774" s="2" t="s">
        <v>13590</v>
      </c>
      <c r="C7774" s="2" t="s">
        <v>13591</v>
      </c>
      <c r="D7774" s="2" t="s">
        <v>149</v>
      </c>
      <c r="E7774" s="2"/>
      <c r="F7774" s="2"/>
    </row>
    <row r="7775" spans="1:6" ht="18" customHeight="1">
      <c r="A7775" s="2">
        <v>7314120000</v>
      </c>
      <c r="B7775" s="2" t="s">
        <v>13592</v>
      </c>
      <c r="C7775" s="2" t="s">
        <v>13593</v>
      </c>
      <c r="D7775" s="2" t="s">
        <v>149</v>
      </c>
      <c r="E7775" s="2"/>
      <c r="F7775" s="2"/>
    </row>
    <row r="7776" spans="1:6" ht="18" customHeight="1">
      <c r="A7776" s="2">
        <v>7314140000</v>
      </c>
      <c r="B7776" s="2" t="s">
        <v>13594</v>
      </c>
      <c r="C7776" s="2" t="s">
        <v>13593</v>
      </c>
      <c r="D7776" s="2" t="s">
        <v>149</v>
      </c>
      <c r="E7776" s="2"/>
      <c r="F7776" s="2"/>
    </row>
    <row r="7777" spans="1:6" ht="18" customHeight="1">
      <c r="A7777" s="2">
        <v>7314190000</v>
      </c>
      <c r="B7777" s="2" t="s">
        <v>13595</v>
      </c>
      <c r="C7777" s="2" t="s">
        <v>13593</v>
      </c>
      <c r="D7777" s="2" t="s">
        <v>149</v>
      </c>
      <c r="E7777" s="2"/>
      <c r="F7777" s="2"/>
    </row>
    <row r="7778" spans="1:6" ht="18" customHeight="1">
      <c r="A7778" s="2">
        <v>7314200000</v>
      </c>
      <c r="B7778" s="2" t="s">
        <v>13596</v>
      </c>
      <c r="C7778" s="2" t="s">
        <v>13593</v>
      </c>
      <c r="D7778" s="2" t="s">
        <v>149</v>
      </c>
      <c r="E7778" s="2"/>
      <c r="F7778" s="2"/>
    </row>
    <row r="7779" spans="1:6" ht="18" customHeight="1">
      <c r="A7779" s="2">
        <v>7314310000</v>
      </c>
      <c r="B7779" s="2" t="s">
        <v>13597</v>
      </c>
      <c r="C7779" s="2" t="s">
        <v>13593</v>
      </c>
      <c r="D7779" s="2" t="s">
        <v>149</v>
      </c>
      <c r="E7779" s="2"/>
      <c r="F7779" s="2"/>
    </row>
    <row r="7780" spans="1:6" ht="18" customHeight="1">
      <c r="A7780" s="2">
        <v>7314390000</v>
      </c>
      <c r="B7780" s="2" t="s">
        <v>13598</v>
      </c>
      <c r="C7780" s="2" t="s">
        <v>13593</v>
      </c>
      <c r="D7780" s="2" t="s">
        <v>149</v>
      </c>
      <c r="E7780" s="2"/>
      <c r="F7780" s="2"/>
    </row>
    <row r="7781" spans="1:6" ht="18" customHeight="1">
      <c r="A7781" s="2">
        <v>7314410000</v>
      </c>
      <c r="B7781" s="2" t="s">
        <v>13599</v>
      </c>
      <c r="C7781" s="2" t="s">
        <v>13593</v>
      </c>
      <c r="D7781" s="2" t="s">
        <v>149</v>
      </c>
      <c r="E7781" s="2"/>
      <c r="F7781" s="2"/>
    </row>
    <row r="7782" spans="1:6" ht="18" customHeight="1">
      <c r="A7782" s="2">
        <v>7314420000</v>
      </c>
      <c r="B7782" s="2" t="s">
        <v>13600</v>
      </c>
      <c r="C7782" s="2" t="s">
        <v>13593</v>
      </c>
      <c r="D7782" s="2" t="s">
        <v>149</v>
      </c>
      <c r="E7782" s="2"/>
      <c r="F7782" s="2"/>
    </row>
    <row r="7783" spans="1:6" ht="18" customHeight="1">
      <c r="A7783" s="2">
        <v>7314490000</v>
      </c>
      <c r="B7783" s="2" t="s">
        <v>13601</v>
      </c>
      <c r="C7783" s="2" t="s">
        <v>13593</v>
      </c>
      <c r="D7783" s="2" t="s">
        <v>149</v>
      </c>
      <c r="E7783" s="2"/>
      <c r="F7783" s="2"/>
    </row>
    <row r="7784" spans="1:6" ht="18" customHeight="1">
      <c r="A7784" s="2">
        <v>7314500000</v>
      </c>
      <c r="B7784" s="2" t="s">
        <v>13602</v>
      </c>
      <c r="C7784" s="2" t="s">
        <v>13593</v>
      </c>
      <c r="D7784" s="2" t="s">
        <v>149</v>
      </c>
      <c r="E7784" s="2"/>
      <c r="F7784" s="2"/>
    </row>
    <row r="7785" spans="1:6" ht="18" customHeight="1">
      <c r="A7785" s="2">
        <v>7315111000</v>
      </c>
      <c r="B7785" s="2" t="s">
        <v>13603</v>
      </c>
      <c r="C7785" s="2" t="s">
        <v>13604</v>
      </c>
      <c r="D7785" s="2" t="s">
        <v>149</v>
      </c>
      <c r="E7785" s="2"/>
      <c r="F7785" s="2"/>
    </row>
    <row r="7786" spans="1:6" ht="18" customHeight="1">
      <c r="A7786" s="2">
        <v>7315112000</v>
      </c>
      <c r="B7786" s="2" t="s">
        <v>13605</v>
      </c>
      <c r="C7786" s="2" t="s">
        <v>13604</v>
      </c>
      <c r="D7786" s="2" t="s">
        <v>149</v>
      </c>
      <c r="E7786" s="2"/>
      <c r="F7786" s="2"/>
    </row>
    <row r="7787" spans="1:6" ht="18" customHeight="1">
      <c r="A7787" s="2">
        <v>7315119000</v>
      </c>
      <c r="B7787" s="2" t="s">
        <v>13606</v>
      </c>
      <c r="C7787" s="2" t="s">
        <v>13604</v>
      </c>
      <c r="D7787" s="2" t="s">
        <v>149</v>
      </c>
      <c r="E7787" s="2"/>
      <c r="F7787" s="2"/>
    </row>
    <row r="7788" spans="1:6" ht="18" customHeight="1">
      <c r="A7788" s="2">
        <v>7315120000</v>
      </c>
      <c r="B7788" s="2" t="s">
        <v>13607</v>
      </c>
      <c r="C7788" s="2" t="s">
        <v>13604</v>
      </c>
      <c r="D7788" s="2" t="s">
        <v>149</v>
      </c>
      <c r="E7788" s="2"/>
      <c r="F7788" s="2"/>
    </row>
    <row r="7789" spans="1:6" ht="18" customHeight="1">
      <c r="A7789" s="2">
        <v>7315190000</v>
      </c>
      <c r="B7789" s="2" t="s">
        <v>13608</v>
      </c>
      <c r="C7789" s="2" t="s">
        <v>13604</v>
      </c>
      <c r="D7789" s="2" t="s">
        <v>149</v>
      </c>
      <c r="E7789" s="2"/>
      <c r="F7789" s="2"/>
    </row>
    <row r="7790" spans="1:6" ht="18" customHeight="1">
      <c r="A7790" s="2">
        <v>7315200000</v>
      </c>
      <c r="B7790" s="2" t="s">
        <v>13609</v>
      </c>
      <c r="C7790" s="2" t="s">
        <v>13604</v>
      </c>
      <c r="D7790" s="2" t="s">
        <v>149</v>
      </c>
      <c r="E7790" s="2"/>
      <c r="F7790" s="2"/>
    </row>
    <row r="7791" spans="1:6" ht="18" customHeight="1">
      <c r="A7791" s="2">
        <v>7315810000</v>
      </c>
      <c r="B7791" s="2" t="s">
        <v>13610</v>
      </c>
      <c r="C7791" s="2" t="s">
        <v>13604</v>
      </c>
      <c r="D7791" s="2" t="s">
        <v>149</v>
      </c>
      <c r="E7791" s="2"/>
      <c r="F7791" s="2"/>
    </row>
    <row r="7792" spans="1:6" ht="18" customHeight="1">
      <c r="A7792" s="2">
        <v>7315820000</v>
      </c>
      <c r="B7792" s="2" t="s">
        <v>13611</v>
      </c>
      <c r="C7792" s="2" t="s">
        <v>13604</v>
      </c>
      <c r="D7792" s="2" t="s">
        <v>149</v>
      </c>
      <c r="E7792" s="2"/>
      <c r="F7792" s="2"/>
    </row>
    <row r="7793" spans="1:6" ht="18" customHeight="1">
      <c r="A7793" s="2">
        <v>7315890000</v>
      </c>
      <c r="B7793" s="2" t="s">
        <v>13612</v>
      </c>
      <c r="C7793" s="2" t="s">
        <v>13604</v>
      </c>
      <c r="D7793" s="2" t="s">
        <v>149</v>
      </c>
      <c r="E7793" s="2"/>
      <c r="F7793" s="2"/>
    </row>
    <row r="7794" spans="1:6" ht="18" customHeight="1">
      <c r="A7794" s="2">
        <v>7315900000</v>
      </c>
      <c r="B7794" s="2" t="s">
        <v>13613</v>
      </c>
      <c r="C7794" s="2" t="s">
        <v>13604</v>
      </c>
      <c r="D7794" s="2" t="s">
        <v>149</v>
      </c>
      <c r="E7794" s="2"/>
      <c r="F7794" s="2"/>
    </row>
    <row r="7795" spans="1:6" ht="18" customHeight="1">
      <c r="A7795" s="2">
        <v>7316000000</v>
      </c>
      <c r="B7795" s="2" t="s">
        <v>13614</v>
      </c>
      <c r="C7795" s="2" t="s">
        <v>13615</v>
      </c>
      <c r="D7795" s="2" t="s">
        <v>149</v>
      </c>
      <c r="E7795" s="2"/>
      <c r="F7795" s="2"/>
    </row>
    <row r="7796" spans="1:6" ht="18" customHeight="1">
      <c r="A7796" s="2">
        <v>7317000000</v>
      </c>
      <c r="B7796" s="2" t="s">
        <v>13616</v>
      </c>
      <c r="C7796" s="2" t="s">
        <v>13617</v>
      </c>
      <c r="D7796" s="2" t="s">
        <v>149</v>
      </c>
      <c r="E7796" s="2"/>
      <c r="F7796" s="2"/>
    </row>
    <row r="7797" spans="1:6" ht="18" customHeight="1">
      <c r="A7797" s="2">
        <v>7318110000</v>
      </c>
      <c r="B7797" s="2" t="s">
        <v>13618</v>
      </c>
      <c r="C7797" s="2" t="s">
        <v>13619</v>
      </c>
      <c r="D7797" s="2" t="s">
        <v>149</v>
      </c>
      <c r="E7797" s="2"/>
      <c r="F7797" s="2"/>
    </row>
    <row r="7798" spans="1:6" ht="18" customHeight="1">
      <c r="A7798" s="2">
        <v>7318120001</v>
      </c>
      <c r="B7798" s="2" t="s">
        <v>13620</v>
      </c>
      <c r="C7798" s="2" t="s">
        <v>13621</v>
      </c>
      <c r="D7798" s="2" t="s">
        <v>149</v>
      </c>
      <c r="E7798" s="2"/>
      <c r="F7798" s="2"/>
    </row>
    <row r="7799" spans="1:6" ht="18" customHeight="1">
      <c r="A7799" s="2">
        <v>7318120090</v>
      </c>
      <c r="B7799" s="2" t="s">
        <v>13622</v>
      </c>
      <c r="C7799" s="2" t="s">
        <v>13621</v>
      </c>
      <c r="D7799" s="2" t="s">
        <v>149</v>
      </c>
      <c r="E7799" s="2"/>
      <c r="F7799" s="2"/>
    </row>
    <row r="7800" spans="1:6" ht="18" customHeight="1">
      <c r="A7800" s="2">
        <v>7318130000</v>
      </c>
      <c r="B7800" s="2" t="s">
        <v>13623</v>
      </c>
      <c r="C7800" s="2" t="s">
        <v>13621</v>
      </c>
      <c r="D7800" s="2" t="s">
        <v>149</v>
      </c>
      <c r="E7800" s="2"/>
      <c r="F7800" s="2"/>
    </row>
    <row r="7801" spans="1:6" ht="18" customHeight="1">
      <c r="A7801" s="2">
        <v>7318140001</v>
      </c>
      <c r="B7801" s="2" t="s">
        <v>13624</v>
      </c>
      <c r="C7801" s="2" t="s">
        <v>13621</v>
      </c>
      <c r="D7801" s="2" t="s">
        <v>149</v>
      </c>
      <c r="E7801" s="2"/>
      <c r="F7801" s="2"/>
    </row>
    <row r="7802" spans="1:6" ht="18" customHeight="1">
      <c r="A7802" s="2">
        <v>7318140090</v>
      </c>
      <c r="B7802" s="2" t="s">
        <v>13625</v>
      </c>
      <c r="C7802" s="2" t="s">
        <v>13621</v>
      </c>
      <c r="D7802" s="2" t="s">
        <v>149</v>
      </c>
      <c r="E7802" s="2"/>
      <c r="F7802" s="2"/>
    </row>
    <row r="7803" spans="1:6" ht="18" customHeight="1">
      <c r="A7803" s="2">
        <v>7318151001</v>
      </c>
      <c r="B7803" s="2" t="s">
        <v>13626</v>
      </c>
      <c r="C7803" s="2" t="s">
        <v>13627</v>
      </c>
      <c r="D7803" s="2" t="s">
        <v>149</v>
      </c>
      <c r="E7803" s="2"/>
      <c r="F7803" s="2"/>
    </row>
    <row r="7804" spans="1:6" ht="18" customHeight="1">
      <c r="A7804" s="2">
        <v>7318151090</v>
      </c>
      <c r="B7804" s="2" t="s">
        <v>13628</v>
      </c>
      <c r="C7804" s="2" t="s">
        <v>13627</v>
      </c>
      <c r="D7804" s="2" t="s">
        <v>149</v>
      </c>
      <c r="E7804" s="2"/>
      <c r="F7804" s="2"/>
    </row>
    <row r="7805" spans="1:6" ht="18" customHeight="1">
      <c r="A7805" s="2">
        <v>7318159001</v>
      </c>
      <c r="B7805" s="2" t="s">
        <v>13629</v>
      </c>
      <c r="C7805" s="2" t="s">
        <v>13627</v>
      </c>
      <c r="D7805" s="2" t="s">
        <v>149</v>
      </c>
      <c r="E7805" s="2"/>
      <c r="F7805" s="2"/>
    </row>
    <row r="7806" spans="1:6" ht="18" customHeight="1">
      <c r="A7806" s="2">
        <v>7318159090</v>
      </c>
      <c r="B7806" s="2" t="s">
        <v>13630</v>
      </c>
      <c r="C7806" s="2" t="s">
        <v>13627</v>
      </c>
      <c r="D7806" s="2" t="s">
        <v>149</v>
      </c>
      <c r="E7806" s="2"/>
      <c r="F7806" s="2"/>
    </row>
    <row r="7807" spans="1:6" ht="18" customHeight="1">
      <c r="A7807" s="2">
        <v>7318160000</v>
      </c>
      <c r="B7807" s="2" t="s">
        <v>13631</v>
      </c>
      <c r="C7807" s="2" t="s">
        <v>9873</v>
      </c>
      <c r="D7807" s="2" t="s">
        <v>149</v>
      </c>
      <c r="E7807" s="2"/>
      <c r="F7807" s="2"/>
    </row>
    <row r="7808" spans="1:6" ht="18" customHeight="1">
      <c r="A7808" s="2">
        <v>7318190000</v>
      </c>
      <c r="B7808" s="2" t="s">
        <v>13632</v>
      </c>
      <c r="C7808" s="2" t="s">
        <v>13633</v>
      </c>
      <c r="D7808" s="2" t="s">
        <v>149</v>
      </c>
      <c r="E7808" s="2"/>
      <c r="F7808" s="2"/>
    </row>
    <row r="7809" spans="1:6" ht="18" customHeight="1">
      <c r="A7809" s="2">
        <v>7318210001</v>
      </c>
      <c r="B7809" s="2" t="s">
        <v>13634</v>
      </c>
      <c r="C7809" s="2" t="s">
        <v>9873</v>
      </c>
      <c r="D7809" s="2" t="s">
        <v>149</v>
      </c>
      <c r="E7809" s="2"/>
      <c r="F7809" s="2"/>
    </row>
    <row r="7810" spans="1:6" ht="18" customHeight="1">
      <c r="A7810" s="2">
        <v>7318210090</v>
      </c>
      <c r="B7810" s="2" t="s">
        <v>13635</v>
      </c>
      <c r="C7810" s="2" t="s">
        <v>9873</v>
      </c>
      <c r="D7810" s="2" t="s">
        <v>149</v>
      </c>
      <c r="E7810" s="2"/>
      <c r="F7810" s="2"/>
    </row>
    <row r="7811" spans="1:6" ht="18" customHeight="1">
      <c r="A7811" s="2">
        <v>7318220001</v>
      </c>
      <c r="B7811" s="2" t="s">
        <v>13636</v>
      </c>
      <c r="C7811" s="2" t="s">
        <v>9873</v>
      </c>
      <c r="D7811" s="2" t="s">
        <v>149</v>
      </c>
      <c r="E7811" s="2"/>
      <c r="F7811" s="2"/>
    </row>
    <row r="7812" spans="1:6" ht="18" customHeight="1">
      <c r="A7812" s="2">
        <v>7318220090</v>
      </c>
      <c r="B7812" s="2" t="s">
        <v>13637</v>
      </c>
      <c r="C7812" s="2" t="s">
        <v>9873</v>
      </c>
      <c r="D7812" s="2" t="s">
        <v>149</v>
      </c>
      <c r="E7812" s="2"/>
      <c r="F7812" s="2"/>
    </row>
    <row r="7813" spans="1:6" ht="18" customHeight="1">
      <c r="A7813" s="2">
        <v>7318230000</v>
      </c>
      <c r="B7813" s="2" t="s">
        <v>13638</v>
      </c>
      <c r="C7813" s="2" t="s">
        <v>9873</v>
      </c>
      <c r="D7813" s="2" t="s">
        <v>149</v>
      </c>
      <c r="E7813" s="2"/>
      <c r="F7813" s="2"/>
    </row>
    <row r="7814" spans="1:6" ht="18" customHeight="1">
      <c r="A7814" s="2">
        <v>7318240000</v>
      </c>
      <c r="B7814" s="2" t="s">
        <v>13639</v>
      </c>
      <c r="C7814" s="2" t="s">
        <v>9873</v>
      </c>
      <c r="D7814" s="2" t="s">
        <v>149</v>
      </c>
      <c r="E7814" s="2"/>
      <c r="F7814" s="2"/>
    </row>
    <row r="7815" spans="1:6" ht="18" customHeight="1">
      <c r="A7815" s="2">
        <v>7318290000</v>
      </c>
      <c r="B7815" s="2" t="s">
        <v>13640</v>
      </c>
      <c r="C7815" s="2" t="s">
        <v>9873</v>
      </c>
      <c r="D7815" s="2" t="s">
        <v>149</v>
      </c>
      <c r="E7815" s="2"/>
      <c r="F7815" s="2"/>
    </row>
    <row r="7816" spans="1:6" ht="18" customHeight="1">
      <c r="A7816" s="2">
        <v>7319401000</v>
      </c>
      <c r="B7816" s="2" t="s">
        <v>13641</v>
      </c>
      <c r="C7816" s="2" t="s">
        <v>11065</v>
      </c>
      <c r="D7816" s="2" t="s">
        <v>149</v>
      </c>
      <c r="E7816" s="2"/>
      <c r="F7816" s="2"/>
    </row>
    <row r="7817" spans="1:6" ht="18" customHeight="1">
      <c r="A7817" s="2">
        <v>7319409000</v>
      </c>
      <c r="B7817" s="2" t="s">
        <v>13642</v>
      </c>
      <c r="C7817" s="2" t="s">
        <v>11065</v>
      </c>
      <c r="D7817" s="2" t="s">
        <v>149</v>
      </c>
      <c r="E7817" s="2"/>
      <c r="F7817" s="2"/>
    </row>
    <row r="7818" spans="1:6" ht="18" customHeight="1">
      <c r="A7818" s="2">
        <v>7319900000</v>
      </c>
      <c r="B7818" s="2" t="s">
        <v>13643</v>
      </c>
      <c r="C7818" s="2" t="s">
        <v>11065</v>
      </c>
      <c r="D7818" s="2" t="s">
        <v>149</v>
      </c>
      <c r="E7818" s="2"/>
      <c r="F7818" s="2"/>
    </row>
    <row r="7819" spans="1:6" ht="18" customHeight="1">
      <c r="A7819" s="2">
        <v>7320101000</v>
      </c>
      <c r="B7819" s="2" t="s">
        <v>13644</v>
      </c>
      <c r="C7819" s="2" t="s">
        <v>13645</v>
      </c>
      <c r="D7819" s="2" t="s">
        <v>149</v>
      </c>
      <c r="E7819" s="2"/>
      <c r="F7819" s="2"/>
    </row>
    <row r="7820" spans="1:6" ht="18" customHeight="1">
      <c r="A7820" s="2">
        <v>7320102000</v>
      </c>
      <c r="B7820" s="2" t="s">
        <v>13646</v>
      </c>
      <c r="C7820" s="2" t="s">
        <v>13645</v>
      </c>
      <c r="D7820" s="2" t="s">
        <v>149</v>
      </c>
      <c r="E7820" s="2"/>
      <c r="F7820" s="2"/>
    </row>
    <row r="7821" spans="1:6" ht="18" customHeight="1">
      <c r="A7821" s="2">
        <v>7320109000</v>
      </c>
      <c r="B7821" s="2" t="s">
        <v>13647</v>
      </c>
      <c r="C7821" s="2" t="s">
        <v>13645</v>
      </c>
      <c r="D7821" s="2" t="s">
        <v>149</v>
      </c>
      <c r="E7821" s="2"/>
      <c r="F7821" s="2"/>
    </row>
    <row r="7822" spans="1:6" ht="18" customHeight="1">
      <c r="A7822" s="2">
        <v>7320201000</v>
      </c>
      <c r="B7822" s="2" t="s">
        <v>13648</v>
      </c>
      <c r="C7822" s="2" t="s">
        <v>13645</v>
      </c>
      <c r="D7822" s="2" t="s">
        <v>149</v>
      </c>
      <c r="E7822" s="2"/>
      <c r="F7822" s="2"/>
    </row>
    <row r="7823" spans="1:6" ht="18" customHeight="1">
      <c r="A7823" s="2">
        <v>7320209000</v>
      </c>
      <c r="B7823" s="2" t="s">
        <v>13649</v>
      </c>
      <c r="C7823" s="2" t="s">
        <v>13645</v>
      </c>
      <c r="D7823" s="2" t="s">
        <v>149</v>
      </c>
      <c r="E7823" s="2"/>
      <c r="F7823" s="2"/>
    </row>
    <row r="7824" spans="1:6" ht="18" customHeight="1">
      <c r="A7824" s="2">
        <v>7320901000</v>
      </c>
      <c r="B7824" s="2" t="s">
        <v>13650</v>
      </c>
      <c r="C7824" s="2" t="s">
        <v>13645</v>
      </c>
      <c r="D7824" s="2" t="s">
        <v>149</v>
      </c>
      <c r="E7824" s="2"/>
      <c r="F7824" s="2"/>
    </row>
    <row r="7825" spans="1:6" ht="18" customHeight="1">
      <c r="A7825" s="2">
        <v>7320909000</v>
      </c>
      <c r="B7825" s="2" t="s">
        <v>13651</v>
      </c>
      <c r="C7825" s="2" t="s">
        <v>13645</v>
      </c>
      <c r="D7825" s="2" t="s">
        <v>149</v>
      </c>
      <c r="E7825" s="2"/>
      <c r="F7825" s="2"/>
    </row>
    <row r="7826" spans="1:6" ht="18" customHeight="1">
      <c r="A7826" s="2">
        <v>7321110000</v>
      </c>
      <c r="B7826" s="2" t="s">
        <v>13652</v>
      </c>
      <c r="C7826" s="2" t="s">
        <v>13653</v>
      </c>
      <c r="D7826" s="2" t="s">
        <v>149</v>
      </c>
      <c r="E7826" s="2" t="s">
        <v>5439</v>
      </c>
      <c r="F7826" s="2">
        <v>6</v>
      </c>
    </row>
    <row r="7827" spans="1:6" ht="18" customHeight="1">
      <c r="A7827" s="2">
        <v>7321121000</v>
      </c>
      <c r="B7827" s="2" t="s">
        <v>13654</v>
      </c>
      <c r="C7827" s="2" t="s">
        <v>13653</v>
      </c>
      <c r="D7827" s="2" t="s">
        <v>149</v>
      </c>
      <c r="E7827" s="2" t="s">
        <v>5439</v>
      </c>
      <c r="F7827" s="2"/>
    </row>
    <row r="7828" spans="1:6" ht="18" customHeight="1">
      <c r="A7828" s="2">
        <v>7321129000</v>
      </c>
      <c r="B7828" s="2" t="s">
        <v>13655</v>
      </c>
      <c r="C7828" s="2" t="s">
        <v>13653</v>
      </c>
      <c r="D7828" s="2" t="s">
        <v>149</v>
      </c>
      <c r="E7828" s="2" t="s">
        <v>5439</v>
      </c>
      <c r="F7828" s="2"/>
    </row>
    <row r="7829" spans="1:6" ht="18" customHeight="1">
      <c r="A7829" s="2">
        <v>7321190000</v>
      </c>
      <c r="B7829" s="2" t="s">
        <v>13656</v>
      </c>
      <c r="C7829" s="2" t="s">
        <v>13653</v>
      </c>
      <c r="D7829" s="2" t="s">
        <v>149</v>
      </c>
      <c r="E7829" s="2" t="s">
        <v>5439</v>
      </c>
      <c r="F7829" s="2"/>
    </row>
    <row r="7830" spans="1:6" ht="18" customHeight="1">
      <c r="A7830" s="2">
        <v>7321810000</v>
      </c>
      <c r="B7830" s="2" t="s">
        <v>13657</v>
      </c>
      <c r="C7830" s="2" t="s">
        <v>13653</v>
      </c>
      <c r="D7830" s="2" t="s">
        <v>149</v>
      </c>
      <c r="E7830" s="2" t="s">
        <v>5439</v>
      </c>
      <c r="F7830" s="2">
        <v>6</v>
      </c>
    </row>
    <row r="7831" spans="1:6" ht="18" customHeight="1">
      <c r="A7831" s="2">
        <v>7321820000</v>
      </c>
      <c r="B7831" s="2" t="s">
        <v>13658</v>
      </c>
      <c r="C7831" s="2" t="s">
        <v>13653</v>
      </c>
      <c r="D7831" s="2" t="s">
        <v>149</v>
      </c>
      <c r="E7831" s="2" t="s">
        <v>5439</v>
      </c>
      <c r="F7831" s="2"/>
    </row>
    <row r="7832" spans="1:6" ht="18" customHeight="1">
      <c r="A7832" s="2">
        <v>7321890000</v>
      </c>
      <c r="B7832" s="2" t="s">
        <v>13659</v>
      </c>
      <c r="C7832" s="2" t="s">
        <v>13653</v>
      </c>
      <c r="D7832" s="2" t="s">
        <v>149</v>
      </c>
      <c r="E7832" s="2" t="s">
        <v>5439</v>
      </c>
      <c r="F7832" s="2"/>
    </row>
    <row r="7833" spans="1:6" ht="18" customHeight="1">
      <c r="A7833" s="2">
        <v>7321900000</v>
      </c>
      <c r="B7833" s="2" t="s">
        <v>13660</v>
      </c>
      <c r="C7833" s="2" t="s">
        <v>13653</v>
      </c>
      <c r="D7833" s="2" t="s">
        <v>149</v>
      </c>
      <c r="E7833" s="2"/>
      <c r="F7833" s="2"/>
    </row>
    <row r="7834" spans="1:6" ht="18" customHeight="1">
      <c r="A7834" s="2">
        <v>7322110000</v>
      </c>
      <c r="B7834" s="2" t="s">
        <v>13661</v>
      </c>
      <c r="C7834" s="2" t="s">
        <v>13662</v>
      </c>
      <c r="D7834" s="2" t="s">
        <v>149</v>
      </c>
      <c r="E7834" s="2"/>
      <c r="F7834" s="2"/>
    </row>
    <row r="7835" spans="1:6" ht="18" customHeight="1">
      <c r="A7835" s="2">
        <v>7322190000</v>
      </c>
      <c r="B7835" s="2" t="s">
        <v>13663</v>
      </c>
      <c r="C7835" s="2" t="s">
        <v>13662</v>
      </c>
      <c r="D7835" s="2" t="s">
        <v>149</v>
      </c>
      <c r="E7835" s="2"/>
      <c r="F7835" s="2"/>
    </row>
    <row r="7836" spans="1:6" ht="18" customHeight="1">
      <c r="A7836" s="2">
        <v>7322900000</v>
      </c>
      <c r="B7836" s="2" t="s">
        <v>13664</v>
      </c>
      <c r="C7836" s="2" t="s">
        <v>13662</v>
      </c>
      <c r="D7836" s="2" t="s">
        <v>149</v>
      </c>
      <c r="E7836" s="2"/>
      <c r="F7836" s="2"/>
    </row>
    <row r="7837" spans="1:6" ht="18" customHeight="1">
      <c r="A7837" s="2">
        <v>7323100000</v>
      </c>
      <c r="B7837" s="2" t="s">
        <v>13665</v>
      </c>
      <c r="C7837" s="2" t="s">
        <v>13666</v>
      </c>
      <c r="D7837" s="2" t="s">
        <v>149</v>
      </c>
      <c r="E7837" s="2"/>
      <c r="F7837" s="2" t="s">
        <v>6407</v>
      </c>
    </row>
    <row r="7838" spans="1:6" ht="18" customHeight="1">
      <c r="A7838" s="2">
        <v>7323910000</v>
      </c>
      <c r="B7838" s="2" t="s">
        <v>13667</v>
      </c>
      <c r="C7838" s="2" t="s">
        <v>13666</v>
      </c>
      <c r="D7838" s="2" t="s">
        <v>149</v>
      </c>
      <c r="E7838" s="2"/>
      <c r="F7838" s="2" t="s">
        <v>6407</v>
      </c>
    </row>
    <row r="7839" spans="1:6" ht="18" customHeight="1">
      <c r="A7839" s="2">
        <v>7323920000</v>
      </c>
      <c r="B7839" s="2" t="s">
        <v>13668</v>
      </c>
      <c r="C7839" s="2" t="s">
        <v>13666</v>
      </c>
      <c r="D7839" s="2" t="s">
        <v>149</v>
      </c>
      <c r="E7839" s="2"/>
      <c r="F7839" s="2" t="s">
        <v>6407</v>
      </c>
    </row>
    <row r="7840" spans="1:6" ht="18" customHeight="1">
      <c r="A7840" s="2">
        <v>7323930000</v>
      </c>
      <c r="B7840" s="2" t="s">
        <v>13669</v>
      </c>
      <c r="C7840" s="2" t="s">
        <v>13666</v>
      </c>
      <c r="D7840" s="2" t="s">
        <v>149</v>
      </c>
      <c r="E7840" s="2"/>
      <c r="F7840" s="2" t="s">
        <v>6407</v>
      </c>
    </row>
    <row r="7841" spans="1:6" ht="18" customHeight="1">
      <c r="A7841" s="2">
        <v>7323941000</v>
      </c>
      <c r="B7841" s="2" t="s">
        <v>13670</v>
      </c>
      <c r="C7841" s="2" t="s">
        <v>13666</v>
      </c>
      <c r="D7841" s="2" t="s">
        <v>149</v>
      </c>
      <c r="E7841" s="2"/>
      <c r="F7841" s="2" t="s">
        <v>6407</v>
      </c>
    </row>
    <row r="7842" spans="1:6" ht="18" customHeight="1">
      <c r="A7842" s="2">
        <v>7323942000</v>
      </c>
      <c r="B7842" s="2" t="s">
        <v>13671</v>
      </c>
      <c r="C7842" s="2" t="s">
        <v>13666</v>
      </c>
      <c r="D7842" s="2" t="s">
        <v>149</v>
      </c>
      <c r="E7842" s="2"/>
      <c r="F7842" s="2" t="s">
        <v>6407</v>
      </c>
    </row>
    <row r="7843" spans="1:6" ht="18" customHeight="1">
      <c r="A7843" s="2">
        <v>7323949000</v>
      </c>
      <c r="B7843" s="2" t="s">
        <v>13672</v>
      </c>
      <c r="C7843" s="2" t="s">
        <v>13666</v>
      </c>
      <c r="D7843" s="2" t="s">
        <v>149</v>
      </c>
      <c r="E7843" s="2"/>
      <c r="F7843" s="2" t="s">
        <v>6407</v>
      </c>
    </row>
    <row r="7844" spans="1:6" ht="18" customHeight="1">
      <c r="A7844" s="2">
        <v>7323990000</v>
      </c>
      <c r="B7844" s="2" t="s">
        <v>13673</v>
      </c>
      <c r="C7844" s="2" t="s">
        <v>13666</v>
      </c>
      <c r="D7844" s="2" t="s">
        <v>149</v>
      </c>
      <c r="E7844" s="2"/>
      <c r="F7844" s="2" t="s">
        <v>6407</v>
      </c>
    </row>
    <row r="7845" spans="1:6" ht="18" customHeight="1">
      <c r="A7845" s="2">
        <v>7324100000</v>
      </c>
      <c r="B7845" s="2" t="s">
        <v>13674</v>
      </c>
      <c r="C7845" s="2" t="s">
        <v>13675</v>
      </c>
      <c r="D7845" s="2" t="s">
        <v>149</v>
      </c>
      <c r="E7845" s="2"/>
      <c r="F7845" s="2"/>
    </row>
    <row r="7846" spans="1:6" ht="18" customHeight="1">
      <c r="A7846" s="2">
        <v>7324210000</v>
      </c>
      <c r="B7846" s="2" t="s">
        <v>13676</v>
      </c>
      <c r="C7846" s="2" t="s">
        <v>13675</v>
      </c>
      <c r="D7846" s="2" t="s">
        <v>149</v>
      </c>
      <c r="E7846" s="2"/>
      <c r="F7846" s="2"/>
    </row>
    <row r="7847" spans="1:6" ht="18" customHeight="1">
      <c r="A7847" s="2">
        <v>7324290000</v>
      </c>
      <c r="B7847" s="2" t="s">
        <v>13677</v>
      </c>
      <c r="C7847" s="2" t="s">
        <v>13675</v>
      </c>
      <c r="D7847" s="2" t="s">
        <v>149</v>
      </c>
      <c r="E7847" s="2"/>
      <c r="F7847" s="2"/>
    </row>
    <row r="7848" spans="1:6" ht="18" customHeight="1">
      <c r="A7848" s="2">
        <v>7324900000</v>
      </c>
      <c r="B7848" s="2" t="s">
        <v>13678</v>
      </c>
      <c r="C7848" s="2" t="s">
        <v>13675</v>
      </c>
      <c r="D7848" s="2" t="s">
        <v>149</v>
      </c>
      <c r="E7848" s="2"/>
      <c r="F7848" s="2"/>
    </row>
    <row r="7849" spans="1:6" ht="18" customHeight="1">
      <c r="A7849" s="2">
        <v>7325101000</v>
      </c>
      <c r="B7849" s="2" t="s">
        <v>13679</v>
      </c>
      <c r="C7849" s="2" t="s">
        <v>13680</v>
      </c>
      <c r="D7849" s="2" t="s">
        <v>149</v>
      </c>
      <c r="E7849" s="2"/>
      <c r="F7849" s="2"/>
    </row>
    <row r="7850" spans="1:6" ht="18" customHeight="1">
      <c r="A7850" s="2">
        <v>7325109000</v>
      </c>
      <c r="B7850" s="2" t="s">
        <v>13681</v>
      </c>
      <c r="C7850" s="2" t="s">
        <v>13680</v>
      </c>
      <c r="D7850" s="2" t="s">
        <v>149</v>
      </c>
      <c r="E7850" s="2"/>
      <c r="F7850" s="2"/>
    </row>
    <row r="7851" spans="1:6" ht="18" customHeight="1">
      <c r="A7851" s="2">
        <v>7325910000</v>
      </c>
      <c r="B7851" s="2" t="s">
        <v>13682</v>
      </c>
      <c r="C7851" s="2" t="s">
        <v>13680</v>
      </c>
      <c r="D7851" s="2" t="s">
        <v>149</v>
      </c>
      <c r="E7851" s="2"/>
      <c r="F7851" s="2"/>
    </row>
    <row r="7852" spans="1:6" ht="18" customHeight="1">
      <c r="A7852" s="2">
        <v>7325991000</v>
      </c>
      <c r="B7852" s="2" t="s">
        <v>13683</v>
      </c>
      <c r="C7852" s="2" t="s">
        <v>13680</v>
      </c>
      <c r="D7852" s="2" t="s">
        <v>149</v>
      </c>
      <c r="E7852" s="2"/>
      <c r="F7852" s="2"/>
    </row>
    <row r="7853" spans="1:6" ht="18" customHeight="1">
      <c r="A7853" s="2">
        <v>7325999000</v>
      </c>
      <c r="B7853" s="2" t="s">
        <v>13684</v>
      </c>
      <c r="C7853" s="2" t="s">
        <v>13680</v>
      </c>
      <c r="D7853" s="2" t="s">
        <v>149</v>
      </c>
      <c r="E7853" s="2"/>
      <c r="F7853" s="2"/>
    </row>
    <row r="7854" spans="1:6" ht="18" customHeight="1">
      <c r="A7854" s="2">
        <v>7326110000</v>
      </c>
      <c r="B7854" s="2" t="s">
        <v>13685</v>
      </c>
      <c r="C7854" s="2" t="s">
        <v>13686</v>
      </c>
      <c r="D7854" s="2" t="s">
        <v>149</v>
      </c>
      <c r="E7854" s="2"/>
      <c r="F7854" s="2"/>
    </row>
    <row r="7855" spans="1:6" ht="18" customHeight="1">
      <c r="A7855" s="2">
        <v>7326191000</v>
      </c>
      <c r="B7855" s="2" t="s">
        <v>13687</v>
      </c>
      <c r="C7855" s="2" t="s">
        <v>13686</v>
      </c>
      <c r="D7855" s="2" t="s">
        <v>149</v>
      </c>
      <c r="E7855" s="2"/>
      <c r="F7855" s="2"/>
    </row>
    <row r="7856" spans="1:6" ht="18" customHeight="1">
      <c r="A7856" s="2">
        <v>7326199000</v>
      </c>
      <c r="B7856" s="2" t="s">
        <v>13688</v>
      </c>
      <c r="C7856" s="2" t="s">
        <v>13686</v>
      </c>
      <c r="D7856" s="2" t="s">
        <v>149</v>
      </c>
      <c r="E7856" s="2"/>
      <c r="F7856" s="2"/>
    </row>
    <row r="7857" spans="1:6" ht="18" customHeight="1">
      <c r="A7857" s="2">
        <v>7326201000</v>
      </c>
      <c r="B7857" s="2" t="s">
        <v>13689</v>
      </c>
      <c r="C7857" s="2" t="s">
        <v>13686</v>
      </c>
      <c r="D7857" s="2" t="s">
        <v>149</v>
      </c>
      <c r="E7857" s="2"/>
      <c r="F7857" s="2"/>
    </row>
    <row r="7858" spans="1:6" ht="18" customHeight="1">
      <c r="A7858" s="2">
        <v>7326209000</v>
      </c>
      <c r="B7858" s="2" t="s">
        <v>13690</v>
      </c>
      <c r="C7858" s="2" t="s">
        <v>13686</v>
      </c>
      <c r="D7858" s="2" t="s">
        <v>149</v>
      </c>
      <c r="E7858" s="2"/>
      <c r="F7858" s="2"/>
    </row>
    <row r="7859" spans="1:6" ht="18" customHeight="1">
      <c r="A7859" s="2">
        <v>7326901100</v>
      </c>
      <c r="B7859" s="2" t="s">
        <v>13691</v>
      </c>
      <c r="C7859" s="2" t="s">
        <v>13686</v>
      </c>
      <c r="D7859" s="2" t="s">
        <v>149</v>
      </c>
      <c r="E7859" s="2"/>
      <c r="F7859" s="2"/>
    </row>
    <row r="7860" spans="1:6" ht="18" customHeight="1">
      <c r="A7860" s="2">
        <v>7326901910</v>
      </c>
      <c r="B7860" s="2" t="s">
        <v>13692</v>
      </c>
      <c r="C7860" s="2" t="s">
        <v>13686</v>
      </c>
      <c r="D7860" s="2" t="s">
        <v>149</v>
      </c>
      <c r="E7860" s="2"/>
      <c r="F7860" s="2">
        <v>3</v>
      </c>
    </row>
    <row r="7861" spans="1:6" ht="18" customHeight="1">
      <c r="A7861" s="2">
        <v>7326901920</v>
      </c>
      <c r="B7861" s="2" t="s">
        <v>13693</v>
      </c>
      <c r="C7861" s="2" t="s">
        <v>13686</v>
      </c>
      <c r="D7861" s="2" t="s">
        <v>149</v>
      </c>
      <c r="E7861" s="2"/>
      <c r="F7861" s="2">
        <v>3</v>
      </c>
    </row>
    <row r="7862" spans="1:6" ht="18" customHeight="1">
      <c r="A7862" s="2">
        <v>7326901930</v>
      </c>
      <c r="B7862" s="2" t="s">
        <v>13694</v>
      </c>
      <c r="C7862" s="2" t="s">
        <v>13686</v>
      </c>
      <c r="D7862" s="2" t="s">
        <v>149</v>
      </c>
      <c r="E7862" s="2"/>
      <c r="F7862" s="2">
        <v>3</v>
      </c>
    </row>
    <row r="7863" spans="1:6" ht="18" customHeight="1">
      <c r="A7863" s="2">
        <v>7326901990</v>
      </c>
      <c r="B7863" s="2" t="s">
        <v>13695</v>
      </c>
      <c r="C7863" s="2" t="s">
        <v>13686</v>
      </c>
      <c r="D7863" s="2" t="s">
        <v>149</v>
      </c>
      <c r="E7863" s="2"/>
      <c r="F7863" s="2"/>
    </row>
    <row r="7864" spans="1:6" ht="18" customHeight="1">
      <c r="A7864" s="2">
        <v>7326909000</v>
      </c>
      <c r="B7864" s="2" t="s">
        <v>13696</v>
      </c>
      <c r="C7864" s="2" t="s">
        <v>13686</v>
      </c>
      <c r="D7864" s="2" t="s">
        <v>149</v>
      </c>
      <c r="E7864" s="2"/>
      <c r="F7864" s="2"/>
    </row>
    <row r="7865" spans="1:6" ht="18" customHeight="1">
      <c r="A7865" s="2">
        <v>7401000010</v>
      </c>
      <c r="B7865" s="2" t="s">
        <v>13697</v>
      </c>
      <c r="C7865" s="2" t="s">
        <v>13698</v>
      </c>
      <c r="D7865" s="2" t="s">
        <v>149</v>
      </c>
      <c r="E7865" s="2"/>
      <c r="F7865" s="2">
        <v>9</v>
      </c>
    </row>
    <row r="7866" spans="1:6" ht="18" customHeight="1">
      <c r="A7866" s="2">
        <v>7401000090</v>
      </c>
      <c r="B7866" s="2" t="s">
        <v>13699</v>
      </c>
      <c r="C7866" s="2" t="s">
        <v>13698</v>
      </c>
      <c r="D7866" s="2" t="s">
        <v>149</v>
      </c>
      <c r="E7866" s="2"/>
      <c r="F7866" s="2"/>
    </row>
    <row r="7867" spans="1:6" ht="18" customHeight="1">
      <c r="A7867" s="2">
        <v>7402000001</v>
      </c>
      <c r="B7867" s="2" t="s">
        <v>13700</v>
      </c>
      <c r="C7867" s="2" t="s">
        <v>13701</v>
      </c>
      <c r="D7867" s="2" t="s">
        <v>149</v>
      </c>
      <c r="E7867" s="2"/>
      <c r="F7867" s="2"/>
    </row>
    <row r="7868" spans="1:6" ht="18" customHeight="1">
      <c r="A7868" s="2">
        <v>7402000090</v>
      </c>
      <c r="B7868" s="2" t="s">
        <v>13702</v>
      </c>
      <c r="C7868" s="2" t="s">
        <v>13701</v>
      </c>
      <c r="D7868" s="2" t="s">
        <v>149</v>
      </c>
      <c r="E7868" s="2"/>
      <c r="F7868" s="2"/>
    </row>
    <row r="7869" spans="1:6" ht="18" customHeight="1">
      <c r="A7869" s="2">
        <v>7403111101</v>
      </c>
      <c r="B7869" s="2" t="s">
        <v>13703</v>
      </c>
      <c r="C7869" s="2" t="s">
        <v>13704</v>
      </c>
      <c r="D7869" s="2" t="s">
        <v>149</v>
      </c>
      <c r="E7869" s="2"/>
      <c r="F7869" s="2"/>
    </row>
    <row r="7870" spans="1:6" ht="18" customHeight="1">
      <c r="A7870" s="2">
        <v>7403111190</v>
      </c>
      <c r="B7870" s="2" t="s">
        <v>13705</v>
      </c>
      <c r="C7870" s="2" t="s">
        <v>13704</v>
      </c>
      <c r="D7870" s="2" t="s">
        <v>149</v>
      </c>
      <c r="E7870" s="2"/>
      <c r="F7870" s="2"/>
    </row>
    <row r="7871" spans="1:6" ht="18" customHeight="1">
      <c r="A7871" s="2">
        <v>7403111900</v>
      </c>
      <c r="B7871" s="2" t="s">
        <v>13706</v>
      </c>
      <c r="C7871" s="2" t="s">
        <v>13704</v>
      </c>
      <c r="D7871" s="2" t="s">
        <v>149</v>
      </c>
      <c r="E7871" s="2"/>
      <c r="F7871" s="2"/>
    </row>
    <row r="7872" spans="1:6" ht="18" customHeight="1">
      <c r="A7872" s="2">
        <v>7403119000</v>
      </c>
      <c r="B7872" s="2" t="s">
        <v>13707</v>
      </c>
      <c r="C7872" s="2" t="s">
        <v>13704</v>
      </c>
      <c r="D7872" s="2" t="s">
        <v>149</v>
      </c>
      <c r="E7872" s="2"/>
      <c r="F7872" s="2"/>
    </row>
    <row r="7873" spans="1:6" ht="18" customHeight="1">
      <c r="A7873" s="2">
        <v>7403120000</v>
      </c>
      <c r="B7873" s="2" t="s">
        <v>13708</v>
      </c>
      <c r="C7873" s="2" t="s">
        <v>13709</v>
      </c>
      <c r="D7873" s="2" t="s">
        <v>149</v>
      </c>
      <c r="E7873" s="2"/>
      <c r="F7873" s="2"/>
    </row>
    <row r="7874" spans="1:6" ht="18" customHeight="1">
      <c r="A7874" s="2">
        <v>7403130000</v>
      </c>
      <c r="B7874" s="2" t="s">
        <v>13710</v>
      </c>
      <c r="C7874" s="2" t="s">
        <v>13709</v>
      </c>
      <c r="D7874" s="2" t="s">
        <v>149</v>
      </c>
      <c r="E7874" s="2"/>
      <c r="F7874" s="2"/>
    </row>
    <row r="7875" spans="1:6" ht="18" customHeight="1">
      <c r="A7875" s="2">
        <v>7403190000</v>
      </c>
      <c r="B7875" s="2" t="s">
        <v>13711</v>
      </c>
      <c r="C7875" s="2" t="s">
        <v>13709</v>
      </c>
      <c r="D7875" s="2" t="s">
        <v>149</v>
      </c>
      <c r="E7875" s="2"/>
      <c r="F7875" s="2"/>
    </row>
    <row r="7876" spans="1:6" ht="18" customHeight="1">
      <c r="A7876" s="2">
        <v>7403210000</v>
      </c>
      <c r="B7876" s="2" t="s">
        <v>13712</v>
      </c>
      <c r="C7876" s="2" t="s">
        <v>13709</v>
      </c>
      <c r="D7876" s="2" t="s">
        <v>149</v>
      </c>
      <c r="E7876" s="2"/>
      <c r="F7876" s="2"/>
    </row>
    <row r="7877" spans="1:6" ht="18" customHeight="1">
      <c r="A7877" s="2">
        <v>7403220000</v>
      </c>
      <c r="B7877" s="2" t="s">
        <v>13713</v>
      </c>
      <c r="C7877" s="2" t="s">
        <v>13709</v>
      </c>
      <c r="D7877" s="2" t="s">
        <v>149</v>
      </c>
      <c r="E7877" s="2"/>
      <c r="F7877" s="2"/>
    </row>
    <row r="7878" spans="1:6" ht="18" customHeight="1">
      <c r="A7878" s="2">
        <v>7403290000</v>
      </c>
      <c r="B7878" s="2" t="s">
        <v>13714</v>
      </c>
      <c r="C7878" s="2" t="s">
        <v>13709</v>
      </c>
      <c r="D7878" s="2" t="s">
        <v>149</v>
      </c>
      <c r="E7878" s="2"/>
      <c r="F7878" s="2"/>
    </row>
    <row r="7879" spans="1:6" ht="18" customHeight="1">
      <c r="A7879" s="2">
        <v>7404000010</v>
      </c>
      <c r="B7879" s="2" t="s">
        <v>13715</v>
      </c>
      <c r="C7879" s="2" t="s">
        <v>13716</v>
      </c>
      <c r="D7879" s="2" t="s">
        <v>149</v>
      </c>
      <c r="E7879" s="2"/>
      <c r="F7879" s="2">
        <v>9</v>
      </c>
    </row>
    <row r="7880" spans="1:6" ht="18" customHeight="1">
      <c r="A7880" s="2">
        <v>7404000040</v>
      </c>
      <c r="B7880" s="2" t="s">
        <v>13717</v>
      </c>
      <c r="C7880" s="2" t="s">
        <v>13716</v>
      </c>
      <c r="D7880" s="2" t="s">
        <v>149</v>
      </c>
      <c r="E7880" s="2"/>
      <c r="F7880" s="2" t="s">
        <v>6407</v>
      </c>
    </row>
    <row r="7881" spans="1:6" ht="18" customHeight="1">
      <c r="A7881" s="2">
        <v>7404000050</v>
      </c>
      <c r="B7881" s="2" t="s">
        <v>13718</v>
      </c>
      <c r="C7881" s="2" t="s">
        <v>13716</v>
      </c>
      <c r="D7881" s="2" t="s">
        <v>149</v>
      </c>
      <c r="E7881" s="2"/>
      <c r="F7881" s="2" t="s">
        <v>6407</v>
      </c>
    </row>
    <row r="7882" spans="1:6" ht="18" customHeight="1">
      <c r="A7882" s="2">
        <v>7404000090</v>
      </c>
      <c r="B7882" s="2" t="s">
        <v>13719</v>
      </c>
      <c r="C7882" s="2" t="s">
        <v>13716</v>
      </c>
      <c r="D7882" s="2" t="s">
        <v>149</v>
      </c>
      <c r="E7882" s="2"/>
      <c r="F7882" s="2">
        <v>9</v>
      </c>
    </row>
    <row r="7883" spans="1:6" ht="18" customHeight="1">
      <c r="A7883" s="2">
        <v>7405000000</v>
      </c>
      <c r="B7883" s="2" t="s">
        <v>13720</v>
      </c>
      <c r="C7883" s="2" t="s">
        <v>13721</v>
      </c>
      <c r="D7883" s="2" t="s">
        <v>149</v>
      </c>
      <c r="E7883" s="2"/>
      <c r="F7883" s="2"/>
    </row>
    <row r="7884" spans="1:6" ht="18" customHeight="1">
      <c r="A7884" s="2">
        <v>7406101000</v>
      </c>
      <c r="B7884" s="2" t="s">
        <v>13722</v>
      </c>
      <c r="C7884" s="2" t="s">
        <v>13723</v>
      </c>
      <c r="D7884" s="2" t="s">
        <v>149</v>
      </c>
      <c r="E7884" s="2"/>
      <c r="F7884" s="2"/>
    </row>
    <row r="7885" spans="1:6" ht="18" customHeight="1">
      <c r="A7885" s="2">
        <v>7406102000</v>
      </c>
      <c r="B7885" s="2" t="s">
        <v>13724</v>
      </c>
      <c r="C7885" s="2" t="s">
        <v>13723</v>
      </c>
      <c r="D7885" s="2" t="s">
        <v>149</v>
      </c>
      <c r="E7885" s="2"/>
      <c r="F7885" s="2"/>
    </row>
    <row r="7886" spans="1:6" ht="18" customHeight="1">
      <c r="A7886" s="2">
        <v>7406103000</v>
      </c>
      <c r="B7886" s="2" t="s">
        <v>13725</v>
      </c>
      <c r="C7886" s="2" t="s">
        <v>13723</v>
      </c>
      <c r="D7886" s="2" t="s">
        <v>149</v>
      </c>
      <c r="E7886" s="2"/>
      <c r="F7886" s="2"/>
    </row>
    <row r="7887" spans="1:6" ht="18" customHeight="1">
      <c r="A7887" s="2">
        <v>7406104000</v>
      </c>
      <c r="B7887" s="2" t="s">
        <v>13726</v>
      </c>
      <c r="C7887" s="2" t="s">
        <v>13723</v>
      </c>
      <c r="D7887" s="2" t="s">
        <v>149</v>
      </c>
      <c r="E7887" s="2"/>
      <c r="F7887" s="2"/>
    </row>
    <row r="7888" spans="1:6" ht="18" customHeight="1">
      <c r="A7888" s="2">
        <v>7406109000</v>
      </c>
      <c r="B7888" s="2" t="s">
        <v>13727</v>
      </c>
      <c r="C7888" s="2" t="s">
        <v>13723</v>
      </c>
      <c r="D7888" s="2" t="s">
        <v>149</v>
      </c>
      <c r="E7888" s="2"/>
      <c r="F7888" s="2"/>
    </row>
    <row r="7889" spans="1:6" ht="18" customHeight="1">
      <c r="A7889" s="2">
        <v>7406201000</v>
      </c>
      <c r="B7889" s="2" t="s">
        <v>13728</v>
      </c>
      <c r="C7889" s="2" t="s">
        <v>13723</v>
      </c>
      <c r="D7889" s="2" t="s">
        <v>149</v>
      </c>
      <c r="E7889" s="2"/>
      <c r="F7889" s="2"/>
    </row>
    <row r="7890" spans="1:6" ht="18" customHeight="1">
      <c r="A7890" s="2">
        <v>7406202000</v>
      </c>
      <c r="B7890" s="2" t="s">
        <v>13729</v>
      </c>
      <c r="C7890" s="2" t="s">
        <v>13723</v>
      </c>
      <c r="D7890" s="2" t="s">
        <v>149</v>
      </c>
      <c r="E7890" s="2"/>
      <c r="F7890" s="2"/>
    </row>
    <row r="7891" spans="1:6" ht="18" customHeight="1">
      <c r="A7891" s="2">
        <v>7406209000</v>
      </c>
      <c r="B7891" s="2" t="s">
        <v>13730</v>
      </c>
      <c r="C7891" s="2" t="s">
        <v>13723</v>
      </c>
      <c r="D7891" s="2" t="s">
        <v>149</v>
      </c>
      <c r="E7891" s="2"/>
      <c r="F7891" s="2"/>
    </row>
    <row r="7892" spans="1:6" ht="18" customHeight="1">
      <c r="A7892" s="2">
        <v>7407101000</v>
      </c>
      <c r="B7892" s="2" t="s">
        <v>13731</v>
      </c>
      <c r="C7892" s="2" t="s">
        <v>13732</v>
      </c>
      <c r="D7892" s="2" t="s">
        <v>149</v>
      </c>
      <c r="E7892" s="2"/>
      <c r="F7892" s="2"/>
    </row>
    <row r="7893" spans="1:6" ht="18" customHeight="1">
      <c r="A7893" s="2">
        <v>7407109000</v>
      </c>
      <c r="B7893" s="2" t="s">
        <v>13733</v>
      </c>
      <c r="C7893" s="2" t="s">
        <v>13732</v>
      </c>
      <c r="D7893" s="2" t="s">
        <v>149</v>
      </c>
      <c r="E7893" s="2"/>
      <c r="F7893" s="2"/>
    </row>
    <row r="7894" spans="1:6" ht="18" customHeight="1">
      <c r="A7894" s="2">
        <v>7407211100</v>
      </c>
      <c r="B7894" s="2" t="s">
        <v>13734</v>
      </c>
      <c r="C7894" s="2" t="s">
        <v>13735</v>
      </c>
      <c r="D7894" s="2" t="s">
        <v>149</v>
      </c>
      <c r="E7894" s="2"/>
      <c r="F7894" s="2"/>
    </row>
    <row r="7895" spans="1:6" ht="18" customHeight="1">
      <c r="A7895" s="2">
        <v>7407211900</v>
      </c>
      <c r="B7895" s="2" t="s">
        <v>13736</v>
      </c>
      <c r="C7895" s="2" t="s">
        <v>13735</v>
      </c>
      <c r="D7895" s="2" t="s">
        <v>149</v>
      </c>
      <c r="E7895" s="2"/>
      <c r="F7895" s="2"/>
    </row>
    <row r="7896" spans="1:6" ht="18" customHeight="1">
      <c r="A7896" s="2">
        <v>7407219000</v>
      </c>
      <c r="B7896" s="2" t="s">
        <v>13737</v>
      </c>
      <c r="C7896" s="2" t="s">
        <v>13732</v>
      </c>
      <c r="D7896" s="2" t="s">
        <v>149</v>
      </c>
      <c r="E7896" s="2"/>
      <c r="F7896" s="2"/>
    </row>
    <row r="7897" spans="1:6" ht="18" customHeight="1">
      <c r="A7897" s="2">
        <v>7407290000</v>
      </c>
      <c r="B7897" s="2" t="s">
        <v>13738</v>
      </c>
      <c r="C7897" s="2" t="s">
        <v>13732</v>
      </c>
      <c r="D7897" s="2" t="s">
        <v>149</v>
      </c>
      <c r="E7897" s="2"/>
      <c r="F7897" s="2"/>
    </row>
    <row r="7898" spans="1:6" ht="18" customHeight="1">
      <c r="A7898" s="2">
        <v>7408110000</v>
      </c>
      <c r="B7898" s="2" t="s">
        <v>13739</v>
      </c>
      <c r="C7898" s="2" t="s">
        <v>13740</v>
      </c>
      <c r="D7898" s="2" t="s">
        <v>149</v>
      </c>
      <c r="E7898" s="2"/>
      <c r="F7898" s="2"/>
    </row>
    <row r="7899" spans="1:6" ht="18" customHeight="1">
      <c r="A7899" s="2">
        <v>7408190001</v>
      </c>
      <c r="B7899" s="2" t="s">
        <v>13741</v>
      </c>
      <c r="C7899" s="2" t="s">
        <v>13742</v>
      </c>
      <c r="D7899" s="2" t="s">
        <v>149</v>
      </c>
      <c r="E7899" s="2"/>
      <c r="F7899" s="2"/>
    </row>
    <row r="7900" spans="1:6" ht="18" customHeight="1">
      <c r="A7900" s="2">
        <v>7408190090</v>
      </c>
      <c r="B7900" s="2" t="s">
        <v>13743</v>
      </c>
      <c r="C7900" s="2" t="s">
        <v>13742</v>
      </c>
      <c r="D7900" s="2" t="s">
        <v>149</v>
      </c>
      <c r="E7900" s="2"/>
      <c r="F7900" s="2"/>
    </row>
    <row r="7901" spans="1:6" ht="18" customHeight="1">
      <c r="A7901" s="2">
        <v>7408210000</v>
      </c>
      <c r="B7901" s="2" t="s">
        <v>13744</v>
      </c>
      <c r="C7901" s="2" t="s">
        <v>13740</v>
      </c>
      <c r="D7901" s="2" t="s">
        <v>149</v>
      </c>
      <c r="E7901" s="2"/>
      <c r="F7901" s="2"/>
    </row>
    <row r="7902" spans="1:6" ht="18" customHeight="1">
      <c r="A7902" s="2">
        <v>7408221000</v>
      </c>
      <c r="B7902" s="2" t="s">
        <v>13745</v>
      </c>
      <c r="C7902" s="2" t="s">
        <v>13740</v>
      </c>
      <c r="D7902" s="2" t="s">
        <v>149</v>
      </c>
      <c r="E7902" s="2"/>
      <c r="F7902" s="2"/>
    </row>
    <row r="7903" spans="1:6" ht="18" customHeight="1">
      <c r="A7903" s="2">
        <v>7408229000</v>
      </c>
      <c r="B7903" s="2" t="s">
        <v>13746</v>
      </c>
      <c r="C7903" s="2" t="s">
        <v>13740</v>
      </c>
      <c r="D7903" s="2" t="s">
        <v>149</v>
      </c>
      <c r="E7903" s="2"/>
      <c r="F7903" s="2"/>
    </row>
    <row r="7904" spans="1:6" ht="18" customHeight="1">
      <c r="A7904" s="2">
        <v>7408290000</v>
      </c>
      <c r="B7904" s="2" t="s">
        <v>13747</v>
      </c>
      <c r="C7904" s="2" t="s">
        <v>13740</v>
      </c>
      <c r="D7904" s="2" t="s">
        <v>149</v>
      </c>
      <c r="E7904" s="2"/>
      <c r="F7904" s="2"/>
    </row>
    <row r="7905" spans="1:6" ht="18" customHeight="1">
      <c r="A7905" s="2">
        <v>7409111000</v>
      </c>
      <c r="B7905" s="2" t="s">
        <v>13748</v>
      </c>
      <c r="C7905" s="2" t="s">
        <v>13749</v>
      </c>
      <c r="D7905" s="2" t="s">
        <v>149</v>
      </c>
      <c r="E7905" s="2"/>
      <c r="F7905" s="2"/>
    </row>
    <row r="7906" spans="1:6" ht="18" customHeight="1">
      <c r="A7906" s="2">
        <v>7409119000</v>
      </c>
      <c r="B7906" s="2" t="s">
        <v>13750</v>
      </c>
      <c r="C7906" s="2" t="s">
        <v>13749</v>
      </c>
      <c r="D7906" s="2" t="s">
        <v>149</v>
      </c>
      <c r="E7906" s="2"/>
      <c r="F7906" s="2"/>
    </row>
    <row r="7907" spans="1:6" ht="18" customHeight="1">
      <c r="A7907" s="2">
        <v>7409190000</v>
      </c>
      <c r="B7907" s="2" t="s">
        <v>13751</v>
      </c>
      <c r="C7907" s="2" t="s">
        <v>13749</v>
      </c>
      <c r="D7907" s="2" t="s">
        <v>149</v>
      </c>
      <c r="E7907" s="2"/>
      <c r="F7907" s="2"/>
    </row>
    <row r="7908" spans="1:6" ht="18" customHeight="1">
      <c r="A7908" s="2">
        <v>7409210000</v>
      </c>
      <c r="B7908" s="2" t="s">
        <v>13752</v>
      </c>
      <c r="C7908" s="2" t="s">
        <v>13749</v>
      </c>
      <c r="D7908" s="2" t="s">
        <v>149</v>
      </c>
      <c r="E7908" s="2"/>
      <c r="F7908" s="2"/>
    </row>
    <row r="7909" spans="1:6" ht="18" customHeight="1">
      <c r="A7909" s="2">
        <v>7409290000</v>
      </c>
      <c r="B7909" s="2" t="s">
        <v>13753</v>
      </c>
      <c r="C7909" s="2" t="s">
        <v>13749</v>
      </c>
      <c r="D7909" s="2" t="s">
        <v>149</v>
      </c>
      <c r="E7909" s="2"/>
      <c r="F7909" s="2"/>
    </row>
    <row r="7910" spans="1:6" ht="18" customHeight="1">
      <c r="A7910" s="2">
        <v>7409310000</v>
      </c>
      <c r="B7910" s="2" t="s">
        <v>13754</v>
      </c>
      <c r="C7910" s="2" t="s">
        <v>13749</v>
      </c>
      <c r="D7910" s="2" t="s">
        <v>149</v>
      </c>
      <c r="E7910" s="2"/>
      <c r="F7910" s="2"/>
    </row>
    <row r="7911" spans="1:6" ht="18" customHeight="1">
      <c r="A7911" s="2">
        <v>7409390000</v>
      </c>
      <c r="B7911" s="2" t="s">
        <v>13755</v>
      </c>
      <c r="C7911" s="2" t="s">
        <v>13749</v>
      </c>
      <c r="D7911" s="2" t="s">
        <v>149</v>
      </c>
      <c r="E7911" s="2"/>
      <c r="F7911" s="2"/>
    </row>
    <row r="7912" spans="1:6" ht="18" customHeight="1">
      <c r="A7912" s="2">
        <v>7409400000</v>
      </c>
      <c r="B7912" s="2" t="s">
        <v>13756</v>
      </c>
      <c r="C7912" s="2" t="s">
        <v>13749</v>
      </c>
      <c r="D7912" s="2" t="s">
        <v>149</v>
      </c>
      <c r="E7912" s="2"/>
      <c r="F7912" s="2"/>
    </row>
    <row r="7913" spans="1:6" ht="18" customHeight="1">
      <c r="A7913" s="2">
        <v>7409900000</v>
      </c>
      <c r="B7913" s="2" t="s">
        <v>13757</v>
      </c>
      <c r="C7913" s="2" t="s">
        <v>13749</v>
      </c>
      <c r="D7913" s="2" t="s">
        <v>149</v>
      </c>
      <c r="E7913" s="2"/>
      <c r="F7913" s="2"/>
    </row>
    <row r="7914" spans="1:6" ht="18" customHeight="1">
      <c r="A7914" s="2">
        <v>7410110000</v>
      </c>
      <c r="B7914" s="2" t="s">
        <v>13758</v>
      </c>
      <c r="C7914" s="2" t="s">
        <v>13759</v>
      </c>
      <c r="D7914" s="2" t="s">
        <v>149</v>
      </c>
      <c r="E7914" s="2"/>
      <c r="F7914" s="2"/>
    </row>
    <row r="7915" spans="1:6" ht="18" customHeight="1">
      <c r="A7915" s="2">
        <v>7410121000</v>
      </c>
      <c r="B7915" s="2" t="s">
        <v>13760</v>
      </c>
      <c r="C7915" s="2" t="s">
        <v>13759</v>
      </c>
      <c r="D7915" s="2" t="s">
        <v>149</v>
      </c>
      <c r="E7915" s="2"/>
      <c r="F7915" s="2"/>
    </row>
    <row r="7916" spans="1:6" ht="18" customHeight="1">
      <c r="A7916" s="2">
        <v>7410129000</v>
      </c>
      <c r="B7916" s="2" t="s">
        <v>13761</v>
      </c>
      <c r="C7916" s="2" t="s">
        <v>13759</v>
      </c>
      <c r="D7916" s="2" t="s">
        <v>149</v>
      </c>
      <c r="E7916" s="2"/>
      <c r="F7916" s="2"/>
    </row>
    <row r="7917" spans="1:6" ht="18" customHeight="1">
      <c r="A7917" s="2">
        <v>7410211000</v>
      </c>
      <c r="B7917" s="2" t="s">
        <v>13762</v>
      </c>
      <c r="C7917" s="2" t="s">
        <v>13759</v>
      </c>
      <c r="D7917" s="2" t="s">
        <v>149</v>
      </c>
      <c r="E7917" s="2"/>
      <c r="F7917" s="2"/>
    </row>
    <row r="7918" spans="1:6" ht="18" customHeight="1">
      <c r="A7918" s="2">
        <v>7410219000</v>
      </c>
      <c r="B7918" s="2" t="s">
        <v>13763</v>
      </c>
      <c r="C7918" s="2" t="s">
        <v>13759</v>
      </c>
      <c r="D7918" s="2" t="s">
        <v>149</v>
      </c>
      <c r="E7918" s="2"/>
      <c r="F7918" s="2"/>
    </row>
    <row r="7919" spans="1:6" ht="18" customHeight="1">
      <c r="A7919" s="2">
        <v>7410221000</v>
      </c>
      <c r="B7919" s="2" t="s">
        <v>13764</v>
      </c>
      <c r="C7919" s="2" t="s">
        <v>13759</v>
      </c>
      <c r="D7919" s="2" t="s">
        <v>149</v>
      </c>
      <c r="E7919" s="2"/>
      <c r="F7919" s="2"/>
    </row>
    <row r="7920" spans="1:6" ht="18" customHeight="1">
      <c r="A7920" s="2">
        <v>7410229000</v>
      </c>
      <c r="B7920" s="2" t="s">
        <v>13765</v>
      </c>
      <c r="C7920" s="2" t="s">
        <v>13759</v>
      </c>
      <c r="D7920" s="2" t="s">
        <v>149</v>
      </c>
      <c r="E7920" s="2"/>
      <c r="F7920" s="2"/>
    </row>
    <row r="7921" spans="1:6" ht="18" customHeight="1">
      <c r="A7921" s="2">
        <v>7411101100</v>
      </c>
      <c r="B7921" s="2" t="s">
        <v>13766</v>
      </c>
      <c r="C7921" s="2" t="s">
        <v>13767</v>
      </c>
      <c r="D7921" s="2" t="s">
        <v>149</v>
      </c>
      <c r="E7921" s="2"/>
      <c r="F7921" s="2"/>
    </row>
    <row r="7922" spans="1:6" ht="18" customHeight="1">
      <c r="A7922" s="2">
        <v>7411101901</v>
      </c>
      <c r="B7922" s="2" t="s">
        <v>13768</v>
      </c>
      <c r="C7922" s="2" t="s">
        <v>13769</v>
      </c>
      <c r="D7922" s="2" t="s">
        <v>149</v>
      </c>
      <c r="E7922" s="2"/>
      <c r="F7922" s="2"/>
    </row>
    <row r="7923" spans="1:6" ht="18" customHeight="1">
      <c r="A7923" s="2">
        <v>7411101990</v>
      </c>
      <c r="B7923" s="2" t="s">
        <v>13770</v>
      </c>
      <c r="C7923" s="2" t="s">
        <v>13769</v>
      </c>
      <c r="D7923" s="2" t="s">
        <v>149</v>
      </c>
      <c r="E7923" s="2"/>
      <c r="F7923" s="2"/>
    </row>
    <row r="7924" spans="1:6" ht="18" customHeight="1">
      <c r="A7924" s="2">
        <v>7411102000</v>
      </c>
      <c r="B7924" s="2" t="s">
        <v>13771</v>
      </c>
      <c r="C7924" s="2" t="s">
        <v>13772</v>
      </c>
      <c r="D7924" s="2" t="s">
        <v>149</v>
      </c>
      <c r="E7924" s="2"/>
      <c r="F7924" s="2"/>
    </row>
    <row r="7925" spans="1:6" ht="18" customHeight="1">
      <c r="A7925" s="2">
        <v>7411109000</v>
      </c>
      <c r="B7925" s="2" t="s">
        <v>13773</v>
      </c>
      <c r="C7925" s="2" t="s">
        <v>13772</v>
      </c>
      <c r="D7925" s="2" t="s">
        <v>149</v>
      </c>
      <c r="E7925" s="2"/>
      <c r="F7925" s="2"/>
    </row>
    <row r="7926" spans="1:6" ht="18" customHeight="1">
      <c r="A7926" s="2">
        <v>7411211000</v>
      </c>
      <c r="B7926" s="2" t="s">
        <v>13774</v>
      </c>
      <c r="C7926" s="2" t="s">
        <v>13772</v>
      </c>
      <c r="D7926" s="2" t="s">
        <v>149</v>
      </c>
      <c r="E7926" s="2"/>
      <c r="F7926" s="2"/>
    </row>
    <row r="7927" spans="1:6" ht="18" customHeight="1">
      <c r="A7927" s="2">
        <v>7411219000</v>
      </c>
      <c r="B7927" s="2" t="s">
        <v>13775</v>
      </c>
      <c r="C7927" s="2" t="s">
        <v>13772</v>
      </c>
      <c r="D7927" s="2" t="s">
        <v>149</v>
      </c>
      <c r="E7927" s="2"/>
      <c r="F7927" s="2"/>
    </row>
    <row r="7928" spans="1:6" ht="18" customHeight="1">
      <c r="A7928" s="2">
        <v>7411220000</v>
      </c>
      <c r="B7928" s="2" t="s">
        <v>13776</v>
      </c>
      <c r="C7928" s="2" t="s">
        <v>13772</v>
      </c>
      <c r="D7928" s="2" t="s">
        <v>149</v>
      </c>
      <c r="E7928" s="2"/>
      <c r="F7928" s="2"/>
    </row>
    <row r="7929" spans="1:6" ht="18" customHeight="1">
      <c r="A7929" s="2">
        <v>7411290000</v>
      </c>
      <c r="B7929" s="2" t="s">
        <v>13777</v>
      </c>
      <c r="C7929" s="2" t="s">
        <v>13772</v>
      </c>
      <c r="D7929" s="2" t="s">
        <v>149</v>
      </c>
      <c r="E7929" s="2"/>
      <c r="F7929" s="2"/>
    </row>
    <row r="7930" spans="1:6" ht="18" customHeight="1">
      <c r="A7930" s="2">
        <v>7412100000</v>
      </c>
      <c r="B7930" s="2" t="s">
        <v>13778</v>
      </c>
      <c r="C7930" s="2" t="s">
        <v>13779</v>
      </c>
      <c r="D7930" s="2" t="s">
        <v>149</v>
      </c>
      <c r="E7930" s="2"/>
      <c r="F7930" s="2"/>
    </row>
    <row r="7931" spans="1:6" ht="18" customHeight="1">
      <c r="A7931" s="2">
        <v>7412201000</v>
      </c>
      <c r="B7931" s="2" t="s">
        <v>13780</v>
      </c>
      <c r="C7931" s="2" t="s">
        <v>13779</v>
      </c>
      <c r="D7931" s="2" t="s">
        <v>149</v>
      </c>
      <c r="E7931" s="2"/>
      <c r="F7931" s="2"/>
    </row>
    <row r="7932" spans="1:6" ht="18" customHeight="1">
      <c r="A7932" s="2">
        <v>7412209000</v>
      </c>
      <c r="B7932" s="2" t="s">
        <v>13781</v>
      </c>
      <c r="C7932" s="2" t="s">
        <v>13779</v>
      </c>
      <c r="D7932" s="2" t="s">
        <v>149</v>
      </c>
      <c r="E7932" s="2"/>
      <c r="F7932" s="2"/>
    </row>
    <row r="7933" spans="1:6" ht="18" customHeight="1">
      <c r="A7933" s="2">
        <v>7413000000</v>
      </c>
      <c r="B7933" s="2" t="s">
        <v>13782</v>
      </c>
      <c r="C7933" s="2" t="s">
        <v>13783</v>
      </c>
      <c r="D7933" s="2" t="s">
        <v>149</v>
      </c>
      <c r="E7933" s="2"/>
      <c r="F7933" s="2"/>
    </row>
    <row r="7934" spans="1:6" ht="18" customHeight="1">
      <c r="A7934" s="2">
        <v>7415100000</v>
      </c>
      <c r="B7934" s="2" t="s">
        <v>13784</v>
      </c>
      <c r="C7934" s="2" t="s">
        <v>13785</v>
      </c>
      <c r="D7934" s="2" t="s">
        <v>149</v>
      </c>
      <c r="E7934" s="2"/>
      <c r="F7934" s="2"/>
    </row>
    <row r="7935" spans="1:6" ht="18" customHeight="1">
      <c r="A7935" s="2">
        <v>7415210000</v>
      </c>
      <c r="B7935" s="2" t="s">
        <v>13786</v>
      </c>
      <c r="C7935" s="2" t="s">
        <v>13785</v>
      </c>
      <c r="D7935" s="2" t="s">
        <v>149</v>
      </c>
      <c r="E7935" s="2"/>
      <c r="F7935" s="2"/>
    </row>
    <row r="7936" spans="1:6" ht="18" customHeight="1">
      <c r="A7936" s="2">
        <v>7415290000</v>
      </c>
      <c r="B7936" s="2" t="s">
        <v>13787</v>
      </c>
      <c r="C7936" s="2" t="s">
        <v>13785</v>
      </c>
      <c r="D7936" s="2" t="s">
        <v>149</v>
      </c>
      <c r="E7936" s="2"/>
      <c r="F7936" s="2"/>
    </row>
    <row r="7937" spans="1:6" ht="18" customHeight="1">
      <c r="A7937" s="2">
        <v>7415331000</v>
      </c>
      <c r="B7937" s="2" t="s">
        <v>13788</v>
      </c>
      <c r="C7937" s="2" t="s">
        <v>13785</v>
      </c>
      <c r="D7937" s="2" t="s">
        <v>149</v>
      </c>
      <c r="E7937" s="2"/>
      <c r="F7937" s="2"/>
    </row>
    <row r="7938" spans="1:6" ht="18" customHeight="1">
      <c r="A7938" s="2">
        <v>7415339000</v>
      </c>
      <c r="B7938" s="2" t="s">
        <v>13789</v>
      </c>
      <c r="C7938" s="2" t="s">
        <v>13785</v>
      </c>
      <c r="D7938" s="2" t="s">
        <v>149</v>
      </c>
      <c r="E7938" s="2"/>
      <c r="F7938" s="2"/>
    </row>
    <row r="7939" spans="1:6" ht="18" customHeight="1">
      <c r="A7939" s="2">
        <v>7415390000</v>
      </c>
      <c r="B7939" s="2" t="s">
        <v>13790</v>
      </c>
      <c r="C7939" s="2" t="s">
        <v>13785</v>
      </c>
      <c r="D7939" s="2" t="s">
        <v>149</v>
      </c>
      <c r="E7939" s="2"/>
      <c r="F7939" s="2"/>
    </row>
    <row r="7940" spans="1:6" ht="18" customHeight="1">
      <c r="A7940" s="2">
        <v>7418101000</v>
      </c>
      <c r="B7940" s="2" t="s">
        <v>13791</v>
      </c>
      <c r="C7940" s="2" t="s">
        <v>13792</v>
      </c>
      <c r="D7940" s="2" t="s">
        <v>149</v>
      </c>
      <c r="E7940" s="2"/>
      <c r="F7940" s="2" t="s">
        <v>6407</v>
      </c>
    </row>
    <row r="7941" spans="1:6" ht="18" customHeight="1">
      <c r="A7941" s="2">
        <v>7418102000</v>
      </c>
      <c r="B7941" s="2" t="s">
        <v>13793</v>
      </c>
      <c r="C7941" s="2" t="s">
        <v>13794</v>
      </c>
      <c r="D7941" s="2" t="s">
        <v>149</v>
      </c>
      <c r="E7941" s="2"/>
      <c r="F7941" s="2" t="s">
        <v>6407</v>
      </c>
    </row>
    <row r="7942" spans="1:6" ht="18" customHeight="1">
      <c r="A7942" s="2">
        <v>7418109000</v>
      </c>
      <c r="B7942" s="2" t="s">
        <v>13795</v>
      </c>
      <c r="C7942" s="2" t="s">
        <v>13792</v>
      </c>
      <c r="D7942" s="2" t="s">
        <v>149</v>
      </c>
      <c r="E7942" s="2"/>
      <c r="F7942" s="2" t="s">
        <v>6407</v>
      </c>
    </row>
    <row r="7943" spans="1:6" ht="18" customHeight="1">
      <c r="A7943" s="2">
        <v>7418200000</v>
      </c>
      <c r="B7943" s="2" t="s">
        <v>13796</v>
      </c>
      <c r="C7943" s="2" t="s">
        <v>13792</v>
      </c>
      <c r="D7943" s="2" t="s">
        <v>149</v>
      </c>
      <c r="E7943" s="2"/>
      <c r="F7943" s="2"/>
    </row>
    <row r="7944" spans="1:6" ht="18" customHeight="1">
      <c r="A7944" s="2">
        <v>7419201000</v>
      </c>
      <c r="B7944" s="2" t="s">
        <v>13797</v>
      </c>
      <c r="C7944" s="2" t="s">
        <v>13798</v>
      </c>
      <c r="D7944" s="2" t="s">
        <v>149</v>
      </c>
      <c r="E7944" s="2"/>
      <c r="F7944" s="2"/>
    </row>
    <row r="7945" spans="1:6" ht="18" customHeight="1">
      <c r="A7945" s="2">
        <v>7419202000</v>
      </c>
      <c r="B7945" s="2" t="s">
        <v>13799</v>
      </c>
      <c r="C7945" s="2" t="s">
        <v>13798</v>
      </c>
      <c r="D7945" s="2" t="s">
        <v>149</v>
      </c>
      <c r="E7945" s="2"/>
      <c r="F7945" s="2"/>
    </row>
    <row r="7946" spans="1:6" ht="18" customHeight="1">
      <c r="A7946" s="2">
        <v>7419209000</v>
      </c>
      <c r="B7946" s="2" t="s">
        <v>13800</v>
      </c>
      <c r="C7946" s="2" t="s">
        <v>13798</v>
      </c>
      <c r="D7946" s="2" t="s">
        <v>149</v>
      </c>
      <c r="E7946" s="2"/>
      <c r="F7946" s="2"/>
    </row>
    <row r="7947" spans="1:6" ht="18" customHeight="1">
      <c r="A7947" s="2">
        <v>7419801000</v>
      </c>
      <c r="B7947" s="2" t="s">
        <v>13801</v>
      </c>
      <c r="C7947" s="2" t="s">
        <v>13798</v>
      </c>
      <c r="D7947" s="2" t="s">
        <v>149</v>
      </c>
      <c r="E7947" s="2"/>
      <c r="F7947" s="2"/>
    </row>
    <row r="7948" spans="1:6" ht="18" customHeight="1">
      <c r="A7948" s="2">
        <v>7419802000</v>
      </c>
      <c r="B7948" s="2" t="s">
        <v>13802</v>
      </c>
      <c r="C7948" s="2" t="s">
        <v>13803</v>
      </c>
      <c r="D7948" s="2" t="s">
        <v>149</v>
      </c>
      <c r="E7948" s="2"/>
      <c r="F7948" s="2"/>
    </row>
    <row r="7949" spans="1:6" ht="18" customHeight="1">
      <c r="A7949" s="2">
        <v>7419803000</v>
      </c>
      <c r="B7949" s="2" t="s">
        <v>13804</v>
      </c>
      <c r="C7949" s="2" t="s">
        <v>13803</v>
      </c>
      <c r="D7949" s="2" t="s">
        <v>149</v>
      </c>
      <c r="E7949" s="2"/>
      <c r="F7949" s="2"/>
    </row>
    <row r="7950" spans="1:6" ht="18" customHeight="1">
      <c r="A7950" s="2">
        <v>7419804000</v>
      </c>
      <c r="B7950" s="2" t="s">
        <v>13805</v>
      </c>
      <c r="C7950" s="2" t="s">
        <v>13803</v>
      </c>
      <c r="D7950" s="2" t="s">
        <v>149</v>
      </c>
      <c r="E7950" s="2"/>
      <c r="F7950" s="2"/>
    </row>
    <row r="7951" spans="1:6" ht="18" customHeight="1">
      <c r="A7951" s="2">
        <v>7419805000</v>
      </c>
      <c r="B7951" s="2" t="s">
        <v>13806</v>
      </c>
      <c r="C7951" s="2" t="s">
        <v>13807</v>
      </c>
      <c r="D7951" s="2" t="s">
        <v>149</v>
      </c>
      <c r="E7951" s="2"/>
      <c r="F7951" s="2"/>
    </row>
    <row r="7952" spans="1:6" ht="18" customHeight="1">
      <c r="A7952" s="2">
        <v>7419809100</v>
      </c>
      <c r="B7952" s="2" t="s">
        <v>13799</v>
      </c>
      <c r="C7952" s="2" t="s">
        <v>13808</v>
      </c>
      <c r="D7952" s="2" t="s">
        <v>149</v>
      </c>
      <c r="E7952" s="2"/>
      <c r="F7952" s="2"/>
    </row>
    <row r="7953" spans="1:6" ht="18" customHeight="1">
      <c r="A7953" s="2">
        <v>7419809900</v>
      </c>
      <c r="B7953" s="2" t="s">
        <v>13800</v>
      </c>
      <c r="C7953" s="2" t="s">
        <v>13808</v>
      </c>
      <c r="D7953" s="2" t="s">
        <v>149</v>
      </c>
      <c r="E7953" s="2"/>
      <c r="F7953" s="2"/>
    </row>
    <row r="7954" spans="1:6" ht="18" customHeight="1">
      <c r="A7954" s="2">
        <v>7501100000</v>
      </c>
      <c r="B7954" s="2" t="s">
        <v>13809</v>
      </c>
      <c r="C7954" s="2" t="s">
        <v>13810</v>
      </c>
      <c r="D7954" s="2" t="s">
        <v>149</v>
      </c>
      <c r="E7954" s="2"/>
      <c r="F7954" s="2" t="s">
        <v>7054</v>
      </c>
    </row>
    <row r="7955" spans="1:6" ht="18" customHeight="1">
      <c r="A7955" s="2">
        <v>7501201000</v>
      </c>
      <c r="B7955" s="2" t="s">
        <v>13811</v>
      </c>
      <c r="C7955" s="2" t="s">
        <v>13812</v>
      </c>
      <c r="D7955" s="2" t="s">
        <v>149</v>
      </c>
      <c r="E7955" s="2"/>
      <c r="F7955" s="2" t="s">
        <v>7054</v>
      </c>
    </row>
    <row r="7956" spans="1:6" ht="18" customHeight="1">
      <c r="A7956" s="2">
        <v>7501209000</v>
      </c>
      <c r="B7956" s="2" t="s">
        <v>13813</v>
      </c>
      <c r="C7956" s="2" t="s">
        <v>13812</v>
      </c>
      <c r="D7956" s="2" t="s">
        <v>149</v>
      </c>
      <c r="E7956" s="2"/>
      <c r="F7956" s="2" t="s">
        <v>7054</v>
      </c>
    </row>
    <row r="7957" spans="1:6" ht="18" customHeight="1">
      <c r="A7957" s="2">
        <v>7502101000</v>
      </c>
      <c r="B7957" s="2" t="s">
        <v>13814</v>
      </c>
      <c r="C7957" s="2" t="s">
        <v>13815</v>
      </c>
      <c r="D7957" s="2" t="s">
        <v>149</v>
      </c>
      <c r="E7957" s="2"/>
      <c r="F7957" s="2" t="s">
        <v>7054</v>
      </c>
    </row>
    <row r="7958" spans="1:6" ht="18" customHeight="1">
      <c r="A7958" s="2">
        <v>7502109000</v>
      </c>
      <c r="B7958" s="2" t="s">
        <v>13816</v>
      </c>
      <c r="C7958" s="2" t="s">
        <v>13815</v>
      </c>
      <c r="D7958" s="2" t="s">
        <v>149</v>
      </c>
      <c r="E7958" s="2"/>
      <c r="F7958" s="2" t="s">
        <v>7054</v>
      </c>
    </row>
    <row r="7959" spans="1:6" ht="18" customHeight="1">
      <c r="A7959" s="2">
        <v>7502200000</v>
      </c>
      <c r="B7959" s="2" t="s">
        <v>13817</v>
      </c>
      <c r="C7959" s="2" t="s">
        <v>13818</v>
      </c>
      <c r="D7959" s="2" t="s">
        <v>149</v>
      </c>
      <c r="E7959" s="2"/>
      <c r="F7959" s="2" t="s">
        <v>7054</v>
      </c>
    </row>
    <row r="7960" spans="1:6" ht="18" customHeight="1">
      <c r="A7960" s="2">
        <v>7503000000</v>
      </c>
      <c r="B7960" s="2" t="s">
        <v>13819</v>
      </c>
      <c r="C7960" s="2" t="s">
        <v>13820</v>
      </c>
      <c r="D7960" s="2" t="s">
        <v>149</v>
      </c>
      <c r="E7960" s="2"/>
      <c r="F7960" s="2" t="s">
        <v>7181</v>
      </c>
    </row>
    <row r="7961" spans="1:6" ht="18" customHeight="1">
      <c r="A7961" s="2">
        <v>7504001000</v>
      </c>
      <c r="B7961" s="2" t="s">
        <v>13821</v>
      </c>
      <c r="C7961" s="2" t="s">
        <v>13822</v>
      </c>
      <c r="D7961" s="2" t="s">
        <v>149</v>
      </c>
      <c r="E7961" s="2"/>
      <c r="F7961" s="2">
        <v>3</v>
      </c>
    </row>
    <row r="7962" spans="1:6" ht="18" customHeight="1">
      <c r="A7962" s="2">
        <v>7504002000</v>
      </c>
      <c r="B7962" s="2" t="s">
        <v>13823</v>
      </c>
      <c r="C7962" s="2" t="s">
        <v>13824</v>
      </c>
      <c r="D7962" s="2" t="s">
        <v>149</v>
      </c>
      <c r="E7962" s="2"/>
      <c r="F7962" s="2"/>
    </row>
    <row r="7963" spans="1:6" ht="18" customHeight="1">
      <c r="A7963" s="2">
        <v>7505110000</v>
      </c>
      <c r="B7963" s="2" t="s">
        <v>13825</v>
      </c>
      <c r="C7963" s="2" t="s">
        <v>13826</v>
      </c>
      <c r="D7963" s="2" t="s">
        <v>149</v>
      </c>
      <c r="E7963" s="2"/>
      <c r="F7963" s="2"/>
    </row>
    <row r="7964" spans="1:6" ht="18" customHeight="1">
      <c r="A7964" s="2">
        <v>7505120000</v>
      </c>
      <c r="B7964" s="2" t="s">
        <v>13827</v>
      </c>
      <c r="C7964" s="2" t="s">
        <v>13826</v>
      </c>
      <c r="D7964" s="2" t="s">
        <v>149</v>
      </c>
      <c r="E7964" s="2"/>
      <c r="F7964" s="2"/>
    </row>
    <row r="7965" spans="1:6" ht="18" customHeight="1">
      <c r="A7965" s="2">
        <v>7505210000</v>
      </c>
      <c r="B7965" s="2" t="s">
        <v>13828</v>
      </c>
      <c r="C7965" s="2" t="s">
        <v>13829</v>
      </c>
      <c r="D7965" s="2" t="s">
        <v>149</v>
      </c>
      <c r="E7965" s="2"/>
      <c r="F7965" s="2"/>
    </row>
    <row r="7966" spans="1:6" ht="18" customHeight="1">
      <c r="A7966" s="2">
        <v>7505220010</v>
      </c>
      <c r="B7966" s="2" t="s">
        <v>13830</v>
      </c>
      <c r="C7966" s="2" t="s">
        <v>13829</v>
      </c>
      <c r="D7966" s="2" t="s">
        <v>149</v>
      </c>
      <c r="E7966" s="2"/>
      <c r="F7966" s="2"/>
    </row>
    <row r="7967" spans="1:6" ht="18" customHeight="1">
      <c r="A7967" s="2">
        <v>7505220090</v>
      </c>
      <c r="B7967" s="2" t="s">
        <v>13831</v>
      </c>
      <c r="C7967" s="2" t="s">
        <v>13829</v>
      </c>
      <c r="D7967" s="2" t="s">
        <v>149</v>
      </c>
      <c r="E7967" s="2"/>
      <c r="F7967" s="2"/>
    </row>
    <row r="7968" spans="1:6" ht="18" customHeight="1">
      <c r="A7968" s="2">
        <v>7506100000</v>
      </c>
      <c r="B7968" s="2" t="s">
        <v>13832</v>
      </c>
      <c r="C7968" s="2" t="s">
        <v>13833</v>
      </c>
      <c r="D7968" s="2" t="s">
        <v>149</v>
      </c>
      <c r="E7968" s="2"/>
      <c r="F7968" s="2"/>
    </row>
    <row r="7969" spans="1:6" ht="18" customHeight="1">
      <c r="A7969" s="2">
        <v>7506200000</v>
      </c>
      <c r="B7969" s="2" t="s">
        <v>13834</v>
      </c>
      <c r="C7969" s="2" t="s">
        <v>13833</v>
      </c>
      <c r="D7969" s="2" t="s">
        <v>149</v>
      </c>
      <c r="E7969" s="2"/>
      <c r="F7969" s="2"/>
    </row>
    <row r="7970" spans="1:6" ht="18" customHeight="1">
      <c r="A7970" s="2">
        <v>7507110000</v>
      </c>
      <c r="B7970" s="2" t="s">
        <v>13835</v>
      </c>
      <c r="C7970" s="2" t="s">
        <v>13836</v>
      </c>
      <c r="D7970" s="2" t="s">
        <v>149</v>
      </c>
      <c r="E7970" s="2"/>
      <c r="F7970" s="2"/>
    </row>
    <row r="7971" spans="1:6" ht="18" customHeight="1">
      <c r="A7971" s="2">
        <v>7507120000</v>
      </c>
      <c r="B7971" s="2" t="s">
        <v>13837</v>
      </c>
      <c r="C7971" s="2" t="s">
        <v>13836</v>
      </c>
      <c r="D7971" s="2" t="s">
        <v>149</v>
      </c>
      <c r="E7971" s="2"/>
      <c r="F7971" s="2"/>
    </row>
    <row r="7972" spans="1:6" ht="18" customHeight="1">
      <c r="A7972" s="2">
        <v>7507200000</v>
      </c>
      <c r="B7972" s="2" t="s">
        <v>13838</v>
      </c>
      <c r="C7972" s="2" t="s">
        <v>13836</v>
      </c>
      <c r="D7972" s="2" t="s">
        <v>149</v>
      </c>
      <c r="E7972" s="2"/>
      <c r="F7972" s="2"/>
    </row>
    <row r="7973" spans="1:6" ht="18" customHeight="1">
      <c r="A7973" s="2">
        <v>7508101000</v>
      </c>
      <c r="B7973" s="2" t="s">
        <v>13839</v>
      </c>
      <c r="C7973" s="2" t="s">
        <v>13840</v>
      </c>
      <c r="D7973" s="2" t="s">
        <v>149</v>
      </c>
      <c r="E7973" s="2"/>
      <c r="F7973" s="2"/>
    </row>
    <row r="7974" spans="1:6" ht="18" customHeight="1">
      <c r="A7974" s="2">
        <v>7508108000</v>
      </c>
      <c r="B7974" s="2" t="s">
        <v>13841</v>
      </c>
      <c r="C7974" s="2" t="s">
        <v>13840</v>
      </c>
      <c r="D7974" s="2" t="s">
        <v>149</v>
      </c>
      <c r="E7974" s="2"/>
      <c r="F7974" s="2"/>
    </row>
    <row r="7975" spans="1:6" ht="18" customHeight="1">
      <c r="A7975" s="2">
        <v>7508109000</v>
      </c>
      <c r="B7975" s="2" t="s">
        <v>13842</v>
      </c>
      <c r="C7975" s="2" t="s">
        <v>13840</v>
      </c>
      <c r="D7975" s="2" t="s">
        <v>149</v>
      </c>
      <c r="E7975" s="2"/>
      <c r="F7975" s="2"/>
    </row>
    <row r="7976" spans="1:6" ht="18" customHeight="1">
      <c r="A7976" s="2">
        <v>7508901000</v>
      </c>
      <c r="B7976" s="2" t="s">
        <v>13843</v>
      </c>
      <c r="C7976" s="2" t="s">
        <v>13840</v>
      </c>
      <c r="D7976" s="2" t="s">
        <v>149</v>
      </c>
      <c r="E7976" s="2"/>
      <c r="F7976" s="2"/>
    </row>
    <row r="7977" spans="1:6" ht="18" customHeight="1">
      <c r="A7977" s="2">
        <v>7508908000</v>
      </c>
      <c r="B7977" s="2" t="s">
        <v>13844</v>
      </c>
      <c r="C7977" s="2" t="s">
        <v>13840</v>
      </c>
      <c r="D7977" s="2" t="s">
        <v>149</v>
      </c>
      <c r="E7977" s="2"/>
      <c r="F7977" s="2"/>
    </row>
    <row r="7978" spans="1:6" ht="18" customHeight="1">
      <c r="A7978" s="2">
        <v>7508909000</v>
      </c>
      <c r="B7978" s="2" t="s">
        <v>13845</v>
      </c>
      <c r="C7978" s="2" t="s">
        <v>13840</v>
      </c>
      <c r="D7978" s="2" t="s">
        <v>149</v>
      </c>
      <c r="E7978" s="2"/>
      <c r="F7978" s="2"/>
    </row>
    <row r="7979" spans="1:6" ht="18" customHeight="1">
      <c r="A7979" s="2">
        <v>7601101010</v>
      </c>
      <c r="B7979" s="2" t="s">
        <v>13846</v>
      </c>
      <c r="C7979" s="2" t="s">
        <v>13847</v>
      </c>
      <c r="D7979" s="2" t="s">
        <v>149</v>
      </c>
      <c r="E7979" s="2"/>
      <c r="F7979" s="2"/>
    </row>
    <row r="7980" spans="1:6" ht="18" customHeight="1">
      <c r="A7980" s="2">
        <v>7601101090</v>
      </c>
      <c r="B7980" s="2" t="s">
        <v>13846</v>
      </c>
      <c r="C7980" s="2" t="s">
        <v>13847</v>
      </c>
      <c r="D7980" s="2" t="s">
        <v>149</v>
      </c>
      <c r="E7980" s="2"/>
      <c r="F7980" s="2"/>
    </row>
    <row r="7981" spans="1:6" ht="18" customHeight="1">
      <c r="A7981" s="2">
        <v>7601109000</v>
      </c>
      <c r="B7981" s="2" t="s">
        <v>13848</v>
      </c>
      <c r="C7981" s="2" t="s">
        <v>13847</v>
      </c>
      <c r="D7981" s="2" t="s">
        <v>149</v>
      </c>
      <c r="E7981" s="2"/>
      <c r="F7981" s="2"/>
    </row>
    <row r="7982" spans="1:6" ht="18" customHeight="1">
      <c r="A7982" s="2">
        <v>7601200000</v>
      </c>
      <c r="B7982" s="2" t="s">
        <v>13849</v>
      </c>
      <c r="C7982" s="2" t="s">
        <v>13847</v>
      </c>
      <c r="D7982" s="2" t="s">
        <v>149</v>
      </c>
      <c r="E7982" s="2"/>
      <c r="F7982" s="2"/>
    </row>
    <row r="7983" spans="1:6" ht="18" customHeight="1">
      <c r="A7983" s="2">
        <v>7602000010</v>
      </c>
      <c r="B7983" s="2" t="s">
        <v>13850</v>
      </c>
      <c r="C7983" s="2" t="s">
        <v>13851</v>
      </c>
      <c r="D7983" s="2" t="s">
        <v>149</v>
      </c>
      <c r="E7983" s="2"/>
      <c r="F7983" s="2">
        <v>9</v>
      </c>
    </row>
    <row r="7984" spans="1:6" ht="18" customHeight="1">
      <c r="A7984" s="2">
        <v>7602000030</v>
      </c>
      <c r="B7984" s="2" t="s">
        <v>13852</v>
      </c>
      <c r="C7984" s="2" t="s">
        <v>13851</v>
      </c>
      <c r="D7984" s="2" t="s">
        <v>149</v>
      </c>
      <c r="E7984" s="2"/>
      <c r="F7984" s="2" t="s">
        <v>6407</v>
      </c>
    </row>
    <row r="7985" spans="1:6" ht="18" customHeight="1">
      <c r="A7985" s="2">
        <v>7602000040</v>
      </c>
      <c r="B7985" s="2" t="s">
        <v>13853</v>
      </c>
      <c r="C7985" s="2" t="s">
        <v>13851</v>
      </c>
      <c r="D7985" s="2" t="s">
        <v>149</v>
      </c>
      <c r="E7985" s="2"/>
      <c r="F7985" s="2" t="s">
        <v>6407</v>
      </c>
    </row>
    <row r="7986" spans="1:6" ht="18" customHeight="1">
      <c r="A7986" s="2">
        <v>7602000050</v>
      </c>
      <c r="B7986" s="2" t="s">
        <v>13854</v>
      </c>
      <c r="C7986" s="2" t="s">
        <v>13851</v>
      </c>
      <c r="D7986" s="2" t="s">
        <v>149</v>
      </c>
      <c r="E7986" s="2"/>
      <c r="F7986" s="2" t="s">
        <v>6407</v>
      </c>
    </row>
    <row r="7987" spans="1:6" ht="18" customHeight="1">
      <c r="A7987" s="2">
        <v>7602000090</v>
      </c>
      <c r="B7987" s="2" t="s">
        <v>13855</v>
      </c>
      <c r="C7987" s="2" t="s">
        <v>13851</v>
      </c>
      <c r="D7987" s="2" t="s">
        <v>149</v>
      </c>
      <c r="E7987" s="2"/>
      <c r="F7987" s="2">
        <v>9</v>
      </c>
    </row>
    <row r="7988" spans="1:6" ht="18" customHeight="1">
      <c r="A7988" s="2">
        <v>7603100010</v>
      </c>
      <c r="B7988" s="2" t="s">
        <v>13856</v>
      </c>
      <c r="C7988" s="2" t="s">
        <v>13857</v>
      </c>
      <c r="D7988" s="2" t="s">
        <v>149</v>
      </c>
      <c r="E7988" s="2"/>
      <c r="F7988" s="2" t="s">
        <v>7431</v>
      </c>
    </row>
    <row r="7989" spans="1:6" ht="18" customHeight="1">
      <c r="A7989" s="2">
        <v>7603100090</v>
      </c>
      <c r="B7989" s="2" t="s">
        <v>13858</v>
      </c>
      <c r="C7989" s="2" t="s">
        <v>13857</v>
      </c>
      <c r="D7989" s="2" t="s">
        <v>149</v>
      </c>
      <c r="E7989" s="2"/>
      <c r="F7989" s="2" t="s">
        <v>4648</v>
      </c>
    </row>
    <row r="7990" spans="1:6" ht="18" customHeight="1">
      <c r="A7990" s="2">
        <v>7603200000</v>
      </c>
      <c r="B7990" s="2" t="s">
        <v>13859</v>
      </c>
      <c r="C7990" s="2" t="s">
        <v>13857</v>
      </c>
      <c r="D7990" s="2" t="s">
        <v>149</v>
      </c>
      <c r="E7990" s="2"/>
      <c r="F7990" s="2"/>
    </row>
    <row r="7991" spans="1:6" ht="18" customHeight="1">
      <c r="A7991" s="2">
        <v>7604101000</v>
      </c>
      <c r="B7991" s="2" t="s">
        <v>13860</v>
      </c>
      <c r="C7991" s="2" t="s">
        <v>13861</v>
      </c>
      <c r="D7991" s="2" t="s">
        <v>149</v>
      </c>
      <c r="E7991" s="2"/>
      <c r="F7991" s="2"/>
    </row>
    <row r="7992" spans="1:6" ht="18" customHeight="1">
      <c r="A7992" s="2">
        <v>7604109000</v>
      </c>
      <c r="B7992" s="2" t="s">
        <v>13862</v>
      </c>
      <c r="C7992" s="2" t="s">
        <v>13861</v>
      </c>
      <c r="D7992" s="2" t="s">
        <v>149</v>
      </c>
      <c r="E7992" s="2"/>
      <c r="F7992" s="2"/>
    </row>
    <row r="7993" spans="1:6" ht="18" customHeight="1">
      <c r="A7993" s="2">
        <v>7604210000</v>
      </c>
      <c r="B7993" s="2" t="s">
        <v>13863</v>
      </c>
      <c r="C7993" s="2" t="s">
        <v>13861</v>
      </c>
      <c r="D7993" s="2" t="s">
        <v>149</v>
      </c>
      <c r="E7993" s="2"/>
      <c r="F7993" s="2"/>
    </row>
    <row r="7994" spans="1:6" ht="18" customHeight="1">
      <c r="A7994" s="2">
        <v>7604291010</v>
      </c>
      <c r="B7994" s="2" t="s">
        <v>13864</v>
      </c>
      <c r="C7994" s="2" t="s">
        <v>13861</v>
      </c>
      <c r="D7994" s="2" t="s">
        <v>149</v>
      </c>
      <c r="E7994" s="2"/>
      <c r="F7994" s="2">
        <v>3</v>
      </c>
    </row>
    <row r="7995" spans="1:6" ht="18" customHeight="1">
      <c r="A7995" s="2">
        <v>7604291090</v>
      </c>
      <c r="B7995" s="2" t="s">
        <v>13865</v>
      </c>
      <c r="C7995" s="2" t="s">
        <v>13861</v>
      </c>
      <c r="D7995" s="2" t="s">
        <v>149</v>
      </c>
      <c r="E7995" s="2"/>
      <c r="F7995" s="2"/>
    </row>
    <row r="7996" spans="1:6" ht="18" customHeight="1">
      <c r="A7996" s="2">
        <v>7604299000</v>
      </c>
      <c r="B7996" s="2" t="s">
        <v>13866</v>
      </c>
      <c r="C7996" s="2" t="s">
        <v>13861</v>
      </c>
      <c r="D7996" s="2" t="s">
        <v>149</v>
      </c>
      <c r="E7996" s="2"/>
      <c r="F7996" s="2"/>
    </row>
    <row r="7997" spans="1:6" ht="18" customHeight="1">
      <c r="A7997" s="2">
        <v>7605110000</v>
      </c>
      <c r="B7997" s="2" t="s">
        <v>13867</v>
      </c>
      <c r="C7997" s="2" t="s">
        <v>13868</v>
      </c>
      <c r="D7997" s="2" t="s">
        <v>149</v>
      </c>
      <c r="E7997" s="2"/>
      <c r="F7997" s="2"/>
    </row>
    <row r="7998" spans="1:6" ht="18" customHeight="1">
      <c r="A7998" s="2">
        <v>7605190000</v>
      </c>
      <c r="B7998" s="2" t="s">
        <v>13869</v>
      </c>
      <c r="C7998" s="2" t="s">
        <v>13868</v>
      </c>
      <c r="D7998" s="2" t="s">
        <v>149</v>
      </c>
      <c r="E7998" s="2"/>
      <c r="F7998" s="2"/>
    </row>
    <row r="7999" spans="1:6" ht="18" customHeight="1">
      <c r="A7999" s="2">
        <v>7605210000</v>
      </c>
      <c r="B7999" s="2" t="s">
        <v>13870</v>
      </c>
      <c r="C7999" s="2" t="s">
        <v>13868</v>
      </c>
      <c r="D7999" s="2" t="s">
        <v>149</v>
      </c>
      <c r="E7999" s="2"/>
      <c r="F7999" s="2"/>
    </row>
    <row r="8000" spans="1:6" ht="18" customHeight="1">
      <c r="A8000" s="2">
        <v>7605290000</v>
      </c>
      <c r="B8000" s="2" t="s">
        <v>13871</v>
      </c>
      <c r="C8000" s="2" t="s">
        <v>13868</v>
      </c>
      <c r="D8000" s="2" t="s">
        <v>149</v>
      </c>
      <c r="E8000" s="2"/>
      <c r="F8000" s="2"/>
    </row>
    <row r="8001" spans="1:6" ht="18" customHeight="1">
      <c r="A8001" s="2">
        <v>7606112100</v>
      </c>
      <c r="B8001" s="2" t="s">
        <v>13872</v>
      </c>
      <c r="C8001" s="2" t="s">
        <v>13873</v>
      </c>
      <c r="D8001" s="2" t="s">
        <v>149</v>
      </c>
      <c r="E8001" s="2"/>
      <c r="F8001" s="2"/>
    </row>
    <row r="8002" spans="1:6" ht="18" customHeight="1">
      <c r="A8002" s="2">
        <v>7606112900</v>
      </c>
      <c r="B8002" s="2" t="s">
        <v>13874</v>
      </c>
      <c r="C8002" s="2" t="s">
        <v>13873</v>
      </c>
      <c r="D8002" s="2" t="s">
        <v>149</v>
      </c>
      <c r="E8002" s="2"/>
      <c r="F8002" s="2"/>
    </row>
    <row r="8003" spans="1:6" ht="18" customHeight="1">
      <c r="A8003" s="2">
        <v>7606119100</v>
      </c>
      <c r="B8003" s="2" t="s">
        <v>13875</v>
      </c>
      <c r="C8003" s="2" t="s">
        <v>13873</v>
      </c>
      <c r="D8003" s="2" t="s">
        <v>149</v>
      </c>
      <c r="E8003" s="2"/>
      <c r="F8003" s="2"/>
    </row>
    <row r="8004" spans="1:6" ht="18" customHeight="1">
      <c r="A8004" s="2">
        <v>7606119900</v>
      </c>
      <c r="B8004" s="2" t="s">
        <v>13876</v>
      </c>
      <c r="C8004" s="2" t="s">
        <v>13873</v>
      </c>
      <c r="D8004" s="2" t="s">
        <v>149</v>
      </c>
      <c r="E8004" s="2"/>
      <c r="F8004" s="2"/>
    </row>
    <row r="8005" spans="1:6" ht="18" customHeight="1">
      <c r="A8005" s="2">
        <v>7606122000</v>
      </c>
      <c r="B8005" s="2" t="s">
        <v>13877</v>
      </c>
      <c r="C8005" s="2" t="s">
        <v>13873</v>
      </c>
      <c r="D8005" s="2" t="s">
        <v>149</v>
      </c>
      <c r="E8005" s="2"/>
      <c r="F8005" s="2"/>
    </row>
    <row r="8006" spans="1:6" ht="18" customHeight="1">
      <c r="A8006" s="2">
        <v>7606123000</v>
      </c>
      <c r="B8006" s="2" t="s">
        <v>13878</v>
      </c>
      <c r="C8006" s="2" t="s">
        <v>13873</v>
      </c>
      <c r="D8006" s="2" t="s">
        <v>149</v>
      </c>
      <c r="E8006" s="2"/>
      <c r="F8006" s="2"/>
    </row>
    <row r="8007" spans="1:6" ht="18" customHeight="1">
      <c r="A8007" s="2">
        <v>7606125100</v>
      </c>
      <c r="B8007" s="2" t="s">
        <v>13879</v>
      </c>
      <c r="C8007" s="2" t="s">
        <v>13873</v>
      </c>
      <c r="D8007" s="2" t="s">
        <v>149</v>
      </c>
      <c r="E8007" s="2"/>
      <c r="F8007" s="2"/>
    </row>
    <row r="8008" spans="1:6" ht="18" customHeight="1">
      <c r="A8008" s="2">
        <v>7606125900</v>
      </c>
      <c r="B8008" s="2" t="s">
        <v>13880</v>
      </c>
      <c r="C8008" s="2" t="s">
        <v>13873</v>
      </c>
      <c r="D8008" s="2" t="s">
        <v>149</v>
      </c>
      <c r="E8008" s="2"/>
      <c r="F8008" s="2"/>
    </row>
    <row r="8009" spans="1:6" ht="18" customHeight="1">
      <c r="A8009" s="2">
        <v>7606129000</v>
      </c>
      <c r="B8009" s="2" t="s">
        <v>13881</v>
      </c>
      <c r="C8009" s="2" t="s">
        <v>13873</v>
      </c>
      <c r="D8009" s="2" t="s">
        <v>149</v>
      </c>
      <c r="E8009" s="2"/>
      <c r="F8009" s="2"/>
    </row>
    <row r="8010" spans="1:6" ht="18" customHeight="1">
      <c r="A8010" s="2">
        <v>7606910000</v>
      </c>
      <c r="B8010" s="2" t="s">
        <v>13882</v>
      </c>
      <c r="C8010" s="2" t="s">
        <v>13873</v>
      </c>
      <c r="D8010" s="2" t="s">
        <v>149</v>
      </c>
      <c r="E8010" s="2"/>
      <c r="F8010" s="2"/>
    </row>
    <row r="8011" spans="1:6" ht="18" customHeight="1">
      <c r="A8011" s="2">
        <v>7606920000</v>
      </c>
      <c r="B8011" s="2" t="s">
        <v>13883</v>
      </c>
      <c r="C8011" s="2" t="s">
        <v>13873</v>
      </c>
      <c r="D8011" s="2" t="s">
        <v>149</v>
      </c>
      <c r="E8011" s="2"/>
      <c r="F8011" s="2"/>
    </row>
    <row r="8012" spans="1:6" ht="18" customHeight="1">
      <c r="A8012" s="2">
        <v>7607111000</v>
      </c>
      <c r="B8012" s="2" t="s">
        <v>13884</v>
      </c>
      <c r="C8012" s="2" t="s">
        <v>13885</v>
      </c>
      <c r="D8012" s="2" t="s">
        <v>149</v>
      </c>
      <c r="E8012" s="2"/>
      <c r="F8012" s="2"/>
    </row>
    <row r="8013" spans="1:6" ht="18" customHeight="1">
      <c r="A8013" s="2">
        <v>7607112000</v>
      </c>
      <c r="B8013" s="2" t="s">
        <v>13884</v>
      </c>
      <c r="C8013" s="2" t="s">
        <v>13885</v>
      </c>
      <c r="D8013" s="2" t="s">
        <v>149</v>
      </c>
      <c r="E8013" s="2"/>
      <c r="F8013" s="2"/>
    </row>
    <row r="8014" spans="1:6" ht="18" customHeight="1">
      <c r="A8014" s="2">
        <v>7607119000</v>
      </c>
      <c r="B8014" s="2" t="s">
        <v>13884</v>
      </c>
      <c r="C8014" s="2" t="s">
        <v>13885</v>
      </c>
      <c r="D8014" s="2" t="s">
        <v>149</v>
      </c>
      <c r="E8014" s="2"/>
      <c r="F8014" s="2"/>
    </row>
    <row r="8015" spans="1:6" ht="18" customHeight="1">
      <c r="A8015" s="2">
        <v>7607190000</v>
      </c>
      <c r="B8015" s="2" t="s">
        <v>13886</v>
      </c>
      <c r="C8015" s="2" t="s">
        <v>13885</v>
      </c>
      <c r="D8015" s="2" t="s">
        <v>149</v>
      </c>
      <c r="E8015" s="2"/>
      <c r="F8015" s="2"/>
    </row>
    <row r="8016" spans="1:6" ht="18" customHeight="1">
      <c r="A8016" s="2">
        <v>7607200000</v>
      </c>
      <c r="B8016" s="2" t="s">
        <v>13887</v>
      </c>
      <c r="C8016" s="2" t="s">
        <v>13885</v>
      </c>
      <c r="D8016" s="2" t="s">
        <v>149</v>
      </c>
      <c r="E8016" s="2"/>
      <c r="F8016" s="2"/>
    </row>
    <row r="8017" spans="1:6" ht="18" customHeight="1">
      <c r="A8017" s="2">
        <v>7608100000</v>
      </c>
      <c r="B8017" s="2" t="s">
        <v>13888</v>
      </c>
      <c r="C8017" s="2" t="s">
        <v>13889</v>
      </c>
      <c r="D8017" s="2" t="s">
        <v>149</v>
      </c>
      <c r="E8017" s="2"/>
      <c r="F8017" s="2"/>
    </row>
    <row r="8018" spans="1:6" ht="18" customHeight="1">
      <c r="A8018" s="2">
        <v>7608201010</v>
      </c>
      <c r="B8018" s="2" t="s">
        <v>13890</v>
      </c>
      <c r="C8018" s="2" t="s">
        <v>13891</v>
      </c>
      <c r="D8018" s="2" t="s">
        <v>149</v>
      </c>
      <c r="E8018" s="2"/>
      <c r="F8018" s="2">
        <v>3</v>
      </c>
    </row>
    <row r="8019" spans="1:6" ht="18" customHeight="1">
      <c r="A8019" s="2">
        <v>7608201090</v>
      </c>
      <c r="B8019" s="2" t="s">
        <v>13892</v>
      </c>
      <c r="C8019" s="2" t="s">
        <v>13891</v>
      </c>
      <c r="D8019" s="2" t="s">
        <v>149</v>
      </c>
      <c r="E8019" s="2"/>
      <c r="F8019" s="2"/>
    </row>
    <row r="8020" spans="1:6" ht="18" customHeight="1">
      <c r="A8020" s="2">
        <v>7608209110</v>
      </c>
      <c r="B8020" s="2" t="s">
        <v>13893</v>
      </c>
      <c r="C8020" s="2" t="s">
        <v>13891</v>
      </c>
      <c r="D8020" s="2" t="s">
        <v>149</v>
      </c>
      <c r="E8020" s="2"/>
      <c r="F8020" s="2">
        <v>3</v>
      </c>
    </row>
    <row r="8021" spans="1:6" ht="18" customHeight="1">
      <c r="A8021" s="2">
        <v>7608209190</v>
      </c>
      <c r="B8021" s="2" t="s">
        <v>13894</v>
      </c>
      <c r="C8021" s="2" t="s">
        <v>13891</v>
      </c>
      <c r="D8021" s="2" t="s">
        <v>149</v>
      </c>
      <c r="E8021" s="2"/>
      <c r="F8021" s="2"/>
    </row>
    <row r="8022" spans="1:6" ht="18" customHeight="1">
      <c r="A8022" s="2">
        <v>7608209910</v>
      </c>
      <c r="B8022" s="2" t="s">
        <v>13895</v>
      </c>
      <c r="C8022" s="2" t="s">
        <v>13891</v>
      </c>
      <c r="D8022" s="2" t="s">
        <v>149</v>
      </c>
      <c r="E8022" s="2"/>
      <c r="F8022" s="2">
        <v>3</v>
      </c>
    </row>
    <row r="8023" spans="1:6" ht="18" customHeight="1">
      <c r="A8023" s="2">
        <v>7608209990</v>
      </c>
      <c r="B8023" s="2" t="s">
        <v>13896</v>
      </c>
      <c r="C8023" s="2" t="s">
        <v>13891</v>
      </c>
      <c r="D8023" s="2" t="s">
        <v>149</v>
      </c>
      <c r="E8023" s="2"/>
      <c r="F8023" s="2"/>
    </row>
    <row r="8024" spans="1:6" ht="18" customHeight="1">
      <c r="A8024" s="2">
        <v>7609000000</v>
      </c>
      <c r="B8024" s="2" t="s">
        <v>13897</v>
      </c>
      <c r="C8024" s="2" t="s">
        <v>13898</v>
      </c>
      <c r="D8024" s="2" t="s">
        <v>149</v>
      </c>
      <c r="E8024" s="2"/>
      <c r="F8024" s="2"/>
    </row>
    <row r="8025" spans="1:6" ht="18" customHeight="1">
      <c r="A8025" s="2">
        <v>7610100000</v>
      </c>
      <c r="B8025" s="2" t="s">
        <v>13899</v>
      </c>
      <c r="C8025" s="2" t="s">
        <v>13900</v>
      </c>
      <c r="D8025" s="2" t="s">
        <v>149</v>
      </c>
      <c r="E8025" s="2"/>
      <c r="F8025" s="2"/>
    </row>
    <row r="8026" spans="1:6" ht="18" customHeight="1">
      <c r="A8026" s="2">
        <v>7610900000</v>
      </c>
      <c r="B8026" s="2" t="s">
        <v>13901</v>
      </c>
      <c r="C8026" s="2" t="s">
        <v>13902</v>
      </c>
      <c r="D8026" s="2" t="s">
        <v>149</v>
      </c>
      <c r="E8026" s="2"/>
      <c r="F8026" s="2"/>
    </row>
    <row r="8027" spans="1:6" ht="18" customHeight="1">
      <c r="A8027" s="2">
        <v>7611000000</v>
      </c>
      <c r="B8027" s="2" t="s">
        <v>13903</v>
      </c>
      <c r="C8027" s="2" t="s">
        <v>13904</v>
      </c>
      <c r="D8027" s="2" t="s">
        <v>149</v>
      </c>
      <c r="E8027" s="2"/>
      <c r="F8027" s="2"/>
    </row>
    <row r="8028" spans="1:6" ht="18" customHeight="1">
      <c r="A8028" s="2">
        <v>7612100000</v>
      </c>
      <c r="B8028" s="2" t="s">
        <v>13905</v>
      </c>
      <c r="C8028" s="2" t="s">
        <v>13904</v>
      </c>
      <c r="D8028" s="2" t="s">
        <v>149</v>
      </c>
      <c r="E8028" s="2"/>
      <c r="F8028" s="2"/>
    </row>
    <row r="8029" spans="1:6" ht="18" customHeight="1">
      <c r="A8029" s="2">
        <v>7612901000</v>
      </c>
      <c r="B8029" s="2" t="s">
        <v>13906</v>
      </c>
      <c r="C8029" s="2" t="s">
        <v>13904</v>
      </c>
      <c r="D8029" s="2" t="s">
        <v>149</v>
      </c>
      <c r="E8029" s="2"/>
      <c r="F8029" s="2" t="s">
        <v>6407</v>
      </c>
    </row>
    <row r="8030" spans="1:6" ht="18" customHeight="1">
      <c r="A8030" s="2">
        <v>7612909000</v>
      </c>
      <c r="B8030" s="2" t="s">
        <v>13907</v>
      </c>
      <c r="C8030" s="2" t="s">
        <v>13904</v>
      </c>
      <c r="D8030" s="2" t="s">
        <v>149</v>
      </c>
      <c r="E8030" s="2"/>
      <c r="F8030" s="2"/>
    </row>
    <row r="8031" spans="1:6" ht="18" customHeight="1">
      <c r="A8031" s="2">
        <v>7613001000</v>
      </c>
      <c r="B8031" s="2" t="s">
        <v>13908</v>
      </c>
      <c r="C8031" s="2" t="s">
        <v>13904</v>
      </c>
      <c r="D8031" s="2" t="s">
        <v>149</v>
      </c>
      <c r="E8031" s="2"/>
      <c r="F8031" s="2"/>
    </row>
    <row r="8032" spans="1:6" ht="18" customHeight="1">
      <c r="A8032" s="2">
        <v>7613009000</v>
      </c>
      <c r="B8032" s="2" t="s">
        <v>13909</v>
      </c>
      <c r="C8032" s="2" t="s">
        <v>13904</v>
      </c>
      <c r="D8032" s="2" t="s">
        <v>149</v>
      </c>
      <c r="E8032" s="2"/>
      <c r="F8032" s="2">
        <v>6</v>
      </c>
    </row>
    <row r="8033" spans="1:6" ht="18" customHeight="1">
      <c r="A8033" s="2">
        <v>7614100000</v>
      </c>
      <c r="B8033" s="2" t="s">
        <v>13910</v>
      </c>
      <c r="C8033" s="2" t="s">
        <v>13911</v>
      </c>
      <c r="D8033" s="2" t="s">
        <v>149</v>
      </c>
      <c r="E8033" s="2"/>
      <c r="F8033" s="2"/>
    </row>
    <row r="8034" spans="1:6" ht="18" customHeight="1">
      <c r="A8034" s="2">
        <v>7614900000</v>
      </c>
      <c r="B8034" s="2" t="s">
        <v>13912</v>
      </c>
      <c r="C8034" s="2" t="s">
        <v>13911</v>
      </c>
      <c r="D8034" s="2" t="s">
        <v>149</v>
      </c>
      <c r="E8034" s="2"/>
      <c r="F8034" s="2"/>
    </row>
    <row r="8035" spans="1:6" ht="18" customHeight="1">
      <c r="A8035" s="2">
        <v>7615101000</v>
      </c>
      <c r="B8035" s="2" t="s">
        <v>13791</v>
      </c>
      <c r="C8035" s="2" t="s">
        <v>13913</v>
      </c>
      <c r="D8035" s="2" t="s">
        <v>149</v>
      </c>
      <c r="E8035" s="2"/>
      <c r="F8035" s="2" t="s">
        <v>6407</v>
      </c>
    </row>
    <row r="8036" spans="1:6" ht="18" customHeight="1">
      <c r="A8036" s="2">
        <v>7615109000</v>
      </c>
      <c r="B8036" s="2" t="s">
        <v>10346</v>
      </c>
      <c r="C8036" s="2" t="s">
        <v>13913</v>
      </c>
      <c r="D8036" s="2" t="s">
        <v>149</v>
      </c>
      <c r="E8036" s="2"/>
      <c r="F8036" s="2" t="s">
        <v>6407</v>
      </c>
    </row>
    <row r="8037" spans="1:6" ht="18" customHeight="1">
      <c r="A8037" s="2">
        <v>7615200000</v>
      </c>
      <c r="B8037" s="2" t="s">
        <v>13914</v>
      </c>
      <c r="C8037" s="2" t="s">
        <v>13915</v>
      </c>
      <c r="D8037" s="2" t="s">
        <v>149</v>
      </c>
      <c r="E8037" s="2"/>
      <c r="F8037" s="2"/>
    </row>
    <row r="8038" spans="1:6" ht="18" customHeight="1">
      <c r="A8038" s="2">
        <v>7616100000</v>
      </c>
      <c r="B8038" s="2" t="s">
        <v>13916</v>
      </c>
      <c r="C8038" s="2" t="s">
        <v>13917</v>
      </c>
      <c r="D8038" s="2" t="s">
        <v>149</v>
      </c>
      <c r="E8038" s="2"/>
      <c r="F8038" s="2"/>
    </row>
    <row r="8039" spans="1:6" ht="18" customHeight="1">
      <c r="A8039" s="2">
        <v>7616910000</v>
      </c>
      <c r="B8039" s="2" t="s">
        <v>13918</v>
      </c>
      <c r="C8039" s="2" t="s">
        <v>13917</v>
      </c>
      <c r="D8039" s="2" t="s">
        <v>149</v>
      </c>
      <c r="E8039" s="2"/>
      <c r="F8039" s="2"/>
    </row>
    <row r="8040" spans="1:6" ht="18" customHeight="1">
      <c r="A8040" s="2">
        <v>7616991010</v>
      </c>
      <c r="B8040" s="2" t="s">
        <v>13919</v>
      </c>
      <c r="C8040" s="2" t="s">
        <v>13917</v>
      </c>
      <c r="D8040" s="2" t="s">
        <v>149</v>
      </c>
      <c r="E8040" s="2"/>
      <c r="F8040" s="2">
        <v>3</v>
      </c>
    </row>
    <row r="8041" spans="1:6" ht="18" customHeight="1">
      <c r="A8041" s="2">
        <v>7616991020</v>
      </c>
      <c r="B8041" s="2" t="s">
        <v>13920</v>
      </c>
      <c r="C8041" s="2" t="s">
        <v>13917</v>
      </c>
      <c r="D8041" s="2" t="s">
        <v>149</v>
      </c>
      <c r="E8041" s="2"/>
      <c r="F8041" s="2">
        <v>3</v>
      </c>
    </row>
    <row r="8042" spans="1:6" ht="18" customHeight="1">
      <c r="A8042" s="2">
        <v>7616991090</v>
      </c>
      <c r="B8042" s="2" t="s">
        <v>13921</v>
      </c>
      <c r="C8042" s="2" t="s">
        <v>13917</v>
      </c>
      <c r="D8042" s="2" t="s">
        <v>149</v>
      </c>
      <c r="E8042" s="2"/>
      <c r="F8042" s="2"/>
    </row>
    <row r="8043" spans="1:6" ht="18" customHeight="1">
      <c r="A8043" s="2">
        <v>7616999000</v>
      </c>
      <c r="B8043" s="2" t="s">
        <v>13922</v>
      </c>
      <c r="C8043" s="2" t="s">
        <v>13917</v>
      </c>
      <c r="D8043" s="2" t="s">
        <v>149</v>
      </c>
      <c r="E8043" s="2"/>
      <c r="F8043" s="2"/>
    </row>
    <row r="8044" spans="1:6" ht="18" customHeight="1">
      <c r="A8044" s="2">
        <v>7801100000</v>
      </c>
      <c r="B8044" s="2" t="s">
        <v>13923</v>
      </c>
      <c r="C8044" s="2" t="s">
        <v>13924</v>
      </c>
      <c r="D8044" s="2" t="s">
        <v>149</v>
      </c>
      <c r="E8044" s="2"/>
      <c r="F8044" s="2"/>
    </row>
    <row r="8045" spans="1:6" ht="18" customHeight="1">
      <c r="A8045" s="2">
        <v>7801910000</v>
      </c>
      <c r="B8045" s="2" t="s">
        <v>13925</v>
      </c>
      <c r="C8045" s="2" t="s">
        <v>13924</v>
      </c>
      <c r="D8045" s="2" t="s">
        <v>149</v>
      </c>
      <c r="E8045" s="2"/>
      <c r="F8045" s="2"/>
    </row>
    <row r="8046" spans="1:6" ht="18" customHeight="1">
      <c r="A8046" s="2">
        <v>7801990000</v>
      </c>
      <c r="B8046" s="2" t="s">
        <v>13926</v>
      </c>
      <c r="C8046" s="2" t="s">
        <v>13924</v>
      </c>
      <c r="D8046" s="2" t="s">
        <v>149</v>
      </c>
      <c r="E8046" s="2"/>
      <c r="F8046" s="2"/>
    </row>
    <row r="8047" spans="1:6" ht="18" customHeight="1">
      <c r="A8047" s="2">
        <v>7802000000</v>
      </c>
      <c r="B8047" s="2" t="s">
        <v>13927</v>
      </c>
      <c r="C8047" s="2" t="s">
        <v>13928</v>
      </c>
      <c r="D8047" s="2" t="s">
        <v>149</v>
      </c>
      <c r="E8047" s="2"/>
      <c r="F8047" s="2">
        <v>9</v>
      </c>
    </row>
    <row r="8048" spans="1:6" ht="18" customHeight="1">
      <c r="A8048" s="2">
        <v>7804110000</v>
      </c>
      <c r="B8048" s="2" t="s">
        <v>13929</v>
      </c>
      <c r="C8048" s="2" t="s">
        <v>13930</v>
      </c>
      <c r="D8048" s="2" t="s">
        <v>149</v>
      </c>
      <c r="E8048" s="2"/>
      <c r="F8048" s="2"/>
    </row>
    <row r="8049" spans="1:6" ht="18" customHeight="1">
      <c r="A8049" s="2">
        <v>7804190000</v>
      </c>
      <c r="B8049" s="2" t="s">
        <v>13931</v>
      </c>
      <c r="C8049" s="2" t="s">
        <v>13930</v>
      </c>
      <c r="D8049" s="2" t="s">
        <v>149</v>
      </c>
      <c r="E8049" s="2"/>
      <c r="F8049" s="2"/>
    </row>
    <row r="8050" spans="1:6" ht="18" customHeight="1">
      <c r="A8050" s="2">
        <v>7804200000</v>
      </c>
      <c r="B8050" s="2" t="s">
        <v>13932</v>
      </c>
      <c r="C8050" s="2" t="s">
        <v>13933</v>
      </c>
      <c r="D8050" s="2" t="s">
        <v>149</v>
      </c>
      <c r="E8050" s="2"/>
      <c r="F8050" s="2"/>
    </row>
    <row r="8051" spans="1:6" ht="18" customHeight="1">
      <c r="A8051" s="2">
        <v>7806001000</v>
      </c>
      <c r="B8051" s="2" t="s">
        <v>13934</v>
      </c>
      <c r="C8051" s="2" t="s">
        <v>13935</v>
      </c>
      <c r="D8051" s="2" t="s">
        <v>149</v>
      </c>
      <c r="E8051" s="2"/>
      <c r="F8051" s="2"/>
    </row>
    <row r="8052" spans="1:6" ht="18" customHeight="1">
      <c r="A8052" s="2">
        <v>7806009000</v>
      </c>
      <c r="B8052" s="2" t="s">
        <v>13936</v>
      </c>
      <c r="C8052" s="2" t="s">
        <v>13937</v>
      </c>
      <c r="D8052" s="2" t="s">
        <v>149</v>
      </c>
      <c r="E8052" s="2"/>
      <c r="F8052" s="2"/>
    </row>
    <row r="8053" spans="1:6" ht="18" customHeight="1">
      <c r="A8053" s="2">
        <v>7901111000</v>
      </c>
      <c r="B8053" s="2" t="s">
        <v>13938</v>
      </c>
      <c r="C8053" s="2" t="s">
        <v>13939</v>
      </c>
      <c r="D8053" s="2" t="s">
        <v>149</v>
      </c>
      <c r="E8053" s="2"/>
      <c r="F8053" s="2"/>
    </row>
    <row r="8054" spans="1:6" ht="18" customHeight="1">
      <c r="A8054" s="2">
        <v>7901119000</v>
      </c>
      <c r="B8054" s="2" t="s">
        <v>13940</v>
      </c>
      <c r="C8054" s="2" t="s">
        <v>13939</v>
      </c>
      <c r="D8054" s="2" t="s">
        <v>149</v>
      </c>
      <c r="E8054" s="2"/>
      <c r="F8054" s="2"/>
    </row>
    <row r="8055" spans="1:6" ht="18" customHeight="1">
      <c r="A8055" s="2">
        <v>7901120000</v>
      </c>
      <c r="B8055" s="2" t="s">
        <v>13941</v>
      </c>
      <c r="C8055" s="2" t="s">
        <v>13942</v>
      </c>
      <c r="D8055" s="2" t="s">
        <v>149</v>
      </c>
      <c r="E8055" s="2"/>
      <c r="F8055" s="2"/>
    </row>
    <row r="8056" spans="1:6" ht="18" customHeight="1">
      <c r="A8056" s="2">
        <v>7901200000</v>
      </c>
      <c r="B8056" s="2" t="s">
        <v>13943</v>
      </c>
      <c r="C8056" s="2" t="s">
        <v>13942</v>
      </c>
      <c r="D8056" s="2" t="s">
        <v>149</v>
      </c>
      <c r="E8056" s="2"/>
      <c r="F8056" s="2"/>
    </row>
    <row r="8057" spans="1:6" ht="18" customHeight="1">
      <c r="A8057" s="2">
        <v>7902000000</v>
      </c>
      <c r="B8057" s="2" t="s">
        <v>13944</v>
      </c>
      <c r="C8057" s="2" t="s">
        <v>13945</v>
      </c>
      <c r="D8057" s="2" t="s">
        <v>149</v>
      </c>
      <c r="E8057" s="2"/>
      <c r="F8057" s="2">
        <v>9</v>
      </c>
    </row>
    <row r="8058" spans="1:6" ht="18" customHeight="1">
      <c r="A8058" s="2">
        <v>7903100000</v>
      </c>
      <c r="B8058" s="2" t="s">
        <v>13946</v>
      </c>
      <c r="C8058" s="2" t="s">
        <v>13947</v>
      </c>
      <c r="D8058" s="2" t="s">
        <v>149</v>
      </c>
      <c r="E8058" s="2"/>
      <c r="F8058" s="2" t="s">
        <v>6407</v>
      </c>
    </row>
    <row r="8059" spans="1:6" ht="18" customHeight="1">
      <c r="A8059" s="2">
        <v>7903900010</v>
      </c>
      <c r="B8059" s="2" t="s">
        <v>13948</v>
      </c>
      <c r="C8059" s="2" t="s">
        <v>13947</v>
      </c>
      <c r="D8059" s="2" t="s">
        <v>149</v>
      </c>
      <c r="E8059" s="2"/>
      <c r="F8059" s="2" t="s">
        <v>7431</v>
      </c>
    </row>
    <row r="8060" spans="1:6" ht="18" customHeight="1">
      <c r="A8060" s="2">
        <v>7903900090</v>
      </c>
      <c r="B8060" s="2" t="s">
        <v>13949</v>
      </c>
      <c r="C8060" s="2" t="s">
        <v>13947</v>
      </c>
      <c r="D8060" s="2" t="s">
        <v>149</v>
      </c>
      <c r="E8060" s="2"/>
      <c r="F8060" s="2" t="s">
        <v>4648</v>
      </c>
    </row>
    <row r="8061" spans="1:6" ht="18" customHeight="1">
      <c r="A8061" s="2">
        <v>7904000000</v>
      </c>
      <c r="B8061" s="2" t="s">
        <v>13950</v>
      </c>
      <c r="C8061" s="2" t="s">
        <v>13951</v>
      </c>
      <c r="D8061" s="2" t="s">
        <v>149</v>
      </c>
      <c r="E8061" s="2"/>
      <c r="F8061" s="2"/>
    </row>
    <row r="8062" spans="1:6" ht="18" customHeight="1">
      <c r="A8062" s="2">
        <v>7905000000</v>
      </c>
      <c r="B8062" s="2" t="s">
        <v>13952</v>
      </c>
      <c r="C8062" s="2" t="s">
        <v>13953</v>
      </c>
      <c r="D8062" s="2" t="s">
        <v>149</v>
      </c>
      <c r="E8062" s="2"/>
      <c r="F8062" s="2"/>
    </row>
    <row r="8063" spans="1:6" ht="18" customHeight="1">
      <c r="A8063" s="2">
        <v>7907002000</v>
      </c>
      <c r="B8063" s="2" t="s">
        <v>13954</v>
      </c>
      <c r="C8063" s="2" t="s">
        <v>13955</v>
      </c>
      <c r="D8063" s="2" t="s">
        <v>149</v>
      </c>
      <c r="E8063" s="2"/>
      <c r="F8063" s="2"/>
    </row>
    <row r="8064" spans="1:6" ht="18" customHeight="1">
      <c r="A8064" s="2">
        <v>7907003000</v>
      </c>
      <c r="B8064" s="2" t="s">
        <v>13956</v>
      </c>
      <c r="C8064" s="2" t="s">
        <v>13955</v>
      </c>
      <c r="D8064" s="2" t="s">
        <v>149</v>
      </c>
      <c r="E8064" s="2"/>
      <c r="F8064" s="2"/>
    </row>
    <row r="8065" spans="1:6" ht="18" customHeight="1">
      <c r="A8065" s="2">
        <v>7907009000</v>
      </c>
      <c r="B8065" s="2" t="s">
        <v>13957</v>
      </c>
      <c r="C8065" s="2" t="s">
        <v>13955</v>
      </c>
      <c r="D8065" s="2" t="s">
        <v>149</v>
      </c>
      <c r="E8065" s="2"/>
      <c r="F8065" s="2"/>
    </row>
    <row r="8066" spans="1:6" ht="18" customHeight="1">
      <c r="A8066" s="2">
        <v>8001100000</v>
      </c>
      <c r="B8066" s="2" t="s">
        <v>13958</v>
      </c>
      <c r="C8066" s="2" t="s">
        <v>13959</v>
      </c>
      <c r="D8066" s="2" t="s">
        <v>149</v>
      </c>
      <c r="E8066" s="2"/>
      <c r="F8066" s="2" t="s">
        <v>7054</v>
      </c>
    </row>
    <row r="8067" spans="1:6" ht="18" customHeight="1">
      <c r="A8067" s="2">
        <v>8001201000</v>
      </c>
      <c r="B8067" s="2" t="s">
        <v>13960</v>
      </c>
      <c r="C8067" s="2" t="s">
        <v>13959</v>
      </c>
      <c r="D8067" s="2" t="s">
        <v>149</v>
      </c>
      <c r="E8067" s="2"/>
      <c r="F8067" s="2" t="s">
        <v>7054</v>
      </c>
    </row>
    <row r="8068" spans="1:6" ht="18" customHeight="1">
      <c r="A8068" s="2">
        <v>8001202100</v>
      </c>
      <c r="B8068" s="2" t="s">
        <v>13961</v>
      </c>
      <c r="C8068" s="2" t="s">
        <v>13959</v>
      </c>
      <c r="D8068" s="2" t="s">
        <v>149</v>
      </c>
      <c r="E8068" s="2"/>
      <c r="F8068" s="2" t="s">
        <v>7054</v>
      </c>
    </row>
    <row r="8069" spans="1:6" ht="18" customHeight="1">
      <c r="A8069" s="2">
        <v>8001202900</v>
      </c>
      <c r="B8069" s="2" t="s">
        <v>13962</v>
      </c>
      <c r="C8069" s="2" t="s">
        <v>13959</v>
      </c>
      <c r="D8069" s="2" t="s">
        <v>149</v>
      </c>
      <c r="E8069" s="2"/>
      <c r="F8069" s="2" t="s">
        <v>7054</v>
      </c>
    </row>
    <row r="8070" spans="1:6" ht="18" customHeight="1">
      <c r="A8070" s="2">
        <v>8001209000</v>
      </c>
      <c r="B8070" s="2" t="s">
        <v>13963</v>
      </c>
      <c r="C8070" s="2" t="s">
        <v>13959</v>
      </c>
      <c r="D8070" s="2" t="s">
        <v>149</v>
      </c>
      <c r="E8070" s="2"/>
      <c r="F8070" s="2" t="s">
        <v>7054</v>
      </c>
    </row>
    <row r="8071" spans="1:6" ht="18" customHeight="1">
      <c r="A8071" s="2">
        <v>8002000000</v>
      </c>
      <c r="B8071" s="2" t="s">
        <v>13964</v>
      </c>
      <c r="C8071" s="2" t="s">
        <v>13965</v>
      </c>
      <c r="D8071" s="2" t="s">
        <v>149</v>
      </c>
      <c r="E8071" s="2"/>
      <c r="F8071" s="2" t="s">
        <v>7181</v>
      </c>
    </row>
    <row r="8072" spans="1:6" ht="18" customHeight="1">
      <c r="A8072" s="2">
        <v>8003000000</v>
      </c>
      <c r="B8072" s="2" t="s">
        <v>13966</v>
      </c>
      <c r="C8072" s="2" t="s">
        <v>13967</v>
      </c>
      <c r="D8072" s="2" t="s">
        <v>149</v>
      </c>
      <c r="E8072" s="2"/>
      <c r="F8072" s="2" t="s">
        <v>7054</v>
      </c>
    </row>
    <row r="8073" spans="1:6" ht="18" customHeight="1">
      <c r="A8073" s="2">
        <v>8007002000</v>
      </c>
      <c r="B8073" s="2" t="s">
        <v>13968</v>
      </c>
      <c r="C8073" s="2" t="s">
        <v>13969</v>
      </c>
      <c r="D8073" s="2" t="s">
        <v>149</v>
      </c>
      <c r="E8073" s="2"/>
      <c r="F8073" s="2" t="s">
        <v>7054</v>
      </c>
    </row>
    <row r="8074" spans="1:6" ht="18" customHeight="1">
      <c r="A8074" s="2">
        <v>8007003000</v>
      </c>
      <c r="B8074" s="2" t="s">
        <v>13970</v>
      </c>
      <c r="C8074" s="2" t="s">
        <v>13971</v>
      </c>
      <c r="D8074" s="2" t="s">
        <v>149</v>
      </c>
      <c r="E8074" s="2"/>
      <c r="F8074" s="2"/>
    </row>
    <row r="8075" spans="1:6" ht="18" customHeight="1">
      <c r="A8075" s="2">
        <v>8007004000</v>
      </c>
      <c r="B8075" s="2" t="s">
        <v>13972</v>
      </c>
      <c r="C8075" s="2" t="s">
        <v>13973</v>
      </c>
      <c r="D8075" s="2" t="s">
        <v>149</v>
      </c>
      <c r="E8075" s="2"/>
      <c r="F8075" s="2" t="s">
        <v>7054</v>
      </c>
    </row>
    <row r="8076" spans="1:6" ht="18" customHeight="1">
      <c r="A8076" s="2">
        <v>8007009000</v>
      </c>
      <c r="B8076" s="2" t="s">
        <v>13974</v>
      </c>
      <c r="C8076" s="2" t="s">
        <v>13975</v>
      </c>
      <c r="D8076" s="2" t="s">
        <v>149</v>
      </c>
      <c r="E8076" s="2"/>
      <c r="F8076" s="2"/>
    </row>
    <row r="8077" spans="1:6" ht="18" customHeight="1">
      <c r="A8077" s="2">
        <v>8101100010</v>
      </c>
      <c r="B8077" s="2" t="s">
        <v>13976</v>
      </c>
      <c r="C8077" s="2" t="s">
        <v>13977</v>
      </c>
      <c r="D8077" s="2" t="s">
        <v>149</v>
      </c>
      <c r="E8077" s="2"/>
      <c r="F8077" s="2">
        <v>34</v>
      </c>
    </row>
    <row r="8078" spans="1:6" ht="18" customHeight="1">
      <c r="A8078" s="2">
        <v>8101100090</v>
      </c>
      <c r="B8078" s="2" t="s">
        <v>13978</v>
      </c>
      <c r="C8078" s="2" t="s">
        <v>13977</v>
      </c>
      <c r="D8078" s="2" t="s">
        <v>149</v>
      </c>
      <c r="E8078" s="2"/>
      <c r="F8078" s="2" t="s">
        <v>7054</v>
      </c>
    </row>
    <row r="8079" spans="1:6" ht="18" customHeight="1">
      <c r="A8079" s="2">
        <v>8101940001</v>
      </c>
      <c r="B8079" s="2" t="s">
        <v>13979</v>
      </c>
      <c r="C8079" s="2" t="s">
        <v>13980</v>
      </c>
      <c r="D8079" s="2" t="s">
        <v>149</v>
      </c>
      <c r="E8079" s="2"/>
      <c r="F8079" s="2" t="s">
        <v>7560</v>
      </c>
    </row>
    <row r="8080" spans="1:6" ht="18" customHeight="1">
      <c r="A8080" s="2">
        <v>8101940090</v>
      </c>
      <c r="B8080" s="2" t="s">
        <v>13981</v>
      </c>
      <c r="C8080" s="2" t="s">
        <v>13980</v>
      </c>
      <c r="D8080" s="2" t="s">
        <v>149</v>
      </c>
      <c r="E8080" s="2"/>
      <c r="F8080" s="2" t="s">
        <v>7054</v>
      </c>
    </row>
    <row r="8081" spans="1:6" ht="18" customHeight="1">
      <c r="A8081" s="2">
        <v>8101960000</v>
      </c>
      <c r="B8081" s="2" t="s">
        <v>13982</v>
      </c>
      <c r="C8081" s="2" t="s">
        <v>13983</v>
      </c>
      <c r="D8081" s="2" t="s">
        <v>149</v>
      </c>
      <c r="E8081" s="2"/>
      <c r="F8081" s="2"/>
    </row>
    <row r="8082" spans="1:6" ht="18" customHeight="1">
      <c r="A8082" s="2">
        <v>8101970000</v>
      </c>
      <c r="B8082" s="2" t="s">
        <v>13984</v>
      </c>
      <c r="C8082" s="2" t="s">
        <v>13985</v>
      </c>
      <c r="D8082" s="2" t="s">
        <v>149</v>
      </c>
      <c r="E8082" s="2"/>
      <c r="F8082" s="2" t="s">
        <v>7181</v>
      </c>
    </row>
    <row r="8083" spans="1:6" ht="18" customHeight="1">
      <c r="A8083" s="2">
        <v>8101991001</v>
      </c>
      <c r="B8083" s="2" t="s">
        <v>13979</v>
      </c>
      <c r="C8083" s="2" t="s">
        <v>13986</v>
      </c>
      <c r="D8083" s="2" t="s">
        <v>149</v>
      </c>
      <c r="E8083" s="2"/>
      <c r="F8083" s="2">
        <v>3</v>
      </c>
    </row>
    <row r="8084" spans="1:6" ht="18" customHeight="1">
      <c r="A8084" s="2">
        <v>8101991090</v>
      </c>
      <c r="B8084" s="2" t="s">
        <v>13987</v>
      </c>
      <c r="C8084" s="2" t="s">
        <v>13986</v>
      </c>
      <c r="D8084" s="2" t="s">
        <v>149</v>
      </c>
      <c r="E8084" s="2"/>
      <c r="F8084" s="2"/>
    </row>
    <row r="8085" spans="1:6" ht="18" customHeight="1">
      <c r="A8085" s="2">
        <v>8101999001</v>
      </c>
      <c r="B8085" s="2" t="s">
        <v>13979</v>
      </c>
      <c r="C8085" s="2" t="s">
        <v>13986</v>
      </c>
      <c r="D8085" s="2" t="s">
        <v>149</v>
      </c>
      <c r="E8085" s="2"/>
      <c r="F8085" s="2">
        <v>3</v>
      </c>
    </row>
    <row r="8086" spans="1:6" ht="18" customHeight="1">
      <c r="A8086" s="2">
        <v>8101999090</v>
      </c>
      <c r="B8086" s="2" t="s">
        <v>13988</v>
      </c>
      <c r="C8086" s="2" t="s">
        <v>13986</v>
      </c>
      <c r="D8086" s="2" t="s">
        <v>149</v>
      </c>
      <c r="E8086" s="2"/>
      <c r="F8086" s="2"/>
    </row>
    <row r="8087" spans="1:6" ht="18" customHeight="1">
      <c r="A8087" s="2">
        <v>8102100001</v>
      </c>
      <c r="B8087" s="2" t="s">
        <v>13989</v>
      </c>
      <c r="C8087" s="2" t="s">
        <v>13990</v>
      </c>
      <c r="D8087" s="2" t="s">
        <v>149</v>
      </c>
      <c r="E8087" s="2"/>
      <c r="F8087" s="2" t="s">
        <v>7560</v>
      </c>
    </row>
    <row r="8088" spans="1:6" ht="18" customHeight="1">
      <c r="A8088" s="2">
        <v>8102100090</v>
      </c>
      <c r="B8088" s="2" t="s">
        <v>13991</v>
      </c>
      <c r="C8088" s="2" t="s">
        <v>13990</v>
      </c>
      <c r="D8088" s="2" t="s">
        <v>149</v>
      </c>
      <c r="E8088" s="2"/>
      <c r="F8088" s="2" t="s">
        <v>7054</v>
      </c>
    </row>
    <row r="8089" spans="1:6" ht="18" customHeight="1">
      <c r="A8089" s="2">
        <v>8102940000</v>
      </c>
      <c r="B8089" s="2" t="s">
        <v>13992</v>
      </c>
      <c r="C8089" s="2" t="s">
        <v>13993</v>
      </c>
      <c r="D8089" s="2" t="s">
        <v>149</v>
      </c>
      <c r="E8089" s="2"/>
      <c r="F8089" s="2" t="s">
        <v>7054</v>
      </c>
    </row>
    <row r="8090" spans="1:6" ht="18" customHeight="1">
      <c r="A8090" s="2">
        <v>8102950000</v>
      </c>
      <c r="B8090" s="2" t="s">
        <v>13994</v>
      </c>
      <c r="C8090" s="2" t="s">
        <v>13995</v>
      </c>
      <c r="D8090" s="2" t="s">
        <v>149</v>
      </c>
      <c r="E8090" s="2"/>
      <c r="F8090" s="2"/>
    </row>
    <row r="8091" spans="1:6" ht="18" customHeight="1">
      <c r="A8091" s="2">
        <v>8102960000</v>
      </c>
      <c r="B8091" s="2" t="s">
        <v>13996</v>
      </c>
      <c r="C8091" s="2" t="s">
        <v>13997</v>
      </c>
      <c r="D8091" s="2" t="s">
        <v>149</v>
      </c>
      <c r="E8091" s="2"/>
      <c r="F8091" s="2"/>
    </row>
    <row r="8092" spans="1:6" ht="18" customHeight="1">
      <c r="A8092" s="2">
        <v>8102970000</v>
      </c>
      <c r="B8092" s="2" t="s">
        <v>13998</v>
      </c>
      <c r="C8092" s="2" t="s">
        <v>13999</v>
      </c>
      <c r="D8092" s="2" t="s">
        <v>149</v>
      </c>
      <c r="E8092" s="2"/>
      <c r="F8092" s="2" t="s">
        <v>7181</v>
      </c>
    </row>
    <row r="8093" spans="1:6" ht="18" customHeight="1">
      <c r="A8093" s="2">
        <v>8102990000</v>
      </c>
      <c r="B8093" s="2" t="s">
        <v>14000</v>
      </c>
      <c r="C8093" s="2" t="s">
        <v>14001</v>
      </c>
      <c r="D8093" s="2" t="s">
        <v>149</v>
      </c>
      <c r="E8093" s="2"/>
      <c r="F8093" s="2" t="s">
        <v>7054</v>
      </c>
    </row>
    <row r="8094" spans="1:6" ht="18" customHeight="1">
      <c r="A8094" s="2">
        <v>8103201100</v>
      </c>
      <c r="B8094" s="2" t="s">
        <v>14002</v>
      </c>
      <c r="C8094" s="2" t="s">
        <v>14003</v>
      </c>
      <c r="D8094" s="2" t="s">
        <v>149</v>
      </c>
      <c r="E8094" s="2"/>
      <c r="F8094" s="2" t="s">
        <v>7054</v>
      </c>
    </row>
    <row r="8095" spans="1:6" ht="18" customHeight="1">
      <c r="A8095" s="2">
        <v>8103201900</v>
      </c>
      <c r="B8095" s="2" t="s">
        <v>14004</v>
      </c>
      <c r="C8095" s="2" t="s">
        <v>14003</v>
      </c>
      <c r="D8095" s="2" t="s">
        <v>149</v>
      </c>
      <c r="E8095" s="2"/>
      <c r="F8095" s="2" t="s">
        <v>7054</v>
      </c>
    </row>
    <row r="8096" spans="1:6" ht="18" customHeight="1">
      <c r="A8096" s="2">
        <v>8103209000</v>
      </c>
      <c r="B8096" s="2" t="s">
        <v>14005</v>
      </c>
      <c r="C8096" s="2" t="s">
        <v>14003</v>
      </c>
      <c r="D8096" s="2" t="s">
        <v>149</v>
      </c>
      <c r="E8096" s="2"/>
      <c r="F8096" s="2" t="s">
        <v>7054</v>
      </c>
    </row>
    <row r="8097" spans="1:6" ht="18" customHeight="1">
      <c r="A8097" s="2">
        <v>8103300000</v>
      </c>
      <c r="B8097" s="2" t="s">
        <v>14006</v>
      </c>
      <c r="C8097" s="2" t="s">
        <v>14007</v>
      </c>
      <c r="D8097" s="2" t="s">
        <v>149</v>
      </c>
      <c r="E8097" s="2"/>
      <c r="F8097" s="2" t="s">
        <v>7181</v>
      </c>
    </row>
    <row r="8098" spans="1:6" ht="18" customHeight="1">
      <c r="A8098" s="2">
        <v>8103910010</v>
      </c>
      <c r="B8098" s="2" t="s">
        <v>14008</v>
      </c>
      <c r="C8098" s="2" t="s">
        <v>14009</v>
      </c>
      <c r="D8098" s="2" t="s">
        <v>149</v>
      </c>
      <c r="E8098" s="2"/>
      <c r="F8098" s="2">
        <v>3</v>
      </c>
    </row>
    <row r="8099" spans="1:6" ht="18" customHeight="1">
      <c r="A8099" s="2">
        <v>8103910090</v>
      </c>
      <c r="B8099" s="2" t="s">
        <v>14010</v>
      </c>
      <c r="C8099" s="2" t="s">
        <v>14009</v>
      </c>
      <c r="D8099" s="2" t="s">
        <v>149</v>
      </c>
      <c r="E8099" s="2"/>
      <c r="F8099" s="2"/>
    </row>
    <row r="8100" spans="1:6" ht="18" customHeight="1">
      <c r="A8100" s="2">
        <v>8103991100</v>
      </c>
      <c r="B8100" s="2" t="s">
        <v>14011</v>
      </c>
      <c r="C8100" s="2" t="s">
        <v>14009</v>
      </c>
      <c r="D8100" s="2" t="s">
        <v>149</v>
      </c>
      <c r="E8100" s="2"/>
      <c r="F8100" s="2" t="s">
        <v>7054</v>
      </c>
    </row>
    <row r="8101" spans="1:6" ht="18" customHeight="1">
      <c r="A8101" s="2">
        <v>8103991900</v>
      </c>
      <c r="B8101" s="2" t="s">
        <v>14012</v>
      </c>
      <c r="C8101" s="2" t="s">
        <v>14009</v>
      </c>
      <c r="D8101" s="2" t="s">
        <v>149</v>
      </c>
      <c r="E8101" s="2"/>
      <c r="F8101" s="2" t="s">
        <v>7054</v>
      </c>
    </row>
    <row r="8102" spans="1:6" ht="18" customHeight="1">
      <c r="A8102" s="2">
        <v>8103999000</v>
      </c>
      <c r="B8102" s="2" t="s">
        <v>14013</v>
      </c>
      <c r="C8102" s="2" t="s">
        <v>14009</v>
      </c>
      <c r="D8102" s="2" t="s">
        <v>149</v>
      </c>
      <c r="E8102" s="2"/>
      <c r="F8102" s="2" t="s">
        <v>7054</v>
      </c>
    </row>
    <row r="8103" spans="1:6" ht="18" customHeight="1">
      <c r="A8103" s="2">
        <v>8104110000</v>
      </c>
      <c r="B8103" s="2" t="s">
        <v>14014</v>
      </c>
      <c r="C8103" s="2" t="s">
        <v>14015</v>
      </c>
      <c r="D8103" s="2" t="s">
        <v>149</v>
      </c>
      <c r="E8103" s="2"/>
      <c r="F8103" s="2" t="s">
        <v>7389</v>
      </c>
    </row>
    <row r="8104" spans="1:6" ht="18" customHeight="1">
      <c r="A8104" s="2">
        <v>8104190000</v>
      </c>
      <c r="B8104" s="2" t="s">
        <v>14016</v>
      </c>
      <c r="C8104" s="2" t="s">
        <v>14015</v>
      </c>
      <c r="D8104" s="2" t="s">
        <v>149</v>
      </c>
      <c r="E8104" s="2"/>
      <c r="F8104" s="2"/>
    </row>
    <row r="8105" spans="1:6" ht="18" customHeight="1">
      <c r="A8105" s="2">
        <v>8104200000</v>
      </c>
      <c r="B8105" s="2" t="s">
        <v>14017</v>
      </c>
      <c r="C8105" s="2" t="s">
        <v>14018</v>
      </c>
      <c r="D8105" s="2" t="s">
        <v>149</v>
      </c>
      <c r="E8105" s="2"/>
      <c r="F8105" s="2">
        <v>9</v>
      </c>
    </row>
    <row r="8106" spans="1:6" ht="18" customHeight="1">
      <c r="A8106" s="2">
        <v>8104300010</v>
      </c>
      <c r="B8106" s="2" t="s">
        <v>14019</v>
      </c>
      <c r="C8106" s="2" t="s">
        <v>14020</v>
      </c>
      <c r="D8106" s="2" t="s">
        <v>149</v>
      </c>
      <c r="E8106" s="2"/>
      <c r="F8106" s="2" t="s">
        <v>7862</v>
      </c>
    </row>
    <row r="8107" spans="1:6" ht="18" customHeight="1">
      <c r="A8107" s="2">
        <v>8104300090</v>
      </c>
      <c r="B8107" s="2" t="s">
        <v>14021</v>
      </c>
      <c r="C8107" s="2" t="s">
        <v>14020</v>
      </c>
      <c r="D8107" s="2" t="s">
        <v>149</v>
      </c>
      <c r="E8107" s="2"/>
      <c r="F8107" s="2" t="s">
        <v>7389</v>
      </c>
    </row>
    <row r="8108" spans="1:6" ht="18" customHeight="1">
      <c r="A8108" s="2">
        <v>8104901010</v>
      </c>
      <c r="B8108" s="2" t="s">
        <v>14022</v>
      </c>
      <c r="C8108" s="2" t="s">
        <v>14023</v>
      </c>
      <c r="D8108" s="2" t="s">
        <v>149</v>
      </c>
      <c r="E8108" s="2"/>
      <c r="F8108" s="2" t="s">
        <v>7389</v>
      </c>
    </row>
    <row r="8109" spans="1:6" ht="18" customHeight="1">
      <c r="A8109" s="2">
        <v>8104901090</v>
      </c>
      <c r="B8109" s="2" t="s">
        <v>14024</v>
      </c>
      <c r="C8109" s="2" t="s">
        <v>14023</v>
      </c>
      <c r="D8109" s="2" t="s">
        <v>149</v>
      </c>
      <c r="E8109" s="2"/>
      <c r="F8109" s="2"/>
    </row>
    <row r="8110" spans="1:6" ht="18" customHeight="1">
      <c r="A8110" s="2">
        <v>8104902010</v>
      </c>
      <c r="B8110" s="2" t="s">
        <v>14025</v>
      </c>
      <c r="C8110" s="2" t="s">
        <v>14023</v>
      </c>
      <c r="D8110" s="2" t="s">
        <v>149</v>
      </c>
      <c r="E8110" s="2"/>
      <c r="F8110" s="2">
        <v>3</v>
      </c>
    </row>
    <row r="8111" spans="1:6" ht="18" customHeight="1">
      <c r="A8111" s="2">
        <v>8104902090</v>
      </c>
      <c r="B8111" s="2" t="s">
        <v>14026</v>
      </c>
      <c r="C8111" s="2" t="s">
        <v>14023</v>
      </c>
      <c r="D8111" s="2" t="s">
        <v>149</v>
      </c>
      <c r="E8111" s="2"/>
      <c r="F8111" s="2"/>
    </row>
    <row r="8112" spans="1:6" ht="18" customHeight="1">
      <c r="A8112" s="2">
        <v>8105201000</v>
      </c>
      <c r="B8112" s="2" t="s">
        <v>14027</v>
      </c>
      <c r="C8112" s="2" t="s">
        <v>14028</v>
      </c>
      <c r="D8112" s="2" t="s">
        <v>149</v>
      </c>
      <c r="E8112" s="2"/>
      <c r="F8112" s="2" t="s">
        <v>7054</v>
      </c>
    </row>
    <row r="8113" spans="1:6" ht="18" customHeight="1">
      <c r="A8113" s="2">
        <v>8105202000</v>
      </c>
      <c r="B8113" s="2" t="s">
        <v>14029</v>
      </c>
      <c r="C8113" s="2" t="s">
        <v>14030</v>
      </c>
      <c r="D8113" s="2" t="s">
        <v>149</v>
      </c>
      <c r="E8113" s="2"/>
      <c r="F8113" s="2" t="s">
        <v>7054</v>
      </c>
    </row>
    <row r="8114" spans="1:6" ht="18" customHeight="1">
      <c r="A8114" s="2">
        <v>8105209001</v>
      </c>
      <c r="B8114" s="2" t="s">
        <v>14031</v>
      </c>
      <c r="C8114" s="2" t="s">
        <v>14032</v>
      </c>
      <c r="D8114" s="2" t="s">
        <v>149</v>
      </c>
      <c r="E8114" s="2"/>
      <c r="F8114" s="2" t="s">
        <v>7054</v>
      </c>
    </row>
    <row r="8115" spans="1:6" ht="18" customHeight="1">
      <c r="A8115" s="2">
        <v>8105209010</v>
      </c>
      <c r="B8115" s="2" t="s">
        <v>14033</v>
      </c>
      <c r="C8115" s="2" t="s">
        <v>14032</v>
      </c>
      <c r="D8115" s="2" t="s">
        <v>149</v>
      </c>
      <c r="E8115" s="2"/>
      <c r="F8115" s="2"/>
    </row>
    <row r="8116" spans="1:6" ht="18" customHeight="1">
      <c r="A8116" s="2">
        <v>8105209090</v>
      </c>
      <c r="B8116" s="2" t="s">
        <v>14034</v>
      </c>
      <c r="C8116" s="2" t="s">
        <v>14032</v>
      </c>
      <c r="D8116" s="2" t="s">
        <v>149</v>
      </c>
      <c r="E8116" s="2"/>
      <c r="F8116" s="2" t="s">
        <v>7054</v>
      </c>
    </row>
    <row r="8117" spans="1:6" ht="18" customHeight="1">
      <c r="A8117" s="2">
        <v>8105300000</v>
      </c>
      <c r="B8117" s="2" t="s">
        <v>14035</v>
      </c>
      <c r="C8117" s="2" t="s">
        <v>14036</v>
      </c>
      <c r="D8117" s="2" t="s">
        <v>149</v>
      </c>
      <c r="E8117" s="2"/>
      <c r="F8117" s="2" t="s">
        <v>7181</v>
      </c>
    </row>
    <row r="8118" spans="1:6" ht="18" customHeight="1">
      <c r="A8118" s="2">
        <v>8105900010</v>
      </c>
      <c r="B8118" s="2" t="s">
        <v>14037</v>
      </c>
      <c r="C8118" s="2" t="s">
        <v>14038</v>
      </c>
      <c r="D8118" s="2" t="s">
        <v>149</v>
      </c>
      <c r="E8118" s="2"/>
      <c r="F8118" s="2" t="s">
        <v>7054</v>
      </c>
    </row>
    <row r="8119" spans="1:6" ht="18" customHeight="1">
      <c r="A8119" s="2">
        <v>8105900020</v>
      </c>
      <c r="B8119" s="2" t="s">
        <v>14039</v>
      </c>
      <c r="C8119" s="2" t="s">
        <v>14038</v>
      </c>
      <c r="D8119" s="2" t="s">
        <v>149</v>
      </c>
      <c r="E8119" s="2"/>
      <c r="F8119" s="2" t="s">
        <v>7054</v>
      </c>
    </row>
    <row r="8120" spans="1:6" ht="18" customHeight="1">
      <c r="A8120" s="2">
        <v>8105900090</v>
      </c>
      <c r="B8120" s="2" t="s">
        <v>14040</v>
      </c>
      <c r="C8120" s="2" t="s">
        <v>14038</v>
      </c>
      <c r="D8120" s="2" t="s">
        <v>149</v>
      </c>
      <c r="E8120" s="2"/>
      <c r="F8120" s="2" t="s">
        <v>7054</v>
      </c>
    </row>
    <row r="8121" spans="1:6" ht="18" customHeight="1">
      <c r="A8121" s="2">
        <v>8106101011</v>
      </c>
      <c r="B8121" s="2" t="s">
        <v>14041</v>
      </c>
      <c r="C8121" s="2" t="s">
        <v>14042</v>
      </c>
      <c r="D8121" s="2" t="s">
        <v>149</v>
      </c>
      <c r="E8121" s="2"/>
      <c r="F8121" s="2">
        <v>3</v>
      </c>
    </row>
    <row r="8122" spans="1:6" ht="18" customHeight="1">
      <c r="A8122" s="2">
        <v>8106101019</v>
      </c>
      <c r="B8122" s="2" t="s">
        <v>14043</v>
      </c>
      <c r="C8122" s="2" t="s">
        <v>14042</v>
      </c>
      <c r="D8122" s="2" t="s">
        <v>149</v>
      </c>
      <c r="E8122" s="2"/>
      <c r="F8122" s="2">
        <v>3</v>
      </c>
    </row>
    <row r="8123" spans="1:6" ht="18" customHeight="1">
      <c r="A8123" s="2">
        <v>8106101091</v>
      </c>
      <c r="B8123" s="2" t="s">
        <v>14044</v>
      </c>
      <c r="C8123" s="2" t="s">
        <v>14042</v>
      </c>
      <c r="D8123" s="2" t="s">
        <v>149</v>
      </c>
      <c r="E8123" s="2"/>
      <c r="F8123" s="2" t="s">
        <v>7560</v>
      </c>
    </row>
    <row r="8124" spans="1:6" ht="18" customHeight="1">
      <c r="A8124" s="2">
        <v>8106101092</v>
      </c>
      <c r="B8124" s="2" t="s">
        <v>14045</v>
      </c>
      <c r="C8124" s="2" t="s">
        <v>14042</v>
      </c>
      <c r="D8124" s="2" t="s">
        <v>149</v>
      </c>
      <c r="E8124" s="2"/>
      <c r="F8124" s="2" t="s">
        <v>14046</v>
      </c>
    </row>
    <row r="8125" spans="1:6" ht="18" customHeight="1">
      <c r="A8125" s="2">
        <v>8106101099</v>
      </c>
      <c r="B8125" s="2" t="s">
        <v>14047</v>
      </c>
      <c r="C8125" s="2" t="s">
        <v>14042</v>
      </c>
      <c r="D8125" s="2" t="s">
        <v>149</v>
      </c>
      <c r="E8125" s="2"/>
      <c r="F8125" s="2" t="s">
        <v>7560</v>
      </c>
    </row>
    <row r="8126" spans="1:6" ht="18" customHeight="1">
      <c r="A8126" s="2">
        <v>8106109010</v>
      </c>
      <c r="B8126" s="2" t="s">
        <v>14048</v>
      </c>
      <c r="C8126" s="2" t="s">
        <v>14042</v>
      </c>
      <c r="D8126" s="2" t="s">
        <v>149</v>
      </c>
      <c r="E8126" s="2"/>
      <c r="F8126" s="2">
        <v>3</v>
      </c>
    </row>
    <row r="8127" spans="1:6" ht="18" customHeight="1">
      <c r="A8127" s="2">
        <v>8106109090</v>
      </c>
      <c r="B8127" s="2" t="s">
        <v>14049</v>
      </c>
      <c r="C8127" s="2" t="s">
        <v>14042</v>
      </c>
      <c r="D8127" s="2" t="s">
        <v>149</v>
      </c>
      <c r="E8127" s="2"/>
      <c r="F8127" s="2" t="s">
        <v>7560</v>
      </c>
    </row>
    <row r="8128" spans="1:6" ht="18" customHeight="1">
      <c r="A8128" s="2">
        <v>8106901011</v>
      </c>
      <c r="B8128" s="2" t="s">
        <v>14044</v>
      </c>
      <c r="C8128" s="2" t="s">
        <v>14042</v>
      </c>
      <c r="D8128" s="2" t="s">
        <v>149</v>
      </c>
      <c r="E8128" s="2"/>
      <c r="F8128" s="2">
        <v>3</v>
      </c>
    </row>
    <row r="8129" spans="1:6" ht="18" customHeight="1">
      <c r="A8129" s="2">
        <v>8106901019</v>
      </c>
      <c r="B8129" s="2" t="s">
        <v>14044</v>
      </c>
      <c r="C8129" s="2" t="s">
        <v>14042</v>
      </c>
      <c r="D8129" s="2" t="s">
        <v>149</v>
      </c>
      <c r="E8129" s="2"/>
      <c r="F8129" s="2" t="s">
        <v>7560</v>
      </c>
    </row>
    <row r="8130" spans="1:6" ht="18" customHeight="1">
      <c r="A8130" s="2">
        <v>8106901021</v>
      </c>
      <c r="B8130" s="2" t="s">
        <v>14045</v>
      </c>
      <c r="C8130" s="2" t="s">
        <v>14042</v>
      </c>
      <c r="D8130" s="2" t="s">
        <v>149</v>
      </c>
      <c r="E8130" s="2"/>
      <c r="F8130" s="2">
        <v>39</v>
      </c>
    </row>
    <row r="8131" spans="1:6" ht="18" customHeight="1">
      <c r="A8131" s="2">
        <v>8106901029</v>
      </c>
      <c r="B8131" s="2" t="s">
        <v>14045</v>
      </c>
      <c r="C8131" s="2" t="s">
        <v>14042</v>
      </c>
      <c r="D8131" s="2" t="s">
        <v>149</v>
      </c>
      <c r="E8131" s="2"/>
      <c r="F8131" s="2" t="s">
        <v>14046</v>
      </c>
    </row>
    <row r="8132" spans="1:6" ht="18" customHeight="1">
      <c r="A8132" s="2">
        <v>8106901091</v>
      </c>
      <c r="B8132" s="2" t="s">
        <v>14047</v>
      </c>
      <c r="C8132" s="2" t="s">
        <v>14042</v>
      </c>
      <c r="D8132" s="2" t="s">
        <v>149</v>
      </c>
      <c r="E8132" s="2"/>
      <c r="F8132" s="2">
        <v>3</v>
      </c>
    </row>
    <row r="8133" spans="1:6" ht="18" customHeight="1">
      <c r="A8133" s="2">
        <v>8106901099</v>
      </c>
      <c r="B8133" s="2" t="s">
        <v>14047</v>
      </c>
      <c r="C8133" s="2" t="s">
        <v>14042</v>
      </c>
      <c r="D8133" s="2" t="s">
        <v>149</v>
      </c>
      <c r="E8133" s="2"/>
      <c r="F8133" s="2" t="s">
        <v>7560</v>
      </c>
    </row>
    <row r="8134" spans="1:6" ht="18" customHeight="1">
      <c r="A8134" s="2">
        <v>8106909010</v>
      </c>
      <c r="B8134" s="2" t="s">
        <v>14049</v>
      </c>
      <c r="C8134" s="2" t="s">
        <v>14042</v>
      </c>
      <c r="D8134" s="2" t="s">
        <v>149</v>
      </c>
      <c r="E8134" s="2"/>
      <c r="F8134" s="2">
        <v>3</v>
      </c>
    </row>
    <row r="8135" spans="1:6" ht="18" customHeight="1">
      <c r="A8135" s="2">
        <v>8106909090</v>
      </c>
      <c r="B8135" s="2" t="s">
        <v>14049</v>
      </c>
      <c r="C8135" s="2" t="s">
        <v>14042</v>
      </c>
      <c r="D8135" s="2" t="s">
        <v>149</v>
      </c>
      <c r="E8135" s="2"/>
      <c r="F8135" s="2" t="s">
        <v>7560</v>
      </c>
    </row>
    <row r="8136" spans="1:6" ht="18" customHeight="1">
      <c r="A8136" s="2">
        <v>8108202100</v>
      </c>
      <c r="B8136" s="2" t="s">
        <v>14050</v>
      </c>
      <c r="C8136" s="2" t="s">
        <v>14051</v>
      </c>
      <c r="D8136" s="2" t="s">
        <v>149</v>
      </c>
      <c r="E8136" s="2"/>
      <c r="F8136" s="2" t="s">
        <v>7054</v>
      </c>
    </row>
    <row r="8137" spans="1:6" ht="18" customHeight="1">
      <c r="A8137" s="2">
        <v>8108202900</v>
      </c>
      <c r="B8137" s="2" t="s">
        <v>14052</v>
      </c>
      <c r="C8137" s="2" t="s">
        <v>14051</v>
      </c>
      <c r="D8137" s="2" t="s">
        <v>149</v>
      </c>
      <c r="E8137" s="2"/>
      <c r="F8137" s="2" t="s">
        <v>7156</v>
      </c>
    </row>
    <row r="8138" spans="1:6" ht="18" customHeight="1">
      <c r="A8138" s="2">
        <v>8108203010</v>
      </c>
      <c r="B8138" s="2" t="s">
        <v>14053</v>
      </c>
      <c r="C8138" s="2" t="s">
        <v>14051</v>
      </c>
      <c r="D8138" s="2" t="s">
        <v>149</v>
      </c>
      <c r="E8138" s="2"/>
      <c r="F8138" s="2" t="s">
        <v>14054</v>
      </c>
    </row>
    <row r="8139" spans="1:6" ht="18" customHeight="1">
      <c r="A8139" s="2">
        <v>8108203090</v>
      </c>
      <c r="B8139" s="2" t="s">
        <v>14055</v>
      </c>
      <c r="C8139" s="2" t="s">
        <v>14051</v>
      </c>
      <c r="D8139" s="2" t="s">
        <v>149</v>
      </c>
      <c r="E8139" s="2"/>
      <c r="F8139" s="2" t="s">
        <v>7156</v>
      </c>
    </row>
    <row r="8140" spans="1:6" ht="18" customHeight="1">
      <c r="A8140" s="2">
        <v>8108300000</v>
      </c>
      <c r="B8140" s="2" t="s">
        <v>14056</v>
      </c>
      <c r="C8140" s="2" t="s">
        <v>14057</v>
      </c>
      <c r="D8140" s="2" t="s">
        <v>149</v>
      </c>
      <c r="E8140" s="2"/>
      <c r="F8140" s="2" t="s">
        <v>7181</v>
      </c>
    </row>
    <row r="8141" spans="1:6" ht="18" customHeight="1">
      <c r="A8141" s="2">
        <v>8108901010</v>
      </c>
      <c r="B8141" s="2" t="s">
        <v>14058</v>
      </c>
      <c r="C8141" s="2" t="s">
        <v>14059</v>
      </c>
      <c r="D8141" s="2" t="s">
        <v>149</v>
      </c>
      <c r="E8141" s="2"/>
      <c r="F8141" s="2">
        <v>3</v>
      </c>
    </row>
    <row r="8142" spans="1:6" ht="18" customHeight="1">
      <c r="A8142" s="2">
        <v>8108901020</v>
      </c>
      <c r="B8142" s="2" t="s">
        <v>14060</v>
      </c>
      <c r="C8142" s="2" t="s">
        <v>14059</v>
      </c>
      <c r="D8142" s="2" t="s">
        <v>149</v>
      </c>
      <c r="E8142" s="2"/>
      <c r="F8142" s="2">
        <v>3</v>
      </c>
    </row>
    <row r="8143" spans="1:6" ht="18" customHeight="1">
      <c r="A8143" s="2">
        <v>8108901030</v>
      </c>
      <c r="B8143" s="2" t="s">
        <v>14061</v>
      </c>
      <c r="C8143" s="2" t="s">
        <v>14059</v>
      </c>
      <c r="D8143" s="2" t="s">
        <v>149</v>
      </c>
      <c r="E8143" s="2"/>
      <c r="F8143" s="2"/>
    </row>
    <row r="8144" spans="1:6" ht="18" customHeight="1">
      <c r="A8144" s="2">
        <v>8108901090</v>
      </c>
      <c r="B8144" s="2" t="s">
        <v>14062</v>
      </c>
      <c r="C8144" s="2" t="s">
        <v>14059</v>
      </c>
      <c r="D8144" s="2" t="s">
        <v>149</v>
      </c>
      <c r="E8144" s="2"/>
      <c r="F8144" s="2"/>
    </row>
    <row r="8145" spans="1:6" ht="18" customHeight="1">
      <c r="A8145" s="2">
        <v>8108902000</v>
      </c>
      <c r="B8145" s="2" t="s">
        <v>14063</v>
      </c>
      <c r="C8145" s="2" t="s">
        <v>14059</v>
      </c>
      <c r="D8145" s="2" t="s">
        <v>149</v>
      </c>
      <c r="E8145" s="2"/>
      <c r="F8145" s="2"/>
    </row>
    <row r="8146" spans="1:6" ht="18" customHeight="1">
      <c r="A8146" s="2">
        <v>8108903100</v>
      </c>
      <c r="B8146" s="2" t="s">
        <v>14064</v>
      </c>
      <c r="C8146" s="2" t="s">
        <v>14059</v>
      </c>
      <c r="D8146" s="2" t="s">
        <v>149</v>
      </c>
      <c r="E8146" s="2"/>
      <c r="F8146" s="2"/>
    </row>
    <row r="8147" spans="1:6" ht="18" customHeight="1">
      <c r="A8147" s="2">
        <v>8108903210</v>
      </c>
      <c r="B8147" s="2" t="s">
        <v>14065</v>
      </c>
      <c r="C8147" s="2" t="s">
        <v>14059</v>
      </c>
      <c r="D8147" s="2" t="s">
        <v>149</v>
      </c>
      <c r="E8147" s="2"/>
      <c r="F8147" s="2">
        <v>3</v>
      </c>
    </row>
    <row r="8148" spans="1:6" ht="18" customHeight="1">
      <c r="A8148" s="2">
        <v>8108903290</v>
      </c>
      <c r="B8148" s="2" t="s">
        <v>14066</v>
      </c>
      <c r="C8148" s="2" t="s">
        <v>14059</v>
      </c>
      <c r="D8148" s="2" t="s">
        <v>149</v>
      </c>
      <c r="E8148" s="2"/>
      <c r="F8148" s="2"/>
    </row>
    <row r="8149" spans="1:6" ht="18" customHeight="1">
      <c r="A8149" s="2">
        <v>8108904010</v>
      </c>
      <c r="B8149" s="2" t="s">
        <v>14067</v>
      </c>
      <c r="C8149" s="2" t="s">
        <v>14059</v>
      </c>
      <c r="D8149" s="2" t="s">
        <v>149</v>
      </c>
      <c r="E8149" s="2"/>
      <c r="F8149" s="2">
        <v>3</v>
      </c>
    </row>
    <row r="8150" spans="1:6" ht="18" customHeight="1">
      <c r="A8150" s="2">
        <v>8108904090</v>
      </c>
      <c r="B8150" s="2" t="s">
        <v>14068</v>
      </c>
      <c r="C8150" s="2" t="s">
        <v>14059</v>
      </c>
      <c r="D8150" s="2" t="s">
        <v>149</v>
      </c>
      <c r="E8150" s="2"/>
      <c r="F8150" s="2"/>
    </row>
    <row r="8151" spans="1:6" ht="18" customHeight="1">
      <c r="A8151" s="2">
        <v>8108909000</v>
      </c>
      <c r="B8151" s="2" t="s">
        <v>14069</v>
      </c>
      <c r="C8151" s="2" t="s">
        <v>14059</v>
      </c>
      <c r="D8151" s="2" t="s">
        <v>149</v>
      </c>
      <c r="E8151" s="2"/>
      <c r="F8151" s="2"/>
    </row>
    <row r="8152" spans="1:6" ht="18" customHeight="1">
      <c r="A8152" s="2">
        <v>8109210010</v>
      </c>
      <c r="B8152" s="2" t="s">
        <v>14070</v>
      </c>
      <c r="C8152" s="2" t="s">
        <v>14071</v>
      </c>
      <c r="D8152" s="2" t="s">
        <v>149</v>
      </c>
      <c r="E8152" s="2"/>
      <c r="F8152" s="2" t="s">
        <v>7431</v>
      </c>
    </row>
    <row r="8153" spans="1:6" ht="18" customHeight="1">
      <c r="A8153" s="2">
        <v>8109210090</v>
      </c>
      <c r="B8153" s="2" t="s">
        <v>14072</v>
      </c>
      <c r="C8153" s="2" t="s">
        <v>14071</v>
      </c>
      <c r="D8153" s="2" t="s">
        <v>149</v>
      </c>
      <c r="E8153" s="2"/>
      <c r="F8153" s="2" t="s">
        <v>14073</v>
      </c>
    </row>
    <row r="8154" spans="1:6" ht="18" customHeight="1">
      <c r="A8154" s="2">
        <v>8109290010</v>
      </c>
      <c r="B8154" s="2" t="s">
        <v>14074</v>
      </c>
      <c r="C8154" s="2" t="s">
        <v>14071</v>
      </c>
      <c r="D8154" s="2" t="s">
        <v>149</v>
      </c>
      <c r="E8154" s="2"/>
      <c r="F8154" s="2" t="s">
        <v>7431</v>
      </c>
    </row>
    <row r="8155" spans="1:6" ht="18" customHeight="1">
      <c r="A8155" s="2">
        <v>8109290090</v>
      </c>
      <c r="B8155" s="2" t="s">
        <v>14075</v>
      </c>
      <c r="C8155" s="2" t="s">
        <v>14071</v>
      </c>
      <c r="D8155" s="2" t="s">
        <v>149</v>
      </c>
      <c r="E8155" s="2"/>
      <c r="F8155" s="2" t="s">
        <v>14073</v>
      </c>
    </row>
    <row r="8156" spans="1:6" ht="18" customHeight="1">
      <c r="A8156" s="2">
        <v>8109310000</v>
      </c>
      <c r="B8156" s="2" t="s">
        <v>14076</v>
      </c>
      <c r="C8156" s="2" t="s">
        <v>14077</v>
      </c>
      <c r="D8156" s="2" t="s">
        <v>149</v>
      </c>
      <c r="E8156" s="2"/>
      <c r="F8156" s="2">
        <v>349</v>
      </c>
    </row>
    <row r="8157" spans="1:6" ht="18" customHeight="1">
      <c r="A8157" s="2">
        <v>8109390000</v>
      </c>
      <c r="B8157" s="2" t="s">
        <v>14078</v>
      </c>
      <c r="C8157" s="2" t="s">
        <v>14077</v>
      </c>
      <c r="D8157" s="2" t="s">
        <v>149</v>
      </c>
      <c r="E8157" s="2"/>
      <c r="F8157" s="2">
        <v>349</v>
      </c>
    </row>
    <row r="8158" spans="1:6" ht="18" customHeight="1">
      <c r="A8158" s="2">
        <v>8109910010</v>
      </c>
      <c r="B8158" s="2" t="s">
        <v>14079</v>
      </c>
      <c r="C8158" s="2" t="s">
        <v>14071</v>
      </c>
      <c r="D8158" s="2" t="s">
        <v>149</v>
      </c>
      <c r="E8158" s="2"/>
      <c r="F8158" s="2">
        <v>3</v>
      </c>
    </row>
    <row r="8159" spans="1:6" ht="18" customHeight="1">
      <c r="A8159" s="2">
        <v>8109910090</v>
      </c>
      <c r="B8159" s="2" t="s">
        <v>14080</v>
      </c>
      <c r="C8159" s="2" t="s">
        <v>14071</v>
      </c>
      <c r="D8159" s="2" t="s">
        <v>149</v>
      </c>
      <c r="E8159" s="2"/>
      <c r="F8159" s="2">
        <v>34</v>
      </c>
    </row>
    <row r="8160" spans="1:6" ht="18" customHeight="1">
      <c r="A8160" s="2">
        <v>8109990000</v>
      </c>
      <c r="B8160" s="2" t="s">
        <v>14081</v>
      </c>
      <c r="C8160" s="2" t="s">
        <v>14071</v>
      </c>
      <c r="D8160" s="2" t="s">
        <v>149</v>
      </c>
      <c r="E8160" s="2"/>
      <c r="F8160" s="2">
        <v>34</v>
      </c>
    </row>
    <row r="8161" spans="1:6" ht="18" customHeight="1">
      <c r="A8161" s="2">
        <v>8110101000</v>
      </c>
      <c r="B8161" s="2" t="s">
        <v>14082</v>
      </c>
      <c r="C8161" s="2" t="s">
        <v>14083</v>
      </c>
      <c r="D8161" s="2" t="s">
        <v>149</v>
      </c>
      <c r="E8161" s="2"/>
      <c r="F8161" s="2" t="s">
        <v>7226</v>
      </c>
    </row>
    <row r="8162" spans="1:6" ht="18" customHeight="1">
      <c r="A8162" s="2">
        <v>8110102000</v>
      </c>
      <c r="B8162" s="2" t="s">
        <v>14084</v>
      </c>
      <c r="C8162" s="2" t="s">
        <v>14083</v>
      </c>
      <c r="D8162" s="2" t="s">
        <v>149</v>
      </c>
      <c r="E8162" s="2"/>
      <c r="F8162" s="2" t="s">
        <v>14054</v>
      </c>
    </row>
    <row r="8163" spans="1:6" ht="18" customHeight="1">
      <c r="A8163" s="2">
        <v>8110200000</v>
      </c>
      <c r="B8163" s="2" t="s">
        <v>14085</v>
      </c>
      <c r="C8163" s="2" t="s">
        <v>14086</v>
      </c>
      <c r="D8163" s="2" t="s">
        <v>149</v>
      </c>
      <c r="E8163" s="2"/>
      <c r="F8163" s="2" t="s">
        <v>14087</v>
      </c>
    </row>
    <row r="8164" spans="1:6" ht="18" customHeight="1">
      <c r="A8164" s="2">
        <v>8110900000</v>
      </c>
      <c r="B8164" s="2" t="s">
        <v>14088</v>
      </c>
      <c r="C8164" s="2" t="s">
        <v>14083</v>
      </c>
      <c r="D8164" s="2" t="s">
        <v>149</v>
      </c>
      <c r="E8164" s="2"/>
      <c r="F8164" s="2" t="s">
        <v>7226</v>
      </c>
    </row>
    <row r="8165" spans="1:6" ht="18" customHeight="1">
      <c r="A8165" s="2">
        <v>8111001010</v>
      </c>
      <c r="B8165" s="2" t="s">
        <v>14089</v>
      </c>
      <c r="C8165" s="2" t="s">
        <v>14090</v>
      </c>
      <c r="D8165" s="2" t="s">
        <v>149</v>
      </c>
      <c r="E8165" s="2"/>
      <c r="F8165" s="2" t="s">
        <v>7181</v>
      </c>
    </row>
    <row r="8166" spans="1:6" ht="18" customHeight="1">
      <c r="A8166" s="2">
        <v>8111001090</v>
      </c>
      <c r="B8166" s="2" t="s">
        <v>14091</v>
      </c>
      <c r="C8166" s="2" t="s">
        <v>14090</v>
      </c>
      <c r="D8166" s="2" t="s">
        <v>149</v>
      </c>
      <c r="E8166" s="2"/>
      <c r="F8166" s="2" t="s">
        <v>7156</v>
      </c>
    </row>
    <row r="8167" spans="1:6" ht="18" customHeight="1">
      <c r="A8167" s="2">
        <v>8111009000</v>
      </c>
      <c r="B8167" s="2" t="s">
        <v>14092</v>
      </c>
      <c r="C8167" s="2" t="s">
        <v>14090</v>
      </c>
      <c r="D8167" s="2" t="s">
        <v>149</v>
      </c>
      <c r="E8167" s="2"/>
      <c r="F8167" s="2" t="s">
        <v>7054</v>
      </c>
    </row>
    <row r="8168" spans="1:6" ht="18" customHeight="1">
      <c r="A8168" s="2">
        <v>8112120000</v>
      </c>
      <c r="B8168" s="2" t="s">
        <v>14093</v>
      </c>
      <c r="C8168" s="2" t="s">
        <v>14094</v>
      </c>
      <c r="D8168" s="2" t="s">
        <v>149</v>
      </c>
      <c r="E8168" s="2"/>
      <c r="F8168" s="2" t="s">
        <v>14073</v>
      </c>
    </row>
    <row r="8169" spans="1:6" ht="18" customHeight="1">
      <c r="A8169" s="2">
        <v>8112130000</v>
      </c>
      <c r="B8169" s="2" t="s">
        <v>14095</v>
      </c>
      <c r="C8169" s="2" t="s">
        <v>14094</v>
      </c>
      <c r="D8169" s="2" t="s">
        <v>149</v>
      </c>
      <c r="E8169" s="2"/>
      <c r="F8169" s="2">
        <v>349</v>
      </c>
    </row>
    <row r="8170" spans="1:6" ht="18" customHeight="1">
      <c r="A8170" s="2">
        <v>8112190000</v>
      </c>
      <c r="B8170" s="2" t="s">
        <v>14096</v>
      </c>
      <c r="C8170" s="2" t="s">
        <v>14094</v>
      </c>
      <c r="D8170" s="2" t="s">
        <v>149</v>
      </c>
      <c r="E8170" s="2"/>
      <c r="F8170" s="2">
        <v>34</v>
      </c>
    </row>
    <row r="8171" spans="1:6" ht="18" customHeight="1">
      <c r="A8171" s="2">
        <v>8112210000</v>
      </c>
      <c r="B8171" s="2" t="s">
        <v>14097</v>
      </c>
      <c r="C8171" s="2" t="s">
        <v>14094</v>
      </c>
      <c r="D8171" s="2" t="s">
        <v>149</v>
      </c>
      <c r="E8171" s="2"/>
      <c r="F8171" s="2" t="s">
        <v>7054</v>
      </c>
    </row>
    <row r="8172" spans="1:6" ht="18" customHeight="1">
      <c r="A8172" s="2">
        <v>8112220000</v>
      </c>
      <c r="B8172" s="2" t="s">
        <v>14098</v>
      </c>
      <c r="C8172" s="2" t="s">
        <v>14094</v>
      </c>
      <c r="D8172" s="2" t="s">
        <v>149</v>
      </c>
      <c r="E8172" s="2"/>
      <c r="F8172" s="2" t="s">
        <v>7181</v>
      </c>
    </row>
    <row r="8173" spans="1:6" ht="18" customHeight="1">
      <c r="A8173" s="2">
        <v>8112290000</v>
      </c>
      <c r="B8173" s="2" t="s">
        <v>14099</v>
      </c>
      <c r="C8173" s="2" t="s">
        <v>14094</v>
      </c>
      <c r="D8173" s="2" t="s">
        <v>149</v>
      </c>
      <c r="E8173" s="2"/>
      <c r="F8173" s="2" t="s">
        <v>7054</v>
      </c>
    </row>
    <row r="8174" spans="1:6" ht="18" customHeight="1">
      <c r="A8174" s="2">
        <v>8112310011</v>
      </c>
      <c r="B8174" s="2" t="s">
        <v>14100</v>
      </c>
      <c r="C8174" s="2" t="s">
        <v>14094</v>
      </c>
      <c r="D8174" s="2" t="s">
        <v>149</v>
      </c>
      <c r="E8174" s="2"/>
      <c r="F8174" s="2">
        <v>39</v>
      </c>
    </row>
    <row r="8175" spans="1:6" ht="18" customHeight="1">
      <c r="A8175" s="2">
        <v>8112310019</v>
      </c>
      <c r="B8175" s="2" t="s">
        <v>14101</v>
      </c>
      <c r="C8175" s="2" t="s">
        <v>14094</v>
      </c>
      <c r="D8175" s="2" t="s">
        <v>149</v>
      </c>
      <c r="E8175" s="2"/>
      <c r="F8175" s="2">
        <v>9</v>
      </c>
    </row>
    <row r="8176" spans="1:6" ht="18" customHeight="1">
      <c r="A8176" s="2">
        <v>8112310091</v>
      </c>
      <c r="B8176" s="2" t="s">
        <v>14102</v>
      </c>
      <c r="C8176" s="2" t="s">
        <v>14094</v>
      </c>
      <c r="D8176" s="2" t="s">
        <v>149</v>
      </c>
      <c r="E8176" s="2"/>
      <c r="F8176" s="2" t="s">
        <v>7431</v>
      </c>
    </row>
    <row r="8177" spans="1:6" ht="18" customHeight="1">
      <c r="A8177" s="2">
        <v>8112310099</v>
      </c>
      <c r="B8177" s="2" t="s">
        <v>14103</v>
      </c>
      <c r="C8177" s="2" t="s">
        <v>14094</v>
      </c>
      <c r="D8177" s="2" t="s">
        <v>149</v>
      </c>
      <c r="E8177" s="2"/>
      <c r="F8177" s="2" t="s">
        <v>6407</v>
      </c>
    </row>
    <row r="8178" spans="1:6" ht="18" customHeight="1">
      <c r="A8178" s="2">
        <v>8112390010</v>
      </c>
      <c r="B8178" s="2" t="s">
        <v>14104</v>
      </c>
      <c r="C8178" s="2" t="s">
        <v>14094</v>
      </c>
      <c r="D8178" s="2" t="s">
        <v>149</v>
      </c>
      <c r="E8178" s="2"/>
      <c r="F8178" s="2">
        <v>3</v>
      </c>
    </row>
    <row r="8179" spans="1:6" ht="18" customHeight="1">
      <c r="A8179" s="2">
        <v>8112390090</v>
      </c>
      <c r="B8179" s="2" t="s">
        <v>14105</v>
      </c>
      <c r="C8179" s="2" t="s">
        <v>14094</v>
      </c>
      <c r="D8179" s="2" t="s">
        <v>149</v>
      </c>
      <c r="E8179" s="2"/>
      <c r="F8179" s="2"/>
    </row>
    <row r="8180" spans="1:6" ht="18" customHeight="1">
      <c r="A8180" s="2">
        <v>8112410010</v>
      </c>
      <c r="B8180" s="2" t="s">
        <v>14106</v>
      </c>
      <c r="C8180" s="2" t="s">
        <v>14094</v>
      </c>
      <c r="D8180" s="2" t="s">
        <v>149</v>
      </c>
      <c r="E8180" s="2"/>
      <c r="F8180" s="2" t="s">
        <v>14107</v>
      </c>
    </row>
    <row r="8181" spans="1:6" ht="18" customHeight="1">
      <c r="A8181" s="2">
        <v>8112410090</v>
      </c>
      <c r="B8181" s="2" t="s">
        <v>14108</v>
      </c>
      <c r="C8181" s="2" t="s">
        <v>14094</v>
      </c>
      <c r="D8181" s="2" t="s">
        <v>149</v>
      </c>
      <c r="E8181" s="2"/>
      <c r="F8181" s="2" t="s">
        <v>7054</v>
      </c>
    </row>
    <row r="8182" spans="1:6" ht="18" customHeight="1">
      <c r="A8182" s="2">
        <v>8112490000</v>
      </c>
      <c r="B8182" s="2" t="s">
        <v>14109</v>
      </c>
      <c r="C8182" s="2" t="s">
        <v>14094</v>
      </c>
      <c r="D8182" s="2" t="s">
        <v>149</v>
      </c>
      <c r="E8182" s="2"/>
      <c r="F8182" s="2" t="s">
        <v>7054</v>
      </c>
    </row>
    <row r="8183" spans="1:6" ht="18" customHeight="1">
      <c r="A8183" s="2">
        <v>8112510000</v>
      </c>
      <c r="B8183" s="2" t="s">
        <v>14110</v>
      </c>
      <c r="C8183" s="2" t="s">
        <v>14094</v>
      </c>
      <c r="D8183" s="2" t="s">
        <v>149</v>
      </c>
      <c r="E8183" s="2"/>
      <c r="F8183" s="2" t="s">
        <v>4648</v>
      </c>
    </row>
    <row r="8184" spans="1:6" ht="18" customHeight="1">
      <c r="A8184" s="2">
        <v>8112520000</v>
      </c>
      <c r="B8184" s="2" t="s">
        <v>14111</v>
      </c>
      <c r="C8184" s="2" t="s">
        <v>14094</v>
      </c>
      <c r="D8184" s="2" t="s">
        <v>149</v>
      </c>
      <c r="E8184" s="2"/>
      <c r="F8184" s="2">
        <v>9</v>
      </c>
    </row>
    <row r="8185" spans="1:6" ht="18" customHeight="1">
      <c r="A8185" s="2">
        <v>8112590000</v>
      </c>
      <c r="B8185" s="2" t="s">
        <v>14112</v>
      </c>
      <c r="C8185" s="2" t="s">
        <v>14094</v>
      </c>
      <c r="D8185" s="2" t="s">
        <v>149</v>
      </c>
      <c r="E8185" s="2"/>
      <c r="F8185" s="2"/>
    </row>
    <row r="8186" spans="1:6" ht="18" customHeight="1">
      <c r="A8186" s="2">
        <v>8112610000</v>
      </c>
      <c r="B8186" s="2" t="s">
        <v>14113</v>
      </c>
      <c r="C8186" s="2" t="s">
        <v>14094</v>
      </c>
      <c r="D8186" s="2" t="s">
        <v>149</v>
      </c>
      <c r="E8186" s="2"/>
      <c r="F8186" s="2">
        <v>9</v>
      </c>
    </row>
    <row r="8187" spans="1:6" ht="18" customHeight="1">
      <c r="A8187" s="2">
        <v>8112691000</v>
      </c>
      <c r="B8187" s="2" t="s">
        <v>14114</v>
      </c>
      <c r="C8187" s="2" t="s">
        <v>14094</v>
      </c>
      <c r="D8187" s="2" t="s">
        <v>149</v>
      </c>
      <c r="E8187" s="2"/>
      <c r="F8187" s="2"/>
    </row>
    <row r="8188" spans="1:6" ht="18" customHeight="1">
      <c r="A8188" s="2">
        <v>8112699000</v>
      </c>
      <c r="B8188" s="2" t="s">
        <v>14115</v>
      </c>
      <c r="C8188" s="2" t="s">
        <v>14094</v>
      </c>
      <c r="D8188" s="2" t="s">
        <v>149</v>
      </c>
      <c r="E8188" s="2"/>
      <c r="F8188" s="2"/>
    </row>
    <row r="8189" spans="1:6" ht="18" customHeight="1">
      <c r="A8189" s="2">
        <v>8112921010</v>
      </c>
      <c r="B8189" s="2" t="s">
        <v>14116</v>
      </c>
      <c r="C8189" s="2" t="s">
        <v>14094</v>
      </c>
      <c r="D8189" s="2" t="s">
        <v>149</v>
      </c>
      <c r="E8189" s="2"/>
      <c r="F8189" s="2" t="s">
        <v>14117</v>
      </c>
    </row>
    <row r="8190" spans="1:6" ht="18" customHeight="1">
      <c r="A8190" s="2">
        <v>8112921090</v>
      </c>
      <c r="B8190" s="2" t="s">
        <v>14118</v>
      </c>
      <c r="C8190" s="2" t="s">
        <v>14094</v>
      </c>
      <c r="D8190" s="2" t="s">
        <v>149</v>
      </c>
      <c r="E8190" s="2"/>
      <c r="F8190" s="2">
        <v>34</v>
      </c>
    </row>
    <row r="8191" spans="1:6" ht="18" customHeight="1">
      <c r="A8191" s="2">
        <v>8112922010</v>
      </c>
      <c r="B8191" s="2" t="s">
        <v>14119</v>
      </c>
      <c r="C8191" s="2" t="s">
        <v>14094</v>
      </c>
      <c r="D8191" s="2" t="s">
        <v>149</v>
      </c>
      <c r="E8191" s="2"/>
      <c r="F8191" s="2" t="s">
        <v>14107</v>
      </c>
    </row>
    <row r="8192" spans="1:6" ht="18" customHeight="1">
      <c r="A8192" s="2">
        <v>8112922090</v>
      </c>
      <c r="B8192" s="2" t="s">
        <v>14120</v>
      </c>
      <c r="C8192" s="2" t="s">
        <v>14094</v>
      </c>
      <c r="D8192" s="2" t="s">
        <v>149</v>
      </c>
      <c r="E8192" s="2"/>
      <c r="F8192" s="2" t="s">
        <v>7054</v>
      </c>
    </row>
    <row r="8193" spans="1:6" ht="18" customHeight="1">
      <c r="A8193" s="2">
        <v>8112923010</v>
      </c>
      <c r="B8193" s="2" t="s">
        <v>14121</v>
      </c>
      <c r="C8193" s="2" t="s">
        <v>14094</v>
      </c>
      <c r="D8193" s="2" t="s">
        <v>149</v>
      </c>
      <c r="E8193" s="2"/>
      <c r="F8193" s="2" t="s">
        <v>7054</v>
      </c>
    </row>
    <row r="8194" spans="1:6" ht="18" customHeight="1">
      <c r="A8194" s="2">
        <v>8112923090</v>
      </c>
      <c r="B8194" s="2" t="s">
        <v>14122</v>
      </c>
      <c r="C8194" s="2" t="s">
        <v>14094</v>
      </c>
      <c r="D8194" s="2" t="s">
        <v>149</v>
      </c>
      <c r="E8194" s="2"/>
      <c r="F8194" s="2" t="s">
        <v>7181</v>
      </c>
    </row>
    <row r="8195" spans="1:6" ht="18" customHeight="1">
      <c r="A8195" s="2">
        <v>8112924010</v>
      </c>
      <c r="B8195" s="2" t="s">
        <v>14123</v>
      </c>
      <c r="C8195" s="2" t="s">
        <v>14094</v>
      </c>
      <c r="D8195" s="2" t="s">
        <v>149</v>
      </c>
      <c r="E8195" s="2"/>
      <c r="F8195" s="2" t="s">
        <v>7181</v>
      </c>
    </row>
    <row r="8196" spans="1:6" ht="18" customHeight="1">
      <c r="A8196" s="2">
        <v>8112924090</v>
      </c>
      <c r="B8196" s="2" t="s">
        <v>14124</v>
      </c>
      <c r="C8196" s="2" t="s">
        <v>14094</v>
      </c>
      <c r="D8196" s="2" t="s">
        <v>149</v>
      </c>
      <c r="E8196" s="2"/>
      <c r="F8196" s="2" t="s">
        <v>7054</v>
      </c>
    </row>
    <row r="8197" spans="1:6" ht="18" customHeight="1">
      <c r="A8197" s="2">
        <v>8112929010</v>
      </c>
      <c r="B8197" s="2" t="s">
        <v>14125</v>
      </c>
      <c r="C8197" s="2" t="s">
        <v>14094</v>
      </c>
      <c r="D8197" s="2" t="s">
        <v>149</v>
      </c>
      <c r="E8197" s="2"/>
      <c r="F8197" s="2" t="s">
        <v>14117</v>
      </c>
    </row>
    <row r="8198" spans="1:6" ht="18" customHeight="1">
      <c r="A8198" s="2">
        <v>8112929090</v>
      </c>
      <c r="B8198" s="2" t="s">
        <v>14126</v>
      </c>
      <c r="C8198" s="2" t="s">
        <v>14094</v>
      </c>
      <c r="D8198" s="2" t="s">
        <v>149</v>
      </c>
      <c r="E8198" s="2"/>
      <c r="F8198" s="2" t="s">
        <v>14073</v>
      </c>
    </row>
    <row r="8199" spans="1:6" ht="18" customHeight="1">
      <c r="A8199" s="2">
        <v>8112991000</v>
      </c>
      <c r="B8199" s="2" t="s">
        <v>14127</v>
      </c>
      <c r="C8199" s="2" t="s">
        <v>14094</v>
      </c>
      <c r="D8199" s="2" t="s">
        <v>149</v>
      </c>
      <c r="E8199" s="2"/>
      <c r="F8199" s="2">
        <v>34</v>
      </c>
    </row>
    <row r="8200" spans="1:6" ht="18" customHeight="1">
      <c r="A8200" s="2">
        <v>8112992001</v>
      </c>
      <c r="B8200" s="2" t="s">
        <v>14128</v>
      </c>
      <c r="C8200" s="2" t="s">
        <v>14094</v>
      </c>
      <c r="D8200" s="2" t="s">
        <v>149</v>
      </c>
      <c r="E8200" s="2"/>
      <c r="F8200" s="2" t="s">
        <v>7054</v>
      </c>
    </row>
    <row r="8201" spans="1:6" ht="18" customHeight="1">
      <c r="A8201" s="2">
        <v>8112992090</v>
      </c>
      <c r="B8201" s="2" t="s">
        <v>14129</v>
      </c>
      <c r="C8201" s="2" t="s">
        <v>14094</v>
      </c>
      <c r="D8201" s="2" t="s">
        <v>149</v>
      </c>
      <c r="E8201" s="2"/>
      <c r="F8201" s="2" t="s">
        <v>7054</v>
      </c>
    </row>
    <row r="8202" spans="1:6" ht="18" customHeight="1">
      <c r="A8202" s="2">
        <v>8112993000</v>
      </c>
      <c r="B8202" s="2" t="s">
        <v>14130</v>
      </c>
      <c r="C8202" s="2" t="s">
        <v>14094</v>
      </c>
      <c r="D8202" s="2" t="s">
        <v>149</v>
      </c>
      <c r="E8202" s="2"/>
      <c r="F8202" s="2" t="s">
        <v>7054</v>
      </c>
    </row>
    <row r="8203" spans="1:6" ht="18" customHeight="1">
      <c r="A8203" s="2">
        <v>8112994000</v>
      </c>
      <c r="B8203" s="2" t="s">
        <v>14131</v>
      </c>
      <c r="C8203" s="2" t="s">
        <v>14094</v>
      </c>
      <c r="D8203" s="2" t="s">
        <v>149</v>
      </c>
      <c r="E8203" s="2"/>
      <c r="F8203" s="2" t="s">
        <v>7054</v>
      </c>
    </row>
    <row r="8204" spans="1:6" ht="18" customHeight="1">
      <c r="A8204" s="2">
        <v>8112999000</v>
      </c>
      <c r="B8204" s="2" t="s">
        <v>14132</v>
      </c>
      <c r="C8204" s="2" t="s">
        <v>14094</v>
      </c>
      <c r="D8204" s="2" t="s">
        <v>149</v>
      </c>
      <c r="E8204" s="2"/>
      <c r="F8204" s="2">
        <v>34</v>
      </c>
    </row>
    <row r="8205" spans="1:6" ht="18" customHeight="1">
      <c r="A8205" s="2">
        <v>8113001010</v>
      </c>
      <c r="B8205" s="2" t="s">
        <v>14133</v>
      </c>
      <c r="C8205" s="2" t="s">
        <v>14134</v>
      </c>
      <c r="D8205" s="2" t="s">
        <v>149</v>
      </c>
      <c r="E8205" s="2"/>
      <c r="F8205" s="2">
        <v>9</v>
      </c>
    </row>
    <row r="8206" spans="1:6" ht="18" customHeight="1">
      <c r="A8206" s="2">
        <v>8113001090</v>
      </c>
      <c r="B8206" s="2" t="s">
        <v>14135</v>
      </c>
      <c r="C8206" s="2" t="s">
        <v>14134</v>
      </c>
      <c r="D8206" s="2" t="s">
        <v>149</v>
      </c>
      <c r="E8206" s="2"/>
      <c r="F8206" s="2"/>
    </row>
    <row r="8207" spans="1:6" ht="18" customHeight="1">
      <c r="A8207" s="2">
        <v>8113009010</v>
      </c>
      <c r="B8207" s="2" t="s">
        <v>14136</v>
      </c>
      <c r="C8207" s="2" t="s">
        <v>14134</v>
      </c>
      <c r="D8207" s="2" t="s">
        <v>149</v>
      </c>
      <c r="E8207" s="2"/>
      <c r="F8207" s="2">
        <v>9</v>
      </c>
    </row>
    <row r="8208" spans="1:6" ht="18" customHeight="1">
      <c r="A8208" s="2">
        <v>8113009020</v>
      </c>
      <c r="B8208" s="2" t="s">
        <v>14137</v>
      </c>
      <c r="C8208" s="2" t="s">
        <v>14134</v>
      </c>
      <c r="D8208" s="2" t="s">
        <v>149</v>
      </c>
      <c r="E8208" s="2"/>
      <c r="F8208" s="2"/>
    </row>
    <row r="8209" spans="1:6" ht="18" customHeight="1">
      <c r="A8209" s="2">
        <v>8113009090</v>
      </c>
      <c r="B8209" s="2" t="s">
        <v>14138</v>
      </c>
      <c r="C8209" s="2" t="s">
        <v>14134</v>
      </c>
      <c r="D8209" s="2" t="s">
        <v>149</v>
      </c>
      <c r="E8209" s="2"/>
      <c r="F8209" s="2"/>
    </row>
    <row r="8210" spans="1:6" ht="18" customHeight="1">
      <c r="A8210" s="2">
        <v>8201100010</v>
      </c>
      <c r="B8210" s="2" t="s">
        <v>14139</v>
      </c>
      <c r="C8210" s="2" t="s">
        <v>14140</v>
      </c>
      <c r="D8210" s="2" t="s">
        <v>149</v>
      </c>
      <c r="E8210" s="2" t="s">
        <v>12646</v>
      </c>
      <c r="F8210" s="2" t="s">
        <v>4648</v>
      </c>
    </row>
    <row r="8211" spans="1:6" ht="18" customHeight="1">
      <c r="A8211" s="2">
        <v>8201100090</v>
      </c>
      <c r="B8211" s="2" t="s">
        <v>14141</v>
      </c>
      <c r="C8211" s="2" t="s">
        <v>14140</v>
      </c>
      <c r="D8211" s="2" t="s">
        <v>149</v>
      </c>
      <c r="E8211" s="2" t="s">
        <v>12646</v>
      </c>
      <c r="F8211" s="2"/>
    </row>
    <row r="8212" spans="1:6" ht="18" customHeight="1">
      <c r="A8212" s="2">
        <v>8201300010</v>
      </c>
      <c r="B8212" s="2" t="s">
        <v>14142</v>
      </c>
      <c r="C8212" s="2" t="s">
        <v>14140</v>
      </c>
      <c r="D8212" s="2" t="s">
        <v>149</v>
      </c>
      <c r="E8212" s="2" t="s">
        <v>12646</v>
      </c>
      <c r="F8212" s="2" t="s">
        <v>4648</v>
      </c>
    </row>
    <row r="8213" spans="1:6" ht="18" customHeight="1">
      <c r="A8213" s="2">
        <v>8201300090</v>
      </c>
      <c r="B8213" s="2" t="s">
        <v>14143</v>
      </c>
      <c r="C8213" s="2" t="s">
        <v>14140</v>
      </c>
      <c r="D8213" s="2" t="s">
        <v>149</v>
      </c>
      <c r="E8213" s="2" t="s">
        <v>12646</v>
      </c>
      <c r="F8213" s="2"/>
    </row>
    <row r="8214" spans="1:6" ht="18" customHeight="1">
      <c r="A8214" s="2">
        <v>8201400010</v>
      </c>
      <c r="B8214" s="2" t="s">
        <v>14144</v>
      </c>
      <c r="C8214" s="2" t="s">
        <v>14140</v>
      </c>
      <c r="D8214" s="2" t="s">
        <v>149</v>
      </c>
      <c r="E8214" s="2" t="s">
        <v>12646</v>
      </c>
      <c r="F8214" s="2" t="s">
        <v>4648</v>
      </c>
    </row>
    <row r="8215" spans="1:6" ht="18" customHeight="1">
      <c r="A8215" s="2">
        <v>8201400090</v>
      </c>
      <c r="B8215" s="2" t="s">
        <v>14145</v>
      </c>
      <c r="C8215" s="2" t="s">
        <v>14140</v>
      </c>
      <c r="D8215" s="2" t="s">
        <v>149</v>
      </c>
      <c r="E8215" s="2" t="s">
        <v>12646</v>
      </c>
      <c r="F8215" s="2"/>
    </row>
    <row r="8216" spans="1:6" ht="18" customHeight="1">
      <c r="A8216" s="2">
        <v>8201500010</v>
      </c>
      <c r="B8216" s="2" t="s">
        <v>14146</v>
      </c>
      <c r="C8216" s="2" t="s">
        <v>14140</v>
      </c>
      <c r="D8216" s="2" t="s">
        <v>149</v>
      </c>
      <c r="E8216" s="2" t="s">
        <v>12646</v>
      </c>
      <c r="F8216" s="2" t="s">
        <v>4648</v>
      </c>
    </row>
    <row r="8217" spans="1:6" ht="18" customHeight="1">
      <c r="A8217" s="2">
        <v>8201500090</v>
      </c>
      <c r="B8217" s="2" t="s">
        <v>14147</v>
      </c>
      <c r="C8217" s="2" t="s">
        <v>14140</v>
      </c>
      <c r="D8217" s="2" t="s">
        <v>149</v>
      </c>
      <c r="E8217" s="2" t="s">
        <v>12646</v>
      </c>
      <c r="F8217" s="2"/>
    </row>
    <row r="8218" spans="1:6" ht="18" customHeight="1">
      <c r="A8218" s="2">
        <v>8201600010</v>
      </c>
      <c r="B8218" s="2" t="s">
        <v>14148</v>
      </c>
      <c r="C8218" s="2" t="s">
        <v>14140</v>
      </c>
      <c r="D8218" s="2" t="s">
        <v>149</v>
      </c>
      <c r="E8218" s="2" t="s">
        <v>12646</v>
      </c>
      <c r="F8218" s="2" t="s">
        <v>4648</v>
      </c>
    </row>
    <row r="8219" spans="1:6" ht="18" customHeight="1">
      <c r="A8219" s="2">
        <v>8201600090</v>
      </c>
      <c r="B8219" s="2" t="s">
        <v>14149</v>
      </c>
      <c r="C8219" s="2" t="s">
        <v>14140</v>
      </c>
      <c r="D8219" s="2" t="s">
        <v>149</v>
      </c>
      <c r="E8219" s="2" t="s">
        <v>12646</v>
      </c>
      <c r="F8219" s="2"/>
    </row>
    <row r="8220" spans="1:6" ht="18" customHeight="1">
      <c r="A8220" s="2">
        <v>8201901010</v>
      </c>
      <c r="B8220" s="2" t="s">
        <v>14150</v>
      </c>
      <c r="C8220" s="2" t="s">
        <v>14140</v>
      </c>
      <c r="D8220" s="2" t="s">
        <v>149</v>
      </c>
      <c r="E8220" s="2" t="s">
        <v>12646</v>
      </c>
      <c r="F8220" s="2" t="s">
        <v>4648</v>
      </c>
    </row>
    <row r="8221" spans="1:6" ht="18" customHeight="1">
      <c r="A8221" s="2">
        <v>8201901090</v>
      </c>
      <c r="B8221" s="2" t="s">
        <v>14151</v>
      </c>
      <c r="C8221" s="2" t="s">
        <v>14140</v>
      </c>
      <c r="D8221" s="2" t="s">
        <v>149</v>
      </c>
      <c r="E8221" s="2" t="s">
        <v>12646</v>
      </c>
      <c r="F8221" s="2"/>
    </row>
    <row r="8222" spans="1:6" ht="18" customHeight="1">
      <c r="A8222" s="2">
        <v>8201909010</v>
      </c>
      <c r="B8222" s="2" t="s">
        <v>14152</v>
      </c>
      <c r="C8222" s="2" t="s">
        <v>14140</v>
      </c>
      <c r="D8222" s="2" t="s">
        <v>149</v>
      </c>
      <c r="E8222" s="2" t="s">
        <v>12646</v>
      </c>
      <c r="F8222" s="2" t="s">
        <v>4648</v>
      </c>
    </row>
    <row r="8223" spans="1:6" ht="18" customHeight="1">
      <c r="A8223" s="2">
        <v>8201909090</v>
      </c>
      <c r="B8223" s="2" t="s">
        <v>14153</v>
      </c>
      <c r="C8223" s="2" t="s">
        <v>14140</v>
      </c>
      <c r="D8223" s="2" t="s">
        <v>149</v>
      </c>
      <c r="E8223" s="2" t="s">
        <v>12646</v>
      </c>
      <c r="F8223" s="2"/>
    </row>
    <row r="8224" spans="1:6" ht="18" customHeight="1">
      <c r="A8224" s="2">
        <v>8202100000</v>
      </c>
      <c r="B8224" s="2" t="s">
        <v>14154</v>
      </c>
      <c r="C8224" s="2" t="s">
        <v>14155</v>
      </c>
      <c r="D8224" s="2" t="s">
        <v>149</v>
      </c>
      <c r="E8224" s="2" t="s">
        <v>12646</v>
      </c>
      <c r="F8224" s="2"/>
    </row>
    <row r="8225" spans="1:6" ht="18" customHeight="1">
      <c r="A8225" s="2">
        <v>8202201000</v>
      </c>
      <c r="B8225" s="2" t="s">
        <v>14156</v>
      </c>
      <c r="C8225" s="2" t="s">
        <v>14155</v>
      </c>
      <c r="D8225" s="2" t="s">
        <v>149</v>
      </c>
      <c r="E8225" s="2"/>
      <c r="F8225" s="2"/>
    </row>
    <row r="8226" spans="1:6" ht="18" customHeight="1">
      <c r="A8226" s="2">
        <v>8202209000</v>
      </c>
      <c r="B8226" s="2" t="s">
        <v>14157</v>
      </c>
      <c r="C8226" s="2" t="s">
        <v>14155</v>
      </c>
      <c r="D8226" s="2" t="s">
        <v>149</v>
      </c>
      <c r="E8226" s="2"/>
      <c r="F8226" s="2"/>
    </row>
    <row r="8227" spans="1:6" ht="18" customHeight="1">
      <c r="A8227" s="2">
        <v>8202310000</v>
      </c>
      <c r="B8227" s="2" t="s">
        <v>14158</v>
      </c>
      <c r="C8227" s="2" t="s">
        <v>14159</v>
      </c>
      <c r="D8227" s="2" t="s">
        <v>149</v>
      </c>
      <c r="E8227" s="2"/>
      <c r="F8227" s="2"/>
    </row>
    <row r="8228" spans="1:6" ht="18" customHeight="1">
      <c r="A8228" s="2">
        <v>8202391000</v>
      </c>
      <c r="B8228" s="2" t="s">
        <v>14160</v>
      </c>
      <c r="C8228" s="2" t="s">
        <v>14159</v>
      </c>
      <c r="D8228" s="2" t="s">
        <v>149</v>
      </c>
      <c r="E8228" s="2"/>
      <c r="F8228" s="2"/>
    </row>
    <row r="8229" spans="1:6" ht="18" customHeight="1">
      <c r="A8229" s="2">
        <v>8202399000</v>
      </c>
      <c r="B8229" s="2" t="s">
        <v>14161</v>
      </c>
      <c r="C8229" s="2" t="s">
        <v>14159</v>
      </c>
      <c r="D8229" s="2" t="s">
        <v>149</v>
      </c>
      <c r="E8229" s="2"/>
      <c r="F8229" s="2"/>
    </row>
    <row r="8230" spans="1:6" ht="18" customHeight="1">
      <c r="A8230" s="2">
        <v>8202400000</v>
      </c>
      <c r="B8230" s="2" t="s">
        <v>14162</v>
      </c>
      <c r="C8230" s="2" t="s">
        <v>14155</v>
      </c>
      <c r="D8230" s="2" t="s">
        <v>149</v>
      </c>
      <c r="E8230" s="2"/>
      <c r="F8230" s="2"/>
    </row>
    <row r="8231" spans="1:6" ht="18" customHeight="1">
      <c r="A8231" s="2">
        <v>8202911000</v>
      </c>
      <c r="B8231" s="2" t="s">
        <v>14163</v>
      </c>
      <c r="C8231" s="2" t="s">
        <v>14155</v>
      </c>
      <c r="D8231" s="2" t="s">
        <v>149</v>
      </c>
      <c r="E8231" s="2"/>
      <c r="F8231" s="2"/>
    </row>
    <row r="8232" spans="1:6" ht="18" customHeight="1">
      <c r="A8232" s="2">
        <v>8202919000</v>
      </c>
      <c r="B8232" s="2" t="s">
        <v>14164</v>
      </c>
      <c r="C8232" s="2" t="s">
        <v>14155</v>
      </c>
      <c r="D8232" s="2" t="s">
        <v>149</v>
      </c>
      <c r="E8232" s="2"/>
      <c r="F8232" s="2"/>
    </row>
    <row r="8233" spans="1:6" ht="18" customHeight="1">
      <c r="A8233" s="2">
        <v>8202991000</v>
      </c>
      <c r="B8233" s="2" t="s">
        <v>14165</v>
      </c>
      <c r="C8233" s="2" t="s">
        <v>14155</v>
      </c>
      <c r="D8233" s="2" t="s">
        <v>149</v>
      </c>
      <c r="E8233" s="2"/>
      <c r="F8233" s="2"/>
    </row>
    <row r="8234" spans="1:6" ht="18" customHeight="1">
      <c r="A8234" s="2">
        <v>8202999000</v>
      </c>
      <c r="B8234" s="2" t="s">
        <v>14166</v>
      </c>
      <c r="C8234" s="2" t="s">
        <v>14155</v>
      </c>
      <c r="D8234" s="2" t="s">
        <v>149</v>
      </c>
      <c r="E8234" s="2"/>
      <c r="F8234" s="2"/>
    </row>
    <row r="8235" spans="1:6" ht="18" customHeight="1">
      <c r="A8235" s="2">
        <v>8203100000</v>
      </c>
      <c r="B8235" s="2" t="s">
        <v>14167</v>
      </c>
      <c r="C8235" s="2" t="s">
        <v>14168</v>
      </c>
      <c r="D8235" s="2" t="s">
        <v>149</v>
      </c>
      <c r="E8235" s="2" t="s">
        <v>12646</v>
      </c>
      <c r="F8235" s="2"/>
    </row>
    <row r="8236" spans="1:6" ht="18" customHeight="1">
      <c r="A8236" s="2">
        <v>8203200010</v>
      </c>
      <c r="B8236" s="2" t="s">
        <v>14169</v>
      </c>
      <c r="C8236" s="2" t="s">
        <v>14168</v>
      </c>
      <c r="D8236" s="2" t="s">
        <v>149</v>
      </c>
      <c r="E8236" s="2" t="s">
        <v>12646</v>
      </c>
      <c r="F8236" s="2">
        <v>3</v>
      </c>
    </row>
    <row r="8237" spans="1:6" ht="18" customHeight="1">
      <c r="A8237" s="2">
        <v>8203200090</v>
      </c>
      <c r="B8237" s="2" t="s">
        <v>14170</v>
      </c>
      <c r="C8237" s="2" t="s">
        <v>14168</v>
      </c>
      <c r="D8237" s="2" t="s">
        <v>149</v>
      </c>
      <c r="E8237" s="2" t="s">
        <v>12646</v>
      </c>
      <c r="F8237" s="2"/>
    </row>
    <row r="8238" spans="1:6" ht="18" customHeight="1">
      <c r="A8238" s="2">
        <v>8203300000</v>
      </c>
      <c r="B8238" s="2" t="s">
        <v>14171</v>
      </c>
      <c r="C8238" s="2" t="s">
        <v>14168</v>
      </c>
      <c r="D8238" s="2" t="s">
        <v>149</v>
      </c>
      <c r="E8238" s="2" t="s">
        <v>12646</v>
      </c>
      <c r="F8238" s="2"/>
    </row>
    <row r="8239" spans="1:6" ht="18" customHeight="1">
      <c r="A8239" s="2">
        <v>8203400000</v>
      </c>
      <c r="B8239" s="2" t="s">
        <v>14172</v>
      </c>
      <c r="C8239" s="2" t="s">
        <v>14168</v>
      </c>
      <c r="D8239" s="2" t="s">
        <v>149</v>
      </c>
      <c r="E8239" s="2" t="s">
        <v>12646</v>
      </c>
      <c r="F8239" s="2"/>
    </row>
    <row r="8240" spans="1:6" ht="18" customHeight="1">
      <c r="A8240" s="2">
        <v>8204110010</v>
      </c>
      <c r="B8240" s="2" t="s">
        <v>14173</v>
      </c>
      <c r="C8240" s="2" t="s">
        <v>14174</v>
      </c>
      <c r="D8240" s="2" t="s">
        <v>149</v>
      </c>
      <c r="E8240" s="2" t="s">
        <v>12646</v>
      </c>
      <c r="F8240" s="2">
        <v>3</v>
      </c>
    </row>
    <row r="8241" spans="1:6" ht="18" customHeight="1">
      <c r="A8241" s="2">
        <v>8204110090</v>
      </c>
      <c r="B8241" s="2" t="s">
        <v>14175</v>
      </c>
      <c r="C8241" s="2" t="s">
        <v>14174</v>
      </c>
      <c r="D8241" s="2" t="s">
        <v>149</v>
      </c>
      <c r="E8241" s="2" t="s">
        <v>12646</v>
      </c>
      <c r="F8241" s="2"/>
    </row>
    <row r="8242" spans="1:6" ht="18" customHeight="1">
      <c r="A8242" s="2">
        <v>8204120010</v>
      </c>
      <c r="B8242" s="2" t="s">
        <v>14176</v>
      </c>
      <c r="C8242" s="2" t="s">
        <v>14174</v>
      </c>
      <c r="D8242" s="2" t="s">
        <v>149</v>
      </c>
      <c r="E8242" s="2" t="s">
        <v>12646</v>
      </c>
      <c r="F8242" s="2">
        <v>3</v>
      </c>
    </row>
    <row r="8243" spans="1:6" ht="18" customHeight="1">
      <c r="A8243" s="2">
        <v>8204120090</v>
      </c>
      <c r="B8243" s="2" t="s">
        <v>14177</v>
      </c>
      <c r="C8243" s="2" t="s">
        <v>14174</v>
      </c>
      <c r="D8243" s="2" t="s">
        <v>149</v>
      </c>
      <c r="E8243" s="2" t="s">
        <v>12646</v>
      </c>
      <c r="F8243" s="2"/>
    </row>
    <row r="8244" spans="1:6" ht="18" customHeight="1">
      <c r="A8244" s="2">
        <v>8204200000</v>
      </c>
      <c r="B8244" s="2" t="s">
        <v>14178</v>
      </c>
      <c r="C8244" s="2" t="s">
        <v>14179</v>
      </c>
      <c r="D8244" s="2" t="s">
        <v>149</v>
      </c>
      <c r="E8244" s="2" t="s">
        <v>146</v>
      </c>
      <c r="F8244" s="2"/>
    </row>
    <row r="8245" spans="1:6" ht="18" customHeight="1">
      <c r="A8245" s="2">
        <v>8205100000</v>
      </c>
      <c r="B8245" s="2" t="s">
        <v>14180</v>
      </c>
      <c r="C8245" s="2" t="s">
        <v>14181</v>
      </c>
      <c r="D8245" s="2" t="s">
        <v>149</v>
      </c>
      <c r="E8245" s="2" t="s">
        <v>5439</v>
      </c>
      <c r="F8245" s="2"/>
    </row>
    <row r="8246" spans="1:6" ht="18" customHeight="1">
      <c r="A8246" s="2">
        <v>8205200000</v>
      </c>
      <c r="B8246" s="2" t="s">
        <v>14182</v>
      </c>
      <c r="C8246" s="2" t="s">
        <v>14181</v>
      </c>
      <c r="D8246" s="2" t="s">
        <v>149</v>
      </c>
      <c r="E8246" s="2" t="s">
        <v>5439</v>
      </c>
      <c r="F8246" s="2"/>
    </row>
    <row r="8247" spans="1:6" ht="18" customHeight="1">
      <c r="A8247" s="2">
        <v>8205300000</v>
      </c>
      <c r="B8247" s="2" t="s">
        <v>14183</v>
      </c>
      <c r="C8247" s="2" t="s">
        <v>14181</v>
      </c>
      <c r="D8247" s="2" t="s">
        <v>149</v>
      </c>
      <c r="E8247" s="2" t="s">
        <v>5439</v>
      </c>
      <c r="F8247" s="2"/>
    </row>
    <row r="8248" spans="1:6" ht="18" customHeight="1">
      <c r="A8248" s="2">
        <v>8205400010</v>
      </c>
      <c r="B8248" s="2" t="s">
        <v>14184</v>
      </c>
      <c r="C8248" s="2" t="s">
        <v>14181</v>
      </c>
      <c r="D8248" s="2" t="s">
        <v>149</v>
      </c>
      <c r="E8248" s="2" t="s">
        <v>5439</v>
      </c>
      <c r="F8248" s="2">
        <v>3</v>
      </c>
    </row>
    <row r="8249" spans="1:6" ht="18" customHeight="1">
      <c r="A8249" s="2">
        <v>8205400090</v>
      </c>
      <c r="B8249" s="2" t="s">
        <v>14185</v>
      </c>
      <c r="C8249" s="2" t="s">
        <v>14181</v>
      </c>
      <c r="D8249" s="2" t="s">
        <v>149</v>
      </c>
      <c r="E8249" s="2" t="s">
        <v>5439</v>
      </c>
      <c r="F8249" s="2"/>
    </row>
    <row r="8250" spans="1:6" ht="18" customHeight="1">
      <c r="A8250" s="2">
        <v>8205510000</v>
      </c>
      <c r="B8250" s="2" t="s">
        <v>14186</v>
      </c>
      <c r="C8250" s="2" t="s">
        <v>14181</v>
      </c>
      <c r="D8250" s="2" t="s">
        <v>149</v>
      </c>
      <c r="E8250" s="2" t="s">
        <v>5439</v>
      </c>
      <c r="F8250" s="2"/>
    </row>
    <row r="8251" spans="1:6" ht="18" customHeight="1">
      <c r="A8251" s="2">
        <v>8205590000</v>
      </c>
      <c r="B8251" s="2" t="s">
        <v>14187</v>
      </c>
      <c r="C8251" s="2" t="s">
        <v>14181</v>
      </c>
      <c r="D8251" s="2" t="s">
        <v>149</v>
      </c>
      <c r="E8251" s="2" t="s">
        <v>5439</v>
      </c>
      <c r="F8251" s="2"/>
    </row>
    <row r="8252" spans="1:6" ht="18" customHeight="1">
      <c r="A8252" s="2">
        <v>8205600000</v>
      </c>
      <c r="B8252" s="2" t="s">
        <v>14188</v>
      </c>
      <c r="C8252" s="2" t="s">
        <v>14181</v>
      </c>
      <c r="D8252" s="2" t="s">
        <v>149</v>
      </c>
      <c r="E8252" s="2" t="s">
        <v>5439</v>
      </c>
      <c r="F8252" s="2"/>
    </row>
    <row r="8253" spans="1:6" ht="18" customHeight="1">
      <c r="A8253" s="2">
        <v>8205700000</v>
      </c>
      <c r="B8253" s="2" t="s">
        <v>14189</v>
      </c>
      <c r="C8253" s="2" t="s">
        <v>14181</v>
      </c>
      <c r="D8253" s="2" t="s">
        <v>149</v>
      </c>
      <c r="E8253" s="2" t="s">
        <v>5439</v>
      </c>
      <c r="F8253" s="2"/>
    </row>
    <row r="8254" spans="1:6" ht="18" customHeight="1">
      <c r="A8254" s="2">
        <v>8205900010</v>
      </c>
      <c r="B8254" s="2" t="s">
        <v>14190</v>
      </c>
      <c r="C8254" s="2" t="s">
        <v>14181</v>
      </c>
      <c r="D8254" s="2" t="s">
        <v>149</v>
      </c>
      <c r="E8254" s="2"/>
      <c r="F8254" s="2">
        <v>3</v>
      </c>
    </row>
    <row r="8255" spans="1:6" ht="18" customHeight="1">
      <c r="A8255" s="2">
        <v>8205900020</v>
      </c>
      <c r="B8255" s="2" t="s">
        <v>14191</v>
      </c>
      <c r="C8255" s="2" t="s">
        <v>14181</v>
      </c>
      <c r="D8255" s="2" t="s">
        <v>149</v>
      </c>
      <c r="E8255" s="2"/>
      <c r="F8255" s="2">
        <v>3</v>
      </c>
    </row>
    <row r="8256" spans="1:6" ht="18" customHeight="1">
      <c r="A8256" s="2">
        <v>8205900030</v>
      </c>
      <c r="B8256" s="2" t="s">
        <v>14192</v>
      </c>
      <c r="C8256" s="2" t="s">
        <v>14181</v>
      </c>
      <c r="D8256" s="2" t="s">
        <v>149</v>
      </c>
      <c r="E8256" s="2"/>
      <c r="F8256" s="2">
        <v>3</v>
      </c>
    </row>
    <row r="8257" spans="1:6" ht="18" customHeight="1">
      <c r="A8257" s="2">
        <v>8205900090</v>
      </c>
      <c r="B8257" s="2" t="s">
        <v>14193</v>
      </c>
      <c r="C8257" s="2" t="s">
        <v>14181</v>
      </c>
      <c r="D8257" s="2" t="s">
        <v>149</v>
      </c>
      <c r="E8257" s="2"/>
      <c r="F8257" s="2"/>
    </row>
    <row r="8258" spans="1:6" ht="18" customHeight="1">
      <c r="A8258" s="2">
        <v>8206000010</v>
      </c>
      <c r="B8258" s="2" t="s">
        <v>14194</v>
      </c>
      <c r="C8258" s="2" t="s">
        <v>14195</v>
      </c>
      <c r="D8258" s="2" t="s">
        <v>149</v>
      </c>
      <c r="E8258" s="2"/>
      <c r="F8258" s="2">
        <v>3</v>
      </c>
    </row>
    <row r="8259" spans="1:6" ht="18" customHeight="1">
      <c r="A8259" s="2">
        <v>8206000090</v>
      </c>
      <c r="B8259" s="2" t="s">
        <v>14196</v>
      </c>
      <c r="C8259" s="2" t="s">
        <v>14195</v>
      </c>
      <c r="D8259" s="2" t="s">
        <v>149</v>
      </c>
      <c r="E8259" s="2"/>
      <c r="F8259" s="2"/>
    </row>
    <row r="8260" spans="1:6" ht="18" customHeight="1">
      <c r="A8260" s="2">
        <v>8207130000</v>
      </c>
      <c r="B8260" s="2" t="s">
        <v>14197</v>
      </c>
      <c r="C8260" s="2" t="s">
        <v>14198</v>
      </c>
      <c r="D8260" s="2" t="s">
        <v>149</v>
      </c>
      <c r="E8260" s="2"/>
      <c r="F8260" s="2"/>
    </row>
    <row r="8261" spans="1:6" ht="18" customHeight="1">
      <c r="A8261" s="2">
        <v>8207191000</v>
      </c>
      <c r="B8261" s="2" t="s">
        <v>14199</v>
      </c>
      <c r="C8261" s="2" t="s">
        <v>14198</v>
      </c>
      <c r="D8261" s="2" t="s">
        <v>149</v>
      </c>
      <c r="E8261" s="2"/>
      <c r="F8261" s="2"/>
    </row>
    <row r="8262" spans="1:6" ht="18" customHeight="1">
      <c r="A8262" s="2">
        <v>8207199000</v>
      </c>
      <c r="B8262" s="2" t="s">
        <v>14200</v>
      </c>
      <c r="C8262" s="2" t="s">
        <v>14198</v>
      </c>
      <c r="D8262" s="2" t="s">
        <v>149</v>
      </c>
      <c r="E8262" s="2"/>
      <c r="F8262" s="2"/>
    </row>
    <row r="8263" spans="1:6" ht="18" customHeight="1">
      <c r="A8263" s="2">
        <v>8207201010</v>
      </c>
      <c r="B8263" s="2" t="s">
        <v>14201</v>
      </c>
      <c r="C8263" s="2" t="s">
        <v>14198</v>
      </c>
      <c r="D8263" s="2" t="s">
        <v>149</v>
      </c>
      <c r="E8263" s="2" t="s">
        <v>146</v>
      </c>
      <c r="F8263" s="2">
        <v>3</v>
      </c>
    </row>
    <row r="8264" spans="1:6" ht="18" customHeight="1">
      <c r="A8264" s="2">
        <v>8207201090</v>
      </c>
      <c r="B8264" s="2" t="s">
        <v>14202</v>
      </c>
      <c r="C8264" s="2" t="s">
        <v>14198</v>
      </c>
      <c r="D8264" s="2" t="s">
        <v>149</v>
      </c>
      <c r="E8264" s="2" t="s">
        <v>146</v>
      </c>
      <c r="F8264" s="2"/>
    </row>
    <row r="8265" spans="1:6" ht="18" customHeight="1">
      <c r="A8265" s="2">
        <v>8207209010</v>
      </c>
      <c r="B8265" s="2" t="s">
        <v>14203</v>
      </c>
      <c r="C8265" s="2" t="s">
        <v>14198</v>
      </c>
      <c r="D8265" s="2" t="s">
        <v>149</v>
      </c>
      <c r="E8265" s="2" t="s">
        <v>146</v>
      </c>
      <c r="F8265" s="2">
        <v>3</v>
      </c>
    </row>
    <row r="8266" spans="1:6" ht="18" customHeight="1">
      <c r="A8266" s="2">
        <v>8207209090</v>
      </c>
      <c r="B8266" s="2" t="s">
        <v>14204</v>
      </c>
      <c r="C8266" s="2" t="s">
        <v>14198</v>
      </c>
      <c r="D8266" s="2" t="s">
        <v>149</v>
      </c>
      <c r="E8266" s="2" t="s">
        <v>146</v>
      </c>
      <c r="F8266" s="2"/>
    </row>
    <row r="8267" spans="1:6" ht="18" customHeight="1">
      <c r="A8267" s="2">
        <v>8207300010</v>
      </c>
      <c r="B8267" s="2" t="s">
        <v>14205</v>
      </c>
      <c r="C8267" s="2" t="s">
        <v>14198</v>
      </c>
      <c r="D8267" s="2" t="s">
        <v>149</v>
      </c>
      <c r="E8267" s="2"/>
      <c r="F8267" s="2"/>
    </row>
    <row r="8268" spans="1:6" ht="18" customHeight="1">
      <c r="A8268" s="2">
        <v>8207300020</v>
      </c>
      <c r="B8268" s="2" t="s">
        <v>14206</v>
      </c>
      <c r="C8268" s="2" t="s">
        <v>14198</v>
      </c>
      <c r="D8268" s="2" t="s">
        <v>149</v>
      </c>
      <c r="E8268" s="2"/>
      <c r="F8268" s="2"/>
    </row>
    <row r="8269" spans="1:6" ht="18" customHeight="1">
      <c r="A8269" s="2">
        <v>8207300030</v>
      </c>
      <c r="B8269" s="2" t="s">
        <v>14207</v>
      </c>
      <c r="C8269" s="2" t="s">
        <v>14198</v>
      </c>
      <c r="D8269" s="2" t="s">
        <v>149</v>
      </c>
      <c r="E8269" s="2"/>
      <c r="F8269" s="2">
        <v>3</v>
      </c>
    </row>
    <row r="8270" spans="1:6" ht="18" customHeight="1">
      <c r="A8270" s="2">
        <v>8207300090</v>
      </c>
      <c r="B8270" s="2" t="s">
        <v>14208</v>
      </c>
      <c r="C8270" s="2" t="s">
        <v>14198</v>
      </c>
      <c r="D8270" s="2" t="s">
        <v>149</v>
      </c>
      <c r="E8270" s="2"/>
      <c r="F8270" s="2"/>
    </row>
    <row r="8271" spans="1:6" ht="18" customHeight="1">
      <c r="A8271" s="2">
        <v>8207400000</v>
      </c>
      <c r="B8271" s="2" t="s">
        <v>14209</v>
      </c>
      <c r="C8271" s="2" t="s">
        <v>14198</v>
      </c>
      <c r="D8271" s="2" t="s">
        <v>149</v>
      </c>
      <c r="E8271" s="2" t="s">
        <v>9258</v>
      </c>
      <c r="F8271" s="2"/>
    </row>
    <row r="8272" spans="1:6" ht="18" customHeight="1">
      <c r="A8272" s="2">
        <v>8207501000</v>
      </c>
      <c r="B8272" s="2" t="s">
        <v>14210</v>
      </c>
      <c r="C8272" s="2" t="s">
        <v>14198</v>
      </c>
      <c r="D8272" s="2" t="s">
        <v>149</v>
      </c>
      <c r="E8272" s="2" t="s">
        <v>9258</v>
      </c>
      <c r="F8272" s="2"/>
    </row>
    <row r="8273" spans="1:6" ht="18" customHeight="1">
      <c r="A8273" s="2">
        <v>8207509000</v>
      </c>
      <c r="B8273" s="2" t="s">
        <v>14211</v>
      </c>
      <c r="C8273" s="2" t="s">
        <v>14198</v>
      </c>
      <c r="D8273" s="2" t="s">
        <v>149</v>
      </c>
      <c r="E8273" s="2" t="s">
        <v>9258</v>
      </c>
      <c r="F8273" s="2"/>
    </row>
    <row r="8274" spans="1:6" ht="18" customHeight="1">
      <c r="A8274" s="2">
        <v>8207601000</v>
      </c>
      <c r="B8274" s="2" t="s">
        <v>14212</v>
      </c>
      <c r="C8274" s="2" t="s">
        <v>14198</v>
      </c>
      <c r="D8274" s="2" t="s">
        <v>149</v>
      </c>
      <c r="E8274" s="2" t="s">
        <v>9258</v>
      </c>
      <c r="F8274" s="2"/>
    </row>
    <row r="8275" spans="1:6" ht="18" customHeight="1">
      <c r="A8275" s="2">
        <v>8207609000</v>
      </c>
      <c r="B8275" s="2" t="s">
        <v>14213</v>
      </c>
      <c r="C8275" s="2" t="s">
        <v>14198</v>
      </c>
      <c r="D8275" s="2" t="s">
        <v>149</v>
      </c>
      <c r="E8275" s="2" t="s">
        <v>9258</v>
      </c>
      <c r="F8275" s="2"/>
    </row>
    <row r="8276" spans="1:6" ht="18" customHeight="1">
      <c r="A8276" s="2">
        <v>8207701000</v>
      </c>
      <c r="B8276" s="2" t="s">
        <v>14214</v>
      </c>
      <c r="C8276" s="2" t="s">
        <v>14198</v>
      </c>
      <c r="D8276" s="2" t="s">
        <v>149</v>
      </c>
      <c r="E8276" s="2" t="s">
        <v>9258</v>
      </c>
      <c r="F8276" s="2"/>
    </row>
    <row r="8277" spans="1:6" ht="18" customHeight="1">
      <c r="A8277" s="2">
        <v>8207709000</v>
      </c>
      <c r="B8277" s="2" t="s">
        <v>14215</v>
      </c>
      <c r="C8277" s="2" t="s">
        <v>14198</v>
      </c>
      <c r="D8277" s="2" t="s">
        <v>149</v>
      </c>
      <c r="E8277" s="2" t="s">
        <v>9258</v>
      </c>
      <c r="F8277" s="2"/>
    </row>
    <row r="8278" spans="1:6" ht="18" customHeight="1">
      <c r="A8278" s="2">
        <v>8207801000</v>
      </c>
      <c r="B8278" s="2" t="s">
        <v>14216</v>
      </c>
      <c r="C8278" s="2" t="s">
        <v>14198</v>
      </c>
      <c r="D8278" s="2" t="s">
        <v>149</v>
      </c>
      <c r="E8278" s="2" t="s">
        <v>9258</v>
      </c>
      <c r="F8278" s="2"/>
    </row>
    <row r="8279" spans="1:6" ht="18" customHeight="1">
      <c r="A8279" s="2">
        <v>8207809000</v>
      </c>
      <c r="B8279" s="2" t="s">
        <v>14217</v>
      </c>
      <c r="C8279" s="2" t="s">
        <v>14198</v>
      </c>
      <c r="D8279" s="2" t="s">
        <v>149</v>
      </c>
      <c r="E8279" s="2" t="s">
        <v>9258</v>
      </c>
      <c r="F8279" s="2"/>
    </row>
    <row r="8280" spans="1:6" ht="18" customHeight="1">
      <c r="A8280" s="2">
        <v>8207901000</v>
      </c>
      <c r="B8280" s="2" t="s">
        <v>14218</v>
      </c>
      <c r="C8280" s="2" t="s">
        <v>14198</v>
      </c>
      <c r="D8280" s="2" t="s">
        <v>149</v>
      </c>
      <c r="E8280" s="2" t="s">
        <v>9258</v>
      </c>
      <c r="F8280" s="2"/>
    </row>
    <row r="8281" spans="1:6" ht="18" customHeight="1">
      <c r="A8281" s="2">
        <v>8207909000</v>
      </c>
      <c r="B8281" s="2" t="s">
        <v>14219</v>
      </c>
      <c r="C8281" s="2" t="s">
        <v>14198</v>
      </c>
      <c r="D8281" s="2" t="s">
        <v>149</v>
      </c>
      <c r="E8281" s="2" t="s">
        <v>9258</v>
      </c>
      <c r="F8281" s="2"/>
    </row>
    <row r="8282" spans="1:6" ht="18" customHeight="1">
      <c r="A8282" s="2">
        <v>8208101100</v>
      </c>
      <c r="B8282" s="2" t="s">
        <v>14220</v>
      </c>
      <c r="C8282" s="2" t="s">
        <v>14221</v>
      </c>
      <c r="D8282" s="2" t="s">
        <v>149</v>
      </c>
      <c r="E8282" s="2"/>
      <c r="F8282" s="2"/>
    </row>
    <row r="8283" spans="1:6" ht="18" customHeight="1">
      <c r="A8283" s="2">
        <v>8208101900</v>
      </c>
      <c r="B8283" s="2" t="s">
        <v>14222</v>
      </c>
      <c r="C8283" s="2" t="s">
        <v>14221</v>
      </c>
      <c r="D8283" s="2" t="s">
        <v>149</v>
      </c>
      <c r="E8283" s="2"/>
      <c r="F8283" s="2"/>
    </row>
    <row r="8284" spans="1:6" ht="18" customHeight="1">
      <c r="A8284" s="2">
        <v>8208109000</v>
      </c>
      <c r="B8284" s="2" t="s">
        <v>14223</v>
      </c>
      <c r="C8284" s="2" t="s">
        <v>14221</v>
      </c>
      <c r="D8284" s="2" t="s">
        <v>149</v>
      </c>
      <c r="E8284" s="2"/>
      <c r="F8284" s="2"/>
    </row>
    <row r="8285" spans="1:6" ht="18" customHeight="1">
      <c r="A8285" s="2">
        <v>8208200000</v>
      </c>
      <c r="B8285" s="2" t="s">
        <v>14224</v>
      </c>
      <c r="C8285" s="2" t="s">
        <v>14225</v>
      </c>
      <c r="D8285" s="2" t="s">
        <v>149</v>
      </c>
      <c r="E8285" s="2"/>
      <c r="F8285" s="2"/>
    </row>
    <row r="8286" spans="1:6" ht="18" customHeight="1">
      <c r="A8286" s="2">
        <v>8208300000</v>
      </c>
      <c r="B8286" s="2" t="s">
        <v>14226</v>
      </c>
      <c r="C8286" s="2" t="s">
        <v>14227</v>
      </c>
      <c r="D8286" s="2" t="s">
        <v>149</v>
      </c>
      <c r="E8286" s="2"/>
      <c r="F8286" s="2" t="s">
        <v>6407</v>
      </c>
    </row>
    <row r="8287" spans="1:6" ht="18" customHeight="1">
      <c r="A8287" s="2">
        <v>8208400000</v>
      </c>
      <c r="B8287" s="2" t="s">
        <v>14228</v>
      </c>
      <c r="C8287" s="2" t="s">
        <v>14229</v>
      </c>
      <c r="D8287" s="2" t="s">
        <v>149</v>
      </c>
      <c r="E8287" s="2"/>
      <c r="F8287" s="2"/>
    </row>
    <row r="8288" spans="1:6" ht="18" customHeight="1">
      <c r="A8288" s="2">
        <v>8208900000</v>
      </c>
      <c r="B8288" s="2" t="s">
        <v>14230</v>
      </c>
      <c r="C8288" s="2" t="s">
        <v>14231</v>
      </c>
      <c r="D8288" s="2" t="s">
        <v>149</v>
      </c>
      <c r="E8288" s="2"/>
      <c r="F8288" s="2"/>
    </row>
    <row r="8289" spans="1:6" ht="18" customHeight="1">
      <c r="A8289" s="2">
        <v>8209001000</v>
      </c>
      <c r="B8289" s="2" t="s">
        <v>14232</v>
      </c>
      <c r="C8289" s="2" t="s">
        <v>14233</v>
      </c>
      <c r="D8289" s="2" t="s">
        <v>149</v>
      </c>
      <c r="E8289" s="2"/>
      <c r="F8289" s="2"/>
    </row>
    <row r="8290" spans="1:6" ht="18" customHeight="1">
      <c r="A8290" s="2">
        <v>8209002100</v>
      </c>
      <c r="B8290" s="2" t="s">
        <v>14234</v>
      </c>
      <c r="C8290" s="2" t="s">
        <v>14235</v>
      </c>
      <c r="D8290" s="2" t="s">
        <v>149</v>
      </c>
      <c r="E8290" s="2"/>
      <c r="F8290" s="2"/>
    </row>
    <row r="8291" spans="1:6" ht="18" customHeight="1">
      <c r="A8291" s="2">
        <v>8209002900</v>
      </c>
      <c r="B8291" s="2" t="s">
        <v>14236</v>
      </c>
      <c r="C8291" s="2" t="s">
        <v>14233</v>
      </c>
      <c r="D8291" s="2" t="s">
        <v>149</v>
      </c>
      <c r="E8291" s="2"/>
      <c r="F8291" s="2"/>
    </row>
    <row r="8292" spans="1:6" ht="18" customHeight="1">
      <c r="A8292" s="2">
        <v>8209003000</v>
      </c>
      <c r="B8292" s="2" t="s">
        <v>14237</v>
      </c>
      <c r="C8292" s="2" t="s">
        <v>14233</v>
      </c>
      <c r="D8292" s="2" t="s">
        <v>149</v>
      </c>
      <c r="E8292" s="2"/>
      <c r="F8292" s="2"/>
    </row>
    <row r="8293" spans="1:6" ht="18" customHeight="1">
      <c r="A8293" s="2">
        <v>8209009000</v>
      </c>
      <c r="B8293" s="2" t="s">
        <v>14238</v>
      </c>
      <c r="C8293" s="2" t="s">
        <v>14233</v>
      </c>
      <c r="D8293" s="2" t="s">
        <v>149</v>
      </c>
      <c r="E8293" s="2"/>
      <c r="F8293" s="2"/>
    </row>
    <row r="8294" spans="1:6" ht="18" customHeight="1">
      <c r="A8294" s="2">
        <v>8210000000</v>
      </c>
      <c r="B8294" s="2" t="s">
        <v>14239</v>
      </c>
      <c r="C8294" s="2" t="s">
        <v>14240</v>
      </c>
      <c r="D8294" s="2" t="s">
        <v>149</v>
      </c>
      <c r="E8294" s="2" t="s">
        <v>14241</v>
      </c>
      <c r="F8294" s="2" t="s">
        <v>6407</v>
      </c>
    </row>
    <row r="8295" spans="1:6" ht="18" customHeight="1">
      <c r="A8295" s="2">
        <v>8211100000</v>
      </c>
      <c r="B8295" s="2" t="s">
        <v>14242</v>
      </c>
      <c r="C8295" s="2" t="s">
        <v>14243</v>
      </c>
      <c r="D8295" s="2" t="s">
        <v>149</v>
      </c>
      <c r="E8295" s="2" t="s">
        <v>146</v>
      </c>
      <c r="F8295" s="2"/>
    </row>
    <row r="8296" spans="1:6" ht="18" customHeight="1">
      <c r="A8296" s="2">
        <v>8211910000</v>
      </c>
      <c r="B8296" s="2" t="s">
        <v>14244</v>
      </c>
      <c r="C8296" s="2" t="s">
        <v>14245</v>
      </c>
      <c r="D8296" s="2" t="s">
        <v>149</v>
      </c>
      <c r="E8296" s="2" t="s">
        <v>12646</v>
      </c>
      <c r="F8296" s="2" t="s">
        <v>6407</v>
      </c>
    </row>
    <row r="8297" spans="1:6" ht="18" customHeight="1">
      <c r="A8297" s="2">
        <v>8211920000</v>
      </c>
      <c r="B8297" s="2" t="s">
        <v>14246</v>
      </c>
      <c r="C8297" s="2" t="s">
        <v>14245</v>
      </c>
      <c r="D8297" s="2" t="s">
        <v>149</v>
      </c>
      <c r="E8297" s="2" t="s">
        <v>12646</v>
      </c>
      <c r="F8297" s="2"/>
    </row>
    <row r="8298" spans="1:6" ht="18" customHeight="1">
      <c r="A8298" s="2">
        <v>8211930000</v>
      </c>
      <c r="B8298" s="2" t="s">
        <v>14247</v>
      </c>
      <c r="C8298" s="2" t="s">
        <v>14248</v>
      </c>
      <c r="D8298" s="2" t="s">
        <v>149</v>
      </c>
      <c r="E8298" s="2" t="s">
        <v>12646</v>
      </c>
      <c r="F8298" s="2"/>
    </row>
    <row r="8299" spans="1:6" ht="18" customHeight="1">
      <c r="A8299" s="2">
        <v>8211940000</v>
      </c>
      <c r="B8299" s="2" t="s">
        <v>14249</v>
      </c>
      <c r="C8299" s="2" t="s">
        <v>14250</v>
      </c>
      <c r="D8299" s="2" t="s">
        <v>149</v>
      </c>
      <c r="E8299" s="2"/>
      <c r="F8299" s="2"/>
    </row>
    <row r="8300" spans="1:6" ht="18" customHeight="1">
      <c r="A8300" s="2">
        <v>8211950000</v>
      </c>
      <c r="B8300" s="2" t="s">
        <v>14251</v>
      </c>
      <c r="C8300" s="2" t="s">
        <v>14250</v>
      </c>
      <c r="D8300" s="2" t="s">
        <v>149</v>
      </c>
      <c r="E8300" s="2"/>
      <c r="F8300" s="2"/>
    </row>
    <row r="8301" spans="1:6" ht="18" customHeight="1">
      <c r="A8301" s="2">
        <v>8212100000</v>
      </c>
      <c r="B8301" s="2" t="s">
        <v>14252</v>
      </c>
      <c r="C8301" s="2" t="s">
        <v>14250</v>
      </c>
      <c r="D8301" s="2" t="s">
        <v>149</v>
      </c>
      <c r="E8301" s="2" t="s">
        <v>12646</v>
      </c>
      <c r="F8301" s="2"/>
    </row>
    <row r="8302" spans="1:6" ht="18" customHeight="1">
      <c r="A8302" s="2">
        <v>8212200000</v>
      </c>
      <c r="B8302" s="2" t="s">
        <v>14253</v>
      </c>
      <c r="C8302" s="2" t="s">
        <v>14250</v>
      </c>
      <c r="D8302" s="2" t="s">
        <v>149</v>
      </c>
      <c r="E8302" s="2" t="s">
        <v>9612</v>
      </c>
      <c r="F8302" s="2"/>
    </row>
    <row r="8303" spans="1:6" ht="18" customHeight="1">
      <c r="A8303" s="2">
        <v>8212900000</v>
      </c>
      <c r="B8303" s="2" t="s">
        <v>14254</v>
      </c>
      <c r="C8303" s="2" t="s">
        <v>14250</v>
      </c>
      <c r="D8303" s="2" t="s">
        <v>149</v>
      </c>
      <c r="E8303" s="2"/>
      <c r="F8303" s="2"/>
    </row>
    <row r="8304" spans="1:6" ht="18" customHeight="1">
      <c r="A8304" s="2">
        <v>8213000000</v>
      </c>
      <c r="B8304" s="2" t="s">
        <v>14255</v>
      </c>
      <c r="C8304" s="2" t="s">
        <v>14256</v>
      </c>
      <c r="D8304" s="2" t="s">
        <v>149</v>
      </c>
      <c r="E8304" s="2"/>
      <c r="F8304" s="2"/>
    </row>
    <row r="8305" spans="1:6" ht="18" customHeight="1">
      <c r="A8305" s="2">
        <v>8214100000</v>
      </c>
      <c r="B8305" s="2" t="s">
        <v>14257</v>
      </c>
      <c r="C8305" s="2" t="s">
        <v>14250</v>
      </c>
      <c r="D8305" s="2" t="s">
        <v>149</v>
      </c>
      <c r="E8305" s="2"/>
      <c r="F8305" s="2"/>
    </row>
    <row r="8306" spans="1:6" ht="18" customHeight="1">
      <c r="A8306" s="2">
        <v>8214200000</v>
      </c>
      <c r="B8306" s="2" t="s">
        <v>14258</v>
      </c>
      <c r="C8306" s="2" t="s">
        <v>14250</v>
      </c>
      <c r="D8306" s="2" t="s">
        <v>149</v>
      </c>
      <c r="E8306" s="2"/>
      <c r="F8306" s="2"/>
    </row>
    <row r="8307" spans="1:6" ht="18" customHeight="1">
      <c r="A8307" s="2">
        <v>8214900010</v>
      </c>
      <c r="B8307" s="2" t="s">
        <v>14259</v>
      </c>
      <c r="C8307" s="2" t="s">
        <v>14250</v>
      </c>
      <c r="D8307" s="2" t="s">
        <v>149</v>
      </c>
      <c r="E8307" s="2"/>
      <c r="F8307" s="2" t="s">
        <v>6407</v>
      </c>
    </row>
    <row r="8308" spans="1:6" ht="18" customHeight="1">
      <c r="A8308" s="2">
        <v>8214900090</v>
      </c>
      <c r="B8308" s="2" t="s">
        <v>14260</v>
      </c>
      <c r="C8308" s="2" t="s">
        <v>14250</v>
      </c>
      <c r="D8308" s="2" t="s">
        <v>149</v>
      </c>
      <c r="E8308" s="2"/>
      <c r="F8308" s="2"/>
    </row>
    <row r="8309" spans="1:6" ht="18" customHeight="1">
      <c r="A8309" s="2">
        <v>8215100000</v>
      </c>
      <c r="B8309" s="2" t="s">
        <v>14261</v>
      </c>
      <c r="C8309" s="2" t="s">
        <v>14262</v>
      </c>
      <c r="D8309" s="2" t="s">
        <v>149</v>
      </c>
      <c r="E8309" s="2"/>
      <c r="F8309" s="2" t="s">
        <v>6407</v>
      </c>
    </row>
    <row r="8310" spans="1:6" ht="18" customHeight="1">
      <c r="A8310" s="2">
        <v>8215200000</v>
      </c>
      <c r="B8310" s="2" t="s">
        <v>14263</v>
      </c>
      <c r="C8310" s="2" t="s">
        <v>14262</v>
      </c>
      <c r="D8310" s="2" t="s">
        <v>149</v>
      </c>
      <c r="E8310" s="2"/>
      <c r="F8310" s="2" t="s">
        <v>6407</v>
      </c>
    </row>
    <row r="8311" spans="1:6" ht="18" customHeight="1">
      <c r="A8311" s="2">
        <v>8215910000</v>
      </c>
      <c r="B8311" s="2" t="s">
        <v>14264</v>
      </c>
      <c r="C8311" s="2" t="s">
        <v>14262</v>
      </c>
      <c r="D8311" s="2" t="s">
        <v>149</v>
      </c>
      <c r="E8311" s="2"/>
      <c r="F8311" s="2" t="s">
        <v>6407</v>
      </c>
    </row>
    <row r="8312" spans="1:6" ht="18" customHeight="1">
      <c r="A8312" s="2">
        <v>8215990000</v>
      </c>
      <c r="B8312" s="2" t="s">
        <v>14265</v>
      </c>
      <c r="C8312" s="2" t="s">
        <v>14262</v>
      </c>
      <c r="D8312" s="2" t="s">
        <v>149</v>
      </c>
      <c r="E8312" s="2"/>
      <c r="F8312" s="2" t="s">
        <v>6407</v>
      </c>
    </row>
    <row r="8313" spans="1:6" ht="18" customHeight="1">
      <c r="A8313" s="2">
        <v>8301100000</v>
      </c>
      <c r="B8313" s="2" t="s">
        <v>14266</v>
      </c>
      <c r="C8313" s="2" t="s">
        <v>14267</v>
      </c>
      <c r="D8313" s="2" t="s">
        <v>149</v>
      </c>
      <c r="E8313" s="2" t="s">
        <v>12646</v>
      </c>
      <c r="F8313" s="2"/>
    </row>
    <row r="8314" spans="1:6" ht="18" customHeight="1">
      <c r="A8314" s="2">
        <v>8301201000</v>
      </c>
      <c r="B8314" s="2" t="s">
        <v>14268</v>
      </c>
      <c r="C8314" s="2" t="s">
        <v>14269</v>
      </c>
      <c r="D8314" s="2" t="s">
        <v>149</v>
      </c>
      <c r="E8314" s="2" t="s">
        <v>146</v>
      </c>
      <c r="F8314" s="2"/>
    </row>
    <row r="8315" spans="1:6" ht="18" customHeight="1">
      <c r="A8315" s="2">
        <v>8301209000</v>
      </c>
      <c r="B8315" s="2" t="s">
        <v>14270</v>
      </c>
      <c r="C8315" s="2" t="s">
        <v>14269</v>
      </c>
      <c r="D8315" s="2" t="s">
        <v>149</v>
      </c>
      <c r="E8315" s="2" t="s">
        <v>146</v>
      </c>
      <c r="F8315" s="2"/>
    </row>
    <row r="8316" spans="1:6" ht="18" customHeight="1">
      <c r="A8316" s="2">
        <v>8301300000</v>
      </c>
      <c r="B8316" s="2" t="s">
        <v>14271</v>
      </c>
      <c r="C8316" s="2" t="s">
        <v>14272</v>
      </c>
      <c r="D8316" s="2" t="s">
        <v>149</v>
      </c>
      <c r="E8316" s="2" t="s">
        <v>5439</v>
      </c>
      <c r="F8316" s="2"/>
    </row>
    <row r="8317" spans="1:6" ht="18" customHeight="1">
      <c r="A8317" s="2">
        <v>8301400000</v>
      </c>
      <c r="B8317" s="2" t="s">
        <v>14273</v>
      </c>
      <c r="C8317" s="2" t="s">
        <v>14274</v>
      </c>
      <c r="D8317" s="2" t="s">
        <v>149</v>
      </c>
      <c r="E8317" s="2" t="s">
        <v>5439</v>
      </c>
      <c r="F8317" s="2"/>
    </row>
    <row r="8318" spans="1:6" ht="18" customHeight="1">
      <c r="A8318" s="2">
        <v>8301500000</v>
      </c>
      <c r="B8318" s="2" t="s">
        <v>14275</v>
      </c>
      <c r="C8318" s="2" t="s">
        <v>14276</v>
      </c>
      <c r="D8318" s="2" t="s">
        <v>149</v>
      </c>
      <c r="E8318" s="2"/>
      <c r="F8318" s="2"/>
    </row>
    <row r="8319" spans="1:6" ht="18" customHeight="1">
      <c r="A8319" s="2">
        <v>8301600000</v>
      </c>
      <c r="B8319" s="2" t="s">
        <v>14277</v>
      </c>
      <c r="C8319" s="2" t="s">
        <v>14278</v>
      </c>
      <c r="D8319" s="2" t="s">
        <v>149</v>
      </c>
      <c r="E8319" s="2"/>
      <c r="F8319" s="2"/>
    </row>
    <row r="8320" spans="1:6" ht="18" customHeight="1">
      <c r="A8320" s="2">
        <v>8301700000</v>
      </c>
      <c r="B8320" s="2" t="s">
        <v>14279</v>
      </c>
      <c r="C8320" s="2" t="s">
        <v>14267</v>
      </c>
      <c r="D8320" s="2" t="s">
        <v>149</v>
      </c>
      <c r="E8320" s="2"/>
      <c r="F8320" s="2"/>
    </row>
    <row r="8321" spans="1:6" ht="18" customHeight="1">
      <c r="A8321" s="2">
        <v>8302100000</v>
      </c>
      <c r="B8321" s="2" t="s">
        <v>14280</v>
      </c>
      <c r="C8321" s="2" t="s">
        <v>14281</v>
      </c>
      <c r="D8321" s="2" t="s">
        <v>149</v>
      </c>
      <c r="E8321" s="2"/>
      <c r="F8321" s="2"/>
    </row>
    <row r="8322" spans="1:6" ht="18" customHeight="1">
      <c r="A8322" s="2">
        <v>8302200000</v>
      </c>
      <c r="B8322" s="2" t="s">
        <v>14282</v>
      </c>
      <c r="C8322" s="2" t="s">
        <v>14283</v>
      </c>
      <c r="D8322" s="2" t="s">
        <v>149</v>
      </c>
      <c r="E8322" s="2"/>
      <c r="F8322" s="2"/>
    </row>
    <row r="8323" spans="1:6" ht="18" customHeight="1">
      <c r="A8323" s="2">
        <v>8302300000</v>
      </c>
      <c r="B8323" s="2" t="s">
        <v>14284</v>
      </c>
      <c r="C8323" s="2" t="s">
        <v>14281</v>
      </c>
      <c r="D8323" s="2" t="s">
        <v>149</v>
      </c>
      <c r="E8323" s="2"/>
      <c r="F8323" s="2"/>
    </row>
    <row r="8324" spans="1:6" ht="18" customHeight="1">
      <c r="A8324" s="2">
        <v>8302410000</v>
      </c>
      <c r="B8324" s="2" t="s">
        <v>14285</v>
      </c>
      <c r="C8324" s="2" t="s">
        <v>14281</v>
      </c>
      <c r="D8324" s="2" t="s">
        <v>149</v>
      </c>
      <c r="E8324" s="2"/>
      <c r="F8324" s="2"/>
    </row>
    <row r="8325" spans="1:6" ht="18" customHeight="1">
      <c r="A8325" s="2">
        <v>8302420000</v>
      </c>
      <c r="B8325" s="2" t="s">
        <v>14286</v>
      </c>
      <c r="C8325" s="2" t="s">
        <v>14281</v>
      </c>
      <c r="D8325" s="2" t="s">
        <v>149</v>
      </c>
      <c r="E8325" s="2"/>
      <c r="F8325" s="2"/>
    </row>
    <row r="8326" spans="1:6" ht="18" customHeight="1">
      <c r="A8326" s="2">
        <v>8302490000</v>
      </c>
      <c r="B8326" s="2" t="s">
        <v>14287</v>
      </c>
      <c r="C8326" s="2" t="s">
        <v>14281</v>
      </c>
      <c r="D8326" s="2" t="s">
        <v>149</v>
      </c>
      <c r="E8326" s="2"/>
      <c r="F8326" s="2"/>
    </row>
    <row r="8327" spans="1:6" ht="18" customHeight="1">
      <c r="A8327" s="2">
        <v>8302500000</v>
      </c>
      <c r="B8327" s="2" t="s">
        <v>14288</v>
      </c>
      <c r="C8327" s="2" t="s">
        <v>14281</v>
      </c>
      <c r="D8327" s="2" t="s">
        <v>149</v>
      </c>
      <c r="E8327" s="2"/>
      <c r="F8327" s="2"/>
    </row>
    <row r="8328" spans="1:6" ht="18" customHeight="1">
      <c r="A8328" s="2">
        <v>8302600000</v>
      </c>
      <c r="B8328" s="2" t="s">
        <v>14289</v>
      </c>
      <c r="C8328" s="2" t="s">
        <v>14281</v>
      </c>
      <c r="D8328" s="2" t="s">
        <v>149</v>
      </c>
      <c r="E8328" s="2" t="s">
        <v>5439</v>
      </c>
      <c r="F8328" s="2"/>
    </row>
    <row r="8329" spans="1:6" ht="18" customHeight="1">
      <c r="A8329" s="2">
        <v>8303000000</v>
      </c>
      <c r="B8329" s="2" t="s">
        <v>14290</v>
      </c>
      <c r="C8329" s="2" t="s">
        <v>14291</v>
      </c>
      <c r="D8329" s="2" t="s">
        <v>149</v>
      </c>
      <c r="E8329" s="2" t="s">
        <v>5439</v>
      </c>
      <c r="F8329" s="2"/>
    </row>
    <row r="8330" spans="1:6" ht="18" customHeight="1">
      <c r="A8330" s="2">
        <v>8304000000</v>
      </c>
      <c r="B8330" s="2" t="s">
        <v>14292</v>
      </c>
      <c r="C8330" s="2" t="s">
        <v>14293</v>
      </c>
      <c r="D8330" s="2" t="s">
        <v>149</v>
      </c>
      <c r="E8330" s="2"/>
      <c r="F8330" s="2"/>
    </row>
    <row r="8331" spans="1:6" ht="18" customHeight="1">
      <c r="A8331" s="2">
        <v>8305100000</v>
      </c>
      <c r="B8331" s="2" t="s">
        <v>14294</v>
      </c>
      <c r="C8331" s="2" t="s">
        <v>14295</v>
      </c>
      <c r="D8331" s="2" t="s">
        <v>149</v>
      </c>
      <c r="E8331" s="2"/>
      <c r="F8331" s="2"/>
    </row>
    <row r="8332" spans="1:6" ht="18" customHeight="1">
      <c r="A8332" s="2">
        <v>8305200000</v>
      </c>
      <c r="B8332" s="2" t="s">
        <v>14296</v>
      </c>
      <c r="C8332" s="2" t="s">
        <v>14295</v>
      </c>
      <c r="D8332" s="2" t="s">
        <v>149</v>
      </c>
      <c r="E8332" s="2"/>
      <c r="F8332" s="2"/>
    </row>
    <row r="8333" spans="1:6" ht="18" customHeight="1">
      <c r="A8333" s="2">
        <v>8305900000</v>
      </c>
      <c r="B8333" s="2" t="s">
        <v>14297</v>
      </c>
      <c r="C8333" s="2" t="s">
        <v>14295</v>
      </c>
      <c r="D8333" s="2" t="s">
        <v>149</v>
      </c>
      <c r="E8333" s="2"/>
      <c r="F8333" s="2"/>
    </row>
    <row r="8334" spans="1:6" ht="18" customHeight="1">
      <c r="A8334" s="2">
        <v>8306100000</v>
      </c>
      <c r="B8334" s="2" t="s">
        <v>14298</v>
      </c>
      <c r="C8334" s="2" t="s">
        <v>14299</v>
      </c>
      <c r="D8334" s="2" t="s">
        <v>149</v>
      </c>
      <c r="E8334" s="2"/>
      <c r="F8334" s="2"/>
    </row>
    <row r="8335" spans="1:6" ht="18" customHeight="1">
      <c r="A8335" s="2">
        <v>8306210000</v>
      </c>
      <c r="B8335" s="2" t="s">
        <v>14300</v>
      </c>
      <c r="C8335" s="2" t="s">
        <v>14299</v>
      </c>
      <c r="D8335" s="2" t="s">
        <v>149</v>
      </c>
      <c r="E8335" s="2"/>
      <c r="F8335" s="2"/>
    </row>
    <row r="8336" spans="1:6" ht="18" customHeight="1">
      <c r="A8336" s="2">
        <v>8306291000</v>
      </c>
      <c r="B8336" s="2" t="s">
        <v>14301</v>
      </c>
      <c r="C8336" s="2" t="s">
        <v>14299</v>
      </c>
      <c r="D8336" s="2" t="s">
        <v>149</v>
      </c>
      <c r="E8336" s="2"/>
      <c r="F8336" s="2"/>
    </row>
    <row r="8337" spans="1:6" ht="18" customHeight="1">
      <c r="A8337" s="2">
        <v>8306299000</v>
      </c>
      <c r="B8337" s="2" t="s">
        <v>14302</v>
      </c>
      <c r="C8337" s="2" t="s">
        <v>14299</v>
      </c>
      <c r="D8337" s="2" t="s">
        <v>149</v>
      </c>
      <c r="E8337" s="2"/>
      <c r="F8337" s="2"/>
    </row>
    <row r="8338" spans="1:6" ht="18" customHeight="1">
      <c r="A8338" s="2">
        <v>8306300000</v>
      </c>
      <c r="B8338" s="2" t="s">
        <v>14303</v>
      </c>
      <c r="C8338" s="2" t="s">
        <v>14299</v>
      </c>
      <c r="D8338" s="2" t="s">
        <v>149</v>
      </c>
      <c r="E8338" s="2"/>
      <c r="F8338" s="2"/>
    </row>
    <row r="8339" spans="1:6" ht="18" customHeight="1">
      <c r="A8339" s="2">
        <v>8307100000</v>
      </c>
      <c r="B8339" s="2" t="s">
        <v>14304</v>
      </c>
      <c r="C8339" s="2" t="s">
        <v>14305</v>
      </c>
      <c r="D8339" s="2" t="s">
        <v>149</v>
      </c>
      <c r="E8339" s="2"/>
      <c r="F8339" s="2"/>
    </row>
    <row r="8340" spans="1:6" ht="18" customHeight="1">
      <c r="A8340" s="2">
        <v>8307900000</v>
      </c>
      <c r="B8340" s="2" t="s">
        <v>14306</v>
      </c>
      <c r="C8340" s="2" t="s">
        <v>14305</v>
      </c>
      <c r="D8340" s="2" t="s">
        <v>149</v>
      </c>
      <c r="E8340" s="2"/>
      <c r="F8340" s="2"/>
    </row>
    <row r="8341" spans="1:6" ht="18" customHeight="1">
      <c r="A8341" s="2">
        <v>8308100000</v>
      </c>
      <c r="B8341" s="2" t="s">
        <v>14307</v>
      </c>
      <c r="C8341" s="2" t="s">
        <v>14308</v>
      </c>
      <c r="D8341" s="2" t="s">
        <v>149</v>
      </c>
      <c r="E8341" s="2"/>
      <c r="F8341" s="2"/>
    </row>
    <row r="8342" spans="1:6" ht="18" customHeight="1">
      <c r="A8342" s="2">
        <v>8308200000</v>
      </c>
      <c r="B8342" s="2" t="s">
        <v>14309</v>
      </c>
      <c r="C8342" s="2" t="s">
        <v>14308</v>
      </c>
      <c r="D8342" s="2" t="s">
        <v>149</v>
      </c>
      <c r="E8342" s="2"/>
      <c r="F8342" s="2"/>
    </row>
    <row r="8343" spans="1:6" ht="18" customHeight="1">
      <c r="A8343" s="2">
        <v>8308900000</v>
      </c>
      <c r="B8343" s="2" t="s">
        <v>14310</v>
      </c>
      <c r="C8343" s="2" t="s">
        <v>14308</v>
      </c>
      <c r="D8343" s="2" t="s">
        <v>149</v>
      </c>
      <c r="E8343" s="2"/>
      <c r="F8343" s="2"/>
    </row>
    <row r="8344" spans="1:6" ht="18" customHeight="1">
      <c r="A8344" s="2">
        <v>8309100000</v>
      </c>
      <c r="B8344" s="2" t="s">
        <v>14311</v>
      </c>
      <c r="C8344" s="2" t="s">
        <v>14312</v>
      </c>
      <c r="D8344" s="2" t="s">
        <v>149</v>
      </c>
      <c r="E8344" s="2"/>
      <c r="F8344" s="2"/>
    </row>
    <row r="8345" spans="1:6" ht="18" customHeight="1">
      <c r="A8345" s="2">
        <v>8309900000</v>
      </c>
      <c r="B8345" s="2" t="s">
        <v>14313</v>
      </c>
      <c r="C8345" s="2" t="s">
        <v>14312</v>
      </c>
      <c r="D8345" s="2" t="s">
        <v>149</v>
      </c>
      <c r="E8345" s="2"/>
      <c r="F8345" s="2"/>
    </row>
    <row r="8346" spans="1:6" ht="18" customHeight="1">
      <c r="A8346" s="2">
        <v>8310000000</v>
      </c>
      <c r="B8346" s="2" t="s">
        <v>14314</v>
      </c>
      <c r="C8346" s="2" t="s">
        <v>14315</v>
      </c>
      <c r="D8346" s="2" t="s">
        <v>149</v>
      </c>
      <c r="E8346" s="2"/>
      <c r="F8346" s="2"/>
    </row>
    <row r="8347" spans="1:6" ht="18" customHeight="1">
      <c r="A8347" s="2">
        <v>8311100000</v>
      </c>
      <c r="B8347" s="2" t="s">
        <v>14316</v>
      </c>
      <c r="C8347" s="2" t="s">
        <v>14317</v>
      </c>
      <c r="D8347" s="2" t="s">
        <v>149</v>
      </c>
      <c r="E8347" s="2"/>
      <c r="F8347" s="2"/>
    </row>
    <row r="8348" spans="1:6" ht="18" customHeight="1">
      <c r="A8348" s="2">
        <v>8311200000</v>
      </c>
      <c r="B8348" s="2" t="s">
        <v>14318</v>
      </c>
      <c r="C8348" s="2" t="s">
        <v>14317</v>
      </c>
      <c r="D8348" s="2" t="s">
        <v>149</v>
      </c>
      <c r="E8348" s="2"/>
      <c r="F8348" s="2"/>
    </row>
    <row r="8349" spans="1:6" ht="18" customHeight="1">
      <c r="A8349" s="2">
        <v>8311300000</v>
      </c>
      <c r="B8349" s="2" t="s">
        <v>14319</v>
      </c>
      <c r="C8349" s="2" t="s">
        <v>14317</v>
      </c>
      <c r="D8349" s="2" t="s">
        <v>149</v>
      </c>
      <c r="E8349" s="2"/>
      <c r="F8349" s="2"/>
    </row>
    <row r="8350" spans="1:6" ht="18" customHeight="1">
      <c r="A8350" s="2">
        <v>8311900000</v>
      </c>
      <c r="B8350" s="2" t="s">
        <v>14320</v>
      </c>
      <c r="C8350" s="2" t="s">
        <v>14317</v>
      </c>
      <c r="D8350" s="2" t="s">
        <v>149</v>
      </c>
      <c r="E8350" s="2"/>
      <c r="F8350" s="2"/>
    </row>
    <row r="8351" spans="1:6" ht="18" customHeight="1">
      <c r="A8351" s="2">
        <v>8401100000</v>
      </c>
      <c r="B8351" s="2" t="s">
        <v>14321</v>
      </c>
      <c r="C8351" s="2" t="s">
        <v>9068</v>
      </c>
      <c r="D8351" s="2" t="s">
        <v>149</v>
      </c>
      <c r="E8351" s="2" t="s">
        <v>14241</v>
      </c>
      <c r="F8351" s="2">
        <v>3</v>
      </c>
    </row>
    <row r="8352" spans="1:6" ht="18" customHeight="1">
      <c r="A8352" s="2">
        <v>8401200000</v>
      </c>
      <c r="B8352" s="2" t="s">
        <v>14322</v>
      </c>
      <c r="C8352" s="2" t="s">
        <v>9068</v>
      </c>
      <c r="D8352" s="2" t="s">
        <v>5439</v>
      </c>
      <c r="E8352" s="2" t="s">
        <v>149</v>
      </c>
      <c r="F8352" s="2">
        <v>3</v>
      </c>
    </row>
    <row r="8353" spans="1:6" ht="18" customHeight="1">
      <c r="A8353" s="2">
        <v>8401301000</v>
      </c>
      <c r="B8353" s="2" t="s">
        <v>14323</v>
      </c>
      <c r="C8353" s="2" t="s">
        <v>9068</v>
      </c>
      <c r="D8353" s="2" t="s">
        <v>149</v>
      </c>
      <c r="E8353" s="2"/>
      <c r="F8353" s="2">
        <v>3</v>
      </c>
    </row>
    <row r="8354" spans="1:6" ht="18" customHeight="1">
      <c r="A8354" s="2">
        <v>8401309000</v>
      </c>
      <c r="B8354" s="2" t="s">
        <v>14324</v>
      </c>
      <c r="C8354" s="2" t="s">
        <v>9068</v>
      </c>
      <c r="D8354" s="2" t="s">
        <v>149</v>
      </c>
      <c r="E8354" s="2"/>
      <c r="F8354" s="2"/>
    </row>
    <row r="8355" spans="1:6" ht="18" customHeight="1">
      <c r="A8355" s="2">
        <v>8401401000</v>
      </c>
      <c r="B8355" s="2" t="s">
        <v>14325</v>
      </c>
      <c r="C8355" s="2" t="s">
        <v>14326</v>
      </c>
      <c r="D8355" s="2" t="s">
        <v>149</v>
      </c>
      <c r="E8355" s="2" t="s">
        <v>14241</v>
      </c>
      <c r="F8355" s="2"/>
    </row>
    <row r="8356" spans="1:6" ht="18" customHeight="1">
      <c r="A8356" s="2">
        <v>8401402000</v>
      </c>
      <c r="B8356" s="2" t="s">
        <v>14327</v>
      </c>
      <c r="C8356" s="2" t="s">
        <v>14326</v>
      </c>
      <c r="D8356" s="2" t="s">
        <v>149</v>
      </c>
      <c r="E8356" s="2" t="s">
        <v>14241</v>
      </c>
      <c r="F8356" s="2">
        <v>3</v>
      </c>
    </row>
    <row r="8357" spans="1:6" ht="18" customHeight="1">
      <c r="A8357" s="2">
        <v>8401409040</v>
      </c>
      <c r="B8357" s="2" t="s">
        <v>14328</v>
      </c>
      <c r="C8357" s="2" t="s">
        <v>14326</v>
      </c>
      <c r="D8357" s="2" t="s">
        <v>149</v>
      </c>
      <c r="E8357" s="2" t="s">
        <v>14241</v>
      </c>
      <c r="F8357" s="2">
        <v>3</v>
      </c>
    </row>
    <row r="8358" spans="1:6" ht="18" customHeight="1">
      <c r="A8358" s="2">
        <v>8401409090</v>
      </c>
      <c r="B8358" s="2" t="s">
        <v>14329</v>
      </c>
      <c r="C8358" s="2" t="s">
        <v>14326</v>
      </c>
      <c r="D8358" s="2" t="s">
        <v>149</v>
      </c>
      <c r="E8358" s="2" t="s">
        <v>14241</v>
      </c>
      <c r="F8358" s="2"/>
    </row>
    <row r="8359" spans="1:6" ht="18" customHeight="1">
      <c r="A8359" s="2">
        <v>8402111000</v>
      </c>
      <c r="B8359" s="2" t="s">
        <v>14330</v>
      </c>
      <c r="C8359" s="2" t="s">
        <v>14331</v>
      </c>
      <c r="D8359" s="2" t="s">
        <v>14241</v>
      </c>
      <c r="E8359" s="2" t="s">
        <v>149</v>
      </c>
      <c r="F8359" s="2" t="s">
        <v>13584</v>
      </c>
    </row>
    <row r="8360" spans="1:6" ht="18" customHeight="1">
      <c r="A8360" s="2">
        <v>8402119000</v>
      </c>
      <c r="B8360" s="2" t="s">
        <v>14332</v>
      </c>
      <c r="C8360" s="2" t="s">
        <v>14331</v>
      </c>
      <c r="D8360" s="2" t="s">
        <v>14241</v>
      </c>
      <c r="E8360" s="2" t="s">
        <v>149</v>
      </c>
      <c r="F8360" s="2" t="s">
        <v>13584</v>
      </c>
    </row>
    <row r="8361" spans="1:6" ht="18" customHeight="1">
      <c r="A8361" s="2">
        <v>8402120000</v>
      </c>
      <c r="B8361" s="2" t="s">
        <v>14333</v>
      </c>
      <c r="C8361" s="2" t="s">
        <v>14331</v>
      </c>
      <c r="D8361" s="2" t="s">
        <v>14241</v>
      </c>
      <c r="E8361" s="2" t="s">
        <v>149</v>
      </c>
      <c r="F8361" s="2" t="s">
        <v>13584</v>
      </c>
    </row>
    <row r="8362" spans="1:6" ht="18" customHeight="1">
      <c r="A8362" s="2">
        <v>8402190000</v>
      </c>
      <c r="B8362" s="2" t="s">
        <v>14334</v>
      </c>
      <c r="C8362" s="2" t="s">
        <v>14331</v>
      </c>
      <c r="D8362" s="2" t="s">
        <v>14241</v>
      </c>
      <c r="E8362" s="2" t="s">
        <v>149</v>
      </c>
      <c r="F8362" s="2" t="s">
        <v>13584</v>
      </c>
    </row>
    <row r="8363" spans="1:6" ht="18" customHeight="1">
      <c r="A8363" s="2">
        <v>8402200000</v>
      </c>
      <c r="B8363" s="2" t="s">
        <v>14335</v>
      </c>
      <c r="C8363" s="2" t="s">
        <v>14336</v>
      </c>
      <c r="D8363" s="2" t="s">
        <v>14241</v>
      </c>
      <c r="E8363" s="2" t="s">
        <v>149</v>
      </c>
      <c r="F8363" s="2" t="s">
        <v>13584</v>
      </c>
    </row>
    <row r="8364" spans="1:6" ht="18" customHeight="1">
      <c r="A8364" s="2">
        <v>8402900000</v>
      </c>
      <c r="B8364" s="2" t="s">
        <v>14337</v>
      </c>
      <c r="C8364" s="2" t="s">
        <v>9068</v>
      </c>
      <c r="D8364" s="2" t="s">
        <v>149</v>
      </c>
      <c r="E8364" s="2"/>
      <c r="F8364" s="2"/>
    </row>
    <row r="8365" spans="1:6" ht="18" customHeight="1">
      <c r="A8365" s="2">
        <v>8403101000</v>
      </c>
      <c r="B8365" s="2" t="s">
        <v>14338</v>
      </c>
      <c r="C8365" s="2" t="s">
        <v>14339</v>
      </c>
      <c r="D8365" s="2" t="s">
        <v>14241</v>
      </c>
      <c r="E8365" s="2" t="s">
        <v>149</v>
      </c>
      <c r="F8365" s="2" t="s">
        <v>13584</v>
      </c>
    </row>
    <row r="8366" spans="1:6" ht="18" customHeight="1">
      <c r="A8366" s="2">
        <v>8403109000</v>
      </c>
      <c r="B8366" s="2" t="s">
        <v>14340</v>
      </c>
      <c r="C8366" s="2" t="s">
        <v>14341</v>
      </c>
      <c r="D8366" s="2" t="s">
        <v>14241</v>
      </c>
      <c r="E8366" s="2" t="s">
        <v>149</v>
      </c>
      <c r="F8366" s="2" t="s">
        <v>13584</v>
      </c>
    </row>
    <row r="8367" spans="1:6" ht="18" customHeight="1">
      <c r="A8367" s="2">
        <v>8403900000</v>
      </c>
      <c r="B8367" s="2" t="s">
        <v>14342</v>
      </c>
      <c r="C8367" s="2" t="s">
        <v>14326</v>
      </c>
      <c r="D8367" s="2" t="s">
        <v>149</v>
      </c>
      <c r="E8367" s="2"/>
      <c r="F8367" s="2"/>
    </row>
    <row r="8368" spans="1:6" ht="18" customHeight="1">
      <c r="A8368" s="2">
        <v>8404101010</v>
      </c>
      <c r="B8368" s="2" t="s">
        <v>14343</v>
      </c>
      <c r="C8368" s="2" t="s">
        <v>10074</v>
      </c>
      <c r="D8368" s="2" t="s">
        <v>149</v>
      </c>
      <c r="E8368" s="2"/>
      <c r="F8368" s="2">
        <v>6</v>
      </c>
    </row>
    <row r="8369" spans="1:6" ht="18" customHeight="1">
      <c r="A8369" s="2">
        <v>8404101090</v>
      </c>
      <c r="B8369" s="2" t="s">
        <v>14344</v>
      </c>
      <c r="C8369" s="2" t="s">
        <v>10074</v>
      </c>
      <c r="D8369" s="2" t="s">
        <v>149</v>
      </c>
      <c r="E8369" s="2"/>
      <c r="F8369" s="2">
        <v>6</v>
      </c>
    </row>
    <row r="8370" spans="1:6" ht="18" customHeight="1">
      <c r="A8370" s="2">
        <v>8404102000</v>
      </c>
      <c r="B8370" s="2" t="s">
        <v>14345</v>
      </c>
      <c r="C8370" s="2" t="s">
        <v>10074</v>
      </c>
      <c r="D8370" s="2" t="s">
        <v>149</v>
      </c>
      <c r="E8370" s="2"/>
      <c r="F8370" s="2">
        <v>6</v>
      </c>
    </row>
    <row r="8371" spans="1:6" ht="18" customHeight="1">
      <c r="A8371" s="2">
        <v>8404200000</v>
      </c>
      <c r="B8371" s="2" t="s">
        <v>14346</v>
      </c>
      <c r="C8371" s="2" t="s">
        <v>10074</v>
      </c>
      <c r="D8371" s="2" t="s">
        <v>149</v>
      </c>
      <c r="E8371" s="2"/>
      <c r="F8371" s="2">
        <v>6</v>
      </c>
    </row>
    <row r="8372" spans="1:6" ht="18" customHeight="1">
      <c r="A8372" s="2">
        <v>8404901000</v>
      </c>
      <c r="B8372" s="2" t="s">
        <v>14347</v>
      </c>
      <c r="C8372" s="2" t="s">
        <v>14326</v>
      </c>
      <c r="D8372" s="2" t="s">
        <v>149</v>
      </c>
      <c r="E8372" s="2"/>
      <c r="F8372" s="2"/>
    </row>
    <row r="8373" spans="1:6" ht="18" customHeight="1">
      <c r="A8373" s="2">
        <v>8404909010</v>
      </c>
      <c r="B8373" s="2" t="s">
        <v>14348</v>
      </c>
      <c r="C8373" s="2" t="s">
        <v>14326</v>
      </c>
      <c r="D8373" s="2" t="s">
        <v>149</v>
      </c>
      <c r="E8373" s="2"/>
      <c r="F8373" s="2"/>
    </row>
    <row r="8374" spans="1:6" ht="18" customHeight="1">
      <c r="A8374" s="2">
        <v>8404909090</v>
      </c>
      <c r="B8374" s="2" t="s">
        <v>14349</v>
      </c>
      <c r="C8374" s="2" t="s">
        <v>14326</v>
      </c>
      <c r="D8374" s="2" t="s">
        <v>149</v>
      </c>
      <c r="E8374" s="2"/>
      <c r="F8374" s="2"/>
    </row>
    <row r="8375" spans="1:6" ht="18" customHeight="1">
      <c r="A8375" s="2">
        <v>8405100000</v>
      </c>
      <c r="B8375" s="2" t="s">
        <v>14350</v>
      </c>
      <c r="C8375" s="2" t="s">
        <v>14351</v>
      </c>
      <c r="D8375" s="2" t="s">
        <v>149</v>
      </c>
      <c r="E8375" s="2"/>
      <c r="F8375" s="2" t="s">
        <v>6407</v>
      </c>
    </row>
    <row r="8376" spans="1:6" ht="18" customHeight="1">
      <c r="A8376" s="2">
        <v>8405900000</v>
      </c>
      <c r="B8376" s="2" t="s">
        <v>14352</v>
      </c>
      <c r="C8376" s="2" t="s">
        <v>14326</v>
      </c>
      <c r="D8376" s="2" t="s">
        <v>149</v>
      </c>
      <c r="E8376" s="2"/>
      <c r="F8376" s="2"/>
    </row>
    <row r="8377" spans="1:6" ht="18" customHeight="1">
      <c r="A8377" s="2">
        <v>8406100000</v>
      </c>
      <c r="B8377" s="2" t="s">
        <v>14353</v>
      </c>
      <c r="C8377" s="2" t="s">
        <v>14354</v>
      </c>
      <c r="D8377" s="2" t="s">
        <v>14241</v>
      </c>
      <c r="E8377" s="2" t="s">
        <v>149</v>
      </c>
      <c r="F8377" s="2"/>
    </row>
    <row r="8378" spans="1:6" ht="18" customHeight="1">
      <c r="A8378" s="2">
        <v>8406811000</v>
      </c>
      <c r="B8378" s="2" t="s">
        <v>14355</v>
      </c>
      <c r="C8378" s="2" t="s">
        <v>14356</v>
      </c>
      <c r="D8378" s="2" t="s">
        <v>14241</v>
      </c>
      <c r="E8378" s="2" t="s">
        <v>149</v>
      </c>
      <c r="F8378" s="2"/>
    </row>
    <row r="8379" spans="1:6" ht="18" customHeight="1">
      <c r="A8379" s="2">
        <v>8406812000</v>
      </c>
      <c r="B8379" s="2" t="s">
        <v>14357</v>
      </c>
      <c r="C8379" s="2" t="s">
        <v>14356</v>
      </c>
      <c r="D8379" s="2" t="s">
        <v>14241</v>
      </c>
      <c r="E8379" s="2" t="s">
        <v>149</v>
      </c>
      <c r="F8379" s="2"/>
    </row>
    <row r="8380" spans="1:6" ht="18" customHeight="1">
      <c r="A8380" s="2">
        <v>8406813000</v>
      </c>
      <c r="B8380" s="2" t="s">
        <v>14358</v>
      </c>
      <c r="C8380" s="2" t="s">
        <v>14356</v>
      </c>
      <c r="D8380" s="2" t="s">
        <v>14241</v>
      </c>
      <c r="E8380" s="2" t="s">
        <v>149</v>
      </c>
      <c r="F8380" s="2"/>
    </row>
    <row r="8381" spans="1:6" ht="18" customHeight="1">
      <c r="A8381" s="2">
        <v>8406820000</v>
      </c>
      <c r="B8381" s="2" t="s">
        <v>14359</v>
      </c>
      <c r="C8381" s="2" t="s">
        <v>14356</v>
      </c>
      <c r="D8381" s="2" t="s">
        <v>14241</v>
      </c>
      <c r="E8381" s="2" t="s">
        <v>149</v>
      </c>
      <c r="F8381" s="2"/>
    </row>
    <row r="8382" spans="1:6" ht="18" customHeight="1">
      <c r="A8382" s="2">
        <v>8406900000</v>
      </c>
      <c r="B8382" s="2" t="s">
        <v>14360</v>
      </c>
      <c r="C8382" s="2" t="s">
        <v>14326</v>
      </c>
      <c r="D8382" s="2" t="s">
        <v>149</v>
      </c>
      <c r="E8382" s="2"/>
      <c r="F8382" s="2"/>
    </row>
    <row r="8383" spans="1:6" ht="18" customHeight="1">
      <c r="A8383" s="2">
        <v>8407101010</v>
      </c>
      <c r="B8383" s="2" t="s">
        <v>14361</v>
      </c>
      <c r="C8383" s="2" t="s">
        <v>14362</v>
      </c>
      <c r="D8383" s="2" t="s">
        <v>14241</v>
      </c>
      <c r="E8383" s="2" t="s">
        <v>149</v>
      </c>
      <c r="F8383" s="2">
        <v>3</v>
      </c>
    </row>
    <row r="8384" spans="1:6" ht="18" customHeight="1">
      <c r="A8384" s="2">
        <v>8407101090</v>
      </c>
      <c r="B8384" s="2" t="s">
        <v>14363</v>
      </c>
      <c r="C8384" s="2" t="s">
        <v>14362</v>
      </c>
      <c r="D8384" s="2" t="s">
        <v>14241</v>
      </c>
      <c r="E8384" s="2" t="s">
        <v>149</v>
      </c>
      <c r="F8384" s="2"/>
    </row>
    <row r="8385" spans="1:6" ht="18" customHeight="1">
      <c r="A8385" s="2">
        <v>8407102010</v>
      </c>
      <c r="B8385" s="2" t="s">
        <v>14364</v>
      </c>
      <c r="C8385" s="2" t="s">
        <v>14362</v>
      </c>
      <c r="D8385" s="2" t="s">
        <v>14241</v>
      </c>
      <c r="E8385" s="2" t="s">
        <v>149</v>
      </c>
      <c r="F8385" s="2">
        <v>3</v>
      </c>
    </row>
    <row r="8386" spans="1:6" ht="18" customHeight="1">
      <c r="A8386" s="2">
        <v>8407102090</v>
      </c>
      <c r="B8386" s="2" t="s">
        <v>14365</v>
      </c>
      <c r="C8386" s="2" t="s">
        <v>14362</v>
      </c>
      <c r="D8386" s="2" t="s">
        <v>14241</v>
      </c>
      <c r="E8386" s="2" t="s">
        <v>149</v>
      </c>
      <c r="F8386" s="2"/>
    </row>
    <row r="8387" spans="1:6" ht="18" customHeight="1">
      <c r="A8387" s="2">
        <v>8407210000</v>
      </c>
      <c r="B8387" s="2" t="s">
        <v>14366</v>
      </c>
      <c r="C8387" s="2" t="s">
        <v>14367</v>
      </c>
      <c r="D8387" s="2" t="s">
        <v>14241</v>
      </c>
      <c r="E8387" s="2" t="s">
        <v>149</v>
      </c>
      <c r="F8387" s="2"/>
    </row>
    <row r="8388" spans="1:6" ht="18" customHeight="1">
      <c r="A8388" s="2">
        <v>8407290000</v>
      </c>
      <c r="B8388" s="2" t="s">
        <v>14368</v>
      </c>
      <c r="C8388" s="2" t="s">
        <v>14369</v>
      </c>
      <c r="D8388" s="2" t="s">
        <v>14241</v>
      </c>
      <c r="E8388" s="2" t="s">
        <v>149</v>
      </c>
      <c r="F8388" s="2"/>
    </row>
    <row r="8389" spans="1:6" ht="18" customHeight="1">
      <c r="A8389" s="2">
        <v>8407310000</v>
      </c>
      <c r="B8389" s="2" t="s">
        <v>14370</v>
      </c>
      <c r="C8389" s="2" t="s">
        <v>14371</v>
      </c>
      <c r="D8389" s="2" t="s">
        <v>14241</v>
      </c>
      <c r="E8389" s="2" t="s">
        <v>149</v>
      </c>
      <c r="F8389" s="2" t="s">
        <v>14372</v>
      </c>
    </row>
    <row r="8390" spans="1:6" ht="18" customHeight="1">
      <c r="A8390" s="2">
        <v>8407320000</v>
      </c>
      <c r="B8390" s="2" t="s">
        <v>14373</v>
      </c>
      <c r="C8390" s="2" t="s">
        <v>14371</v>
      </c>
      <c r="D8390" s="2" t="s">
        <v>14241</v>
      </c>
      <c r="E8390" s="2" t="s">
        <v>149</v>
      </c>
      <c r="F8390" s="2" t="s">
        <v>14372</v>
      </c>
    </row>
    <row r="8391" spans="1:6" ht="18" customHeight="1">
      <c r="A8391" s="2">
        <v>8407330000</v>
      </c>
      <c r="B8391" s="2" t="s">
        <v>14374</v>
      </c>
      <c r="C8391" s="2" t="s">
        <v>14371</v>
      </c>
      <c r="D8391" s="2" t="s">
        <v>14241</v>
      </c>
      <c r="E8391" s="2" t="s">
        <v>149</v>
      </c>
      <c r="F8391" s="2" t="s">
        <v>14375</v>
      </c>
    </row>
    <row r="8392" spans="1:6" ht="18" customHeight="1">
      <c r="A8392" s="2">
        <v>8407341000</v>
      </c>
      <c r="B8392" s="2" t="s">
        <v>14376</v>
      </c>
      <c r="C8392" s="2" t="s">
        <v>14371</v>
      </c>
      <c r="D8392" s="2" t="s">
        <v>14241</v>
      </c>
      <c r="E8392" s="2" t="s">
        <v>149</v>
      </c>
      <c r="F8392" s="2" t="s">
        <v>14375</v>
      </c>
    </row>
    <row r="8393" spans="1:6" ht="18" customHeight="1">
      <c r="A8393" s="2">
        <v>8407342000</v>
      </c>
      <c r="B8393" s="2" t="s">
        <v>14377</v>
      </c>
      <c r="C8393" s="2" t="s">
        <v>14371</v>
      </c>
      <c r="D8393" s="2" t="s">
        <v>14241</v>
      </c>
      <c r="E8393" s="2" t="s">
        <v>149</v>
      </c>
      <c r="F8393" s="2">
        <v>6</v>
      </c>
    </row>
    <row r="8394" spans="1:6" ht="18" customHeight="1">
      <c r="A8394" s="2">
        <v>8407901000</v>
      </c>
      <c r="B8394" s="2" t="s">
        <v>14378</v>
      </c>
      <c r="C8394" s="2" t="s">
        <v>14379</v>
      </c>
      <c r="D8394" s="2" t="s">
        <v>14241</v>
      </c>
      <c r="E8394" s="2" t="s">
        <v>149</v>
      </c>
      <c r="F8394" s="2"/>
    </row>
    <row r="8395" spans="1:6" ht="18" customHeight="1">
      <c r="A8395" s="2">
        <v>8407909031</v>
      </c>
      <c r="B8395" s="2" t="s">
        <v>14380</v>
      </c>
      <c r="C8395" s="2" t="s">
        <v>14379</v>
      </c>
      <c r="D8395" s="2" t="s">
        <v>14241</v>
      </c>
      <c r="E8395" s="2" t="s">
        <v>149</v>
      </c>
      <c r="F8395" s="2"/>
    </row>
    <row r="8396" spans="1:6" ht="18" customHeight="1">
      <c r="A8396" s="2">
        <v>8407909090</v>
      </c>
      <c r="B8396" s="2" t="s">
        <v>14381</v>
      </c>
      <c r="C8396" s="2" t="s">
        <v>14379</v>
      </c>
      <c r="D8396" s="2" t="s">
        <v>14241</v>
      </c>
      <c r="E8396" s="2" t="s">
        <v>149</v>
      </c>
      <c r="F8396" s="2"/>
    </row>
    <row r="8397" spans="1:6" ht="18" customHeight="1">
      <c r="A8397" s="2">
        <v>8408100000</v>
      </c>
      <c r="B8397" s="2" t="s">
        <v>14382</v>
      </c>
      <c r="C8397" s="2" t="s">
        <v>14354</v>
      </c>
      <c r="D8397" s="2" t="s">
        <v>14241</v>
      </c>
      <c r="E8397" s="2" t="s">
        <v>149</v>
      </c>
      <c r="F8397" s="2"/>
    </row>
    <row r="8398" spans="1:6" ht="18" customHeight="1">
      <c r="A8398" s="2">
        <v>8408201001</v>
      </c>
      <c r="B8398" s="2" t="s">
        <v>14383</v>
      </c>
      <c r="C8398" s="2" t="s">
        <v>14384</v>
      </c>
      <c r="D8398" s="2" t="s">
        <v>14241</v>
      </c>
      <c r="E8398" s="2" t="s">
        <v>149</v>
      </c>
      <c r="F8398" s="2">
        <v>6</v>
      </c>
    </row>
    <row r="8399" spans="1:6" ht="18" customHeight="1">
      <c r="A8399" s="2">
        <v>8408201010</v>
      </c>
      <c r="B8399" s="2" t="s">
        <v>14385</v>
      </c>
      <c r="C8399" s="2" t="s">
        <v>14384</v>
      </c>
      <c r="D8399" s="2" t="s">
        <v>14241</v>
      </c>
      <c r="E8399" s="2" t="s">
        <v>149</v>
      </c>
      <c r="F8399" s="2">
        <v>6</v>
      </c>
    </row>
    <row r="8400" spans="1:6" ht="18" customHeight="1">
      <c r="A8400" s="2">
        <v>8408201090</v>
      </c>
      <c r="B8400" s="2" t="s">
        <v>14386</v>
      </c>
      <c r="C8400" s="2" t="s">
        <v>14384</v>
      </c>
      <c r="D8400" s="2" t="s">
        <v>14241</v>
      </c>
      <c r="E8400" s="2" t="s">
        <v>149</v>
      </c>
      <c r="F8400" s="2">
        <v>6</v>
      </c>
    </row>
    <row r="8401" spans="1:6" ht="18" customHeight="1">
      <c r="A8401" s="2">
        <v>8408209010</v>
      </c>
      <c r="B8401" s="2" t="s">
        <v>14387</v>
      </c>
      <c r="C8401" s="2" t="s">
        <v>14384</v>
      </c>
      <c r="D8401" s="2" t="s">
        <v>14241</v>
      </c>
      <c r="E8401" s="2" t="s">
        <v>149</v>
      </c>
      <c r="F8401" s="2">
        <v>6</v>
      </c>
    </row>
    <row r="8402" spans="1:6" ht="18" customHeight="1">
      <c r="A8402" s="2">
        <v>8408209090</v>
      </c>
      <c r="B8402" s="2" t="s">
        <v>14388</v>
      </c>
      <c r="C8402" s="2" t="s">
        <v>14384</v>
      </c>
      <c r="D8402" s="2" t="s">
        <v>14241</v>
      </c>
      <c r="E8402" s="2" t="s">
        <v>149</v>
      </c>
      <c r="F8402" s="2">
        <v>6</v>
      </c>
    </row>
    <row r="8403" spans="1:6" ht="18" customHeight="1">
      <c r="A8403" s="2">
        <v>8408901000</v>
      </c>
      <c r="B8403" s="2" t="s">
        <v>14389</v>
      </c>
      <c r="C8403" s="2" t="s">
        <v>14390</v>
      </c>
      <c r="D8403" s="2" t="s">
        <v>14241</v>
      </c>
      <c r="E8403" s="2" t="s">
        <v>149</v>
      </c>
      <c r="F8403" s="2"/>
    </row>
    <row r="8404" spans="1:6" ht="18" customHeight="1">
      <c r="A8404" s="2">
        <v>8408909110</v>
      </c>
      <c r="B8404" s="2" t="s">
        <v>14391</v>
      </c>
      <c r="C8404" s="2" t="s">
        <v>14390</v>
      </c>
      <c r="D8404" s="2" t="s">
        <v>14241</v>
      </c>
      <c r="E8404" s="2" t="s">
        <v>149</v>
      </c>
      <c r="F8404" s="2"/>
    </row>
    <row r="8405" spans="1:6" ht="18" customHeight="1">
      <c r="A8405" s="2">
        <v>8408909190</v>
      </c>
      <c r="B8405" s="2" t="s">
        <v>14392</v>
      </c>
      <c r="C8405" s="2" t="s">
        <v>14390</v>
      </c>
      <c r="D8405" s="2" t="s">
        <v>14241</v>
      </c>
      <c r="E8405" s="2" t="s">
        <v>149</v>
      </c>
      <c r="F8405" s="2"/>
    </row>
    <row r="8406" spans="1:6" ht="18" customHeight="1">
      <c r="A8406" s="2">
        <v>8408909220</v>
      </c>
      <c r="B8406" s="2" t="s">
        <v>14393</v>
      </c>
      <c r="C8406" s="2" t="s">
        <v>14390</v>
      </c>
      <c r="D8406" s="2" t="s">
        <v>14241</v>
      </c>
      <c r="E8406" s="2" t="s">
        <v>149</v>
      </c>
      <c r="F8406" s="2"/>
    </row>
    <row r="8407" spans="1:6" ht="18" customHeight="1">
      <c r="A8407" s="2">
        <v>8408909230</v>
      </c>
      <c r="B8407" s="2" t="s">
        <v>14394</v>
      </c>
      <c r="C8407" s="2" t="s">
        <v>14390</v>
      </c>
      <c r="D8407" s="2" t="s">
        <v>14241</v>
      </c>
      <c r="E8407" s="2" t="s">
        <v>149</v>
      </c>
      <c r="F8407" s="2">
        <v>3</v>
      </c>
    </row>
    <row r="8408" spans="1:6" ht="18" customHeight="1">
      <c r="A8408" s="2">
        <v>8408909290</v>
      </c>
      <c r="B8408" s="2" t="s">
        <v>14395</v>
      </c>
      <c r="C8408" s="2" t="s">
        <v>14390</v>
      </c>
      <c r="D8408" s="2" t="s">
        <v>14241</v>
      </c>
      <c r="E8408" s="2" t="s">
        <v>149</v>
      </c>
      <c r="F8408" s="2"/>
    </row>
    <row r="8409" spans="1:6" ht="18" customHeight="1">
      <c r="A8409" s="2">
        <v>8408909310</v>
      </c>
      <c r="B8409" s="2" t="s">
        <v>14396</v>
      </c>
      <c r="C8409" s="2" t="s">
        <v>14390</v>
      </c>
      <c r="D8409" s="2" t="s">
        <v>14241</v>
      </c>
      <c r="E8409" s="2" t="s">
        <v>149</v>
      </c>
      <c r="F8409" s="2"/>
    </row>
    <row r="8410" spans="1:6" ht="18" customHeight="1">
      <c r="A8410" s="2">
        <v>8408909320</v>
      </c>
      <c r="B8410" s="2" t="s">
        <v>14397</v>
      </c>
      <c r="C8410" s="2" t="s">
        <v>14390</v>
      </c>
      <c r="D8410" s="2" t="s">
        <v>14241</v>
      </c>
      <c r="E8410" s="2" t="s">
        <v>149</v>
      </c>
      <c r="F8410" s="2">
        <v>3</v>
      </c>
    </row>
    <row r="8411" spans="1:6" ht="18" customHeight="1">
      <c r="A8411" s="2">
        <v>8408909390</v>
      </c>
      <c r="B8411" s="2" t="s">
        <v>14398</v>
      </c>
      <c r="C8411" s="2" t="s">
        <v>14390</v>
      </c>
      <c r="D8411" s="2" t="s">
        <v>14241</v>
      </c>
      <c r="E8411" s="2" t="s">
        <v>149</v>
      </c>
      <c r="F8411" s="2"/>
    </row>
    <row r="8412" spans="1:6" ht="18" customHeight="1">
      <c r="A8412" s="2">
        <v>8409100000</v>
      </c>
      <c r="B8412" s="2" t="s">
        <v>14399</v>
      </c>
      <c r="C8412" s="2" t="s">
        <v>14400</v>
      </c>
      <c r="D8412" s="2" t="s">
        <v>149</v>
      </c>
      <c r="E8412" s="2"/>
      <c r="F8412" s="2"/>
    </row>
    <row r="8413" spans="1:6" ht="18" customHeight="1">
      <c r="A8413" s="2">
        <v>8409911000</v>
      </c>
      <c r="B8413" s="2" t="s">
        <v>14401</v>
      </c>
      <c r="C8413" s="2" t="s">
        <v>14402</v>
      </c>
      <c r="D8413" s="2" t="s">
        <v>149</v>
      </c>
      <c r="E8413" s="2"/>
      <c r="F8413" s="2"/>
    </row>
    <row r="8414" spans="1:6" ht="18" customHeight="1">
      <c r="A8414" s="2">
        <v>8409919100</v>
      </c>
      <c r="B8414" s="2" t="s">
        <v>14403</v>
      </c>
      <c r="C8414" s="2" t="s">
        <v>14402</v>
      </c>
      <c r="D8414" s="2" t="s">
        <v>149</v>
      </c>
      <c r="E8414" s="2" t="s">
        <v>146</v>
      </c>
      <c r="F8414" s="2"/>
    </row>
    <row r="8415" spans="1:6" ht="18" customHeight="1">
      <c r="A8415" s="2">
        <v>8409919910</v>
      </c>
      <c r="B8415" s="2" t="s">
        <v>14404</v>
      </c>
      <c r="C8415" s="2" t="s">
        <v>14402</v>
      </c>
      <c r="D8415" s="2" t="s">
        <v>149</v>
      </c>
      <c r="E8415" s="2"/>
      <c r="F8415" s="2"/>
    </row>
    <row r="8416" spans="1:6" ht="18" customHeight="1">
      <c r="A8416" s="2">
        <v>8409919990</v>
      </c>
      <c r="B8416" s="2" t="s">
        <v>14405</v>
      </c>
      <c r="C8416" s="2" t="s">
        <v>14402</v>
      </c>
      <c r="D8416" s="2" t="s">
        <v>149</v>
      </c>
      <c r="E8416" s="2"/>
      <c r="F8416" s="2"/>
    </row>
    <row r="8417" spans="1:6" ht="18" customHeight="1">
      <c r="A8417" s="2">
        <v>8409991000</v>
      </c>
      <c r="B8417" s="2" t="s">
        <v>14406</v>
      </c>
      <c r="C8417" s="2" t="s">
        <v>14407</v>
      </c>
      <c r="D8417" s="2" t="s">
        <v>149</v>
      </c>
      <c r="E8417" s="2"/>
      <c r="F8417" s="2"/>
    </row>
    <row r="8418" spans="1:6" ht="18" customHeight="1">
      <c r="A8418" s="2">
        <v>8409992000</v>
      </c>
      <c r="B8418" s="2" t="s">
        <v>14408</v>
      </c>
      <c r="C8418" s="2" t="s">
        <v>14407</v>
      </c>
      <c r="D8418" s="2" t="s">
        <v>149</v>
      </c>
      <c r="E8418" s="2"/>
      <c r="F8418" s="2"/>
    </row>
    <row r="8419" spans="1:6" ht="18" customHeight="1">
      <c r="A8419" s="2">
        <v>8409999100</v>
      </c>
      <c r="B8419" s="2" t="s">
        <v>14409</v>
      </c>
      <c r="C8419" s="2" t="s">
        <v>14407</v>
      </c>
      <c r="D8419" s="2" t="s">
        <v>149</v>
      </c>
      <c r="E8419" s="2"/>
      <c r="F8419" s="2"/>
    </row>
    <row r="8420" spans="1:6" ht="18" customHeight="1">
      <c r="A8420" s="2">
        <v>8409999910</v>
      </c>
      <c r="B8420" s="2" t="s">
        <v>14410</v>
      </c>
      <c r="C8420" s="2" t="s">
        <v>14407</v>
      </c>
      <c r="D8420" s="2" t="s">
        <v>149</v>
      </c>
      <c r="E8420" s="2"/>
      <c r="F8420" s="2"/>
    </row>
    <row r="8421" spans="1:6" ht="18" customHeight="1">
      <c r="A8421" s="2">
        <v>8409999990</v>
      </c>
      <c r="B8421" s="2" t="s">
        <v>14411</v>
      </c>
      <c r="C8421" s="2" t="s">
        <v>14407</v>
      </c>
      <c r="D8421" s="2" t="s">
        <v>149</v>
      </c>
      <c r="E8421" s="2"/>
      <c r="F8421" s="2"/>
    </row>
    <row r="8422" spans="1:6" ht="18" customHeight="1">
      <c r="A8422" s="2">
        <v>8410110000</v>
      </c>
      <c r="B8422" s="2" t="s">
        <v>14412</v>
      </c>
      <c r="C8422" s="2" t="s">
        <v>14413</v>
      </c>
      <c r="D8422" s="2" t="s">
        <v>14241</v>
      </c>
      <c r="E8422" s="2" t="s">
        <v>149</v>
      </c>
      <c r="F8422" s="2"/>
    </row>
    <row r="8423" spans="1:6" ht="18" customHeight="1">
      <c r="A8423" s="2">
        <v>8410120000</v>
      </c>
      <c r="B8423" s="2" t="s">
        <v>14414</v>
      </c>
      <c r="C8423" s="2" t="s">
        <v>14413</v>
      </c>
      <c r="D8423" s="2" t="s">
        <v>14241</v>
      </c>
      <c r="E8423" s="2" t="s">
        <v>149</v>
      </c>
      <c r="F8423" s="2"/>
    </row>
    <row r="8424" spans="1:6" ht="18" customHeight="1">
      <c r="A8424" s="2">
        <v>8410131000</v>
      </c>
      <c r="B8424" s="2" t="s">
        <v>14415</v>
      </c>
      <c r="C8424" s="2" t="s">
        <v>14416</v>
      </c>
      <c r="D8424" s="2" t="s">
        <v>14241</v>
      </c>
      <c r="E8424" s="2" t="s">
        <v>149</v>
      </c>
      <c r="F8424" s="2"/>
    </row>
    <row r="8425" spans="1:6" ht="18" customHeight="1">
      <c r="A8425" s="2">
        <v>8410132000</v>
      </c>
      <c r="B8425" s="2" t="s">
        <v>14417</v>
      </c>
      <c r="C8425" s="2" t="s">
        <v>14416</v>
      </c>
      <c r="D8425" s="2" t="s">
        <v>14241</v>
      </c>
      <c r="E8425" s="2" t="s">
        <v>149</v>
      </c>
      <c r="F8425" s="2"/>
    </row>
    <row r="8426" spans="1:6" ht="18" customHeight="1">
      <c r="A8426" s="2">
        <v>8410133000</v>
      </c>
      <c r="B8426" s="2" t="s">
        <v>14418</v>
      </c>
      <c r="C8426" s="2" t="s">
        <v>14416</v>
      </c>
      <c r="D8426" s="2" t="s">
        <v>14241</v>
      </c>
      <c r="E8426" s="2" t="s">
        <v>149</v>
      </c>
      <c r="F8426" s="2"/>
    </row>
    <row r="8427" spans="1:6" ht="18" customHeight="1">
      <c r="A8427" s="2">
        <v>8410139000</v>
      </c>
      <c r="B8427" s="2" t="s">
        <v>14419</v>
      </c>
      <c r="C8427" s="2" t="s">
        <v>14416</v>
      </c>
      <c r="D8427" s="2" t="s">
        <v>14241</v>
      </c>
      <c r="E8427" s="2" t="s">
        <v>149</v>
      </c>
      <c r="F8427" s="2"/>
    </row>
    <row r="8428" spans="1:6" ht="18" customHeight="1">
      <c r="A8428" s="2">
        <v>8410901000</v>
      </c>
      <c r="B8428" s="2" t="s">
        <v>14420</v>
      </c>
      <c r="C8428" s="2" t="s">
        <v>14421</v>
      </c>
      <c r="D8428" s="2" t="s">
        <v>149</v>
      </c>
      <c r="E8428" s="2" t="s">
        <v>146</v>
      </c>
      <c r="F8428" s="2"/>
    </row>
    <row r="8429" spans="1:6" ht="18" customHeight="1">
      <c r="A8429" s="2">
        <v>8410909000</v>
      </c>
      <c r="B8429" s="2" t="s">
        <v>14422</v>
      </c>
      <c r="C8429" s="2" t="s">
        <v>14351</v>
      </c>
      <c r="D8429" s="2" t="s">
        <v>149</v>
      </c>
      <c r="E8429" s="2"/>
      <c r="F8429" s="2"/>
    </row>
    <row r="8430" spans="1:6" ht="18" customHeight="1">
      <c r="A8430" s="2">
        <v>8411111010</v>
      </c>
      <c r="B8430" s="2" t="s">
        <v>14423</v>
      </c>
      <c r="C8430" s="2" t="s">
        <v>14424</v>
      </c>
      <c r="D8430" s="2" t="s">
        <v>14241</v>
      </c>
      <c r="E8430" s="2" t="s">
        <v>149</v>
      </c>
      <c r="F8430" s="2">
        <v>3</v>
      </c>
    </row>
    <row r="8431" spans="1:6" ht="18" customHeight="1">
      <c r="A8431" s="2">
        <v>8411111090</v>
      </c>
      <c r="B8431" s="2" t="s">
        <v>14425</v>
      </c>
      <c r="C8431" s="2" t="s">
        <v>14424</v>
      </c>
      <c r="D8431" s="2" t="s">
        <v>14241</v>
      </c>
      <c r="E8431" s="2" t="s">
        <v>149</v>
      </c>
      <c r="F8431" s="2">
        <v>3</v>
      </c>
    </row>
    <row r="8432" spans="1:6" ht="18" customHeight="1">
      <c r="A8432" s="2">
        <v>8411119010</v>
      </c>
      <c r="B8432" s="2" t="s">
        <v>14426</v>
      </c>
      <c r="C8432" s="2" t="s">
        <v>14424</v>
      </c>
      <c r="D8432" s="2" t="s">
        <v>14241</v>
      </c>
      <c r="E8432" s="2" t="s">
        <v>149</v>
      </c>
      <c r="F8432" s="2">
        <v>3</v>
      </c>
    </row>
    <row r="8433" spans="1:6" ht="18" customHeight="1">
      <c r="A8433" s="2">
        <v>8411119090</v>
      </c>
      <c r="B8433" s="2" t="s">
        <v>14427</v>
      </c>
      <c r="C8433" s="2" t="s">
        <v>14424</v>
      </c>
      <c r="D8433" s="2" t="s">
        <v>14241</v>
      </c>
      <c r="E8433" s="2" t="s">
        <v>149</v>
      </c>
      <c r="F8433" s="2"/>
    </row>
    <row r="8434" spans="1:6" ht="18" customHeight="1">
      <c r="A8434" s="2">
        <v>8411121010</v>
      </c>
      <c r="B8434" s="2" t="s">
        <v>14428</v>
      </c>
      <c r="C8434" s="2" t="s">
        <v>14424</v>
      </c>
      <c r="D8434" s="2" t="s">
        <v>14241</v>
      </c>
      <c r="E8434" s="2" t="s">
        <v>149</v>
      </c>
      <c r="F8434" s="2">
        <v>3</v>
      </c>
    </row>
    <row r="8435" spans="1:6" ht="18" customHeight="1">
      <c r="A8435" s="2">
        <v>8411121090</v>
      </c>
      <c r="B8435" s="2" t="s">
        <v>14429</v>
      </c>
      <c r="C8435" s="2" t="s">
        <v>14424</v>
      </c>
      <c r="D8435" s="2" t="s">
        <v>14241</v>
      </c>
      <c r="E8435" s="2" t="s">
        <v>149</v>
      </c>
      <c r="F8435" s="2">
        <v>3</v>
      </c>
    </row>
    <row r="8436" spans="1:6" ht="18" customHeight="1">
      <c r="A8436" s="2">
        <v>8411129010</v>
      </c>
      <c r="B8436" s="2" t="s">
        <v>14430</v>
      </c>
      <c r="C8436" s="2" t="s">
        <v>14424</v>
      </c>
      <c r="D8436" s="2" t="s">
        <v>14241</v>
      </c>
      <c r="E8436" s="2" t="s">
        <v>149</v>
      </c>
      <c r="F8436" s="2">
        <v>3</v>
      </c>
    </row>
    <row r="8437" spans="1:6" ht="18" customHeight="1">
      <c r="A8437" s="2">
        <v>8411129020</v>
      </c>
      <c r="B8437" s="2" t="s">
        <v>14426</v>
      </c>
      <c r="C8437" s="2" t="s">
        <v>14424</v>
      </c>
      <c r="D8437" s="2" t="s">
        <v>14241</v>
      </c>
      <c r="E8437" s="2" t="s">
        <v>149</v>
      </c>
      <c r="F8437" s="2">
        <v>3</v>
      </c>
    </row>
    <row r="8438" spans="1:6" ht="18" customHeight="1">
      <c r="A8438" s="2">
        <v>8411129090</v>
      </c>
      <c r="B8438" s="2" t="s">
        <v>14427</v>
      </c>
      <c r="C8438" s="2" t="s">
        <v>14424</v>
      </c>
      <c r="D8438" s="2" t="s">
        <v>14241</v>
      </c>
      <c r="E8438" s="2" t="s">
        <v>149</v>
      </c>
      <c r="F8438" s="2"/>
    </row>
    <row r="8439" spans="1:6" ht="18" customHeight="1">
      <c r="A8439" s="2">
        <v>8411210010</v>
      </c>
      <c r="B8439" s="2" t="s">
        <v>14431</v>
      </c>
      <c r="C8439" s="2" t="s">
        <v>14432</v>
      </c>
      <c r="D8439" s="2" t="s">
        <v>14241</v>
      </c>
      <c r="E8439" s="2" t="s">
        <v>149</v>
      </c>
      <c r="F8439" s="2">
        <v>3</v>
      </c>
    </row>
    <row r="8440" spans="1:6" ht="18" customHeight="1">
      <c r="A8440" s="2">
        <v>8411210090</v>
      </c>
      <c r="B8440" s="2" t="s">
        <v>14433</v>
      </c>
      <c r="C8440" s="2" t="s">
        <v>14432</v>
      </c>
      <c r="D8440" s="2" t="s">
        <v>14241</v>
      </c>
      <c r="E8440" s="2" t="s">
        <v>149</v>
      </c>
      <c r="F8440" s="2"/>
    </row>
    <row r="8441" spans="1:6" ht="18" customHeight="1">
      <c r="A8441" s="2">
        <v>8411221010</v>
      </c>
      <c r="B8441" s="2" t="s">
        <v>14434</v>
      </c>
      <c r="C8441" s="2" t="s">
        <v>14432</v>
      </c>
      <c r="D8441" s="2" t="s">
        <v>14241</v>
      </c>
      <c r="E8441" s="2" t="s">
        <v>149</v>
      </c>
      <c r="F8441" s="2">
        <v>3</v>
      </c>
    </row>
    <row r="8442" spans="1:6" ht="18" customHeight="1">
      <c r="A8442" s="2">
        <v>8411221090</v>
      </c>
      <c r="B8442" s="2" t="s">
        <v>14435</v>
      </c>
      <c r="C8442" s="2" t="s">
        <v>14432</v>
      </c>
      <c r="D8442" s="2" t="s">
        <v>14241</v>
      </c>
      <c r="E8442" s="2" t="s">
        <v>149</v>
      </c>
      <c r="F8442" s="2"/>
    </row>
    <row r="8443" spans="1:6" ht="18" customHeight="1">
      <c r="A8443" s="2">
        <v>8411222010</v>
      </c>
      <c r="B8443" s="2" t="s">
        <v>14436</v>
      </c>
      <c r="C8443" s="2" t="s">
        <v>14432</v>
      </c>
      <c r="D8443" s="2" t="s">
        <v>14241</v>
      </c>
      <c r="E8443" s="2" t="s">
        <v>149</v>
      </c>
      <c r="F8443" s="2">
        <v>3</v>
      </c>
    </row>
    <row r="8444" spans="1:6" ht="18" customHeight="1">
      <c r="A8444" s="2">
        <v>8411222090</v>
      </c>
      <c r="B8444" s="2" t="s">
        <v>14437</v>
      </c>
      <c r="C8444" s="2" t="s">
        <v>14432</v>
      </c>
      <c r="D8444" s="2" t="s">
        <v>14241</v>
      </c>
      <c r="E8444" s="2" t="s">
        <v>149</v>
      </c>
      <c r="F8444" s="2"/>
    </row>
    <row r="8445" spans="1:6" ht="18" customHeight="1">
      <c r="A8445" s="2">
        <v>8411223010</v>
      </c>
      <c r="B8445" s="2" t="s">
        <v>14438</v>
      </c>
      <c r="C8445" s="2" t="s">
        <v>14432</v>
      </c>
      <c r="D8445" s="2" t="s">
        <v>14241</v>
      </c>
      <c r="E8445" s="2" t="s">
        <v>149</v>
      </c>
      <c r="F8445" s="2">
        <v>3</v>
      </c>
    </row>
    <row r="8446" spans="1:6" ht="18" customHeight="1">
      <c r="A8446" s="2">
        <v>8411223090</v>
      </c>
      <c r="B8446" s="2" t="s">
        <v>14439</v>
      </c>
      <c r="C8446" s="2" t="s">
        <v>14432</v>
      </c>
      <c r="D8446" s="2" t="s">
        <v>14241</v>
      </c>
      <c r="E8446" s="2" t="s">
        <v>149</v>
      </c>
      <c r="F8446" s="2"/>
    </row>
    <row r="8447" spans="1:6" ht="18" customHeight="1">
      <c r="A8447" s="2">
        <v>8411810001</v>
      </c>
      <c r="B8447" s="2" t="s">
        <v>14440</v>
      </c>
      <c r="C8447" s="2" t="s">
        <v>14432</v>
      </c>
      <c r="D8447" s="2" t="s">
        <v>14241</v>
      </c>
      <c r="E8447" s="2" t="s">
        <v>149</v>
      </c>
      <c r="F8447" s="2"/>
    </row>
    <row r="8448" spans="1:6" ht="18" customHeight="1">
      <c r="A8448" s="2">
        <v>8411810002</v>
      </c>
      <c r="B8448" s="2" t="s">
        <v>14441</v>
      </c>
      <c r="C8448" s="2" t="s">
        <v>14432</v>
      </c>
      <c r="D8448" s="2" t="s">
        <v>14241</v>
      </c>
      <c r="E8448" s="2" t="s">
        <v>149</v>
      </c>
      <c r="F8448" s="2">
        <v>3</v>
      </c>
    </row>
    <row r="8449" spans="1:6" ht="18" customHeight="1">
      <c r="A8449" s="2">
        <v>8411810010</v>
      </c>
      <c r="B8449" s="2" t="s">
        <v>14442</v>
      </c>
      <c r="C8449" s="2" t="s">
        <v>14432</v>
      </c>
      <c r="D8449" s="2" t="s">
        <v>14241</v>
      </c>
      <c r="E8449" s="2" t="s">
        <v>149</v>
      </c>
      <c r="F8449" s="2"/>
    </row>
    <row r="8450" spans="1:6" ht="18" customHeight="1">
      <c r="A8450" s="2">
        <v>8411810090</v>
      </c>
      <c r="B8450" s="2" t="s">
        <v>14443</v>
      </c>
      <c r="C8450" s="2" t="s">
        <v>14432</v>
      </c>
      <c r="D8450" s="2" t="s">
        <v>14241</v>
      </c>
      <c r="E8450" s="2" t="s">
        <v>149</v>
      </c>
      <c r="F8450" s="2"/>
    </row>
    <row r="8451" spans="1:6" ht="18" customHeight="1">
      <c r="A8451" s="2">
        <v>8411820000</v>
      </c>
      <c r="B8451" s="2" t="s">
        <v>14444</v>
      </c>
      <c r="C8451" s="2" t="s">
        <v>14432</v>
      </c>
      <c r="D8451" s="2" t="s">
        <v>14241</v>
      </c>
      <c r="E8451" s="2" t="s">
        <v>149</v>
      </c>
      <c r="F8451" s="2"/>
    </row>
    <row r="8452" spans="1:6" ht="18" customHeight="1">
      <c r="A8452" s="2">
        <v>8411910000</v>
      </c>
      <c r="B8452" s="2" t="s">
        <v>14445</v>
      </c>
      <c r="C8452" s="2" t="s">
        <v>14326</v>
      </c>
      <c r="D8452" s="2" t="s">
        <v>149</v>
      </c>
      <c r="E8452" s="2"/>
      <c r="F8452" s="2"/>
    </row>
    <row r="8453" spans="1:6" ht="18" customHeight="1">
      <c r="A8453" s="2">
        <v>8411991010</v>
      </c>
      <c r="B8453" s="2" t="s">
        <v>14446</v>
      </c>
      <c r="C8453" s="2" t="s">
        <v>14326</v>
      </c>
      <c r="D8453" s="2" t="s">
        <v>149</v>
      </c>
      <c r="E8453" s="2"/>
      <c r="F8453" s="2"/>
    </row>
    <row r="8454" spans="1:6" ht="18" customHeight="1">
      <c r="A8454" s="2">
        <v>8411991090</v>
      </c>
      <c r="B8454" s="2" t="s">
        <v>14447</v>
      </c>
      <c r="C8454" s="2" t="s">
        <v>14326</v>
      </c>
      <c r="D8454" s="2" t="s">
        <v>149</v>
      </c>
      <c r="E8454" s="2"/>
      <c r="F8454" s="2"/>
    </row>
    <row r="8455" spans="1:6" ht="18" customHeight="1">
      <c r="A8455" s="2">
        <v>8411999000</v>
      </c>
      <c r="B8455" s="2" t="s">
        <v>14448</v>
      </c>
      <c r="C8455" s="2" t="s">
        <v>14326</v>
      </c>
      <c r="D8455" s="2" t="s">
        <v>149</v>
      </c>
      <c r="E8455" s="2"/>
      <c r="F8455" s="2"/>
    </row>
    <row r="8456" spans="1:6" ht="18" customHeight="1">
      <c r="A8456" s="2">
        <v>8412101040</v>
      </c>
      <c r="B8456" s="2" t="s">
        <v>14449</v>
      </c>
      <c r="C8456" s="2" t="s">
        <v>14450</v>
      </c>
      <c r="D8456" s="2" t="s">
        <v>14241</v>
      </c>
      <c r="E8456" s="2" t="s">
        <v>149</v>
      </c>
      <c r="F8456" s="2">
        <v>3</v>
      </c>
    </row>
    <row r="8457" spans="1:6" ht="18" customHeight="1">
      <c r="A8457" s="2">
        <v>8412101090</v>
      </c>
      <c r="B8457" s="2" t="s">
        <v>14451</v>
      </c>
      <c r="C8457" s="2" t="s">
        <v>14450</v>
      </c>
      <c r="D8457" s="2" t="s">
        <v>14241</v>
      </c>
      <c r="E8457" s="2" t="s">
        <v>149</v>
      </c>
      <c r="F8457" s="2"/>
    </row>
    <row r="8458" spans="1:6" ht="18" customHeight="1">
      <c r="A8458" s="2">
        <v>8412109000</v>
      </c>
      <c r="B8458" s="2" t="s">
        <v>14452</v>
      </c>
      <c r="C8458" s="2" t="s">
        <v>14450</v>
      </c>
      <c r="D8458" s="2" t="s">
        <v>14241</v>
      </c>
      <c r="E8458" s="2" t="s">
        <v>149</v>
      </c>
      <c r="F8458" s="2"/>
    </row>
    <row r="8459" spans="1:6" ht="18" customHeight="1">
      <c r="A8459" s="2">
        <v>8412210010</v>
      </c>
      <c r="B8459" s="2" t="s">
        <v>14453</v>
      </c>
      <c r="C8459" s="2" t="s">
        <v>14454</v>
      </c>
      <c r="D8459" s="2" t="s">
        <v>14241</v>
      </c>
      <c r="E8459" s="2" t="s">
        <v>149</v>
      </c>
      <c r="F8459" s="2"/>
    </row>
    <row r="8460" spans="1:6" ht="18" customHeight="1">
      <c r="A8460" s="2">
        <v>8412210020</v>
      </c>
      <c r="B8460" s="2" t="s">
        <v>14455</v>
      </c>
      <c r="C8460" s="2" t="s">
        <v>14454</v>
      </c>
      <c r="D8460" s="2" t="s">
        <v>14241</v>
      </c>
      <c r="E8460" s="2" t="s">
        <v>149</v>
      </c>
      <c r="F8460" s="2"/>
    </row>
    <row r="8461" spans="1:6" ht="18" customHeight="1">
      <c r="A8461" s="2">
        <v>8412210090</v>
      </c>
      <c r="B8461" s="2" t="s">
        <v>14456</v>
      </c>
      <c r="C8461" s="2" t="s">
        <v>14454</v>
      </c>
      <c r="D8461" s="2" t="s">
        <v>14241</v>
      </c>
      <c r="E8461" s="2" t="s">
        <v>149</v>
      </c>
      <c r="F8461" s="2"/>
    </row>
    <row r="8462" spans="1:6" ht="18" customHeight="1">
      <c r="A8462" s="2">
        <v>8412291000</v>
      </c>
      <c r="B8462" s="2" t="s">
        <v>14457</v>
      </c>
      <c r="C8462" s="2" t="s">
        <v>14454</v>
      </c>
      <c r="D8462" s="2" t="s">
        <v>14241</v>
      </c>
      <c r="E8462" s="2" t="s">
        <v>149</v>
      </c>
      <c r="F8462" s="2"/>
    </row>
    <row r="8463" spans="1:6" ht="18" customHeight="1">
      <c r="A8463" s="2">
        <v>8412299010</v>
      </c>
      <c r="B8463" s="2" t="s">
        <v>14458</v>
      </c>
      <c r="C8463" s="2" t="s">
        <v>14454</v>
      </c>
      <c r="D8463" s="2" t="s">
        <v>14241</v>
      </c>
      <c r="E8463" s="2" t="s">
        <v>149</v>
      </c>
      <c r="F8463" s="2"/>
    </row>
    <row r="8464" spans="1:6" ht="18" customHeight="1">
      <c r="A8464" s="2">
        <v>8412299020</v>
      </c>
      <c r="B8464" s="2" t="s">
        <v>14459</v>
      </c>
      <c r="C8464" s="2" t="s">
        <v>14454</v>
      </c>
      <c r="D8464" s="2" t="s">
        <v>14241</v>
      </c>
      <c r="E8464" s="2" t="s">
        <v>149</v>
      </c>
      <c r="F8464" s="2"/>
    </row>
    <row r="8465" spans="1:6" ht="18" customHeight="1">
      <c r="A8465" s="2">
        <v>8412299090</v>
      </c>
      <c r="B8465" s="2" t="s">
        <v>14460</v>
      </c>
      <c r="C8465" s="2" t="s">
        <v>14454</v>
      </c>
      <c r="D8465" s="2" t="s">
        <v>14241</v>
      </c>
      <c r="E8465" s="2" t="s">
        <v>149</v>
      </c>
      <c r="F8465" s="2"/>
    </row>
    <row r="8466" spans="1:6" ht="18" customHeight="1">
      <c r="A8466" s="2">
        <v>8412310001</v>
      </c>
      <c r="B8466" s="2" t="s">
        <v>14461</v>
      </c>
      <c r="C8466" s="2" t="s">
        <v>14454</v>
      </c>
      <c r="D8466" s="2" t="s">
        <v>14241</v>
      </c>
      <c r="E8466" s="2" t="s">
        <v>149</v>
      </c>
      <c r="F8466" s="2"/>
    </row>
    <row r="8467" spans="1:6" ht="18" customHeight="1">
      <c r="A8467" s="2">
        <v>8412310010</v>
      </c>
      <c r="B8467" s="2" t="s">
        <v>14462</v>
      </c>
      <c r="C8467" s="2" t="s">
        <v>14454</v>
      </c>
      <c r="D8467" s="2" t="s">
        <v>14241</v>
      </c>
      <c r="E8467" s="2" t="s">
        <v>149</v>
      </c>
      <c r="F8467" s="2"/>
    </row>
    <row r="8468" spans="1:6" ht="18" customHeight="1">
      <c r="A8468" s="2">
        <v>8412310090</v>
      </c>
      <c r="B8468" s="2" t="s">
        <v>14463</v>
      </c>
      <c r="C8468" s="2" t="s">
        <v>14454</v>
      </c>
      <c r="D8468" s="2" t="s">
        <v>14241</v>
      </c>
      <c r="E8468" s="2" t="s">
        <v>149</v>
      </c>
      <c r="F8468" s="2"/>
    </row>
    <row r="8469" spans="1:6" ht="18" customHeight="1">
      <c r="A8469" s="2">
        <v>8412390010</v>
      </c>
      <c r="B8469" s="2" t="s">
        <v>14464</v>
      </c>
      <c r="C8469" s="2" t="s">
        <v>14454</v>
      </c>
      <c r="D8469" s="2" t="s">
        <v>14241</v>
      </c>
      <c r="E8469" s="2" t="s">
        <v>149</v>
      </c>
      <c r="F8469" s="2"/>
    </row>
    <row r="8470" spans="1:6" ht="18" customHeight="1">
      <c r="A8470" s="2">
        <v>8412390090</v>
      </c>
      <c r="B8470" s="2" t="s">
        <v>14465</v>
      </c>
      <c r="C8470" s="2" t="s">
        <v>14454</v>
      </c>
      <c r="D8470" s="2" t="s">
        <v>14241</v>
      </c>
      <c r="E8470" s="2" t="s">
        <v>149</v>
      </c>
      <c r="F8470" s="2"/>
    </row>
    <row r="8471" spans="1:6" ht="18" customHeight="1">
      <c r="A8471" s="2">
        <v>8412800030</v>
      </c>
      <c r="B8471" s="2" t="s">
        <v>14466</v>
      </c>
      <c r="C8471" s="2" t="s">
        <v>14454</v>
      </c>
      <c r="D8471" s="2" t="s">
        <v>14241</v>
      </c>
      <c r="E8471" s="2" t="s">
        <v>149</v>
      </c>
      <c r="F8471" s="2"/>
    </row>
    <row r="8472" spans="1:6" ht="18" customHeight="1">
      <c r="A8472" s="2">
        <v>8412800090</v>
      </c>
      <c r="B8472" s="2" t="s">
        <v>14467</v>
      </c>
      <c r="C8472" s="2" t="s">
        <v>14454</v>
      </c>
      <c r="D8472" s="2" t="s">
        <v>14241</v>
      </c>
      <c r="E8472" s="2" t="s">
        <v>149</v>
      </c>
      <c r="F8472" s="2"/>
    </row>
    <row r="8473" spans="1:6" ht="18" customHeight="1">
      <c r="A8473" s="2">
        <v>8412901010</v>
      </c>
      <c r="B8473" s="2" t="s">
        <v>14468</v>
      </c>
      <c r="C8473" s="2" t="s">
        <v>9068</v>
      </c>
      <c r="D8473" s="2" t="s">
        <v>149</v>
      </c>
      <c r="E8473" s="2"/>
      <c r="F8473" s="2">
        <v>3</v>
      </c>
    </row>
    <row r="8474" spans="1:6" ht="18" customHeight="1">
      <c r="A8474" s="2">
        <v>8412901020</v>
      </c>
      <c r="B8474" s="2" t="s">
        <v>14469</v>
      </c>
      <c r="C8474" s="2" t="s">
        <v>9068</v>
      </c>
      <c r="D8474" s="2" t="s">
        <v>149</v>
      </c>
      <c r="E8474" s="2"/>
      <c r="F8474" s="2"/>
    </row>
    <row r="8475" spans="1:6" ht="18" customHeight="1">
      <c r="A8475" s="2">
        <v>8412901090</v>
      </c>
      <c r="B8475" s="2" t="s">
        <v>14470</v>
      </c>
      <c r="C8475" s="2" t="s">
        <v>9068</v>
      </c>
      <c r="D8475" s="2" t="s">
        <v>149</v>
      </c>
      <c r="E8475" s="2"/>
      <c r="F8475" s="2"/>
    </row>
    <row r="8476" spans="1:6" ht="18" customHeight="1">
      <c r="A8476" s="2">
        <v>8412909010</v>
      </c>
      <c r="B8476" s="2" t="s">
        <v>14471</v>
      </c>
      <c r="C8476" s="2" t="s">
        <v>9068</v>
      </c>
      <c r="D8476" s="2" t="s">
        <v>149</v>
      </c>
      <c r="E8476" s="2"/>
      <c r="F8476" s="2"/>
    </row>
    <row r="8477" spans="1:6" ht="18" customHeight="1">
      <c r="A8477" s="2">
        <v>8412909020</v>
      </c>
      <c r="B8477" s="2" t="s">
        <v>14472</v>
      </c>
      <c r="C8477" s="2" t="s">
        <v>9068</v>
      </c>
      <c r="D8477" s="2" t="s">
        <v>149</v>
      </c>
      <c r="E8477" s="2"/>
      <c r="F8477" s="2"/>
    </row>
    <row r="8478" spans="1:6" ht="18" customHeight="1">
      <c r="A8478" s="2">
        <v>8412909090</v>
      </c>
      <c r="B8478" s="2" t="s">
        <v>14473</v>
      </c>
      <c r="C8478" s="2" t="s">
        <v>9068</v>
      </c>
      <c r="D8478" s="2" t="s">
        <v>149</v>
      </c>
      <c r="E8478" s="2"/>
      <c r="F8478" s="2"/>
    </row>
    <row r="8479" spans="1:6" ht="18" customHeight="1">
      <c r="A8479" s="2">
        <v>8413110000</v>
      </c>
      <c r="B8479" s="2" t="s">
        <v>14474</v>
      </c>
      <c r="C8479" s="2" t="s">
        <v>14475</v>
      </c>
      <c r="D8479" s="2" t="s">
        <v>14241</v>
      </c>
      <c r="E8479" s="2" t="s">
        <v>149</v>
      </c>
      <c r="F8479" s="2"/>
    </row>
    <row r="8480" spans="1:6" ht="18" customHeight="1">
      <c r="A8480" s="2">
        <v>8413190000</v>
      </c>
      <c r="B8480" s="2" t="s">
        <v>14476</v>
      </c>
      <c r="C8480" s="2" t="s">
        <v>14475</v>
      </c>
      <c r="D8480" s="2" t="s">
        <v>14241</v>
      </c>
      <c r="E8480" s="2" t="s">
        <v>149</v>
      </c>
      <c r="F8480" s="2"/>
    </row>
    <row r="8481" spans="1:6" ht="18" customHeight="1">
      <c r="A8481" s="2">
        <v>8413200000</v>
      </c>
      <c r="B8481" s="2" t="s">
        <v>14477</v>
      </c>
      <c r="C8481" s="2" t="s">
        <v>14478</v>
      </c>
      <c r="D8481" s="2" t="s">
        <v>14241</v>
      </c>
      <c r="E8481" s="2" t="s">
        <v>149</v>
      </c>
      <c r="F8481" s="2"/>
    </row>
    <row r="8482" spans="1:6" ht="18" customHeight="1">
      <c r="A8482" s="2">
        <v>8413302100</v>
      </c>
      <c r="B8482" s="2" t="s">
        <v>14479</v>
      </c>
      <c r="C8482" s="2" t="s">
        <v>14480</v>
      </c>
      <c r="D8482" s="2" t="s">
        <v>14241</v>
      </c>
      <c r="E8482" s="2" t="s">
        <v>149</v>
      </c>
      <c r="F8482" s="2"/>
    </row>
    <row r="8483" spans="1:6" ht="18" customHeight="1">
      <c r="A8483" s="2">
        <v>8413302900</v>
      </c>
      <c r="B8483" s="2" t="s">
        <v>14481</v>
      </c>
      <c r="C8483" s="2" t="s">
        <v>14480</v>
      </c>
      <c r="D8483" s="2" t="s">
        <v>14241</v>
      </c>
      <c r="E8483" s="2" t="s">
        <v>149</v>
      </c>
      <c r="F8483" s="2"/>
    </row>
    <row r="8484" spans="1:6" ht="18" customHeight="1">
      <c r="A8484" s="2">
        <v>8413303000</v>
      </c>
      <c r="B8484" s="2" t="s">
        <v>14482</v>
      </c>
      <c r="C8484" s="2" t="s">
        <v>14480</v>
      </c>
      <c r="D8484" s="2" t="s">
        <v>14241</v>
      </c>
      <c r="E8484" s="2" t="s">
        <v>149</v>
      </c>
      <c r="F8484" s="2"/>
    </row>
    <row r="8485" spans="1:6" ht="18" customHeight="1">
      <c r="A8485" s="2">
        <v>8413309000</v>
      </c>
      <c r="B8485" s="2" t="s">
        <v>14483</v>
      </c>
      <c r="C8485" s="2" t="s">
        <v>14480</v>
      </c>
      <c r="D8485" s="2" t="s">
        <v>14241</v>
      </c>
      <c r="E8485" s="2" t="s">
        <v>149</v>
      </c>
      <c r="F8485" s="2"/>
    </row>
    <row r="8486" spans="1:6" ht="18" customHeight="1">
      <c r="A8486" s="2">
        <v>8413400000</v>
      </c>
      <c r="B8486" s="2" t="s">
        <v>14484</v>
      </c>
      <c r="C8486" s="2" t="s">
        <v>9068</v>
      </c>
      <c r="D8486" s="2" t="s">
        <v>14241</v>
      </c>
      <c r="E8486" s="2" t="s">
        <v>149</v>
      </c>
      <c r="F8486" s="2"/>
    </row>
    <row r="8487" spans="1:6" ht="18" customHeight="1">
      <c r="A8487" s="2">
        <v>8413501010</v>
      </c>
      <c r="B8487" s="2" t="s">
        <v>14485</v>
      </c>
      <c r="C8487" s="2" t="s">
        <v>14486</v>
      </c>
      <c r="D8487" s="2" t="s">
        <v>14241</v>
      </c>
      <c r="E8487" s="2" t="s">
        <v>149</v>
      </c>
      <c r="F8487" s="2"/>
    </row>
    <row r="8488" spans="1:6" ht="18" customHeight="1">
      <c r="A8488" s="2">
        <v>8413501020</v>
      </c>
      <c r="B8488" s="2" t="s">
        <v>14487</v>
      </c>
      <c r="C8488" s="2" t="s">
        <v>14486</v>
      </c>
      <c r="D8488" s="2" t="s">
        <v>14241</v>
      </c>
      <c r="E8488" s="2" t="s">
        <v>149</v>
      </c>
      <c r="F8488" s="2">
        <v>3</v>
      </c>
    </row>
    <row r="8489" spans="1:6" ht="18" customHeight="1">
      <c r="A8489" s="2">
        <v>8413501090</v>
      </c>
      <c r="B8489" s="2" t="s">
        <v>14488</v>
      </c>
      <c r="C8489" s="2" t="s">
        <v>14486</v>
      </c>
      <c r="D8489" s="2" t="s">
        <v>14241</v>
      </c>
      <c r="E8489" s="2" t="s">
        <v>149</v>
      </c>
      <c r="F8489" s="2"/>
    </row>
    <row r="8490" spans="1:6" ht="18" customHeight="1">
      <c r="A8490" s="2">
        <v>8413502010</v>
      </c>
      <c r="B8490" s="2" t="s">
        <v>14489</v>
      </c>
      <c r="C8490" s="2" t="s">
        <v>14486</v>
      </c>
      <c r="D8490" s="2" t="s">
        <v>14241</v>
      </c>
      <c r="E8490" s="2" t="s">
        <v>149</v>
      </c>
      <c r="F8490" s="2"/>
    </row>
    <row r="8491" spans="1:6" ht="18" customHeight="1">
      <c r="A8491" s="2">
        <v>8413502020</v>
      </c>
      <c r="B8491" s="2" t="s">
        <v>14490</v>
      </c>
      <c r="C8491" s="2" t="s">
        <v>14486</v>
      </c>
      <c r="D8491" s="2" t="s">
        <v>14241</v>
      </c>
      <c r="E8491" s="2" t="s">
        <v>149</v>
      </c>
      <c r="F8491" s="2">
        <v>3</v>
      </c>
    </row>
    <row r="8492" spans="1:6" ht="18" customHeight="1">
      <c r="A8492" s="2">
        <v>8413502030</v>
      </c>
      <c r="B8492" s="2" t="s">
        <v>14491</v>
      </c>
      <c r="C8492" s="2" t="s">
        <v>14486</v>
      </c>
      <c r="D8492" s="2" t="s">
        <v>14241</v>
      </c>
      <c r="E8492" s="2" t="s">
        <v>149</v>
      </c>
      <c r="F8492" s="2">
        <v>3</v>
      </c>
    </row>
    <row r="8493" spans="1:6" ht="18" customHeight="1">
      <c r="A8493" s="2">
        <v>8413502040</v>
      </c>
      <c r="B8493" s="2" t="s">
        <v>14492</v>
      </c>
      <c r="C8493" s="2" t="s">
        <v>14486</v>
      </c>
      <c r="D8493" s="2" t="s">
        <v>14241</v>
      </c>
      <c r="E8493" s="2" t="s">
        <v>149</v>
      </c>
      <c r="F8493" s="2"/>
    </row>
    <row r="8494" spans="1:6" ht="18" customHeight="1">
      <c r="A8494" s="2">
        <v>8413502050</v>
      </c>
      <c r="B8494" s="2" t="s">
        <v>14493</v>
      </c>
      <c r="C8494" s="2" t="s">
        <v>14486</v>
      </c>
      <c r="D8494" s="2" t="s">
        <v>14241</v>
      </c>
      <c r="E8494" s="2" t="s">
        <v>149</v>
      </c>
      <c r="F8494" s="2"/>
    </row>
    <row r="8495" spans="1:6" ht="18" customHeight="1">
      <c r="A8495" s="2">
        <v>8413502090</v>
      </c>
      <c r="B8495" s="2" t="s">
        <v>14494</v>
      </c>
      <c r="C8495" s="2" t="s">
        <v>14486</v>
      </c>
      <c r="D8495" s="2" t="s">
        <v>14241</v>
      </c>
      <c r="E8495" s="2" t="s">
        <v>149</v>
      </c>
      <c r="F8495" s="2"/>
    </row>
    <row r="8496" spans="1:6" ht="18" customHeight="1">
      <c r="A8496" s="2">
        <v>8413503101</v>
      </c>
      <c r="B8496" s="2" t="s">
        <v>14495</v>
      </c>
      <c r="C8496" s="2" t="s">
        <v>14486</v>
      </c>
      <c r="D8496" s="2" t="s">
        <v>14241</v>
      </c>
      <c r="E8496" s="2" t="s">
        <v>149</v>
      </c>
      <c r="F8496" s="2"/>
    </row>
    <row r="8497" spans="1:6" ht="18" customHeight="1">
      <c r="A8497" s="2">
        <v>8413503110</v>
      </c>
      <c r="B8497" s="2" t="s">
        <v>14496</v>
      </c>
      <c r="C8497" s="2" t="s">
        <v>14486</v>
      </c>
      <c r="D8497" s="2" t="s">
        <v>14241</v>
      </c>
      <c r="E8497" s="2" t="s">
        <v>149</v>
      </c>
      <c r="F8497" s="2"/>
    </row>
    <row r="8498" spans="1:6" ht="18" customHeight="1">
      <c r="A8498" s="2">
        <v>8413503190</v>
      </c>
      <c r="B8498" s="2" t="s">
        <v>14497</v>
      </c>
      <c r="C8498" s="2" t="s">
        <v>14486</v>
      </c>
      <c r="D8498" s="2" t="s">
        <v>14241</v>
      </c>
      <c r="E8498" s="2" t="s">
        <v>149</v>
      </c>
      <c r="F8498" s="2"/>
    </row>
    <row r="8499" spans="1:6" ht="18" customHeight="1">
      <c r="A8499" s="2">
        <v>8413503901</v>
      </c>
      <c r="B8499" s="2" t="s">
        <v>14498</v>
      </c>
      <c r="C8499" s="2" t="s">
        <v>14486</v>
      </c>
      <c r="D8499" s="2" t="s">
        <v>14241</v>
      </c>
      <c r="E8499" s="2" t="s">
        <v>149</v>
      </c>
      <c r="F8499" s="2"/>
    </row>
    <row r="8500" spans="1:6" ht="18" customHeight="1">
      <c r="A8500" s="2">
        <v>8413503920</v>
      </c>
      <c r="B8500" s="2" t="s">
        <v>14499</v>
      </c>
      <c r="C8500" s="2" t="s">
        <v>14486</v>
      </c>
      <c r="D8500" s="2" t="s">
        <v>14241</v>
      </c>
      <c r="E8500" s="2" t="s">
        <v>149</v>
      </c>
      <c r="F8500" s="2">
        <v>3</v>
      </c>
    </row>
    <row r="8501" spans="1:6" ht="18" customHeight="1">
      <c r="A8501" s="2">
        <v>8413503990</v>
      </c>
      <c r="B8501" s="2" t="s">
        <v>14500</v>
      </c>
      <c r="C8501" s="2" t="s">
        <v>14486</v>
      </c>
      <c r="D8501" s="2" t="s">
        <v>14241</v>
      </c>
      <c r="E8501" s="2" t="s">
        <v>149</v>
      </c>
      <c r="F8501" s="2"/>
    </row>
    <row r="8502" spans="1:6" ht="18" customHeight="1">
      <c r="A8502" s="2">
        <v>8413509010</v>
      </c>
      <c r="B8502" s="2" t="s">
        <v>14501</v>
      </c>
      <c r="C8502" s="2" t="s">
        <v>14486</v>
      </c>
      <c r="D8502" s="2" t="s">
        <v>14241</v>
      </c>
      <c r="E8502" s="2" t="s">
        <v>149</v>
      </c>
      <c r="F8502" s="2"/>
    </row>
    <row r="8503" spans="1:6" ht="18" customHeight="1">
      <c r="A8503" s="2">
        <v>8413509020</v>
      </c>
      <c r="B8503" s="2" t="s">
        <v>14502</v>
      </c>
      <c r="C8503" s="2" t="s">
        <v>14486</v>
      </c>
      <c r="D8503" s="2" t="s">
        <v>14241</v>
      </c>
      <c r="E8503" s="2" t="s">
        <v>149</v>
      </c>
      <c r="F8503" s="2">
        <v>3</v>
      </c>
    </row>
    <row r="8504" spans="1:6" ht="18" customHeight="1">
      <c r="A8504" s="2">
        <v>8413509090</v>
      </c>
      <c r="B8504" s="2" t="s">
        <v>14503</v>
      </c>
      <c r="C8504" s="2" t="s">
        <v>14486</v>
      </c>
      <c r="D8504" s="2" t="s">
        <v>14241</v>
      </c>
      <c r="E8504" s="2" t="s">
        <v>149</v>
      </c>
      <c r="F8504" s="2"/>
    </row>
    <row r="8505" spans="1:6" ht="18" customHeight="1">
      <c r="A8505" s="2">
        <v>8413602101</v>
      </c>
      <c r="B8505" s="2" t="s">
        <v>14504</v>
      </c>
      <c r="C8505" s="2" t="s">
        <v>14505</v>
      </c>
      <c r="D8505" s="2" t="s">
        <v>14241</v>
      </c>
      <c r="E8505" s="2" t="s">
        <v>149</v>
      </c>
      <c r="F8505" s="2"/>
    </row>
    <row r="8506" spans="1:6" ht="18" customHeight="1">
      <c r="A8506" s="2">
        <v>8413602110</v>
      </c>
      <c r="B8506" s="2" t="s">
        <v>14506</v>
      </c>
      <c r="C8506" s="2" t="s">
        <v>14505</v>
      </c>
      <c r="D8506" s="2" t="s">
        <v>14241</v>
      </c>
      <c r="E8506" s="2" t="s">
        <v>149</v>
      </c>
      <c r="F8506" s="2">
        <v>3</v>
      </c>
    </row>
    <row r="8507" spans="1:6" ht="18" customHeight="1">
      <c r="A8507" s="2">
        <v>8413602190</v>
      </c>
      <c r="B8507" s="2" t="s">
        <v>14507</v>
      </c>
      <c r="C8507" s="2" t="s">
        <v>14505</v>
      </c>
      <c r="D8507" s="2" t="s">
        <v>14241</v>
      </c>
      <c r="E8507" s="2" t="s">
        <v>149</v>
      </c>
      <c r="F8507" s="2"/>
    </row>
    <row r="8508" spans="1:6" ht="18" customHeight="1">
      <c r="A8508" s="2">
        <v>8413602201</v>
      </c>
      <c r="B8508" s="2" t="s">
        <v>14508</v>
      </c>
      <c r="C8508" s="2" t="s">
        <v>14505</v>
      </c>
      <c r="D8508" s="2" t="s">
        <v>14241</v>
      </c>
      <c r="E8508" s="2" t="s">
        <v>149</v>
      </c>
      <c r="F8508" s="2"/>
    </row>
    <row r="8509" spans="1:6" ht="18" customHeight="1">
      <c r="A8509" s="2">
        <v>8413602202</v>
      </c>
      <c r="B8509" s="2" t="s">
        <v>14509</v>
      </c>
      <c r="C8509" s="2" t="s">
        <v>14505</v>
      </c>
      <c r="D8509" s="2" t="s">
        <v>14241</v>
      </c>
      <c r="E8509" s="2" t="s">
        <v>149</v>
      </c>
      <c r="F8509" s="2"/>
    </row>
    <row r="8510" spans="1:6" ht="18" customHeight="1">
      <c r="A8510" s="2">
        <v>8413602210</v>
      </c>
      <c r="B8510" s="2" t="s">
        <v>14510</v>
      </c>
      <c r="C8510" s="2" t="s">
        <v>14505</v>
      </c>
      <c r="D8510" s="2" t="s">
        <v>14241</v>
      </c>
      <c r="E8510" s="2" t="s">
        <v>149</v>
      </c>
      <c r="F8510" s="2"/>
    </row>
    <row r="8511" spans="1:6" ht="18" customHeight="1">
      <c r="A8511" s="2">
        <v>8413602220</v>
      </c>
      <c r="B8511" s="2" t="s">
        <v>14511</v>
      </c>
      <c r="C8511" s="2" t="s">
        <v>14505</v>
      </c>
      <c r="D8511" s="2" t="s">
        <v>14241</v>
      </c>
      <c r="E8511" s="2" t="s">
        <v>149</v>
      </c>
      <c r="F8511" s="2">
        <v>3</v>
      </c>
    </row>
    <row r="8512" spans="1:6" ht="18" customHeight="1">
      <c r="A8512" s="2">
        <v>8413602290</v>
      </c>
      <c r="B8512" s="2" t="s">
        <v>14512</v>
      </c>
      <c r="C8512" s="2" t="s">
        <v>14505</v>
      </c>
      <c r="D8512" s="2" t="s">
        <v>14241</v>
      </c>
      <c r="E8512" s="2" t="s">
        <v>149</v>
      </c>
      <c r="F8512" s="2"/>
    </row>
    <row r="8513" spans="1:6" ht="18" customHeight="1">
      <c r="A8513" s="2">
        <v>8413602901</v>
      </c>
      <c r="B8513" s="2" t="s">
        <v>14513</v>
      </c>
      <c r="C8513" s="2" t="s">
        <v>14505</v>
      </c>
      <c r="D8513" s="2" t="s">
        <v>14241</v>
      </c>
      <c r="E8513" s="2" t="s">
        <v>149</v>
      </c>
      <c r="F8513" s="2"/>
    </row>
    <row r="8514" spans="1:6" ht="18" customHeight="1">
      <c r="A8514" s="2">
        <v>8413602990</v>
      </c>
      <c r="B8514" s="2" t="s">
        <v>14514</v>
      </c>
      <c r="C8514" s="2" t="s">
        <v>14505</v>
      </c>
      <c r="D8514" s="2" t="s">
        <v>14241</v>
      </c>
      <c r="E8514" s="2" t="s">
        <v>149</v>
      </c>
      <c r="F8514" s="2"/>
    </row>
    <row r="8515" spans="1:6" ht="18" customHeight="1">
      <c r="A8515" s="2">
        <v>8413603101</v>
      </c>
      <c r="B8515" s="2" t="s">
        <v>14515</v>
      </c>
      <c r="C8515" s="2" t="s">
        <v>14505</v>
      </c>
      <c r="D8515" s="2" t="s">
        <v>14241</v>
      </c>
      <c r="E8515" s="2" t="s">
        <v>149</v>
      </c>
      <c r="F8515" s="2"/>
    </row>
    <row r="8516" spans="1:6" ht="18" customHeight="1">
      <c r="A8516" s="2">
        <v>8413603130</v>
      </c>
      <c r="B8516" s="2" t="s">
        <v>14516</v>
      </c>
      <c r="C8516" s="2" t="s">
        <v>14505</v>
      </c>
      <c r="D8516" s="2" t="s">
        <v>14241</v>
      </c>
      <c r="E8516" s="2" t="s">
        <v>149</v>
      </c>
      <c r="F8516" s="2">
        <v>3</v>
      </c>
    </row>
    <row r="8517" spans="1:6" ht="18" customHeight="1">
      <c r="A8517" s="2">
        <v>8413603190</v>
      </c>
      <c r="B8517" s="2" t="s">
        <v>14517</v>
      </c>
      <c r="C8517" s="2" t="s">
        <v>14505</v>
      </c>
      <c r="D8517" s="2" t="s">
        <v>14241</v>
      </c>
      <c r="E8517" s="2" t="s">
        <v>149</v>
      </c>
      <c r="F8517" s="2"/>
    </row>
    <row r="8518" spans="1:6" ht="18" customHeight="1">
      <c r="A8518" s="2">
        <v>8413603201</v>
      </c>
      <c r="B8518" s="2" t="s">
        <v>14518</v>
      </c>
      <c r="C8518" s="2" t="s">
        <v>14505</v>
      </c>
      <c r="D8518" s="2" t="s">
        <v>14241</v>
      </c>
      <c r="E8518" s="2" t="s">
        <v>149</v>
      </c>
      <c r="F8518" s="2"/>
    </row>
    <row r="8519" spans="1:6" ht="18" customHeight="1">
      <c r="A8519" s="2">
        <v>8413603210</v>
      </c>
      <c r="B8519" s="2" t="s">
        <v>14519</v>
      </c>
      <c r="C8519" s="2" t="s">
        <v>14505</v>
      </c>
      <c r="D8519" s="2" t="s">
        <v>14241</v>
      </c>
      <c r="E8519" s="2" t="s">
        <v>149</v>
      </c>
      <c r="F8519" s="2">
        <v>3</v>
      </c>
    </row>
    <row r="8520" spans="1:6" ht="18" customHeight="1">
      <c r="A8520" s="2">
        <v>8413603290</v>
      </c>
      <c r="B8520" s="2" t="s">
        <v>14520</v>
      </c>
      <c r="C8520" s="2" t="s">
        <v>14505</v>
      </c>
      <c r="D8520" s="2" t="s">
        <v>14241</v>
      </c>
      <c r="E8520" s="2" t="s">
        <v>149</v>
      </c>
      <c r="F8520" s="2"/>
    </row>
    <row r="8521" spans="1:6" ht="18" customHeight="1">
      <c r="A8521" s="2">
        <v>8413603901</v>
      </c>
      <c r="B8521" s="2" t="s">
        <v>14521</v>
      </c>
      <c r="C8521" s="2" t="s">
        <v>14505</v>
      </c>
      <c r="D8521" s="2" t="s">
        <v>14241</v>
      </c>
      <c r="E8521" s="2" t="s">
        <v>149</v>
      </c>
      <c r="F8521" s="2"/>
    </row>
    <row r="8522" spans="1:6" ht="18" customHeight="1">
      <c r="A8522" s="2">
        <v>8413603902</v>
      </c>
      <c r="B8522" s="2" t="s">
        <v>14522</v>
      </c>
      <c r="C8522" s="2" t="s">
        <v>14505</v>
      </c>
      <c r="D8522" s="2" t="s">
        <v>14241</v>
      </c>
      <c r="E8522" s="2" t="s">
        <v>149</v>
      </c>
      <c r="F8522" s="2">
        <v>3</v>
      </c>
    </row>
    <row r="8523" spans="1:6" ht="18" customHeight="1">
      <c r="A8523" s="2">
        <v>8413603990</v>
      </c>
      <c r="B8523" s="2" t="s">
        <v>14523</v>
      </c>
      <c r="C8523" s="2" t="s">
        <v>14505</v>
      </c>
      <c r="D8523" s="2" t="s">
        <v>14241</v>
      </c>
      <c r="E8523" s="2" t="s">
        <v>149</v>
      </c>
      <c r="F8523" s="2"/>
    </row>
    <row r="8524" spans="1:6" ht="18" customHeight="1">
      <c r="A8524" s="2">
        <v>8413604001</v>
      </c>
      <c r="B8524" s="2" t="s">
        <v>14524</v>
      </c>
      <c r="C8524" s="2" t="s">
        <v>14505</v>
      </c>
      <c r="D8524" s="2" t="s">
        <v>14241</v>
      </c>
      <c r="E8524" s="2" t="s">
        <v>149</v>
      </c>
      <c r="F8524" s="2"/>
    </row>
    <row r="8525" spans="1:6" ht="18" customHeight="1">
      <c r="A8525" s="2">
        <v>8413604010</v>
      </c>
      <c r="B8525" s="2" t="s">
        <v>14525</v>
      </c>
      <c r="C8525" s="2" t="s">
        <v>14505</v>
      </c>
      <c r="D8525" s="2" t="s">
        <v>14241</v>
      </c>
      <c r="E8525" s="2" t="s">
        <v>149</v>
      </c>
      <c r="F8525" s="2">
        <v>3</v>
      </c>
    </row>
    <row r="8526" spans="1:6" ht="18" customHeight="1">
      <c r="A8526" s="2">
        <v>8413604090</v>
      </c>
      <c r="B8526" s="2" t="s">
        <v>14526</v>
      </c>
      <c r="C8526" s="2" t="s">
        <v>14505</v>
      </c>
      <c r="D8526" s="2" t="s">
        <v>14241</v>
      </c>
      <c r="E8526" s="2" t="s">
        <v>149</v>
      </c>
      <c r="F8526" s="2"/>
    </row>
    <row r="8527" spans="1:6" ht="18" customHeight="1">
      <c r="A8527" s="2">
        <v>8413605001</v>
      </c>
      <c r="B8527" s="2" t="s">
        <v>14527</v>
      </c>
      <c r="C8527" s="2" t="s">
        <v>14505</v>
      </c>
      <c r="D8527" s="2" t="s">
        <v>14241</v>
      </c>
      <c r="E8527" s="2" t="s">
        <v>149</v>
      </c>
      <c r="F8527" s="2"/>
    </row>
    <row r="8528" spans="1:6" ht="18" customHeight="1">
      <c r="A8528" s="2">
        <v>8413605090</v>
      </c>
      <c r="B8528" s="2" t="s">
        <v>14528</v>
      </c>
      <c r="C8528" s="2" t="s">
        <v>14505</v>
      </c>
      <c r="D8528" s="2" t="s">
        <v>14241</v>
      </c>
      <c r="E8528" s="2" t="s">
        <v>149</v>
      </c>
      <c r="F8528" s="2"/>
    </row>
    <row r="8529" spans="1:6" ht="18" customHeight="1">
      <c r="A8529" s="2">
        <v>8413606001</v>
      </c>
      <c r="B8529" s="2" t="s">
        <v>14529</v>
      </c>
      <c r="C8529" s="2" t="s">
        <v>14505</v>
      </c>
      <c r="D8529" s="2" t="s">
        <v>14241</v>
      </c>
      <c r="E8529" s="2" t="s">
        <v>149</v>
      </c>
      <c r="F8529" s="2"/>
    </row>
    <row r="8530" spans="1:6" ht="18" customHeight="1">
      <c r="A8530" s="2">
        <v>8413606090</v>
      </c>
      <c r="B8530" s="2" t="s">
        <v>14530</v>
      </c>
      <c r="C8530" s="2" t="s">
        <v>14505</v>
      </c>
      <c r="D8530" s="2" t="s">
        <v>14241</v>
      </c>
      <c r="E8530" s="2" t="s">
        <v>149</v>
      </c>
      <c r="F8530" s="2"/>
    </row>
    <row r="8531" spans="1:6" ht="18" customHeight="1">
      <c r="A8531" s="2">
        <v>8413609010</v>
      </c>
      <c r="B8531" s="2" t="s">
        <v>14531</v>
      </c>
      <c r="C8531" s="2" t="s">
        <v>14505</v>
      </c>
      <c r="D8531" s="2" t="s">
        <v>14241</v>
      </c>
      <c r="E8531" s="2" t="s">
        <v>149</v>
      </c>
      <c r="F8531" s="2"/>
    </row>
    <row r="8532" spans="1:6" ht="18" customHeight="1">
      <c r="A8532" s="2">
        <v>8413609090</v>
      </c>
      <c r="B8532" s="2" t="s">
        <v>14532</v>
      </c>
      <c r="C8532" s="2" t="s">
        <v>14505</v>
      </c>
      <c r="D8532" s="2" t="s">
        <v>14241</v>
      </c>
      <c r="E8532" s="2" t="s">
        <v>149</v>
      </c>
      <c r="F8532" s="2"/>
    </row>
    <row r="8533" spans="1:6" ht="18" customHeight="1">
      <c r="A8533" s="2">
        <v>8413701010</v>
      </c>
      <c r="B8533" s="2" t="s">
        <v>14533</v>
      </c>
      <c r="C8533" s="2" t="s">
        <v>14534</v>
      </c>
      <c r="D8533" s="2" t="s">
        <v>14241</v>
      </c>
      <c r="E8533" s="2" t="s">
        <v>149</v>
      </c>
      <c r="F8533" s="2"/>
    </row>
    <row r="8534" spans="1:6" ht="18" customHeight="1">
      <c r="A8534" s="2">
        <v>8413701040</v>
      </c>
      <c r="B8534" s="2" t="s">
        <v>14535</v>
      </c>
      <c r="C8534" s="2" t="s">
        <v>14534</v>
      </c>
      <c r="D8534" s="2" t="s">
        <v>14241</v>
      </c>
      <c r="E8534" s="2" t="s">
        <v>149</v>
      </c>
      <c r="F8534" s="2">
        <v>3</v>
      </c>
    </row>
    <row r="8535" spans="1:6" ht="18" customHeight="1">
      <c r="A8535" s="2">
        <v>8413701090</v>
      </c>
      <c r="B8535" s="2" t="s">
        <v>14536</v>
      </c>
      <c r="C8535" s="2" t="s">
        <v>14534</v>
      </c>
      <c r="D8535" s="2" t="s">
        <v>14241</v>
      </c>
      <c r="E8535" s="2" t="s">
        <v>149</v>
      </c>
      <c r="F8535" s="2"/>
    </row>
    <row r="8536" spans="1:6" ht="18" customHeight="1">
      <c r="A8536" s="2">
        <v>8413709110</v>
      </c>
      <c r="B8536" s="2" t="s">
        <v>14537</v>
      </c>
      <c r="C8536" s="2" t="s">
        <v>14534</v>
      </c>
      <c r="D8536" s="2" t="s">
        <v>14241</v>
      </c>
      <c r="E8536" s="2" t="s">
        <v>149</v>
      </c>
      <c r="F8536" s="2"/>
    </row>
    <row r="8537" spans="1:6" ht="18" customHeight="1">
      <c r="A8537" s="2">
        <v>8413709190</v>
      </c>
      <c r="B8537" s="2" t="s">
        <v>14538</v>
      </c>
      <c r="C8537" s="2" t="s">
        <v>14534</v>
      </c>
      <c r="D8537" s="2" t="s">
        <v>14241</v>
      </c>
      <c r="E8537" s="2" t="s">
        <v>149</v>
      </c>
      <c r="F8537" s="2"/>
    </row>
    <row r="8538" spans="1:6" ht="18" customHeight="1">
      <c r="A8538" s="2">
        <v>8413709910</v>
      </c>
      <c r="B8538" s="2" t="s">
        <v>14539</v>
      </c>
      <c r="C8538" s="2" t="s">
        <v>14534</v>
      </c>
      <c r="D8538" s="2" t="s">
        <v>14241</v>
      </c>
      <c r="E8538" s="2" t="s">
        <v>149</v>
      </c>
      <c r="F8538" s="2"/>
    </row>
    <row r="8539" spans="1:6" ht="18" customHeight="1">
      <c r="A8539" s="2">
        <v>8413709970</v>
      </c>
      <c r="B8539" s="2" t="s">
        <v>14540</v>
      </c>
      <c r="C8539" s="2" t="s">
        <v>14534</v>
      </c>
      <c r="D8539" s="2" t="s">
        <v>14241</v>
      </c>
      <c r="E8539" s="2" t="s">
        <v>149</v>
      </c>
      <c r="F8539" s="2"/>
    </row>
    <row r="8540" spans="1:6" ht="18" customHeight="1">
      <c r="A8540" s="2">
        <v>8413709980</v>
      </c>
      <c r="B8540" s="2" t="s">
        <v>14541</v>
      </c>
      <c r="C8540" s="2" t="s">
        <v>14534</v>
      </c>
      <c r="D8540" s="2" t="s">
        <v>14241</v>
      </c>
      <c r="E8540" s="2" t="s">
        <v>149</v>
      </c>
      <c r="F8540" s="2">
        <v>3</v>
      </c>
    </row>
    <row r="8541" spans="1:6" ht="18" customHeight="1">
      <c r="A8541" s="2">
        <v>8413709990</v>
      </c>
      <c r="B8541" s="2" t="s">
        <v>14542</v>
      </c>
      <c r="C8541" s="2" t="s">
        <v>14534</v>
      </c>
      <c r="D8541" s="2" t="s">
        <v>14241</v>
      </c>
      <c r="E8541" s="2" t="s">
        <v>149</v>
      </c>
      <c r="F8541" s="2"/>
    </row>
    <row r="8542" spans="1:6" ht="18" customHeight="1">
      <c r="A8542" s="2">
        <v>8413810010</v>
      </c>
      <c r="B8542" s="2" t="s">
        <v>14543</v>
      </c>
      <c r="C8542" s="2" t="s">
        <v>14544</v>
      </c>
      <c r="D8542" s="2" t="s">
        <v>14241</v>
      </c>
      <c r="E8542" s="2" t="s">
        <v>149</v>
      </c>
      <c r="F8542" s="2"/>
    </row>
    <row r="8543" spans="1:6" ht="18" customHeight="1">
      <c r="A8543" s="2">
        <v>8413810020</v>
      </c>
      <c r="B8543" s="2" t="s">
        <v>14545</v>
      </c>
      <c r="C8543" s="2" t="s">
        <v>14544</v>
      </c>
      <c r="D8543" s="2" t="s">
        <v>14241</v>
      </c>
      <c r="E8543" s="2" t="s">
        <v>149</v>
      </c>
      <c r="F8543" s="2">
        <v>3</v>
      </c>
    </row>
    <row r="8544" spans="1:6" ht="18" customHeight="1">
      <c r="A8544" s="2">
        <v>8413810090</v>
      </c>
      <c r="B8544" s="2" t="s">
        <v>14546</v>
      </c>
      <c r="C8544" s="2" t="s">
        <v>14544</v>
      </c>
      <c r="D8544" s="2" t="s">
        <v>14241</v>
      </c>
      <c r="E8544" s="2" t="s">
        <v>149</v>
      </c>
      <c r="F8544" s="2"/>
    </row>
    <row r="8545" spans="1:6" ht="18" customHeight="1">
      <c r="A8545" s="2">
        <v>8413820000</v>
      </c>
      <c r="B8545" s="2" t="s">
        <v>14547</v>
      </c>
      <c r="C8545" s="2" t="s">
        <v>14544</v>
      </c>
      <c r="D8545" s="2" t="s">
        <v>14241</v>
      </c>
      <c r="E8545" s="2" t="s">
        <v>149</v>
      </c>
      <c r="F8545" s="2"/>
    </row>
    <row r="8546" spans="1:6" ht="18" customHeight="1">
      <c r="A8546" s="2">
        <v>8413910000</v>
      </c>
      <c r="B8546" s="2" t="s">
        <v>14548</v>
      </c>
      <c r="C8546" s="2" t="s">
        <v>14326</v>
      </c>
      <c r="D8546" s="2" t="s">
        <v>149</v>
      </c>
      <c r="E8546" s="2"/>
      <c r="F8546" s="2"/>
    </row>
    <row r="8547" spans="1:6" ht="18" customHeight="1">
      <c r="A8547" s="2">
        <v>8413920000</v>
      </c>
      <c r="B8547" s="2" t="s">
        <v>14549</v>
      </c>
      <c r="C8547" s="2" t="s">
        <v>14326</v>
      </c>
      <c r="D8547" s="2" t="s">
        <v>149</v>
      </c>
      <c r="E8547" s="2"/>
      <c r="F8547" s="2"/>
    </row>
    <row r="8548" spans="1:6" ht="18" customHeight="1">
      <c r="A8548" s="2">
        <v>8414100010</v>
      </c>
      <c r="B8548" s="2" t="s">
        <v>14550</v>
      </c>
      <c r="C8548" s="2" t="s">
        <v>14551</v>
      </c>
      <c r="D8548" s="2" t="s">
        <v>14241</v>
      </c>
      <c r="E8548" s="2" t="s">
        <v>149</v>
      </c>
      <c r="F8548" s="2">
        <v>3</v>
      </c>
    </row>
    <row r="8549" spans="1:6" ht="18" customHeight="1">
      <c r="A8549" s="2">
        <v>8414100020</v>
      </c>
      <c r="B8549" s="2" t="s">
        <v>14552</v>
      </c>
      <c r="C8549" s="2" t="s">
        <v>14551</v>
      </c>
      <c r="D8549" s="2" t="s">
        <v>14241</v>
      </c>
      <c r="E8549" s="2" t="s">
        <v>149</v>
      </c>
      <c r="F8549" s="2">
        <v>3</v>
      </c>
    </row>
    <row r="8550" spans="1:6" ht="18" customHeight="1">
      <c r="A8550" s="2">
        <v>8414100030</v>
      </c>
      <c r="B8550" s="2" t="s">
        <v>14553</v>
      </c>
      <c r="C8550" s="2" t="s">
        <v>14551</v>
      </c>
      <c r="D8550" s="2" t="s">
        <v>14241</v>
      </c>
      <c r="E8550" s="2" t="s">
        <v>149</v>
      </c>
      <c r="F8550" s="2">
        <v>3</v>
      </c>
    </row>
    <row r="8551" spans="1:6" ht="18" customHeight="1">
      <c r="A8551" s="2">
        <v>8414100040</v>
      </c>
      <c r="B8551" s="2" t="s">
        <v>14554</v>
      </c>
      <c r="C8551" s="2" t="s">
        <v>14551</v>
      </c>
      <c r="D8551" s="2" t="s">
        <v>14241</v>
      </c>
      <c r="E8551" s="2" t="s">
        <v>149</v>
      </c>
      <c r="F8551" s="2">
        <v>3</v>
      </c>
    </row>
    <row r="8552" spans="1:6" ht="18" customHeight="1">
      <c r="A8552" s="2">
        <v>8414100050</v>
      </c>
      <c r="B8552" s="2" t="s">
        <v>14553</v>
      </c>
      <c r="C8552" s="2" t="s">
        <v>14551</v>
      </c>
      <c r="D8552" s="2" t="s">
        <v>14241</v>
      </c>
      <c r="E8552" s="2" t="s">
        <v>149</v>
      </c>
      <c r="F8552" s="2">
        <v>3</v>
      </c>
    </row>
    <row r="8553" spans="1:6" ht="18" customHeight="1">
      <c r="A8553" s="2">
        <v>8414100060</v>
      </c>
      <c r="B8553" s="2" t="s">
        <v>14555</v>
      </c>
      <c r="C8553" s="2" t="s">
        <v>14551</v>
      </c>
      <c r="D8553" s="2" t="s">
        <v>14241</v>
      </c>
      <c r="E8553" s="2" t="s">
        <v>149</v>
      </c>
      <c r="F8553" s="2"/>
    </row>
    <row r="8554" spans="1:6" ht="18" customHeight="1">
      <c r="A8554" s="2">
        <v>8414100090</v>
      </c>
      <c r="B8554" s="2" t="s">
        <v>14556</v>
      </c>
      <c r="C8554" s="2" t="s">
        <v>14551</v>
      </c>
      <c r="D8554" s="2" t="s">
        <v>14241</v>
      </c>
      <c r="E8554" s="2" t="s">
        <v>149</v>
      </c>
      <c r="F8554" s="2"/>
    </row>
    <row r="8555" spans="1:6" ht="18" customHeight="1">
      <c r="A8555" s="2">
        <v>8414200000</v>
      </c>
      <c r="B8555" s="2" t="s">
        <v>14557</v>
      </c>
      <c r="C8555" s="2" t="s">
        <v>14558</v>
      </c>
      <c r="D8555" s="2" t="s">
        <v>14241</v>
      </c>
      <c r="E8555" s="2" t="s">
        <v>149</v>
      </c>
      <c r="F8555" s="2"/>
    </row>
    <row r="8556" spans="1:6" ht="18" customHeight="1">
      <c r="A8556" s="2">
        <v>8414301100</v>
      </c>
      <c r="B8556" s="2" t="s">
        <v>14559</v>
      </c>
      <c r="C8556" s="2" t="s">
        <v>14560</v>
      </c>
      <c r="D8556" s="2" t="s">
        <v>14241</v>
      </c>
      <c r="E8556" s="2" t="s">
        <v>149</v>
      </c>
      <c r="F8556" s="2" t="s">
        <v>6407</v>
      </c>
    </row>
    <row r="8557" spans="1:6" ht="18" customHeight="1">
      <c r="A8557" s="2">
        <v>8414301200</v>
      </c>
      <c r="B8557" s="2" t="s">
        <v>14561</v>
      </c>
      <c r="C8557" s="2" t="s">
        <v>14560</v>
      </c>
      <c r="D8557" s="2" t="s">
        <v>14241</v>
      </c>
      <c r="E8557" s="2" t="s">
        <v>149</v>
      </c>
      <c r="F8557" s="2" t="s">
        <v>6407</v>
      </c>
    </row>
    <row r="8558" spans="1:6" ht="18" customHeight="1">
      <c r="A8558" s="2">
        <v>8414301300</v>
      </c>
      <c r="B8558" s="2" t="s">
        <v>14562</v>
      </c>
      <c r="C8558" s="2" t="s">
        <v>14560</v>
      </c>
      <c r="D8558" s="2" t="s">
        <v>14241</v>
      </c>
      <c r="E8558" s="2" t="s">
        <v>149</v>
      </c>
      <c r="F8558" s="2" t="s">
        <v>6407</v>
      </c>
    </row>
    <row r="8559" spans="1:6" ht="18" customHeight="1">
      <c r="A8559" s="2">
        <v>8414301400</v>
      </c>
      <c r="B8559" s="2" t="s">
        <v>14563</v>
      </c>
      <c r="C8559" s="2" t="s">
        <v>14560</v>
      </c>
      <c r="D8559" s="2" t="s">
        <v>14241</v>
      </c>
      <c r="E8559" s="2" t="s">
        <v>149</v>
      </c>
      <c r="F8559" s="2"/>
    </row>
    <row r="8560" spans="1:6" ht="18" customHeight="1">
      <c r="A8560" s="2">
        <v>8414301500</v>
      </c>
      <c r="B8560" s="2" t="s">
        <v>14564</v>
      </c>
      <c r="C8560" s="2" t="s">
        <v>14560</v>
      </c>
      <c r="D8560" s="2" t="s">
        <v>14241</v>
      </c>
      <c r="E8560" s="2" t="s">
        <v>149</v>
      </c>
      <c r="F8560" s="2"/>
    </row>
    <row r="8561" spans="1:6" ht="18" customHeight="1">
      <c r="A8561" s="2">
        <v>8414301900</v>
      </c>
      <c r="B8561" s="2" t="s">
        <v>14565</v>
      </c>
      <c r="C8561" s="2" t="s">
        <v>14560</v>
      </c>
      <c r="D8561" s="2" t="s">
        <v>14241</v>
      </c>
      <c r="E8561" s="2" t="s">
        <v>149</v>
      </c>
      <c r="F8561" s="2" t="s">
        <v>6407</v>
      </c>
    </row>
    <row r="8562" spans="1:6" ht="18" customHeight="1">
      <c r="A8562" s="2">
        <v>8414309000</v>
      </c>
      <c r="B8562" s="2" t="s">
        <v>14566</v>
      </c>
      <c r="C8562" s="2" t="s">
        <v>14560</v>
      </c>
      <c r="D8562" s="2" t="s">
        <v>14241</v>
      </c>
      <c r="E8562" s="2" t="s">
        <v>149</v>
      </c>
      <c r="F8562" s="2"/>
    </row>
    <row r="8563" spans="1:6" ht="18" customHeight="1">
      <c r="A8563" s="2">
        <v>8414400000</v>
      </c>
      <c r="B8563" s="2" t="s">
        <v>14567</v>
      </c>
      <c r="C8563" s="2" t="s">
        <v>9068</v>
      </c>
      <c r="D8563" s="2" t="s">
        <v>14241</v>
      </c>
      <c r="E8563" s="2" t="s">
        <v>149</v>
      </c>
      <c r="F8563" s="2"/>
    </row>
    <row r="8564" spans="1:6" ht="18" customHeight="1">
      <c r="A8564" s="2">
        <v>8414511000</v>
      </c>
      <c r="B8564" s="2" t="s">
        <v>14568</v>
      </c>
      <c r="C8564" s="2" t="s">
        <v>14569</v>
      </c>
      <c r="D8564" s="2" t="s">
        <v>14241</v>
      </c>
      <c r="E8564" s="2" t="s">
        <v>149</v>
      </c>
      <c r="F8564" s="2" t="s">
        <v>6407</v>
      </c>
    </row>
    <row r="8565" spans="1:6" ht="18" customHeight="1">
      <c r="A8565" s="2">
        <v>8414512000</v>
      </c>
      <c r="B8565" s="2" t="s">
        <v>14570</v>
      </c>
      <c r="C8565" s="2" t="s">
        <v>14569</v>
      </c>
      <c r="D8565" s="2" t="s">
        <v>14241</v>
      </c>
      <c r="E8565" s="2" t="s">
        <v>149</v>
      </c>
      <c r="F8565" s="2" t="s">
        <v>6407</v>
      </c>
    </row>
    <row r="8566" spans="1:6" ht="18" customHeight="1">
      <c r="A8566" s="2">
        <v>8414513000</v>
      </c>
      <c r="B8566" s="2" t="s">
        <v>14571</v>
      </c>
      <c r="C8566" s="2" t="s">
        <v>14569</v>
      </c>
      <c r="D8566" s="2" t="s">
        <v>14241</v>
      </c>
      <c r="E8566" s="2" t="s">
        <v>149</v>
      </c>
      <c r="F8566" s="2"/>
    </row>
    <row r="8567" spans="1:6" ht="18" customHeight="1">
      <c r="A8567" s="2">
        <v>8414519100</v>
      </c>
      <c r="B8567" s="2" t="s">
        <v>14572</v>
      </c>
      <c r="C8567" s="2" t="s">
        <v>14569</v>
      </c>
      <c r="D8567" s="2" t="s">
        <v>14241</v>
      </c>
      <c r="E8567" s="2" t="s">
        <v>149</v>
      </c>
      <c r="F8567" s="2" t="s">
        <v>6407</v>
      </c>
    </row>
    <row r="8568" spans="1:6" ht="18" customHeight="1">
      <c r="A8568" s="2">
        <v>8414519200</v>
      </c>
      <c r="B8568" s="2" t="s">
        <v>14573</v>
      </c>
      <c r="C8568" s="2" t="s">
        <v>14569</v>
      </c>
      <c r="D8568" s="2" t="s">
        <v>14241</v>
      </c>
      <c r="E8568" s="2" t="s">
        <v>149</v>
      </c>
      <c r="F8568" s="2" t="s">
        <v>6407</v>
      </c>
    </row>
    <row r="8569" spans="1:6" ht="18" customHeight="1">
      <c r="A8569" s="2">
        <v>8414519300</v>
      </c>
      <c r="B8569" s="2" t="s">
        <v>14574</v>
      </c>
      <c r="C8569" s="2" t="s">
        <v>14569</v>
      </c>
      <c r="D8569" s="2" t="s">
        <v>14241</v>
      </c>
      <c r="E8569" s="2" t="s">
        <v>149</v>
      </c>
      <c r="F8569" s="2" t="s">
        <v>6407</v>
      </c>
    </row>
    <row r="8570" spans="1:6" ht="18" customHeight="1">
      <c r="A8570" s="2">
        <v>8414519900</v>
      </c>
      <c r="B8570" s="2" t="s">
        <v>14575</v>
      </c>
      <c r="C8570" s="2" t="s">
        <v>14569</v>
      </c>
      <c r="D8570" s="2" t="s">
        <v>14241</v>
      </c>
      <c r="E8570" s="2" t="s">
        <v>149</v>
      </c>
      <c r="F8570" s="2"/>
    </row>
    <row r="8571" spans="1:6" ht="18" customHeight="1">
      <c r="A8571" s="2">
        <v>8414591000</v>
      </c>
      <c r="B8571" s="2" t="s">
        <v>14576</v>
      </c>
      <c r="C8571" s="2" t="s">
        <v>14569</v>
      </c>
      <c r="D8571" s="2" t="s">
        <v>14241</v>
      </c>
      <c r="E8571" s="2" t="s">
        <v>149</v>
      </c>
      <c r="F8571" s="2" t="s">
        <v>6407</v>
      </c>
    </row>
    <row r="8572" spans="1:6" ht="18" customHeight="1">
      <c r="A8572" s="2">
        <v>8414592000</v>
      </c>
      <c r="B8572" s="2" t="s">
        <v>14577</v>
      </c>
      <c r="C8572" s="2" t="s">
        <v>14569</v>
      </c>
      <c r="D8572" s="2" t="s">
        <v>14241</v>
      </c>
      <c r="E8572" s="2" t="s">
        <v>149</v>
      </c>
      <c r="F8572" s="2" t="s">
        <v>6407</v>
      </c>
    </row>
    <row r="8573" spans="1:6" ht="18" customHeight="1">
      <c r="A8573" s="2">
        <v>8414593000</v>
      </c>
      <c r="B8573" s="2" t="s">
        <v>14578</v>
      </c>
      <c r="C8573" s="2" t="s">
        <v>14569</v>
      </c>
      <c r="D8573" s="2" t="s">
        <v>14241</v>
      </c>
      <c r="E8573" s="2" t="s">
        <v>149</v>
      </c>
      <c r="F8573" s="2"/>
    </row>
    <row r="8574" spans="1:6" ht="18" customHeight="1">
      <c r="A8574" s="2">
        <v>8414599020</v>
      </c>
      <c r="B8574" s="2" t="s">
        <v>14579</v>
      </c>
      <c r="C8574" s="2" t="s">
        <v>14580</v>
      </c>
      <c r="D8574" s="2" t="s">
        <v>14241</v>
      </c>
      <c r="E8574" s="2" t="s">
        <v>149</v>
      </c>
      <c r="F8574" s="2">
        <v>3</v>
      </c>
    </row>
    <row r="8575" spans="1:6" ht="18" customHeight="1">
      <c r="A8575" s="2">
        <v>8414599030</v>
      </c>
      <c r="B8575" s="2" t="s">
        <v>14581</v>
      </c>
      <c r="C8575" s="2" t="s">
        <v>14580</v>
      </c>
      <c r="D8575" s="2" t="s">
        <v>14241</v>
      </c>
      <c r="E8575" s="2" t="s">
        <v>149</v>
      </c>
      <c r="F8575" s="2">
        <v>3</v>
      </c>
    </row>
    <row r="8576" spans="1:6" ht="18" customHeight="1">
      <c r="A8576" s="2">
        <v>8414599040</v>
      </c>
      <c r="B8576" s="2" t="s">
        <v>14582</v>
      </c>
      <c r="C8576" s="2" t="s">
        <v>14580</v>
      </c>
      <c r="D8576" s="2" t="s">
        <v>14241</v>
      </c>
      <c r="E8576" s="2" t="s">
        <v>149</v>
      </c>
      <c r="F8576" s="2">
        <v>3</v>
      </c>
    </row>
    <row r="8577" spans="1:6" ht="18" customHeight="1">
      <c r="A8577" s="2">
        <v>8414599050</v>
      </c>
      <c r="B8577" s="2" t="s">
        <v>14583</v>
      </c>
      <c r="C8577" s="2" t="s">
        <v>14580</v>
      </c>
      <c r="D8577" s="2" t="s">
        <v>14241</v>
      </c>
      <c r="E8577" s="2" t="s">
        <v>149</v>
      </c>
      <c r="F8577" s="2"/>
    </row>
    <row r="8578" spans="1:6" ht="18" customHeight="1">
      <c r="A8578" s="2">
        <v>8414599060</v>
      </c>
      <c r="B8578" s="2" t="s">
        <v>14584</v>
      </c>
      <c r="C8578" s="2" t="s">
        <v>14580</v>
      </c>
      <c r="D8578" s="2" t="s">
        <v>14241</v>
      </c>
      <c r="E8578" s="2" t="s">
        <v>149</v>
      </c>
      <c r="F8578" s="2"/>
    </row>
    <row r="8579" spans="1:6" ht="18" customHeight="1">
      <c r="A8579" s="2">
        <v>8414599091</v>
      </c>
      <c r="B8579" s="2" t="s">
        <v>14585</v>
      </c>
      <c r="C8579" s="2" t="s">
        <v>14580</v>
      </c>
      <c r="D8579" s="2" t="s">
        <v>14241</v>
      </c>
      <c r="E8579" s="2" t="s">
        <v>149</v>
      </c>
      <c r="F8579" s="2" t="s">
        <v>6407</v>
      </c>
    </row>
    <row r="8580" spans="1:6" ht="18" customHeight="1">
      <c r="A8580" s="2">
        <v>8414599099</v>
      </c>
      <c r="B8580" s="2" t="s">
        <v>14586</v>
      </c>
      <c r="C8580" s="2" t="s">
        <v>14580</v>
      </c>
      <c r="D8580" s="2" t="s">
        <v>14241</v>
      </c>
      <c r="E8580" s="2" t="s">
        <v>149</v>
      </c>
      <c r="F8580" s="2"/>
    </row>
    <row r="8581" spans="1:6" ht="18" customHeight="1">
      <c r="A8581" s="2">
        <v>8414601000</v>
      </c>
      <c r="B8581" s="2" t="s">
        <v>14587</v>
      </c>
      <c r="C8581" s="2" t="s">
        <v>14588</v>
      </c>
      <c r="D8581" s="2" t="s">
        <v>14241</v>
      </c>
      <c r="E8581" s="2" t="s">
        <v>149</v>
      </c>
      <c r="F8581" s="2"/>
    </row>
    <row r="8582" spans="1:6" ht="18" customHeight="1">
      <c r="A8582" s="2">
        <v>8414609012</v>
      </c>
      <c r="B8582" s="2" t="s">
        <v>14589</v>
      </c>
      <c r="C8582" s="2" t="s">
        <v>14588</v>
      </c>
      <c r="D8582" s="2" t="s">
        <v>14241</v>
      </c>
      <c r="E8582" s="2" t="s">
        <v>149</v>
      </c>
      <c r="F8582" s="2">
        <v>3</v>
      </c>
    </row>
    <row r="8583" spans="1:6" ht="18" customHeight="1">
      <c r="A8583" s="2">
        <v>8414609014</v>
      </c>
      <c r="B8583" s="2" t="s">
        <v>14590</v>
      </c>
      <c r="C8583" s="2" t="s">
        <v>14588</v>
      </c>
      <c r="D8583" s="2" t="s">
        <v>14241</v>
      </c>
      <c r="E8583" s="2" t="s">
        <v>149</v>
      </c>
      <c r="F8583" s="2">
        <v>3</v>
      </c>
    </row>
    <row r="8584" spans="1:6" ht="18" customHeight="1">
      <c r="A8584" s="2">
        <v>8414609015</v>
      </c>
      <c r="B8584" s="2" t="s">
        <v>14591</v>
      </c>
      <c r="C8584" s="2" t="s">
        <v>14588</v>
      </c>
      <c r="D8584" s="2" t="s">
        <v>14241</v>
      </c>
      <c r="E8584" s="2" t="s">
        <v>149</v>
      </c>
      <c r="F8584" s="2">
        <v>3</v>
      </c>
    </row>
    <row r="8585" spans="1:6" ht="18" customHeight="1">
      <c r="A8585" s="2">
        <v>8414609090</v>
      </c>
      <c r="B8585" s="2" t="s">
        <v>14592</v>
      </c>
      <c r="C8585" s="2" t="s">
        <v>14588</v>
      </c>
      <c r="D8585" s="2" t="s">
        <v>14241</v>
      </c>
      <c r="E8585" s="2" t="s">
        <v>149</v>
      </c>
      <c r="F8585" s="2"/>
    </row>
    <row r="8586" spans="1:6" ht="18" customHeight="1">
      <c r="A8586" s="2">
        <v>8414701010</v>
      </c>
      <c r="B8586" s="2" t="s">
        <v>14593</v>
      </c>
      <c r="C8586" s="2" t="s">
        <v>14588</v>
      </c>
      <c r="D8586" s="2" t="s">
        <v>14241</v>
      </c>
      <c r="E8586" s="2" t="s">
        <v>149</v>
      </c>
      <c r="F8586" s="2">
        <v>3</v>
      </c>
    </row>
    <row r="8587" spans="1:6" ht="18" customHeight="1">
      <c r="A8587" s="2">
        <v>8414701090</v>
      </c>
      <c r="B8587" s="2" t="s">
        <v>14594</v>
      </c>
      <c r="C8587" s="2" t="s">
        <v>14588</v>
      </c>
      <c r="D8587" s="2" t="s">
        <v>14241</v>
      </c>
      <c r="E8587" s="2" t="s">
        <v>149</v>
      </c>
      <c r="F8587" s="2"/>
    </row>
    <row r="8588" spans="1:6" ht="18" customHeight="1">
      <c r="A8588" s="2">
        <v>8414709010</v>
      </c>
      <c r="B8588" s="2" t="s">
        <v>14593</v>
      </c>
      <c r="C8588" s="2" t="s">
        <v>14588</v>
      </c>
      <c r="D8588" s="2" t="s">
        <v>14241</v>
      </c>
      <c r="E8588" s="2" t="s">
        <v>149</v>
      </c>
      <c r="F8588" s="2">
        <v>3</v>
      </c>
    </row>
    <row r="8589" spans="1:6" ht="18" customHeight="1">
      <c r="A8589" s="2">
        <v>8414709090</v>
      </c>
      <c r="B8589" s="2" t="s">
        <v>14594</v>
      </c>
      <c r="C8589" s="2" t="s">
        <v>14588</v>
      </c>
      <c r="D8589" s="2" t="s">
        <v>14241</v>
      </c>
      <c r="E8589" s="2" t="s">
        <v>149</v>
      </c>
      <c r="F8589" s="2"/>
    </row>
    <row r="8590" spans="1:6" ht="18" customHeight="1">
      <c r="A8590" s="2">
        <v>8414801000</v>
      </c>
      <c r="B8590" s="2" t="s">
        <v>14595</v>
      </c>
      <c r="C8590" s="2" t="s">
        <v>9068</v>
      </c>
      <c r="D8590" s="2" t="s">
        <v>14241</v>
      </c>
      <c r="E8590" s="2" t="s">
        <v>149</v>
      </c>
      <c r="F8590" s="2"/>
    </row>
    <row r="8591" spans="1:6" ht="18" customHeight="1">
      <c r="A8591" s="2">
        <v>8414802000</v>
      </c>
      <c r="B8591" s="2" t="s">
        <v>14596</v>
      </c>
      <c r="C8591" s="2" t="s">
        <v>9068</v>
      </c>
      <c r="D8591" s="2" t="s">
        <v>14241</v>
      </c>
      <c r="E8591" s="2" t="s">
        <v>149</v>
      </c>
      <c r="F8591" s="2"/>
    </row>
    <row r="8592" spans="1:6" ht="18" customHeight="1">
      <c r="A8592" s="2">
        <v>8414803000</v>
      </c>
      <c r="B8592" s="2" t="s">
        <v>14597</v>
      </c>
      <c r="C8592" s="2" t="s">
        <v>14598</v>
      </c>
      <c r="D8592" s="2" t="s">
        <v>14241</v>
      </c>
      <c r="E8592" s="2" t="s">
        <v>149</v>
      </c>
      <c r="F8592" s="2"/>
    </row>
    <row r="8593" spans="1:6" ht="18" customHeight="1">
      <c r="A8593" s="2">
        <v>8414804100</v>
      </c>
      <c r="B8593" s="2" t="s">
        <v>14599</v>
      </c>
      <c r="C8593" s="2" t="s">
        <v>9068</v>
      </c>
      <c r="D8593" s="2" t="s">
        <v>14241</v>
      </c>
      <c r="E8593" s="2" t="s">
        <v>149</v>
      </c>
      <c r="F8593" s="2"/>
    </row>
    <row r="8594" spans="1:6" ht="18" customHeight="1">
      <c r="A8594" s="2">
        <v>8414804910</v>
      </c>
      <c r="B8594" s="2" t="s">
        <v>14600</v>
      </c>
      <c r="C8594" s="2" t="s">
        <v>9068</v>
      </c>
      <c r="D8594" s="2" t="s">
        <v>14241</v>
      </c>
      <c r="E8594" s="2" t="s">
        <v>149</v>
      </c>
      <c r="F8594" s="2">
        <v>3</v>
      </c>
    </row>
    <row r="8595" spans="1:6" ht="18" customHeight="1">
      <c r="A8595" s="2">
        <v>8414804920</v>
      </c>
      <c r="B8595" s="2" t="s">
        <v>14601</v>
      </c>
      <c r="C8595" s="2" t="s">
        <v>9068</v>
      </c>
      <c r="D8595" s="2" t="s">
        <v>14241</v>
      </c>
      <c r="E8595" s="2" t="s">
        <v>149</v>
      </c>
      <c r="F8595" s="2">
        <v>3</v>
      </c>
    </row>
    <row r="8596" spans="1:6" ht="18" customHeight="1">
      <c r="A8596" s="2">
        <v>8414804930</v>
      </c>
      <c r="B8596" s="2" t="s">
        <v>14602</v>
      </c>
      <c r="C8596" s="2" t="s">
        <v>9068</v>
      </c>
      <c r="D8596" s="2" t="s">
        <v>14241</v>
      </c>
      <c r="E8596" s="2" t="s">
        <v>149</v>
      </c>
      <c r="F8596" s="2">
        <v>3</v>
      </c>
    </row>
    <row r="8597" spans="1:6" ht="18" customHeight="1">
      <c r="A8597" s="2">
        <v>8414804940</v>
      </c>
      <c r="B8597" s="2" t="s">
        <v>14603</v>
      </c>
      <c r="C8597" s="2" t="s">
        <v>9068</v>
      </c>
      <c r="D8597" s="2" t="s">
        <v>14241</v>
      </c>
      <c r="E8597" s="2" t="s">
        <v>149</v>
      </c>
      <c r="F8597" s="2">
        <v>3</v>
      </c>
    </row>
    <row r="8598" spans="1:6" ht="18" customHeight="1">
      <c r="A8598" s="2">
        <v>8414804960</v>
      </c>
      <c r="B8598" s="2" t="s">
        <v>14604</v>
      </c>
      <c r="C8598" s="2" t="s">
        <v>9068</v>
      </c>
      <c r="D8598" s="2" t="s">
        <v>14241</v>
      </c>
      <c r="E8598" s="2" t="s">
        <v>149</v>
      </c>
      <c r="F8598" s="2"/>
    </row>
    <row r="8599" spans="1:6" ht="18" customHeight="1">
      <c r="A8599" s="2">
        <v>8414804990</v>
      </c>
      <c r="B8599" s="2" t="s">
        <v>14605</v>
      </c>
      <c r="C8599" s="2" t="s">
        <v>9068</v>
      </c>
      <c r="D8599" s="2" t="s">
        <v>14241</v>
      </c>
      <c r="E8599" s="2" t="s">
        <v>149</v>
      </c>
      <c r="F8599" s="2"/>
    </row>
    <row r="8600" spans="1:6" ht="18" customHeight="1">
      <c r="A8600" s="2">
        <v>8414809052</v>
      </c>
      <c r="B8600" s="2" t="s">
        <v>14606</v>
      </c>
      <c r="C8600" s="2" t="s">
        <v>9068</v>
      </c>
      <c r="D8600" s="2" t="s">
        <v>14241</v>
      </c>
      <c r="E8600" s="2" t="s">
        <v>149</v>
      </c>
      <c r="F8600" s="2">
        <v>3</v>
      </c>
    </row>
    <row r="8601" spans="1:6" ht="18" customHeight="1">
      <c r="A8601" s="2">
        <v>8414809054</v>
      </c>
      <c r="B8601" s="2" t="s">
        <v>14607</v>
      </c>
      <c r="C8601" s="2" t="s">
        <v>9068</v>
      </c>
      <c r="D8601" s="2" t="s">
        <v>14241</v>
      </c>
      <c r="E8601" s="2" t="s">
        <v>149</v>
      </c>
      <c r="F8601" s="2">
        <v>3</v>
      </c>
    </row>
    <row r="8602" spans="1:6" ht="18" customHeight="1">
      <c r="A8602" s="2">
        <v>8414809055</v>
      </c>
      <c r="B8602" s="2" t="s">
        <v>14608</v>
      </c>
      <c r="C8602" s="2" t="s">
        <v>9068</v>
      </c>
      <c r="D8602" s="2" t="s">
        <v>14241</v>
      </c>
      <c r="E8602" s="2" t="s">
        <v>149</v>
      </c>
      <c r="F8602" s="2">
        <v>3</v>
      </c>
    </row>
    <row r="8603" spans="1:6" ht="18" customHeight="1">
      <c r="A8603" s="2">
        <v>8414809090</v>
      </c>
      <c r="B8603" s="2" t="s">
        <v>14609</v>
      </c>
      <c r="C8603" s="2" t="s">
        <v>9068</v>
      </c>
      <c r="D8603" s="2" t="s">
        <v>14241</v>
      </c>
      <c r="E8603" s="2" t="s">
        <v>149</v>
      </c>
      <c r="F8603" s="2"/>
    </row>
    <row r="8604" spans="1:6" ht="18" customHeight="1">
      <c r="A8604" s="2">
        <v>8414901100</v>
      </c>
      <c r="B8604" s="2" t="s">
        <v>14610</v>
      </c>
      <c r="C8604" s="2" t="s">
        <v>14611</v>
      </c>
      <c r="D8604" s="2" t="s">
        <v>149</v>
      </c>
      <c r="E8604" s="2"/>
      <c r="F8604" s="2"/>
    </row>
    <row r="8605" spans="1:6" ht="18" customHeight="1">
      <c r="A8605" s="2">
        <v>8414901900</v>
      </c>
      <c r="B8605" s="2" t="s">
        <v>14612</v>
      </c>
      <c r="C8605" s="2" t="s">
        <v>14611</v>
      </c>
      <c r="D8605" s="2" t="s">
        <v>149</v>
      </c>
      <c r="E8605" s="2"/>
      <c r="F8605" s="2"/>
    </row>
    <row r="8606" spans="1:6" ht="18" customHeight="1">
      <c r="A8606" s="2">
        <v>8414902000</v>
      </c>
      <c r="B8606" s="2" t="s">
        <v>14613</v>
      </c>
      <c r="C8606" s="2" t="s">
        <v>14611</v>
      </c>
      <c r="D8606" s="2" t="s">
        <v>149</v>
      </c>
      <c r="E8606" s="2"/>
      <c r="F8606" s="2"/>
    </row>
    <row r="8607" spans="1:6" ht="18" customHeight="1">
      <c r="A8607" s="2">
        <v>8414909010</v>
      </c>
      <c r="B8607" s="2" t="s">
        <v>14614</v>
      </c>
      <c r="C8607" s="2" t="s">
        <v>14611</v>
      </c>
      <c r="D8607" s="2" t="s">
        <v>149</v>
      </c>
      <c r="E8607" s="2"/>
      <c r="F8607" s="2">
        <v>3</v>
      </c>
    </row>
    <row r="8608" spans="1:6" ht="18" customHeight="1">
      <c r="A8608" s="2">
        <v>8414909090</v>
      </c>
      <c r="B8608" s="2" t="s">
        <v>14615</v>
      </c>
      <c r="C8608" s="2" t="s">
        <v>14611</v>
      </c>
      <c r="D8608" s="2" t="s">
        <v>149</v>
      </c>
      <c r="E8608" s="2"/>
      <c r="F8608" s="2"/>
    </row>
    <row r="8609" spans="1:6" ht="18" customHeight="1">
      <c r="A8609" s="2">
        <v>8415101000</v>
      </c>
      <c r="B8609" s="2" t="s">
        <v>14616</v>
      </c>
      <c r="C8609" s="2" t="s">
        <v>14617</v>
      </c>
      <c r="D8609" s="2" t="s">
        <v>14241</v>
      </c>
      <c r="E8609" s="2" t="s">
        <v>149</v>
      </c>
      <c r="F8609" s="2" t="s">
        <v>6407</v>
      </c>
    </row>
    <row r="8610" spans="1:6" ht="18" customHeight="1">
      <c r="A8610" s="2">
        <v>8415102100</v>
      </c>
      <c r="B8610" s="2" t="s">
        <v>14618</v>
      </c>
      <c r="C8610" s="2" t="s">
        <v>14619</v>
      </c>
      <c r="D8610" s="2" t="s">
        <v>14241</v>
      </c>
      <c r="E8610" s="2" t="s">
        <v>149</v>
      </c>
      <c r="F8610" s="2" t="s">
        <v>6407</v>
      </c>
    </row>
    <row r="8611" spans="1:6" ht="18" customHeight="1">
      <c r="A8611" s="2">
        <v>8415102210</v>
      </c>
      <c r="B8611" s="2" t="s">
        <v>14620</v>
      </c>
      <c r="C8611" s="2" t="s">
        <v>14619</v>
      </c>
      <c r="D8611" s="2" t="s">
        <v>14241</v>
      </c>
      <c r="E8611" s="2" t="s">
        <v>149</v>
      </c>
      <c r="F8611" s="2" t="s">
        <v>6407</v>
      </c>
    </row>
    <row r="8612" spans="1:6" ht="18" customHeight="1">
      <c r="A8612" s="2">
        <v>8415102290</v>
      </c>
      <c r="B8612" s="2" t="s">
        <v>14621</v>
      </c>
      <c r="C8612" s="2" t="s">
        <v>14619</v>
      </c>
      <c r="D8612" s="2" t="s">
        <v>14241</v>
      </c>
      <c r="E8612" s="2" t="s">
        <v>149</v>
      </c>
      <c r="F8612" s="2" t="s">
        <v>6407</v>
      </c>
    </row>
    <row r="8613" spans="1:6" ht="18" customHeight="1">
      <c r="A8613" s="2">
        <v>8415200000</v>
      </c>
      <c r="B8613" s="2" t="s">
        <v>14622</v>
      </c>
      <c r="C8613" s="2" t="s">
        <v>9068</v>
      </c>
      <c r="D8613" s="2" t="s">
        <v>14241</v>
      </c>
      <c r="E8613" s="2" t="s">
        <v>149</v>
      </c>
      <c r="F8613" s="2"/>
    </row>
    <row r="8614" spans="1:6" ht="18" customHeight="1">
      <c r="A8614" s="2">
        <v>8415811000</v>
      </c>
      <c r="B8614" s="2" t="s">
        <v>14623</v>
      </c>
      <c r="C8614" s="2" t="s">
        <v>14624</v>
      </c>
      <c r="D8614" s="2" t="s">
        <v>14241</v>
      </c>
      <c r="E8614" s="2" t="s">
        <v>149</v>
      </c>
      <c r="F8614" s="2" t="s">
        <v>6407</v>
      </c>
    </row>
    <row r="8615" spans="1:6" ht="18" customHeight="1">
      <c r="A8615" s="2">
        <v>8415812001</v>
      </c>
      <c r="B8615" s="2" t="s">
        <v>14625</v>
      </c>
      <c r="C8615" s="2" t="s">
        <v>14624</v>
      </c>
      <c r="D8615" s="2" t="s">
        <v>14241</v>
      </c>
      <c r="E8615" s="2" t="s">
        <v>149</v>
      </c>
      <c r="F8615" s="2" t="s">
        <v>6407</v>
      </c>
    </row>
    <row r="8616" spans="1:6" ht="18" customHeight="1">
      <c r="A8616" s="2">
        <v>8415812090</v>
      </c>
      <c r="B8616" s="2" t="s">
        <v>14626</v>
      </c>
      <c r="C8616" s="2" t="s">
        <v>14624</v>
      </c>
      <c r="D8616" s="2" t="s">
        <v>14241</v>
      </c>
      <c r="E8616" s="2" t="s">
        <v>149</v>
      </c>
      <c r="F8616" s="2" t="s">
        <v>6407</v>
      </c>
    </row>
    <row r="8617" spans="1:6" ht="18" customHeight="1">
      <c r="A8617" s="2">
        <v>8415821000</v>
      </c>
      <c r="B8617" s="2" t="s">
        <v>14627</v>
      </c>
      <c r="C8617" s="2" t="s">
        <v>14624</v>
      </c>
      <c r="D8617" s="2" t="s">
        <v>14241</v>
      </c>
      <c r="E8617" s="2" t="s">
        <v>149</v>
      </c>
      <c r="F8617" s="2" t="s">
        <v>6407</v>
      </c>
    </row>
    <row r="8618" spans="1:6" ht="18" customHeight="1">
      <c r="A8618" s="2">
        <v>8415822010</v>
      </c>
      <c r="B8618" s="2" t="s">
        <v>14628</v>
      </c>
      <c r="C8618" s="2" t="s">
        <v>14624</v>
      </c>
      <c r="D8618" s="2" t="s">
        <v>14241</v>
      </c>
      <c r="E8618" s="2" t="s">
        <v>149</v>
      </c>
      <c r="F8618" s="2" t="s">
        <v>6407</v>
      </c>
    </row>
    <row r="8619" spans="1:6" ht="18" customHeight="1">
      <c r="A8619" s="2">
        <v>8415822080</v>
      </c>
      <c r="B8619" s="2" t="s">
        <v>14629</v>
      </c>
      <c r="C8619" s="2" t="s">
        <v>14624</v>
      </c>
      <c r="D8619" s="2" t="s">
        <v>14241</v>
      </c>
      <c r="E8619" s="2" t="s">
        <v>149</v>
      </c>
      <c r="F8619" s="2" t="s">
        <v>6407</v>
      </c>
    </row>
    <row r="8620" spans="1:6" ht="18" customHeight="1">
      <c r="A8620" s="2">
        <v>8415830000</v>
      </c>
      <c r="B8620" s="2" t="s">
        <v>14630</v>
      </c>
      <c r="C8620" s="2" t="s">
        <v>14631</v>
      </c>
      <c r="D8620" s="2" t="s">
        <v>14241</v>
      </c>
      <c r="E8620" s="2" t="s">
        <v>149</v>
      </c>
      <c r="F8620" s="2"/>
    </row>
    <row r="8621" spans="1:6" ht="18" customHeight="1">
      <c r="A8621" s="2">
        <v>8415901000</v>
      </c>
      <c r="B8621" s="2" t="s">
        <v>14632</v>
      </c>
      <c r="C8621" s="2" t="s">
        <v>14633</v>
      </c>
      <c r="D8621" s="2" t="s">
        <v>149</v>
      </c>
      <c r="E8621" s="2"/>
      <c r="F8621" s="2"/>
    </row>
    <row r="8622" spans="1:6" ht="18" customHeight="1">
      <c r="A8622" s="2">
        <v>8415909000</v>
      </c>
      <c r="B8622" s="2" t="s">
        <v>14634</v>
      </c>
      <c r="C8622" s="2" t="s">
        <v>14633</v>
      </c>
      <c r="D8622" s="2" t="s">
        <v>149</v>
      </c>
      <c r="E8622" s="2"/>
      <c r="F8622" s="2"/>
    </row>
    <row r="8623" spans="1:6" ht="18" customHeight="1">
      <c r="A8623" s="2">
        <v>8416100000</v>
      </c>
      <c r="B8623" s="2" t="s">
        <v>14635</v>
      </c>
      <c r="C8623" s="2" t="s">
        <v>14636</v>
      </c>
      <c r="D8623" s="2" t="s">
        <v>149</v>
      </c>
      <c r="E8623" s="2" t="s">
        <v>14241</v>
      </c>
      <c r="F8623" s="2">
        <v>6</v>
      </c>
    </row>
    <row r="8624" spans="1:6" ht="18" customHeight="1">
      <c r="A8624" s="2">
        <v>8416201101</v>
      </c>
      <c r="B8624" s="2" t="s">
        <v>14637</v>
      </c>
      <c r="C8624" s="2" t="s">
        <v>14636</v>
      </c>
      <c r="D8624" s="2" t="s">
        <v>149</v>
      </c>
      <c r="E8624" s="2" t="s">
        <v>14241</v>
      </c>
      <c r="F8624" s="2">
        <v>6</v>
      </c>
    </row>
    <row r="8625" spans="1:6" ht="18" customHeight="1">
      <c r="A8625" s="2">
        <v>8416201190</v>
      </c>
      <c r="B8625" s="2" t="s">
        <v>14638</v>
      </c>
      <c r="C8625" s="2" t="s">
        <v>14636</v>
      </c>
      <c r="D8625" s="2" t="s">
        <v>149</v>
      </c>
      <c r="E8625" s="2" t="s">
        <v>14241</v>
      </c>
      <c r="F8625" s="2">
        <v>6</v>
      </c>
    </row>
    <row r="8626" spans="1:6" ht="18" customHeight="1">
      <c r="A8626" s="2">
        <v>8416201900</v>
      </c>
      <c r="B8626" s="2" t="s">
        <v>14639</v>
      </c>
      <c r="C8626" s="2" t="s">
        <v>14636</v>
      </c>
      <c r="D8626" s="2" t="s">
        <v>149</v>
      </c>
      <c r="E8626" s="2" t="s">
        <v>14241</v>
      </c>
      <c r="F8626" s="2">
        <v>6</v>
      </c>
    </row>
    <row r="8627" spans="1:6" ht="18" customHeight="1">
      <c r="A8627" s="2">
        <v>8416209000</v>
      </c>
      <c r="B8627" s="2" t="s">
        <v>14640</v>
      </c>
      <c r="C8627" s="2" t="s">
        <v>14636</v>
      </c>
      <c r="D8627" s="2" t="s">
        <v>149</v>
      </c>
      <c r="E8627" s="2" t="s">
        <v>14241</v>
      </c>
      <c r="F8627" s="2">
        <v>6</v>
      </c>
    </row>
    <row r="8628" spans="1:6" ht="18" customHeight="1">
      <c r="A8628" s="2">
        <v>8416300000</v>
      </c>
      <c r="B8628" s="2" t="s">
        <v>14641</v>
      </c>
      <c r="C8628" s="2" t="s">
        <v>10074</v>
      </c>
      <c r="D8628" s="2" t="s">
        <v>149</v>
      </c>
      <c r="E8628" s="2" t="s">
        <v>14241</v>
      </c>
      <c r="F8628" s="2">
        <v>6</v>
      </c>
    </row>
    <row r="8629" spans="1:6" ht="18" customHeight="1">
      <c r="A8629" s="2">
        <v>8416900000</v>
      </c>
      <c r="B8629" s="2" t="s">
        <v>14642</v>
      </c>
      <c r="C8629" s="2" t="s">
        <v>14326</v>
      </c>
      <c r="D8629" s="2" t="s">
        <v>149</v>
      </c>
      <c r="E8629" s="2"/>
      <c r="F8629" s="2"/>
    </row>
    <row r="8630" spans="1:6" ht="18" customHeight="1">
      <c r="A8630" s="2">
        <v>8417100000</v>
      </c>
      <c r="B8630" s="2" t="s">
        <v>14643</v>
      </c>
      <c r="C8630" s="2" t="s">
        <v>14644</v>
      </c>
      <c r="D8630" s="2" t="s">
        <v>14241</v>
      </c>
      <c r="E8630" s="2" t="s">
        <v>149</v>
      </c>
      <c r="F8630" s="2">
        <v>6</v>
      </c>
    </row>
    <row r="8631" spans="1:6" ht="18" customHeight="1">
      <c r="A8631" s="2">
        <v>8417200000</v>
      </c>
      <c r="B8631" s="2" t="s">
        <v>14645</v>
      </c>
      <c r="C8631" s="2" t="s">
        <v>14644</v>
      </c>
      <c r="D8631" s="2" t="s">
        <v>14241</v>
      </c>
      <c r="E8631" s="2" t="s">
        <v>149</v>
      </c>
      <c r="F8631" s="2" t="s">
        <v>6407</v>
      </c>
    </row>
    <row r="8632" spans="1:6" ht="18" customHeight="1">
      <c r="A8632" s="2">
        <v>8417801000</v>
      </c>
      <c r="B8632" s="2" t="s">
        <v>14646</v>
      </c>
      <c r="C8632" s="2" t="s">
        <v>14644</v>
      </c>
      <c r="D8632" s="2" t="s">
        <v>14241</v>
      </c>
      <c r="E8632" s="2" t="s">
        <v>149</v>
      </c>
      <c r="F8632" s="2">
        <v>6</v>
      </c>
    </row>
    <row r="8633" spans="1:6" ht="18" customHeight="1">
      <c r="A8633" s="2">
        <v>8417802000</v>
      </c>
      <c r="B8633" s="2" t="s">
        <v>14647</v>
      </c>
      <c r="C8633" s="2" t="s">
        <v>14644</v>
      </c>
      <c r="D8633" s="2" t="s">
        <v>14241</v>
      </c>
      <c r="E8633" s="2" t="s">
        <v>149</v>
      </c>
      <c r="F8633" s="2">
        <v>6</v>
      </c>
    </row>
    <row r="8634" spans="1:6" ht="18" customHeight="1">
      <c r="A8634" s="2">
        <v>8417803000</v>
      </c>
      <c r="B8634" s="2" t="s">
        <v>14648</v>
      </c>
      <c r="C8634" s="2" t="s">
        <v>14644</v>
      </c>
      <c r="D8634" s="2" t="s">
        <v>14241</v>
      </c>
      <c r="E8634" s="2" t="s">
        <v>149</v>
      </c>
      <c r="F8634" s="2"/>
    </row>
    <row r="8635" spans="1:6" ht="18" customHeight="1">
      <c r="A8635" s="2">
        <v>8417804000</v>
      </c>
      <c r="B8635" s="2" t="s">
        <v>14649</v>
      </c>
      <c r="C8635" s="2" t="s">
        <v>14644</v>
      </c>
      <c r="D8635" s="2" t="s">
        <v>14241</v>
      </c>
      <c r="E8635" s="2" t="s">
        <v>149</v>
      </c>
      <c r="F8635" s="2"/>
    </row>
    <row r="8636" spans="1:6" ht="18" customHeight="1">
      <c r="A8636" s="2">
        <v>8417805000</v>
      </c>
      <c r="B8636" s="2" t="s">
        <v>14650</v>
      </c>
      <c r="C8636" s="2" t="s">
        <v>14644</v>
      </c>
      <c r="D8636" s="2" t="s">
        <v>14241</v>
      </c>
      <c r="E8636" s="2" t="s">
        <v>149</v>
      </c>
      <c r="F8636" s="2">
        <v>6</v>
      </c>
    </row>
    <row r="8637" spans="1:6" ht="18" customHeight="1">
      <c r="A8637" s="2">
        <v>8417809010</v>
      </c>
      <c r="B8637" s="2" t="s">
        <v>14651</v>
      </c>
      <c r="C8637" s="2" t="s">
        <v>14644</v>
      </c>
      <c r="D8637" s="2" t="s">
        <v>14241</v>
      </c>
      <c r="E8637" s="2" t="s">
        <v>149</v>
      </c>
      <c r="F8637" s="2">
        <v>36</v>
      </c>
    </row>
    <row r="8638" spans="1:6" ht="18" customHeight="1">
      <c r="A8638" s="2">
        <v>8417809090</v>
      </c>
      <c r="B8638" s="2" t="s">
        <v>14652</v>
      </c>
      <c r="C8638" s="2" t="s">
        <v>14644</v>
      </c>
      <c r="D8638" s="2" t="s">
        <v>14241</v>
      </c>
      <c r="E8638" s="2" t="s">
        <v>149</v>
      </c>
      <c r="F8638" s="2">
        <v>6</v>
      </c>
    </row>
    <row r="8639" spans="1:6" ht="18" customHeight="1">
      <c r="A8639" s="2">
        <v>8417901000</v>
      </c>
      <c r="B8639" s="2" t="s">
        <v>14653</v>
      </c>
      <c r="C8639" s="2" t="s">
        <v>14326</v>
      </c>
      <c r="D8639" s="2" t="s">
        <v>149</v>
      </c>
      <c r="E8639" s="2"/>
      <c r="F8639" s="2"/>
    </row>
    <row r="8640" spans="1:6" ht="18" customHeight="1">
      <c r="A8640" s="2">
        <v>8417902000</v>
      </c>
      <c r="B8640" s="2" t="s">
        <v>14654</v>
      </c>
      <c r="C8640" s="2" t="s">
        <v>14326</v>
      </c>
      <c r="D8640" s="2" t="s">
        <v>149</v>
      </c>
      <c r="E8640" s="2"/>
      <c r="F8640" s="2"/>
    </row>
    <row r="8641" spans="1:6" ht="18" customHeight="1">
      <c r="A8641" s="2">
        <v>8417909010</v>
      </c>
      <c r="B8641" s="2" t="s">
        <v>14655</v>
      </c>
      <c r="C8641" s="2" t="s">
        <v>14326</v>
      </c>
      <c r="D8641" s="2" t="s">
        <v>149</v>
      </c>
      <c r="E8641" s="2"/>
      <c r="F8641" s="2"/>
    </row>
    <row r="8642" spans="1:6" ht="18" customHeight="1">
      <c r="A8642" s="2">
        <v>8417909090</v>
      </c>
      <c r="B8642" s="2" t="s">
        <v>14656</v>
      </c>
      <c r="C8642" s="2" t="s">
        <v>14326</v>
      </c>
      <c r="D8642" s="2" t="s">
        <v>149</v>
      </c>
      <c r="E8642" s="2"/>
      <c r="F8642" s="2"/>
    </row>
    <row r="8643" spans="1:6" ht="18" customHeight="1">
      <c r="A8643" s="2">
        <v>8418101000</v>
      </c>
      <c r="B8643" s="2" t="s">
        <v>14657</v>
      </c>
      <c r="C8643" s="2" t="s">
        <v>14658</v>
      </c>
      <c r="D8643" s="2" t="s">
        <v>14241</v>
      </c>
      <c r="E8643" s="2" t="s">
        <v>149</v>
      </c>
      <c r="F8643" s="2" t="s">
        <v>6407</v>
      </c>
    </row>
    <row r="8644" spans="1:6" ht="18" customHeight="1">
      <c r="A8644" s="2">
        <v>8418102000</v>
      </c>
      <c r="B8644" s="2" t="s">
        <v>14659</v>
      </c>
      <c r="C8644" s="2" t="s">
        <v>14658</v>
      </c>
      <c r="D8644" s="2" t="s">
        <v>14241</v>
      </c>
      <c r="E8644" s="2" t="s">
        <v>149</v>
      </c>
      <c r="F8644" s="2" t="s">
        <v>6407</v>
      </c>
    </row>
    <row r="8645" spans="1:6" ht="18" customHeight="1">
      <c r="A8645" s="2">
        <v>8418103000</v>
      </c>
      <c r="B8645" s="2" t="s">
        <v>14660</v>
      </c>
      <c r="C8645" s="2" t="s">
        <v>14658</v>
      </c>
      <c r="D8645" s="2" t="s">
        <v>14241</v>
      </c>
      <c r="E8645" s="2" t="s">
        <v>149</v>
      </c>
      <c r="F8645" s="2" t="s">
        <v>6407</v>
      </c>
    </row>
    <row r="8646" spans="1:6" ht="18" customHeight="1">
      <c r="A8646" s="2">
        <v>8418211000</v>
      </c>
      <c r="B8646" s="2" t="s">
        <v>14661</v>
      </c>
      <c r="C8646" s="2" t="s">
        <v>14662</v>
      </c>
      <c r="D8646" s="2" t="s">
        <v>14241</v>
      </c>
      <c r="E8646" s="2" t="s">
        <v>149</v>
      </c>
      <c r="F8646" s="2" t="s">
        <v>6407</v>
      </c>
    </row>
    <row r="8647" spans="1:6" ht="18" customHeight="1">
      <c r="A8647" s="2">
        <v>8418212000</v>
      </c>
      <c r="B8647" s="2" t="s">
        <v>14663</v>
      </c>
      <c r="C8647" s="2" t="s">
        <v>14662</v>
      </c>
      <c r="D8647" s="2" t="s">
        <v>14241</v>
      </c>
      <c r="E8647" s="2" t="s">
        <v>149</v>
      </c>
      <c r="F8647" s="2" t="s">
        <v>6407</v>
      </c>
    </row>
    <row r="8648" spans="1:6" ht="18" customHeight="1">
      <c r="A8648" s="2">
        <v>8418213000</v>
      </c>
      <c r="B8648" s="2" t="s">
        <v>14664</v>
      </c>
      <c r="C8648" s="2" t="s">
        <v>14662</v>
      </c>
      <c r="D8648" s="2" t="s">
        <v>14241</v>
      </c>
      <c r="E8648" s="2" t="s">
        <v>149</v>
      </c>
      <c r="F8648" s="2" t="s">
        <v>6407</v>
      </c>
    </row>
    <row r="8649" spans="1:6" ht="18" customHeight="1">
      <c r="A8649" s="2">
        <v>8418291000</v>
      </c>
      <c r="B8649" s="2" t="s">
        <v>14665</v>
      </c>
      <c r="C8649" s="2" t="s">
        <v>14662</v>
      </c>
      <c r="D8649" s="2" t="s">
        <v>14241</v>
      </c>
      <c r="E8649" s="2" t="s">
        <v>149</v>
      </c>
      <c r="F8649" s="2" t="s">
        <v>6407</v>
      </c>
    </row>
    <row r="8650" spans="1:6" ht="18" customHeight="1">
      <c r="A8650" s="2">
        <v>8418292000</v>
      </c>
      <c r="B8650" s="2" t="s">
        <v>14666</v>
      </c>
      <c r="C8650" s="2" t="s">
        <v>14662</v>
      </c>
      <c r="D8650" s="2" t="s">
        <v>14241</v>
      </c>
      <c r="E8650" s="2" t="s">
        <v>149</v>
      </c>
      <c r="F8650" s="2" t="s">
        <v>6407</v>
      </c>
    </row>
    <row r="8651" spans="1:6" ht="18" customHeight="1">
      <c r="A8651" s="2">
        <v>8418299000</v>
      </c>
      <c r="B8651" s="2" t="s">
        <v>14667</v>
      </c>
      <c r="C8651" s="2" t="s">
        <v>14662</v>
      </c>
      <c r="D8651" s="2" t="s">
        <v>14241</v>
      </c>
      <c r="E8651" s="2" t="s">
        <v>149</v>
      </c>
      <c r="F8651" s="2" t="s">
        <v>6407</v>
      </c>
    </row>
    <row r="8652" spans="1:6" ht="18" customHeight="1">
      <c r="A8652" s="2">
        <v>8418301000</v>
      </c>
      <c r="B8652" s="2" t="s">
        <v>14668</v>
      </c>
      <c r="C8652" s="2" t="s">
        <v>14669</v>
      </c>
      <c r="D8652" s="2" t="s">
        <v>14241</v>
      </c>
      <c r="E8652" s="2" t="s">
        <v>149</v>
      </c>
      <c r="F8652" s="2" t="s">
        <v>6407</v>
      </c>
    </row>
    <row r="8653" spans="1:6" ht="18" customHeight="1">
      <c r="A8653" s="2">
        <v>8418302100</v>
      </c>
      <c r="B8653" s="2" t="s">
        <v>14670</v>
      </c>
      <c r="C8653" s="2" t="s">
        <v>14669</v>
      </c>
      <c r="D8653" s="2" t="s">
        <v>14241</v>
      </c>
      <c r="E8653" s="2" t="s">
        <v>149</v>
      </c>
      <c r="F8653" s="2" t="s">
        <v>6407</v>
      </c>
    </row>
    <row r="8654" spans="1:6" ht="18" customHeight="1">
      <c r="A8654" s="2">
        <v>8418302900</v>
      </c>
      <c r="B8654" s="2" t="s">
        <v>14671</v>
      </c>
      <c r="C8654" s="2" t="s">
        <v>14669</v>
      </c>
      <c r="D8654" s="2" t="s">
        <v>14241</v>
      </c>
      <c r="E8654" s="2" t="s">
        <v>149</v>
      </c>
      <c r="F8654" s="2" t="s">
        <v>6407</v>
      </c>
    </row>
    <row r="8655" spans="1:6" ht="18" customHeight="1">
      <c r="A8655" s="2">
        <v>8418401000</v>
      </c>
      <c r="B8655" s="2" t="s">
        <v>14672</v>
      </c>
      <c r="C8655" s="2" t="s">
        <v>14673</v>
      </c>
      <c r="D8655" s="2" t="s">
        <v>14241</v>
      </c>
      <c r="E8655" s="2" t="s">
        <v>149</v>
      </c>
      <c r="F8655" s="2" t="s">
        <v>6407</v>
      </c>
    </row>
    <row r="8656" spans="1:6" ht="18" customHeight="1">
      <c r="A8656" s="2">
        <v>8418402100</v>
      </c>
      <c r="B8656" s="2" t="s">
        <v>14674</v>
      </c>
      <c r="C8656" s="2" t="s">
        <v>14673</v>
      </c>
      <c r="D8656" s="2" t="s">
        <v>14241</v>
      </c>
      <c r="E8656" s="2" t="s">
        <v>149</v>
      </c>
      <c r="F8656" s="2" t="s">
        <v>6407</v>
      </c>
    </row>
    <row r="8657" spans="1:6" ht="18" customHeight="1">
      <c r="A8657" s="2">
        <v>8418402900</v>
      </c>
      <c r="B8657" s="2" t="s">
        <v>14675</v>
      </c>
      <c r="C8657" s="2" t="s">
        <v>14673</v>
      </c>
      <c r="D8657" s="2" t="s">
        <v>14241</v>
      </c>
      <c r="E8657" s="2" t="s">
        <v>149</v>
      </c>
      <c r="F8657" s="2" t="s">
        <v>6407</v>
      </c>
    </row>
    <row r="8658" spans="1:6" ht="18" customHeight="1">
      <c r="A8658" s="2">
        <v>8418500000</v>
      </c>
      <c r="B8658" s="2" t="s">
        <v>14676</v>
      </c>
      <c r="C8658" s="2" t="s">
        <v>14677</v>
      </c>
      <c r="D8658" s="2" t="s">
        <v>14241</v>
      </c>
      <c r="E8658" s="2" t="s">
        <v>149</v>
      </c>
      <c r="F8658" s="2" t="s">
        <v>6407</v>
      </c>
    </row>
    <row r="8659" spans="1:6" ht="18" customHeight="1">
      <c r="A8659" s="2">
        <v>8418612010</v>
      </c>
      <c r="B8659" s="2" t="s">
        <v>14678</v>
      </c>
      <c r="C8659" s="2" t="s">
        <v>14679</v>
      </c>
      <c r="D8659" s="2" t="s">
        <v>14241</v>
      </c>
      <c r="E8659" s="2" t="s">
        <v>149</v>
      </c>
      <c r="F8659" s="2">
        <v>3</v>
      </c>
    </row>
    <row r="8660" spans="1:6" ht="18" customHeight="1">
      <c r="A8660" s="2">
        <v>8418612090</v>
      </c>
      <c r="B8660" s="2" t="s">
        <v>14680</v>
      </c>
      <c r="C8660" s="2" t="s">
        <v>14679</v>
      </c>
      <c r="D8660" s="2" t="s">
        <v>14241</v>
      </c>
      <c r="E8660" s="2" t="s">
        <v>149</v>
      </c>
      <c r="F8660" s="2"/>
    </row>
    <row r="8661" spans="1:6" ht="18" customHeight="1">
      <c r="A8661" s="2">
        <v>8418619000</v>
      </c>
      <c r="B8661" s="2" t="s">
        <v>14681</v>
      </c>
      <c r="C8661" s="2" t="s">
        <v>14679</v>
      </c>
      <c r="D8661" s="2" t="s">
        <v>14241</v>
      </c>
      <c r="E8661" s="2" t="s">
        <v>149</v>
      </c>
      <c r="F8661" s="2"/>
    </row>
    <row r="8662" spans="1:6" ht="18" customHeight="1">
      <c r="A8662" s="2">
        <v>8418692010</v>
      </c>
      <c r="B8662" s="2" t="s">
        <v>14682</v>
      </c>
      <c r="C8662" s="2" t="s">
        <v>14679</v>
      </c>
      <c r="D8662" s="2" t="s">
        <v>14241</v>
      </c>
      <c r="E8662" s="2" t="s">
        <v>149</v>
      </c>
      <c r="F8662" s="2">
        <v>3</v>
      </c>
    </row>
    <row r="8663" spans="1:6" ht="18" customHeight="1">
      <c r="A8663" s="2">
        <v>8418692090</v>
      </c>
      <c r="B8663" s="2" t="s">
        <v>14683</v>
      </c>
      <c r="C8663" s="2" t="s">
        <v>14679</v>
      </c>
      <c r="D8663" s="2" t="s">
        <v>14241</v>
      </c>
      <c r="E8663" s="2" t="s">
        <v>149</v>
      </c>
      <c r="F8663" s="2"/>
    </row>
    <row r="8664" spans="1:6" ht="18" customHeight="1">
      <c r="A8664" s="2">
        <v>8418699010</v>
      </c>
      <c r="B8664" s="2" t="s">
        <v>14684</v>
      </c>
      <c r="C8664" s="2" t="s">
        <v>14679</v>
      </c>
      <c r="D8664" s="2" t="s">
        <v>14241</v>
      </c>
      <c r="E8664" s="2" t="s">
        <v>149</v>
      </c>
      <c r="F8664" s="2">
        <v>3</v>
      </c>
    </row>
    <row r="8665" spans="1:6" ht="18" customHeight="1">
      <c r="A8665" s="2">
        <v>8418699090</v>
      </c>
      <c r="B8665" s="2" t="s">
        <v>14685</v>
      </c>
      <c r="C8665" s="2" t="s">
        <v>14679</v>
      </c>
      <c r="D8665" s="2" t="s">
        <v>14241</v>
      </c>
      <c r="E8665" s="2" t="s">
        <v>149</v>
      </c>
      <c r="F8665" s="2"/>
    </row>
    <row r="8666" spans="1:6" ht="18" customHeight="1">
      <c r="A8666" s="2">
        <v>8418910000</v>
      </c>
      <c r="B8666" s="2" t="s">
        <v>14686</v>
      </c>
      <c r="C8666" s="2" t="s">
        <v>14326</v>
      </c>
      <c r="D8666" s="2" t="s">
        <v>149</v>
      </c>
      <c r="E8666" s="2"/>
      <c r="F8666" s="2"/>
    </row>
    <row r="8667" spans="1:6" ht="18" customHeight="1">
      <c r="A8667" s="2">
        <v>8418991000</v>
      </c>
      <c r="B8667" s="2" t="s">
        <v>14687</v>
      </c>
      <c r="C8667" s="2" t="s">
        <v>14326</v>
      </c>
      <c r="D8667" s="2" t="s">
        <v>149</v>
      </c>
      <c r="E8667" s="2"/>
      <c r="F8667" s="2"/>
    </row>
    <row r="8668" spans="1:6" ht="18" customHeight="1">
      <c r="A8668" s="2">
        <v>8418999100</v>
      </c>
      <c r="B8668" s="2" t="s">
        <v>14688</v>
      </c>
      <c r="C8668" s="2" t="s">
        <v>14689</v>
      </c>
      <c r="D8668" s="2" t="s">
        <v>149</v>
      </c>
      <c r="E8668" s="2"/>
      <c r="F8668" s="2"/>
    </row>
    <row r="8669" spans="1:6" ht="18" customHeight="1">
      <c r="A8669" s="2">
        <v>8418999200</v>
      </c>
      <c r="B8669" s="2" t="s">
        <v>14690</v>
      </c>
      <c r="C8669" s="2" t="s">
        <v>14689</v>
      </c>
      <c r="D8669" s="2" t="s">
        <v>149</v>
      </c>
      <c r="E8669" s="2"/>
      <c r="F8669" s="2"/>
    </row>
    <row r="8670" spans="1:6" ht="18" customHeight="1">
      <c r="A8670" s="2">
        <v>8418999910</v>
      </c>
      <c r="B8670" s="2" t="s">
        <v>14691</v>
      </c>
      <c r="C8670" s="2" t="s">
        <v>14692</v>
      </c>
      <c r="D8670" s="2" t="s">
        <v>149</v>
      </c>
      <c r="E8670" s="2"/>
      <c r="F8670" s="2">
        <v>3</v>
      </c>
    </row>
    <row r="8671" spans="1:6" ht="18" customHeight="1">
      <c r="A8671" s="2">
        <v>8418999990</v>
      </c>
      <c r="B8671" s="2" t="s">
        <v>14693</v>
      </c>
      <c r="C8671" s="2" t="s">
        <v>14692</v>
      </c>
      <c r="D8671" s="2" t="s">
        <v>149</v>
      </c>
      <c r="E8671" s="2"/>
      <c r="F8671" s="2"/>
    </row>
    <row r="8672" spans="1:6" ht="18" customHeight="1">
      <c r="A8672" s="2">
        <v>8419110000</v>
      </c>
      <c r="B8672" s="2" t="s">
        <v>14694</v>
      </c>
      <c r="C8672" s="2" t="s">
        <v>14695</v>
      </c>
      <c r="D8672" s="2" t="s">
        <v>14241</v>
      </c>
      <c r="E8672" s="2" t="s">
        <v>149</v>
      </c>
      <c r="F8672" s="2" t="s">
        <v>6407</v>
      </c>
    </row>
    <row r="8673" spans="1:6" ht="18" customHeight="1">
      <c r="A8673" s="2">
        <v>8419120000</v>
      </c>
      <c r="B8673" s="2" t="s">
        <v>14696</v>
      </c>
      <c r="C8673" s="2" t="s">
        <v>14695</v>
      </c>
      <c r="D8673" s="2" t="s">
        <v>14241</v>
      </c>
      <c r="E8673" s="2" t="s">
        <v>149</v>
      </c>
      <c r="F8673" s="2" t="s">
        <v>6407</v>
      </c>
    </row>
    <row r="8674" spans="1:6" ht="18" customHeight="1">
      <c r="A8674" s="2">
        <v>8419190000</v>
      </c>
      <c r="B8674" s="2" t="s">
        <v>14697</v>
      </c>
      <c r="C8674" s="2" t="s">
        <v>14695</v>
      </c>
      <c r="D8674" s="2" t="s">
        <v>14241</v>
      </c>
      <c r="E8674" s="2" t="s">
        <v>149</v>
      </c>
      <c r="F8674" s="2" t="s">
        <v>6407</v>
      </c>
    </row>
    <row r="8675" spans="1:6" ht="18" customHeight="1">
      <c r="A8675" s="2">
        <v>8419200000</v>
      </c>
      <c r="B8675" s="2" t="s">
        <v>14698</v>
      </c>
      <c r="C8675" s="2" t="s">
        <v>9068</v>
      </c>
      <c r="D8675" s="2" t="s">
        <v>14241</v>
      </c>
      <c r="E8675" s="2" t="s">
        <v>149</v>
      </c>
      <c r="F8675" s="2" t="s">
        <v>6407</v>
      </c>
    </row>
    <row r="8676" spans="1:6" ht="18" customHeight="1">
      <c r="A8676" s="2">
        <v>8419331000</v>
      </c>
      <c r="B8676" s="2" t="s">
        <v>14699</v>
      </c>
      <c r="C8676" s="2" t="s">
        <v>14700</v>
      </c>
      <c r="D8676" s="2" t="s">
        <v>14241</v>
      </c>
      <c r="E8676" s="2" t="s">
        <v>149</v>
      </c>
      <c r="F8676" s="2"/>
    </row>
    <row r="8677" spans="1:6" ht="18" customHeight="1">
      <c r="A8677" s="2">
        <v>8419332000</v>
      </c>
      <c r="B8677" s="2" t="s">
        <v>14701</v>
      </c>
      <c r="C8677" s="2" t="s">
        <v>14700</v>
      </c>
      <c r="D8677" s="2" t="s">
        <v>14241</v>
      </c>
      <c r="E8677" s="2" t="s">
        <v>149</v>
      </c>
      <c r="F8677" s="2"/>
    </row>
    <row r="8678" spans="1:6" ht="18" customHeight="1">
      <c r="A8678" s="2">
        <v>8419339020</v>
      </c>
      <c r="B8678" s="2" t="s">
        <v>14702</v>
      </c>
      <c r="C8678" s="2" t="s">
        <v>14700</v>
      </c>
      <c r="D8678" s="2" t="s">
        <v>14241</v>
      </c>
      <c r="E8678" s="2" t="s">
        <v>149</v>
      </c>
      <c r="F8678" s="2" t="s">
        <v>14703</v>
      </c>
    </row>
    <row r="8679" spans="1:6" ht="18" customHeight="1">
      <c r="A8679" s="2">
        <v>8419339040</v>
      </c>
      <c r="B8679" s="2" t="s">
        <v>14704</v>
      </c>
      <c r="C8679" s="2" t="s">
        <v>14700</v>
      </c>
      <c r="D8679" s="2" t="s">
        <v>14241</v>
      </c>
      <c r="E8679" s="2" t="s">
        <v>149</v>
      </c>
      <c r="F8679" s="2">
        <v>3</v>
      </c>
    </row>
    <row r="8680" spans="1:6" ht="18" customHeight="1">
      <c r="A8680" s="2">
        <v>8419339050</v>
      </c>
      <c r="B8680" s="2" t="s">
        <v>14705</v>
      </c>
      <c r="C8680" s="2" t="s">
        <v>14700</v>
      </c>
      <c r="D8680" s="2" t="s">
        <v>14241</v>
      </c>
      <c r="E8680" s="2" t="s">
        <v>149</v>
      </c>
      <c r="F8680" s="2"/>
    </row>
    <row r="8681" spans="1:6" ht="18" customHeight="1">
      <c r="A8681" s="2">
        <v>8419339090</v>
      </c>
      <c r="B8681" s="2" t="s">
        <v>14706</v>
      </c>
      <c r="C8681" s="2" t="s">
        <v>14700</v>
      </c>
      <c r="D8681" s="2" t="s">
        <v>14241</v>
      </c>
      <c r="E8681" s="2" t="s">
        <v>149</v>
      </c>
      <c r="F8681" s="2"/>
    </row>
    <row r="8682" spans="1:6" ht="18" customHeight="1">
      <c r="A8682" s="2">
        <v>8419340000</v>
      </c>
      <c r="B8682" s="2" t="s">
        <v>14707</v>
      </c>
      <c r="C8682" s="2" t="s">
        <v>14700</v>
      </c>
      <c r="D8682" s="2" t="s">
        <v>14241</v>
      </c>
      <c r="E8682" s="2" t="s">
        <v>149</v>
      </c>
      <c r="F8682" s="2"/>
    </row>
    <row r="8683" spans="1:6" ht="18" customHeight="1">
      <c r="A8683" s="2">
        <v>8419350000</v>
      </c>
      <c r="B8683" s="2" t="s">
        <v>14708</v>
      </c>
      <c r="C8683" s="2" t="s">
        <v>14700</v>
      </c>
      <c r="D8683" s="2" t="s">
        <v>14241</v>
      </c>
      <c r="E8683" s="2" t="s">
        <v>149</v>
      </c>
      <c r="F8683" s="2"/>
    </row>
    <row r="8684" spans="1:6" ht="18" customHeight="1">
      <c r="A8684" s="2">
        <v>8419391000</v>
      </c>
      <c r="B8684" s="2" t="s">
        <v>14709</v>
      </c>
      <c r="C8684" s="2" t="s">
        <v>14700</v>
      </c>
      <c r="D8684" s="2" t="s">
        <v>14241</v>
      </c>
      <c r="E8684" s="2" t="s">
        <v>149</v>
      </c>
      <c r="F8684" s="2"/>
    </row>
    <row r="8685" spans="1:6" ht="18" customHeight="1">
      <c r="A8685" s="2">
        <v>8419399020</v>
      </c>
      <c r="B8685" s="2" t="s">
        <v>14710</v>
      </c>
      <c r="C8685" s="2" t="s">
        <v>14700</v>
      </c>
      <c r="D8685" s="2" t="s">
        <v>14241</v>
      </c>
      <c r="E8685" s="2" t="s">
        <v>149</v>
      </c>
      <c r="F8685" s="2" t="s">
        <v>14703</v>
      </c>
    </row>
    <row r="8686" spans="1:6" ht="18" customHeight="1">
      <c r="A8686" s="2">
        <v>8419399030</v>
      </c>
      <c r="B8686" s="2" t="s">
        <v>14711</v>
      </c>
      <c r="C8686" s="2" t="s">
        <v>14700</v>
      </c>
      <c r="D8686" s="2" t="s">
        <v>14241</v>
      </c>
      <c r="E8686" s="2" t="s">
        <v>149</v>
      </c>
      <c r="F8686" s="2">
        <v>3</v>
      </c>
    </row>
    <row r="8687" spans="1:6" ht="18" customHeight="1">
      <c r="A8687" s="2">
        <v>8419399050</v>
      </c>
      <c r="B8687" s="2" t="s">
        <v>14712</v>
      </c>
      <c r="C8687" s="2" t="s">
        <v>14700</v>
      </c>
      <c r="D8687" s="2" t="s">
        <v>14241</v>
      </c>
      <c r="E8687" s="2" t="s">
        <v>149</v>
      </c>
      <c r="F8687" s="2"/>
    </row>
    <row r="8688" spans="1:6" ht="18" customHeight="1">
      <c r="A8688" s="2">
        <v>8419399090</v>
      </c>
      <c r="B8688" s="2" t="s">
        <v>14713</v>
      </c>
      <c r="C8688" s="2" t="s">
        <v>14700</v>
      </c>
      <c r="D8688" s="2" t="s">
        <v>14241</v>
      </c>
      <c r="E8688" s="2" t="s">
        <v>149</v>
      </c>
      <c r="F8688" s="2"/>
    </row>
    <row r="8689" spans="1:6" ht="18" customHeight="1">
      <c r="A8689" s="2">
        <v>8419401000</v>
      </c>
      <c r="B8689" s="2" t="s">
        <v>14714</v>
      </c>
      <c r="C8689" s="2" t="s">
        <v>14544</v>
      </c>
      <c r="D8689" s="2" t="s">
        <v>14241</v>
      </c>
      <c r="E8689" s="2" t="s">
        <v>149</v>
      </c>
      <c r="F8689" s="2" t="s">
        <v>6407</v>
      </c>
    </row>
    <row r="8690" spans="1:6" ht="18" customHeight="1">
      <c r="A8690" s="2">
        <v>8419402000</v>
      </c>
      <c r="B8690" s="2" t="s">
        <v>14715</v>
      </c>
      <c r="C8690" s="2" t="s">
        <v>14544</v>
      </c>
      <c r="D8690" s="2" t="s">
        <v>14241</v>
      </c>
      <c r="E8690" s="2" t="s">
        <v>149</v>
      </c>
      <c r="F8690" s="2" t="s">
        <v>6407</v>
      </c>
    </row>
    <row r="8691" spans="1:6" ht="18" customHeight="1">
      <c r="A8691" s="2">
        <v>8419409010</v>
      </c>
      <c r="B8691" s="2" t="s">
        <v>14716</v>
      </c>
      <c r="C8691" s="2" t="s">
        <v>14544</v>
      </c>
      <c r="D8691" s="2" t="s">
        <v>14241</v>
      </c>
      <c r="E8691" s="2" t="s">
        <v>149</v>
      </c>
      <c r="F8691" s="2">
        <v>3</v>
      </c>
    </row>
    <row r="8692" spans="1:6" ht="18" customHeight="1">
      <c r="A8692" s="2">
        <v>8419409020</v>
      </c>
      <c r="B8692" s="2" t="s">
        <v>14717</v>
      </c>
      <c r="C8692" s="2" t="s">
        <v>14544</v>
      </c>
      <c r="D8692" s="2" t="s">
        <v>14241</v>
      </c>
      <c r="E8692" s="2" t="s">
        <v>149</v>
      </c>
      <c r="F8692" s="2">
        <v>3</v>
      </c>
    </row>
    <row r="8693" spans="1:6" ht="18" customHeight="1">
      <c r="A8693" s="2">
        <v>8419409090</v>
      </c>
      <c r="B8693" s="2" t="s">
        <v>14718</v>
      </c>
      <c r="C8693" s="2" t="s">
        <v>14544</v>
      </c>
      <c r="D8693" s="2" t="s">
        <v>14241</v>
      </c>
      <c r="E8693" s="2" t="s">
        <v>149</v>
      </c>
      <c r="F8693" s="2"/>
    </row>
    <row r="8694" spans="1:6" ht="18" customHeight="1">
      <c r="A8694" s="2">
        <v>8419500010</v>
      </c>
      <c r="B8694" s="2" t="s">
        <v>14719</v>
      </c>
      <c r="C8694" s="2" t="s">
        <v>14720</v>
      </c>
      <c r="D8694" s="2" t="s">
        <v>14241</v>
      </c>
      <c r="E8694" s="2" t="s">
        <v>149</v>
      </c>
      <c r="F8694" s="2">
        <v>3</v>
      </c>
    </row>
    <row r="8695" spans="1:6" ht="18" customHeight="1">
      <c r="A8695" s="2">
        <v>8419500020</v>
      </c>
      <c r="B8695" s="2" t="s">
        <v>14721</v>
      </c>
      <c r="C8695" s="2" t="s">
        <v>14720</v>
      </c>
      <c r="D8695" s="2" t="s">
        <v>14241</v>
      </c>
      <c r="E8695" s="2" t="s">
        <v>149</v>
      </c>
      <c r="F8695" s="2">
        <v>3</v>
      </c>
    </row>
    <row r="8696" spans="1:6" ht="18" customHeight="1">
      <c r="A8696" s="2">
        <v>8419500030</v>
      </c>
      <c r="B8696" s="2" t="s">
        <v>14722</v>
      </c>
      <c r="C8696" s="2" t="s">
        <v>14720</v>
      </c>
      <c r="D8696" s="2" t="s">
        <v>14241</v>
      </c>
      <c r="E8696" s="2" t="s">
        <v>149</v>
      </c>
      <c r="F8696" s="2">
        <v>3</v>
      </c>
    </row>
    <row r="8697" spans="1:6" ht="18" customHeight="1">
      <c r="A8697" s="2">
        <v>8419500040</v>
      </c>
      <c r="B8697" s="2" t="s">
        <v>14723</v>
      </c>
      <c r="C8697" s="2" t="s">
        <v>14720</v>
      </c>
      <c r="D8697" s="2" t="s">
        <v>14241</v>
      </c>
      <c r="E8697" s="2" t="s">
        <v>149</v>
      </c>
      <c r="F8697" s="2">
        <v>3</v>
      </c>
    </row>
    <row r="8698" spans="1:6" ht="18" customHeight="1">
      <c r="A8698" s="2">
        <v>8419500050</v>
      </c>
      <c r="B8698" s="2" t="s">
        <v>14724</v>
      </c>
      <c r="C8698" s="2" t="s">
        <v>14720</v>
      </c>
      <c r="D8698" s="2" t="s">
        <v>14241</v>
      </c>
      <c r="E8698" s="2" t="s">
        <v>149</v>
      </c>
      <c r="F8698" s="2" t="s">
        <v>7431</v>
      </c>
    </row>
    <row r="8699" spans="1:6" ht="18" customHeight="1">
      <c r="A8699" s="2">
        <v>8419500060</v>
      </c>
      <c r="B8699" s="2" t="s">
        <v>14725</v>
      </c>
      <c r="C8699" s="2" t="s">
        <v>14720</v>
      </c>
      <c r="D8699" s="2" t="s">
        <v>14241</v>
      </c>
      <c r="E8699" s="2" t="s">
        <v>149</v>
      </c>
      <c r="F8699" s="2" t="s">
        <v>6407</v>
      </c>
    </row>
    <row r="8700" spans="1:6" ht="18" customHeight="1">
      <c r="A8700" s="2">
        <v>8419500090</v>
      </c>
      <c r="B8700" s="2" t="s">
        <v>14726</v>
      </c>
      <c r="C8700" s="2" t="s">
        <v>14720</v>
      </c>
      <c r="D8700" s="2" t="s">
        <v>14241</v>
      </c>
      <c r="E8700" s="2" t="s">
        <v>149</v>
      </c>
      <c r="F8700" s="2" t="s">
        <v>6407</v>
      </c>
    </row>
    <row r="8701" spans="1:6" ht="18" customHeight="1">
      <c r="A8701" s="2">
        <v>8419601100</v>
      </c>
      <c r="B8701" s="2" t="s">
        <v>14727</v>
      </c>
      <c r="C8701" s="2" t="s">
        <v>14728</v>
      </c>
      <c r="D8701" s="2" t="s">
        <v>14241</v>
      </c>
      <c r="E8701" s="2" t="s">
        <v>149</v>
      </c>
      <c r="F8701" s="2" t="s">
        <v>6407</v>
      </c>
    </row>
    <row r="8702" spans="1:6" ht="18" customHeight="1">
      <c r="A8702" s="2">
        <v>8419601900</v>
      </c>
      <c r="B8702" s="2" t="s">
        <v>14729</v>
      </c>
      <c r="C8702" s="2" t="s">
        <v>14728</v>
      </c>
      <c r="D8702" s="2" t="s">
        <v>14241</v>
      </c>
      <c r="E8702" s="2" t="s">
        <v>149</v>
      </c>
      <c r="F8702" s="2" t="s">
        <v>6407</v>
      </c>
    </row>
    <row r="8703" spans="1:6" ht="18" customHeight="1">
      <c r="A8703" s="2">
        <v>8419609010</v>
      </c>
      <c r="B8703" s="2" t="s">
        <v>14730</v>
      </c>
      <c r="C8703" s="2" t="s">
        <v>9068</v>
      </c>
      <c r="D8703" s="2" t="s">
        <v>14241</v>
      </c>
      <c r="E8703" s="2" t="s">
        <v>149</v>
      </c>
      <c r="F8703" s="2">
        <v>3</v>
      </c>
    </row>
    <row r="8704" spans="1:6" ht="18" customHeight="1">
      <c r="A8704" s="2">
        <v>8419609020</v>
      </c>
      <c r="B8704" s="2" t="s">
        <v>14731</v>
      </c>
      <c r="C8704" s="2" t="s">
        <v>9068</v>
      </c>
      <c r="D8704" s="2" t="s">
        <v>14241</v>
      </c>
      <c r="E8704" s="2" t="s">
        <v>149</v>
      </c>
      <c r="F8704" s="2" t="s">
        <v>6407</v>
      </c>
    </row>
    <row r="8705" spans="1:6" ht="18" customHeight="1">
      <c r="A8705" s="2">
        <v>8419609090</v>
      </c>
      <c r="B8705" s="2" t="s">
        <v>14732</v>
      </c>
      <c r="C8705" s="2" t="s">
        <v>9068</v>
      </c>
      <c r="D8705" s="2" t="s">
        <v>14241</v>
      </c>
      <c r="E8705" s="2" t="s">
        <v>149</v>
      </c>
      <c r="F8705" s="2" t="s">
        <v>6407</v>
      </c>
    </row>
    <row r="8706" spans="1:6" ht="18" customHeight="1">
      <c r="A8706" s="2">
        <v>8419810000</v>
      </c>
      <c r="B8706" s="2" t="s">
        <v>14733</v>
      </c>
      <c r="C8706" s="2" t="s">
        <v>9068</v>
      </c>
      <c r="D8706" s="2" t="s">
        <v>14241</v>
      </c>
      <c r="E8706" s="2" t="s">
        <v>149</v>
      </c>
      <c r="F8706" s="2" t="s">
        <v>6407</v>
      </c>
    </row>
    <row r="8707" spans="1:6" ht="18" customHeight="1">
      <c r="A8707" s="2">
        <v>8419891000</v>
      </c>
      <c r="B8707" s="2" t="s">
        <v>14734</v>
      </c>
      <c r="C8707" s="2" t="s">
        <v>9068</v>
      </c>
      <c r="D8707" s="2" t="s">
        <v>14241</v>
      </c>
      <c r="E8707" s="2" t="s">
        <v>149</v>
      </c>
      <c r="F8707" s="2"/>
    </row>
    <row r="8708" spans="1:6" ht="18" customHeight="1">
      <c r="A8708" s="2">
        <v>8419899010</v>
      </c>
      <c r="B8708" s="2" t="s">
        <v>14735</v>
      </c>
      <c r="C8708" s="2" t="s">
        <v>9068</v>
      </c>
      <c r="D8708" s="2" t="s">
        <v>14241</v>
      </c>
      <c r="E8708" s="2" t="s">
        <v>149</v>
      </c>
      <c r="F8708" s="2">
        <v>3</v>
      </c>
    </row>
    <row r="8709" spans="1:6" ht="18" customHeight="1">
      <c r="A8709" s="2">
        <v>8419899021</v>
      </c>
      <c r="B8709" s="2" t="s">
        <v>14736</v>
      </c>
      <c r="C8709" s="2" t="s">
        <v>9068</v>
      </c>
      <c r="D8709" s="2" t="s">
        <v>14241</v>
      </c>
      <c r="E8709" s="2" t="s">
        <v>149</v>
      </c>
      <c r="F8709" s="2">
        <v>3</v>
      </c>
    </row>
    <row r="8710" spans="1:6" ht="18" customHeight="1">
      <c r="A8710" s="2">
        <v>8419899022</v>
      </c>
      <c r="B8710" s="2" t="s">
        <v>14737</v>
      </c>
      <c r="C8710" s="2" t="s">
        <v>9068</v>
      </c>
      <c r="D8710" s="2" t="s">
        <v>14241</v>
      </c>
      <c r="E8710" s="2" t="s">
        <v>149</v>
      </c>
      <c r="F8710" s="2" t="s">
        <v>7431</v>
      </c>
    </row>
    <row r="8711" spans="1:6" ht="18" customHeight="1">
      <c r="A8711" s="2">
        <v>8419899023</v>
      </c>
      <c r="B8711" s="2" t="s">
        <v>14738</v>
      </c>
      <c r="C8711" s="2" t="s">
        <v>9068</v>
      </c>
      <c r="D8711" s="2" t="s">
        <v>14241</v>
      </c>
      <c r="E8711" s="2" t="s">
        <v>149</v>
      </c>
      <c r="F8711" s="2">
        <v>3</v>
      </c>
    </row>
    <row r="8712" spans="1:6" ht="18" customHeight="1">
      <c r="A8712" s="2">
        <v>8419899090</v>
      </c>
      <c r="B8712" s="2" t="s">
        <v>14739</v>
      </c>
      <c r="C8712" s="2" t="s">
        <v>9068</v>
      </c>
      <c r="D8712" s="2" t="s">
        <v>14241</v>
      </c>
      <c r="E8712" s="2" t="s">
        <v>149</v>
      </c>
      <c r="F8712" s="2" t="s">
        <v>6407</v>
      </c>
    </row>
    <row r="8713" spans="1:6" ht="18" customHeight="1">
      <c r="A8713" s="2">
        <v>8419901000</v>
      </c>
      <c r="B8713" s="2" t="s">
        <v>14740</v>
      </c>
      <c r="C8713" s="2" t="s">
        <v>14326</v>
      </c>
      <c r="D8713" s="2" t="s">
        <v>149</v>
      </c>
      <c r="E8713" s="2"/>
      <c r="F8713" s="2"/>
    </row>
    <row r="8714" spans="1:6" ht="18" customHeight="1">
      <c r="A8714" s="2">
        <v>8419909000</v>
      </c>
      <c r="B8714" s="2" t="s">
        <v>14741</v>
      </c>
      <c r="C8714" s="2" t="s">
        <v>14326</v>
      </c>
      <c r="D8714" s="2" t="s">
        <v>149</v>
      </c>
      <c r="E8714" s="2"/>
      <c r="F8714" s="2"/>
    </row>
    <row r="8715" spans="1:6" ht="18" customHeight="1">
      <c r="A8715" s="2">
        <v>8420100001</v>
      </c>
      <c r="B8715" s="2" t="s">
        <v>14742</v>
      </c>
      <c r="C8715" s="2" t="s">
        <v>14743</v>
      </c>
      <c r="D8715" s="2" t="s">
        <v>14241</v>
      </c>
      <c r="E8715" s="2" t="s">
        <v>149</v>
      </c>
      <c r="F8715" s="2"/>
    </row>
    <row r="8716" spans="1:6" ht="18" customHeight="1">
      <c r="A8716" s="2">
        <v>8420100020</v>
      </c>
      <c r="B8716" s="2" t="s">
        <v>14744</v>
      </c>
      <c r="C8716" s="2" t="s">
        <v>14743</v>
      </c>
      <c r="D8716" s="2" t="s">
        <v>14241</v>
      </c>
      <c r="E8716" s="2" t="s">
        <v>149</v>
      </c>
      <c r="F8716" s="2"/>
    </row>
    <row r="8717" spans="1:6" ht="18" customHeight="1">
      <c r="A8717" s="2">
        <v>8420100090</v>
      </c>
      <c r="B8717" s="2" t="s">
        <v>14745</v>
      </c>
      <c r="C8717" s="2" t="s">
        <v>14743</v>
      </c>
      <c r="D8717" s="2" t="s">
        <v>14241</v>
      </c>
      <c r="E8717" s="2" t="s">
        <v>149</v>
      </c>
      <c r="F8717" s="2"/>
    </row>
    <row r="8718" spans="1:6" ht="18" customHeight="1">
      <c r="A8718" s="2">
        <v>8420910000</v>
      </c>
      <c r="B8718" s="2" t="s">
        <v>14746</v>
      </c>
      <c r="C8718" s="2" t="s">
        <v>14326</v>
      </c>
      <c r="D8718" s="2" t="s">
        <v>5439</v>
      </c>
      <c r="E8718" s="2" t="s">
        <v>149</v>
      </c>
      <c r="F8718" s="2"/>
    </row>
    <row r="8719" spans="1:6" ht="18" customHeight="1">
      <c r="A8719" s="2">
        <v>8420990000</v>
      </c>
      <c r="B8719" s="2" t="s">
        <v>14747</v>
      </c>
      <c r="C8719" s="2" t="s">
        <v>14326</v>
      </c>
      <c r="D8719" s="2" t="s">
        <v>149</v>
      </c>
      <c r="E8719" s="2"/>
      <c r="F8719" s="2"/>
    </row>
    <row r="8720" spans="1:6" ht="18" customHeight="1">
      <c r="A8720" s="2">
        <v>8421110000</v>
      </c>
      <c r="B8720" s="2" t="s">
        <v>14748</v>
      </c>
      <c r="C8720" s="2" t="s">
        <v>14450</v>
      </c>
      <c r="D8720" s="2" t="s">
        <v>14241</v>
      </c>
      <c r="E8720" s="2" t="s">
        <v>149</v>
      </c>
      <c r="F8720" s="2" t="s">
        <v>6407</v>
      </c>
    </row>
    <row r="8721" spans="1:6" ht="18" customHeight="1">
      <c r="A8721" s="2">
        <v>8421121000</v>
      </c>
      <c r="B8721" s="2" t="s">
        <v>14749</v>
      </c>
      <c r="C8721" s="2" t="s">
        <v>14750</v>
      </c>
      <c r="D8721" s="2" t="s">
        <v>14241</v>
      </c>
      <c r="E8721" s="2" t="s">
        <v>149</v>
      </c>
      <c r="F8721" s="2"/>
    </row>
    <row r="8722" spans="1:6" ht="18" customHeight="1">
      <c r="A8722" s="2">
        <v>8421129000</v>
      </c>
      <c r="B8722" s="2" t="s">
        <v>14751</v>
      </c>
      <c r="C8722" s="2" t="s">
        <v>14750</v>
      </c>
      <c r="D8722" s="2" t="s">
        <v>14241</v>
      </c>
      <c r="E8722" s="2" t="s">
        <v>149</v>
      </c>
      <c r="F8722" s="2"/>
    </row>
    <row r="8723" spans="1:6" ht="18" customHeight="1">
      <c r="A8723" s="2">
        <v>8421191000</v>
      </c>
      <c r="B8723" s="2" t="s">
        <v>14752</v>
      </c>
      <c r="C8723" s="2" t="s">
        <v>14450</v>
      </c>
      <c r="D8723" s="2" t="s">
        <v>14241</v>
      </c>
      <c r="E8723" s="2" t="s">
        <v>149</v>
      </c>
      <c r="F8723" s="2"/>
    </row>
    <row r="8724" spans="1:6" ht="18" customHeight="1">
      <c r="A8724" s="2">
        <v>8421192000</v>
      </c>
      <c r="B8724" s="2" t="s">
        <v>14753</v>
      </c>
      <c r="C8724" s="2" t="s">
        <v>14450</v>
      </c>
      <c r="D8724" s="2" t="s">
        <v>14241</v>
      </c>
      <c r="E8724" s="2" t="s">
        <v>149</v>
      </c>
      <c r="F8724" s="2"/>
    </row>
    <row r="8725" spans="1:6" ht="18" customHeight="1">
      <c r="A8725" s="2">
        <v>8421199040</v>
      </c>
      <c r="B8725" s="2" t="s">
        <v>14754</v>
      </c>
      <c r="C8725" s="2" t="s">
        <v>14450</v>
      </c>
      <c r="D8725" s="2" t="s">
        <v>14241</v>
      </c>
      <c r="E8725" s="2" t="s">
        <v>149</v>
      </c>
      <c r="F8725" s="2">
        <v>3</v>
      </c>
    </row>
    <row r="8726" spans="1:6" ht="18" customHeight="1">
      <c r="A8726" s="2">
        <v>8421199090</v>
      </c>
      <c r="B8726" s="2" t="s">
        <v>14755</v>
      </c>
      <c r="C8726" s="2" t="s">
        <v>14450</v>
      </c>
      <c r="D8726" s="2" t="s">
        <v>14241</v>
      </c>
      <c r="E8726" s="2" t="s">
        <v>149</v>
      </c>
      <c r="F8726" s="2"/>
    </row>
    <row r="8727" spans="1:6" ht="18" customHeight="1">
      <c r="A8727" s="2">
        <v>8421211000</v>
      </c>
      <c r="B8727" s="2" t="s">
        <v>14756</v>
      </c>
      <c r="C8727" s="2" t="s">
        <v>14757</v>
      </c>
      <c r="D8727" s="2" t="s">
        <v>14241</v>
      </c>
      <c r="E8727" s="2" t="s">
        <v>149</v>
      </c>
      <c r="F8727" s="2" t="s">
        <v>6407</v>
      </c>
    </row>
    <row r="8728" spans="1:6" ht="18" customHeight="1">
      <c r="A8728" s="2">
        <v>8421219100</v>
      </c>
      <c r="B8728" s="2" t="s">
        <v>14758</v>
      </c>
      <c r="C8728" s="2" t="s">
        <v>14757</v>
      </c>
      <c r="D8728" s="2" t="s">
        <v>14241</v>
      </c>
      <c r="E8728" s="2" t="s">
        <v>149</v>
      </c>
      <c r="F8728" s="2"/>
    </row>
    <row r="8729" spans="1:6" ht="18" customHeight="1">
      <c r="A8729" s="2">
        <v>8421219910</v>
      </c>
      <c r="B8729" s="2" t="s">
        <v>14759</v>
      </c>
      <c r="C8729" s="2" t="s">
        <v>14757</v>
      </c>
      <c r="D8729" s="2" t="s">
        <v>14241</v>
      </c>
      <c r="E8729" s="2" t="s">
        <v>149</v>
      </c>
      <c r="F8729" s="2"/>
    </row>
    <row r="8730" spans="1:6" ht="18" customHeight="1">
      <c r="A8730" s="2">
        <v>8421219920</v>
      </c>
      <c r="B8730" s="2" t="s">
        <v>14760</v>
      </c>
      <c r="C8730" s="2" t="s">
        <v>14757</v>
      </c>
      <c r="D8730" s="2" t="s">
        <v>14241</v>
      </c>
      <c r="E8730" s="2" t="s">
        <v>149</v>
      </c>
      <c r="F8730" s="2"/>
    </row>
    <row r="8731" spans="1:6" ht="18" customHeight="1">
      <c r="A8731" s="2">
        <v>8421219990</v>
      </c>
      <c r="B8731" s="2" t="s">
        <v>14761</v>
      </c>
      <c r="C8731" s="2" t="s">
        <v>14757</v>
      </c>
      <c r="D8731" s="2" t="s">
        <v>14241</v>
      </c>
      <c r="E8731" s="2" t="s">
        <v>149</v>
      </c>
      <c r="F8731" s="2"/>
    </row>
    <row r="8732" spans="1:6" ht="18" customHeight="1">
      <c r="A8732" s="2">
        <v>8421220000</v>
      </c>
      <c r="B8732" s="2" t="s">
        <v>14762</v>
      </c>
      <c r="C8732" s="2" t="s">
        <v>14450</v>
      </c>
      <c r="D8732" s="2" t="s">
        <v>14241</v>
      </c>
      <c r="E8732" s="2" t="s">
        <v>149</v>
      </c>
      <c r="F8732" s="2" t="s">
        <v>6407</v>
      </c>
    </row>
    <row r="8733" spans="1:6" ht="18" customHeight="1">
      <c r="A8733" s="2">
        <v>8421230000</v>
      </c>
      <c r="B8733" s="2" t="s">
        <v>14763</v>
      </c>
      <c r="C8733" s="2" t="s">
        <v>14450</v>
      </c>
      <c r="D8733" s="2" t="s">
        <v>5439</v>
      </c>
      <c r="E8733" s="2" t="s">
        <v>149</v>
      </c>
      <c r="F8733" s="2"/>
    </row>
    <row r="8734" spans="1:6" ht="18" customHeight="1">
      <c r="A8734" s="2">
        <v>8421291010</v>
      </c>
      <c r="B8734" s="2" t="s">
        <v>14764</v>
      </c>
      <c r="C8734" s="2" t="s">
        <v>14765</v>
      </c>
      <c r="D8734" s="2" t="s">
        <v>5439</v>
      </c>
      <c r="E8734" s="2" t="s">
        <v>149</v>
      </c>
      <c r="F8734" s="2"/>
    </row>
    <row r="8735" spans="1:6" ht="18" customHeight="1">
      <c r="A8735" s="2">
        <v>8421291090</v>
      </c>
      <c r="B8735" s="2" t="s">
        <v>14766</v>
      </c>
      <c r="C8735" s="2" t="s">
        <v>14765</v>
      </c>
      <c r="D8735" s="2" t="s">
        <v>5439</v>
      </c>
      <c r="E8735" s="2" t="s">
        <v>149</v>
      </c>
      <c r="F8735" s="2"/>
    </row>
    <row r="8736" spans="1:6" ht="18" customHeight="1">
      <c r="A8736" s="2">
        <v>8421299010</v>
      </c>
      <c r="B8736" s="2" t="s">
        <v>14767</v>
      </c>
      <c r="C8736" s="2" t="s">
        <v>14765</v>
      </c>
      <c r="D8736" s="2" t="s">
        <v>5439</v>
      </c>
      <c r="E8736" s="2" t="s">
        <v>149</v>
      </c>
      <c r="F8736" s="2"/>
    </row>
    <row r="8737" spans="1:6" ht="18" customHeight="1">
      <c r="A8737" s="2">
        <v>8421299040</v>
      </c>
      <c r="B8737" s="2" t="s">
        <v>14768</v>
      </c>
      <c r="C8737" s="2" t="s">
        <v>14765</v>
      </c>
      <c r="D8737" s="2" t="s">
        <v>5439</v>
      </c>
      <c r="E8737" s="2" t="s">
        <v>149</v>
      </c>
      <c r="F8737" s="2">
        <v>3</v>
      </c>
    </row>
    <row r="8738" spans="1:6" ht="18" customHeight="1">
      <c r="A8738" s="2">
        <v>8421299090</v>
      </c>
      <c r="B8738" s="2" t="s">
        <v>14769</v>
      </c>
      <c r="C8738" s="2" t="s">
        <v>14765</v>
      </c>
      <c r="D8738" s="2" t="s">
        <v>5439</v>
      </c>
      <c r="E8738" s="2" t="s">
        <v>149</v>
      </c>
      <c r="F8738" s="2"/>
    </row>
    <row r="8739" spans="1:6" ht="18" customHeight="1">
      <c r="A8739" s="2">
        <v>8421310000</v>
      </c>
      <c r="B8739" s="2" t="s">
        <v>14770</v>
      </c>
      <c r="C8739" s="2" t="s">
        <v>14450</v>
      </c>
      <c r="D8739" s="2" t="s">
        <v>5439</v>
      </c>
      <c r="E8739" s="2" t="s">
        <v>149</v>
      </c>
      <c r="F8739" s="2"/>
    </row>
    <row r="8740" spans="1:6" ht="18" customHeight="1">
      <c r="A8740" s="2">
        <v>8421320020</v>
      </c>
      <c r="B8740" s="2" t="s">
        <v>14771</v>
      </c>
      <c r="C8740" s="2" t="s">
        <v>14450</v>
      </c>
      <c r="D8740" s="2" t="s">
        <v>5439</v>
      </c>
      <c r="E8740" s="2" t="s">
        <v>149</v>
      </c>
      <c r="F8740" s="2"/>
    </row>
    <row r="8741" spans="1:6" ht="18" customHeight="1">
      <c r="A8741" s="2">
        <v>8421320030</v>
      </c>
      <c r="B8741" s="2" t="s">
        <v>14772</v>
      </c>
      <c r="C8741" s="2" t="s">
        <v>14450</v>
      </c>
      <c r="D8741" s="2" t="s">
        <v>5439</v>
      </c>
      <c r="E8741" s="2" t="s">
        <v>149</v>
      </c>
      <c r="F8741" s="2"/>
    </row>
    <row r="8742" spans="1:6" ht="18" customHeight="1">
      <c r="A8742" s="2">
        <v>8421320040</v>
      </c>
      <c r="B8742" s="2" t="s">
        <v>14773</v>
      </c>
      <c r="C8742" s="2" t="s">
        <v>14450</v>
      </c>
      <c r="D8742" s="2" t="s">
        <v>5439</v>
      </c>
      <c r="E8742" s="2" t="s">
        <v>149</v>
      </c>
      <c r="F8742" s="2"/>
    </row>
    <row r="8743" spans="1:6" ht="18" customHeight="1">
      <c r="A8743" s="2">
        <v>8421320090</v>
      </c>
      <c r="B8743" s="2" t="s">
        <v>14774</v>
      </c>
      <c r="C8743" s="2" t="s">
        <v>14450</v>
      </c>
      <c r="D8743" s="2" t="s">
        <v>5439</v>
      </c>
      <c r="E8743" s="2" t="s">
        <v>149</v>
      </c>
      <c r="F8743" s="2"/>
    </row>
    <row r="8744" spans="1:6" ht="18" customHeight="1">
      <c r="A8744" s="2">
        <v>8421391000</v>
      </c>
      <c r="B8744" s="2" t="s">
        <v>14775</v>
      </c>
      <c r="C8744" s="2" t="s">
        <v>14776</v>
      </c>
      <c r="D8744" s="2" t="s">
        <v>5439</v>
      </c>
      <c r="E8744" s="2" t="s">
        <v>149</v>
      </c>
      <c r="F8744" s="2"/>
    </row>
    <row r="8745" spans="1:6" ht="18" customHeight="1">
      <c r="A8745" s="2">
        <v>8421392110</v>
      </c>
      <c r="B8745" s="2" t="s">
        <v>14777</v>
      </c>
      <c r="C8745" s="2" t="s">
        <v>14778</v>
      </c>
      <c r="D8745" s="2" t="s">
        <v>5439</v>
      </c>
      <c r="E8745" s="2" t="s">
        <v>149</v>
      </c>
      <c r="F8745" s="2"/>
    </row>
    <row r="8746" spans="1:6" ht="18" customHeight="1">
      <c r="A8746" s="2">
        <v>8421392190</v>
      </c>
      <c r="B8746" s="2" t="s">
        <v>14779</v>
      </c>
      <c r="C8746" s="2" t="s">
        <v>14778</v>
      </c>
      <c r="D8746" s="2" t="s">
        <v>5439</v>
      </c>
      <c r="E8746" s="2" t="s">
        <v>149</v>
      </c>
      <c r="F8746" s="2"/>
    </row>
    <row r="8747" spans="1:6" ht="18" customHeight="1">
      <c r="A8747" s="2">
        <v>8421392210</v>
      </c>
      <c r="B8747" s="2" t="s">
        <v>14780</v>
      </c>
      <c r="C8747" s="2" t="s">
        <v>14778</v>
      </c>
      <c r="D8747" s="2" t="s">
        <v>5439</v>
      </c>
      <c r="E8747" s="2" t="s">
        <v>149</v>
      </c>
      <c r="F8747" s="2"/>
    </row>
    <row r="8748" spans="1:6" ht="18" customHeight="1">
      <c r="A8748" s="2">
        <v>8421392290</v>
      </c>
      <c r="B8748" s="2" t="s">
        <v>14781</v>
      </c>
      <c r="C8748" s="2" t="s">
        <v>14778</v>
      </c>
      <c r="D8748" s="2" t="s">
        <v>5439</v>
      </c>
      <c r="E8748" s="2" t="s">
        <v>149</v>
      </c>
      <c r="F8748" s="2"/>
    </row>
    <row r="8749" spans="1:6" ht="18" customHeight="1">
      <c r="A8749" s="2">
        <v>8421392310</v>
      </c>
      <c r="B8749" s="2" t="s">
        <v>14782</v>
      </c>
      <c r="C8749" s="2" t="s">
        <v>14778</v>
      </c>
      <c r="D8749" s="2" t="s">
        <v>5439</v>
      </c>
      <c r="E8749" s="2" t="s">
        <v>149</v>
      </c>
      <c r="F8749" s="2"/>
    </row>
    <row r="8750" spans="1:6" ht="18" customHeight="1">
      <c r="A8750" s="2">
        <v>8421392390</v>
      </c>
      <c r="B8750" s="2" t="s">
        <v>14783</v>
      </c>
      <c r="C8750" s="2" t="s">
        <v>14778</v>
      </c>
      <c r="D8750" s="2" t="s">
        <v>5439</v>
      </c>
      <c r="E8750" s="2" t="s">
        <v>149</v>
      </c>
      <c r="F8750" s="2"/>
    </row>
    <row r="8751" spans="1:6" ht="18" customHeight="1">
      <c r="A8751" s="2">
        <v>8421392410</v>
      </c>
      <c r="B8751" s="2" t="s">
        <v>14784</v>
      </c>
      <c r="C8751" s="2" t="s">
        <v>14778</v>
      </c>
      <c r="D8751" s="2" t="s">
        <v>5439</v>
      </c>
      <c r="E8751" s="2" t="s">
        <v>149</v>
      </c>
      <c r="F8751" s="2"/>
    </row>
    <row r="8752" spans="1:6" ht="18" customHeight="1">
      <c r="A8752" s="2">
        <v>8421392490</v>
      </c>
      <c r="B8752" s="2" t="s">
        <v>14785</v>
      </c>
      <c r="C8752" s="2" t="s">
        <v>14778</v>
      </c>
      <c r="D8752" s="2" t="s">
        <v>5439</v>
      </c>
      <c r="E8752" s="2" t="s">
        <v>149</v>
      </c>
      <c r="F8752" s="2"/>
    </row>
    <row r="8753" spans="1:6" ht="18" customHeight="1">
      <c r="A8753" s="2">
        <v>8421392910</v>
      </c>
      <c r="B8753" s="2" t="s">
        <v>14786</v>
      </c>
      <c r="C8753" s="2" t="s">
        <v>14778</v>
      </c>
      <c r="D8753" s="2" t="s">
        <v>5439</v>
      </c>
      <c r="E8753" s="2" t="s">
        <v>149</v>
      </c>
      <c r="F8753" s="2"/>
    </row>
    <row r="8754" spans="1:6" ht="18" customHeight="1">
      <c r="A8754" s="2">
        <v>8421392990</v>
      </c>
      <c r="B8754" s="2" t="s">
        <v>14787</v>
      </c>
      <c r="C8754" s="2" t="s">
        <v>14778</v>
      </c>
      <c r="D8754" s="2" t="s">
        <v>5439</v>
      </c>
      <c r="E8754" s="2" t="s">
        <v>149</v>
      </c>
      <c r="F8754" s="2"/>
    </row>
    <row r="8755" spans="1:6" ht="18" customHeight="1">
      <c r="A8755" s="2">
        <v>8421394010</v>
      </c>
      <c r="B8755" s="2" t="s">
        <v>14788</v>
      </c>
      <c r="C8755" s="2" t="s">
        <v>14778</v>
      </c>
      <c r="D8755" s="2" t="s">
        <v>5439</v>
      </c>
      <c r="E8755" s="2" t="s">
        <v>149</v>
      </c>
      <c r="F8755" s="2"/>
    </row>
    <row r="8756" spans="1:6" ht="18" customHeight="1">
      <c r="A8756" s="2">
        <v>8421394090</v>
      </c>
      <c r="B8756" s="2" t="s">
        <v>14789</v>
      </c>
      <c r="C8756" s="2" t="s">
        <v>14778</v>
      </c>
      <c r="D8756" s="2" t="s">
        <v>5439</v>
      </c>
      <c r="E8756" s="2" t="s">
        <v>149</v>
      </c>
      <c r="F8756" s="2"/>
    </row>
    <row r="8757" spans="1:6" ht="18" customHeight="1">
      <c r="A8757" s="2">
        <v>8421395010</v>
      </c>
      <c r="B8757" s="2" t="s">
        <v>14790</v>
      </c>
      <c r="C8757" s="2" t="s">
        <v>14778</v>
      </c>
      <c r="D8757" s="2" t="s">
        <v>5439</v>
      </c>
      <c r="E8757" s="2" t="s">
        <v>149</v>
      </c>
      <c r="F8757" s="2"/>
    </row>
    <row r="8758" spans="1:6" ht="18" customHeight="1">
      <c r="A8758" s="2">
        <v>8421395090</v>
      </c>
      <c r="B8758" s="2" t="s">
        <v>14791</v>
      </c>
      <c r="C8758" s="2" t="s">
        <v>14778</v>
      </c>
      <c r="D8758" s="2" t="s">
        <v>5439</v>
      </c>
      <c r="E8758" s="2" t="s">
        <v>149</v>
      </c>
      <c r="F8758" s="2"/>
    </row>
    <row r="8759" spans="1:6" ht="18" customHeight="1">
      <c r="A8759" s="2">
        <v>8421399010</v>
      </c>
      <c r="B8759" s="2" t="s">
        <v>14792</v>
      </c>
      <c r="C8759" s="2" t="s">
        <v>14778</v>
      </c>
      <c r="D8759" s="2" t="s">
        <v>5439</v>
      </c>
      <c r="E8759" s="2" t="s">
        <v>149</v>
      </c>
      <c r="F8759" s="2"/>
    </row>
    <row r="8760" spans="1:6" ht="18" customHeight="1">
      <c r="A8760" s="2">
        <v>8421399020</v>
      </c>
      <c r="B8760" s="2" t="s">
        <v>14793</v>
      </c>
      <c r="C8760" s="2" t="s">
        <v>14778</v>
      </c>
      <c r="D8760" s="2" t="s">
        <v>5439</v>
      </c>
      <c r="E8760" s="2" t="s">
        <v>149</v>
      </c>
      <c r="F8760" s="2"/>
    </row>
    <row r="8761" spans="1:6" ht="18" customHeight="1">
      <c r="A8761" s="2">
        <v>8421399090</v>
      </c>
      <c r="B8761" s="2" t="s">
        <v>14794</v>
      </c>
      <c r="C8761" s="2" t="s">
        <v>14778</v>
      </c>
      <c r="D8761" s="2" t="s">
        <v>5439</v>
      </c>
      <c r="E8761" s="2" t="s">
        <v>149</v>
      </c>
      <c r="F8761" s="2"/>
    </row>
    <row r="8762" spans="1:6" ht="18" customHeight="1">
      <c r="A8762" s="2">
        <v>8421911000</v>
      </c>
      <c r="B8762" s="2" t="s">
        <v>14795</v>
      </c>
      <c r="C8762" s="2" t="s">
        <v>14326</v>
      </c>
      <c r="D8762" s="2" t="s">
        <v>149</v>
      </c>
      <c r="E8762" s="2"/>
      <c r="F8762" s="2"/>
    </row>
    <row r="8763" spans="1:6" ht="18" customHeight="1">
      <c r="A8763" s="2">
        <v>8421919011</v>
      </c>
      <c r="B8763" s="2" t="s">
        <v>14796</v>
      </c>
      <c r="C8763" s="2" t="s">
        <v>14326</v>
      </c>
      <c r="D8763" s="2" t="s">
        <v>149</v>
      </c>
      <c r="E8763" s="2"/>
      <c r="F8763" s="2">
        <v>3</v>
      </c>
    </row>
    <row r="8764" spans="1:6" ht="18" customHeight="1">
      <c r="A8764" s="2">
        <v>8421919012</v>
      </c>
      <c r="B8764" s="2" t="s">
        <v>14797</v>
      </c>
      <c r="C8764" s="2" t="s">
        <v>14326</v>
      </c>
      <c r="D8764" s="2" t="s">
        <v>149</v>
      </c>
      <c r="E8764" s="2"/>
      <c r="F8764" s="2">
        <v>3</v>
      </c>
    </row>
    <row r="8765" spans="1:6" ht="18" customHeight="1">
      <c r="A8765" s="2">
        <v>8421919013</v>
      </c>
      <c r="B8765" s="2" t="s">
        <v>14798</v>
      </c>
      <c r="C8765" s="2" t="s">
        <v>14326</v>
      </c>
      <c r="D8765" s="2" t="s">
        <v>149</v>
      </c>
      <c r="E8765" s="2"/>
      <c r="F8765" s="2">
        <v>3</v>
      </c>
    </row>
    <row r="8766" spans="1:6" ht="18" customHeight="1">
      <c r="A8766" s="2">
        <v>8421919014</v>
      </c>
      <c r="B8766" s="2" t="s">
        <v>14799</v>
      </c>
      <c r="C8766" s="2" t="s">
        <v>14326</v>
      </c>
      <c r="D8766" s="2" t="s">
        <v>149</v>
      </c>
      <c r="E8766" s="2"/>
      <c r="F8766" s="2">
        <v>3</v>
      </c>
    </row>
    <row r="8767" spans="1:6" ht="18" customHeight="1">
      <c r="A8767" s="2">
        <v>8421919090</v>
      </c>
      <c r="B8767" s="2" t="s">
        <v>14800</v>
      </c>
      <c r="C8767" s="2" t="s">
        <v>14326</v>
      </c>
      <c r="D8767" s="2" t="s">
        <v>149</v>
      </c>
      <c r="E8767" s="2"/>
      <c r="F8767" s="2"/>
    </row>
    <row r="8768" spans="1:6" ht="18" customHeight="1">
      <c r="A8768" s="2">
        <v>8421991000</v>
      </c>
      <c r="B8768" s="2" t="s">
        <v>14801</v>
      </c>
      <c r="C8768" s="2" t="s">
        <v>14326</v>
      </c>
      <c r="D8768" s="2" t="s">
        <v>149</v>
      </c>
      <c r="E8768" s="2"/>
      <c r="F8768" s="2"/>
    </row>
    <row r="8769" spans="1:6" ht="18" customHeight="1">
      <c r="A8769" s="2">
        <v>8421999010</v>
      </c>
      <c r="B8769" s="2" t="s">
        <v>14802</v>
      </c>
      <c r="C8769" s="2" t="s">
        <v>14326</v>
      </c>
      <c r="D8769" s="2" t="s">
        <v>149</v>
      </c>
      <c r="E8769" s="2"/>
      <c r="F8769" s="2"/>
    </row>
    <row r="8770" spans="1:6" ht="18" customHeight="1">
      <c r="A8770" s="2">
        <v>8421999090</v>
      </c>
      <c r="B8770" s="2" t="s">
        <v>14803</v>
      </c>
      <c r="C8770" s="2" t="s">
        <v>14326</v>
      </c>
      <c r="D8770" s="2" t="s">
        <v>149</v>
      </c>
      <c r="E8770" s="2"/>
      <c r="F8770" s="2"/>
    </row>
    <row r="8771" spans="1:6" ht="18" customHeight="1">
      <c r="A8771" s="2">
        <v>8422110000</v>
      </c>
      <c r="B8771" s="2" t="s">
        <v>14804</v>
      </c>
      <c r="C8771" s="2" t="s">
        <v>14351</v>
      </c>
      <c r="D8771" s="2" t="s">
        <v>14241</v>
      </c>
      <c r="E8771" s="2" t="s">
        <v>149</v>
      </c>
      <c r="F8771" s="2"/>
    </row>
    <row r="8772" spans="1:6" ht="18" customHeight="1">
      <c r="A8772" s="2">
        <v>8422190000</v>
      </c>
      <c r="B8772" s="2" t="s">
        <v>14805</v>
      </c>
      <c r="C8772" s="2" t="s">
        <v>14351</v>
      </c>
      <c r="D8772" s="2" t="s">
        <v>14241</v>
      </c>
      <c r="E8772" s="2" t="s">
        <v>149</v>
      </c>
      <c r="F8772" s="2"/>
    </row>
    <row r="8773" spans="1:6" ht="18" customHeight="1">
      <c r="A8773" s="2">
        <v>8422200000</v>
      </c>
      <c r="B8773" s="2" t="s">
        <v>14806</v>
      </c>
      <c r="C8773" s="2" t="s">
        <v>9068</v>
      </c>
      <c r="D8773" s="2" t="s">
        <v>14241</v>
      </c>
      <c r="E8773" s="2" t="s">
        <v>149</v>
      </c>
      <c r="F8773" s="2"/>
    </row>
    <row r="8774" spans="1:6" ht="18" customHeight="1">
      <c r="A8774" s="2">
        <v>8422301010</v>
      </c>
      <c r="B8774" s="2" t="s">
        <v>14807</v>
      </c>
      <c r="C8774" s="2" t="s">
        <v>9068</v>
      </c>
      <c r="D8774" s="2" t="s">
        <v>14241</v>
      </c>
      <c r="E8774" s="2" t="s">
        <v>149</v>
      </c>
      <c r="F8774" s="2" t="s">
        <v>6407</v>
      </c>
    </row>
    <row r="8775" spans="1:6" ht="18" customHeight="1">
      <c r="A8775" s="2">
        <v>8422301090</v>
      </c>
      <c r="B8775" s="2" t="s">
        <v>14808</v>
      </c>
      <c r="C8775" s="2" t="s">
        <v>9068</v>
      </c>
      <c r="D8775" s="2" t="s">
        <v>14241</v>
      </c>
      <c r="E8775" s="2" t="s">
        <v>149</v>
      </c>
      <c r="F8775" s="2" t="s">
        <v>6407</v>
      </c>
    </row>
    <row r="8776" spans="1:6" ht="18" customHeight="1">
      <c r="A8776" s="2">
        <v>8422302100</v>
      </c>
      <c r="B8776" s="2" t="s">
        <v>14809</v>
      </c>
      <c r="C8776" s="2" t="s">
        <v>9068</v>
      </c>
      <c r="D8776" s="2" t="s">
        <v>14241</v>
      </c>
      <c r="E8776" s="2" t="s">
        <v>149</v>
      </c>
      <c r="F8776" s="2"/>
    </row>
    <row r="8777" spans="1:6" ht="18" customHeight="1">
      <c r="A8777" s="2">
        <v>8422302900</v>
      </c>
      <c r="B8777" s="2" t="s">
        <v>14810</v>
      </c>
      <c r="C8777" s="2" t="s">
        <v>9068</v>
      </c>
      <c r="D8777" s="2" t="s">
        <v>14241</v>
      </c>
      <c r="E8777" s="2" t="s">
        <v>149</v>
      </c>
      <c r="F8777" s="2"/>
    </row>
    <row r="8778" spans="1:6" ht="18" customHeight="1">
      <c r="A8778" s="2">
        <v>8422303001</v>
      </c>
      <c r="B8778" s="2" t="s">
        <v>14811</v>
      </c>
      <c r="C8778" s="2" t="s">
        <v>9068</v>
      </c>
      <c r="D8778" s="2" t="s">
        <v>14241</v>
      </c>
      <c r="E8778" s="2" t="s">
        <v>149</v>
      </c>
      <c r="F8778" s="2" t="s">
        <v>6407</v>
      </c>
    </row>
    <row r="8779" spans="1:6" ht="18" customHeight="1">
      <c r="A8779" s="2">
        <v>8422303090</v>
      </c>
      <c r="B8779" s="2" t="s">
        <v>14812</v>
      </c>
      <c r="C8779" s="2" t="s">
        <v>9068</v>
      </c>
      <c r="D8779" s="2" t="s">
        <v>14241</v>
      </c>
      <c r="E8779" s="2" t="s">
        <v>149</v>
      </c>
      <c r="F8779" s="2" t="s">
        <v>6407</v>
      </c>
    </row>
    <row r="8780" spans="1:6" ht="18" customHeight="1">
      <c r="A8780" s="2">
        <v>8422309001</v>
      </c>
      <c r="B8780" s="2" t="s">
        <v>14813</v>
      </c>
      <c r="C8780" s="2" t="s">
        <v>9068</v>
      </c>
      <c r="D8780" s="2" t="s">
        <v>14241</v>
      </c>
      <c r="E8780" s="2" t="s">
        <v>149</v>
      </c>
      <c r="F8780" s="2" t="s">
        <v>6407</v>
      </c>
    </row>
    <row r="8781" spans="1:6" ht="18" customHeight="1">
      <c r="A8781" s="2">
        <v>8422309010</v>
      </c>
      <c r="B8781" s="2" t="s">
        <v>14814</v>
      </c>
      <c r="C8781" s="2" t="s">
        <v>9068</v>
      </c>
      <c r="D8781" s="2" t="s">
        <v>14241</v>
      </c>
      <c r="E8781" s="2" t="s">
        <v>149</v>
      </c>
      <c r="F8781" s="2">
        <v>3</v>
      </c>
    </row>
    <row r="8782" spans="1:6" ht="18" customHeight="1">
      <c r="A8782" s="2">
        <v>8422309090</v>
      </c>
      <c r="B8782" s="2" t="s">
        <v>14815</v>
      </c>
      <c r="C8782" s="2" t="s">
        <v>9068</v>
      </c>
      <c r="D8782" s="2" t="s">
        <v>14241</v>
      </c>
      <c r="E8782" s="2" t="s">
        <v>149</v>
      </c>
      <c r="F8782" s="2" t="s">
        <v>6407</v>
      </c>
    </row>
    <row r="8783" spans="1:6" ht="18" customHeight="1">
      <c r="A8783" s="2">
        <v>8422400010</v>
      </c>
      <c r="B8783" s="2" t="s">
        <v>14816</v>
      </c>
      <c r="C8783" s="2" t="s">
        <v>9068</v>
      </c>
      <c r="D8783" s="2" t="s">
        <v>14241</v>
      </c>
      <c r="E8783" s="2" t="s">
        <v>149</v>
      </c>
      <c r="F8783" s="2"/>
    </row>
    <row r="8784" spans="1:6" ht="18" customHeight="1">
      <c r="A8784" s="2">
        <v>8422400090</v>
      </c>
      <c r="B8784" s="2" t="s">
        <v>14817</v>
      </c>
      <c r="C8784" s="2" t="s">
        <v>9068</v>
      </c>
      <c r="D8784" s="2" t="s">
        <v>14241</v>
      </c>
      <c r="E8784" s="2" t="s">
        <v>149</v>
      </c>
      <c r="F8784" s="2"/>
    </row>
    <row r="8785" spans="1:6" ht="18" customHeight="1">
      <c r="A8785" s="2">
        <v>8422901000</v>
      </c>
      <c r="B8785" s="2" t="s">
        <v>14818</v>
      </c>
      <c r="C8785" s="2" t="s">
        <v>14326</v>
      </c>
      <c r="D8785" s="2" t="s">
        <v>149</v>
      </c>
      <c r="E8785" s="2"/>
      <c r="F8785" s="2"/>
    </row>
    <row r="8786" spans="1:6" ht="18" customHeight="1">
      <c r="A8786" s="2">
        <v>8422902010</v>
      </c>
      <c r="B8786" s="2" t="s">
        <v>14819</v>
      </c>
      <c r="C8786" s="2" t="s">
        <v>14326</v>
      </c>
      <c r="D8786" s="2" t="s">
        <v>149</v>
      </c>
      <c r="E8786" s="2"/>
      <c r="F8786" s="2"/>
    </row>
    <row r="8787" spans="1:6" ht="18" customHeight="1">
      <c r="A8787" s="2">
        <v>8422902090</v>
      </c>
      <c r="B8787" s="2" t="s">
        <v>14820</v>
      </c>
      <c r="C8787" s="2" t="s">
        <v>14326</v>
      </c>
      <c r="D8787" s="2" t="s">
        <v>149</v>
      </c>
      <c r="E8787" s="2"/>
      <c r="F8787" s="2"/>
    </row>
    <row r="8788" spans="1:6" ht="18" customHeight="1">
      <c r="A8788" s="2">
        <v>8422909010</v>
      </c>
      <c r="B8788" s="2" t="s">
        <v>14821</v>
      </c>
      <c r="C8788" s="2" t="s">
        <v>14326</v>
      </c>
      <c r="D8788" s="2" t="s">
        <v>149</v>
      </c>
      <c r="E8788" s="2"/>
      <c r="F8788" s="2"/>
    </row>
    <row r="8789" spans="1:6" ht="18" customHeight="1">
      <c r="A8789" s="2">
        <v>8422909020</v>
      </c>
      <c r="B8789" s="2" t="s">
        <v>14822</v>
      </c>
      <c r="C8789" s="2" t="s">
        <v>14326</v>
      </c>
      <c r="D8789" s="2" t="s">
        <v>149</v>
      </c>
      <c r="E8789" s="2"/>
      <c r="F8789" s="2"/>
    </row>
    <row r="8790" spans="1:6" ht="18" customHeight="1">
      <c r="A8790" s="2">
        <v>8422909090</v>
      </c>
      <c r="B8790" s="2" t="s">
        <v>14823</v>
      </c>
      <c r="C8790" s="2" t="s">
        <v>14326</v>
      </c>
      <c r="D8790" s="2" t="s">
        <v>149</v>
      </c>
      <c r="E8790" s="2"/>
      <c r="F8790" s="2"/>
    </row>
    <row r="8791" spans="1:6" ht="18" customHeight="1">
      <c r="A8791" s="2">
        <v>8423100000</v>
      </c>
      <c r="B8791" s="2" t="s">
        <v>14824</v>
      </c>
      <c r="C8791" s="2" t="s">
        <v>14825</v>
      </c>
      <c r="D8791" s="2" t="s">
        <v>14241</v>
      </c>
      <c r="E8791" s="2" t="s">
        <v>149</v>
      </c>
      <c r="F8791" s="2"/>
    </row>
    <row r="8792" spans="1:6" ht="18" customHeight="1">
      <c r="A8792" s="2">
        <v>8423201000</v>
      </c>
      <c r="B8792" s="2" t="s">
        <v>14826</v>
      </c>
      <c r="C8792" s="2" t="s">
        <v>14827</v>
      </c>
      <c r="D8792" s="2" t="s">
        <v>14241</v>
      </c>
      <c r="E8792" s="2" t="s">
        <v>149</v>
      </c>
      <c r="F8792" s="2"/>
    </row>
    <row r="8793" spans="1:6" ht="18" customHeight="1">
      <c r="A8793" s="2">
        <v>8423209000</v>
      </c>
      <c r="B8793" s="2" t="s">
        <v>14828</v>
      </c>
      <c r="C8793" s="2" t="s">
        <v>14827</v>
      </c>
      <c r="D8793" s="2" t="s">
        <v>14241</v>
      </c>
      <c r="E8793" s="2" t="s">
        <v>149</v>
      </c>
      <c r="F8793" s="2"/>
    </row>
    <row r="8794" spans="1:6" ht="18" customHeight="1">
      <c r="A8794" s="2">
        <v>8423301010</v>
      </c>
      <c r="B8794" s="2" t="s">
        <v>14829</v>
      </c>
      <c r="C8794" s="2" t="s">
        <v>14830</v>
      </c>
      <c r="D8794" s="2" t="s">
        <v>14241</v>
      </c>
      <c r="E8794" s="2" t="s">
        <v>149</v>
      </c>
      <c r="F8794" s="2"/>
    </row>
    <row r="8795" spans="1:6" ht="18" customHeight="1">
      <c r="A8795" s="2">
        <v>8423301090</v>
      </c>
      <c r="B8795" s="2" t="s">
        <v>14831</v>
      </c>
      <c r="C8795" s="2" t="s">
        <v>14830</v>
      </c>
      <c r="D8795" s="2" t="s">
        <v>14241</v>
      </c>
      <c r="E8795" s="2" t="s">
        <v>149</v>
      </c>
      <c r="F8795" s="2"/>
    </row>
    <row r="8796" spans="1:6" ht="18" customHeight="1">
      <c r="A8796" s="2">
        <v>8423302000</v>
      </c>
      <c r="B8796" s="2" t="s">
        <v>14832</v>
      </c>
      <c r="C8796" s="2" t="s">
        <v>14825</v>
      </c>
      <c r="D8796" s="2" t="s">
        <v>14241</v>
      </c>
      <c r="E8796" s="2" t="s">
        <v>149</v>
      </c>
      <c r="F8796" s="2"/>
    </row>
    <row r="8797" spans="1:6" ht="18" customHeight="1">
      <c r="A8797" s="2">
        <v>8423303010</v>
      </c>
      <c r="B8797" s="2" t="s">
        <v>14833</v>
      </c>
      <c r="C8797" s="2" t="s">
        <v>14830</v>
      </c>
      <c r="D8797" s="2" t="s">
        <v>14241</v>
      </c>
      <c r="E8797" s="2" t="s">
        <v>149</v>
      </c>
      <c r="F8797" s="2"/>
    </row>
    <row r="8798" spans="1:6" ht="18" customHeight="1">
      <c r="A8798" s="2">
        <v>8423303090</v>
      </c>
      <c r="B8798" s="2" t="s">
        <v>14834</v>
      </c>
      <c r="C8798" s="2" t="s">
        <v>14830</v>
      </c>
      <c r="D8798" s="2" t="s">
        <v>14241</v>
      </c>
      <c r="E8798" s="2" t="s">
        <v>149</v>
      </c>
      <c r="F8798" s="2"/>
    </row>
    <row r="8799" spans="1:6" ht="18" customHeight="1">
      <c r="A8799" s="2">
        <v>8423309010</v>
      </c>
      <c r="B8799" s="2" t="s">
        <v>14835</v>
      </c>
      <c r="C8799" s="2" t="s">
        <v>14830</v>
      </c>
      <c r="D8799" s="2" t="s">
        <v>14241</v>
      </c>
      <c r="E8799" s="2" t="s">
        <v>149</v>
      </c>
      <c r="F8799" s="2"/>
    </row>
    <row r="8800" spans="1:6" ht="18" customHeight="1">
      <c r="A8800" s="2">
        <v>8423309090</v>
      </c>
      <c r="B8800" s="2" t="s">
        <v>14836</v>
      </c>
      <c r="C8800" s="2" t="s">
        <v>14830</v>
      </c>
      <c r="D8800" s="2" t="s">
        <v>14241</v>
      </c>
      <c r="E8800" s="2" t="s">
        <v>149</v>
      </c>
      <c r="F8800" s="2"/>
    </row>
    <row r="8801" spans="1:6" ht="18" customHeight="1">
      <c r="A8801" s="2">
        <v>8423811000</v>
      </c>
      <c r="B8801" s="2" t="s">
        <v>14837</v>
      </c>
      <c r="C8801" s="2" t="s">
        <v>14838</v>
      </c>
      <c r="D8801" s="2" t="s">
        <v>14241</v>
      </c>
      <c r="E8801" s="2" t="s">
        <v>149</v>
      </c>
      <c r="F8801" s="2"/>
    </row>
    <row r="8802" spans="1:6" ht="18" customHeight="1">
      <c r="A8802" s="2">
        <v>8423812000</v>
      </c>
      <c r="B8802" s="2" t="s">
        <v>14839</v>
      </c>
      <c r="C8802" s="2" t="s">
        <v>14838</v>
      </c>
      <c r="D8802" s="2" t="s">
        <v>14241</v>
      </c>
      <c r="E8802" s="2" t="s">
        <v>149</v>
      </c>
      <c r="F8802" s="2"/>
    </row>
    <row r="8803" spans="1:6" ht="18" customHeight="1">
      <c r="A8803" s="2">
        <v>8423819010</v>
      </c>
      <c r="B8803" s="2" t="s">
        <v>14840</v>
      </c>
      <c r="C8803" s="2" t="s">
        <v>14841</v>
      </c>
      <c r="D8803" s="2" t="s">
        <v>14241</v>
      </c>
      <c r="E8803" s="2" t="s">
        <v>149</v>
      </c>
      <c r="F8803" s="2"/>
    </row>
    <row r="8804" spans="1:6" ht="18" customHeight="1">
      <c r="A8804" s="2">
        <v>8423819090</v>
      </c>
      <c r="B8804" s="2" t="s">
        <v>14842</v>
      </c>
      <c r="C8804" s="2" t="s">
        <v>14841</v>
      </c>
      <c r="D8804" s="2" t="s">
        <v>14241</v>
      </c>
      <c r="E8804" s="2" t="s">
        <v>149</v>
      </c>
      <c r="F8804" s="2"/>
    </row>
    <row r="8805" spans="1:6" ht="18" customHeight="1">
      <c r="A8805" s="2">
        <v>8423821010</v>
      </c>
      <c r="B8805" s="2" t="s">
        <v>14843</v>
      </c>
      <c r="C8805" s="2" t="s">
        <v>14841</v>
      </c>
      <c r="D8805" s="2" t="s">
        <v>14241</v>
      </c>
      <c r="E8805" s="2" t="s">
        <v>149</v>
      </c>
      <c r="F8805" s="2"/>
    </row>
    <row r="8806" spans="1:6" ht="18" customHeight="1">
      <c r="A8806" s="2">
        <v>8423821090</v>
      </c>
      <c r="B8806" s="2" t="s">
        <v>14844</v>
      </c>
      <c r="C8806" s="2" t="s">
        <v>14841</v>
      </c>
      <c r="D8806" s="2" t="s">
        <v>14241</v>
      </c>
      <c r="E8806" s="2" t="s">
        <v>149</v>
      </c>
      <c r="F8806" s="2"/>
    </row>
    <row r="8807" spans="1:6" ht="18" customHeight="1">
      <c r="A8807" s="2">
        <v>8423829010</v>
      </c>
      <c r="B8807" s="2" t="s">
        <v>14845</v>
      </c>
      <c r="C8807" s="2" t="s">
        <v>14841</v>
      </c>
      <c r="D8807" s="2" t="s">
        <v>14241</v>
      </c>
      <c r="E8807" s="2" t="s">
        <v>149</v>
      </c>
      <c r="F8807" s="2"/>
    </row>
    <row r="8808" spans="1:6" ht="18" customHeight="1">
      <c r="A8808" s="2">
        <v>8423829090</v>
      </c>
      <c r="B8808" s="2" t="s">
        <v>14846</v>
      </c>
      <c r="C8808" s="2" t="s">
        <v>14841</v>
      </c>
      <c r="D8808" s="2" t="s">
        <v>14241</v>
      </c>
      <c r="E8808" s="2" t="s">
        <v>149</v>
      </c>
      <c r="F8808" s="2"/>
    </row>
    <row r="8809" spans="1:6" ht="18" customHeight="1">
      <c r="A8809" s="2">
        <v>8423891010</v>
      </c>
      <c r="B8809" s="2" t="s">
        <v>14847</v>
      </c>
      <c r="C8809" s="2" t="s">
        <v>14841</v>
      </c>
      <c r="D8809" s="2" t="s">
        <v>14241</v>
      </c>
      <c r="E8809" s="2" t="s">
        <v>149</v>
      </c>
      <c r="F8809" s="2"/>
    </row>
    <row r="8810" spans="1:6" ht="18" customHeight="1">
      <c r="A8810" s="2">
        <v>8423891090</v>
      </c>
      <c r="B8810" s="2" t="s">
        <v>14848</v>
      </c>
      <c r="C8810" s="2" t="s">
        <v>14841</v>
      </c>
      <c r="D8810" s="2" t="s">
        <v>14241</v>
      </c>
      <c r="E8810" s="2" t="s">
        <v>149</v>
      </c>
      <c r="F8810" s="2"/>
    </row>
    <row r="8811" spans="1:6" ht="18" customHeight="1">
      <c r="A8811" s="2">
        <v>8423892010</v>
      </c>
      <c r="B8811" s="2" t="s">
        <v>14849</v>
      </c>
      <c r="C8811" s="2" t="s">
        <v>14841</v>
      </c>
      <c r="D8811" s="2" t="s">
        <v>14241</v>
      </c>
      <c r="E8811" s="2" t="s">
        <v>149</v>
      </c>
      <c r="F8811" s="2"/>
    </row>
    <row r="8812" spans="1:6" ht="18" customHeight="1">
      <c r="A8812" s="2">
        <v>8423892090</v>
      </c>
      <c r="B8812" s="2" t="s">
        <v>14850</v>
      </c>
      <c r="C8812" s="2" t="s">
        <v>14841</v>
      </c>
      <c r="D8812" s="2" t="s">
        <v>14241</v>
      </c>
      <c r="E8812" s="2" t="s">
        <v>149</v>
      </c>
      <c r="F8812" s="2"/>
    </row>
    <row r="8813" spans="1:6" ht="18" customHeight="1">
      <c r="A8813" s="2">
        <v>8423893010</v>
      </c>
      <c r="B8813" s="2" t="s">
        <v>14851</v>
      </c>
      <c r="C8813" s="2" t="s">
        <v>14841</v>
      </c>
      <c r="D8813" s="2" t="s">
        <v>14241</v>
      </c>
      <c r="E8813" s="2" t="s">
        <v>149</v>
      </c>
      <c r="F8813" s="2"/>
    </row>
    <row r="8814" spans="1:6" ht="18" customHeight="1">
      <c r="A8814" s="2">
        <v>8423893090</v>
      </c>
      <c r="B8814" s="2" t="s">
        <v>14852</v>
      </c>
      <c r="C8814" s="2" t="s">
        <v>14841</v>
      </c>
      <c r="D8814" s="2" t="s">
        <v>14241</v>
      </c>
      <c r="E8814" s="2" t="s">
        <v>149</v>
      </c>
      <c r="F8814" s="2"/>
    </row>
    <row r="8815" spans="1:6" ht="18" customHeight="1">
      <c r="A8815" s="2">
        <v>8423899010</v>
      </c>
      <c r="B8815" s="2" t="s">
        <v>14853</v>
      </c>
      <c r="C8815" s="2" t="s">
        <v>14841</v>
      </c>
      <c r="D8815" s="2" t="s">
        <v>14241</v>
      </c>
      <c r="E8815" s="2" t="s">
        <v>149</v>
      </c>
      <c r="F8815" s="2"/>
    </row>
    <row r="8816" spans="1:6" ht="18" customHeight="1">
      <c r="A8816" s="2">
        <v>8423899090</v>
      </c>
      <c r="B8816" s="2" t="s">
        <v>14854</v>
      </c>
      <c r="C8816" s="2" t="s">
        <v>14841</v>
      </c>
      <c r="D8816" s="2" t="s">
        <v>14241</v>
      </c>
      <c r="E8816" s="2" t="s">
        <v>149</v>
      </c>
      <c r="F8816" s="2"/>
    </row>
    <row r="8817" spans="1:6" ht="18" customHeight="1">
      <c r="A8817" s="2">
        <v>8423900010</v>
      </c>
      <c r="B8817" s="2" t="s">
        <v>14855</v>
      </c>
      <c r="C8817" s="2" t="s">
        <v>14856</v>
      </c>
      <c r="D8817" s="2" t="s">
        <v>149</v>
      </c>
      <c r="E8817" s="2" t="s">
        <v>14241</v>
      </c>
      <c r="F8817" s="2"/>
    </row>
    <row r="8818" spans="1:6" ht="18" customHeight="1">
      <c r="A8818" s="2">
        <v>8423900090</v>
      </c>
      <c r="B8818" s="2" t="s">
        <v>14857</v>
      </c>
      <c r="C8818" s="2" t="s">
        <v>14856</v>
      </c>
      <c r="D8818" s="2" t="s">
        <v>149</v>
      </c>
      <c r="E8818" s="2" t="s">
        <v>14241</v>
      </c>
      <c r="F8818" s="2"/>
    </row>
    <row r="8819" spans="1:6" ht="18" customHeight="1">
      <c r="A8819" s="2">
        <v>8424100010</v>
      </c>
      <c r="B8819" s="2" t="s">
        <v>14858</v>
      </c>
      <c r="C8819" s="2" t="s">
        <v>9068</v>
      </c>
      <c r="D8819" s="2" t="s">
        <v>5439</v>
      </c>
      <c r="E8819" s="2" t="s">
        <v>149</v>
      </c>
      <c r="F8819" s="2"/>
    </row>
    <row r="8820" spans="1:6" ht="18" customHeight="1">
      <c r="A8820" s="2">
        <v>8424100090</v>
      </c>
      <c r="B8820" s="2" t="s">
        <v>14859</v>
      </c>
      <c r="C8820" s="2" t="s">
        <v>9068</v>
      </c>
      <c r="D8820" s="2" t="s">
        <v>5439</v>
      </c>
      <c r="E8820" s="2" t="s">
        <v>149</v>
      </c>
      <c r="F8820" s="2" t="s">
        <v>6407</v>
      </c>
    </row>
    <row r="8821" spans="1:6" ht="18" customHeight="1">
      <c r="A8821" s="2">
        <v>8424200000</v>
      </c>
      <c r="B8821" s="2" t="s">
        <v>14860</v>
      </c>
      <c r="C8821" s="2" t="s">
        <v>14861</v>
      </c>
      <c r="D8821" s="2" t="s">
        <v>5439</v>
      </c>
      <c r="E8821" s="2" t="s">
        <v>149</v>
      </c>
      <c r="F8821" s="2"/>
    </row>
    <row r="8822" spans="1:6" ht="18" customHeight="1">
      <c r="A8822" s="2">
        <v>8424300000</v>
      </c>
      <c r="B8822" s="2" t="s">
        <v>14862</v>
      </c>
      <c r="C8822" s="2" t="s">
        <v>14863</v>
      </c>
      <c r="D8822" s="2" t="s">
        <v>14241</v>
      </c>
      <c r="E8822" s="2" t="s">
        <v>149</v>
      </c>
      <c r="F8822" s="2"/>
    </row>
    <row r="8823" spans="1:6" ht="18" customHeight="1">
      <c r="A8823" s="2">
        <v>8424410000</v>
      </c>
      <c r="B8823" s="2" t="s">
        <v>14864</v>
      </c>
      <c r="C8823" s="2" t="s">
        <v>14861</v>
      </c>
      <c r="D8823" s="2" t="s">
        <v>14241</v>
      </c>
      <c r="E8823" s="2" t="s">
        <v>149</v>
      </c>
      <c r="F8823" s="2"/>
    </row>
    <row r="8824" spans="1:6" ht="18" customHeight="1">
      <c r="A8824" s="2">
        <v>8424490000</v>
      </c>
      <c r="B8824" s="2" t="s">
        <v>14865</v>
      </c>
      <c r="C8824" s="2" t="s">
        <v>14861</v>
      </c>
      <c r="D8824" s="2" t="s">
        <v>14241</v>
      </c>
      <c r="E8824" s="2" t="s">
        <v>149</v>
      </c>
      <c r="F8824" s="2"/>
    </row>
    <row r="8825" spans="1:6" ht="18" customHeight="1">
      <c r="A8825" s="2">
        <v>8424820000</v>
      </c>
      <c r="B8825" s="2" t="s">
        <v>14866</v>
      </c>
      <c r="C8825" s="2" t="s">
        <v>14861</v>
      </c>
      <c r="D8825" s="2" t="s">
        <v>14241</v>
      </c>
      <c r="E8825" s="2" t="s">
        <v>149</v>
      </c>
      <c r="F8825" s="2"/>
    </row>
    <row r="8826" spans="1:6" ht="18" customHeight="1">
      <c r="A8826" s="2">
        <v>8424891000</v>
      </c>
      <c r="B8826" s="2" t="s">
        <v>14867</v>
      </c>
      <c r="C8826" s="2" t="s">
        <v>14861</v>
      </c>
      <c r="D8826" s="2" t="s">
        <v>14241</v>
      </c>
      <c r="E8826" s="2" t="s">
        <v>149</v>
      </c>
      <c r="F8826" s="2"/>
    </row>
    <row r="8827" spans="1:6" ht="18" customHeight="1">
      <c r="A8827" s="2">
        <v>8424892000</v>
      </c>
      <c r="B8827" s="2" t="s">
        <v>14868</v>
      </c>
      <c r="C8827" s="2" t="s">
        <v>14861</v>
      </c>
      <c r="D8827" s="2" t="s">
        <v>14241</v>
      </c>
      <c r="E8827" s="2" t="s">
        <v>149</v>
      </c>
      <c r="F8827" s="2"/>
    </row>
    <row r="8828" spans="1:6" ht="18" customHeight="1">
      <c r="A8828" s="2">
        <v>8424899100</v>
      </c>
      <c r="B8828" s="2" t="s">
        <v>14869</v>
      </c>
      <c r="C8828" s="2" t="s">
        <v>14861</v>
      </c>
      <c r="D8828" s="2" t="s">
        <v>14241</v>
      </c>
      <c r="E8828" s="2" t="s">
        <v>149</v>
      </c>
      <c r="F8828" s="2"/>
    </row>
    <row r="8829" spans="1:6" ht="18" customHeight="1">
      <c r="A8829" s="2">
        <v>8424899930</v>
      </c>
      <c r="B8829" s="2" t="s">
        <v>14870</v>
      </c>
      <c r="C8829" s="2" t="s">
        <v>14861</v>
      </c>
      <c r="D8829" s="2" t="s">
        <v>14241</v>
      </c>
      <c r="E8829" s="2" t="s">
        <v>149</v>
      </c>
      <c r="F8829" s="2">
        <v>3</v>
      </c>
    </row>
    <row r="8830" spans="1:6" ht="18" customHeight="1">
      <c r="A8830" s="2">
        <v>8424899990</v>
      </c>
      <c r="B8830" s="2" t="s">
        <v>14871</v>
      </c>
      <c r="C8830" s="2" t="s">
        <v>14861</v>
      </c>
      <c r="D8830" s="2" t="s">
        <v>14241</v>
      </c>
      <c r="E8830" s="2" t="s">
        <v>149</v>
      </c>
      <c r="F8830" s="2"/>
    </row>
    <row r="8831" spans="1:6" ht="18" customHeight="1">
      <c r="A8831" s="2">
        <v>8424901000</v>
      </c>
      <c r="B8831" s="2" t="s">
        <v>14872</v>
      </c>
      <c r="C8831" s="2" t="s">
        <v>14326</v>
      </c>
      <c r="D8831" s="2" t="s">
        <v>149</v>
      </c>
      <c r="E8831" s="2"/>
      <c r="F8831" s="2"/>
    </row>
    <row r="8832" spans="1:6" ht="18" customHeight="1">
      <c r="A8832" s="2">
        <v>8424902000</v>
      </c>
      <c r="B8832" s="2" t="s">
        <v>14873</v>
      </c>
      <c r="C8832" s="2" t="s">
        <v>14326</v>
      </c>
      <c r="D8832" s="2" t="s">
        <v>149</v>
      </c>
      <c r="E8832" s="2"/>
      <c r="F8832" s="2"/>
    </row>
    <row r="8833" spans="1:6" ht="18" customHeight="1">
      <c r="A8833" s="2">
        <v>8424909010</v>
      </c>
      <c r="B8833" s="2" t="s">
        <v>14874</v>
      </c>
      <c r="C8833" s="2" t="s">
        <v>14326</v>
      </c>
      <c r="D8833" s="2" t="s">
        <v>149</v>
      </c>
      <c r="E8833" s="2"/>
      <c r="F8833" s="2">
        <v>3</v>
      </c>
    </row>
    <row r="8834" spans="1:6" ht="18" customHeight="1">
      <c r="A8834" s="2">
        <v>8424909090</v>
      </c>
      <c r="B8834" s="2" t="s">
        <v>14875</v>
      </c>
      <c r="C8834" s="2" t="s">
        <v>14326</v>
      </c>
      <c r="D8834" s="2" t="s">
        <v>149</v>
      </c>
      <c r="E8834" s="2"/>
      <c r="F8834" s="2"/>
    </row>
    <row r="8835" spans="1:6" ht="18" customHeight="1">
      <c r="A8835" s="2">
        <v>8425110000</v>
      </c>
      <c r="B8835" s="2" t="s">
        <v>14876</v>
      </c>
      <c r="C8835" s="2" t="s">
        <v>14877</v>
      </c>
      <c r="D8835" s="2" t="s">
        <v>14241</v>
      </c>
      <c r="E8835" s="2" t="s">
        <v>149</v>
      </c>
      <c r="F8835" s="2"/>
    </row>
    <row r="8836" spans="1:6" ht="18" customHeight="1">
      <c r="A8836" s="2">
        <v>8425190000</v>
      </c>
      <c r="B8836" s="2" t="s">
        <v>14878</v>
      </c>
      <c r="C8836" s="2" t="s">
        <v>14877</v>
      </c>
      <c r="D8836" s="2" t="s">
        <v>14241</v>
      </c>
      <c r="E8836" s="2" t="s">
        <v>149</v>
      </c>
      <c r="F8836" s="2"/>
    </row>
    <row r="8837" spans="1:6" ht="18" customHeight="1">
      <c r="A8837" s="2">
        <v>8425311000</v>
      </c>
      <c r="B8837" s="2" t="s">
        <v>14879</v>
      </c>
      <c r="C8837" s="2" t="s">
        <v>14877</v>
      </c>
      <c r="D8837" s="2" t="s">
        <v>14241</v>
      </c>
      <c r="E8837" s="2" t="s">
        <v>149</v>
      </c>
      <c r="F8837" s="2"/>
    </row>
    <row r="8838" spans="1:6" ht="18" customHeight="1">
      <c r="A8838" s="2">
        <v>8425319000</v>
      </c>
      <c r="B8838" s="2" t="s">
        <v>14880</v>
      </c>
      <c r="C8838" s="2" t="s">
        <v>14877</v>
      </c>
      <c r="D8838" s="2" t="s">
        <v>14241</v>
      </c>
      <c r="E8838" s="2" t="s">
        <v>149</v>
      </c>
      <c r="F8838" s="2"/>
    </row>
    <row r="8839" spans="1:6" ht="18" customHeight="1">
      <c r="A8839" s="2">
        <v>8425391000</v>
      </c>
      <c r="B8839" s="2" t="s">
        <v>14881</v>
      </c>
      <c r="C8839" s="2" t="s">
        <v>14877</v>
      </c>
      <c r="D8839" s="2" t="s">
        <v>14241</v>
      </c>
      <c r="E8839" s="2" t="s">
        <v>149</v>
      </c>
      <c r="F8839" s="2"/>
    </row>
    <row r="8840" spans="1:6" ht="18" customHeight="1">
      <c r="A8840" s="2">
        <v>8425399000</v>
      </c>
      <c r="B8840" s="2" t="s">
        <v>14882</v>
      </c>
      <c r="C8840" s="2" t="s">
        <v>14877</v>
      </c>
      <c r="D8840" s="2" t="s">
        <v>14241</v>
      </c>
      <c r="E8840" s="2" t="s">
        <v>149</v>
      </c>
      <c r="F8840" s="2"/>
    </row>
    <row r="8841" spans="1:6" ht="18" customHeight="1">
      <c r="A8841" s="2">
        <v>8425410000</v>
      </c>
      <c r="B8841" s="2" t="s">
        <v>14883</v>
      </c>
      <c r="C8841" s="2" t="s">
        <v>14877</v>
      </c>
      <c r="D8841" s="2" t="s">
        <v>14241</v>
      </c>
      <c r="E8841" s="2" t="s">
        <v>149</v>
      </c>
      <c r="F8841" s="2"/>
    </row>
    <row r="8842" spans="1:6" ht="18" customHeight="1">
      <c r="A8842" s="2">
        <v>8425421000</v>
      </c>
      <c r="B8842" s="2" t="s">
        <v>14884</v>
      </c>
      <c r="C8842" s="2" t="s">
        <v>14877</v>
      </c>
      <c r="D8842" s="2" t="s">
        <v>14241</v>
      </c>
      <c r="E8842" s="2" t="s">
        <v>149</v>
      </c>
      <c r="F8842" s="2"/>
    </row>
    <row r="8843" spans="1:6" ht="18" customHeight="1">
      <c r="A8843" s="2">
        <v>8425429000</v>
      </c>
      <c r="B8843" s="2" t="s">
        <v>14885</v>
      </c>
      <c r="C8843" s="2" t="s">
        <v>14877</v>
      </c>
      <c r="D8843" s="2" t="s">
        <v>14241</v>
      </c>
      <c r="E8843" s="2" t="s">
        <v>149</v>
      </c>
      <c r="F8843" s="2"/>
    </row>
    <row r="8844" spans="1:6" ht="18" customHeight="1">
      <c r="A8844" s="2">
        <v>8425491000</v>
      </c>
      <c r="B8844" s="2" t="s">
        <v>14886</v>
      </c>
      <c r="C8844" s="2" t="s">
        <v>14877</v>
      </c>
      <c r="D8844" s="2" t="s">
        <v>14241</v>
      </c>
      <c r="E8844" s="2" t="s">
        <v>149</v>
      </c>
      <c r="F8844" s="2"/>
    </row>
    <row r="8845" spans="1:6" ht="18" customHeight="1">
      <c r="A8845" s="2">
        <v>8425499000</v>
      </c>
      <c r="B8845" s="2" t="s">
        <v>14887</v>
      </c>
      <c r="C8845" s="2" t="s">
        <v>14877</v>
      </c>
      <c r="D8845" s="2" t="s">
        <v>14241</v>
      </c>
      <c r="E8845" s="2" t="s">
        <v>149</v>
      </c>
      <c r="F8845" s="2"/>
    </row>
    <row r="8846" spans="1:6" ht="18" customHeight="1">
      <c r="A8846" s="2">
        <v>8426112000</v>
      </c>
      <c r="B8846" s="2" t="s">
        <v>14888</v>
      </c>
      <c r="C8846" s="2" t="s">
        <v>14889</v>
      </c>
      <c r="D8846" s="2" t="s">
        <v>14241</v>
      </c>
      <c r="E8846" s="2" t="s">
        <v>149</v>
      </c>
      <c r="F8846" s="2"/>
    </row>
    <row r="8847" spans="1:6" ht="18" customHeight="1">
      <c r="A8847" s="2">
        <v>8426119000</v>
      </c>
      <c r="B8847" s="2" t="s">
        <v>14890</v>
      </c>
      <c r="C8847" s="2" t="s">
        <v>14889</v>
      </c>
      <c r="D8847" s="2" t="s">
        <v>14241</v>
      </c>
      <c r="E8847" s="2" t="s">
        <v>149</v>
      </c>
      <c r="F8847" s="2"/>
    </row>
    <row r="8848" spans="1:6" ht="18" customHeight="1">
      <c r="A8848" s="2">
        <v>8426120000</v>
      </c>
      <c r="B8848" s="2" t="s">
        <v>14891</v>
      </c>
      <c r="C8848" s="2" t="s">
        <v>14889</v>
      </c>
      <c r="D8848" s="2" t="s">
        <v>14241</v>
      </c>
      <c r="E8848" s="2" t="s">
        <v>149</v>
      </c>
      <c r="F8848" s="2"/>
    </row>
    <row r="8849" spans="1:6" ht="18" customHeight="1">
      <c r="A8849" s="2">
        <v>8426191000</v>
      </c>
      <c r="B8849" s="2" t="s">
        <v>14892</v>
      </c>
      <c r="C8849" s="2" t="s">
        <v>14889</v>
      </c>
      <c r="D8849" s="2" t="s">
        <v>14241</v>
      </c>
      <c r="E8849" s="2" t="s">
        <v>149</v>
      </c>
      <c r="F8849" s="2"/>
    </row>
    <row r="8850" spans="1:6" ht="18" customHeight="1">
      <c r="A8850" s="2">
        <v>8426192100</v>
      </c>
      <c r="B8850" s="2" t="s">
        <v>14893</v>
      </c>
      <c r="C8850" s="2" t="s">
        <v>14889</v>
      </c>
      <c r="D8850" s="2" t="s">
        <v>14241</v>
      </c>
      <c r="E8850" s="2" t="s">
        <v>149</v>
      </c>
      <c r="F8850" s="2"/>
    </row>
    <row r="8851" spans="1:6" ht="18" customHeight="1">
      <c r="A8851" s="2">
        <v>8426192900</v>
      </c>
      <c r="B8851" s="2" t="s">
        <v>14894</v>
      </c>
      <c r="C8851" s="2" t="s">
        <v>14889</v>
      </c>
      <c r="D8851" s="2" t="s">
        <v>14241</v>
      </c>
      <c r="E8851" s="2" t="s">
        <v>149</v>
      </c>
      <c r="F8851" s="2" t="s">
        <v>14703</v>
      </c>
    </row>
    <row r="8852" spans="1:6" ht="18" customHeight="1">
      <c r="A8852" s="2">
        <v>8426193000</v>
      </c>
      <c r="B8852" s="2" t="s">
        <v>14895</v>
      </c>
      <c r="C8852" s="2" t="s">
        <v>14889</v>
      </c>
      <c r="D8852" s="2" t="s">
        <v>14241</v>
      </c>
      <c r="E8852" s="2" t="s">
        <v>149</v>
      </c>
      <c r="F8852" s="2"/>
    </row>
    <row r="8853" spans="1:6" ht="18" customHeight="1">
      <c r="A8853" s="2">
        <v>8426194100</v>
      </c>
      <c r="B8853" s="2" t="s">
        <v>14896</v>
      </c>
      <c r="C8853" s="2" t="s">
        <v>14889</v>
      </c>
      <c r="D8853" s="2" t="s">
        <v>14241</v>
      </c>
      <c r="E8853" s="2" t="s">
        <v>149</v>
      </c>
      <c r="F8853" s="2"/>
    </row>
    <row r="8854" spans="1:6" ht="18" customHeight="1">
      <c r="A8854" s="2">
        <v>8426194200</v>
      </c>
      <c r="B8854" s="2" t="s">
        <v>14897</v>
      </c>
      <c r="C8854" s="2" t="s">
        <v>14889</v>
      </c>
      <c r="D8854" s="2" t="s">
        <v>14241</v>
      </c>
      <c r="E8854" s="2" t="s">
        <v>149</v>
      </c>
      <c r="F8854" s="2"/>
    </row>
    <row r="8855" spans="1:6" ht="18" customHeight="1">
      <c r="A8855" s="2">
        <v>8426194300</v>
      </c>
      <c r="B8855" s="2" t="s">
        <v>14898</v>
      </c>
      <c r="C8855" s="2" t="s">
        <v>14889</v>
      </c>
      <c r="D8855" s="2" t="s">
        <v>14241</v>
      </c>
      <c r="E8855" s="2" t="s">
        <v>149</v>
      </c>
      <c r="F8855" s="2"/>
    </row>
    <row r="8856" spans="1:6" ht="18" customHeight="1">
      <c r="A8856" s="2">
        <v>8426194900</v>
      </c>
      <c r="B8856" s="2" t="s">
        <v>14899</v>
      </c>
      <c r="C8856" s="2" t="s">
        <v>14889</v>
      </c>
      <c r="D8856" s="2" t="s">
        <v>14241</v>
      </c>
      <c r="E8856" s="2" t="s">
        <v>149</v>
      </c>
      <c r="F8856" s="2"/>
    </row>
    <row r="8857" spans="1:6" ht="18" customHeight="1">
      <c r="A8857" s="2">
        <v>8426199000</v>
      </c>
      <c r="B8857" s="2" t="s">
        <v>14900</v>
      </c>
      <c r="C8857" s="2" t="s">
        <v>14889</v>
      </c>
      <c r="D8857" s="2" t="s">
        <v>14241</v>
      </c>
      <c r="E8857" s="2" t="s">
        <v>149</v>
      </c>
      <c r="F8857" s="2"/>
    </row>
    <row r="8858" spans="1:6" ht="18" customHeight="1">
      <c r="A8858" s="2">
        <v>8426200000</v>
      </c>
      <c r="B8858" s="2" t="s">
        <v>14901</v>
      </c>
      <c r="C8858" s="2" t="s">
        <v>14889</v>
      </c>
      <c r="D8858" s="2" t="s">
        <v>14241</v>
      </c>
      <c r="E8858" s="2" t="s">
        <v>149</v>
      </c>
      <c r="F8858" s="2" t="s">
        <v>14703</v>
      </c>
    </row>
    <row r="8859" spans="1:6" ht="18" customHeight="1">
      <c r="A8859" s="2">
        <v>8426300000</v>
      </c>
      <c r="B8859" s="2" t="s">
        <v>14902</v>
      </c>
      <c r="C8859" s="2" t="s">
        <v>14889</v>
      </c>
      <c r="D8859" s="2" t="s">
        <v>14241</v>
      </c>
      <c r="E8859" s="2" t="s">
        <v>149</v>
      </c>
      <c r="F8859" s="2"/>
    </row>
    <row r="8860" spans="1:6" ht="18" customHeight="1">
      <c r="A8860" s="2">
        <v>8426411000</v>
      </c>
      <c r="B8860" s="2" t="s">
        <v>14903</v>
      </c>
      <c r="C8860" s="2" t="s">
        <v>14889</v>
      </c>
      <c r="D8860" s="2" t="s">
        <v>14241</v>
      </c>
      <c r="E8860" s="2" t="s">
        <v>149</v>
      </c>
      <c r="F8860" s="2" t="s">
        <v>14703</v>
      </c>
    </row>
    <row r="8861" spans="1:6" ht="18" customHeight="1">
      <c r="A8861" s="2">
        <v>8426419000</v>
      </c>
      <c r="B8861" s="2" t="s">
        <v>14904</v>
      </c>
      <c r="C8861" s="2" t="s">
        <v>14889</v>
      </c>
      <c r="D8861" s="2" t="s">
        <v>14241</v>
      </c>
      <c r="E8861" s="2" t="s">
        <v>149</v>
      </c>
      <c r="F8861" s="2"/>
    </row>
    <row r="8862" spans="1:6" ht="18" customHeight="1">
      <c r="A8862" s="2">
        <v>8426491000</v>
      </c>
      <c r="B8862" s="2" t="s">
        <v>14905</v>
      </c>
      <c r="C8862" s="2" t="s">
        <v>14889</v>
      </c>
      <c r="D8862" s="2" t="s">
        <v>14241</v>
      </c>
      <c r="E8862" s="2" t="s">
        <v>149</v>
      </c>
      <c r="F8862" s="2" t="s">
        <v>14703</v>
      </c>
    </row>
    <row r="8863" spans="1:6" ht="18" customHeight="1">
      <c r="A8863" s="2">
        <v>8426499000</v>
      </c>
      <c r="B8863" s="2" t="s">
        <v>14906</v>
      </c>
      <c r="C8863" s="2" t="s">
        <v>14889</v>
      </c>
      <c r="D8863" s="2" t="s">
        <v>14241</v>
      </c>
      <c r="E8863" s="2" t="s">
        <v>149</v>
      </c>
      <c r="F8863" s="2"/>
    </row>
    <row r="8864" spans="1:6" ht="18" customHeight="1">
      <c r="A8864" s="2">
        <v>8426910000</v>
      </c>
      <c r="B8864" s="2" t="s">
        <v>14907</v>
      </c>
      <c r="C8864" s="2" t="s">
        <v>14889</v>
      </c>
      <c r="D8864" s="2" t="s">
        <v>14241</v>
      </c>
      <c r="E8864" s="2" t="s">
        <v>149</v>
      </c>
      <c r="F8864" s="2"/>
    </row>
    <row r="8865" spans="1:6" ht="18" customHeight="1">
      <c r="A8865" s="2">
        <v>8426990000</v>
      </c>
      <c r="B8865" s="2" t="s">
        <v>14908</v>
      </c>
      <c r="C8865" s="2" t="s">
        <v>14889</v>
      </c>
      <c r="D8865" s="2" t="s">
        <v>14241</v>
      </c>
      <c r="E8865" s="2" t="s">
        <v>149</v>
      </c>
      <c r="F8865" s="2"/>
    </row>
    <row r="8866" spans="1:6" ht="18" customHeight="1">
      <c r="A8866" s="2">
        <v>8427101000</v>
      </c>
      <c r="B8866" s="2" t="s">
        <v>14909</v>
      </c>
      <c r="C8866" s="2" t="s">
        <v>14910</v>
      </c>
      <c r="D8866" s="2" t="s">
        <v>14241</v>
      </c>
      <c r="E8866" s="2" t="s">
        <v>149</v>
      </c>
      <c r="F8866" s="2" t="s">
        <v>6407</v>
      </c>
    </row>
    <row r="8867" spans="1:6" ht="18" customHeight="1">
      <c r="A8867" s="2">
        <v>8427102000</v>
      </c>
      <c r="B8867" s="2" t="s">
        <v>14911</v>
      </c>
      <c r="C8867" s="2" t="s">
        <v>14910</v>
      </c>
      <c r="D8867" s="2" t="s">
        <v>14241</v>
      </c>
      <c r="E8867" s="2" t="s">
        <v>149</v>
      </c>
      <c r="F8867" s="2" t="s">
        <v>6407</v>
      </c>
    </row>
    <row r="8868" spans="1:6" ht="18" customHeight="1">
      <c r="A8868" s="2">
        <v>8427109000</v>
      </c>
      <c r="B8868" s="2" t="s">
        <v>14912</v>
      </c>
      <c r="C8868" s="2" t="s">
        <v>14910</v>
      </c>
      <c r="D8868" s="2" t="s">
        <v>14241</v>
      </c>
      <c r="E8868" s="2" t="s">
        <v>149</v>
      </c>
      <c r="F8868" s="2" t="s">
        <v>6407</v>
      </c>
    </row>
    <row r="8869" spans="1:6" ht="18" customHeight="1">
      <c r="A8869" s="2">
        <v>8427201000</v>
      </c>
      <c r="B8869" s="2" t="s">
        <v>14913</v>
      </c>
      <c r="C8869" s="2" t="s">
        <v>14910</v>
      </c>
      <c r="D8869" s="2" t="s">
        <v>14241</v>
      </c>
      <c r="E8869" s="2" t="s">
        <v>149</v>
      </c>
      <c r="F8869" s="2" t="s">
        <v>6407</v>
      </c>
    </row>
    <row r="8870" spans="1:6" ht="18" customHeight="1">
      <c r="A8870" s="2">
        <v>8427209000</v>
      </c>
      <c r="B8870" s="2" t="s">
        <v>14914</v>
      </c>
      <c r="C8870" s="2" t="s">
        <v>14910</v>
      </c>
      <c r="D8870" s="2" t="s">
        <v>14241</v>
      </c>
      <c r="E8870" s="2" t="s">
        <v>149</v>
      </c>
      <c r="F8870" s="2" t="s">
        <v>6407</v>
      </c>
    </row>
    <row r="8871" spans="1:6" ht="18" customHeight="1">
      <c r="A8871" s="2">
        <v>8427900000</v>
      </c>
      <c r="B8871" s="2" t="s">
        <v>14915</v>
      </c>
      <c r="C8871" s="2" t="s">
        <v>14910</v>
      </c>
      <c r="D8871" s="2" t="s">
        <v>14241</v>
      </c>
      <c r="E8871" s="2" t="s">
        <v>149</v>
      </c>
      <c r="F8871" s="2" t="s">
        <v>6407</v>
      </c>
    </row>
    <row r="8872" spans="1:6" ht="18" customHeight="1">
      <c r="A8872" s="2">
        <v>8428101001</v>
      </c>
      <c r="B8872" s="2" t="s">
        <v>14916</v>
      </c>
      <c r="C8872" s="2" t="s">
        <v>14917</v>
      </c>
      <c r="D8872" s="2" t="s">
        <v>14241</v>
      </c>
      <c r="E8872" s="2" t="s">
        <v>149</v>
      </c>
      <c r="F8872" s="2" t="s">
        <v>6407</v>
      </c>
    </row>
    <row r="8873" spans="1:6" ht="18" customHeight="1">
      <c r="A8873" s="2">
        <v>8428101090</v>
      </c>
      <c r="B8873" s="2" t="s">
        <v>14918</v>
      </c>
      <c r="C8873" s="2" t="s">
        <v>14917</v>
      </c>
      <c r="D8873" s="2" t="s">
        <v>14241</v>
      </c>
      <c r="E8873" s="2" t="s">
        <v>149</v>
      </c>
      <c r="F8873" s="2" t="s">
        <v>6407</v>
      </c>
    </row>
    <row r="8874" spans="1:6" ht="18" customHeight="1">
      <c r="A8874" s="2">
        <v>8428109000</v>
      </c>
      <c r="B8874" s="2" t="s">
        <v>14919</v>
      </c>
      <c r="C8874" s="2" t="s">
        <v>9068</v>
      </c>
      <c r="D8874" s="2" t="s">
        <v>14241</v>
      </c>
      <c r="E8874" s="2" t="s">
        <v>149</v>
      </c>
      <c r="F8874" s="2" t="s">
        <v>6407</v>
      </c>
    </row>
    <row r="8875" spans="1:6" ht="18" customHeight="1">
      <c r="A8875" s="2">
        <v>8428200000</v>
      </c>
      <c r="B8875" s="2" t="s">
        <v>14920</v>
      </c>
      <c r="C8875" s="2" t="s">
        <v>14921</v>
      </c>
      <c r="D8875" s="2" t="s">
        <v>14241</v>
      </c>
      <c r="E8875" s="2" t="s">
        <v>149</v>
      </c>
      <c r="F8875" s="2"/>
    </row>
    <row r="8876" spans="1:6" ht="18" customHeight="1">
      <c r="A8876" s="2">
        <v>8428310000</v>
      </c>
      <c r="B8876" s="2" t="s">
        <v>14922</v>
      </c>
      <c r="C8876" s="2" t="s">
        <v>14923</v>
      </c>
      <c r="D8876" s="2" t="s">
        <v>14241</v>
      </c>
      <c r="E8876" s="2" t="s">
        <v>149</v>
      </c>
      <c r="F8876" s="2"/>
    </row>
    <row r="8877" spans="1:6" ht="18" customHeight="1">
      <c r="A8877" s="2">
        <v>8428320000</v>
      </c>
      <c r="B8877" s="2" t="s">
        <v>14924</v>
      </c>
      <c r="C8877" s="2" t="s">
        <v>14923</v>
      </c>
      <c r="D8877" s="2" t="s">
        <v>14241</v>
      </c>
      <c r="E8877" s="2" t="s">
        <v>149</v>
      </c>
      <c r="F8877" s="2"/>
    </row>
    <row r="8878" spans="1:6" ht="18" customHeight="1">
      <c r="A8878" s="2">
        <v>8428330000</v>
      </c>
      <c r="B8878" s="2" t="s">
        <v>14925</v>
      </c>
      <c r="C8878" s="2" t="s">
        <v>14923</v>
      </c>
      <c r="D8878" s="2" t="s">
        <v>14241</v>
      </c>
      <c r="E8878" s="2" t="s">
        <v>149</v>
      </c>
      <c r="F8878" s="2"/>
    </row>
    <row r="8879" spans="1:6" ht="18" customHeight="1">
      <c r="A8879" s="2">
        <v>8428391000</v>
      </c>
      <c r="B8879" s="2" t="s">
        <v>14926</v>
      </c>
      <c r="C8879" s="2" t="s">
        <v>14923</v>
      </c>
      <c r="D8879" s="2" t="s">
        <v>14241</v>
      </c>
      <c r="E8879" s="2" t="s">
        <v>149</v>
      </c>
      <c r="F8879" s="2"/>
    </row>
    <row r="8880" spans="1:6" ht="18" customHeight="1">
      <c r="A8880" s="2">
        <v>8428392000</v>
      </c>
      <c r="B8880" s="2" t="s">
        <v>14927</v>
      </c>
      <c r="C8880" s="2" t="s">
        <v>14923</v>
      </c>
      <c r="D8880" s="2" t="s">
        <v>14241</v>
      </c>
      <c r="E8880" s="2" t="s">
        <v>149</v>
      </c>
      <c r="F8880" s="2"/>
    </row>
    <row r="8881" spans="1:6" ht="18" customHeight="1">
      <c r="A8881" s="2">
        <v>8428399010</v>
      </c>
      <c r="B8881" s="2" t="s">
        <v>14928</v>
      </c>
      <c r="C8881" s="2" t="s">
        <v>14923</v>
      </c>
      <c r="D8881" s="2" t="s">
        <v>14241</v>
      </c>
      <c r="E8881" s="2" t="s">
        <v>149</v>
      </c>
      <c r="F8881" s="2"/>
    </row>
    <row r="8882" spans="1:6" ht="18" customHeight="1">
      <c r="A8882" s="2">
        <v>8428399090</v>
      </c>
      <c r="B8882" s="2" t="s">
        <v>14929</v>
      </c>
      <c r="C8882" s="2" t="s">
        <v>14923</v>
      </c>
      <c r="D8882" s="2" t="s">
        <v>14241</v>
      </c>
      <c r="E8882" s="2" t="s">
        <v>149</v>
      </c>
      <c r="F8882" s="2"/>
    </row>
    <row r="8883" spans="1:6" ht="18" customHeight="1">
      <c r="A8883" s="2">
        <v>8428400000</v>
      </c>
      <c r="B8883" s="2" t="s">
        <v>14930</v>
      </c>
      <c r="C8883" s="2" t="s">
        <v>14351</v>
      </c>
      <c r="D8883" s="2" t="s">
        <v>14241</v>
      </c>
      <c r="E8883" s="2" t="s">
        <v>149</v>
      </c>
      <c r="F8883" s="2" t="s">
        <v>6407</v>
      </c>
    </row>
    <row r="8884" spans="1:6" ht="18" customHeight="1">
      <c r="A8884" s="2">
        <v>8428601000</v>
      </c>
      <c r="B8884" s="2" t="s">
        <v>14931</v>
      </c>
      <c r="C8884" s="2" t="s">
        <v>14932</v>
      </c>
      <c r="D8884" s="2" t="s">
        <v>14241</v>
      </c>
      <c r="E8884" s="2" t="s">
        <v>149</v>
      </c>
      <c r="F8884" s="2"/>
    </row>
    <row r="8885" spans="1:6" ht="18" customHeight="1">
      <c r="A8885" s="2">
        <v>8428602100</v>
      </c>
      <c r="B8885" s="2" t="s">
        <v>14933</v>
      </c>
      <c r="C8885" s="2" t="s">
        <v>14932</v>
      </c>
      <c r="D8885" s="2" t="s">
        <v>14241</v>
      </c>
      <c r="E8885" s="2" t="s">
        <v>149</v>
      </c>
      <c r="F8885" s="2"/>
    </row>
    <row r="8886" spans="1:6" ht="18" customHeight="1">
      <c r="A8886" s="2">
        <v>8428602900</v>
      </c>
      <c r="B8886" s="2" t="s">
        <v>14934</v>
      </c>
      <c r="C8886" s="2" t="s">
        <v>14932</v>
      </c>
      <c r="D8886" s="2" t="s">
        <v>14241</v>
      </c>
      <c r="E8886" s="2" t="s">
        <v>149</v>
      </c>
      <c r="F8886" s="2"/>
    </row>
    <row r="8887" spans="1:6" ht="18" customHeight="1">
      <c r="A8887" s="2">
        <v>8428609000</v>
      </c>
      <c r="B8887" s="2" t="s">
        <v>14935</v>
      </c>
      <c r="C8887" s="2" t="s">
        <v>14932</v>
      </c>
      <c r="D8887" s="2" t="s">
        <v>14241</v>
      </c>
      <c r="E8887" s="2" t="s">
        <v>149</v>
      </c>
      <c r="F8887" s="2"/>
    </row>
    <row r="8888" spans="1:6" ht="18" customHeight="1">
      <c r="A8888" s="2">
        <v>8428700000</v>
      </c>
      <c r="B8888" s="2" t="s">
        <v>14936</v>
      </c>
      <c r="C8888" s="2" t="s">
        <v>9068</v>
      </c>
      <c r="D8888" s="2" t="s">
        <v>14241</v>
      </c>
      <c r="E8888" s="2" t="s">
        <v>149</v>
      </c>
      <c r="F8888" s="2"/>
    </row>
    <row r="8889" spans="1:6" ht="18" customHeight="1">
      <c r="A8889" s="2">
        <v>8428901000</v>
      </c>
      <c r="B8889" s="2" t="s">
        <v>14937</v>
      </c>
      <c r="C8889" s="2" t="s">
        <v>9068</v>
      </c>
      <c r="D8889" s="2" t="s">
        <v>14241</v>
      </c>
      <c r="E8889" s="2" t="s">
        <v>149</v>
      </c>
      <c r="F8889" s="2"/>
    </row>
    <row r="8890" spans="1:6" ht="18" customHeight="1">
      <c r="A8890" s="2">
        <v>8428902000</v>
      </c>
      <c r="B8890" s="2" t="s">
        <v>14938</v>
      </c>
      <c r="C8890" s="2" t="s">
        <v>9068</v>
      </c>
      <c r="D8890" s="2" t="s">
        <v>14241</v>
      </c>
      <c r="E8890" s="2" t="s">
        <v>149</v>
      </c>
      <c r="F8890" s="2"/>
    </row>
    <row r="8891" spans="1:6" ht="18" customHeight="1">
      <c r="A8891" s="2">
        <v>8428903100</v>
      </c>
      <c r="B8891" s="2" t="s">
        <v>14939</v>
      </c>
      <c r="C8891" s="2" t="s">
        <v>9068</v>
      </c>
      <c r="D8891" s="2" t="s">
        <v>14241</v>
      </c>
      <c r="E8891" s="2" t="s">
        <v>149</v>
      </c>
      <c r="F8891" s="2"/>
    </row>
    <row r="8892" spans="1:6" ht="18" customHeight="1">
      <c r="A8892" s="2">
        <v>8428903900</v>
      </c>
      <c r="B8892" s="2" t="s">
        <v>14940</v>
      </c>
      <c r="C8892" s="2" t="s">
        <v>9068</v>
      </c>
      <c r="D8892" s="2" t="s">
        <v>14241</v>
      </c>
      <c r="E8892" s="2" t="s">
        <v>149</v>
      </c>
      <c r="F8892" s="2"/>
    </row>
    <row r="8893" spans="1:6" ht="18" customHeight="1">
      <c r="A8893" s="2">
        <v>8428909010</v>
      </c>
      <c r="B8893" s="2" t="s">
        <v>14941</v>
      </c>
      <c r="C8893" s="2" t="s">
        <v>9068</v>
      </c>
      <c r="D8893" s="2" t="s">
        <v>14241</v>
      </c>
      <c r="E8893" s="2" t="s">
        <v>149</v>
      </c>
      <c r="F8893" s="2">
        <v>3</v>
      </c>
    </row>
    <row r="8894" spans="1:6" ht="18" customHeight="1">
      <c r="A8894" s="2">
        <v>8428909020</v>
      </c>
      <c r="B8894" s="2" t="s">
        <v>14942</v>
      </c>
      <c r="C8894" s="2" t="s">
        <v>9068</v>
      </c>
      <c r="D8894" s="2" t="s">
        <v>14241</v>
      </c>
      <c r="E8894" s="2" t="s">
        <v>149</v>
      </c>
      <c r="F8894" s="2">
        <v>3</v>
      </c>
    </row>
    <row r="8895" spans="1:6" ht="18" customHeight="1">
      <c r="A8895" s="2">
        <v>8428909030</v>
      </c>
      <c r="B8895" s="2" t="s">
        <v>14943</v>
      </c>
      <c r="C8895" s="2" t="s">
        <v>9068</v>
      </c>
      <c r="D8895" s="2" t="s">
        <v>14241</v>
      </c>
      <c r="E8895" s="2" t="s">
        <v>149</v>
      </c>
      <c r="F8895" s="2">
        <v>3</v>
      </c>
    </row>
    <row r="8896" spans="1:6" ht="18" customHeight="1">
      <c r="A8896" s="2">
        <v>8428909090</v>
      </c>
      <c r="B8896" s="2" t="s">
        <v>14944</v>
      </c>
      <c r="C8896" s="2" t="s">
        <v>9068</v>
      </c>
      <c r="D8896" s="2" t="s">
        <v>14241</v>
      </c>
      <c r="E8896" s="2" t="s">
        <v>149</v>
      </c>
      <c r="F8896" s="2"/>
    </row>
    <row r="8897" spans="1:6" ht="18" customHeight="1">
      <c r="A8897" s="2">
        <v>8429111000</v>
      </c>
      <c r="B8897" s="2" t="s">
        <v>14945</v>
      </c>
      <c r="C8897" s="2" t="s">
        <v>14946</v>
      </c>
      <c r="D8897" s="2" t="s">
        <v>14241</v>
      </c>
      <c r="E8897" s="2" t="s">
        <v>149</v>
      </c>
      <c r="F8897" s="2" t="s">
        <v>6407</v>
      </c>
    </row>
    <row r="8898" spans="1:6" ht="18" customHeight="1">
      <c r="A8898" s="2">
        <v>8429119000</v>
      </c>
      <c r="B8898" s="2" t="s">
        <v>14947</v>
      </c>
      <c r="C8898" s="2" t="s">
        <v>14946</v>
      </c>
      <c r="D8898" s="2" t="s">
        <v>14241</v>
      </c>
      <c r="E8898" s="2" t="s">
        <v>149</v>
      </c>
      <c r="F8898" s="2" t="s">
        <v>6407</v>
      </c>
    </row>
    <row r="8899" spans="1:6" ht="18" customHeight="1">
      <c r="A8899" s="2">
        <v>8429191000</v>
      </c>
      <c r="B8899" s="2" t="s">
        <v>14948</v>
      </c>
      <c r="C8899" s="2" t="s">
        <v>14946</v>
      </c>
      <c r="D8899" s="2" t="s">
        <v>14241</v>
      </c>
      <c r="E8899" s="2" t="s">
        <v>149</v>
      </c>
      <c r="F8899" s="2" t="s">
        <v>6407</v>
      </c>
    </row>
    <row r="8900" spans="1:6" ht="18" customHeight="1">
      <c r="A8900" s="2">
        <v>8429199000</v>
      </c>
      <c r="B8900" s="2" t="s">
        <v>14949</v>
      </c>
      <c r="C8900" s="2" t="s">
        <v>14946</v>
      </c>
      <c r="D8900" s="2" t="s">
        <v>14241</v>
      </c>
      <c r="E8900" s="2" t="s">
        <v>149</v>
      </c>
      <c r="F8900" s="2" t="s">
        <v>6407</v>
      </c>
    </row>
    <row r="8901" spans="1:6" ht="18" customHeight="1">
      <c r="A8901" s="2">
        <v>8429201000</v>
      </c>
      <c r="B8901" s="2" t="s">
        <v>14950</v>
      </c>
      <c r="C8901" s="2" t="s">
        <v>14951</v>
      </c>
      <c r="D8901" s="2" t="s">
        <v>14241</v>
      </c>
      <c r="E8901" s="2" t="s">
        <v>149</v>
      </c>
      <c r="F8901" s="2" t="s">
        <v>6407</v>
      </c>
    </row>
    <row r="8902" spans="1:6" ht="18" customHeight="1">
      <c r="A8902" s="2">
        <v>8429209000</v>
      </c>
      <c r="B8902" s="2" t="s">
        <v>14952</v>
      </c>
      <c r="C8902" s="2" t="s">
        <v>14951</v>
      </c>
      <c r="D8902" s="2" t="s">
        <v>14241</v>
      </c>
      <c r="E8902" s="2" t="s">
        <v>149</v>
      </c>
      <c r="F8902" s="2" t="s">
        <v>6407</v>
      </c>
    </row>
    <row r="8903" spans="1:6" ht="18" customHeight="1">
      <c r="A8903" s="2">
        <v>8429301000</v>
      </c>
      <c r="B8903" s="2" t="s">
        <v>14953</v>
      </c>
      <c r="C8903" s="2" t="s">
        <v>14954</v>
      </c>
      <c r="D8903" s="2" t="s">
        <v>14241</v>
      </c>
      <c r="E8903" s="2" t="s">
        <v>149</v>
      </c>
      <c r="F8903" s="2" t="s">
        <v>6407</v>
      </c>
    </row>
    <row r="8904" spans="1:6" ht="18" customHeight="1">
      <c r="A8904" s="2">
        <v>8429309000</v>
      </c>
      <c r="B8904" s="2" t="s">
        <v>14955</v>
      </c>
      <c r="C8904" s="2" t="s">
        <v>14954</v>
      </c>
      <c r="D8904" s="2" t="s">
        <v>14241</v>
      </c>
      <c r="E8904" s="2" t="s">
        <v>149</v>
      </c>
      <c r="F8904" s="2" t="s">
        <v>6407</v>
      </c>
    </row>
    <row r="8905" spans="1:6" ht="18" customHeight="1">
      <c r="A8905" s="2">
        <v>8429401100</v>
      </c>
      <c r="B8905" s="2" t="s">
        <v>14956</v>
      </c>
      <c r="C8905" s="2" t="s">
        <v>14957</v>
      </c>
      <c r="D8905" s="2" t="s">
        <v>14241</v>
      </c>
      <c r="E8905" s="2" t="s">
        <v>149</v>
      </c>
      <c r="F8905" s="2" t="s">
        <v>14958</v>
      </c>
    </row>
    <row r="8906" spans="1:6" ht="18" customHeight="1">
      <c r="A8906" s="2">
        <v>8429401900</v>
      </c>
      <c r="B8906" s="2" t="s">
        <v>14959</v>
      </c>
      <c r="C8906" s="2" t="s">
        <v>14957</v>
      </c>
      <c r="D8906" s="2" t="s">
        <v>14241</v>
      </c>
      <c r="E8906" s="2" t="s">
        <v>149</v>
      </c>
      <c r="F8906" s="2" t="s">
        <v>14958</v>
      </c>
    </row>
    <row r="8907" spans="1:6" ht="18" customHeight="1">
      <c r="A8907" s="2">
        <v>8429409000</v>
      </c>
      <c r="B8907" s="2" t="s">
        <v>14960</v>
      </c>
      <c r="C8907" s="2" t="s">
        <v>14957</v>
      </c>
      <c r="D8907" s="2" t="s">
        <v>14241</v>
      </c>
      <c r="E8907" s="2" t="s">
        <v>149</v>
      </c>
      <c r="F8907" s="2" t="s">
        <v>6407</v>
      </c>
    </row>
    <row r="8908" spans="1:6" ht="18" customHeight="1">
      <c r="A8908" s="2">
        <v>8429510000</v>
      </c>
      <c r="B8908" s="2" t="s">
        <v>14961</v>
      </c>
      <c r="C8908" s="2" t="s">
        <v>14962</v>
      </c>
      <c r="D8908" s="2" t="s">
        <v>14241</v>
      </c>
      <c r="E8908" s="2" t="s">
        <v>149</v>
      </c>
      <c r="F8908" s="2" t="s">
        <v>6407</v>
      </c>
    </row>
    <row r="8909" spans="1:6" ht="18" customHeight="1">
      <c r="A8909" s="2">
        <v>8429521100</v>
      </c>
      <c r="B8909" s="2" t="s">
        <v>14963</v>
      </c>
      <c r="C8909" s="2" t="s">
        <v>14964</v>
      </c>
      <c r="D8909" s="2" t="s">
        <v>14241</v>
      </c>
      <c r="E8909" s="2" t="s">
        <v>149</v>
      </c>
      <c r="F8909" s="2" t="s">
        <v>14958</v>
      </c>
    </row>
    <row r="8910" spans="1:6" ht="18" customHeight="1">
      <c r="A8910" s="2">
        <v>8429521200</v>
      </c>
      <c r="B8910" s="2" t="s">
        <v>14965</v>
      </c>
      <c r="C8910" s="2" t="s">
        <v>14964</v>
      </c>
      <c r="D8910" s="2" t="s">
        <v>14241</v>
      </c>
      <c r="E8910" s="2" t="s">
        <v>149</v>
      </c>
      <c r="F8910" s="2" t="s">
        <v>14958</v>
      </c>
    </row>
    <row r="8911" spans="1:6" ht="18" customHeight="1">
      <c r="A8911" s="2">
        <v>8429521900</v>
      </c>
      <c r="B8911" s="2" t="s">
        <v>14966</v>
      </c>
      <c r="C8911" s="2" t="s">
        <v>14964</v>
      </c>
      <c r="D8911" s="2" t="s">
        <v>14241</v>
      </c>
      <c r="E8911" s="2" t="s">
        <v>149</v>
      </c>
      <c r="F8911" s="2" t="s">
        <v>14958</v>
      </c>
    </row>
    <row r="8912" spans="1:6" ht="18" customHeight="1">
      <c r="A8912" s="2">
        <v>8429529000</v>
      </c>
      <c r="B8912" s="2" t="s">
        <v>14967</v>
      </c>
      <c r="C8912" s="2" t="s">
        <v>14968</v>
      </c>
      <c r="D8912" s="2" t="s">
        <v>14241</v>
      </c>
      <c r="E8912" s="2" t="s">
        <v>149</v>
      </c>
      <c r="F8912" s="2" t="s">
        <v>14958</v>
      </c>
    </row>
    <row r="8913" spans="1:6" ht="18" customHeight="1">
      <c r="A8913" s="2">
        <v>8429590000</v>
      </c>
      <c r="B8913" s="2" t="s">
        <v>14969</v>
      </c>
      <c r="C8913" s="2" t="s">
        <v>14970</v>
      </c>
      <c r="D8913" s="2" t="s">
        <v>14241</v>
      </c>
      <c r="E8913" s="2" t="s">
        <v>149</v>
      </c>
      <c r="F8913" s="2" t="s">
        <v>14958</v>
      </c>
    </row>
    <row r="8914" spans="1:6" ht="18" customHeight="1">
      <c r="A8914" s="2">
        <v>8430100000</v>
      </c>
      <c r="B8914" s="2" t="s">
        <v>14971</v>
      </c>
      <c r="C8914" s="2" t="s">
        <v>14351</v>
      </c>
      <c r="D8914" s="2" t="s">
        <v>14241</v>
      </c>
      <c r="E8914" s="2" t="s">
        <v>149</v>
      </c>
      <c r="F8914" s="2"/>
    </row>
    <row r="8915" spans="1:6" ht="18" customHeight="1">
      <c r="A8915" s="2">
        <v>8430200000</v>
      </c>
      <c r="B8915" s="2" t="s">
        <v>14972</v>
      </c>
      <c r="C8915" s="2" t="s">
        <v>14973</v>
      </c>
      <c r="D8915" s="2" t="s">
        <v>14241</v>
      </c>
      <c r="E8915" s="2" t="s">
        <v>149</v>
      </c>
      <c r="F8915" s="2"/>
    </row>
    <row r="8916" spans="1:6" ht="18" customHeight="1">
      <c r="A8916" s="2">
        <v>8430311000</v>
      </c>
      <c r="B8916" s="2" t="s">
        <v>14974</v>
      </c>
      <c r="C8916" s="2" t="s">
        <v>14975</v>
      </c>
      <c r="D8916" s="2" t="s">
        <v>14241</v>
      </c>
      <c r="E8916" s="2" t="s">
        <v>149</v>
      </c>
      <c r="F8916" s="2" t="s">
        <v>14703</v>
      </c>
    </row>
    <row r="8917" spans="1:6" ht="18" customHeight="1">
      <c r="A8917" s="2">
        <v>8430312000</v>
      </c>
      <c r="B8917" s="2" t="s">
        <v>14976</v>
      </c>
      <c r="C8917" s="2" t="s">
        <v>14975</v>
      </c>
      <c r="D8917" s="2" t="s">
        <v>14241</v>
      </c>
      <c r="E8917" s="2" t="s">
        <v>149</v>
      </c>
      <c r="F8917" s="2" t="s">
        <v>14703</v>
      </c>
    </row>
    <row r="8918" spans="1:6" ht="18" customHeight="1">
      <c r="A8918" s="2">
        <v>8430313000</v>
      </c>
      <c r="B8918" s="2" t="s">
        <v>14977</v>
      </c>
      <c r="C8918" s="2" t="s">
        <v>14975</v>
      </c>
      <c r="D8918" s="2" t="s">
        <v>14241</v>
      </c>
      <c r="E8918" s="2" t="s">
        <v>149</v>
      </c>
      <c r="F8918" s="2" t="s">
        <v>14703</v>
      </c>
    </row>
    <row r="8919" spans="1:6" ht="18" customHeight="1">
      <c r="A8919" s="2">
        <v>8430390000</v>
      </c>
      <c r="B8919" s="2" t="s">
        <v>14978</v>
      </c>
      <c r="C8919" s="2" t="s">
        <v>14975</v>
      </c>
      <c r="D8919" s="2" t="s">
        <v>14241</v>
      </c>
      <c r="E8919" s="2" t="s">
        <v>149</v>
      </c>
      <c r="F8919" s="2"/>
    </row>
    <row r="8920" spans="1:6" ht="18" customHeight="1">
      <c r="A8920" s="2">
        <v>8430411100</v>
      </c>
      <c r="B8920" s="2" t="s">
        <v>14979</v>
      </c>
      <c r="C8920" s="2" t="s">
        <v>14980</v>
      </c>
      <c r="D8920" s="2" t="s">
        <v>14241</v>
      </c>
      <c r="E8920" s="2" t="s">
        <v>149</v>
      </c>
      <c r="F8920" s="2"/>
    </row>
    <row r="8921" spans="1:6" ht="18" customHeight="1">
      <c r="A8921" s="2">
        <v>8430411900</v>
      </c>
      <c r="B8921" s="2" t="s">
        <v>14981</v>
      </c>
      <c r="C8921" s="2" t="s">
        <v>14980</v>
      </c>
      <c r="D8921" s="2" t="s">
        <v>14241</v>
      </c>
      <c r="E8921" s="2" t="s">
        <v>149</v>
      </c>
      <c r="F8921" s="2"/>
    </row>
    <row r="8922" spans="1:6" ht="18" customHeight="1">
      <c r="A8922" s="2">
        <v>8430412100</v>
      </c>
      <c r="B8922" s="2" t="s">
        <v>14982</v>
      </c>
      <c r="C8922" s="2" t="s">
        <v>14980</v>
      </c>
      <c r="D8922" s="2" t="s">
        <v>14241</v>
      </c>
      <c r="E8922" s="2" t="s">
        <v>149</v>
      </c>
      <c r="F8922" s="2"/>
    </row>
    <row r="8923" spans="1:6" ht="18" customHeight="1">
      <c r="A8923" s="2">
        <v>8430412200</v>
      </c>
      <c r="B8923" s="2" t="s">
        <v>14983</v>
      </c>
      <c r="C8923" s="2" t="s">
        <v>14984</v>
      </c>
      <c r="D8923" s="2" t="s">
        <v>14241</v>
      </c>
      <c r="E8923" s="2" t="s">
        <v>149</v>
      </c>
      <c r="F8923" s="2"/>
    </row>
    <row r="8924" spans="1:6" ht="18" customHeight="1">
      <c r="A8924" s="2">
        <v>8430412900</v>
      </c>
      <c r="B8924" s="2" t="s">
        <v>14985</v>
      </c>
      <c r="C8924" s="2" t="s">
        <v>14980</v>
      </c>
      <c r="D8924" s="2" t="s">
        <v>14241</v>
      </c>
      <c r="E8924" s="2" t="s">
        <v>149</v>
      </c>
      <c r="F8924" s="2"/>
    </row>
    <row r="8925" spans="1:6" ht="18" customHeight="1">
      <c r="A8925" s="2">
        <v>8430419000</v>
      </c>
      <c r="B8925" s="2" t="s">
        <v>14986</v>
      </c>
      <c r="C8925" s="2" t="s">
        <v>14980</v>
      </c>
      <c r="D8925" s="2" t="s">
        <v>14241</v>
      </c>
      <c r="E8925" s="2" t="s">
        <v>149</v>
      </c>
      <c r="F8925" s="2"/>
    </row>
    <row r="8926" spans="1:6" ht="18" customHeight="1">
      <c r="A8926" s="2">
        <v>8430490000</v>
      </c>
      <c r="B8926" s="2" t="s">
        <v>14987</v>
      </c>
      <c r="C8926" s="2" t="s">
        <v>14980</v>
      </c>
      <c r="D8926" s="2" t="s">
        <v>14241</v>
      </c>
      <c r="E8926" s="2" t="s">
        <v>149</v>
      </c>
      <c r="F8926" s="2"/>
    </row>
    <row r="8927" spans="1:6" ht="18" customHeight="1">
      <c r="A8927" s="2">
        <v>8430501000</v>
      </c>
      <c r="B8927" s="2" t="s">
        <v>14988</v>
      </c>
      <c r="C8927" s="2" t="s">
        <v>14989</v>
      </c>
      <c r="D8927" s="2" t="s">
        <v>14241</v>
      </c>
      <c r="E8927" s="2" t="s">
        <v>149</v>
      </c>
      <c r="F8927" s="2"/>
    </row>
    <row r="8928" spans="1:6" ht="18" customHeight="1">
      <c r="A8928" s="2">
        <v>8430502000</v>
      </c>
      <c r="B8928" s="2" t="s">
        <v>14990</v>
      </c>
      <c r="C8928" s="2" t="s">
        <v>14989</v>
      </c>
      <c r="D8928" s="2" t="s">
        <v>14241</v>
      </c>
      <c r="E8928" s="2" t="s">
        <v>149</v>
      </c>
      <c r="F8928" s="2"/>
    </row>
    <row r="8929" spans="1:6" ht="18" customHeight="1">
      <c r="A8929" s="2">
        <v>8430503100</v>
      </c>
      <c r="B8929" s="2" t="s">
        <v>14991</v>
      </c>
      <c r="C8929" s="2" t="s">
        <v>14989</v>
      </c>
      <c r="D8929" s="2" t="s">
        <v>14241</v>
      </c>
      <c r="E8929" s="2" t="s">
        <v>149</v>
      </c>
      <c r="F8929" s="2"/>
    </row>
    <row r="8930" spans="1:6" ht="18" customHeight="1">
      <c r="A8930" s="2">
        <v>8430503900</v>
      </c>
      <c r="B8930" s="2" t="s">
        <v>14992</v>
      </c>
      <c r="C8930" s="2" t="s">
        <v>14989</v>
      </c>
      <c r="D8930" s="2" t="s">
        <v>14241</v>
      </c>
      <c r="E8930" s="2" t="s">
        <v>149</v>
      </c>
      <c r="F8930" s="2"/>
    </row>
    <row r="8931" spans="1:6" ht="18" customHeight="1">
      <c r="A8931" s="2">
        <v>8430509000</v>
      </c>
      <c r="B8931" s="2" t="s">
        <v>14993</v>
      </c>
      <c r="C8931" s="2" t="s">
        <v>14989</v>
      </c>
      <c r="D8931" s="2" t="s">
        <v>14241</v>
      </c>
      <c r="E8931" s="2" t="s">
        <v>149</v>
      </c>
      <c r="F8931" s="2"/>
    </row>
    <row r="8932" spans="1:6" ht="18" customHeight="1">
      <c r="A8932" s="2">
        <v>8430610000</v>
      </c>
      <c r="B8932" s="2" t="s">
        <v>14994</v>
      </c>
      <c r="C8932" s="2" t="s">
        <v>14995</v>
      </c>
      <c r="D8932" s="2" t="s">
        <v>14241</v>
      </c>
      <c r="E8932" s="2" t="s">
        <v>149</v>
      </c>
      <c r="F8932" s="2"/>
    </row>
    <row r="8933" spans="1:6" ht="18" customHeight="1">
      <c r="A8933" s="2">
        <v>8430691100</v>
      </c>
      <c r="B8933" s="2" t="s">
        <v>14996</v>
      </c>
      <c r="C8933" s="2" t="s">
        <v>14995</v>
      </c>
      <c r="D8933" s="2" t="s">
        <v>14241</v>
      </c>
      <c r="E8933" s="2" t="s">
        <v>149</v>
      </c>
      <c r="F8933" s="2"/>
    </row>
    <row r="8934" spans="1:6" ht="18" customHeight="1">
      <c r="A8934" s="2">
        <v>8430691900</v>
      </c>
      <c r="B8934" s="2" t="s">
        <v>14997</v>
      </c>
      <c r="C8934" s="2" t="s">
        <v>14995</v>
      </c>
      <c r="D8934" s="2" t="s">
        <v>14241</v>
      </c>
      <c r="E8934" s="2" t="s">
        <v>149</v>
      </c>
      <c r="F8934" s="2"/>
    </row>
    <row r="8935" spans="1:6" ht="18" customHeight="1">
      <c r="A8935" s="2">
        <v>8430692000</v>
      </c>
      <c r="B8935" s="2" t="s">
        <v>14998</v>
      </c>
      <c r="C8935" s="2" t="s">
        <v>14995</v>
      </c>
      <c r="D8935" s="2" t="s">
        <v>14241</v>
      </c>
      <c r="E8935" s="2" t="s">
        <v>149</v>
      </c>
      <c r="F8935" s="2"/>
    </row>
    <row r="8936" spans="1:6" ht="18" customHeight="1">
      <c r="A8936" s="2">
        <v>8430699000</v>
      </c>
      <c r="B8936" s="2" t="s">
        <v>14999</v>
      </c>
      <c r="C8936" s="2" t="s">
        <v>14995</v>
      </c>
      <c r="D8936" s="2" t="s">
        <v>14241</v>
      </c>
      <c r="E8936" s="2" t="s">
        <v>149</v>
      </c>
      <c r="F8936" s="2"/>
    </row>
    <row r="8937" spans="1:6" ht="18" customHeight="1">
      <c r="A8937" s="2">
        <v>8431100000</v>
      </c>
      <c r="B8937" s="2" t="s">
        <v>15000</v>
      </c>
      <c r="C8937" s="2" t="s">
        <v>15001</v>
      </c>
      <c r="D8937" s="2" t="s">
        <v>149</v>
      </c>
      <c r="E8937" s="2"/>
      <c r="F8937" s="2"/>
    </row>
    <row r="8938" spans="1:6" ht="18" customHeight="1">
      <c r="A8938" s="2">
        <v>8431201000</v>
      </c>
      <c r="B8938" s="2" t="s">
        <v>15002</v>
      </c>
      <c r="C8938" s="2" t="s">
        <v>15001</v>
      </c>
      <c r="D8938" s="2" t="s">
        <v>149</v>
      </c>
      <c r="E8938" s="2" t="s">
        <v>5439</v>
      </c>
      <c r="F8938" s="2"/>
    </row>
    <row r="8939" spans="1:6" ht="18" customHeight="1">
      <c r="A8939" s="2">
        <v>8431209000</v>
      </c>
      <c r="B8939" s="2" t="s">
        <v>15003</v>
      </c>
      <c r="C8939" s="2" t="s">
        <v>15001</v>
      </c>
      <c r="D8939" s="2" t="s">
        <v>149</v>
      </c>
      <c r="E8939" s="2"/>
      <c r="F8939" s="2"/>
    </row>
    <row r="8940" spans="1:6" ht="18" customHeight="1">
      <c r="A8940" s="2">
        <v>8431310001</v>
      </c>
      <c r="B8940" s="2" t="s">
        <v>15004</v>
      </c>
      <c r="C8940" s="2" t="s">
        <v>15001</v>
      </c>
      <c r="D8940" s="2" t="s">
        <v>149</v>
      </c>
      <c r="E8940" s="2"/>
      <c r="F8940" s="2"/>
    </row>
    <row r="8941" spans="1:6" ht="18" customHeight="1">
      <c r="A8941" s="2">
        <v>8431310090</v>
      </c>
      <c r="B8941" s="2" t="s">
        <v>15005</v>
      </c>
      <c r="C8941" s="2" t="s">
        <v>15001</v>
      </c>
      <c r="D8941" s="2" t="s">
        <v>149</v>
      </c>
      <c r="E8941" s="2"/>
      <c r="F8941" s="2"/>
    </row>
    <row r="8942" spans="1:6" ht="18" customHeight="1">
      <c r="A8942" s="2">
        <v>8431390000</v>
      </c>
      <c r="B8942" s="2" t="s">
        <v>15006</v>
      </c>
      <c r="C8942" s="2" t="s">
        <v>15001</v>
      </c>
      <c r="D8942" s="2" t="s">
        <v>149</v>
      </c>
      <c r="E8942" s="2"/>
      <c r="F8942" s="2"/>
    </row>
    <row r="8943" spans="1:6" ht="18" customHeight="1">
      <c r="A8943" s="2">
        <v>8431410000</v>
      </c>
      <c r="B8943" s="2" t="s">
        <v>15007</v>
      </c>
      <c r="C8943" s="2" t="s">
        <v>15001</v>
      </c>
      <c r="D8943" s="2" t="s">
        <v>149</v>
      </c>
      <c r="E8943" s="2" t="s">
        <v>5439</v>
      </c>
      <c r="F8943" s="2"/>
    </row>
    <row r="8944" spans="1:6" ht="18" customHeight="1">
      <c r="A8944" s="2">
        <v>8431420000</v>
      </c>
      <c r="B8944" s="2" t="s">
        <v>15008</v>
      </c>
      <c r="C8944" s="2" t="s">
        <v>15001</v>
      </c>
      <c r="D8944" s="2" t="s">
        <v>149</v>
      </c>
      <c r="E8944" s="2" t="s">
        <v>5439</v>
      </c>
      <c r="F8944" s="2"/>
    </row>
    <row r="8945" spans="1:6" ht="18" customHeight="1">
      <c r="A8945" s="2">
        <v>8431431000</v>
      </c>
      <c r="B8945" s="2" t="s">
        <v>15009</v>
      </c>
      <c r="C8945" s="2" t="s">
        <v>15001</v>
      </c>
      <c r="D8945" s="2" t="s">
        <v>149</v>
      </c>
      <c r="E8945" s="2"/>
      <c r="F8945" s="2"/>
    </row>
    <row r="8946" spans="1:6" ht="18" customHeight="1">
      <c r="A8946" s="2">
        <v>8431432000</v>
      </c>
      <c r="B8946" s="2" t="s">
        <v>15010</v>
      </c>
      <c r="C8946" s="2" t="s">
        <v>15001</v>
      </c>
      <c r="D8946" s="2" t="s">
        <v>149</v>
      </c>
      <c r="E8946" s="2"/>
      <c r="F8946" s="2"/>
    </row>
    <row r="8947" spans="1:6" ht="18" customHeight="1">
      <c r="A8947" s="2">
        <v>8431439000</v>
      </c>
      <c r="B8947" s="2" t="s">
        <v>15011</v>
      </c>
      <c r="C8947" s="2" t="s">
        <v>15001</v>
      </c>
      <c r="D8947" s="2" t="s">
        <v>149</v>
      </c>
      <c r="E8947" s="2"/>
      <c r="F8947" s="2"/>
    </row>
    <row r="8948" spans="1:6" ht="18" customHeight="1">
      <c r="A8948" s="2">
        <v>8431492000</v>
      </c>
      <c r="B8948" s="2" t="s">
        <v>15002</v>
      </c>
      <c r="C8948" s="2" t="s">
        <v>15001</v>
      </c>
      <c r="D8948" s="2" t="s">
        <v>149</v>
      </c>
      <c r="E8948" s="2" t="s">
        <v>5439</v>
      </c>
      <c r="F8948" s="2"/>
    </row>
    <row r="8949" spans="1:6" ht="18" customHeight="1">
      <c r="A8949" s="2">
        <v>8431499100</v>
      </c>
      <c r="B8949" s="2" t="s">
        <v>15012</v>
      </c>
      <c r="C8949" s="2" t="s">
        <v>15001</v>
      </c>
      <c r="D8949" s="2" t="s">
        <v>149</v>
      </c>
      <c r="E8949" s="2"/>
      <c r="F8949" s="2"/>
    </row>
    <row r="8950" spans="1:6" ht="18" customHeight="1">
      <c r="A8950" s="2">
        <v>8431499900</v>
      </c>
      <c r="B8950" s="2" t="s">
        <v>15013</v>
      </c>
      <c r="C8950" s="2" t="s">
        <v>15001</v>
      </c>
      <c r="D8950" s="2" t="s">
        <v>149</v>
      </c>
      <c r="E8950" s="2"/>
      <c r="F8950" s="2"/>
    </row>
    <row r="8951" spans="1:6" ht="18" customHeight="1">
      <c r="A8951" s="2">
        <v>8432100000</v>
      </c>
      <c r="B8951" s="2" t="s">
        <v>15014</v>
      </c>
      <c r="C8951" s="2" t="s">
        <v>9068</v>
      </c>
      <c r="D8951" s="2" t="s">
        <v>14241</v>
      </c>
      <c r="E8951" s="2" t="s">
        <v>149</v>
      </c>
      <c r="F8951" s="2"/>
    </row>
    <row r="8952" spans="1:6" ht="18" customHeight="1">
      <c r="A8952" s="2">
        <v>8432210000</v>
      </c>
      <c r="B8952" s="2" t="s">
        <v>15015</v>
      </c>
      <c r="C8952" s="2" t="s">
        <v>9068</v>
      </c>
      <c r="D8952" s="2" t="s">
        <v>14241</v>
      </c>
      <c r="E8952" s="2" t="s">
        <v>149</v>
      </c>
      <c r="F8952" s="2"/>
    </row>
    <row r="8953" spans="1:6" ht="18" customHeight="1">
      <c r="A8953" s="2">
        <v>8432290000</v>
      </c>
      <c r="B8953" s="2" t="s">
        <v>15016</v>
      </c>
      <c r="C8953" s="2" t="s">
        <v>9068</v>
      </c>
      <c r="D8953" s="2" t="s">
        <v>14241</v>
      </c>
      <c r="E8953" s="2" t="s">
        <v>149</v>
      </c>
      <c r="F8953" s="2"/>
    </row>
    <row r="8954" spans="1:6" ht="18" customHeight="1">
      <c r="A8954" s="2">
        <v>8432311100</v>
      </c>
      <c r="B8954" s="2" t="s">
        <v>15017</v>
      </c>
      <c r="C8954" s="2" t="s">
        <v>9068</v>
      </c>
      <c r="D8954" s="2" t="s">
        <v>14241</v>
      </c>
      <c r="E8954" s="2" t="s">
        <v>149</v>
      </c>
      <c r="F8954" s="2"/>
    </row>
    <row r="8955" spans="1:6" ht="18" customHeight="1">
      <c r="A8955" s="2">
        <v>8432311900</v>
      </c>
      <c r="B8955" s="2" t="s">
        <v>15018</v>
      </c>
      <c r="C8955" s="2" t="s">
        <v>9068</v>
      </c>
      <c r="D8955" s="2" t="s">
        <v>14241</v>
      </c>
      <c r="E8955" s="2" t="s">
        <v>149</v>
      </c>
      <c r="F8955" s="2"/>
    </row>
    <row r="8956" spans="1:6" ht="18" customHeight="1">
      <c r="A8956" s="2">
        <v>8432312100</v>
      </c>
      <c r="B8956" s="2" t="s">
        <v>15019</v>
      </c>
      <c r="C8956" s="2" t="s">
        <v>9068</v>
      </c>
      <c r="D8956" s="2" t="s">
        <v>14241</v>
      </c>
      <c r="E8956" s="2" t="s">
        <v>149</v>
      </c>
      <c r="F8956" s="2"/>
    </row>
    <row r="8957" spans="1:6" ht="18" customHeight="1">
      <c r="A8957" s="2">
        <v>8432312900</v>
      </c>
      <c r="B8957" s="2" t="s">
        <v>15020</v>
      </c>
      <c r="C8957" s="2" t="s">
        <v>9068</v>
      </c>
      <c r="D8957" s="2" t="s">
        <v>14241</v>
      </c>
      <c r="E8957" s="2" t="s">
        <v>149</v>
      </c>
      <c r="F8957" s="2"/>
    </row>
    <row r="8958" spans="1:6" ht="18" customHeight="1">
      <c r="A8958" s="2">
        <v>8432313100</v>
      </c>
      <c r="B8958" s="2" t="s">
        <v>15021</v>
      </c>
      <c r="C8958" s="2" t="s">
        <v>9068</v>
      </c>
      <c r="D8958" s="2" t="s">
        <v>14241</v>
      </c>
      <c r="E8958" s="2" t="s">
        <v>149</v>
      </c>
      <c r="F8958" s="2"/>
    </row>
    <row r="8959" spans="1:6" ht="18" customHeight="1">
      <c r="A8959" s="2">
        <v>8432313900</v>
      </c>
      <c r="B8959" s="2" t="s">
        <v>15022</v>
      </c>
      <c r="C8959" s="2" t="s">
        <v>9068</v>
      </c>
      <c r="D8959" s="2" t="s">
        <v>14241</v>
      </c>
      <c r="E8959" s="2" t="s">
        <v>149</v>
      </c>
      <c r="F8959" s="2"/>
    </row>
    <row r="8960" spans="1:6" ht="18" customHeight="1">
      <c r="A8960" s="2">
        <v>8432391100</v>
      </c>
      <c r="B8960" s="2" t="s">
        <v>15023</v>
      </c>
      <c r="C8960" s="2" t="s">
        <v>9068</v>
      </c>
      <c r="D8960" s="2" t="s">
        <v>14241</v>
      </c>
      <c r="E8960" s="2" t="s">
        <v>149</v>
      </c>
      <c r="F8960" s="2"/>
    </row>
    <row r="8961" spans="1:6" ht="18" customHeight="1">
      <c r="A8961" s="2">
        <v>8432391900</v>
      </c>
      <c r="B8961" s="2" t="s">
        <v>15024</v>
      </c>
      <c r="C8961" s="2" t="s">
        <v>9068</v>
      </c>
      <c r="D8961" s="2" t="s">
        <v>14241</v>
      </c>
      <c r="E8961" s="2" t="s">
        <v>149</v>
      </c>
      <c r="F8961" s="2"/>
    </row>
    <row r="8962" spans="1:6" ht="18" customHeight="1">
      <c r="A8962" s="2">
        <v>8432392100</v>
      </c>
      <c r="B8962" s="2" t="s">
        <v>15025</v>
      </c>
      <c r="C8962" s="2" t="s">
        <v>9068</v>
      </c>
      <c r="D8962" s="2" t="s">
        <v>14241</v>
      </c>
      <c r="E8962" s="2" t="s">
        <v>149</v>
      </c>
      <c r="F8962" s="2"/>
    </row>
    <row r="8963" spans="1:6" ht="18" customHeight="1">
      <c r="A8963" s="2">
        <v>8432392900</v>
      </c>
      <c r="B8963" s="2" t="s">
        <v>15026</v>
      </c>
      <c r="C8963" s="2" t="s">
        <v>9068</v>
      </c>
      <c r="D8963" s="2" t="s">
        <v>14241</v>
      </c>
      <c r="E8963" s="2" t="s">
        <v>149</v>
      </c>
      <c r="F8963" s="2"/>
    </row>
    <row r="8964" spans="1:6" ht="18" customHeight="1">
      <c r="A8964" s="2">
        <v>8432393100</v>
      </c>
      <c r="B8964" s="2" t="s">
        <v>15027</v>
      </c>
      <c r="C8964" s="2" t="s">
        <v>9068</v>
      </c>
      <c r="D8964" s="2" t="s">
        <v>14241</v>
      </c>
      <c r="E8964" s="2" t="s">
        <v>149</v>
      </c>
      <c r="F8964" s="2"/>
    </row>
    <row r="8965" spans="1:6" ht="18" customHeight="1">
      <c r="A8965" s="2">
        <v>8432393900</v>
      </c>
      <c r="B8965" s="2" t="s">
        <v>15028</v>
      </c>
      <c r="C8965" s="2" t="s">
        <v>9068</v>
      </c>
      <c r="D8965" s="2" t="s">
        <v>14241</v>
      </c>
      <c r="E8965" s="2" t="s">
        <v>149</v>
      </c>
      <c r="F8965" s="2"/>
    </row>
    <row r="8966" spans="1:6" ht="18" customHeight="1">
      <c r="A8966" s="2">
        <v>8432410000</v>
      </c>
      <c r="B8966" s="2" t="s">
        <v>15029</v>
      </c>
      <c r="C8966" s="2" t="s">
        <v>9068</v>
      </c>
      <c r="D8966" s="2" t="s">
        <v>14241</v>
      </c>
      <c r="E8966" s="2" t="s">
        <v>149</v>
      </c>
      <c r="F8966" s="2"/>
    </row>
    <row r="8967" spans="1:6" ht="18" customHeight="1">
      <c r="A8967" s="2">
        <v>8432420000</v>
      </c>
      <c r="B8967" s="2" t="s">
        <v>15030</v>
      </c>
      <c r="C8967" s="2" t="s">
        <v>9068</v>
      </c>
      <c r="D8967" s="2" t="s">
        <v>14241</v>
      </c>
      <c r="E8967" s="2" t="s">
        <v>149</v>
      </c>
      <c r="F8967" s="2"/>
    </row>
    <row r="8968" spans="1:6" ht="18" customHeight="1">
      <c r="A8968" s="2">
        <v>8432801000</v>
      </c>
      <c r="B8968" s="2" t="s">
        <v>15031</v>
      </c>
      <c r="C8968" s="2" t="s">
        <v>9068</v>
      </c>
      <c r="D8968" s="2" t="s">
        <v>14241</v>
      </c>
      <c r="E8968" s="2" t="s">
        <v>149</v>
      </c>
      <c r="F8968" s="2"/>
    </row>
    <row r="8969" spans="1:6" ht="18" customHeight="1">
      <c r="A8969" s="2">
        <v>8432809000</v>
      </c>
      <c r="B8969" s="2" t="s">
        <v>15032</v>
      </c>
      <c r="C8969" s="2" t="s">
        <v>9068</v>
      </c>
      <c r="D8969" s="2" t="s">
        <v>14241</v>
      </c>
      <c r="E8969" s="2" t="s">
        <v>149</v>
      </c>
      <c r="F8969" s="2"/>
    </row>
    <row r="8970" spans="1:6" ht="18" customHeight="1">
      <c r="A8970" s="2">
        <v>8432900000</v>
      </c>
      <c r="B8970" s="2" t="s">
        <v>15033</v>
      </c>
      <c r="C8970" s="2" t="s">
        <v>14326</v>
      </c>
      <c r="D8970" s="2" t="s">
        <v>149</v>
      </c>
      <c r="E8970" s="2"/>
      <c r="F8970" s="2"/>
    </row>
    <row r="8971" spans="1:6" ht="18" customHeight="1">
      <c r="A8971" s="2">
        <v>8433110000</v>
      </c>
      <c r="B8971" s="2" t="s">
        <v>15034</v>
      </c>
      <c r="C8971" s="2" t="s">
        <v>15035</v>
      </c>
      <c r="D8971" s="2" t="s">
        <v>14241</v>
      </c>
      <c r="E8971" s="2" t="s">
        <v>149</v>
      </c>
      <c r="F8971" s="2"/>
    </row>
    <row r="8972" spans="1:6" ht="18" customHeight="1">
      <c r="A8972" s="2">
        <v>8433190000</v>
      </c>
      <c r="B8972" s="2" t="s">
        <v>15036</v>
      </c>
      <c r="C8972" s="2" t="s">
        <v>15035</v>
      </c>
      <c r="D8972" s="2" t="s">
        <v>14241</v>
      </c>
      <c r="E8972" s="2" t="s">
        <v>149</v>
      </c>
      <c r="F8972" s="2"/>
    </row>
    <row r="8973" spans="1:6" ht="18" customHeight="1">
      <c r="A8973" s="2">
        <v>8433200000</v>
      </c>
      <c r="B8973" s="2" t="s">
        <v>15037</v>
      </c>
      <c r="C8973" s="2" t="s">
        <v>9068</v>
      </c>
      <c r="D8973" s="2" t="s">
        <v>14241</v>
      </c>
      <c r="E8973" s="2" t="s">
        <v>149</v>
      </c>
      <c r="F8973" s="2"/>
    </row>
    <row r="8974" spans="1:6" ht="18" customHeight="1">
      <c r="A8974" s="2">
        <v>8433300000</v>
      </c>
      <c r="B8974" s="2" t="s">
        <v>15038</v>
      </c>
      <c r="C8974" s="2" t="s">
        <v>14351</v>
      </c>
      <c r="D8974" s="2" t="s">
        <v>14241</v>
      </c>
      <c r="E8974" s="2" t="s">
        <v>149</v>
      </c>
      <c r="F8974" s="2"/>
    </row>
    <row r="8975" spans="1:6" ht="18" customHeight="1">
      <c r="A8975" s="2">
        <v>8433400000</v>
      </c>
      <c r="B8975" s="2" t="s">
        <v>15039</v>
      </c>
      <c r="C8975" s="2" t="s">
        <v>14351</v>
      </c>
      <c r="D8975" s="2" t="s">
        <v>14241</v>
      </c>
      <c r="E8975" s="2" t="s">
        <v>149</v>
      </c>
      <c r="F8975" s="2"/>
    </row>
    <row r="8976" spans="1:6" ht="18" customHeight="1">
      <c r="A8976" s="2">
        <v>8433510001</v>
      </c>
      <c r="B8976" s="2" t="s">
        <v>15040</v>
      </c>
      <c r="C8976" s="2" t="s">
        <v>15041</v>
      </c>
      <c r="D8976" s="2" t="s">
        <v>14241</v>
      </c>
      <c r="E8976" s="2" t="s">
        <v>149</v>
      </c>
      <c r="F8976" s="2"/>
    </row>
    <row r="8977" spans="1:6" ht="18" customHeight="1">
      <c r="A8977" s="2">
        <v>8433510090</v>
      </c>
      <c r="B8977" s="2" t="s">
        <v>15042</v>
      </c>
      <c r="C8977" s="2" t="s">
        <v>15041</v>
      </c>
      <c r="D8977" s="2" t="s">
        <v>14241</v>
      </c>
      <c r="E8977" s="2" t="s">
        <v>149</v>
      </c>
      <c r="F8977" s="2"/>
    </row>
    <row r="8978" spans="1:6" ht="18" customHeight="1">
      <c r="A8978" s="2">
        <v>8433520000</v>
      </c>
      <c r="B8978" s="2" t="s">
        <v>15043</v>
      </c>
      <c r="C8978" s="2" t="s">
        <v>9068</v>
      </c>
      <c r="D8978" s="2" t="s">
        <v>14241</v>
      </c>
      <c r="E8978" s="2" t="s">
        <v>149</v>
      </c>
      <c r="F8978" s="2"/>
    </row>
    <row r="8979" spans="1:6" ht="18" customHeight="1">
      <c r="A8979" s="2">
        <v>8433530001</v>
      </c>
      <c r="B8979" s="2" t="s">
        <v>15044</v>
      </c>
      <c r="C8979" s="2" t="s">
        <v>15045</v>
      </c>
      <c r="D8979" s="2" t="s">
        <v>14241</v>
      </c>
      <c r="E8979" s="2" t="s">
        <v>149</v>
      </c>
      <c r="F8979" s="2"/>
    </row>
    <row r="8980" spans="1:6" ht="18" customHeight="1">
      <c r="A8980" s="2">
        <v>8433530090</v>
      </c>
      <c r="B8980" s="2" t="s">
        <v>15046</v>
      </c>
      <c r="C8980" s="2" t="s">
        <v>15045</v>
      </c>
      <c r="D8980" s="2" t="s">
        <v>14241</v>
      </c>
      <c r="E8980" s="2" t="s">
        <v>149</v>
      </c>
      <c r="F8980" s="2"/>
    </row>
    <row r="8981" spans="1:6" ht="18" customHeight="1">
      <c r="A8981" s="2">
        <v>8433591001</v>
      </c>
      <c r="B8981" s="2" t="s">
        <v>15047</v>
      </c>
      <c r="C8981" s="2" t="s">
        <v>15045</v>
      </c>
      <c r="D8981" s="2" t="s">
        <v>14241</v>
      </c>
      <c r="E8981" s="2" t="s">
        <v>149</v>
      </c>
      <c r="F8981" s="2"/>
    </row>
    <row r="8982" spans="1:6" ht="18" customHeight="1">
      <c r="A8982" s="2">
        <v>8433591090</v>
      </c>
      <c r="B8982" s="2" t="s">
        <v>15048</v>
      </c>
      <c r="C8982" s="2" t="s">
        <v>15045</v>
      </c>
      <c r="D8982" s="2" t="s">
        <v>14241</v>
      </c>
      <c r="E8982" s="2" t="s">
        <v>149</v>
      </c>
      <c r="F8982" s="2"/>
    </row>
    <row r="8983" spans="1:6" ht="18" customHeight="1">
      <c r="A8983" s="2">
        <v>8433592000</v>
      </c>
      <c r="B8983" s="2" t="s">
        <v>15049</v>
      </c>
      <c r="C8983" s="2" t="s">
        <v>15045</v>
      </c>
      <c r="D8983" s="2" t="s">
        <v>14241</v>
      </c>
      <c r="E8983" s="2" t="s">
        <v>149</v>
      </c>
      <c r="F8983" s="2" t="s">
        <v>6407</v>
      </c>
    </row>
    <row r="8984" spans="1:6" ht="18" customHeight="1">
      <c r="A8984" s="2">
        <v>8433599001</v>
      </c>
      <c r="B8984" s="2" t="s">
        <v>15050</v>
      </c>
      <c r="C8984" s="2" t="s">
        <v>15045</v>
      </c>
      <c r="D8984" s="2" t="s">
        <v>14241</v>
      </c>
      <c r="E8984" s="2" t="s">
        <v>149</v>
      </c>
      <c r="F8984" s="2"/>
    </row>
    <row r="8985" spans="1:6" ht="18" customHeight="1">
      <c r="A8985" s="2">
        <v>8433599090</v>
      </c>
      <c r="B8985" s="2" t="s">
        <v>15051</v>
      </c>
      <c r="C8985" s="2" t="s">
        <v>15045</v>
      </c>
      <c r="D8985" s="2" t="s">
        <v>14241</v>
      </c>
      <c r="E8985" s="2" t="s">
        <v>149</v>
      </c>
      <c r="F8985" s="2"/>
    </row>
    <row r="8986" spans="1:6" ht="18" customHeight="1">
      <c r="A8986" s="2">
        <v>8433601000</v>
      </c>
      <c r="B8986" s="2" t="s">
        <v>15052</v>
      </c>
      <c r="C8986" s="2" t="s">
        <v>9068</v>
      </c>
      <c r="D8986" s="2" t="s">
        <v>14241</v>
      </c>
      <c r="E8986" s="2" t="s">
        <v>149</v>
      </c>
      <c r="F8986" s="2"/>
    </row>
    <row r="8987" spans="1:6" ht="18" customHeight="1">
      <c r="A8987" s="2">
        <v>8433609000</v>
      </c>
      <c r="B8987" s="2" t="s">
        <v>15053</v>
      </c>
      <c r="C8987" s="2" t="s">
        <v>9068</v>
      </c>
      <c r="D8987" s="2" t="s">
        <v>14241</v>
      </c>
      <c r="E8987" s="2" t="s">
        <v>149</v>
      </c>
      <c r="F8987" s="2"/>
    </row>
    <row r="8988" spans="1:6" ht="18" customHeight="1">
      <c r="A8988" s="2">
        <v>8433901000</v>
      </c>
      <c r="B8988" s="2" t="s">
        <v>15054</v>
      </c>
      <c r="C8988" s="2" t="s">
        <v>14326</v>
      </c>
      <c r="D8988" s="2" t="s">
        <v>149</v>
      </c>
      <c r="E8988" s="2"/>
      <c r="F8988" s="2"/>
    </row>
    <row r="8989" spans="1:6" ht="18" customHeight="1">
      <c r="A8989" s="2">
        <v>8433909000</v>
      </c>
      <c r="B8989" s="2" t="s">
        <v>15055</v>
      </c>
      <c r="C8989" s="2" t="s">
        <v>14326</v>
      </c>
      <c r="D8989" s="2" t="s">
        <v>149</v>
      </c>
      <c r="E8989" s="2"/>
      <c r="F8989" s="2"/>
    </row>
    <row r="8990" spans="1:6" ht="18" customHeight="1">
      <c r="A8990" s="2">
        <v>8434100000</v>
      </c>
      <c r="B8990" s="2" t="s">
        <v>15056</v>
      </c>
      <c r="C8990" s="2" t="s">
        <v>9068</v>
      </c>
      <c r="D8990" s="2" t="s">
        <v>14241</v>
      </c>
      <c r="E8990" s="2" t="s">
        <v>149</v>
      </c>
      <c r="F8990" s="2"/>
    </row>
    <row r="8991" spans="1:6" ht="18" customHeight="1">
      <c r="A8991" s="2">
        <v>8434200000</v>
      </c>
      <c r="B8991" s="2" t="s">
        <v>15057</v>
      </c>
      <c r="C8991" s="2" t="s">
        <v>9068</v>
      </c>
      <c r="D8991" s="2" t="s">
        <v>14241</v>
      </c>
      <c r="E8991" s="2" t="s">
        <v>149</v>
      </c>
      <c r="F8991" s="2" t="s">
        <v>6407</v>
      </c>
    </row>
    <row r="8992" spans="1:6" ht="18" customHeight="1">
      <c r="A8992" s="2">
        <v>8434900000</v>
      </c>
      <c r="B8992" s="2" t="s">
        <v>15058</v>
      </c>
      <c r="C8992" s="2" t="s">
        <v>14326</v>
      </c>
      <c r="D8992" s="2" t="s">
        <v>149</v>
      </c>
      <c r="E8992" s="2"/>
      <c r="F8992" s="2"/>
    </row>
    <row r="8993" spans="1:6" ht="18" customHeight="1">
      <c r="A8993" s="2">
        <v>8435100000</v>
      </c>
      <c r="B8993" s="2" t="s">
        <v>15059</v>
      </c>
      <c r="C8993" s="2" t="s">
        <v>9068</v>
      </c>
      <c r="D8993" s="2" t="s">
        <v>14241</v>
      </c>
      <c r="E8993" s="2" t="s">
        <v>149</v>
      </c>
      <c r="F8993" s="2" t="s">
        <v>6407</v>
      </c>
    </row>
    <row r="8994" spans="1:6" ht="18" customHeight="1">
      <c r="A8994" s="2">
        <v>8435900000</v>
      </c>
      <c r="B8994" s="2" t="s">
        <v>15060</v>
      </c>
      <c r="C8994" s="2" t="s">
        <v>14326</v>
      </c>
      <c r="D8994" s="2" t="s">
        <v>149</v>
      </c>
      <c r="E8994" s="2"/>
      <c r="F8994" s="2"/>
    </row>
    <row r="8995" spans="1:6" ht="18" customHeight="1">
      <c r="A8995" s="2">
        <v>8436100000</v>
      </c>
      <c r="B8995" s="2" t="s">
        <v>15061</v>
      </c>
      <c r="C8995" s="2" t="s">
        <v>9068</v>
      </c>
      <c r="D8995" s="2" t="s">
        <v>14241</v>
      </c>
      <c r="E8995" s="2" t="s">
        <v>149</v>
      </c>
      <c r="F8995" s="2"/>
    </row>
    <row r="8996" spans="1:6" ht="18" customHeight="1">
      <c r="A8996" s="2">
        <v>8436210000</v>
      </c>
      <c r="B8996" s="2" t="s">
        <v>15062</v>
      </c>
      <c r="C8996" s="2" t="s">
        <v>9068</v>
      </c>
      <c r="D8996" s="2" t="s">
        <v>14241</v>
      </c>
      <c r="E8996" s="2" t="s">
        <v>149</v>
      </c>
      <c r="F8996" s="2"/>
    </row>
    <row r="8997" spans="1:6" ht="18" customHeight="1">
      <c r="A8997" s="2">
        <v>8436290000</v>
      </c>
      <c r="B8997" s="2" t="s">
        <v>15063</v>
      </c>
      <c r="C8997" s="2" t="s">
        <v>9068</v>
      </c>
      <c r="D8997" s="2" t="s">
        <v>14241</v>
      </c>
      <c r="E8997" s="2" t="s">
        <v>149</v>
      </c>
      <c r="F8997" s="2"/>
    </row>
    <row r="8998" spans="1:6" ht="18" customHeight="1">
      <c r="A8998" s="2">
        <v>8436800000</v>
      </c>
      <c r="B8998" s="2" t="s">
        <v>15064</v>
      </c>
      <c r="C8998" s="2" t="s">
        <v>9068</v>
      </c>
      <c r="D8998" s="2" t="s">
        <v>14241</v>
      </c>
      <c r="E8998" s="2" t="s">
        <v>149</v>
      </c>
      <c r="F8998" s="2"/>
    </row>
    <row r="8999" spans="1:6" ht="18" customHeight="1">
      <c r="A8999" s="2">
        <v>8436910000</v>
      </c>
      <c r="B8999" s="2" t="s">
        <v>15065</v>
      </c>
      <c r="C8999" s="2" t="s">
        <v>14326</v>
      </c>
      <c r="D8999" s="2" t="s">
        <v>149</v>
      </c>
      <c r="E8999" s="2"/>
      <c r="F8999" s="2"/>
    </row>
    <row r="9000" spans="1:6" ht="18" customHeight="1">
      <c r="A9000" s="2">
        <v>8436990000</v>
      </c>
      <c r="B9000" s="2" t="s">
        <v>15066</v>
      </c>
      <c r="C9000" s="2" t="s">
        <v>14326</v>
      </c>
      <c r="D9000" s="2" t="s">
        <v>149</v>
      </c>
      <c r="E9000" s="2"/>
      <c r="F9000" s="2"/>
    </row>
    <row r="9001" spans="1:6" ht="18" customHeight="1">
      <c r="A9001" s="2">
        <v>8437101000</v>
      </c>
      <c r="B9001" s="2" t="s">
        <v>15067</v>
      </c>
      <c r="C9001" s="2" t="s">
        <v>9068</v>
      </c>
      <c r="D9001" s="2" t="s">
        <v>14241</v>
      </c>
      <c r="E9001" s="2" t="s">
        <v>149</v>
      </c>
      <c r="F9001" s="2"/>
    </row>
    <row r="9002" spans="1:6" ht="18" customHeight="1">
      <c r="A9002" s="2">
        <v>8437109000</v>
      </c>
      <c r="B9002" s="2" t="s">
        <v>15068</v>
      </c>
      <c r="C9002" s="2" t="s">
        <v>9068</v>
      </c>
      <c r="D9002" s="2" t="s">
        <v>14241</v>
      </c>
      <c r="E9002" s="2" t="s">
        <v>149</v>
      </c>
      <c r="F9002" s="2"/>
    </row>
    <row r="9003" spans="1:6" ht="18" customHeight="1">
      <c r="A9003" s="2">
        <v>8437800000</v>
      </c>
      <c r="B9003" s="2" t="s">
        <v>15069</v>
      </c>
      <c r="C9003" s="2" t="s">
        <v>9068</v>
      </c>
      <c r="D9003" s="2" t="s">
        <v>14241</v>
      </c>
      <c r="E9003" s="2" t="s">
        <v>149</v>
      </c>
      <c r="F9003" s="2" t="s">
        <v>6407</v>
      </c>
    </row>
    <row r="9004" spans="1:6" ht="18" customHeight="1">
      <c r="A9004" s="2">
        <v>8437900000</v>
      </c>
      <c r="B9004" s="2" t="s">
        <v>15070</v>
      </c>
      <c r="C9004" s="2" t="s">
        <v>14326</v>
      </c>
      <c r="D9004" s="2" t="s">
        <v>149</v>
      </c>
      <c r="E9004" s="2"/>
      <c r="F9004" s="2"/>
    </row>
    <row r="9005" spans="1:6" ht="18" customHeight="1">
      <c r="A9005" s="2">
        <v>8438100010</v>
      </c>
      <c r="B9005" s="2" t="s">
        <v>15071</v>
      </c>
      <c r="C9005" s="2" t="s">
        <v>9068</v>
      </c>
      <c r="D9005" s="2" t="s">
        <v>14241</v>
      </c>
      <c r="E9005" s="2" t="s">
        <v>149</v>
      </c>
      <c r="F9005" s="2" t="s">
        <v>6407</v>
      </c>
    </row>
    <row r="9006" spans="1:6" ht="18" customHeight="1">
      <c r="A9006" s="2">
        <v>8438100090</v>
      </c>
      <c r="B9006" s="2" t="s">
        <v>15072</v>
      </c>
      <c r="C9006" s="2" t="s">
        <v>9068</v>
      </c>
      <c r="D9006" s="2" t="s">
        <v>14241</v>
      </c>
      <c r="E9006" s="2" t="s">
        <v>149</v>
      </c>
      <c r="F9006" s="2" t="s">
        <v>6407</v>
      </c>
    </row>
    <row r="9007" spans="1:6" ht="18" customHeight="1">
      <c r="A9007" s="2">
        <v>8438200000</v>
      </c>
      <c r="B9007" s="2" t="s">
        <v>15073</v>
      </c>
      <c r="C9007" s="2" t="s">
        <v>9068</v>
      </c>
      <c r="D9007" s="2" t="s">
        <v>14241</v>
      </c>
      <c r="E9007" s="2" t="s">
        <v>149</v>
      </c>
      <c r="F9007" s="2" t="s">
        <v>6407</v>
      </c>
    </row>
    <row r="9008" spans="1:6" ht="18" customHeight="1">
      <c r="A9008" s="2">
        <v>8438300000</v>
      </c>
      <c r="B9008" s="2" t="s">
        <v>15074</v>
      </c>
      <c r="C9008" s="2" t="s">
        <v>9068</v>
      </c>
      <c r="D9008" s="2" t="s">
        <v>14241</v>
      </c>
      <c r="E9008" s="2" t="s">
        <v>149</v>
      </c>
      <c r="F9008" s="2" t="s">
        <v>6407</v>
      </c>
    </row>
    <row r="9009" spans="1:6" ht="18" customHeight="1">
      <c r="A9009" s="2">
        <v>8438400000</v>
      </c>
      <c r="B9009" s="2" t="s">
        <v>15075</v>
      </c>
      <c r="C9009" s="2" t="s">
        <v>9068</v>
      </c>
      <c r="D9009" s="2" t="s">
        <v>14241</v>
      </c>
      <c r="E9009" s="2" t="s">
        <v>149</v>
      </c>
      <c r="F9009" s="2" t="s">
        <v>6407</v>
      </c>
    </row>
    <row r="9010" spans="1:6" ht="18" customHeight="1">
      <c r="A9010" s="2">
        <v>8438500000</v>
      </c>
      <c r="B9010" s="2" t="s">
        <v>15076</v>
      </c>
      <c r="C9010" s="2" t="s">
        <v>9068</v>
      </c>
      <c r="D9010" s="2" t="s">
        <v>14241</v>
      </c>
      <c r="E9010" s="2" t="s">
        <v>149</v>
      </c>
      <c r="F9010" s="2" t="s">
        <v>6407</v>
      </c>
    </row>
    <row r="9011" spans="1:6" ht="18" customHeight="1">
      <c r="A9011" s="2">
        <v>8438600000</v>
      </c>
      <c r="B9011" s="2" t="s">
        <v>15077</v>
      </c>
      <c r="C9011" s="2" t="s">
        <v>9068</v>
      </c>
      <c r="D9011" s="2" t="s">
        <v>14241</v>
      </c>
      <c r="E9011" s="2" t="s">
        <v>149</v>
      </c>
      <c r="F9011" s="2" t="s">
        <v>6407</v>
      </c>
    </row>
    <row r="9012" spans="1:6" ht="18" customHeight="1">
      <c r="A9012" s="2">
        <v>8438800000</v>
      </c>
      <c r="B9012" s="2" t="s">
        <v>15078</v>
      </c>
      <c r="C9012" s="2" t="s">
        <v>9068</v>
      </c>
      <c r="D9012" s="2" t="s">
        <v>14241</v>
      </c>
      <c r="E9012" s="2" t="s">
        <v>149</v>
      </c>
      <c r="F9012" s="2" t="s">
        <v>6407</v>
      </c>
    </row>
    <row r="9013" spans="1:6" ht="18" customHeight="1">
      <c r="A9013" s="2">
        <v>8438900000</v>
      </c>
      <c r="B9013" s="2" t="s">
        <v>15079</v>
      </c>
      <c r="C9013" s="2" t="s">
        <v>14326</v>
      </c>
      <c r="D9013" s="2" t="s">
        <v>149</v>
      </c>
      <c r="E9013" s="2"/>
      <c r="F9013" s="2"/>
    </row>
    <row r="9014" spans="1:6" ht="18" customHeight="1">
      <c r="A9014" s="2">
        <v>8439100000</v>
      </c>
      <c r="B9014" s="2" t="s">
        <v>15080</v>
      </c>
      <c r="C9014" s="2" t="s">
        <v>9068</v>
      </c>
      <c r="D9014" s="2" t="s">
        <v>14241</v>
      </c>
      <c r="E9014" s="2" t="s">
        <v>149</v>
      </c>
      <c r="F9014" s="2"/>
    </row>
    <row r="9015" spans="1:6" ht="18" customHeight="1">
      <c r="A9015" s="2">
        <v>8439200000</v>
      </c>
      <c r="B9015" s="2" t="s">
        <v>15081</v>
      </c>
      <c r="C9015" s="2" t="s">
        <v>9068</v>
      </c>
      <c r="D9015" s="2" t="s">
        <v>14241</v>
      </c>
      <c r="E9015" s="2" t="s">
        <v>149</v>
      </c>
      <c r="F9015" s="2"/>
    </row>
    <row r="9016" spans="1:6" ht="18" customHeight="1">
      <c r="A9016" s="2">
        <v>8439300000</v>
      </c>
      <c r="B9016" s="2" t="s">
        <v>15082</v>
      </c>
      <c r="C9016" s="2" t="s">
        <v>9068</v>
      </c>
      <c r="D9016" s="2" t="s">
        <v>14241</v>
      </c>
      <c r="E9016" s="2" t="s">
        <v>149</v>
      </c>
      <c r="F9016" s="2"/>
    </row>
    <row r="9017" spans="1:6" ht="18" customHeight="1">
      <c r="A9017" s="2">
        <v>8439910000</v>
      </c>
      <c r="B9017" s="2" t="s">
        <v>15083</v>
      </c>
      <c r="C9017" s="2" t="s">
        <v>14326</v>
      </c>
      <c r="D9017" s="2" t="s">
        <v>149</v>
      </c>
      <c r="E9017" s="2"/>
      <c r="F9017" s="2"/>
    </row>
    <row r="9018" spans="1:6" ht="18" customHeight="1">
      <c r="A9018" s="2">
        <v>8439990000</v>
      </c>
      <c r="B9018" s="2" t="s">
        <v>15084</v>
      </c>
      <c r="C9018" s="2" t="s">
        <v>14326</v>
      </c>
      <c r="D9018" s="2" t="s">
        <v>149</v>
      </c>
      <c r="E9018" s="2"/>
      <c r="F9018" s="2"/>
    </row>
    <row r="9019" spans="1:6" ht="18" customHeight="1">
      <c r="A9019" s="2">
        <v>8440101000</v>
      </c>
      <c r="B9019" s="2" t="s">
        <v>15085</v>
      </c>
      <c r="C9019" s="2" t="s">
        <v>9068</v>
      </c>
      <c r="D9019" s="2" t="s">
        <v>14241</v>
      </c>
      <c r="E9019" s="2" t="s">
        <v>149</v>
      </c>
      <c r="F9019" s="2"/>
    </row>
    <row r="9020" spans="1:6" ht="18" customHeight="1">
      <c r="A9020" s="2">
        <v>8440102000</v>
      </c>
      <c r="B9020" s="2" t="s">
        <v>15086</v>
      </c>
      <c r="C9020" s="2" t="s">
        <v>9068</v>
      </c>
      <c r="D9020" s="2" t="s">
        <v>14241</v>
      </c>
      <c r="E9020" s="2" t="s">
        <v>149</v>
      </c>
      <c r="F9020" s="2"/>
    </row>
    <row r="9021" spans="1:6" ht="18" customHeight="1">
      <c r="A9021" s="2">
        <v>8440109000</v>
      </c>
      <c r="B9021" s="2" t="s">
        <v>15087</v>
      </c>
      <c r="C9021" s="2" t="s">
        <v>9068</v>
      </c>
      <c r="D9021" s="2" t="s">
        <v>14241</v>
      </c>
      <c r="E9021" s="2" t="s">
        <v>149</v>
      </c>
      <c r="F9021" s="2"/>
    </row>
    <row r="9022" spans="1:6" ht="18" customHeight="1">
      <c r="A9022" s="2">
        <v>8440900000</v>
      </c>
      <c r="B9022" s="2" t="s">
        <v>15088</v>
      </c>
      <c r="C9022" s="2" t="s">
        <v>14326</v>
      </c>
      <c r="D9022" s="2" t="s">
        <v>149</v>
      </c>
      <c r="E9022" s="2"/>
      <c r="F9022" s="2"/>
    </row>
    <row r="9023" spans="1:6" ht="18" customHeight="1">
      <c r="A9023" s="2">
        <v>8441100000</v>
      </c>
      <c r="B9023" s="2" t="s">
        <v>15089</v>
      </c>
      <c r="C9023" s="2" t="s">
        <v>9068</v>
      </c>
      <c r="D9023" s="2" t="s">
        <v>14241</v>
      </c>
      <c r="E9023" s="2" t="s">
        <v>149</v>
      </c>
      <c r="F9023" s="2"/>
    </row>
    <row r="9024" spans="1:6" ht="18" customHeight="1">
      <c r="A9024" s="2">
        <v>8441200000</v>
      </c>
      <c r="B9024" s="2" t="s">
        <v>15090</v>
      </c>
      <c r="C9024" s="2" t="s">
        <v>9068</v>
      </c>
      <c r="D9024" s="2" t="s">
        <v>14241</v>
      </c>
      <c r="E9024" s="2" t="s">
        <v>149</v>
      </c>
      <c r="F9024" s="2"/>
    </row>
    <row r="9025" spans="1:6" ht="18" customHeight="1">
      <c r="A9025" s="2">
        <v>8441301000</v>
      </c>
      <c r="B9025" s="2" t="s">
        <v>15091</v>
      </c>
      <c r="C9025" s="2" t="s">
        <v>9068</v>
      </c>
      <c r="D9025" s="2" t="s">
        <v>14241</v>
      </c>
      <c r="E9025" s="2" t="s">
        <v>149</v>
      </c>
      <c r="F9025" s="2"/>
    </row>
    <row r="9026" spans="1:6" ht="18" customHeight="1">
      <c r="A9026" s="2">
        <v>8441309000</v>
      </c>
      <c r="B9026" s="2" t="s">
        <v>15092</v>
      </c>
      <c r="C9026" s="2" t="s">
        <v>9068</v>
      </c>
      <c r="D9026" s="2" t="s">
        <v>14241</v>
      </c>
      <c r="E9026" s="2" t="s">
        <v>149</v>
      </c>
      <c r="F9026" s="2"/>
    </row>
    <row r="9027" spans="1:6" ht="18" customHeight="1">
      <c r="A9027" s="2">
        <v>8441400000</v>
      </c>
      <c r="B9027" s="2" t="s">
        <v>15093</v>
      </c>
      <c r="C9027" s="2" t="s">
        <v>9068</v>
      </c>
      <c r="D9027" s="2" t="s">
        <v>14241</v>
      </c>
      <c r="E9027" s="2" t="s">
        <v>149</v>
      </c>
      <c r="F9027" s="2"/>
    </row>
    <row r="9028" spans="1:6" ht="18" customHeight="1">
      <c r="A9028" s="2">
        <v>8441801000</v>
      </c>
      <c r="B9028" s="2" t="s">
        <v>15094</v>
      </c>
      <c r="C9028" s="2" t="s">
        <v>9068</v>
      </c>
      <c r="D9028" s="2" t="s">
        <v>14241</v>
      </c>
      <c r="E9028" s="2" t="s">
        <v>149</v>
      </c>
      <c r="F9028" s="2"/>
    </row>
    <row r="9029" spans="1:6" ht="18" customHeight="1">
      <c r="A9029" s="2">
        <v>8441809000</v>
      </c>
      <c r="B9029" s="2" t="s">
        <v>15095</v>
      </c>
      <c r="C9029" s="2" t="s">
        <v>9068</v>
      </c>
      <c r="D9029" s="2" t="s">
        <v>14241</v>
      </c>
      <c r="E9029" s="2" t="s">
        <v>149</v>
      </c>
      <c r="F9029" s="2"/>
    </row>
    <row r="9030" spans="1:6" ht="18" customHeight="1">
      <c r="A9030" s="2">
        <v>8441901001</v>
      </c>
      <c r="B9030" s="2" t="s">
        <v>15096</v>
      </c>
      <c r="C9030" s="2" t="s">
        <v>14326</v>
      </c>
      <c r="D9030" s="2" t="s">
        <v>149</v>
      </c>
      <c r="E9030" s="2"/>
      <c r="F9030" s="2"/>
    </row>
    <row r="9031" spans="1:6" ht="18" customHeight="1">
      <c r="A9031" s="2">
        <v>8441901002</v>
      </c>
      <c r="B9031" s="2" t="s">
        <v>15097</v>
      </c>
      <c r="C9031" s="2" t="s">
        <v>14326</v>
      </c>
      <c r="D9031" s="2" t="s">
        <v>149</v>
      </c>
      <c r="E9031" s="2"/>
      <c r="F9031" s="2"/>
    </row>
    <row r="9032" spans="1:6" ht="18" customHeight="1">
      <c r="A9032" s="2">
        <v>8441901090</v>
      </c>
      <c r="B9032" s="2" t="s">
        <v>15098</v>
      </c>
      <c r="C9032" s="2" t="s">
        <v>14326</v>
      </c>
      <c r="D9032" s="2" t="s">
        <v>149</v>
      </c>
      <c r="E9032" s="2"/>
      <c r="F9032" s="2"/>
    </row>
    <row r="9033" spans="1:6" ht="18" customHeight="1">
      <c r="A9033" s="2">
        <v>8441909000</v>
      </c>
      <c r="B9033" s="2" t="s">
        <v>15099</v>
      </c>
      <c r="C9033" s="2" t="s">
        <v>14326</v>
      </c>
      <c r="D9033" s="2" t="s">
        <v>149</v>
      </c>
      <c r="E9033" s="2"/>
      <c r="F9033" s="2"/>
    </row>
    <row r="9034" spans="1:6" ht="18" customHeight="1">
      <c r="A9034" s="2">
        <v>8442301000</v>
      </c>
      <c r="B9034" s="2" t="s">
        <v>15100</v>
      </c>
      <c r="C9034" s="2" t="s">
        <v>14450</v>
      </c>
      <c r="D9034" s="2" t="s">
        <v>14241</v>
      </c>
      <c r="E9034" s="2" t="s">
        <v>149</v>
      </c>
      <c r="F9034" s="2"/>
    </row>
    <row r="9035" spans="1:6" ht="18" customHeight="1">
      <c r="A9035" s="2">
        <v>8442302100</v>
      </c>
      <c r="B9035" s="2" t="s">
        <v>15101</v>
      </c>
      <c r="C9035" s="2" t="s">
        <v>14450</v>
      </c>
      <c r="D9035" s="2" t="s">
        <v>14241</v>
      </c>
      <c r="E9035" s="2" t="s">
        <v>149</v>
      </c>
      <c r="F9035" s="2"/>
    </row>
    <row r="9036" spans="1:6" ht="18" customHeight="1">
      <c r="A9036" s="2">
        <v>8442302900</v>
      </c>
      <c r="B9036" s="2" t="s">
        <v>15102</v>
      </c>
      <c r="C9036" s="2" t="s">
        <v>14450</v>
      </c>
      <c r="D9036" s="2" t="s">
        <v>14241</v>
      </c>
      <c r="E9036" s="2" t="s">
        <v>149</v>
      </c>
      <c r="F9036" s="2"/>
    </row>
    <row r="9037" spans="1:6" ht="18" customHeight="1">
      <c r="A9037" s="2">
        <v>8442309000</v>
      </c>
      <c r="B9037" s="2" t="s">
        <v>15103</v>
      </c>
      <c r="C9037" s="2" t="s">
        <v>14450</v>
      </c>
      <c r="D9037" s="2" t="s">
        <v>14241</v>
      </c>
      <c r="E9037" s="2" t="s">
        <v>149</v>
      </c>
      <c r="F9037" s="2"/>
    </row>
    <row r="9038" spans="1:6" ht="18" customHeight="1">
      <c r="A9038" s="2">
        <v>8442400000</v>
      </c>
      <c r="B9038" s="2" t="s">
        <v>15104</v>
      </c>
      <c r="C9038" s="2" t="s">
        <v>14326</v>
      </c>
      <c r="D9038" s="2" t="s">
        <v>149</v>
      </c>
      <c r="E9038" s="2"/>
      <c r="F9038" s="2"/>
    </row>
    <row r="9039" spans="1:6" ht="18" customHeight="1">
      <c r="A9039" s="2">
        <v>8442500000</v>
      </c>
      <c r="B9039" s="2" t="s">
        <v>15105</v>
      </c>
      <c r="C9039" s="2" t="s">
        <v>14450</v>
      </c>
      <c r="D9039" s="2" t="s">
        <v>149</v>
      </c>
      <c r="E9039" s="2"/>
      <c r="F9039" s="2"/>
    </row>
    <row r="9040" spans="1:6" ht="18" customHeight="1">
      <c r="A9040" s="2">
        <v>8443110000</v>
      </c>
      <c r="B9040" s="2" t="s">
        <v>15106</v>
      </c>
      <c r="C9040" s="2" t="s">
        <v>15107</v>
      </c>
      <c r="D9040" s="2" t="s">
        <v>14241</v>
      </c>
      <c r="E9040" s="2" t="s">
        <v>149</v>
      </c>
      <c r="F9040" s="2"/>
    </row>
    <row r="9041" spans="1:6" ht="18" customHeight="1">
      <c r="A9041" s="2">
        <v>8443120000</v>
      </c>
      <c r="B9041" s="2" t="s">
        <v>15108</v>
      </c>
      <c r="C9041" s="2" t="s">
        <v>15107</v>
      </c>
      <c r="D9041" s="2" t="s">
        <v>14241</v>
      </c>
      <c r="E9041" s="2" t="s">
        <v>149</v>
      </c>
      <c r="F9041" s="2"/>
    </row>
    <row r="9042" spans="1:6" ht="18" customHeight="1">
      <c r="A9042" s="2">
        <v>8443131100</v>
      </c>
      <c r="B9042" s="2" t="s">
        <v>15109</v>
      </c>
      <c r="C9042" s="2" t="s">
        <v>15110</v>
      </c>
      <c r="D9042" s="2" t="s">
        <v>14241</v>
      </c>
      <c r="E9042" s="2" t="s">
        <v>149</v>
      </c>
      <c r="F9042" s="2"/>
    </row>
    <row r="9043" spans="1:6" ht="18" customHeight="1">
      <c r="A9043" s="2">
        <v>8443131200</v>
      </c>
      <c r="B9043" s="2" t="s">
        <v>15111</v>
      </c>
      <c r="C9043" s="2" t="s">
        <v>15110</v>
      </c>
      <c r="D9043" s="2" t="s">
        <v>14241</v>
      </c>
      <c r="E9043" s="2" t="s">
        <v>149</v>
      </c>
      <c r="F9043" s="2"/>
    </row>
    <row r="9044" spans="1:6" ht="18" customHeight="1">
      <c r="A9044" s="2">
        <v>8443131301</v>
      </c>
      <c r="B9044" s="2" t="s">
        <v>15112</v>
      </c>
      <c r="C9044" s="2" t="s">
        <v>15110</v>
      </c>
      <c r="D9044" s="2" t="s">
        <v>14241</v>
      </c>
      <c r="E9044" s="2" t="s">
        <v>149</v>
      </c>
      <c r="F9044" s="2"/>
    </row>
    <row r="9045" spans="1:6" ht="18" customHeight="1">
      <c r="A9045" s="2">
        <v>8443131302</v>
      </c>
      <c r="B9045" s="2" t="s">
        <v>15112</v>
      </c>
      <c r="C9045" s="2" t="s">
        <v>15110</v>
      </c>
      <c r="D9045" s="2" t="s">
        <v>14241</v>
      </c>
      <c r="E9045" s="2" t="s">
        <v>149</v>
      </c>
      <c r="F9045" s="2"/>
    </row>
    <row r="9046" spans="1:6" ht="18" customHeight="1">
      <c r="A9046" s="2">
        <v>8443131303</v>
      </c>
      <c r="B9046" s="2" t="s">
        <v>15112</v>
      </c>
      <c r="C9046" s="2" t="s">
        <v>15110</v>
      </c>
      <c r="D9046" s="2" t="s">
        <v>14241</v>
      </c>
      <c r="E9046" s="2" t="s">
        <v>149</v>
      </c>
      <c r="F9046" s="2"/>
    </row>
    <row r="9047" spans="1:6" ht="18" customHeight="1">
      <c r="A9047" s="2">
        <v>8443131390</v>
      </c>
      <c r="B9047" s="2" t="s">
        <v>15113</v>
      </c>
      <c r="C9047" s="2" t="s">
        <v>15110</v>
      </c>
      <c r="D9047" s="2" t="s">
        <v>14241</v>
      </c>
      <c r="E9047" s="2" t="s">
        <v>149</v>
      </c>
      <c r="F9047" s="2"/>
    </row>
    <row r="9048" spans="1:6" ht="18" customHeight="1">
      <c r="A9048" s="2">
        <v>8443131901</v>
      </c>
      <c r="B9048" s="2" t="s">
        <v>15114</v>
      </c>
      <c r="C9048" s="2" t="s">
        <v>15110</v>
      </c>
      <c r="D9048" s="2" t="s">
        <v>14241</v>
      </c>
      <c r="E9048" s="2" t="s">
        <v>149</v>
      </c>
      <c r="F9048" s="2"/>
    </row>
    <row r="9049" spans="1:6" ht="18" customHeight="1">
      <c r="A9049" s="2">
        <v>8443131902</v>
      </c>
      <c r="B9049" s="2" t="s">
        <v>15114</v>
      </c>
      <c r="C9049" s="2" t="s">
        <v>15110</v>
      </c>
      <c r="D9049" s="2" t="s">
        <v>14241</v>
      </c>
      <c r="E9049" s="2" t="s">
        <v>149</v>
      </c>
      <c r="F9049" s="2"/>
    </row>
    <row r="9050" spans="1:6" ht="18" customHeight="1">
      <c r="A9050" s="2">
        <v>8443131903</v>
      </c>
      <c r="B9050" s="2" t="s">
        <v>15114</v>
      </c>
      <c r="C9050" s="2" t="s">
        <v>15110</v>
      </c>
      <c r="D9050" s="2" t="s">
        <v>14241</v>
      </c>
      <c r="E9050" s="2" t="s">
        <v>149</v>
      </c>
      <c r="F9050" s="2"/>
    </row>
    <row r="9051" spans="1:6" ht="18" customHeight="1">
      <c r="A9051" s="2">
        <v>8443131990</v>
      </c>
      <c r="B9051" s="2" t="s">
        <v>15115</v>
      </c>
      <c r="C9051" s="2" t="s">
        <v>15110</v>
      </c>
      <c r="D9051" s="2" t="s">
        <v>14241</v>
      </c>
      <c r="E9051" s="2" t="s">
        <v>149</v>
      </c>
      <c r="F9051" s="2"/>
    </row>
    <row r="9052" spans="1:6" ht="18" customHeight="1">
      <c r="A9052" s="2">
        <v>8443139000</v>
      </c>
      <c r="B9052" s="2" t="s">
        <v>15116</v>
      </c>
      <c r="C9052" s="2" t="s">
        <v>15110</v>
      </c>
      <c r="D9052" s="2" t="s">
        <v>14241</v>
      </c>
      <c r="E9052" s="2" t="s">
        <v>149</v>
      </c>
      <c r="F9052" s="2"/>
    </row>
    <row r="9053" spans="1:6" ht="18" customHeight="1">
      <c r="A9053" s="2">
        <v>8443140000</v>
      </c>
      <c r="B9053" s="2" t="s">
        <v>15117</v>
      </c>
      <c r="C9053" s="2" t="s">
        <v>15107</v>
      </c>
      <c r="D9053" s="2" t="s">
        <v>14241</v>
      </c>
      <c r="E9053" s="2" t="s">
        <v>149</v>
      </c>
      <c r="F9053" s="2"/>
    </row>
    <row r="9054" spans="1:6" ht="18" customHeight="1">
      <c r="A9054" s="2">
        <v>8443150000</v>
      </c>
      <c r="B9054" s="2" t="s">
        <v>15118</v>
      </c>
      <c r="C9054" s="2" t="s">
        <v>15107</v>
      </c>
      <c r="D9054" s="2" t="s">
        <v>14241</v>
      </c>
      <c r="E9054" s="2" t="s">
        <v>149</v>
      </c>
      <c r="F9054" s="2"/>
    </row>
    <row r="9055" spans="1:6" ht="18" customHeight="1">
      <c r="A9055" s="2">
        <v>8443160001</v>
      </c>
      <c r="B9055" s="2" t="s">
        <v>15119</v>
      </c>
      <c r="C9055" s="2" t="s">
        <v>15120</v>
      </c>
      <c r="D9055" s="2" t="s">
        <v>14241</v>
      </c>
      <c r="E9055" s="2" t="s">
        <v>149</v>
      </c>
      <c r="F9055" s="2"/>
    </row>
    <row r="9056" spans="1:6" ht="18" customHeight="1">
      <c r="A9056" s="2">
        <v>8443160002</v>
      </c>
      <c r="B9056" s="2" t="s">
        <v>15121</v>
      </c>
      <c r="C9056" s="2" t="s">
        <v>15120</v>
      </c>
      <c r="D9056" s="2" t="s">
        <v>14241</v>
      </c>
      <c r="E9056" s="2" t="s">
        <v>149</v>
      </c>
      <c r="F9056" s="2"/>
    </row>
    <row r="9057" spans="1:6" ht="18" customHeight="1">
      <c r="A9057" s="2">
        <v>8443160090</v>
      </c>
      <c r="B9057" s="2" t="s">
        <v>15122</v>
      </c>
      <c r="C9057" s="2" t="s">
        <v>15120</v>
      </c>
      <c r="D9057" s="2" t="s">
        <v>14241</v>
      </c>
      <c r="E9057" s="2" t="s">
        <v>149</v>
      </c>
      <c r="F9057" s="2"/>
    </row>
    <row r="9058" spans="1:6" ht="18" customHeight="1">
      <c r="A9058" s="2">
        <v>8443170001</v>
      </c>
      <c r="B9058" s="2" t="s">
        <v>15123</v>
      </c>
      <c r="C9058" s="2" t="s">
        <v>15124</v>
      </c>
      <c r="D9058" s="2" t="s">
        <v>14241</v>
      </c>
      <c r="E9058" s="2" t="s">
        <v>149</v>
      </c>
      <c r="F9058" s="2"/>
    </row>
    <row r="9059" spans="1:6" ht="18" customHeight="1">
      <c r="A9059" s="2">
        <v>8443170090</v>
      </c>
      <c r="B9059" s="2" t="s">
        <v>15125</v>
      </c>
      <c r="C9059" s="2" t="s">
        <v>15124</v>
      </c>
      <c r="D9059" s="2" t="s">
        <v>14241</v>
      </c>
      <c r="E9059" s="2" t="s">
        <v>149</v>
      </c>
      <c r="F9059" s="2"/>
    </row>
    <row r="9060" spans="1:6" ht="18" customHeight="1">
      <c r="A9060" s="2">
        <v>8443192100</v>
      </c>
      <c r="B9060" s="2" t="s">
        <v>15126</v>
      </c>
      <c r="C9060" s="2" t="s">
        <v>15107</v>
      </c>
      <c r="D9060" s="2" t="s">
        <v>14241</v>
      </c>
      <c r="E9060" s="2" t="s">
        <v>149</v>
      </c>
      <c r="F9060" s="2"/>
    </row>
    <row r="9061" spans="1:6" ht="18" customHeight="1">
      <c r="A9061" s="2">
        <v>8443192200</v>
      </c>
      <c r="B9061" s="2" t="s">
        <v>15127</v>
      </c>
      <c r="C9061" s="2" t="s">
        <v>15107</v>
      </c>
      <c r="D9061" s="2" t="s">
        <v>14241</v>
      </c>
      <c r="E9061" s="2" t="s">
        <v>149</v>
      </c>
      <c r="F9061" s="2"/>
    </row>
    <row r="9062" spans="1:6" ht="18" customHeight="1">
      <c r="A9062" s="2">
        <v>8443192900</v>
      </c>
      <c r="B9062" s="2" t="s">
        <v>15128</v>
      </c>
      <c r="C9062" s="2" t="s">
        <v>15107</v>
      </c>
      <c r="D9062" s="2" t="s">
        <v>14241</v>
      </c>
      <c r="E9062" s="2" t="s">
        <v>149</v>
      </c>
      <c r="F9062" s="2"/>
    </row>
    <row r="9063" spans="1:6" ht="18" customHeight="1">
      <c r="A9063" s="2">
        <v>8443198000</v>
      </c>
      <c r="B9063" s="2" t="s">
        <v>15129</v>
      </c>
      <c r="C9063" s="2" t="s">
        <v>15107</v>
      </c>
      <c r="D9063" s="2" t="s">
        <v>14241</v>
      </c>
      <c r="E9063" s="2" t="s">
        <v>149</v>
      </c>
      <c r="F9063" s="2" t="s">
        <v>14703</v>
      </c>
    </row>
    <row r="9064" spans="1:6" ht="18" customHeight="1">
      <c r="A9064" s="2">
        <v>8443311010</v>
      </c>
      <c r="B9064" s="2" t="s">
        <v>15130</v>
      </c>
      <c r="C9064" s="2" t="s">
        <v>15131</v>
      </c>
      <c r="D9064" s="2" t="s">
        <v>14241</v>
      </c>
      <c r="E9064" s="2" t="s">
        <v>149</v>
      </c>
      <c r="F9064" s="2">
        <v>2</v>
      </c>
    </row>
    <row r="9065" spans="1:6" ht="18" customHeight="1">
      <c r="A9065" s="2">
        <v>8443311090</v>
      </c>
      <c r="B9065" s="2" t="s">
        <v>15132</v>
      </c>
      <c r="C9065" s="2" t="s">
        <v>15131</v>
      </c>
      <c r="D9065" s="2" t="s">
        <v>14241</v>
      </c>
      <c r="E9065" s="2" t="s">
        <v>149</v>
      </c>
      <c r="F9065" s="2"/>
    </row>
    <row r="9066" spans="1:6" ht="18" customHeight="1">
      <c r="A9066" s="2">
        <v>8443319010</v>
      </c>
      <c r="B9066" s="2" t="s">
        <v>15133</v>
      </c>
      <c r="C9066" s="2" t="s">
        <v>15131</v>
      </c>
      <c r="D9066" s="2" t="s">
        <v>14241</v>
      </c>
      <c r="E9066" s="2" t="s">
        <v>149</v>
      </c>
      <c r="F9066" s="2" t="s">
        <v>6407</v>
      </c>
    </row>
    <row r="9067" spans="1:6" ht="18" customHeight="1">
      <c r="A9067" s="2">
        <v>8443319020</v>
      </c>
      <c r="B9067" s="2" t="s">
        <v>15134</v>
      </c>
      <c r="C9067" s="2" t="s">
        <v>15131</v>
      </c>
      <c r="D9067" s="2" t="s">
        <v>14241</v>
      </c>
      <c r="E9067" s="2" t="s">
        <v>149</v>
      </c>
      <c r="F9067" s="2" t="s">
        <v>15135</v>
      </c>
    </row>
    <row r="9068" spans="1:6" ht="18" customHeight="1">
      <c r="A9068" s="2">
        <v>8443319090</v>
      </c>
      <c r="B9068" s="2" t="s">
        <v>15136</v>
      </c>
      <c r="C9068" s="2" t="s">
        <v>15131</v>
      </c>
      <c r="D9068" s="2" t="s">
        <v>14241</v>
      </c>
      <c r="E9068" s="2" t="s">
        <v>149</v>
      </c>
      <c r="F9068" s="2" t="s">
        <v>6407</v>
      </c>
    </row>
    <row r="9069" spans="1:6" ht="18" customHeight="1">
      <c r="A9069" s="2">
        <v>8443321100</v>
      </c>
      <c r="B9069" s="2" t="s">
        <v>15137</v>
      </c>
      <c r="C9069" s="2" t="s">
        <v>15138</v>
      </c>
      <c r="D9069" s="2" t="s">
        <v>14241</v>
      </c>
      <c r="E9069" s="2" t="s">
        <v>149</v>
      </c>
      <c r="F9069" s="2" t="s">
        <v>6407</v>
      </c>
    </row>
    <row r="9070" spans="1:6" ht="18" customHeight="1">
      <c r="A9070" s="2">
        <v>8443321200</v>
      </c>
      <c r="B9070" s="2" t="s">
        <v>15139</v>
      </c>
      <c r="C9070" s="2" t="s">
        <v>15138</v>
      </c>
      <c r="D9070" s="2" t="s">
        <v>14241</v>
      </c>
      <c r="E9070" s="2" t="s">
        <v>149</v>
      </c>
      <c r="F9070" s="2" t="s">
        <v>6407</v>
      </c>
    </row>
    <row r="9071" spans="1:6" ht="18" customHeight="1">
      <c r="A9071" s="2">
        <v>8443321300</v>
      </c>
      <c r="B9071" s="2" t="s">
        <v>15140</v>
      </c>
      <c r="C9071" s="2" t="s">
        <v>15138</v>
      </c>
      <c r="D9071" s="2" t="s">
        <v>14241</v>
      </c>
      <c r="E9071" s="2" t="s">
        <v>149</v>
      </c>
      <c r="F9071" s="2" t="s">
        <v>6407</v>
      </c>
    </row>
    <row r="9072" spans="1:6" ht="18" customHeight="1">
      <c r="A9072" s="2">
        <v>8443321400</v>
      </c>
      <c r="B9072" s="2" t="s">
        <v>15141</v>
      </c>
      <c r="C9072" s="2" t="s">
        <v>15138</v>
      </c>
      <c r="D9072" s="2" t="s">
        <v>14241</v>
      </c>
      <c r="E9072" s="2" t="s">
        <v>149</v>
      </c>
      <c r="F9072" s="2" t="s">
        <v>6407</v>
      </c>
    </row>
    <row r="9073" spans="1:6" ht="18" customHeight="1">
      <c r="A9073" s="2">
        <v>8443321900</v>
      </c>
      <c r="B9073" s="2" t="s">
        <v>15142</v>
      </c>
      <c r="C9073" s="2" t="s">
        <v>15138</v>
      </c>
      <c r="D9073" s="2" t="s">
        <v>14241</v>
      </c>
      <c r="E9073" s="2" t="s">
        <v>149</v>
      </c>
      <c r="F9073" s="2" t="s">
        <v>6407</v>
      </c>
    </row>
    <row r="9074" spans="1:6" ht="18" customHeight="1">
      <c r="A9074" s="2">
        <v>8443322100</v>
      </c>
      <c r="B9074" s="2" t="s">
        <v>15143</v>
      </c>
      <c r="C9074" s="2" t="s">
        <v>14450</v>
      </c>
      <c r="D9074" s="2" t="s">
        <v>14241</v>
      </c>
      <c r="E9074" s="2" t="s">
        <v>149</v>
      </c>
      <c r="F9074" s="2"/>
    </row>
    <row r="9075" spans="1:6" ht="18" customHeight="1">
      <c r="A9075" s="2">
        <v>8443322200</v>
      </c>
      <c r="B9075" s="2" t="s">
        <v>15144</v>
      </c>
      <c r="C9075" s="2" t="s">
        <v>14450</v>
      </c>
      <c r="D9075" s="2" t="s">
        <v>14241</v>
      </c>
      <c r="E9075" s="2" t="s">
        <v>149</v>
      </c>
      <c r="F9075" s="2"/>
    </row>
    <row r="9076" spans="1:6" ht="18" customHeight="1">
      <c r="A9076" s="2">
        <v>8443322900</v>
      </c>
      <c r="B9076" s="2" t="s">
        <v>15145</v>
      </c>
      <c r="C9076" s="2" t="s">
        <v>14450</v>
      </c>
      <c r="D9076" s="2" t="s">
        <v>14241</v>
      </c>
      <c r="E9076" s="2" t="s">
        <v>149</v>
      </c>
      <c r="F9076" s="2"/>
    </row>
    <row r="9077" spans="1:6" ht="18" customHeight="1">
      <c r="A9077" s="2">
        <v>8443329010</v>
      </c>
      <c r="B9077" s="2" t="s">
        <v>15146</v>
      </c>
      <c r="C9077" s="2" t="s">
        <v>14450</v>
      </c>
      <c r="D9077" s="2" t="s">
        <v>14241</v>
      </c>
      <c r="E9077" s="2" t="s">
        <v>149</v>
      </c>
      <c r="F9077" s="2" t="s">
        <v>15135</v>
      </c>
    </row>
    <row r="9078" spans="1:6" ht="18" customHeight="1">
      <c r="A9078" s="2">
        <v>8443329090</v>
      </c>
      <c r="B9078" s="2" t="s">
        <v>15147</v>
      </c>
      <c r="C9078" s="2" t="s">
        <v>14450</v>
      </c>
      <c r="D9078" s="2" t="s">
        <v>14241</v>
      </c>
      <c r="E9078" s="2" t="s">
        <v>149</v>
      </c>
      <c r="F9078" s="2" t="s">
        <v>6407</v>
      </c>
    </row>
    <row r="9079" spans="1:6" ht="18" customHeight="1">
      <c r="A9079" s="2">
        <v>8443391100</v>
      </c>
      <c r="B9079" s="2" t="s">
        <v>15148</v>
      </c>
      <c r="C9079" s="2" t="s">
        <v>15149</v>
      </c>
      <c r="D9079" s="2" t="s">
        <v>14241</v>
      </c>
      <c r="E9079" s="2" t="s">
        <v>149</v>
      </c>
      <c r="F9079" s="2"/>
    </row>
    <row r="9080" spans="1:6" ht="18" customHeight="1">
      <c r="A9080" s="2">
        <v>8443391200</v>
      </c>
      <c r="B9080" s="2" t="s">
        <v>15150</v>
      </c>
      <c r="C9080" s="2" t="s">
        <v>15149</v>
      </c>
      <c r="D9080" s="2" t="s">
        <v>14241</v>
      </c>
      <c r="E9080" s="2" t="s">
        <v>149</v>
      </c>
      <c r="F9080" s="2"/>
    </row>
    <row r="9081" spans="1:6" ht="18" customHeight="1">
      <c r="A9081" s="2">
        <v>8443392100</v>
      </c>
      <c r="B9081" s="2" t="s">
        <v>15151</v>
      </c>
      <c r="C9081" s="2" t="s">
        <v>15149</v>
      </c>
      <c r="D9081" s="2" t="s">
        <v>14241</v>
      </c>
      <c r="E9081" s="2" t="s">
        <v>149</v>
      </c>
      <c r="F9081" s="2"/>
    </row>
    <row r="9082" spans="1:6" ht="18" customHeight="1">
      <c r="A9082" s="2">
        <v>8443392200</v>
      </c>
      <c r="B9082" s="2" t="s">
        <v>15152</v>
      </c>
      <c r="C9082" s="2" t="s">
        <v>15149</v>
      </c>
      <c r="D9082" s="2" t="s">
        <v>14241</v>
      </c>
      <c r="E9082" s="2" t="s">
        <v>149</v>
      </c>
      <c r="F9082" s="2"/>
    </row>
    <row r="9083" spans="1:6" ht="18" customHeight="1">
      <c r="A9083" s="2">
        <v>8443392300</v>
      </c>
      <c r="B9083" s="2" t="s">
        <v>15153</v>
      </c>
      <c r="C9083" s="2" t="s">
        <v>15149</v>
      </c>
      <c r="D9083" s="2" t="s">
        <v>14241</v>
      </c>
      <c r="E9083" s="2" t="s">
        <v>149</v>
      </c>
      <c r="F9083" s="2"/>
    </row>
    <row r="9084" spans="1:6" ht="18" customHeight="1">
      <c r="A9084" s="2">
        <v>8443392400</v>
      </c>
      <c r="B9084" s="2" t="s">
        <v>15154</v>
      </c>
      <c r="C9084" s="2" t="s">
        <v>15149</v>
      </c>
      <c r="D9084" s="2" t="s">
        <v>14241</v>
      </c>
      <c r="E9084" s="2" t="s">
        <v>149</v>
      </c>
      <c r="F9084" s="2"/>
    </row>
    <row r="9085" spans="1:6" ht="18" customHeight="1">
      <c r="A9085" s="2">
        <v>8443393100</v>
      </c>
      <c r="B9085" s="2" t="s">
        <v>15143</v>
      </c>
      <c r="C9085" s="2" t="s">
        <v>15149</v>
      </c>
      <c r="D9085" s="2" t="s">
        <v>14241</v>
      </c>
      <c r="E9085" s="2" t="s">
        <v>149</v>
      </c>
      <c r="F9085" s="2"/>
    </row>
    <row r="9086" spans="1:6" ht="18" customHeight="1">
      <c r="A9086" s="2">
        <v>8443393200</v>
      </c>
      <c r="B9086" s="2" t="s">
        <v>15155</v>
      </c>
      <c r="C9086" s="2" t="s">
        <v>15149</v>
      </c>
      <c r="D9086" s="2" t="s">
        <v>14241</v>
      </c>
      <c r="E9086" s="2" t="s">
        <v>149</v>
      </c>
      <c r="F9086" s="2"/>
    </row>
    <row r="9087" spans="1:6" ht="18" customHeight="1">
      <c r="A9087" s="2">
        <v>8443393900</v>
      </c>
      <c r="B9087" s="2" t="s">
        <v>15145</v>
      </c>
      <c r="C9087" s="2" t="s">
        <v>15149</v>
      </c>
      <c r="D9087" s="2" t="s">
        <v>14241</v>
      </c>
      <c r="E9087" s="2" t="s">
        <v>149</v>
      </c>
      <c r="F9087" s="2"/>
    </row>
    <row r="9088" spans="1:6" ht="18" customHeight="1">
      <c r="A9088" s="2">
        <v>8443399000</v>
      </c>
      <c r="B9088" s="2" t="s">
        <v>15156</v>
      </c>
      <c r="C9088" s="2" t="s">
        <v>15149</v>
      </c>
      <c r="D9088" s="2" t="s">
        <v>14241</v>
      </c>
      <c r="E9088" s="2" t="s">
        <v>149</v>
      </c>
      <c r="F9088" s="2"/>
    </row>
    <row r="9089" spans="1:6" ht="18" customHeight="1">
      <c r="A9089" s="2">
        <v>8443911100</v>
      </c>
      <c r="B9089" s="2" t="s">
        <v>15157</v>
      </c>
      <c r="C9089" s="2" t="s">
        <v>14326</v>
      </c>
      <c r="D9089" s="2" t="s">
        <v>149</v>
      </c>
      <c r="E9089" s="2" t="s">
        <v>14241</v>
      </c>
      <c r="F9089" s="2" t="s">
        <v>14703</v>
      </c>
    </row>
    <row r="9090" spans="1:6" ht="18" customHeight="1">
      <c r="A9090" s="2">
        <v>8443911900</v>
      </c>
      <c r="B9090" s="2" t="s">
        <v>15158</v>
      </c>
      <c r="C9090" s="2" t="s">
        <v>14326</v>
      </c>
      <c r="D9090" s="2" t="s">
        <v>149</v>
      </c>
      <c r="E9090" s="2" t="s">
        <v>14241</v>
      </c>
      <c r="F9090" s="2" t="s">
        <v>14703</v>
      </c>
    </row>
    <row r="9091" spans="1:6" ht="18" customHeight="1">
      <c r="A9091" s="2">
        <v>8443919010</v>
      </c>
      <c r="B9091" s="2" t="s">
        <v>15159</v>
      </c>
      <c r="C9091" s="2" t="s">
        <v>14326</v>
      </c>
      <c r="D9091" s="2" t="s">
        <v>149</v>
      </c>
      <c r="E9091" s="2" t="s">
        <v>5439</v>
      </c>
      <c r="F9091" s="2" t="s">
        <v>14703</v>
      </c>
    </row>
    <row r="9092" spans="1:6" ht="18" customHeight="1">
      <c r="A9092" s="2">
        <v>8443919090</v>
      </c>
      <c r="B9092" s="2" t="s">
        <v>15160</v>
      </c>
      <c r="C9092" s="2" t="s">
        <v>14326</v>
      </c>
      <c r="D9092" s="2" t="s">
        <v>149</v>
      </c>
      <c r="E9092" s="2" t="s">
        <v>5439</v>
      </c>
      <c r="F9092" s="2"/>
    </row>
    <row r="9093" spans="1:6" ht="18" customHeight="1">
      <c r="A9093" s="2">
        <v>8443991000</v>
      </c>
      <c r="B9093" s="2" t="s">
        <v>15161</v>
      </c>
      <c r="C9093" s="2" t="s">
        <v>14326</v>
      </c>
      <c r="D9093" s="2" t="s">
        <v>149</v>
      </c>
      <c r="E9093" s="2" t="s">
        <v>14241</v>
      </c>
      <c r="F9093" s="2" t="s">
        <v>14703</v>
      </c>
    </row>
    <row r="9094" spans="1:6" ht="18" customHeight="1">
      <c r="A9094" s="2">
        <v>8443992100</v>
      </c>
      <c r="B9094" s="2" t="s">
        <v>15162</v>
      </c>
      <c r="C9094" s="2" t="s">
        <v>14326</v>
      </c>
      <c r="D9094" s="2" t="s">
        <v>149</v>
      </c>
      <c r="E9094" s="2" t="s">
        <v>5439</v>
      </c>
      <c r="F9094" s="2"/>
    </row>
    <row r="9095" spans="1:6" ht="18" customHeight="1">
      <c r="A9095" s="2">
        <v>8443992900</v>
      </c>
      <c r="B9095" s="2" t="s">
        <v>15163</v>
      </c>
      <c r="C9095" s="2" t="s">
        <v>14326</v>
      </c>
      <c r="D9095" s="2" t="s">
        <v>149</v>
      </c>
      <c r="E9095" s="2"/>
      <c r="F9095" s="2"/>
    </row>
    <row r="9096" spans="1:6" ht="18" customHeight="1">
      <c r="A9096" s="2">
        <v>8443999010</v>
      </c>
      <c r="B9096" s="2" t="s">
        <v>15164</v>
      </c>
      <c r="C9096" s="2" t="s">
        <v>14326</v>
      </c>
      <c r="D9096" s="2" t="s">
        <v>149</v>
      </c>
      <c r="E9096" s="2"/>
      <c r="F9096" s="2"/>
    </row>
    <row r="9097" spans="1:6" ht="18" customHeight="1">
      <c r="A9097" s="2">
        <v>8443999090</v>
      </c>
      <c r="B9097" s="2" t="s">
        <v>15165</v>
      </c>
      <c r="C9097" s="2" t="s">
        <v>14326</v>
      </c>
      <c r="D9097" s="2" t="s">
        <v>149</v>
      </c>
      <c r="E9097" s="2"/>
      <c r="F9097" s="2"/>
    </row>
    <row r="9098" spans="1:6" ht="18" customHeight="1">
      <c r="A9098" s="2">
        <v>8444001000</v>
      </c>
      <c r="B9098" s="2" t="s">
        <v>15166</v>
      </c>
      <c r="C9098" s="2" t="s">
        <v>9068</v>
      </c>
      <c r="D9098" s="2" t="s">
        <v>14241</v>
      </c>
      <c r="E9098" s="2" t="s">
        <v>149</v>
      </c>
      <c r="F9098" s="2"/>
    </row>
    <row r="9099" spans="1:6" ht="18" customHeight="1">
      <c r="A9099" s="2">
        <v>8444002000</v>
      </c>
      <c r="B9099" s="2" t="s">
        <v>15167</v>
      </c>
      <c r="C9099" s="2" t="s">
        <v>9068</v>
      </c>
      <c r="D9099" s="2" t="s">
        <v>14241</v>
      </c>
      <c r="E9099" s="2" t="s">
        <v>149</v>
      </c>
      <c r="F9099" s="2"/>
    </row>
    <row r="9100" spans="1:6" ht="18" customHeight="1">
      <c r="A9100" s="2">
        <v>8444003000</v>
      </c>
      <c r="B9100" s="2" t="s">
        <v>15168</v>
      </c>
      <c r="C9100" s="2" t="s">
        <v>9068</v>
      </c>
      <c r="D9100" s="2" t="s">
        <v>14241</v>
      </c>
      <c r="E9100" s="2" t="s">
        <v>149</v>
      </c>
      <c r="F9100" s="2"/>
    </row>
    <row r="9101" spans="1:6" ht="18" customHeight="1">
      <c r="A9101" s="2">
        <v>8444004000</v>
      </c>
      <c r="B9101" s="2" t="s">
        <v>15169</v>
      </c>
      <c r="C9101" s="2" t="s">
        <v>9068</v>
      </c>
      <c r="D9101" s="2" t="s">
        <v>14241</v>
      </c>
      <c r="E9101" s="2" t="s">
        <v>149</v>
      </c>
      <c r="F9101" s="2"/>
    </row>
    <row r="9102" spans="1:6" ht="18" customHeight="1">
      <c r="A9102" s="2">
        <v>8444005000</v>
      </c>
      <c r="B9102" s="2" t="s">
        <v>15170</v>
      </c>
      <c r="C9102" s="2" t="s">
        <v>9068</v>
      </c>
      <c r="D9102" s="2" t="s">
        <v>14241</v>
      </c>
      <c r="E9102" s="2" t="s">
        <v>149</v>
      </c>
      <c r="F9102" s="2"/>
    </row>
    <row r="9103" spans="1:6" ht="18" customHeight="1">
      <c r="A9103" s="2">
        <v>8444009000</v>
      </c>
      <c r="B9103" s="2" t="s">
        <v>15171</v>
      </c>
      <c r="C9103" s="2" t="s">
        <v>9068</v>
      </c>
      <c r="D9103" s="2" t="s">
        <v>14241</v>
      </c>
      <c r="E9103" s="2" t="s">
        <v>149</v>
      </c>
      <c r="F9103" s="2"/>
    </row>
    <row r="9104" spans="1:6" ht="18" customHeight="1">
      <c r="A9104" s="2">
        <v>8445111100</v>
      </c>
      <c r="B9104" s="2" t="s">
        <v>15172</v>
      </c>
      <c r="C9104" s="2" t="s">
        <v>14450</v>
      </c>
      <c r="D9104" s="2" t="s">
        <v>14241</v>
      </c>
      <c r="E9104" s="2" t="s">
        <v>149</v>
      </c>
      <c r="F9104" s="2"/>
    </row>
    <row r="9105" spans="1:6" ht="18" customHeight="1">
      <c r="A9105" s="2">
        <v>8445111200</v>
      </c>
      <c r="B9105" s="2" t="s">
        <v>15173</v>
      </c>
      <c r="C9105" s="2" t="s">
        <v>14450</v>
      </c>
      <c r="D9105" s="2" t="s">
        <v>14241</v>
      </c>
      <c r="E9105" s="2" t="s">
        <v>149</v>
      </c>
      <c r="F9105" s="2"/>
    </row>
    <row r="9106" spans="1:6" ht="18" customHeight="1">
      <c r="A9106" s="2">
        <v>8445111300</v>
      </c>
      <c r="B9106" s="2" t="s">
        <v>15174</v>
      </c>
      <c r="C9106" s="2" t="s">
        <v>14450</v>
      </c>
      <c r="D9106" s="2" t="s">
        <v>14241</v>
      </c>
      <c r="E9106" s="2" t="s">
        <v>149</v>
      </c>
      <c r="F9106" s="2"/>
    </row>
    <row r="9107" spans="1:6" ht="18" customHeight="1">
      <c r="A9107" s="2">
        <v>8445111900</v>
      </c>
      <c r="B9107" s="2" t="s">
        <v>15175</v>
      </c>
      <c r="C9107" s="2" t="s">
        <v>14450</v>
      </c>
      <c r="D9107" s="2" t="s">
        <v>14241</v>
      </c>
      <c r="E9107" s="2" t="s">
        <v>149</v>
      </c>
      <c r="F9107" s="2"/>
    </row>
    <row r="9108" spans="1:6" ht="18" customHeight="1">
      <c r="A9108" s="2">
        <v>8445112000</v>
      </c>
      <c r="B9108" s="2" t="s">
        <v>15176</v>
      </c>
      <c r="C9108" s="2" t="s">
        <v>14450</v>
      </c>
      <c r="D9108" s="2" t="s">
        <v>14241</v>
      </c>
      <c r="E9108" s="2" t="s">
        <v>149</v>
      </c>
      <c r="F9108" s="2"/>
    </row>
    <row r="9109" spans="1:6" ht="18" customHeight="1">
      <c r="A9109" s="2">
        <v>8445119001</v>
      </c>
      <c r="B9109" s="2" t="s">
        <v>15177</v>
      </c>
      <c r="C9109" s="2" t="s">
        <v>14450</v>
      </c>
      <c r="D9109" s="2" t="s">
        <v>14241</v>
      </c>
      <c r="E9109" s="2" t="s">
        <v>149</v>
      </c>
      <c r="F9109" s="2"/>
    </row>
    <row r="9110" spans="1:6" ht="18" customHeight="1">
      <c r="A9110" s="2">
        <v>8445119090</v>
      </c>
      <c r="B9110" s="2" t="s">
        <v>15178</v>
      </c>
      <c r="C9110" s="2" t="s">
        <v>14450</v>
      </c>
      <c r="D9110" s="2" t="s">
        <v>14241</v>
      </c>
      <c r="E9110" s="2" t="s">
        <v>149</v>
      </c>
      <c r="F9110" s="2"/>
    </row>
    <row r="9111" spans="1:6" ht="18" customHeight="1">
      <c r="A9111" s="2">
        <v>8445121000</v>
      </c>
      <c r="B9111" s="2" t="s">
        <v>15179</v>
      </c>
      <c r="C9111" s="2" t="s">
        <v>14450</v>
      </c>
      <c r="D9111" s="2" t="s">
        <v>14241</v>
      </c>
      <c r="E9111" s="2" t="s">
        <v>149</v>
      </c>
      <c r="F9111" s="2"/>
    </row>
    <row r="9112" spans="1:6" ht="18" customHeight="1">
      <c r="A9112" s="2">
        <v>8445122000</v>
      </c>
      <c r="B9112" s="2" t="s">
        <v>15180</v>
      </c>
      <c r="C9112" s="2" t="s">
        <v>14450</v>
      </c>
      <c r="D9112" s="2" t="s">
        <v>14241</v>
      </c>
      <c r="E9112" s="2" t="s">
        <v>149</v>
      </c>
      <c r="F9112" s="2"/>
    </row>
    <row r="9113" spans="1:6" ht="18" customHeight="1">
      <c r="A9113" s="2">
        <v>8445129000</v>
      </c>
      <c r="B9113" s="2" t="s">
        <v>15181</v>
      </c>
      <c r="C9113" s="2" t="s">
        <v>14450</v>
      </c>
      <c r="D9113" s="2" t="s">
        <v>14241</v>
      </c>
      <c r="E9113" s="2" t="s">
        <v>149</v>
      </c>
      <c r="F9113" s="2"/>
    </row>
    <row r="9114" spans="1:6" ht="18" customHeight="1">
      <c r="A9114" s="2">
        <v>8445131000</v>
      </c>
      <c r="B9114" s="2" t="s">
        <v>15182</v>
      </c>
      <c r="C9114" s="2" t="s">
        <v>14450</v>
      </c>
      <c r="D9114" s="2" t="s">
        <v>14241</v>
      </c>
      <c r="E9114" s="2" t="s">
        <v>149</v>
      </c>
      <c r="F9114" s="2"/>
    </row>
    <row r="9115" spans="1:6" ht="18" customHeight="1">
      <c r="A9115" s="2">
        <v>8445132100</v>
      </c>
      <c r="B9115" s="2" t="s">
        <v>15183</v>
      </c>
      <c r="C9115" s="2" t="s">
        <v>14450</v>
      </c>
      <c r="D9115" s="2" t="s">
        <v>14241</v>
      </c>
      <c r="E9115" s="2" t="s">
        <v>149</v>
      </c>
      <c r="F9115" s="2"/>
    </row>
    <row r="9116" spans="1:6" ht="18" customHeight="1">
      <c r="A9116" s="2">
        <v>8445132200</v>
      </c>
      <c r="B9116" s="2" t="s">
        <v>15184</v>
      </c>
      <c r="C9116" s="2" t="s">
        <v>14450</v>
      </c>
      <c r="D9116" s="2" t="s">
        <v>14241</v>
      </c>
      <c r="E9116" s="2" t="s">
        <v>149</v>
      </c>
      <c r="F9116" s="2"/>
    </row>
    <row r="9117" spans="1:6" ht="18" customHeight="1">
      <c r="A9117" s="2">
        <v>8445132900</v>
      </c>
      <c r="B9117" s="2" t="s">
        <v>15185</v>
      </c>
      <c r="C9117" s="2" t="s">
        <v>14450</v>
      </c>
      <c r="D9117" s="2" t="s">
        <v>14241</v>
      </c>
      <c r="E9117" s="2" t="s">
        <v>149</v>
      </c>
      <c r="F9117" s="2"/>
    </row>
    <row r="9118" spans="1:6" ht="18" customHeight="1">
      <c r="A9118" s="2">
        <v>8445190000</v>
      </c>
      <c r="B9118" s="2" t="s">
        <v>15186</v>
      </c>
      <c r="C9118" s="2" t="s">
        <v>14450</v>
      </c>
      <c r="D9118" s="2" t="s">
        <v>14241</v>
      </c>
      <c r="E9118" s="2" t="s">
        <v>149</v>
      </c>
      <c r="F9118" s="2"/>
    </row>
    <row r="9119" spans="1:6" ht="18" customHeight="1">
      <c r="A9119" s="2">
        <v>8445203101</v>
      </c>
      <c r="B9119" s="2" t="s">
        <v>15187</v>
      </c>
      <c r="C9119" s="2" t="s">
        <v>14450</v>
      </c>
      <c r="D9119" s="2" t="s">
        <v>14241</v>
      </c>
      <c r="E9119" s="2" t="s">
        <v>149</v>
      </c>
      <c r="F9119" s="2"/>
    </row>
    <row r="9120" spans="1:6" ht="18" customHeight="1">
      <c r="A9120" s="2">
        <v>8445203190</v>
      </c>
      <c r="B9120" s="2" t="s">
        <v>15188</v>
      </c>
      <c r="C9120" s="2" t="s">
        <v>14450</v>
      </c>
      <c r="D9120" s="2" t="s">
        <v>14241</v>
      </c>
      <c r="E9120" s="2" t="s">
        <v>149</v>
      </c>
      <c r="F9120" s="2"/>
    </row>
    <row r="9121" spans="1:6" ht="18" customHeight="1">
      <c r="A9121" s="2">
        <v>8445203200</v>
      </c>
      <c r="B9121" s="2" t="s">
        <v>15189</v>
      </c>
      <c r="C9121" s="2" t="s">
        <v>14450</v>
      </c>
      <c r="D9121" s="2" t="s">
        <v>14241</v>
      </c>
      <c r="E9121" s="2" t="s">
        <v>149</v>
      </c>
      <c r="F9121" s="2"/>
    </row>
    <row r="9122" spans="1:6" ht="18" customHeight="1">
      <c r="A9122" s="2">
        <v>8445203900</v>
      </c>
      <c r="B9122" s="2" t="s">
        <v>15190</v>
      </c>
      <c r="C9122" s="2" t="s">
        <v>14450</v>
      </c>
      <c r="D9122" s="2" t="s">
        <v>14241</v>
      </c>
      <c r="E9122" s="2" t="s">
        <v>149</v>
      </c>
      <c r="F9122" s="2"/>
    </row>
    <row r="9123" spans="1:6" ht="18" customHeight="1">
      <c r="A9123" s="2">
        <v>8445204100</v>
      </c>
      <c r="B9123" s="2" t="s">
        <v>15191</v>
      </c>
      <c r="C9123" s="2" t="s">
        <v>14450</v>
      </c>
      <c r="D9123" s="2" t="s">
        <v>14241</v>
      </c>
      <c r="E9123" s="2" t="s">
        <v>149</v>
      </c>
      <c r="F9123" s="2"/>
    </row>
    <row r="9124" spans="1:6" ht="18" customHeight="1">
      <c r="A9124" s="2">
        <v>8445204200</v>
      </c>
      <c r="B9124" s="2" t="s">
        <v>15192</v>
      </c>
      <c r="C9124" s="2" t="s">
        <v>14450</v>
      </c>
      <c r="D9124" s="2" t="s">
        <v>14241</v>
      </c>
      <c r="E9124" s="2" t="s">
        <v>149</v>
      </c>
      <c r="F9124" s="2"/>
    </row>
    <row r="9125" spans="1:6" ht="18" customHeight="1">
      <c r="A9125" s="2">
        <v>8445204900</v>
      </c>
      <c r="B9125" s="2" t="s">
        <v>15193</v>
      </c>
      <c r="C9125" s="2" t="s">
        <v>14450</v>
      </c>
      <c r="D9125" s="2" t="s">
        <v>14241</v>
      </c>
      <c r="E9125" s="2" t="s">
        <v>149</v>
      </c>
      <c r="F9125" s="2"/>
    </row>
    <row r="9126" spans="1:6" ht="18" customHeight="1">
      <c r="A9126" s="2">
        <v>8445209000</v>
      </c>
      <c r="B9126" s="2" t="s">
        <v>15194</v>
      </c>
      <c r="C9126" s="2" t="s">
        <v>14450</v>
      </c>
      <c r="D9126" s="2" t="s">
        <v>14241</v>
      </c>
      <c r="E9126" s="2" t="s">
        <v>149</v>
      </c>
      <c r="F9126" s="2"/>
    </row>
    <row r="9127" spans="1:6" ht="18" customHeight="1">
      <c r="A9127" s="2">
        <v>8445300000</v>
      </c>
      <c r="B9127" s="2" t="s">
        <v>15195</v>
      </c>
      <c r="C9127" s="2" t="s">
        <v>14450</v>
      </c>
      <c r="D9127" s="2" t="s">
        <v>14241</v>
      </c>
      <c r="E9127" s="2" t="s">
        <v>149</v>
      </c>
      <c r="F9127" s="2"/>
    </row>
    <row r="9128" spans="1:6" ht="18" customHeight="1">
      <c r="A9128" s="2">
        <v>8445401000</v>
      </c>
      <c r="B9128" s="2" t="s">
        <v>15196</v>
      </c>
      <c r="C9128" s="2" t="s">
        <v>14450</v>
      </c>
      <c r="D9128" s="2" t="s">
        <v>14241</v>
      </c>
      <c r="E9128" s="2" t="s">
        <v>149</v>
      </c>
      <c r="F9128" s="2" t="s">
        <v>14703</v>
      </c>
    </row>
    <row r="9129" spans="1:6" ht="18" customHeight="1">
      <c r="A9129" s="2">
        <v>8445409000</v>
      </c>
      <c r="B9129" s="2" t="s">
        <v>15197</v>
      </c>
      <c r="C9129" s="2" t="s">
        <v>14450</v>
      </c>
      <c r="D9129" s="2" t="s">
        <v>14241</v>
      </c>
      <c r="E9129" s="2" t="s">
        <v>149</v>
      </c>
      <c r="F9129" s="2"/>
    </row>
    <row r="9130" spans="1:6" ht="18" customHeight="1">
      <c r="A9130" s="2">
        <v>8445901000</v>
      </c>
      <c r="B9130" s="2" t="s">
        <v>15198</v>
      </c>
      <c r="C9130" s="2" t="s">
        <v>14450</v>
      </c>
      <c r="D9130" s="2" t="s">
        <v>14241</v>
      </c>
      <c r="E9130" s="2" t="s">
        <v>149</v>
      </c>
      <c r="F9130" s="2"/>
    </row>
    <row r="9131" spans="1:6" ht="18" customHeight="1">
      <c r="A9131" s="2">
        <v>8445902000</v>
      </c>
      <c r="B9131" s="2" t="s">
        <v>15199</v>
      </c>
      <c r="C9131" s="2" t="s">
        <v>14450</v>
      </c>
      <c r="D9131" s="2" t="s">
        <v>14241</v>
      </c>
      <c r="E9131" s="2" t="s">
        <v>149</v>
      </c>
      <c r="F9131" s="2"/>
    </row>
    <row r="9132" spans="1:6" ht="18" customHeight="1">
      <c r="A9132" s="2">
        <v>8445909000</v>
      </c>
      <c r="B9132" s="2" t="s">
        <v>15200</v>
      </c>
      <c r="C9132" s="2" t="s">
        <v>14450</v>
      </c>
      <c r="D9132" s="2" t="s">
        <v>14241</v>
      </c>
      <c r="E9132" s="2" t="s">
        <v>149</v>
      </c>
      <c r="F9132" s="2"/>
    </row>
    <row r="9133" spans="1:6" ht="18" customHeight="1">
      <c r="A9133" s="2">
        <v>8446100000</v>
      </c>
      <c r="B9133" s="2" t="s">
        <v>15201</v>
      </c>
      <c r="C9133" s="2" t="s">
        <v>15202</v>
      </c>
      <c r="D9133" s="2" t="s">
        <v>14241</v>
      </c>
      <c r="E9133" s="2" t="s">
        <v>149</v>
      </c>
      <c r="F9133" s="2"/>
    </row>
    <row r="9134" spans="1:6" ht="18" customHeight="1">
      <c r="A9134" s="2">
        <v>8446211000</v>
      </c>
      <c r="B9134" s="2" t="s">
        <v>15203</v>
      </c>
      <c r="C9134" s="2" t="s">
        <v>15202</v>
      </c>
      <c r="D9134" s="2" t="s">
        <v>14241</v>
      </c>
      <c r="E9134" s="2" t="s">
        <v>149</v>
      </c>
      <c r="F9134" s="2"/>
    </row>
    <row r="9135" spans="1:6" ht="18" customHeight="1">
      <c r="A9135" s="2">
        <v>8446219000</v>
      </c>
      <c r="B9135" s="2" t="s">
        <v>15204</v>
      </c>
      <c r="C9135" s="2" t="s">
        <v>15202</v>
      </c>
      <c r="D9135" s="2" t="s">
        <v>14241</v>
      </c>
      <c r="E9135" s="2" t="s">
        <v>149</v>
      </c>
      <c r="F9135" s="2"/>
    </row>
    <row r="9136" spans="1:6" ht="18" customHeight="1">
      <c r="A9136" s="2">
        <v>8446290000</v>
      </c>
      <c r="B9136" s="2" t="s">
        <v>15205</v>
      </c>
      <c r="C9136" s="2" t="s">
        <v>15202</v>
      </c>
      <c r="D9136" s="2" t="s">
        <v>14241</v>
      </c>
      <c r="E9136" s="2" t="s">
        <v>149</v>
      </c>
      <c r="F9136" s="2"/>
    </row>
    <row r="9137" spans="1:6" ht="18" customHeight="1">
      <c r="A9137" s="2">
        <v>8446302000</v>
      </c>
      <c r="B9137" s="2" t="s">
        <v>15206</v>
      </c>
      <c r="C9137" s="2" t="s">
        <v>15202</v>
      </c>
      <c r="D9137" s="2" t="s">
        <v>14241</v>
      </c>
      <c r="E9137" s="2" t="s">
        <v>149</v>
      </c>
      <c r="F9137" s="2"/>
    </row>
    <row r="9138" spans="1:6" ht="18" customHeight="1">
      <c r="A9138" s="2">
        <v>8446303000</v>
      </c>
      <c r="B9138" s="2" t="s">
        <v>15207</v>
      </c>
      <c r="C9138" s="2" t="s">
        <v>15202</v>
      </c>
      <c r="D9138" s="2" t="s">
        <v>14241</v>
      </c>
      <c r="E9138" s="2" t="s">
        <v>149</v>
      </c>
      <c r="F9138" s="2"/>
    </row>
    <row r="9139" spans="1:6" ht="18" customHeight="1">
      <c r="A9139" s="2">
        <v>8446304000</v>
      </c>
      <c r="B9139" s="2" t="s">
        <v>15208</v>
      </c>
      <c r="C9139" s="2" t="s">
        <v>15202</v>
      </c>
      <c r="D9139" s="2" t="s">
        <v>14241</v>
      </c>
      <c r="E9139" s="2" t="s">
        <v>149</v>
      </c>
      <c r="F9139" s="2" t="s">
        <v>14703</v>
      </c>
    </row>
    <row r="9140" spans="1:6" ht="18" customHeight="1">
      <c r="A9140" s="2">
        <v>8446305000</v>
      </c>
      <c r="B9140" s="2" t="s">
        <v>15209</v>
      </c>
      <c r="C9140" s="2" t="s">
        <v>15202</v>
      </c>
      <c r="D9140" s="2" t="s">
        <v>14241</v>
      </c>
      <c r="E9140" s="2" t="s">
        <v>149</v>
      </c>
      <c r="F9140" s="2" t="s">
        <v>14703</v>
      </c>
    </row>
    <row r="9141" spans="1:6" ht="18" customHeight="1">
      <c r="A9141" s="2">
        <v>8446309000</v>
      </c>
      <c r="B9141" s="2" t="s">
        <v>15210</v>
      </c>
      <c r="C9141" s="2" t="s">
        <v>15202</v>
      </c>
      <c r="D9141" s="2" t="s">
        <v>14241</v>
      </c>
      <c r="E9141" s="2" t="s">
        <v>149</v>
      </c>
      <c r="F9141" s="2"/>
    </row>
    <row r="9142" spans="1:6" ht="18" customHeight="1">
      <c r="A9142" s="2">
        <v>8447110000</v>
      </c>
      <c r="B9142" s="2" t="s">
        <v>15211</v>
      </c>
      <c r="C9142" s="2" t="s">
        <v>15212</v>
      </c>
      <c r="D9142" s="2" t="s">
        <v>14241</v>
      </c>
      <c r="E9142" s="2" t="s">
        <v>149</v>
      </c>
      <c r="F9142" s="2"/>
    </row>
    <row r="9143" spans="1:6" ht="18" customHeight="1">
      <c r="A9143" s="2">
        <v>8447120000</v>
      </c>
      <c r="B9143" s="2" t="s">
        <v>15213</v>
      </c>
      <c r="C9143" s="2" t="s">
        <v>15212</v>
      </c>
      <c r="D9143" s="2" t="s">
        <v>14241</v>
      </c>
      <c r="E9143" s="2" t="s">
        <v>149</v>
      </c>
      <c r="F9143" s="2"/>
    </row>
    <row r="9144" spans="1:6" ht="18" customHeight="1">
      <c r="A9144" s="2">
        <v>8447201100</v>
      </c>
      <c r="B9144" s="2" t="s">
        <v>15214</v>
      </c>
      <c r="C9144" s="2" t="s">
        <v>15215</v>
      </c>
      <c r="D9144" s="2" t="s">
        <v>14241</v>
      </c>
      <c r="E9144" s="2" t="s">
        <v>149</v>
      </c>
      <c r="F9144" s="2"/>
    </row>
    <row r="9145" spans="1:6" ht="18" customHeight="1">
      <c r="A9145" s="2">
        <v>8447201200</v>
      </c>
      <c r="B9145" s="2" t="s">
        <v>15216</v>
      </c>
      <c r="C9145" s="2" t="s">
        <v>15215</v>
      </c>
      <c r="D9145" s="2" t="s">
        <v>14241</v>
      </c>
      <c r="E9145" s="2" t="s">
        <v>149</v>
      </c>
      <c r="F9145" s="2"/>
    </row>
    <row r="9146" spans="1:6" ht="18" customHeight="1">
      <c r="A9146" s="2">
        <v>8447201900</v>
      </c>
      <c r="B9146" s="2" t="s">
        <v>15217</v>
      </c>
      <c r="C9146" s="2" t="s">
        <v>15215</v>
      </c>
      <c r="D9146" s="2" t="s">
        <v>14241</v>
      </c>
      <c r="E9146" s="2" t="s">
        <v>149</v>
      </c>
      <c r="F9146" s="2"/>
    </row>
    <row r="9147" spans="1:6" ht="18" customHeight="1">
      <c r="A9147" s="2">
        <v>8447202000</v>
      </c>
      <c r="B9147" s="2" t="s">
        <v>15218</v>
      </c>
      <c r="C9147" s="2" t="s">
        <v>15215</v>
      </c>
      <c r="D9147" s="2" t="s">
        <v>14241</v>
      </c>
      <c r="E9147" s="2" t="s">
        <v>149</v>
      </c>
      <c r="F9147" s="2"/>
    </row>
    <row r="9148" spans="1:6" ht="18" customHeight="1">
      <c r="A9148" s="2">
        <v>8447203000</v>
      </c>
      <c r="B9148" s="2" t="s">
        <v>15219</v>
      </c>
      <c r="C9148" s="2" t="s">
        <v>15215</v>
      </c>
      <c r="D9148" s="2" t="s">
        <v>14241</v>
      </c>
      <c r="E9148" s="2" t="s">
        <v>149</v>
      </c>
      <c r="F9148" s="2"/>
    </row>
    <row r="9149" spans="1:6" ht="18" customHeight="1">
      <c r="A9149" s="2">
        <v>8447901100</v>
      </c>
      <c r="B9149" s="2" t="s">
        <v>15220</v>
      </c>
      <c r="C9149" s="2" t="s">
        <v>15221</v>
      </c>
      <c r="D9149" s="2" t="s">
        <v>14241</v>
      </c>
      <c r="E9149" s="2" t="s">
        <v>149</v>
      </c>
      <c r="F9149" s="2"/>
    </row>
    <row r="9150" spans="1:6" ht="18" customHeight="1">
      <c r="A9150" s="2">
        <v>8447901900</v>
      </c>
      <c r="B9150" s="2" t="s">
        <v>15222</v>
      </c>
      <c r="C9150" s="2" t="s">
        <v>15221</v>
      </c>
      <c r="D9150" s="2" t="s">
        <v>14241</v>
      </c>
      <c r="E9150" s="2" t="s">
        <v>149</v>
      </c>
      <c r="F9150" s="2"/>
    </row>
    <row r="9151" spans="1:6" ht="18" customHeight="1">
      <c r="A9151" s="2">
        <v>8447902000</v>
      </c>
      <c r="B9151" s="2" t="s">
        <v>15223</v>
      </c>
      <c r="C9151" s="2" t="s">
        <v>15221</v>
      </c>
      <c r="D9151" s="2" t="s">
        <v>14241</v>
      </c>
      <c r="E9151" s="2" t="s">
        <v>149</v>
      </c>
      <c r="F9151" s="2"/>
    </row>
    <row r="9152" spans="1:6" ht="18" customHeight="1">
      <c r="A9152" s="2">
        <v>8447909000</v>
      </c>
      <c r="B9152" s="2" t="s">
        <v>15224</v>
      </c>
      <c r="C9152" s="2" t="s">
        <v>15221</v>
      </c>
      <c r="D9152" s="2" t="s">
        <v>14241</v>
      </c>
      <c r="E9152" s="2" t="s">
        <v>149</v>
      </c>
      <c r="F9152" s="2"/>
    </row>
    <row r="9153" spans="1:6" ht="18" customHeight="1">
      <c r="A9153" s="2">
        <v>8448110001</v>
      </c>
      <c r="B9153" s="2" t="s">
        <v>15225</v>
      </c>
      <c r="C9153" s="2" t="s">
        <v>14326</v>
      </c>
      <c r="D9153" s="2" t="s">
        <v>149</v>
      </c>
      <c r="E9153" s="2"/>
      <c r="F9153" s="2"/>
    </row>
    <row r="9154" spans="1:6" ht="18" customHeight="1">
      <c r="A9154" s="2">
        <v>8448110090</v>
      </c>
      <c r="B9154" s="2" t="s">
        <v>15226</v>
      </c>
      <c r="C9154" s="2" t="s">
        <v>14326</v>
      </c>
      <c r="D9154" s="2" t="s">
        <v>149</v>
      </c>
      <c r="E9154" s="2"/>
      <c r="F9154" s="2"/>
    </row>
    <row r="9155" spans="1:6" ht="18" customHeight="1">
      <c r="A9155" s="2">
        <v>8448190000</v>
      </c>
      <c r="B9155" s="2" t="s">
        <v>15227</v>
      </c>
      <c r="C9155" s="2" t="s">
        <v>14326</v>
      </c>
      <c r="D9155" s="2" t="s">
        <v>149</v>
      </c>
      <c r="E9155" s="2"/>
      <c r="F9155" s="2"/>
    </row>
    <row r="9156" spans="1:6" ht="18" customHeight="1">
      <c r="A9156" s="2">
        <v>8448202000</v>
      </c>
      <c r="B9156" s="2" t="s">
        <v>15228</v>
      </c>
      <c r="C9156" s="2" t="s">
        <v>14326</v>
      </c>
      <c r="D9156" s="2" t="s">
        <v>5439</v>
      </c>
      <c r="E9156" s="2" t="s">
        <v>149</v>
      </c>
      <c r="F9156" s="2"/>
    </row>
    <row r="9157" spans="1:6" ht="18" customHeight="1">
      <c r="A9157" s="2">
        <v>8448209000</v>
      </c>
      <c r="B9157" s="2" t="s">
        <v>15229</v>
      </c>
      <c r="C9157" s="2" t="s">
        <v>14326</v>
      </c>
      <c r="D9157" s="2" t="s">
        <v>149</v>
      </c>
      <c r="E9157" s="2"/>
      <c r="F9157" s="2"/>
    </row>
    <row r="9158" spans="1:6" ht="18" customHeight="1">
      <c r="A9158" s="2">
        <v>8448310000</v>
      </c>
      <c r="B9158" s="2" t="s">
        <v>15230</v>
      </c>
      <c r="C9158" s="2" t="s">
        <v>14326</v>
      </c>
      <c r="D9158" s="2" t="s">
        <v>149</v>
      </c>
      <c r="E9158" s="2"/>
      <c r="F9158" s="2"/>
    </row>
    <row r="9159" spans="1:6" ht="18" customHeight="1">
      <c r="A9159" s="2">
        <v>8448320000</v>
      </c>
      <c r="B9159" s="2" t="s">
        <v>15231</v>
      </c>
      <c r="C9159" s="2" t="s">
        <v>14326</v>
      </c>
      <c r="D9159" s="2" t="s">
        <v>149</v>
      </c>
      <c r="E9159" s="2"/>
      <c r="F9159" s="2"/>
    </row>
    <row r="9160" spans="1:6" ht="18" customHeight="1">
      <c r="A9160" s="2">
        <v>8448331000</v>
      </c>
      <c r="B9160" s="2" t="s">
        <v>15232</v>
      </c>
      <c r="C9160" s="2" t="s">
        <v>14326</v>
      </c>
      <c r="D9160" s="2" t="s">
        <v>5439</v>
      </c>
      <c r="E9160" s="2" t="s">
        <v>149</v>
      </c>
      <c r="F9160" s="2"/>
    </row>
    <row r="9161" spans="1:6" ht="18" customHeight="1">
      <c r="A9161" s="2">
        <v>8448339000</v>
      </c>
      <c r="B9161" s="2" t="s">
        <v>15233</v>
      </c>
      <c r="C9161" s="2" t="s">
        <v>14326</v>
      </c>
      <c r="D9161" s="2" t="s">
        <v>149</v>
      </c>
      <c r="E9161" s="2"/>
      <c r="F9161" s="2"/>
    </row>
    <row r="9162" spans="1:6" ht="18" customHeight="1">
      <c r="A9162" s="2">
        <v>8448391000</v>
      </c>
      <c r="B9162" s="2" t="s">
        <v>15234</v>
      </c>
      <c r="C9162" s="2" t="s">
        <v>14326</v>
      </c>
      <c r="D9162" s="2" t="s">
        <v>5439</v>
      </c>
      <c r="E9162" s="2" t="s">
        <v>149</v>
      </c>
      <c r="F9162" s="2"/>
    </row>
    <row r="9163" spans="1:6" ht="18" customHeight="1">
      <c r="A9163" s="2">
        <v>8448392000</v>
      </c>
      <c r="B9163" s="2" t="s">
        <v>15235</v>
      </c>
      <c r="C9163" s="2" t="s">
        <v>14326</v>
      </c>
      <c r="D9163" s="2" t="s">
        <v>5439</v>
      </c>
      <c r="E9163" s="2" t="s">
        <v>149</v>
      </c>
      <c r="F9163" s="2"/>
    </row>
    <row r="9164" spans="1:6" ht="18" customHeight="1">
      <c r="A9164" s="2">
        <v>8448393000</v>
      </c>
      <c r="B9164" s="2" t="s">
        <v>15236</v>
      </c>
      <c r="C9164" s="2" t="s">
        <v>14326</v>
      </c>
      <c r="D9164" s="2" t="s">
        <v>5439</v>
      </c>
      <c r="E9164" s="2" t="s">
        <v>149</v>
      </c>
      <c r="F9164" s="2"/>
    </row>
    <row r="9165" spans="1:6" ht="18" customHeight="1">
      <c r="A9165" s="2">
        <v>8448394000</v>
      </c>
      <c r="B9165" s="2" t="s">
        <v>15237</v>
      </c>
      <c r="C9165" s="2" t="s">
        <v>14326</v>
      </c>
      <c r="D9165" s="2" t="s">
        <v>5439</v>
      </c>
      <c r="E9165" s="2" t="s">
        <v>149</v>
      </c>
      <c r="F9165" s="2"/>
    </row>
    <row r="9166" spans="1:6" ht="18" customHeight="1">
      <c r="A9166" s="2">
        <v>8448399000</v>
      </c>
      <c r="B9166" s="2" t="s">
        <v>15238</v>
      </c>
      <c r="C9166" s="2" t="s">
        <v>14326</v>
      </c>
      <c r="D9166" s="2" t="s">
        <v>149</v>
      </c>
      <c r="E9166" s="2"/>
      <c r="F9166" s="2"/>
    </row>
    <row r="9167" spans="1:6" ht="18" customHeight="1">
      <c r="A9167" s="2">
        <v>8448420000</v>
      </c>
      <c r="B9167" s="2" t="s">
        <v>15239</v>
      </c>
      <c r="C9167" s="2" t="s">
        <v>14326</v>
      </c>
      <c r="D9167" s="2" t="s">
        <v>149</v>
      </c>
      <c r="E9167" s="2"/>
      <c r="F9167" s="2"/>
    </row>
    <row r="9168" spans="1:6" ht="18" customHeight="1">
      <c r="A9168" s="2">
        <v>8448491000</v>
      </c>
      <c r="B9168" s="2" t="s">
        <v>15240</v>
      </c>
      <c r="C9168" s="2" t="s">
        <v>14326</v>
      </c>
      <c r="D9168" s="2" t="s">
        <v>5439</v>
      </c>
      <c r="E9168" s="2" t="s">
        <v>149</v>
      </c>
      <c r="F9168" s="2"/>
    </row>
    <row r="9169" spans="1:6" ht="18" customHeight="1">
      <c r="A9169" s="2">
        <v>8448492000</v>
      </c>
      <c r="B9169" s="2" t="s">
        <v>15241</v>
      </c>
      <c r="C9169" s="2" t="s">
        <v>14326</v>
      </c>
      <c r="D9169" s="2" t="s">
        <v>5439</v>
      </c>
      <c r="E9169" s="2" t="s">
        <v>149</v>
      </c>
      <c r="F9169" s="2"/>
    </row>
    <row r="9170" spans="1:6" ht="18" customHeight="1">
      <c r="A9170" s="2">
        <v>8448493000</v>
      </c>
      <c r="B9170" s="2" t="s">
        <v>15242</v>
      </c>
      <c r="C9170" s="2" t="s">
        <v>14326</v>
      </c>
      <c r="D9170" s="2" t="s">
        <v>5439</v>
      </c>
      <c r="E9170" s="2" t="s">
        <v>149</v>
      </c>
      <c r="F9170" s="2"/>
    </row>
    <row r="9171" spans="1:6" ht="18" customHeight="1">
      <c r="A9171" s="2">
        <v>8448499000</v>
      </c>
      <c r="B9171" s="2" t="s">
        <v>15243</v>
      </c>
      <c r="C9171" s="2" t="s">
        <v>14326</v>
      </c>
      <c r="D9171" s="2" t="s">
        <v>149</v>
      </c>
      <c r="E9171" s="2"/>
      <c r="F9171" s="2"/>
    </row>
    <row r="9172" spans="1:6" ht="18" customHeight="1">
      <c r="A9172" s="2">
        <v>8448512000</v>
      </c>
      <c r="B9172" s="2" t="s">
        <v>15244</v>
      </c>
      <c r="C9172" s="2" t="s">
        <v>14326</v>
      </c>
      <c r="D9172" s="2" t="s">
        <v>149</v>
      </c>
      <c r="E9172" s="2"/>
      <c r="F9172" s="2"/>
    </row>
    <row r="9173" spans="1:6" ht="18" customHeight="1">
      <c r="A9173" s="2">
        <v>8448519000</v>
      </c>
      <c r="B9173" s="2" t="s">
        <v>15245</v>
      </c>
      <c r="C9173" s="2" t="s">
        <v>14326</v>
      </c>
      <c r="D9173" s="2" t="s">
        <v>149</v>
      </c>
      <c r="E9173" s="2"/>
      <c r="F9173" s="2"/>
    </row>
    <row r="9174" spans="1:6" ht="18" customHeight="1">
      <c r="A9174" s="2">
        <v>8448590000</v>
      </c>
      <c r="B9174" s="2" t="s">
        <v>15246</v>
      </c>
      <c r="C9174" s="2" t="s">
        <v>14326</v>
      </c>
      <c r="D9174" s="2" t="s">
        <v>149</v>
      </c>
      <c r="E9174" s="2"/>
      <c r="F9174" s="2"/>
    </row>
    <row r="9175" spans="1:6" ht="18" customHeight="1">
      <c r="A9175" s="2">
        <v>8449001001</v>
      </c>
      <c r="B9175" s="2" t="s">
        <v>15247</v>
      </c>
      <c r="C9175" s="2" t="s">
        <v>15221</v>
      </c>
      <c r="D9175" s="2" t="s">
        <v>14241</v>
      </c>
      <c r="E9175" s="2" t="s">
        <v>149</v>
      </c>
      <c r="F9175" s="2"/>
    </row>
    <row r="9176" spans="1:6" ht="18" customHeight="1">
      <c r="A9176" s="2">
        <v>8449001090</v>
      </c>
      <c r="B9176" s="2" t="s">
        <v>15248</v>
      </c>
      <c r="C9176" s="2" t="s">
        <v>15221</v>
      </c>
      <c r="D9176" s="2" t="s">
        <v>14241</v>
      </c>
      <c r="E9176" s="2" t="s">
        <v>149</v>
      </c>
      <c r="F9176" s="2"/>
    </row>
    <row r="9177" spans="1:6" ht="18" customHeight="1">
      <c r="A9177" s="2">
        <v>8449002000</v>
      </c>
      <c r="B9177" s="2" t="s">
        <v>15249</v>
      </c>
      <c r="C9177" s="2" t="s">
        <v>15221</v>
      </c>
      <c r="D9177" s="2" t="s">
        <v>14241</v>
      </c>
      <c r="E9177" s="2" t="s">
        <v>149</v>
      </c>
      <c r="F9177" s="2"/>
    </row>
    <row r="9178" spans="1:6" ht="18" customHeight="1">
      <c r="A9178" s="2">
        <v>8449009000</v>
      </c>
      <c r="B9178" s="2" t="s">
        <v>15250</v>
      </c>
      <c r="C9178" s="2" t="s">
        <v>15221</v>
      </c>
      <c r="D9178" s="2" t="s">
        <v>149</v>
      </c>
      <c r="E9178" s="2"/>
      <c r="F9178" s="2"/>
    </row>
    <row r="9179" spans="1:6" ht="18" customHeight="1">
      <c r="A9179" s="2">
        <v>8450111000</v>
      </c>
      <c r="B9179" s="2" t="s">
        <v>15251</v>
      </c>
      <c r="C9179" s="2" t="s">
        <v>15252</v>
      </c>
      <c r="D9179" s="2" t="s">
        <v>14241</v>
      </c>
      <c r="E9179" s="2" t="s">
        <v>149</v>
      </c>
      <c r="F9179" s="2" t="s">
        <v>6407</v>
      </c>
    </row>
    <row r="9180" spans="1:6" ht="18" customHeight="1">
      <c r="A9180" s="2">
        <v>8450112000</v>
      </c>
      <c r="B9180" s="2" t="s">
        <v>15253</v>
      </c>
      <c r="C9180" s="2" t="s">
        <v>15252</v>
      </c>
      <c r="D9180" s="2" t="s">
        <v>14241</v>
      </c>
      <c r="E9180" s="2" t="s">
        <v>149</v>
      </c>
      <c r="F9180" s="2" t="s">
        <v>6407</v>
      </c>
    </row>
    <row r="9181" spans="1:6" ht="18" customHeight="1">
      <c r="A9181" s="2">
        <v>8450119000</v>
      </c>
      <c r="B9181" s="2" t="s">
        <v>15254</v>
      </c>
      <c r="C9181" s="2" t="s">
        <v>15252</v>
      </c>
      <c r="D9181" s="2" t="s">
        <v>14241</v>
      </c>
      <c r="E9181" s="2" t="s">
        <v>149</v>
      </c>
      <c r="F9181" s="2" t="s">
        <v>6407</v>
      </c>
    </row>
    <row r="9182" spans="1:6" ht="18" customHeight="1">
      <c r="A9182" s="2">
        <v>8450120000</v>
      </c>
      <c r="B9182" s="2" t="s">
        <v>15255</v>
      </c>
      <c r="C9182" s="2" t="s">
        <v>15252</v>
      </c>
      <c r="D9182" s="2" t="s">
        <v>14241</v>
      </c>
      <c r="E9182" s="2" t="s">
        <v>149</v>
      </c>
      <c r="F9182" s="2" t="s">
        <v>6407</v>
      </c>
    </row>
    <row r="9183" spans="1:6" ht="18" customHeight="1">
      <c r="A9183" s="2">
        <v>8450190000</v>
      </c>
      <c r="B9183" s="2" t="s">
        <v>15256</v>
      </c>
      <c r="C9183" s="2" t="s">
        <v>15252</v>
      </c>
      <c r="D9183" s="2" t="s">
        <v>14241</v>
      </c>
      <c r="E9183" s="2" t="s">
        <v>149</v>
      </c>
      <c r="F9183" s="2" t="s">
        <v>6407</v>
      </c>
    </row>
    <row r="9184" spans="1:6" ht="18" customHeight="1">
      <c r="A9184" s="2">
        <v>8450201100</v>
      </c>
      <c r="B9184" s="2" t="s">
        <v>15257</v>
      </c>
      <c r="C9184" s="2" t="s">
        <v>15252</v>
      </c>
      <c r="D9184" s="2" t="s">
        <v>14241</v>
      </c>
      <c r="E9184" s="2" t="s">
        <v>149</v>
      </c>
      <c r="F9184" s="2"/>
    </row>
    <row r="9185" spans="1:6" ht="18" customHeight="1">
      <c r="A9185" s="2">
        <v>8450201200</v>
      </c>
      <c r="B9185" s="2" t="s">
        <v>15258</v>
      </c>
      <c r="C9185" s="2" t="s">
        <v>15252</v>
      </c>
      <c r="D9185" s="2" t="s">
        <v>14241</v>
      </c>
      <c r="E9185" s="2" t="s">
        <v>149</v>
      </c>
      <c r="F9185" s="2"/>
    </row>
    <row r="9186" spans="1:6" ht="18" customHeight="1">
      <c r="A9186" s="2">
        <v>8450201900</v>
      </c>
      <c r="B9186" s="2" t="s">
        <v>15259</v>
      </c>
      <c r="C9186" s="2" t="s">
        <v>15252</v>
      </c>
      <c r="D9186" s="2" t="s">
        <v>14241</v>
      </c>
      <c r="E9186" s="2" t="s">
        <v>149</v>
      </c>
      <c r="F9186" s="2"/>
    </row>
    <row r="9187" spans="1:6" ht="18" customHeight="1">
      <c r="A9187" s="2">
        <v>8450209000</v>
      </c>
      <c r="B9187" s="2" t="s">
        <v>15260</v>
      </c>
      <c r="C9187" s="2" t="s">
        <v>15252</v>
      </c>
      <c r="D9187" s="2" t="s">
        <v>14241</v>
      </c>
      <c r="E9187" s="2" t="s">
        <v>149</v>
      </c>
      <c r="F9187" s="2"/>
    </row>
    <row r="9188" spans="1:6" ht="18" customHeight="1">
      <c r="A9188" s="2">
        <v>8450901000</v>
      </c>
      <c r="B9188" s="2" t="s">
        <v>15261</v>
      </c>
      <c r="C9188" s="2" t="s">
        <v>14326</v>
      </c>
      <c r="D9188" s="2" t="s">
        <v>149</v>
      </c>
      <c r="E9188" s="2"/>
      <c r="F9188" s="2"/>
    </row>
    <row r="9189" spans="1:6" ht="18" customHeight="1">
      <c r="A9189" s="2">
        <v>8450909000</v>
      </c>
      <c r="B9189" s="2" t="s">
        <v>15262</v>
      </c>
      <c r="C9189" s="2" t="s">
        <v>14326</v>
      </c>
      <c r="D9189" s="2" t="s">
        <v>149</v>
      </c>
      <c r="E9189" s="2"/>
      <c r="F9189" s="2"/>
    </row>
    <row r="9190" spans="1:6" ht="18" customHeight="1">
      <c r="A9190" s="2">
        <v>8451100000</v>
      </c>
      <c r="B9190" s="2" t="s">
        <v>15263</v>
      </c>
      <c r="C9190" s="2" t="s">
        <v>15264</v>
      </c>
      <c r="D9190" s="2" t="s">
        <v>14241</v>
      </c>
      <c r="E9190" s="2" t="s">
        <v>149</v>
      </c>
      <c r="F9190" s="2"/>
    </row>
    <row r="9191" spans="1:6" ht="18" customHeight="1">
      <c r="A9191" s="2">
        <v>8451210000</v>
      </c>
      <c r="B9191" s="2" t="s">
        <v>15265</v>
      </c>
      <c r="C9191" s="2" t="s">
        <v>15266</v>
      </c>
      <c r="D9191" s="2" t="s">
        <v>14241</v>
      </c>
      <c r="E9191" s="2" t="s">
        <v>149</v>
      </c>
      <c r="F9191" s="2"/>
    </row>
    <row r="9192" spans="1:6" ht="18" customHeight="1">
      <c r="A9192" s="2">
        <v>8451290000</v>
      </c>
      <c r="B9192" s="2" t="s">
        <v>15267</v>
      </c>
      <c r="C9192" s="2" t="s">
        <v>15266</v>
      </c>
      <c r="D9192" s="2" t="s">
        <v>14241</v>
      </c>
      <c r="E9192" s="2" t="s">
        <v>149</v>
      </c>
      <c r="F9192" s="2"/>
    </row>
    <row r="9193" spans="1:6" ht="18" customHeight="1">
      <c r="A9193" s="2">
        <v>8451300000</v>
      </c>
      <c r="B9193" s="2" t="s">
        <v>15268</v>
      </c>
      <c r="C9193" s="2" t="s">
        <v>9068</v>
      </c>
      <c r="D9193" s="2" t="s">
        <v>14241</v>
      </c>
      <c r="E9193" s="2" t="s">
        <v>149</v>
      </c>
      <c r="F9193" s="2"/>
    </row>
    <row r="9194" spans="1:6" ht="18" customHeight="1">
      <c r="A9194" s="2">
        <v>8451400000</v>
      </c>
      <c r="B9194" s="2" t="s">
        <v>15269</v>
      </c>
      <c r="C9194" s="2" t="s">
        <v>9068</v>
      </c>
      <c r="D9194" s="2" t="s">
        <v>14241</v>
      </c>
      <c r="E9194" s="2" t="s">
        <v>149</v>
      </c>
      <c r="F9194" s="2"/>
    </row>
    <row r="9195" spans="1:6" ht="18" customHeight="1">
      <c r="A9195" s="2">
        <v>8451500000</v>
      </c>
      <c r="B9195" s="2" t="s">
        <v>15270</v>
      </c>
      <c r="C9195" s="2" t="s">
        <v>9068</v>
      </c>
      <c r="D9195" s="2" t="s">
        <v>14241</v>
      </c>
      <c r="E9195" s="2" t="s">
        <v>149</v>
      </c>
      <c r="F9195" s="2"/>
    </row>
    <row r="9196" spans="1:6" ht="18" customHeight="1">
      <c r="A9196" s="2">
        <v>8451800000</v>
      </c>
      <c r="B9196" s="2" t="s">
        <v>15271</v>
      </c>
      <c r="C9196" s="2" t="s">
        <v>9068</v>
      </c>
      <c r="D9196" s="2" t="s">
        <v>14241</v>
      </c>
      <c r="E9196" s="2" t="s">
        <v>149</v>
      </c>
      <c r="F9196" s="2"/>
    </row>
    <row r="9197" spans="1:6" ht="18" customHeight="1">
      <c r="A9197" s="2">
        <v>8451900000</v>
      </c>
      <c r="B9197" s="2" t="s">
        <v>15272</v>
      </c>
      <c r="C9197" s="2" t="s">
        <v>14326</v>
      </c>
      <c r="D9197" s="2" t="s">
        <v>149</v>
      </c>
      <c r="E9197" s="2"/>
      <c r="F9197" s="2"/>
    </row>
    <row r="9198" spans="1:6" ht="18" customHeight="1">
      <c r="A9198" s="2">
        <v>8452101000</v>
      </c>
      <c r="B9198" s="2" t="s">
        <v>15273</v>
      </c>
      <c r="C9198" s="2" t="s">
        <v>15274</v>
      </c>
      <c r="D9198" s="2" t="s">
        <v>14241</v>
      </c>
      <c r="E9198" s="2" t="s">
        <v>149</v>
      </c>
      <c r="F9198" s="2"/>
    </row>
    <row r="9199" spans="1:6" ht="18" customHeight="1">
      <c r="A9199" s="2">
        <v>8452109100</v>
      </c>
      <c r="B9199" s="2" t="s">
        <v>15275</v>
      </c>
      <c r="C9199" s="2" t="s">
        <v>15274</v>
      </c>
      <c r="D9199" s="2" t="s">
        <v>14241</v>
      </c>
      <c r="E9199" s="2" t="s">
        <v>149</v>
      </c>
      <c r="F9199" s="2"/>
    </row>
    <row r="9200" spans="1:6" ht="18" customHeight="1">
      <c r="A9200" s="2">
        <v>8452109900</v>
      </c>
      <c r="B9200" s="2" t="s">
        <v>15276</v>
      </c>
      <c r="C9200" s="2" t="s">
        <v>15274</v>
      </c>
      <c r="D9200" s="2" t="s">
        <v>14241</v>
      </c>
      <c r="E9200" s="2" t="s">
        <v>149</v>
      </c>
      <c r="F9200" s="2"/>
    </row>
    <row r="9201" spans="1:6" ht="18" customHeight="1">
      <c r="A9201" s="2">
        <v>8452211000</v>
      </c>
      <c r="B9201" s="2" t="s">
        <v>15277</v>
      </c>
      <c r="C9201" s="2" t="s">
        <v>15278</v>
      </c>
      <c r="D9201" s="2" t="s">
        <v>14241</v>
      </c>
      <c r="E9201" s="2" t="s">
        <v>149</v>
      </c>
      <c r="F9201" s="2"/>
    </row>
    <row r="9202" spans="1:6" ht="18" customHeight="1">
      <c r="A9202" s="2">
        <v>8452212000</v>
      </c>
      <c r="B9202" s="2" t="s">
        <v>15279</v>
      </c>
      <c r="C9202" s="2" t="s">
        <v>15278</v>
      </c>
      <c r="D9202" s="2" t="s">
        <v>14241</v>
      </c>
      <c r="E9202" s="2" t="s">
        <v>149</v>
      </c>
      <c r="F9202" s="2"/>
    </row>
    <row r="9203" spans="1:6" ht="18" customHeight="1">
      <c r="A9203" s="2">
        <v>8452213000</v>
      </c>
      <c r="B9203" s="2" t="s">
        <v>15280</v>
      </c>
      <c r="C9203" s="2" t="s">
        <v>15278</v>
      </c>
      <c r="D9203" s="2" t="s">
        <v>14241</v>
      </c>
      <c r="E9203" s="2" t="s">
        <v>149</v>
      </c>
      <c r="F9203" s="2"/>
    </row>
    <row r="9204" spans="1:6" ht="18" customHeight="1">
      <c r="A9204" s="2">
        <v>8452219000</v>
      </c>
      <c r="B9204" s="2" t="s">
        <v>15281</v>
      </c>
      <c r="C9204" s="2" t="s">
        <v>15278</v>
      </c>
      <c r="D9204" s="2" t="s">
        <v>14241</v>
      </c>
      <c r="E9204" s="2" t="s">
        <v>149</v>
      </c>
      <c r="F9204" s="2"/>
    </row>
    <row r="9205" spans="1:6" ht="18" customHeight="1">
      <c r="A9205" s="2">
        <v>8452290000</v>
      </c>
      <c r="B9205" s="2" t="s">
        <v>15282</v>
      </c>
      <c r="C9205" s="2" t="s">
        <v>15278</v>
      </c>
      <c r="D9205" s="2" t="s">
        <v>14241</v>
      </c>
      <c r="E9205" s="2" t="s">
        <v>149</v>
      </c>
      <c r="F9205" s="2"/>
    </row>
    <row r="9206" spans="1:6" ht="18" customHeight="1">
      <c r="A9206" s="2">
        <v>8452300000</v>
      </c>
      <c r="B9206" s="2" t="s">
        <v>15283</v>
      </c>
      <c r="C9206" s="2" t="s">
        <v>9068</v>
      </c>
      <c r="D9206" s="2" t="s">
        <v>149</v>
      </c>
      <c r="E9206" s="2"/>
      <c r="F9206" s="2"/>
    </row>
    <row r="9207" spans="1:6" ht="18" customHeight="1">
      <c r="A9207" s="2">
        <v>8452901100</v>
      </c>
      <c r="B9207" s="2" t="s">
        <v>15284</v>
      </c>
      <c r="C9207" s="2" t="s">
        <v>14326</v>
      </c>
      <c r="D9207" s="2" t="s">
        <v>149</v>
      </c>
      <c r="E9207" s="2"/>
      <c r="F9207" s="2"/>
    </row>
    <row r="9208" spans="1:6" ht="18" customHeight="1">
      <c r="A9208" s="2">
        <v>8452901900</v>
      </c>
      <c r="B9208" s="2" t="s">
        <v>15285</v>
      </c>
      <c r="C9208" s="2" t="s">
        <v>14326</v>
      </c>
      <c r="D9208" s="2" t="s">
        <v>149</v>
      </c>
      <c r="E9208" s="2"/>
      <c r="F9208" s="2"/>
    </row>
    <row r="9209" spans="1:6" ht="18" customHeight="1">
      <c r="A9209" s="2">
        <v>8452909100</v>
      </c>
      <c r="B9209" s="2" t="s">
        <v>15286</v>
      </c>
      <c r="C9209" s="2" t="s">
        <v>14326</v>
      </c>
      <c r="D9209" s="2" t="s">
        <v>149</v>
      </c>
      <c r="E9209" s="2"/>
      <c r="F9209" s="2"/>
    </row>
    <row r="9210" spans="1:6" ht="18" customHeight="1">
      <c r="A9210" s="2">
        <v>8452909200</v>
      </c>
      <c r="B9210" s="2" t="s">
        <v>15287</v>
      </c>
      <c r="C9210" s="2" t="s">
        <v>14326</v>
      </c>
      <c r="D9210" s="2" t="s">
        <v>149</v>
      </c>
      <c r="E9210" s="2"/>
      <c r="F9210" s="2"/>
    </row>
    <row r="9211" spans="1:6" ht="18" customHeight="1">
      <c r="A9211" s="2">
        <v>8452909900</v>
      </c>
      <c r="B9211" s="2" t="s">
        <v>15288</v>
      </c>
      <c r="C9211" s="2" t="s">
        <v>14326</v>
      </c>
      <c r="D9211" s="2" t="s">
        <v>149</v>
      </c>
      <c r="E9211" s="2"/>
      <c r="F9211" s="2"/>
    </row>
    <row r="9212" spans="1:6" ht="18" customHeight="1">
      <c r="A9212" s="2">
        <v>8453100000</v>
      </c>
      <c r="B9212" s="2" t="s">
        <v>15289</v>
      </c>
      <c r="C9212" s="2" t="s">
        <v>9068</v>
      </c>
      <c r="D9212" s="2" t="s">
        <v>14241</v>
      </c>
      <c r="E9212" s="2" t="s">
        <v>149</v>
      </c>
      <c r="F9212" s="2"/>
    </row>
    <row r="9213" spans="1:6" ht="18" customHeight="1">
      <c r="A9213" s="2">
        <v>8453200000</v>
      </c>
      <c r="B9213" s="2" t="s">
        <v>15290</v>
      </c>
      <c r="C9213" s="2" t="s">
        <v>9068</v>
      </c>
      <c r="D9213" s="2" t="s">
        <v>14241</v>
      </c>
      <c r="E9213" s="2" t="s">
        <v>149</v>
      </c>
      <c r="F9213" s="2"/>
    </row>
    <row r="9214" spans="1:6" ht="18" customHeight="1">
      <c r="A9214" s="2">
        <v>8453800000</v>
      </c>
      <c r="B9214" s="2" t="s">
        <v>15291</v>
      </c>
      <c r="C9214" s="2" t="s">
        <v>9068</v>
      </c>
      <c r="D9214" s="2" t="s">
        <v>14241</v>
      </c>
      <c r="E9214" s="2" t="s">
        <v>149</v>
      </c>
      <c r="F9214" s="2"/>
    </row>
    <row r="9215" spans="1:6" ht="18" customHeight="1">
      <c r="A9215" s="2">
        <v>8453900000</v>
      </c>
      <c r="B9215" s="2" t="s">
        <v>15292</v>
      </c>
      <c r="C9215" s="2" t="s">
        <v>14326</v>
      </c>
      <c r="D9215" s="2" t="s">
        <v>149</v>
      </c>
      <c r="E9215" s="2"/>
      <c r="F9215" s="2"/>
    </row>
    <row r="9216" spans="1:6" ht="18" customHeight="1">
      <c r="A9216" s="2">
        <v>8454100000</v>
      </c>
      <c r="B9216" s="2" t="s">
        <v>15293</v>
      </c>
      <c r="C9216" s="2" t="s">
        <v>9068</v>
      </c>
      <c r="D9216" s="2" t="s">
        <v>14241</v>
      </c>
      <c r="E9216" s="2" t="s">
        <v>149</v>
      </c>
      <c r="F9216" s="2"/>
    </row>
    <row r="9217" spans="1:6" ht="18" customHeight="1">
      <c r="A9217" s="2">
        <v>8454201000</v>
      </c>
      <c r="B9217" s="2" t="s">
        <v>15294</v>
      </c>
      <c r="C9217" s="2" t="s">
        <v>9068</v>
      </c>
      <c r="D9217" s="2" t="s">
        <v>14241</v>
      </c>
      <c r="E9217" s="2" t="s">
        <v>149</v>
      </c>
      <c r="F9217" s="2" t="s">
        <v>14703</v>
      </c>
    </row>
    <row r="9218" spans="1:6" ht="18" customHeight="1">
      <c r="A9218" s="2">
        <v>8454209000</v>
      </c>
      <c r="B9218" s="2" t="s">
        <v>15295</v>
      </c>
      <c r="C9218" s="2" t="s">
        <v>9068</v>
      </c>
      <c r="D9218" s="2" t="s">
        <v>14241</v>
      </c>
      <c r="E9218" s="2" t="s">
        <v>149</v>
      </c>
      <c r="F9218" s="2"/>
    </row>
    <row r="9219" spans="1:6" ht="18" customHeight="1">
      <c r="A9219" s="2">
        <v>8454301010</v>
      </c>
      <c r="B9219" s="2" t="s">
        <v>15296</v>
      </c>
      <c r="C9219" s="2" t="s">
        <v>9068</v>
      </c>
      <c r="D9219" s="2" t="s">
        <v>14241</v>
      </c>
      <c r="E9219" s="2" t="s">
        <v>149</v>
      </c>
      <c r="F9219" s="2" t="s">
        <v>15297</v>
      </c>
    </row>
    <row r="9220" spans="1:6" ht="18" customHeight="1">
      <c r="A9220" s="2">
        <v>8454301090</v>
      </c>
      <c r="B9220" s="2" t="s">
        <v>15298</v>
      </c>
      <c r="C9220" s="2" t="s">
        <v>9068</v>
      </c>
      <c r="D9220" s="2" t="s">
        <v>14241</v>
      </c>
      <c r="E9220" s="2" t="s">
        <v>149</v>
      </c>
      <c r="F9220" s="2" t="s">
        <v>14703</v>
      </c>
    </row>
    <row r="9221" spans="1:6" ht="18" customHeight="1">
      <c r="A9221" s="2">
        <v>8454302100</v>
      </c>
      <c r="B9221" s="2" t="s">
        <v>15299</v>
      </c>
      <c r="C9221" s="2" t="s">
        <v>9068</v>
      </c>
      <c r="D9221" s="2" t="s">
        <v>14241</v>
      </c>
      <c r="E9221" s="2" t="s">
        <v>149</v>
      </c>
      <c r="F9221" s="2"/>
    </row>
    <row r="9222" spans="1:6" ht="18" customHeight="1">
      <c r="A9222" s="2">
        <v>8454302200</v>
      </c>
      <c r="B9222" s="2" t="s">
        <v>15300</v>
      </c>
      <c r="C9222" s="2" t="s">
        <v>9068</v>
      </c>
      <c r="D9222" s="2" t="s">
        <v>14241</v>
      </c>
      <c r="E9222" s="2" t="s">
        <v>149</v>
      </c>
      <c r="F9222" s="2" t="s">
        <v>14703</v>
      </c>
    </row>
    <row r="9223" spans="1:6" ht="18" customHeight="1">
      <c r="A9223" s="2">
        <v>8454302900</v>
      </c>
      <c r="B9223" s="2" t="s">
        <v>15301</v>
      </c>
      <c r="C9223" s="2" t="s">
        <v>9068</v>
      </c>
      <c r="D9223" s="2" t="s">
        <v>14241</v>
      </c>
      <c r="E9223" s="2" t="s">
        <v>149</v>
      </c>
      <c r="F9223" s="2" t="s">
        <v>14703</v>
      </c>
    </row>
    <row r="9224" spans="1:6" ht="18" customHeight="1">
      <c r="A9224" s="2">
        <v>8454309010</v>
      </c>
      <c r="B9224" s="2" t="s">
        <v>15302</v>
      </c>
      <c r="C9224" s="2" t="s">
        <v>9068</v>
      </c>
      <c r="D9224" s="2" t="s">
        <v>14241</v>
      </c>
      <c r="E9224" s="2" t="s">
        <v>149</v>
      </c>
      <c r="F9224" s="2">
        <v>3</v>
      </c>
    </row>
    <row r="9225" spans="1:6" ht="18" customHeight="1">
      <c r="A9225" s="2">
        <v>8454309090</v>
      </c>
      <c r="B9225" s="2" t="s">
        <v>15303</v>
      </c>
      <c r="C9225" s="2" t="s">
        <v>9068</v>
      </c>
      <c r="D9225" s="2" t="s">
        <v>14241</v>
      </c>
      <c r="E9225" s="2" t="s">
        <v>149</v>
      </c>
      <c r="F9225" s="2"/>
    </row>
    <row r="9226" spans="1:6" ht="18" customHeight="1">
      <c r="A9226" s="2">
        <v>8454901000</v>
      </c>
      <c r="B9226" s="2" t="s">
        <v>15304</v>
      </c>
      <c r="C9226" s="2" t="s">
        <v>14326</v>
      </c>
      <c r="D9226" s="2" t="s">
        <v>149</v>
      </c>
      <c r="E9226" s="2"/>
      <c r="F9226" s="2"/>
    </row>
    <row r="9227" spans="1:6" ht="18" customHeight="1">
      <c r="A9227" s="2">
        <v>8454902100</v>
      </c>
      <c r="B9227" s="2" t="s">
        <v>15305</v>
      </c>
      <c r="C9227" s="2" t="s">
        <v>14326</v>
      </c>
      <c r="D9227" s="2" t="s">
        <v>149</v>
      </c>
      <c r="E9227" s="2"/>
      <c r="F9227" s="2"/>
    </row>
    <row r="9228" spans="1:6" ht="18" customHeight="1">
      <c r="A9228" s="2">
        <v>8454902200</v>
      </c>
      <c r="B9228" s="2" t="s">
        <v>15306</v>
      </c>
      <c r="C9228" s="2" t="s">
        <v>14326</v>
      </c>
      <c r="D9228" s="2" t="s">
        <v>149</v>
      </c>
      <c r="E9228" s="2"/>
      <c r="F9228" s="2"/>
    </row>
    <row r="9229" spans="1:6" ht="18" customHeight="1">
      <c r="A9229" s="2">
        <v>8454902900</v>
      </c>
      <c r="B9229" s="2" t="s">
        <v>15307</v>
      </c>
      <c r="C9229" s="2" t="s">
        <v>14326</v>
      </c>
      <c r="D9229" s="2" t="s">
        <v>149</v>
      </c>
      <c r="E9229" s="2"/>
      <c r="F9229" s="2"/>
    </row>
    <row r="9230" spans="1:6" ht="18" customHeight="1">
      <c r="A9230" s="2">
        <v>8454909000</v>
      </c>
      <c r="B9230" s="2" t="s">
        <v>15308</v>
      </c>
      <c r="C9230" s="2" t="s">
        <v>14326</v>
      </c>
      <c r="D9230" s="2" t="s">
        <v>149</v>
      </c>
      <c r="E9230" s="2"/>
      <c r="F9230" s="2"/>
    </row>
    <row r="9231" spans="1:6" ht="18" customHeight="1">
      <c r="A9231" s="2">
        <v>8455101000</v>
      </c>
      <c r="B9231" s="2" t="s">
        <v>15309</v>
      </c>
      <c r="C9231" s="2" t="s">
        <v>15310</v>
      </c>
      <c r="D9231" s="2" t="s">
        <v>14241</v>
      </c>
      <c r="E9231" s="2" t="s">
        <v>149</v>
      </c>
      <c r="F9231" s="2"/>
    </row>
    <row r="9232" spans="1:6" ht="18" customHeight="1">
      <c r="A9232" s="2">
        <v>8455102000</v>
      </c>
      <c r="B9232" s="2" t="s">
        <v>15311</v>
      </c>
      <c r="C9232" s="2" t="s">
        <v>15310</v>
      </c>
      <c r="D9232" s="2" t="s">
        <v>14241</v>
      </c>
      <c r="E9232" s="2" t="s">
        <v>149</v>
      </c>
      <c r="F9232" s="2" t="s">
        <v>14703</v>
      </c>
    </row>
    <row r="9233" spans="1:6" ht="18" customHeight="1">
      <c r="A9233" s="2">
        <v>8455103000</v>
      </c>
      <c r="B9233" s="2" t="s">
        <v>15312</v>
      </c>
      <c r="C9233" s="2" t="s">
        <v>15310</v>
      </c>
      <c r="D9233" s="2" t="s">
        <v>14241</v>
      </c>
      <c r="E9233" s="2" t="s">
        <v>149</v>
      </c>
      <c r="F9233" s="2" t="s">
        <v>14703</v>
      </c>
    </row>
    <row r="9234" spans="1:6" ht="18" customHeight="1">
      <c r="A9234" s="2">
        <v>8455109000</v>
      </c>
      <c r="B9234" s="2" t="s">
        <v>15313</v>
      </c>
      <c r="C9234" s="2" t="s">
        <v>15310</v>
      </c>
      <c r="D9234" s="2" t="s">
        <v>14241</v>
      </c>
      <c r="E9234" s="2" t="s">
        <v>149</v>
      </c>
      <c r="F9234" s="2" t="s">
        <v>14703</v>
      </c>
    </row>
    <row r="9235" spans="1:6" ht="18" customHeight="1">
      <c r="A9235" s="2">
        <v>8455211000</v>
      </c>
      <c r="B9235" s="2" t="s">
        <v>15314</v>
      </c>
      <c r="C9235" s="2" t="s">
        <v>15310</v>
      </c>
      <c r="D9235" s="2" t="s">
        <v>14241</v>
      </c>
      <c r="E9235" s="2" t="s">
        <v>149</v>
      </c>
      <c r="F9235" s="2"/>
    </row>
    <row r="9236" spans="1:6" ht="18" customHeight="1">
      <c r="A9236" s="2">
        <v>8455212000</v>
      </c>
      <c r="B9236" s="2" t="s">
        <v>15315</v>
      </c>
      <c r="C9236" s="2" t="s">
        <v>15310</v>
      </c>
      <c r="D9236" s="2" t="s">
        <v>14241</v>
      </c>
      <c r="E9236" s="2" t="s">
        <v>149</v>
      </c>
      <c r="F9236" s="2" t="s">
        <v>14703</v>
      </c>
    </row>
    <row r="9237" spans="1:6" ht="18" customHeight="1">
      <c r="A9237" s="2">
        <v>8455213000</v>
      </c>
      <c r="B9237" s="2" t="s">
        <v>15316</v>
      </c>
      <c r="C9237" s="2" t="s">
        <v>15310</v>
      </c>
      <c r="D9237" s="2" t="s">
        <v>14241</v>
      </c>
      <c r="E9237" s="2" t="s">
        <v>149</v>
      </c>
      <c r="F9237" s="2" t="s">
        <v>14703</v>
      </c>
    </row>
    <row r="9238" spans="1:6" ht="18" customHeight="1">
      <c r="A9238" s="2">
        <v>8455219000</v>
      </c>
      <c r="B9238" s="2" t="s">
        <v>15317</v>
      </c>
      <c r="C9238" s="2" t="s">
        <v>15310</v>
      </c>
      <c r="D9238" s="2" t="s">
        <v>14241</v>
      </c>
      <c r="E9238" s="2" t="s">
        <v>149</v>
      </c>
      <c r="F9238" s="2" t="s">
        <v>14703</v>
      </c>
    </row>
    <row r="9239" spans="1:6" ht="18" customHeight="1">
      <c r="A9239" s="2">
        <v>8455221000</v>
      </c>
      <c r="B9239" s="2" t="s">
        <v>15318</v>
      </c>
      <c r="C9239" s="2" t="s">
        <v>15310</v>
      </c>
      <c r="D9239" s="2" t="s">
        <v>14241</v>
      </c>
      <c r="E9239" s="2" t="s">
        <v>149</v>
      </c>
      <c r="F9239" s="2" t="s">
        <v>14703</v>
      </c>
    </row>
    <row r="9240" spans="1:6" ht="18" customHeight="1">
      <c r="A9240" s="2">
        <v>8455229000</v>
      </c>
      <c r="B9240" s="2" t="s">
        <v>15319</v>
      </c>
      <c r="C9240" s="2" t="s">
        <v>15310</v>
      </c>
      <c r="D9240" s="2" t="s">
        <v>14241</v>
      </c>
      <c r="E9240" s="2" t="s">
        <v>149</v>
      </c>
      <c r="F9240" s="2"/>
    </row>
    <row r="9241" spans="1:6" ht="18" customHeight="1">
      <c r="A9241" s="2">
        <v>8455300000</v>
      </c>
      <c r="B9241" s="2" t="s">
        <v>15320</v>
      </c>
      <c r="C9241" s="2" t="s">
        <v>15321</v>
      </c>
      <c r="D9241" s="2" t="s">
        <v>5439</v>
      </c>
      <c r="E9241" s="2" t="s">
        <v>149</v>
      </c>
      <c r="F9241" s="2"/>
    </row>
    <row r="9242" spans="1:6" ht="18" customHeight="1">
      <c r="A9242" s="2">
        <v>8455900000</v>
      </c>
      <c r="B9242" s="2" t="s">
        <v>15322</v>
      </c>
      <c r="C9242" s="2" t="s">
        <v>14326</v>
      </c>
      <c r="D9242" s="2" t="s">
        <v>149</v>
      </c>
      <c r="E9242" s="2"/>
      <c r="F9242" s="2"/>
    </row>
    <row r="9243" spans="1:6" ht="18" customHeight="1">
      <c r="A9243" s="2">
        <v>8456110010</v>
      </c>
      <c r="B9243" s="2" t="s">
        <v>15323</v>
      </c>
      <c r="C9243" s="2" t="s">
        <v>15324</v>
      </c>
      <c r="D9243" s="2" t="s">
        <v>14241</v>
      </c>
      <c r="E9243" s="2" t="s">
        <v>149</v>
      </c>
      <c r="F9243" s="2">
        <v>3</v>
      </c>
    </row>
    <row r="9244" spans="1:6" ht="18" customHeight="1">
      <c r="A9244" s="2">
        <v>8456110090</v>
      </c>
      <c r="B9244" s="2" t="s">
        <v>15325</v>
      </c>
      <c r="C9244" s="2" t="s">
        <v>15324</v>
      </c>
      <c r="D9244" s="2" t="s">
        <v>14241</v>
      </c>
      <c r="E9244" s="2" t="s">
        <v>149</v>
      </c>
      <c r="F9244" s="2"/>
    </row>
    <row r="9245" spans="1:6" ht="18" customHeight="1">
      <c r="A9245" s="2">
        <v>8456120000</v>
      </c>
      <c r="B9245" s="2" t="s">
        <v>15326</v>
      </c>
      <c r="C9245" s="2" t="s">
        <v>15324</v>
      </c>
      <c r="D9245" s="2" t="s">
        <v>14241</v>
      </c>
      <c r="E9245" s="2" t="s">
        <v>149</v>
      </c>
      <c r="F9245" s="2"/>
    </row>
    <row r="9246" spans="1:6" ht="18" customHeight="1">
      <c r="A9246" s="2">
        <v>8456200000</v>
      </c>
      <c r="B9246" s="2" t="s">
        <v>15327</v>
      </c>
      <c r="C9246" s="2" t="s">
        <v>15324</v>
      </c>
      <c r="D9246" s="2" t="s">
        <v>14241</v>
      </c>
      <c r="E9246" s="2" t="s">
        <v>149</v>
      </c>
      <c r="F9246" s="2"/>
    </row>
    <row r="9247" spans="1:6" ht="18" customHeight="1">
      <c r="A9247" s="2">
        <v>8456301010</v>
      </c>
      <c r="B9247" s="2" t="s">
        <v>15328</v>
      </c>
      <c r="C9247" s="2" t="s">
        <v>15329</v>
      </c>
      <c r="D9247" s="2" t="s">
        <v>14241</v>
      </c>
      <c r="E9247" s="2" t="s">
        <v>149</v>
      </c>
      <c r="F9247" s="2" t="s">
        <v>15297</v>
      </c>
    </row>
    <row r="9248" spans="1:6" ht="18" customHeight="1">
      <c r="A9248" s="2">
        <v>8456301090</v>
      </c>
      <c r="B9248" s="2" t="s">
        <v>15330</v>
      </c>
      <c r="C9248" s="2" t="s">
        <v>15329</v>
      </c>
      <c r="D9248" s="2" t="s">
        <v>14241</v>
      </c>
      <c r="E9248" s="2" t="s">
        <v>149</v>
      </c>
      <c r="F9248" s="2" t="s">
        <v>14703</v>
      </c>
    </row>
    <row r="9249" spans="1:6" ht="18" customHeight="1">
      <c r="A9249" s="2">
        <v>8456309010</v>
      </c>
      <c r="B9249" s="2" t="s">
        <v>15331</v>
      </c>
      <c r="C9249" s="2" t="s">
        <v>15332</v>
      </c>
      <c r="D9249" s="2" t="s">
        <v>14241</v>
      </c>
      <c r="E9249" s="2" t="s">
        <v>149</v>
      </c>
      <c r="F9249" s="2">
        <v>3</v>
      </c>
    </row>
    <row r="9250" spans="1:6" ht="18" customHeight="1">
      <c r="A9250" s="2">
        <v>8456309090</v>
      </c>
      <c r="B9250" s="2" t="s">
        <v>15333</v>
      </c>
      <c r="C9250" s="2" t="s">
        <v>15332</v>
      </c>
      <c r="D9250" s="2" t="s">
        <v>14241</v>
      </c>
      <c r="E9250" s="2" t="s">
        <v>149</v>
      </c>
      <c r="F9250" s="2"/>
    </row>
    <row r="9251" spans="1:6" ht="18" customHeight="1">
      <c r="A9251" s="2">
        <v>8456401000</v>
      </c>
      <c r="B9251" s="2" t="s">
        <v>15334</v>
      </c>
      <c r="C9251" s="2" t="s">
        <v>15324</v>
      </c>
      <c r="D9251" s="2" t="s">
        <v>14241</v>
      </c>
      <c r="E9251" s="2" t="s">
        <v>149</v>
      </c>
      <c r="F9251" s="2" t="s">
        <v>6407</v>
      </c>
    </row>
    <row r="9252" spans="1:6" ht="18" customHeight="1">
      <c r="A9252" s="2">
        <v>8456409000</v>
      </c>
      <c r="B9252" s="2" t="s">
        <v>15335</v>
      </c>
      <c r="C9252" s="2" t="s">
        <v>15324</v>
      </c>
      <c r="D9252" s="2" t="s">
        <v>14241</v>
      </c>
      <c r="E9252" s="2" t="s">
        <v>149</v>
      </c>
      <c r="F9252" s="2"/>
    </row>
    <row r="9253" spans="1:6" ht="18" customHeight="1">
      <c r="A9253" s="2">
        <v>8456500000</v>
      </c>
      <c r="B9253" s="2" t="s">
        <v>15336</v>
      </c>
      <c r="C9253" s="2" t="s">
        <v>15324</v>
      </c>
      <c r="D9253" s="2" t="s">
        <v>14241</v>
      </c>
      <c r="E9253" s="2" t="s">
        <v>149</v>
      </c>
      <c r="F9253" s="2"/>
    </row>
    <row r="9254" spans="1:6" ht="18" customHeight="1">
      <c r="A9254" s="2">
        <v>8456900000</v>
      </c>
      <c r="B9254" s="2" t="s">
        <v>15337</v>
      </c>
      <c r="C9254" s="2" t="s">
        <v>15324</v>
      </c>
      <c r="D9254" s="2" t="s">
        <v>14241</v>
      </c>
      <c r="E9254" s="2" t="s">
        <v>149</v>
      </c>
      <c r="F9254" s="2"/>
    </row>
    <row r="9255" spans="1:6" ht="18" customHeight="1">
      <c r="A9255" s="2">
        <v>8457101000</v>
      </c>
      <c r="B9255" s="2" t="s">
        <v>15338</v>
      </c>
      <c r="C9255" s="2" t="s">
        <v>15339</v>
      </c>
      <c r="D9255" s="2" t="s">
        <v>14241</v>
      </c>
      <c r="E9255" s="2" t="s">
        <v>149</v>
      </c>
      <c r="F9255" s="2" t="s">
        <v>14703</v>
      </c>
    </row>
    <row r="9256" spans="1:6" ht="18" customHeight="1">
      <c r="A9256" s="2">
        <v>8457102000</v>
      </c>
      <c r="B9256" s="2" t="s">
        <v>15340</v>
      </c>
      <c r="C9256" s="2" t="s">
        <v>15339</v>
      </c>
      <c r="D9256" s="2" t="s">
        <v>14241</v>
      </c>
      <c r="E9256" s="2" t="s">
        <v>149</v>
      </c>
      <c r="F9256" s="2" t="s">
        <v>14703</v>
      </c>
    </row>
    <row r="9257" spans="1:6" ht="18" customHeight="1">
      <c r="A9257" s="2">
        <v>8457103000</v>
      </c>
      <c r="B9257" s="2" t="s">
        <v>15341</v>
      </c>
      <c r="C9257" s="2" t="s">
        <v>15339</v>
      </c>
      <c r="D9257" s="2" t="s">
        <v>14241</v>
      </c>
      <c r="E9257" s="2" t="s">
        <v>149</v>
      </c>
      <c r="F9257" s="2" t="s">
        <v>14703</v>
      </c>
    </row>
    <row r="9258" spans="1:6" ht="18" customHeight="1">
      <c r="A9258" s="2">
        <v>8457109100</v>
      </c>
      <c r="B9258" s="2" t="s">
        <v>15342</v>
      </c>
      <c r="C9258" s="2" t="s">
        <v>15339</v>
      </c>
      <c r="D9258" s="2" t="s">
        <v>14241</v>
      </c>
      <c r="E9258" s="2" t="s">
        <v>149</v>
      </c>
      <c r="F9258" s="2" t="s">
        <v>14703</v>
      </c>
    </row>
    <row r="9259" spans="1:6" ht="18" customHeight="1">
      <c r="A9259" s="2">
        <v>8457109900</v>
      </c>
      <c r="B9259" s="2" t="s">
        <v>15343</v>
      </c>
      <c r="C9259" s="2" t="s">
        <v>15339</v>
      </c>
      <c r="D9259" s="2" t="s">
        <v>14241</v>
      </c>
      <c r="E9259" s="2" t="s">
        <v>149</v>
      </c>
      <c r="F9259" s="2" t="s">
        <v>14703</v>
      </c>
    </row>
    <row r="9260" spans="1:6" ht="18" customHeight="1">
      <c r="A9260" s="2">
        <v>8457200000</v>
      </c>
      <c r="B9260" s="2" t="s">
        <v>15344</v>
      </c>
      <c r="C9260" s="2" t="s">
        <v>15345</v>
      </c>
      <c r="D9260" s="2" t="s">
        <v>14241</v>
      </c>
      <c r="E9260" s="2" t="s">
        <v>149</v>
      </c>
      <c r="F9260" s="2" t="s">
        <v>14703</v>
      </c>
    </row>
    <row r="9261" spans="1:6" ht="18" customHeight="1">
      <c r="A9261" s="2">
        <v>8457300000</v>
      </c>
      <c r="B9261" s="2" t="s">
        <v>15346</v>
      </c>
      <c r="C9261" s="2" t="s">
        <v>15345</v>
      </c>
      <c r="D9261" s="2" t="s">
        <v>14241</v>
      </c>
      <c r="E9261" s="2" t="s">
        <v>149</v>
      </c>
      <c r="F9261" s="2" t="s">
        <v>14703</v>
      </c>
    </row>
    <row r="9262" spans="1:6" ht="18" customHeight="1">
      <c r="A9262" s="2">
        <v>8458110010</v>
      </c>
      <c r="B9262" s="2" t="s">
        <v>15347</v>
      </c>
      <c r="C9262" s="2" t="s">
        <v>15348</v>
      </c>
      <c r="D9262" s="2" t="s">
        <v>14241</v>
      </c>
      <c r="E9262" s="2" t="s">
        <v>149</v>
      </c>
      <c r="F9262" s="2" t="s">
        <v>15297</v>
      </c>
    </row>
    <row r="9263" spans="1:6" ht="18" customHeight="1">
      <c r="A9263" s="2">
        <v>8458110090</v>
      </c>
      <c r="B9263" s="2" t="s">
        <v>15349</v>
      </c>
      <c r="C9263" s="2" t="s">
        <v>15348</v>
      </c>
      <c r="D9263" s="2" t="s">
        <v>14241</v>
      </c>
      <c r="E9263" s="2" t="s">
        <v>149</v>
      </c>
      <c r="F9263" s="2" t="s">
        <v>14703</v>
      </c>
    </row>
    <row r="9264" spans="1:6" ht="18" customHeight="1">
      <c r="A9264" s="2">
        <v>8458190000</v>
      </c>
      <c r="B9264" s="2" t="s">
        <v>15350</v>
      </c>
      <c r="C9264" s="2" t="s">
        <v>15348</v>
      </c>
      <c r="D9264" s="2" t="s">
        <v>14241</v>
      </c>
      <c r="E9264" s="2" t="s">
        <v>149</v>
      </c>
      <c r="F9264" s="2"/>
    </row>
    <row r="9265" spans="1:6" ht="18" customHeight="1">
      <c r="A9265" s="2">
        <v>8458911010</v>
      </c>
      <c r="B9265" s="2" t="s">
        <v>15351</v>
      </c>
      <c r="C9265" s="2" t="s">
        <v>15348</v>
      </c>
      <c r="D9265" s="2" t="s">
        <v>14241</v>
      </c>
      <c r="E9265" s="2" t="s">
        <v>149</v>
      </c>
      <c r="F9265" s="2" t="s">
        <v>15297</v>
      </c>
    </row>
    <row r="9266" spans="1:6" ht="18" customHeight="1">
      <c r="A9266" s="2">
        <v>8458911090</v>
      </c>
      <c r="B9266" s="2" t="s">
        <v>15352</v>
      </c>
      <c r="C9266" s="2" t="s">
        <v>15348</v>
      </c>
      <c r="D9266" s="2" t="s">
        <v>14241</v>
      </c>
      <c r="E9266" s="2" t="s">
        <v>149</v>
      </c>
      <c r="F9266" s="2" t="s">
        <v>14703</v>
      </c>
    </row>
    <row r="9267" spans="1:6" ht="18" customHeight="1">
      <c r="A9267" s="2">
        <v>8458912010</v>
      </c>
      <c r="B9267" s="2" t="s">
        <v>15353</v>
      </c>
      <c r="C9267" s="2" t="s">
        <v>15348</v>
      </c>
      <c r="D9267" s="2" t="s">
        <v>14241</v>
      </c>
      <c r="E9267" s="2" t="s">
        <v>149</v>
      </c>
      <c r="F9267" s="2" t="s">
        <v>15297</v>
      </c>
    </row>
    <row r="9268" spans="1:6" ht="18" customHeight="1">
      <c r="A9268" s="2">
        <v>8458912090</v>
      </c>
      <c r="B9268" s="2" t="s">
        <v>15354</v>
      </c>
      <c r="C9268" s="2" t="s">
        <v>15348</v>
      </c>
      <c r="D9268" s="2" t="s">
        <v>14241</v>
      </c>
      <c r="E9268" s="2" t="s">
        <v>149</v>
      </c>
      <c r="F9268" s="2" t="s">
        <v>14703</v>
      </c>
    </row>
    <row r="9269" spans="1:6" ht="18" customHeight="1">
      <c r="A9269" s="2">
        <v>8458990000</v>
      </c>
      <c r="B9269" s="2" t="s">
        <v>15355</v>
      </c>
      <c r="C9269" s="2" t="s">
        <v>15348</v>
      </c>
      <c r="D9269" s="2" t="s">
        <v>14241</v>
      </c>
      <c r="E9269" s="2" t="s">
        <v>149</v>
      </c>
      <c r="F9269" s="2"/>
    </row>
    <row r="9270" spans="1:6" ht="18" customHeight="1">
      <c r="A9270" s="2">
        <v>8459100000</v>
      </c>
      <c r="B9270" s="2" t="s">
        <v>15356</v>
      </c>
      <c r="C9270" s="2" t="s">
        <v>15357</v>
      </c>
      <c r="D9270" s="2" t="s">
        <v>14241</v>
      </c>
      <c r="E9270" s="2" t="s">
        <v>149</v>
      </c>
      <c r="F9270" s="2"/>
    </row>
    <row r="9271" spans="1:6" ht="18" customHeight="1">
      <c r="A9271" s="2">
        <v>8459210000</v>
      </c>
      <c r="B9271" s="2" t="s">
        <v>15358</v>
      </c>
      <c r="C9271" s="2" t="s">
        <v>15359</v>
      </c>
      <c r="D9271" s="2" t="s">
        <v>14241</v>
      </c>
      <c r="E9271" s="2" t="s">
        <v>149</v>
      </c>
      <c r="F9271" s="2" t="s">
        <v>14703</v>
      </c>
    </row>
    <row r="9272" spans="1:6" ht="18" customHeight="1">
      <c r="A9272" s="2">
        <v>8459290000</v>
      </c>
      <c r="B9272" s="2" t="s">
        <v>15360</v>
      </c>
      <c r="C9272" s="2" t="s">
        <v>15359</v>
      </c>
      <c r="D9272" s="2" t="s">
        <v>14241</v>
      </c>
      <c r="E9272" s="2" t="s">
        <v>149</v>
      </c>
      <c r="F9272" s="2"/>
    </row>
    <row r="9273" spans="1:6" ht="18" customHeight="1">
      <c r="A9273" s="2">
        <v>8459310000</v>
      </c>
      <c r="B9273" s="2" t="s">
        <v>15361</v>
      </c>
      <c r="C9273" s="2" t="s">
        <v>15362</v>
      </c>
      <c r="D9273" s="2" t="s">
        <v>14241</v>
      </c>
      <c r="E9273" s="2" t="s">
        <v>149</v>
      </c>
      <c r="F9273" s="2" t="s">
        <v>14703</v>
      </c>
    </row>
    <row r="9274" spans="1:6" ht="18" customHeight="1">
      <c r="A9274" s="2">
        <v>8459390000</v>
      </c>
      <c r="B9274" s="2" t="s">
        <v>15363</v>
      </c>
      <c r="C9274" s="2" t="s">
        <v>15362</v>
      </c>
      <c r="D9274" s="2" t="s">
        <v>14241</v>
      </c>
      <c r="E9274" s="2" t="s">
        <v>149</v>
      </c>
      <c r="F9274" s="2"/>
    </row>
    <row r="9275" spans="1:6" ht="18" customHeight="1">
      <c r="A9275" s="2">
        <v>8459410000</v>
      </c>
      <c r="B9275" s="2" t="s">
        <v>15364</v>
      </c>
      <c r="C9275" s="2" t="s">
        <v>15362</v>
      </c>
      <c r="D9275" s="2" t="s">
        <v>14241</v>
      </c>
      <c r="E9275" s="2" t="s">
        <v>149</v>
      </c>
      <c r="F9275" s="2" t="s">
        <v>14703</v>
      </c>
    </row>
    <row r="9276" spans="1:6" ht="18" customHeight="1">
      <c r="A9276" s="2">
        <v>8459490000</v>
      </c>
      <c r="B9276" s="2" t="s">
        <v>15365</v>
      </c>
      <c r="C9276" s="2" t="s">
        <v>15362</v>
      </c>
      <c r="D9276" s="2" t="s">
        <v>14241</v>
      </c>
      <c r="E9276" s="2" t="s">
        <v>149</v>
      </c>
      <c r="F9276" s="2"/>
    </row>
    <row r="9277" spans="1:6" ht="18" customHeight="1">
      <c r="A9277" s="2">
        <v>8459510000</v>
      </c>
      <c r="B9277" s="2" t="s">
        <v>15366</v>
      </c>
      <c r="C9277" s="2" t="s">
        <v>15367</v>
      </c>
      <c r="D9277" s="2" t="s">
        <v>14241</v>
      </c>
      <c r="E9277" s="2" t="s">
        <v>149</v>
      </c>
      <c r="F9277" s="2" t="s">
        <v>14703</v>
      </c>
    </row>
    <row r="9278" spans="1:6" ht="18" customHeight="1">
      <c r="A9278" s="2">
        <v>8459590000</v>
      </c>
      <c r="B9278" s="2" t="s">
        <v>15368</v>
      </c>
      <c r="C9278" s="2" t="s">
        <v>15367</v>
      </c>
      <c r="D9278" s="2" t="s">
        <v>14241</v>
      </c>
      <c r="E9278" s="2" t="s">
        <v>149</v>
      </c>
      <c r="F9278" s="2"/>
    </row>
    <row r="9279" spans="1:6" ht="18" customHeight="1">
      <c r="A9279" s="2">
        <v>8459611000</v>
      </c>
      <c r="B9279" s="2" t="s">
        <v>15369</v>
      </c>
      <c r="C9279" s="2" t="s">
        <v>15370</v>
      </c>
      <c r="D9279" s="2" t="s">
        <v>14241</v>
      </c>
      <c r="E9279" s="2" t="s">
        <v>149</v>
      </c>
      <c r="F9279" s="2" t="s">
        <v>14703</v>
      </c>
    </row>
    <row r="9280" spans="1:6" ht="18" customHeight="1">
      <c r="A9280" s="2">
        <v>8459619000</v>
      </c>
      <c r="B9280" s="2" t="s">
        <v>15371</v>
      </c>
      <c r="C9280" s="2" t="s">
        <v>15370</v>
      </c>
      <c r="D9280" s="2" t="s">
        <v>14241</v>
      </c>
      <c r="E9280" s="2" t="s">
        <v>149</v>
      </c>
      <c r="F9280" s="2" t="s">
        <v>14703</v>
      </c>
    </row>
    <row r="9281" spans="1:6" ht="18" customHeight="1">
      <c r="A9281" s="2">
        <v>8459691000</v>
      </c>
      <c r="B9281" s="2" t="s">
        <v>15372</v>
      </c>
      <c r="C9281" s="2" t="s">
        <v>15370</v>
      </c>
      <c r="D9281" s="2" t="s">
        <v>14241</v>
      </c>
      <c r="E9281" s="2" t="s">
        <v>149</v>
      </c>
      <c r="F9281" s="2"/>
    </row>
    <row r="9282" spans="1:6" ht="18" customHeight="1">
      <c r="A9282" s="2">
        <v>8459699000</v>
      </c>
      <c r="B9282" s="2" t="s">
        <v>15373</v>
      </c>
      <c r="C9282" s="2" t="s">
        <v>15370</v>
      </c>
      <c r="D9282" s="2" t="s">
        <v>14241</v>
      </c>
      <c r="E9282" s="2" t="s">
        <v>149</v>
      </c>
      <c r="F9282" s="2"/>
    </row>
    <row r="9283" spans="1:6" ht="18" customHeight="1">
      <c r="A9283" s="2">
        <v>8459700000</v>
      </c>
      <c r="B9283" s="2" t="s">
        <v>15374</v>
      </c>
      <c r="C9283" s="2" t="s">
        <v>15375</v>
      </c>
      <c r="D9283" s="2" t="s">
        <v>14241</v>
      </c>
      <c r="E9283" s="2" t="s">
        <v>149</v>
      </c>
      <c r="F9283" s="2"/>
    </row>
    <row r="9284" spans="1:6" ht="18" customHeight="1">
      <c r="A9284" s="2">
        <v>8460121000</v>
      </c>
      <c r="B9284" s="2" t="s">
        <v>15376</v>
      </c>
      <c r="C9284" s="2" t="s">
        <v>15377</v>
      </c>
      <c r="D9284" s="2" t="s">
        <v>14241</v>
      </c>
      <c r="E9284" s="2" t="s">
        <v>149</v>
      </c>
      <c r="F9284" s="2" t="s">
        <v>14703</v>
      </c>
    </row>
    <row r="9285" spans="1:6" ht="18" customHeight="1">
      <c r="A9285" s="2">
        <v>8460129000</v>
      </c>
      <c r="B9285" s="2" t="s">
        <v>15378</v>
      </c>
      <c r="C9285" s="2" t="s">
        <v>15377</v>
      </c>
      <c r="D9285" s="2" t="s">
        <v>14241</v>
      </c>
      <c r="E9285" s="2" t="s">
        <v>149</v>
      </c>
      <c r="F9285" s="2"/>
    </row>
    <row r="9286" spans="1:6" ht="18" customHeight="1">
      <c r="A9286" s="2">
        <v>8460191000</v>
      </c>
      <c r="B9286" s="2" t="s">
        <v>15379</v>
      </c>
      <c r="C9286" s="2" t="s">
        <v>15377</v>
      </c>
      <c r="D9286" s="2" t="s">
        <v>14241</v>
      </c>
      <c r="E9286" s="2" t="s">
        <v>149</v>
      </c>
      <c r="F9286" s="2"/>
    </row>
    <row r="9287" spans="1:6" ht="18" customHeight="1">
      <c r="A9287" s="2">
        <v>8460199000</v>
      </c>
      <c r="B9287" s="2" t="s">
        <v>15380</v>
      </c>
      <c r="C9287" s="2" t="s">
        <v>15377</v>
      </c>
      <c r="D9287" s="2" t="s">
        <v>14241</v>
      </c>
      <c r="E9287" s="2" t="s">
        <v>149</v>
      </c>
      <c r="F9287" s="2"/>
    </row>
    <row r="9288" spans="1:6" ht="18" customHeight="1">
      <c r="A9288" s="2">
        <v>8460221000</v>
      </c>
      <c r="B9288" s="2" t="s">
        <v>15381</v>
      </c>
      <c r="C9288" s="2" t="s">
        <v>15382</v>
      </c>
      <c r="D9288" s="2" t="s">
        <v>14241</v>
      </c>
      <c r="E9288" s="2" t="s">
        <v>149</v>
      </c>
      <c r="F9288" s="2" t="s">
        <v>14703</v>
      </c>
    </row>
    <row r="9289" spans="1:6" ht="18" customHeight="1">
      <c r="A9289" s="2">
        <v>8460229000</v>
      </c>
      <c r="B9289" s="2" t="s">
        <v>15383</v>
      </c>
      <c r="C9289" s="2" t="s">
        <v>15382</v>
      </c>
      <c r="D9289" s="2" t="s">
        <v>14241</v>
      </c>
      <c r="E9289" s="2" t="s">
        <v>149</v>
      </c>
      <c r="F9289" s="2"/>
    </row>
    <row r="9290" spans="1:6" ht="18" customHeight="1">
      <c r="A9290" s="2">
        <v>8460231100</v>
      </c>
      <c r="B9290" s="2" t="s">
        <v>15384</v>
      </c>
      <c r="C9290" s="2" t="s">
        <v>15382</v>
      </c>
      <c r="D9290" s="2" t="s">
        <v>14241</v>
      </c>
      <c r="E9290" s="2" t="s">
        <v>149</v>
      </c>
      <c r="F9290" s="2" t="s">
        <v>14703</v>
      </c>
    </row>
    <row r="9291" spans="1:6" ht="18" customHeight="1">
      <c r="A9291" s="2">
        <v>8460231900</v>
      </c>
      <c r="B9291" s="2" t="s">
        <v>15385</v>
      </c>
      <c r="C9291" s="2" t="s">
        <v>15382</v>
      </c>
      <c r="D9291" s="2" t="s">
        <v>14241</v>
      </c>
      <c r="E9291" s="2" t="s">
        <v>149</v>
      </c>
      <c r="F9291" s="2" t="s">
        <v>14703</v>
      </c>
    </row>
    <row r="9292" spans="1:6" ht="18" customHeight="1">
      <c r="A9292" s="2">
        <v>8460239000</v>
      </c>
      <c r="B9292" s="2" t="s">
        <v>15385</v>
      </c>
      <c r="C9292" s="2" t="s">
        <v>15382</v>
      </c>
      <c r="D9292" s="2" t="s">
        <v>14241</v>
      </c>
      <c r="E9292" s="2" t="s">
        <v>149</v>
      </c>
      <c r="F9292" s="2"/>
    </row>
    <row r="9293" spans="1:6" ht="18" customHeight="1">
      <c r="A9293" s="2">
        <v>8460241100</v>
      </c>
      <c r="B9293" s="2" t="s">
        <v>15386</v>
      </c>
      <c r="C9293" s="2" t="s">
        <v>15382</v>
      </c>
      <c r="D9293" s="2" t="s">
        <v>14241</v>
      </c>
      <c r="E9293" s="2" t="s">
        <v>149</v>
      </c>
      <c r="F9293" s="2" t="s">
        <v>14703</v>
      </c>
    </row>
    <row r="9294" spans="1:6" ht="18" customHeight="1">
      <c r="A9294" s="2">
        <v>8460241900</v>
      </c>
      <c r="B9294" s="2" t="s">
        <v>15387</v>
      </c>
      <c r="C9294" s="2" t="s">
        <v>15382</v>
      </c>
      <c r="D9294" s="2" t="s">
        <v>14241</v>
      </c>
      <c r="E9294" s="2" t="s">
        <v>149</v>
      </c>
      <c r="F9294" s="2" t="s">
        <v>14703</v>
      </c>
    </row>
    <row r="9295" spans="1:6" ht="18" customHeight="1">
      <c r="A9295" s="2">
        <v>8460249000</v>
      </c>
      <c r="B9295" s="2" t="s">
        <v>15387</v>
      </c>
      <c r="C9295" s="2" t="s">
        <v>15382</v>
      </c>
      <c r="D9295" s="2" t="s">
        <v>14241</v>
      </c>
      <c r="E9295" s="2" t="s">
        <v>149</v>
      </c>
      <c r="F9295" s="2"/>
    </row>
    <row r="9296" spans="1:6" ht="18" customHeight="1">
      <c r="A9296" s="2">
        <v>8460291100</v>
      </c>
      <c r="B9296" s="2" t="s">
        <v>15388</v>
      </c>
      <c r="C9296" s="2" t="s">
        <v>15382</v>
      </c>
      <c r="D9296" s="2" t="s">
        <v>14241</v>
      </c>
      <c r="E9296" s="2" t="s">
        <v>149</v>
      </c>
      <c r="F9296" s="2"/>
    </row>
    <row r="9297" spans="1:6" ht="18" customHeight="1">
      <c r="A9297" s="2">
        <v>8460291200</v>
      </c>
      <c r="B9297" s="2" t="s">
        <v>15389</v>
      </c>
      <c r="C9297" s="2" t="s">
        <v>15382</v>
      </c>
      <c r="D9297" s="2" t="s">
        <v>14241</v>
      </c>
      <c r="E9297" s="2" t="s">
        <v>149</v>
      </c>
      <c r="F9297" s="2"/>
    </row>
    <row r="9298" spans="1:6" ht="18" customHeight="1">
      <c r="A9298" s="2">
        <v>8460291300</v>
      </c>
      <c r="B9298" s="2" t="s">
        <v>15390</v>
      </c>
      <c r="C9298" s="2" t="s">
        <v>15382</v>
      </c>
      <c r="D9298" s="2" t="s">
        <v>14241</v>
      </c>
      <c r="E9298" s="2" t="s">
        <v>149</v>
      </c>
      <c r="F9298" s="2"/>
    </row>
    <row r="9299" spans="1:6" ht="18" customHeight="1">
      <c r="A9299" s="2">
        <v>8460291900</v>
      </c>
      <c r="B9299" s="2" t="s">
        <v>15391</v>
      </c>
      <c r="C9299" s="2" t="s">
        <v>15382</v>
      </c>
      <c r="D9299" s="2" t="s">
        <v>14241</v>
      </c>
      <c r="E9299" s="2" t="s">
        <v>149</v>
      </c>
      <c r="F9299" s="2"/>
    </row>
    <row r="9300" spans="1:6" ht="18" customHeight="1">
      <c r="A9300" s="2">
        <v>8460299000</v>
      </c>
      <c r="B9300" s="2" t="s">
        <v>15391</v>
      </c>
      <c r="C9300" s="2" t="s">
        <v>15382</v>
      </c>
      <c r="D9300" s="2" t="s">
        <v>14241</v>
      </c>
      <c r="E9300" s="2" t="s">
        <v>149</v>
      </c>
      <c r="F9300" s="2"/>
    </row>
    <row r="9301" spans="1:6" ht="18" customHeight="1">
      <c r="A9301" s="2">
        <v>8460310000</v>
      </c>
      <c r="B9301" s="2" t="s">
        <v>15392</v>
      </c>
      <c r="C9301" s="2" t="s">
        <v>15393</v>
      </c>
      <c r="D9301" s="2" t="s">
        <v>14241</v>
      </c>
      <c r="E9301" s="2" t="s">
        <v>149</v>
      </c>
      <c r="F9301" s="2"/>
    </row>
    <row r="9302" spans="1:6" ht="18" customHeight="1">
      <c r="A9302" s="2">
        <v>8460390000</v>
      </c>
      <c r="B9302" s="2" t="s">
        <v>15394</v>
      </c>
      <c r="C9302" s="2" t="s">
        <v>15393</v>
      </c>
      <c r="D9302" s="2" t="s">
        <v>14241</v>
      </c>
      <c r="E9302" s="2" t="s">
        <v>149</v>
      </c>
      <c r="F9302" s="2"/>
    </row>
    <row r="9303" spans="1:6" ht="18" customHeight="1">
      <c r="A9303" s="2">
        <v>8460401000</v>
      </c>
      <c r="B9303" s="2" t="s">
        <v>15395</v>
      </c>
      <c r="C9303" s="2" t="s">
        <v>15396</v>
      </c>
      <c r="D9303" s="2" t="s">
        <v>14241</v>
      </c>
      <c r="E9303" s="2" t="s">
        <v>149</v>
      </c>
      <c r="F9303" s="2"/>
    </row>
    <row r="9304" spans="1:6" ht="18" customHeight="1">
      <c r="A9304" s="2">
        <v>8460402000</v>
      </c>
      <c r="B9304" s="2" t="s">
        <v>15397</v>
      </c>
      <c r="C9304" s="2" t="s">
        <v>15396</v>
      </c>
      <c r="D9304" s="2" t="s">
        <v>14241</v>
      </c>
      <c r="E9304" s="2" t="s">
        <v>149</v>
      </c>
      <c r="F9304" s="2"/>
    </row>
    <row r="9305" spans="1:6" ht="18" customHeight="1">
      <c r="A9305" s="2">
        <v>8460901000</v>
      </c>
      <c r="B9305" s="2" t="s">
        <v>15398</v>
      </c>
      <c r="C9305" s="2" t="s">
        <v>9068</v>
      </c>
      <c r="D9305" s="2" t="s">
        <v>14241</v>
      </c>
      <c r="E9305" s="2" t="s">
        <v>149</v>
      </c>
      <c r="F9305" s="2"/>
    </row>
    <row r="9306" spans="1:6" ht="18" customHeight="1">
      <c r="A9306" s="2">
        <v>8460902000</v>
      </c>
      <c r="B9306" s="2" t="s">
        <v>15399</v>
      </c>
      <c r="C9306" s="2" t="s">
        <v>9068</v>
      </c>
      <c r="D9306" s="2" t="s">
        <v>14241</v>
      </c>
      <c r="E9306" s="2" t="s">
        <v>149</v>
      </c>
      <c r="F9306" s="2"/>
    </row>
    <row r="9307" spans="1:6" ht="18" customHeight="1">
      <c r="A9307" s="2">
        <v>8460909000</v>
      </c>
      <c r="B9307" s="2" t="s">
        <v>15400</v>
      </c>
      <c r="C9307" s="2" t="s">
        <v>9068</v>
      </c>
      <c r="D9307" s="2" t="s">
        <v>14241</v>
      </c>
      <c r="E9307" s="2" t="s">
        <v>149</v>
      </c>
      <c r="F9307" s="2"/>
    </row>
    <row r="9308" spans="1:6" ht="18" customHeight="1">
      <c r="A9308" s="2">
        <v>8461201000</v>
      </c>
      <c r="B9308" s="2" t="s">
        <v>15401</v>
      </c>
      <c r="C9308" s="2" t="s">
        <v>15402</v>
      </c>
      <c r="D9308" s="2" t="s">
        <v>14241</v>
      </c>
      <c r="E9308" s="2" t="s">
        <v>149</v>
      </c>
      <c r="F9308" s="2"/>
    </row>
    <row r="9309" spans="1:6" ht="18" customHeight="1">
      <c r="A9309" s="2">
        <v>8461202000</v>
      </c>
      <c r="B9309" s="2" t="s">
        <v>15403</v>
      </c>
      <c r="C9309" s="2" t="s">
        <v>15402</v>
      </c>
      <c r="D9309" s="2" t="s">
        <v>14241</v>
      </c>
      <c r="E9309" s="2" t="s">
        <v>149</v>
      </c>
      <c r="F9309" s="2"/>
    </row>
    <row r="9310" spans="1:6" ht="18" customHeight="1">
      <c r="A9310" s="2">
        <v>8461300000</v>
      </c>
      <c r="B9310" s="2" t="s">
        <v>15404</v>
      </c>
      <c r="C9310" s="2" t="s">
        <v>15402</v>
      </c>
      <c r="D9310" s="2" t="s">
        <v>14241</v>
      </c>
      <c r="E9310" s="2" t="s">
        <v>149</v>
      </c>
      <c r="F9310" s="2"/>
    </row>
    <row r="9311" spans="1:6" ht="18" customHeight="1">
      <c r="A9311" s="2">
        <v>8461401100</v>
      </c>
      <c r="B9311" s="2" t="s">
        <v>15405</v>
      </c>
      <c r="C9311" s="2" t="s">
        <v>15406</v>
      </c>
      <c r="D9311" s="2" t="s">
        <v>14241</v>
      </c>
      <c r="E9311" s="2" t="s">
        <v>149</v>
      </c>
      <c r="F9311" s="2" t="s">
        <v>14703</v>
      </c>
    </row>
    <row r="9312" spans="1:6" ht="18" customHeight="1">
      <c r="A9312" s="2">
        <v>8461401900</v>
      </c>
      <c r="B9312" s="2" t="s">
        <v>15407</v>
      </c>
      <c r="C9312" s="2" t="s">
        <v>15406</v>
      </c>
      <c r="D9312" s="2" t="s">
        <v>14241</v>
      </c>
      <c r="E9312" s="2" t="s">
        <v>149</v>
      </c>
      <c r="F9312" s="2" t="s">
        <v>14703</v>
      </c>
    </row>
    <row r="9313" spans="1:6" ht="18" customHeight="1">
      <c r="A9313" s="2">
        <v>8461409000</v>
      </c>
      <c r="B9313" s="2" t="s">
        <v>15408</v>
      </c>
      <c r="C9313" s="2" t="s">
        <v>15406</v>
      </c>
      <c r="D9313" s="2" t="s">
        <v>14241</v>
      </c>
      <c r="E9313" s="2" t="s">
        <v>149</v>
      </c>
      <c r="F9313" s="2"/>
    </row>
    <row r="9314" spans="1:6" ht="18" customHeight="1">
      <c r="A9314" s="2">
        <v>8461500010</v>
      </c>
      <c r="B9314" s="2" t="s">
        <v>15409</v>
      </c>
      <c r="C9314" s="2" t="s">
        <v>15410</v>
      </c>
      <c r="D9314" s="2" t="s">
        <v>14241</v>
      </c>
      <c r="E9314" s="2" t="s">
        <v>149</v>
      </c>
      <c r="F9314" s="2">
        <v>3</v>
      </c>
    </row>
    <row r="9315" spans="1:6" ht="18" customHeight="1">
      <c r="A9315" s="2">
        <v>8461500090</v>
      </c>
      <c r="B9315" s="2" t="s">
        <v>15411</v>
      </c>
      <c r="C9315" s="2" t="s">
        <v>15410</v>
      </c>
      <c r="D9315" s="2" t="s">
        <v>14241</v>
      </c>
      <c r="E9315" s="2" t="s">
        <v>149</v>
      </c>
      <c r="F9315" s="2"/>
    </row>
    <row r="9316" spans="1:6" ht="18" customHeight="1">
      <c r="A9316" s="2">
        <v>8461901100</v>
      </c>
      <c r="B9316" s="2" t="s">
        <v>15412</v>
      </c>
      <c r="C9316" s="2" t="s">
        <v>15402</v>
      </c>
      <c r="D9316" s="2" t="s">
        <v>14241</v>
      </c>
      <c r="E9316" s="2" t="s">
        <v>149</v>
      </c>
      <c r="F9316" s="2"/>
    </row>
    <row r="9317" spans="1:6" ht="18" customHeight="1">
      <c r="A9317" s="2">
        <v>8461901900</v>
      </c>
      <c r="B9317" s="2" t="s">
        <v>15413</v>
      </c>
      <c r="C9317" s="2" t="s">
        <v>15402</v>
      </c>
      <c r="D9317" s="2" t="s">
        <v>14241</v>
      </c>
      <c r="E9317" s="2" t="s">
        <v>149</v>
      </c>
      <c r="F9317" s="2"/>
    </row>
    <row r="9318" spans="1:6" ht="18" customHeight="1">
      <c r="A9318" s="2">
        <v>8461909000</v>
      </c>
      <c r="B9318" s="2" t="s">
        <v>15414</v>
      </c>
      <c r="C9318" s="2" t="s">
        <v>15402</v>
      </c>
      <c r="D9318" s="2" t="s">
        <v>14241</v>
      </c>
      <c r="E9318" s="2" t="s">
        <v>149</v>
      </c>
      <c r="F9318" s="2"/>
    </row>
    <row r="9319" spans="1:6" ht="18" customHeight="1">
      <c r="A9319" s="2">
        <v>8462111000</v>
      </c>
      <c r="B9319" s="2" t="s">
        <v>15415</v>
      </c>
      <c r="C9319" s="2" t="s">
        <v>15416</v>
      </c>
      <c r="D9319" s="2" t="s">
        <v>14241</v>
      </c>
      <c r="E9319" s="2" t="s">
        <v>149</v>
      </c>
      <c r="F9319" s="2"/>
    </row>
    <row r="9320" spans="1:6" ht="18" customHeight="1">
      <c r="A9320" s="2">
        <v>8462119000</v>
      </c>
      <c r="B9320" s="2" t="s">
        <v>15417</v>
      </c>
      <c r="C9320" s="2" t="s">
        <v>15416</v>
      </c>
      <c r="D9320" s="2" t="s">
        <v>14241</v>
      </c>
      <c r="E9320" s="2" t="s">
        <v>149</v>
      </c>
      <c r="F9320" s="2"/>
    </row>
    <row r="9321" spans="1:6" ht="18" customHeight="1">
      <c r="A9321" s="2">
        <v>8462191000</v>
      </c>
      <c r="B9321" s="2" t="s">
        <v>15418</v>
      </c>
      <c r="C9321" s="2" t="s">
        <v>15416</v>
      </c>
      <c r="D9321" s="2" t="s">
        <v>14241</v>
      </c>
      <c r="E9321" s="2" t="s">
        <v>149</v>
      </c>
      <c r="F9321" s="2"/>
    </row>
    <row r="9322" spans="1:6" ht="18" customHeight="1">
      <c r="A9322" s="2">
        <v>8462199000</v>
      </c>
      <c r="B9322" s="2" t="s">
        <v>15419</v>
      </c>
      <c r="C9322" s="2" t="s">
        <v>15416</v>
      </c>
      <c r="D9322" s="2" t="s">
        <v>14241</v>
      </c>
      <c r="E9322" s="2" t="s">
        <v>149</v>
      </c>
      <c r="F9322" s="2"/>
    </row>
    <row r="9323" spans="1:6" ht="18" customHeight="1">
      <c r="A9323" s="2">
        <v>8462221000</v>
      </c>
      <c r="B9323" s="2" t="s">
        <v>15420</v>
      </c>
      <c r="C9323" s="2" t="s">
        <v>15416</v>
      </c>
      <c r="D9323" s="2" t="s">
        <v>14241</v>
      </c>
      <c r="E9323" s="2" t="s">
        <v>149</v>
      </c>
      <c r="F9323" s="2"/>
    </row>
    <row r="9324" spans="1:6" ht="18" customHeight="1">
      <c r="A9324" s="2">
        <v>8462229000</v>
      </c>
      <c r="B9324" s="2" t="s">
        <v>15421</v>
      </c>
      <c r="C9324" s="2" t="s">
        <v>15416</v>
      </c>
      <c r="D9324" s="2" t="s">
        <v>14241</v>
      </c>
      <c r="E9324" s="2" t="s">
        <v>149</v>
      </c>
      <c r="F9324" s="2"/>
    </row>
    <row r="9325" spans="1:6" ht="18" customHeight="1">
      <c r="A9325" s="2">
        <v>8462230000</v>
      </c>
      <c r="B9325" s="2" t="s">
        <v>15422</v>
      </c>
      <c r="C9325" s="2" t="s">
        <v>15416</v>
      </c>
      <c r="D9325" s="2" t="s">
        <v>14241</v>
      </c>
      <c r="E9325" s="2" t="s">
        <v>149</v>
      </c>
      <c r="F9325" s="2"/>
    </row>
    <row r="9326" spans="1:6" ht="18" customHeight="1">
      <c r="A9326" s="2">
        <v>8462240000</v>
      </c>
      <c r="B9326" s="2" t="s">
        <v>15423</v>
      </c>
      <c r="C9326" s="2" t="s">
        <v>15416</v>
      </c>
      <c r="D9326" s="2" t="s">
        <v>14241</v>
      </c>
      <c r="E9326" s="2" t="s">
        <v>149</v>
      </c>
      <c r="F9326" s="2"/>
    </row>
    <row r="9327" spans="1:6" ht="18" customHeight="1">
      <c r="A9327" s="2">
        <v>8462250000</v>
      </c>
      <c r="B9327" s="2" t="s">
        <v>15424</v>
      </c>
      <c r="C9327" s="2" t="s">
        <v>15416</v>
      </c>
      <c r="D9327" s="2" t="s">
        <v>14241</v>
      </c>
      <c r="E9327" s="2" t="s">
        <v>149</v>
      </c>
      <c r="F9327" s="2"/>
    </row>
    <row r="9328" spans="1:6" ht="18" customHeight="1">
      <c r="A9328" s="2">
        <v>8462261000</v>
      </c>
      <c r="B9328" s="2" t="s">
        <v>15425</v>
      </c>
      <c r="C9328" s="2" t="s">
        <v>15416</v>
      </c>
      <c r="D9328" s="2" t="s">
        <v>14241</v>
      </c>
      <c r="E9328" s="2" t="s">
        <v>149</v>
      </c>
      <c r="F9328" s="2"/>
    </row>
    <row r="9329" spans="1:6" ht="18" customHeight="1">
      <c r="A9329" s="2">
        <v>8462269000</v>
      </c>
      <c r="B9329" s="2" t="s">
        <v>15426</v>
      </c>
      <c r="C9329" s="2" t="s">
        <v>15416</v>
      </c>
      <c r="D9329" s="2" t="s">
        <v>14241</v>
      </c>
      <c r="E9329" s="2" t="s">
        <v>149</v>
      </c>
      <c r="F9329" s="2"/>
    </row>
    <row r="9330" spans="1:6" ht="18" customHeight="1">
      <c r="A9330" s="2">
        <v>8462291000</v>
      </c>
      <c r="B9330" s="2" t="s">
        <v>15427</v>
      </c>
      <c r="C9330" s="2" t="s">
        <v>15416</v>
      </c>
      <c r="D9330" s="2" t="s">
        <v>14241</v>
      </c>
      <c r="E9330" s="2" t="s">
        <v>149</v>
      </c>
      <c r="F9330" s="2"/>
    </row>
    <row r="9331" spans="1:6" ht="18" customHeight="1">
      <c r="A9331" s="2">
        <v>8462299000</v>
      </c>
      <c r="B9331" s="2" t="s">
        <v>15428</v>
      </c>
      <c r="C9331" s="2" t="s">
        <v>15416</v>
      </c>
      <c r="D9331" s="2" t="s">
        <v>14241</v>
      </c>
      <c r="E9331" s="2" t="s">
        <v>149</v>
      </c>
      <c r="F9331" s="2"/>
    </row>
    <row r="9332" spans="1:6" ht="18" customHeight="1">
      <c r="A9332" s="2">
        <v>8462321000</v>
      </c>
      <c r="B9332" s="2" t="s">
        <v>15429</v>
      </c>
      <c r="C9332" s="2" t="s">
        <v>15416</v>
      </c>
      <c r="D9332" s="2" t="s">
        <v>14241</v>
      </c>
      <c r="E9332" s="2" t="s">
        <v>149</v>
      </c>
      <c r="F9332" s="2"/>
    </row>
    <row r="9333" spans="1:6" ht="18" customHeight="1">
      <c r="A9333" s="2">
        <v>8462329000</v>
      </c>
      <c r="B9333" s="2" t="s">
        <v>15430</v>
      </c>
      <c r="C9333" s="2" t="s">
        <v>15416</v>
      </c>
      <c r="D9333" s="2" t="s">
        <v>14241</v>
      </c>
      <c r="E9333" s="2" t="s">
        <v>149</v>
      </c>
      <c r="F9333" s="2"/>
    </row>
    <row r="9334" spans="1:6" ht="18" customHeight="1">
      <c r="A9334" s="2">
        <v>8462330000</v>
      </c>
      <c r="B9334" s="2" t="s">
        <v>15431</v>
      </c>
      <c r="C9334" s="2" t="s">
        <v>15416</v>
      </c>
      <c r="D9334" s="2" t="s">
        <v>14241</v>
      </c>
      <c r="E9334" s="2" t="s">
        <v>149</v>
      </c>
      <c r="F9334" s="2"/>
    </row>
    <row r="9335" spans="1:6" ht="18" customHeight="1">
      <c r="A9335" s="2">
        <v>8462390000</v>
      </c>
      <c r="B9335" s="2" t="s">
        <v>15432</v>
      </c>
      <c r="C9335" s="2" t="s">
        <v>15416</v>
      </c>
      <c r="D9335" s="2" t="s">
        <v>14241</v>
      </c>
      <c r="E9335" s="2" t="s">
        <v>149</v>
      </c>
      <c r="F9335" s="2"/>
    </row>
    <row r="9336" spans="1:6" ht="18" customHeight="1">
      <c r="A9336" s="2">
        <v>8462421100</v>
      </c>
      <c r="B9336" s="2" t="s">
        <v>15433</v>
      </c>
      <c r="C9336" s="2" t="s">
        <v>15416</v>
      </c>
      <c r="D9336" s="2" t="s">
        <v>14241</v>
      </c>
      <c r="E9336" s="2" t="s">
        <v>149</v>
      </c>
      <c r="F9336" s="2"/>
    </row>
    <row r="9337" spans="1:6" ht="18" customHeight="1">
      <c r="A9337" s="2">
        <v>8462421200</v>
      </c>
      <c r="B9337" s="2" t="s">
        <v>15434</v>
      </c>
      <c r="C9337" s="2" t="s">
        <v>15416</v>
      </c>
      <c r="D9337" s="2" t="s">
        <v>14241</v>
      </c>
      <c r="E9337" s="2" t="s">
        <v>149</v>
      </c>
      <c r="F9337" s="2"/>
    </row>
    <row r="9338" spans="1:6" ht="18" customHeight="1">
      <c r="A9338" s="2">
        <v>8462429000</v>
      </c>
      <c r="B9338" s="2" t="s">
        <v>15435</v>
      </c>
      <c r="C9338" s="2" t="s">
        <v>15416</v>
      </c>
      <c r="D9338" s="2" t="s">
        <v>14241</v>
      </c>
      <c r="E9338" s="2" t="s">
        <v>149</v>
      </c>
      <c r="F9338" s="2"/>
    </row>
    <row r="9339" spans="1:6" ht="18" customHeight="1">
      <c r="A9339" s="2">
        <v>8462490000</v>
      </c>
      <c r="B9339" s="2" t="s">
        <v>15436</v>
      </c>
      <c r="C9339" s="2" t="s">
        <v>15416</v>
      </c>
      <c r="D9339" s="2" t="s">
        <v>14241</v>
      </c>
      <c r="E9339" s="2" t="s">
        <v>149</v>
      </c>
      <c r="F9339" s="2"/>
    </row>
    <row r="9340" spans="1:6" ht="18" customHeight="1">
      <c r="A9340" s="2">
        <v>8462510010</v>
      </c>
      <c r="B9340" s="2" t="s">
        <v>15437</v>
      </c>
      <c r="C9340" s="2" t="s">
        <v>15416</v>
      </c>
      <c r="D9340" s="2" t="s">
        <v>14241</v>
      </c>
      <c r="E9340" s="2" t="s">
        <v>149</v>
      </c>
      <c r="F9340" s="2"/>
    </row>
    <row r="9341" spans="1:6" ht="18" customHeight="1">
      <c r="A9341" s="2">
        <v>8462510090</v>
      </c>
      <c r="B9341" s="2" t="s">
        <v>15438</v>
      </c>
      <c r="C9341" s="2" t="s">
        <v>15416</v>
      </c>
      <c r="D9341" s="2" t="s">
        <v>14241</v>
      </c>
      <c r="E9341" s="2" t="s">
        <v>149</v>
      </c>
      <c r="F9341" s="2"/>
    </row>
    <row r="9342" spans="1:6" ht="18" customHeight="1">
      <c r="A9342" s="2">
        <v>8462590010</v>
      </c>
      <c r="B9342" s="2" t="s">
        <v>15439</v>
      </c>
      <c r="C9342" s="2" t="s">
        <v>15416</v>
      </c>
      <c r="D9342" s="2" t="s">
        <v>14241</v>
      </c>
      <c r="E9342" s="2" t="s">
        <v>149</v>
      </c>
      <c r="F9342" s="2"/>
    </row>
    <row r="9343" spans="1:6" ht="18" customHeight="1">
      <c r="A9343" s="2">
        <v>8462590090</v>
      </c>
      <c r="B9343" s="2" t="s">
        <v>15440</v>
      </c>
      <c r="C9343" s="2" t="s">
        <v>15416</v>
      </c>
      <c r="D9343" s="2" t="s">
        <v>14241</v>
      </c>
      <c r="E9343" s="2" t="s">
        <v>149</v>
      </c>
      <c r="F9343" s="2"/>
    </row>
    <row r="9344" spans="1:6" ht="18" customHeight="1">
      <c r="A9344" s="2">
        <v>8462611010</v>
      </c>
      <c r="B9344" s="2" t="s">
        <v>15441</v>
      </c>
      <c r="C9344" s="2" t="s">
        <v>15416</v>
      </c>
      <c r="D9344" s="2" t="s">
        <v>14241</v>
      </c>
      <c r="E9344" s="2" t="s">
        <v>149</v>
      </c>
      <c r="F9344" s="2"/>
    </row>
    <row r="9345" spans="1:6" ht="18" customHeight="1">
      <c r="A9345" s="2">
        <v>8462611090</v>
      </c>
      <c r="B9345" s="2" t="s">
        <v>15442</v>
      </c>
      <c r="C9345" s="2" t="s">
        <v>15416</v>
      </c>
      <c r="D9345" s="2" t="s">
        <v>14241</v>
      </c>
      <c r="E9345" s="2" t="s">
        <v>149</v>
      </c>
      <c r="F9345" s="2"/>
    </row>
    <row r="9346" spans="1:6" ht="18" customHeight="1">
      <c r="A9346" s="2">
        <v>8462619010</v>
      </c>
      <c r="B9346" s="2" t="s">
        <v>15443</v>
      </c>
      <c r="C9346" s="2" t="s">
        <v>15416</v>
      </c>
      <c r="D9346" s="2" t="s">
        <v>14241</v>
      </c>
      <c r="E9346" s="2" t="s">
        <v>149</v>
      </c>
      <c r="F9346" s="2"/>
    </row>
    <row r="9347" spans="1:6" ht="18" customHeight="1">
      <c r="A9347" s="2">
        <v>8462619090</v>
      </c>
      <c r="B9347" s="2" t="s">
        <v>15444</v>
      </c>
      <c r="C9347" s="2" t="s">
        <v>15416</v>
      </c>
      <c r="D9347" s="2" t="s">
        <v>14241</v>
      </c>
      <c r="E9347" s="2" t="s">
        <v>149</v>
      </c>
      <c r="F9347" s="2"/>
    </row>
    <row r="9348" spans="1:6" ht="18" customHeight="1">
      <c r="A9348" s="2">
        <v>8462621010</v>
      </c>
      <c r="B9348" s="2" t="s">
        <v>15445</v>
      </c>
      <c r="C9348" s="2" t="s">
        <v>15416</v>
      </c>
      <c r="D9348" s="2" t="s">
        <v>14241</v>
      </c>
      <c r="E9348" s="2" t="s">
        <v>149</v>
      </c>
      <c r="F9348" s="2"/>
    </row>
    <row r="9349" spans="1:6" ht="18" customHeight="1">
      <c r="A9349" s="2">
        <v>8462621090</v>
      </c>
      <c r="B9349" s="2" t="s">
        <v>15446</v>
      </c>
      <c r="C9349" s="2" t="s">
        <v>15416</v>
      </c>
      <c r="D9349" s="2" t="s">
        <v>14241</v>
      </c>
      <c r="E9349" s="2" t="s">
        <v>149</v>
      </c>
      <c r="F9349" s="2"/>
    </row>
    <row r="9350" spans="1:6" ht="18" customHeight="1">
      <c r="A9350" s="2">
        <v>8462629010</v>
      </c>
      <c r="B9350" s="2" t="s">
        <v>15447</v>
      </c>
      <c r="C9350" s="2" t="s">
        <v>15416</v>
      </c>
      <c r="D9350" s="2" t="s">
        <v>14241</v>
      </c>
      <c r="E9350" s="2" t="s">
        <v>149</v>
      </c>
      <c r="F9350" s="2"/>
    </row>
    <row r="9351" spans="1:6" ht="18" customHeight="1">
      <c r="A9351" s="2">
        <v>8462629090</v>
      </c>
      <c r="B9351" s="2" t="s">
        <v>15448</v>
      </c>
      <c r="C9351" s="2" t="s">
        <v>15416</v>
      </c>
      <c r="D9351" s="2" t="s">
        <v>14241</v>
      </c>
      <c r="E9351" s="2" t="s">
        <v>149</v>
      </c>
      <c r="F9351" s="2"/>
    </row>
    <row r="9352" spans="1:6" ht="18" customHeight="1">
      <c r="A9352" s="2">
        <v>8462630010</v>
      </c>
      <c r="B9352" s="2" t="s">
        <v>15449</v>
      </c>
      <c r="C9352" s="2" t="s">
        <v>15416</v>
      </c>
      <c r="D9352" s="2" t="s">
        <v>14241</v>
      </c>
      <c r="E9352" s="2" t="s">
        <v>149</v>
      </c>
      <c r="F9352" s="2"/>
    </row>
    <row r="9353" spans="1:6" ht="18" customHeight="1">
      <c r="A9353" s="2">
        <v>8462630090</v>
      </c>
      <c r="B9353" s="2" t="s">
        <v>15450</v>
      </c>
      <c r="C9353" s="2" t="s">
        <v>15416</v>
      </c>
      <c r="D9353" s="2" t="s">
        <v>14241</v>
      </c>
      <c r="E9353" s="2" t="s">
        <v>149</v>
      </c>
      <c r="F9353" s="2"/>
    </row>
    <row r="9354" spans="1:6" ht="18" customHeight="1">
      <c r="A9354" s="2">
        <v>8462691010</v>
      </c>
      <c r="B9354" s="2" t="s">
        <v>15451</v>
      </c>
      <c r="C9354" s="2" t="s">
        <v>15416</v>
      </c>
      <c r="D9354" s="2" t="s">
        <v>14241</v>
      </c>
      <c r="E9354" s="2" t="s">
        <v>149</v>
      </c>
      <c r="F9354" s="2"/>
    </row>
    <row r="9355" spans="1:6" ht="18" customHeight="1">
      <c r="A9355" s="2">
        <v>8462691090</v>
      </c>
      <c r="B9355" s="2" t="s">
        <v>15452</v>
      </c>
      <c r="C9355" s="2" t="s">
        <v>15416</v>
      </c>
      <c r="D9355" s="2" t="s">
        <v>14241</v>
      </c>
      <c r="E9355" s="2" t="s">
        <v>149</v>
      </c>
      <c r="F9355" s="2"/>
    </row>
    <row r="9356" spans="1:6" ht="18" customHeight="1">
      <c r="A9356" s="2">
        <v>8462699010</v>
      </c>
      <c r="B9356" s="2" t="s">
        <v>15453</v>
      </c>
      <c r="C9356" s="2" t="s">
        <v>15416</v>
      </c>
      <c r="D9356" s="2" t="s">
        <v>14241</v>
      </c>
      <c r="E9356" s="2" t="s">
        <v>149</v>
      </c>
      <c r="F9356" s="2"/>
    </row>
    <row r="9357" spans="1:6" ht="18" customHeight="1">
      <c r="A9357" s="2">
        <v>8462699090</v>
      </c>
      <c r="B9357" s="2" t="s">
        <v>15454</v>
      </c>
      <c r="C9357" s="2" t="s">
        <v>15416</v>
      </c>
      <c r="D9357" s="2" t="s">
        <v>14241</v>
      </c>
      <c r="E9357" s="2" t="s">
        <v>149</v>
      </c>
      <c r="F9357" s="2"/>
    </row>
    <row r="9358" spans="1:6" ht="18" customHeight="1">
      <c r="A9358" s="2">
        <v>8462901010</v>
      </c>
      <c r="B9358" s="2" t="s">
        <v>15455</v>
      </c>
      <c r="C9358" s="2" t="s">
        <v>15416</v>
      </c>
      <c r="D9358" s="2" t="s">
        <v>14241</v>
      </c>
      <c r="E9358" s="2" t="s">
        <v>149</v>
      </c>
      <c r="F9358" s="2"/>
    </row>
    <row r="9359" spans="1:6" ht="18" customHeight="1">
      <c r="A9359" s="2">
        <v>8462901090</v>
      </c>
      <c r="B9359" s="2" t="s">
        <v>15456</v>
      </c>
      <c r="C9359" s="2" t="s">
        <v>15416</v>
      </c>
      <c r="D9359" s="2" t="s">
        <v>14241</v>
      </c>
      <c r="E9359" s="2" t="s">
        <v>149</v>
      </c>
      <c r="F9359" s="2"/>
    </row>
    <row r="9360" spans="1:6" ht="18" customHeight="1">
      <c r="A9360" s="2">
        <v>8462909010</v>
      </c>
      <c r="B9360" s="2" t="s">
        <v>15457</v>
      </c>
      <c r="C9360" s="2" t="s">
        <v>15416</v>
      </c>
      <c r="D9360" s="2" t="s">
        <v>14241</v>
      </c>
      <c r="E9360" s="2" t="s">
        <v>149</v>
      </c>
      <c r="F9360" s="2"/>
    </row>
    <row r="9361" spans="1:6" ht="18" customHeight="1">
      <c r="A9361" s="2">
        <v>8462909090</v>
      </c>
      <c r="B9361" s="2" t="s">
        <v>15458</v>
      </c>
      <c r="C9361" s="2" t="s">
        <v>15416</v>
      </c>
      <c r="D9361" s="2" t="s">
        <v>14241</v>
      </c>
      <c r="E9361" s="2" t="s">
        <v>149</v>
      </c>
      <c r="F9361" s="2"/>
    </row>
    <row r="9362" spans="1:6" ht="18" customHeight="1">
      <c r="A9362" s="2">
        <v>8463101100</v>
      </c>
      <c r="B9362" s="2" t="s">
        <v>15459</v>
      </c>
      <c r="C9362" s="2" t="s">
        <v>15460</v>
      </c>
      <c r="D9362" s="2" t="s">
        <v>14241</v>
      </c>
      <c r="E9362" s="2" t="s">
        <v>149</v>
      </c>
      <c r="F9362" s="2"/>
    </row>
    <row r="9363" spans="1:6" ht="18" customHeight="1">
      <c r="A9363" s="2">
        <v>8463101900</v>
      </c>
      <c r="B9363" s="2" t="s">
        <v>15461</v>
      </c>
      <c r="C9363" s="2" t="s">
        <v>15460</v>
      </c>
      <c r="D9363" s="2" t="s">
        <v>14241</v>
      </c>
      <c r="E9363" s="2" t="s">
        <v>149</v>
      </c>
      <c r="F9363" s="2"/>
    </row>
    <row r="9364" spans="1:6" ht="18" customHeight="1">
      <c r="A9364" s="2">
        <v>8463102000</v>
      </c>
      <c r="B9364" s="2" t="s">
        <v>15462</v>
      </c>
      <c r="C9364" s="2" t="s">
        <v>15460</v>
      </c>
      <c r="D9364" s="2" t="s">
        <v>14241</v>
      </c>
      <c r="E9364" s="2" t="s">
        <v>149</v>
      </c>
      <c r="F9364" s="2"/>
    </row>
    <row r="9365" spans="1:6" ht="18" customHeight="1">
      <c r="A9365" s="2">
        <v>8463109000</v>
      </c>
      <c r="B9365" s="2" t="s">
        <v>15463</v>
      </c>
      <c r="C9365" s="2" t="s">
        <v>15460</v>
      </c>
      <c r="D9365" s="2" t="s">
        <v>14241</v>
      </c>
      <c r="E9365" s="2" t="s">
        <v>149</v>
      </c>
      <c r="F9365" s="2"/>
    </row>
    <row r="9366" spans="1:6" ht="18" customHeight="1">
      <c r="A9366" s="2">
        <v>8463200000</v>
      </c>
      <c r="B9366" s="2" t="s">
        <v>15464</v>
      </c>
      <c r="C9366" s="2" t="s">
        <v>15460</v>
      </c>
      <c r="D9366" s="2" t="s">
        <v>14241</v>
      </c>
      <c r="E9366" s="2" t="s">
        <v>149</v>
      </c>
      <c r="F9366" s="2"/>
    </row>
    <row r="9367" spans="1:6" ht="18" customHeight="1">
      <c r="A9367" s="2">
        <v>8463300000</v>
      </c>
      <c r="B9367" s="2" t="s">
        <v>15465</v>
      </c>
      <c r="C9367" s="2" t="s">
        <v>15460</v>
      </c>
      <c r="D9367" s="2" t="s">
        <v>14241</v>
      </c>
      <c r="E9367" s="2" t="s">
        <v>149</v>
      </c>
      <c r="F9367" s="2"/>
    </row>
    <row r="9368" spans="1:6" ht="18" customHeight="1">
      <c r="A9368" s="2">
        <v>8463900030</v>
      </c>
      <c r="B9368" s="2" t="s">
        <v>15466</v>
      </c>
      <c r="C9368" s="2" t="s">
        <v>15460</v>
      </c>
      <c r="D9368" s="2" t="s">
        <v>14241</v>
      </c>
      <c r="E9368" s="2" t="s">
        <v>149</v>
      </c>
      <c r="F9368" s="2">
        <v>3</v>
      </c>
    </row>
    <row r="9369" spans="1:6" ht="18" customHeight="1">
      <c r="A9369" s="2">
        <v>8463900090</v>
      </c>
      <c r="B9369" s="2" t="s">
        <v>15467</v>
      </c>
      <c r="C9369" s="2" t="s">
        <v>15460</v>
      </c>
      <c r="D9369" s="2" t="s">
        <v>14241</v>
      </c>
      <c r="E9369" s="2" t="s">
        <v>149</v>
      </c>
      <c r="F9369" s="2"/>
    </row>
    <row r="9370" spans="1:6" ht="18" customHeight="1">
      <c r="A9370" s="2">
        <v>8464101000</v>
      </c>
      <c r="B9370" s="2" t="s">
        <v>15468</v>
      </c>
      <c r="C9370" s="2" t="s">
        <v>15469</v>
      </c>
      <c r="D9370" s="2" t="s">
        <v>14241</v>
      </c>
      <c r="E9370" s="2" t="s">
        <v>149</v>
      </c>
      <c r="F9370" s="2"/>
    </row>
    <row r="9371" spans="1:6" ht="18" customHeight="1">
      <c r="A9371" s="2">
        <v>8464102000</v>
      </c>
      <c r="B9371" s="2" t="s">
        <v>15470</v>
      </c>
      <c r="C9371" s="2" t="s">
        <v>15469</v>
      </c>
      <c r="D9371" s="2" t="s">
        <v>14241</v>
      </c>
      <c r="E9371" s="2" t="s">
        <v>149</v>
      </c>
      <c r="F9371" s="2"/>
    </row>
    <row r="9372" spans="1:6" ht="18" customHeight="1">
      <c r="A9372" s="2">
        <v>8464109000</v>
      </c>
      <c r="B9372" s="2" t="s">
        <v>15471</v>
      </c>
      <c r="C9372" s="2" t="s">
        <v>15469</v>
      </c>
      <c r="D9372" s="2" t="s">
        <v>14241</v>
      </c>
      <c r="E9372" s="2" t="s">
        <v>149</v>
      </c>
      <c r="F9372" s="2"/>
    </row>
    <row r="9373" spans="1:6" ht="18" customHeight="1">
      <c r="A9373" s="2">
        <v>8464201000</v>
      </c>
      <c r="B9373" s="2" t="s">
        <v>15472</v>
      </c>
      <c r="C9373" s="2" t="s">
        <v>15469</v>
      </c>
      <c r="D9373" s="2" t="s">
        <v>14241</v>
      </c>
      <c r="E9373" s="2" t="s">
        <v>149</v>
      </c>
      <c r="F9373" s="2"/>
    </row>
    <row r="9374" spans="1:6" ht="18" customHeight="1">
      <c r="A9374" s="2">
        <v>8464209000</v>
      </c>
      <c r="B9374" s="2" t="s">
        <v>15473</v>
      </c>
      <c r="C9374" s="2" t="s">
        <v>15469</v>
      </c>
      <c r="D9374" s="2" t="s">
        <v>14241</v>
      </c>
      <c r="E9374" s="2" t="s">
        <v>149</v>
      </c>
      <c r="F9374" s="2"/>
    </row>
    <row r="9375" spans="1:6" ht="18" customHeight="1">
      <c r="A9375" s="2">
        <v>8464901100</v>
      </c>
      <c r="B9375" s="2" t="s">
        <v>15474</v>
      </c>
      <c r="C9375" s="2" t="s">
        <v>15469</v>
      </c>
      <c r="D9375" s="2" t="s">
        <v>14241</v>
      </c>
      <c r="E9375" s="2" t="s">
        <v>149</v>
      </c>
      <c r="F9375" s="2"/>
    </row>
    <row r="9376" spans="1:6" ht="18" customHeight="1">
      <c r="A9376" s="2">
        <v>8464901200</v>
      </c>
      <c r="B9376" s="2" t="s">
        <v>15475</v>
      </c>
      <c r="C9376" s="2" t="s">
        <v>15469</v>
      </c>
      <c r="D9376" s="2" t="s">
        <v>14241</v>
      </c>
      <c r="E9376" s="2" t="s">
        <v>149</v>
      </c>
      <c r="F9376" s="2"/>
    </row>
    <row r="9377" spans="1:6" ht="18" customHeight="1">
      <c r="A9377" s="2">
        <v>8464901900</v>
      </c>
      <c r="B9377" s="2" t="s">
        <v>15476</v>
      </c>
      <c r="C9377" s="2" t="s">
        <v>15469</v>
      </c>
      <c r="D9377" s="2" t="s">
        <v>14241</v>
      </c>
      <c r="E9377" s="2" t="s">
        <v>149</v>
      </c>
      <c r="F9377" s="2"/>
    </row>
    <row r="9378" spans="1:6" ht="18" customHeight="1">
      <c r="A9378" s="2">
        <v>8464909000</v>
      </c>
      <c r="B9378" s="2" t="s">
        <v>15477</v>
      </c>
      <c r="C9378" s="2" t="s">
        <v>15469</v>
      </c>
      <c r="D9378" s="2" t="s">
        <v>14241</v>
      </c>
      <c r="E9378" s="2" t="s">
        <v>149</v>
      </c>
      <c r="F9378" s="2"/>
    </row>
    <row r="9379" spans="1:6" ht="18" customHeight="1">
      <c r="A9379" s="2">
        <v>8465100000</v>
      </c>
      <c r="B9379" s="2" t="s">
        <v>15478</v>
      </c>
      <c r="C9379" s="2" t="s">
        <v>15469</v>
      </c>
      <c r="D9379" s="2" t="s">
        <v>14241</v>
      </c>
      <c r="E9379" s="2" t="s">
        <v>149</v>
      </c>
      <c r="F9379" s="2"/>
    </row>
    <row r="9380" spans="1:6" ht="18" customHeight="1">
      <c r="A9380" s="2">
        <v>8465201000</v>
      </c>
      <c r="B9380" s="2" t="s">
        <v>15479</v>
      </c>
      <c r="C9380" s="2" t="s">
        <v>15469</v>
      </c>
      <c r="D9380" s="2" t="s">
        <v>14241</v>
      </c>
      <c r="E9380" s="2" t="s">
        <v>149</v>
      </c>
      <c r="F9380" s="2"/>
    </row>
    <row r="9381" spans="1:6" ht="18" customHeight="1">
      <c r="A9381" s="2">
        <v>8465209000</v>
      </c>
      <c r="B9381" s="2" t="s">
        <v>15480</v>
      </c>
      <c r="C9381" s="2" t="s">
        <v>15469</v>
      </c>
      <c r="D9381" s="2" t="s">
        <v>14241</v>
      </c>
      <c r="E9381" s="2" t="s">
        <v>149</v>
      </c>
      <c r="F9381" s="2"/>
    </row>
    <row r="9382" spans="1:6" ht="18" customHeight="1">
      <c r="A9382" s="2">
        <v>8465910000</v>
      </c>
      <c r="B9382" s="2" t="s">
        <v>15481</v>
      </c>
      <c r="C9382" s="2" t="s">
        <v>15469</v>
      </c>
      <c r="D9382" s="2" t="s">
        <v>14241</v>
      </c>
      <c r="E9382" s="2" t="s">
        <v>149</v>
      </c>
      <c r="F9382" s="2"/>
    </row>
    <row r="9383" spans="1:6" ht="18" customHeight="1">
      <c r="A9383" s="2">
        <v>8465920000</v>
      </c>
      <c r="B9383" s="2" t="s">
        <v>15482</v>
      </c>
      <c r="C9383" s="2" t="s">
        <v>15469</v>
      </c>
      <c r="D9383" s="2" t="s">
        <v>14241</v>
      </c>
      <c r="E9383" s="2" t="s">
        <v>149</v>
      </c>
      <c r="F9383" s="2"/>
    </row>
    <row r="9384" spans="1:6" ht="18" customHeight="1">
      <c r="A9384" s="2">
        <v>8465930000</v>
      </c>
      <c r="B9384" s="2" t="s">
        <v>15483</v>
      </c>
      <c r="C9384" s="2" t="s">
        <v>15469</v>
      </c>
      <c r="D9384" s="2" t="s">
        <v>14241</v>
      </c>
      <c r="E9384" s="2" t="s">
        <v>149</v>
      </c>
      <c r="F9384" s="2"/>
    </row>
    <row r="9385" spans="1:6" ht="18" customHeight="1">
      <c r="A9385" s="2">
        <v>8465940000</v>
      </c>
      <c r="B9385" s="2" t="s">
        <v>15484</v>
      </c>
      <c r="C9385" s="2" t="s">
        <v>15469</v>
      </c>
      <c r="D9385" s="2" t="s">
        <v>14241</v>
      </c>
      <c r="E9385" s="2" t="s">
        <v>149</v>
      </c>
      <c r="F9385" s="2"/>
    </row>
    <row r="9386" spans="1:6" ht="18" customHeight="1">
      <c r="A9386" s="2">
        <v>8465950000</v>
      </c>
      <c r="B9386" s="2" t="s">
        <v>15485</v>
      </c>
      <c r="C9386" s="2" t="s">
        <v>15469</v>
      </c>
      <c r="D9386" s="2" t="s">
        <v>14241</v>
      </c>
      <c r="E9386" s="2" t="s">
        <v>149</v>
      </c>
      <c r="F9386" s="2"/>
    </row>
    <row r="9387" spans="1:6" ht="18" customHeight="1">
      <c r="A9387" s="2">
        <v>8465960000</v>
      </c>
      <c r="B9387" s="2" t="s">
        <v>15486</v>
      </c>
      <c r="C9387" s="2" t="s">
        <v>15469</v>
      </c>
      <c r="D9387" s="2" t="s">
        <v>14241</v>
      </c>
      <c r="E9387" s="2" t="s">
        <v>149</v>
      </c>
      <c r="F9387" s="2"/>
    </row>
    <row r="9388" spans="1:6" ht="18" customHeight="1">
      <c r="A9388" s="2">
        <v>8465990000</v>
      </c>
      <c r="B9388" s="2" t="s">
        <v>15487</v>
      </c>
      <c r="C9388" s="2" t="s">
        <v>15469</v>
      </c>
      <c r="D9388" s="2" t="s">
        <v>14241</v>
      </c>
      <c r="E9388" s="2" t="s">
        <v>149</v>
      </c>
      <c r="F9388" s="2"/>
    </row>
    <row r="9389" spans="1:6" ht="18" customHeight="1">
      <c r="A9389" s="2">
        <v>8466100000</v>
      </c>
      <c r="B9389" s="2" t="s">
        <v>15488</v>
      </c>
      <c r="C9389" s="2" t="s">
        <v>14326</v>
      </c>
      <c r="D9389" s="2" t="s">
        <v>149</v>
      </c>
      <c r="E9389" s="2"/>
      <c r="F9389" s="2"/>
    </row>
    <row r="9390" spans="1:6" ht="18" customHeight="1">
      <c r="A9390" s="2">
        <v>8466200010</v>
      </c>
      <c r="B9390" s="2" t="s">
        <v>15489</v>
      </c>
      <c r="C9390" s="2" t="s">
        <v>14326</v>
      </c>
      <c r="D9390" s="2" t="s">
        <v>149</v>
      </c>
      <c r="E9390" s="2"/>
      <c r="F9390" s="2">
        <v>3</v>
      </c>
    </row>
    <row r="9391" spans="1:6" ht="18" customHeight="1">
      <c r="A9391" s="2">
        <v>8466200090</v>
      </c>
      <c r="B9391" s="2" t="s">
        <v>15490</v>
      </c>
      <c r="C9391" s="2" t="s">
        <v>14326</v>
      </c>
      <c r="D9391" s="2" t="s">
        <v>149</v>
      </c>
      <c r="E9391" s="2"/>
      <c r="F9391" s="2"/>
    </row>
    <row r="9392" spans="1:6" ht="18" customHeight="1">
      <c r="A9392" s="2">
        <v>8466300000</v>
      </c>
      <c r="B9392" s="2" t="s">
        <v>15491</v>
      </c>
      <c r="C9392" s="2" t="s">
        <v>14326</v>
      </c>
      <c r="D9392" s="2" t="s">
        <v>149</v>
      </c>
      <c r="E9392" s="2"/>
      <c r="F9392" s="2"/>
    </row>
    <row r="9393" spans="1:6" ht="18" customHeight="1">
      <c r="A9393" s="2">
        <v>8466910000</v>
      </c>
      <c r="B9393" s="2" t="s">
        <v>15492</v>
      </c>
      <c r="C9393" s="2" t="s">
        <v>14326</v>
      </c>
      <c r="D9393" s="2" t="s">
        <v>149</v>
      </c>
      <c r="E9393" s="2"/>
      <c r="F9393" s="2"/>
    </row>
    <row r="9394" spans="1:6" ht="18" customHeight="1">
      <c r="A9394" s="2">
        <v>8466920000</v>
      </c>
      <c r="B9394" s="2" t="s">
        <v>15493</v>
      </c>
      <c r="C9394" s="2" t="s">
        <v>14326</v>
      </c>
      <c r="D9394" s="2" t="s">
        <v>149</v>
      </c>
      <c r="E9394" s="2"/>
      <c r="F9394" s="2"/>
    </row>
    <row r="9395" spans="1:6" ht="18" customHeight="1">
      <c r="A9395" s="2">
        <v>8466931000</v>
      </c>
      <c r="B9395" s="2" t="s">
        <v>15494</v>
      </c>
      <c r="C9395" s="2" t="s">
        <v>14326</v>
      </c>
      <c r="D9395" s="2" t="s">
        <v>149</v>
      </c>
      <c r="E9395" s="2"/>
      <c r="F9395" s="2"/>
    </row>
    <row r="9396" spans="1:6" ht="18" customHeight="1">
      <c r="A9396" s="2">
        <v>8466939000</v>
      </c>
      <c r="B9396" s="2" t="s">
        <v>15495</v>
      </c>
      <c r="C9396" s="2" t="s">
        <v>14326</v>
      </c>
      <c r="D9396" s="2" t="s">
        <v>149</v>
      </c>
      <c r="E9396" s="2"/>
      <c r="F9396" s="2"/>
    </row>
    <row r="9397" spans="1:6" ht="18" customHeight="1">
      <c r="A9397" s="2">
        <v>8466940030</v>
      </c>
      <c r="B9397" s="2" t="s">
        <v>15496</v>
      </c>
      <c r="C9397" s="2" t="s">
        <v>14326</v>
      </c>
      <c r="D9397" s="2" t="s">
        <v>149</v>
      </c>
      <c r="E9397" s="2"/>
      <c r="F9397" s="2">
        <v>3</v>
      </c>
    </row>
    <row r="9398" spans="1:6" ht="18" customHeight="1">
      <c r="A9398" s="2">
        <v>8466940090</v>
      </c>
      <c r="B9398" s="2" t="s">
        <v>15497</v>
      </c>
      <c r="C9398" s="2" t="s">
        <v>14326</v>
      </c>
      <c r="D9398" s="2" t="s">
        <v>149</v>
      </c>
      <c r="E9398" s="2"/>
      <c r="F9398" s="2"/>
    </row>
    <row r="9399" spans="1:6" ht="18" customHeight="1">
      <c r="A9399" s="2">
        <v>8467110000</v>
      </c>
      <c r="B9399" s="2" t="s">
        <v>15498</v>
      </c>
      <c r="C9399" s="2" t="s">
        <v>15499</v>
      </c>
      <c r="D9399" s="2" t="s">
        <v>14241</v>
      </c>
      <c r="E9399" s="2" t="s">
        <v>149</v>
      </c>
      <c r="F9399" s="2"/>
    </row>
    <row r="9400" spans="1:6" ht="18" customHeight="1">
      <c r="A9400" s="2">
        <v>8467190000</v>
      </c>
      <c r="B9400" s="2" t="s">
        <v>15500</v>
      </c>
      <c r="C9400" s="2" t="s">
        <v>15499</v>
      </c>
      <c r="D9400" s="2" t="s">
        <v>14241</v>
      </c>
      <c r="E9400" s="2" t="s">
        <v>149</v>
      </c>
      <c r="F9400" s="2"/>
    </row>
    <row r="9401" spans="1:6" ht="18" customHeight="1">
      <c r="A9401" s="2">
        <v>8467210000</v>
      </c>
      <c r="B9401" s="2" t="s">
        <v>15501</v>
      </c>
      <c r="C9401" s="2" t="s">
        <v>15499</v>
      </c>
      <c r="D9401" s="2" t="s">
        <v>14241</v>
      </c>
      <c r="E9401" s="2" t="s">
        <v>149</v>
      </c>
      <c r="F9401" s="2" t="s">
        <v>6407</v>
      </c>
    </row>
    <row r="9402" spans="1:6" ht="18" customHeight="1">
      <c r="A9402" s="2">
        <v>8467221000</v>
      </c>
      <c r="B9402" s="2" t="s">
        <v>15502</v>
      </c>
      <c r="C9402" s="2" t="s">
        <v>15499</v>
      </c>
      <c r="D9402" s="2" t="s">
        <v>14241</v>
      </c>
      <c r="E9402" s="2" t="s">
        <v>149</v>
      </c>
      <c r="F9402" s="2"/>
    </row>
    <row r="9403" spans="1:6" ht="18" customHeight="1">
      <c r="A9403" s="2">
        <v>8467229000</v>
      </c>
      <c r="B9403" s="2" t="s">
        <v>15503</v>
      </c>
      <c r="C9403" s="2" t="s">
        <v>15499</v>
      </c>
      <c r="D9403" s="2" t="s">
        <v>14241</v>
      </c>
      <c r="E9403" s="2" t="s">
        <v>149</v>
      </c>
      <c r="F9403" s="2"/>
    </row>
    <row r="9404" spans="1:6" ht="18" customHeight="1">
      <c r="A9404" s="2">
        <v>8467291000</v>
      </c>
      <c r="B9404" s="2" t="s">
        <v>15504</v>
      </c>
      <c r="C9404" s="2" t="s">
        <v>15499</v>
      </c>
      <c r="D9404" s="2" t="s">
        <v>14241</v>
      </c>
      <c r="E9404" s="2" t="s">
        <v>149</v>
      </c>
      <c r="F9404" s="2" t="s">
        <v>6407</v>
      </c>
    </row>
    <row r="9405" spans="1:6" ht="18" customHeight="1">
      <c r="A9405" s="2">
        <v>8467292000</v>
      </c>
      <c r="B9405" s="2" t="s">
        <v>15505</v>
      </c>
      <c r="C9405" s="2" t="s">
        <v>15499</v>
      </c>
      <c r="D9405" s="2" t="s">
        <v>14241</v>
      </c>
      <c r="E9405" s="2" t="s">
        <v>149</v>
      </c>
      <c r="F9405" s="2"/>
    </row>
    <row r="9406" spans="1:6" ht="18" customHeight="1">
      <c r="A9406" s="2">
        <v>8467299000</v>
      </c>
      <c r="B9406" s="2" t="s">
        <v>15506</v>
      </c>
      <c r="C9406" s="2" t="s">
        <v>15499</v>
      </c>
      <c r="D9406" s="2" t="s">
        <v>14241</v>
      </c>
      <c r="E9406" s="2" t="s">
        <v>149</v>
      </c>
      <c r="F9406" s="2" t="s">
        <v>6407</v>
      </c>
    </row>
    <row r="9407" spans="1:6" ht="18" customHeight="1">
      <c r="A9407" s="2">
        <v>8467810000</v>
      </c>
      <c r="B9407" s="2" t="s">
        <v>15507</v>
      </c>
      <c r="C9407" s="2" t="s">
        <v>15499</v>
      </c>
      <c r="D9407" s="2" t="s">
        <v>14241</v>
      </c>
      <c r="E9407" s="2" t="s">
        <v>149</v>
      </c>
      <c r="F9407" s="2"/>
    </row>
    <row r="9408" spans="1:6" ht="18" customHeight="1">
      <c r="A9408" s="2">
        <v>8467890000</v>
      </c>
      <c r="B9408" s="2" t="s">
        <v>15508</v>
      </c>
      <c r="C9408" s="2" t="s">
        <v>15499</v>
      </c>
      <c r="D9408" s="2" t="s">
        <v>14241</v>
      </c>
      <c r="E9408" s="2" t="s">
        <v>149</v>
      </c>
      <c r="F9408" s="2"/>
    </row>
    <row r="9409" spans="1:6" ht="18" customHeight="1">
      <c r="A9409" s="2">
        <v>8467911000</v>
      </c>
      <c r="B9409" s="2" t="s">
        <v>15509</v>
      </c>
      <c r="C9409" s="2" t="s">
        <v>14326</v>
      </c>
      <c r="D9409" s="2" t="s">
        <v>149</v>
      </c>
      <c r="E9409" s="2"/>
      <c r="F9409" s="2"/>
    </row>
    <row r="9410" spans="1:6" ht="18" customHeight="1">
      <c r="A9410" s="2">
        <v>8467919000</v>
      </c>
      <c r="B9410" s="2" t="s">
        <v>15510</v>
      </c>
      <c r="C9410" s="2" t="s">
        <v>14326</v>
      </c>
      <c r="D9410" s="2" t="s">
        <v>149</v>
      </c>
      <c r="E9410" s="2"/>
      <c r="F9410" s="2"/>
    </row>
    <row r="9411" spans="1:6" ht="18" customHeight="1">
      <c r="A9411" s="2">
        <v>8467920000</v>
      </c>
      <c r="B9411" s="2" t="s">
        <v>15511</v>
      </c>
      <c r="C9411" s="2" t="s">
        <v>14326</v>
      </c>
      <c r="D9411" s="2" t="s">
        <v>149</v>
      </c>
      <c r="E9411" s="2"/>
      <c r="F9411" s="2"/>
    </row>
    <row r="9412" spans="1:6" ht="18" customHeight="1">
      <c r="A9412" s="2">
        <v>8467991000</v>
      </c>
      <c r="B9412" s="2" t="s">
        <v>15512</v>
      </c>
      <c r="C9412" s="2" t="s">
        <v>14326</v>
      </c>
      <c r="D9412" s="2" t="s">
        <v>149</v>
      </c>
      <c r="E9412" s="2"/>
      <c r="F9412" s="2"/>
    </row>
    <row r="9413" spans="1:6" ht="18" customHeight="1">
      <c r="A9413" s="2">
        <v>8467999000</v>
      </c>
      <c r="B9413" s="2" t="s">
        <v>15513</v>
      </c>
      <c r="C9413" s="2" t="s">
        <v>14326</v>
      </c>
      <c r="D9413" s="2" t="s">
        <v>149</v>
      </c>
      <c r="E9413" s="2"/>
      <c r="F9413" s="2"/>
    </row>
    <row r="9414" spans="1:6" ht="18" customHeight="1">
      <c r="A9414" s="2">
        <v>8468100000</v>
      </c>
      <c r="B9414" s="2" t="s">
        <v>15514</v>
      </c>
      <c r="C9414" s="2" t="s">
        <v>15515</v>
      </c>
      <c r="D9414" s="2" t="s">
        <v>14241</v>
      </c>
      <c r="E9414" s="2" t="s">
        <v>149</v>
      </c>
      <c r="F9414" s="2"/>
    </row>
    <row r="9415" spans="1:6" ht="18" customHeight="1">
      <c r="A9415" s="2">
        <v>8468200010</v>
      </c>
      <c r="B9415" s="2" t="s">
        <v>15516</v>
      </c>
      <c r="C9415" s="2" t="s">
        <v>15515</v>
      </c>
      <c r="D9415" s="2" t="s">
        <v>14241</v>
      </c>
      <c r="E9415" s="2" t="s">
        <v>149</v>
      </c>
      <c r="F9415" s="2">
        <v>3</v>
      </c>
    </row>
    <row r="9416" spans="1:6" ht="18" customHeight="1">
      <c r="A9416" s="2">
        <v>8468200090</v>
      </c>
      <c r="B9416" s="2" t="s">
        <v>15517</v>
      </c>
      <c r="C9416" s="2" t="s">
        <v>15515</v>
      </c>
      <c r="D9416" s="2" t="s">
        <v>14241</v>
      </c>
      <c r="E9416" s="2" t="s">
        <v>149</v>
      </c>
      <c r="F9416" s="2"/>
    </row>
    <row r="9417" spans="1:6" ht="18" customHeight="1">
      <c r="A9417" s="2">
        <v>8468800000</v>
      </c>
      <c r="B9417" s="2" t="s">
        <v>15518</v>
      </c>
      <c r="C9417" s="2" t="s">
        <v>15515</v>
      </c>
      <c r="D9417" s="2" t="s">
        <v>14241</v>
      </c>
      <c r="E9417" s="2" t="s">
        <v>149</v>
      </c>
      <c r="F9417" s="2"/>
    </row>
    <row r="9418" spans="1:6" ht="18" customHeight="1">
      <c r="A9418" s="2">
        <v>8468900000</v>
      </c>
      <c r="B9418" s="2" t="s">
        <v>15519</v>
      </c>
      <c r="C9418" s="2" t="s">
        <v>14326</v>
      </c>
      <c r="D9418" s="2" t="s">
        <v>149</v>
      </c>
      <c r="E9418" s="2"/>
      <c r="F9418" s="2"/>
    </row>
    <row r="9419" spans="1:6" ht="18" customHeight="1">
      <c r="A9419" s="2">
        <v>8470100000</v>
      </c>
      <c r="B9419" s="2" t="s">
        <v>15520</v>
      </c>
      <c r="C9419" s="2" t="s">
        <v>15521</v>
      </c>
      <c r="D9419" s="2" t="s">
        <v>14241</v>
      </c>
      <c r="E9419" s="2" t="s">
        <v>149</v>
      </c>
      <c r="F9419" s="2"/>
    </row>
    <row r="9420" spans="1:6" ht="18" customHeight="1">
      <c r="A9420" s="2">
        <v>8470210000</v>
      </c>
      <c r="B9420" s="2" t="s">
        <v>15522</v>
      </c>
      <c r="C9420" s="2" t="s">
        <v>15523</v>
      </c>
      <c r="D9420" s="2" t="s">
        <v>14241</v>
      </c>
      <c r="E9420" s="2" t="s">
        <v>149</v>
      </c>
      <c r="F9420" s="2"/>
    </row>
    <row r="9421" spans="1:6" ht="18" customHeight="1">
      <c r="A9421" s="2">
        <v>8470290000</v>
      </c>
      <c r="B9421" s="2" t="s">
        <v>15524</v>
      </c>
      <c r="C9421" s="2" t="s">
        <v>15523</v>
      </c>
      <c r="D9421" s="2" t="s">
        <v>14241</v>
      </c>
      <c r="E9421" s="2" t="s">
        <v>149</v>
      </c>
      <c r="F9421" s="2"/>
    </row>
    <row r="9422" spans="1:6" ht="18" customHeight="1">
      <c r="A9422" s="2">
        <v>8470300000</v>
      </c>
      <c r="B9422" s="2" t="s">
        <v>15525</v>
      </c>
      <c r="C9422" s="2" t="s">
        <v>14351</v>
      </c>
      <c r="D9422" s="2" t="s">
        <v>14241</v>
      </c>
      <c r="E9422" s="2" t="s">
        <v>149</v>
      </c>
      <c r="F9422" s="2"/>
    </row>
    <row r="9423" spans="1:6" ht="18" customHeight="1">
      <c r="A9423" s="2">
        <v>8470501000</v>
      </c>
      <c r="B9423" s="2" t="s">
        <v>15526</v>
      </c>
      <c r="C9423" s="2" t="s">
        <v>9068</v>
      </c>
      <c r="D9423" s="2" t="s">
        <v>14241</v>
      </c>
      <c r="E9423" s="2" t="s">
        <v>149</v>
      </c>
      <c r="F9423" s="2"/>
    </row>
    <row r="9424" spans="1:6" ht="18" customHeight="1">
      <c r="A9424" s="2">
        <v>8470509000</v>
      </c>
      <c r="B9424" s="2" t="s">
        <v>15527</v>
      </c>
      <c r="C9424" s="2" t="s">
        <v>9068</v>
      </c>
      <c r="D9424" s="2" t="s">
        <v>14241</v>
      </c>
      <c r="E9424" s="2" t="s">
        <v>149</v>
      </c>
      <c r="F9424" s="2"/>
    </row>
    <row r="9425" spans="1:6" ht="18" customHeight="1">
      <c r="A9425" s="2">
        <v>8470900000</v>
      </c>
      <c r="B9425" s="2" t="s">
        <v>15528</v>
      </c>
      <c r="C9425" s="2" t="s">
        <v>9068</v>
      </c>
      <c r="D9425" s="2" t="s">
        <v>14241</v>
      </c>
      <c r="E9425" s="2" t="s">
        <v>149</v>
      </c>
      <c r="F9425" s="2"/>
    </row>
    <row r="9426" spans="1:6" ht="18" customHeight="1">
      <c r="A9426" s="2">
        <v>8471301000</v>
      </c>
      <c r="B9426" s="2" t="s">
        <v>15529</v>
      </c>
      <c r="C9426" s="2" t="s">
        <v>15530</v>
      </c>
      <c r="D9426" s="2" t="s">
        <v>14241</v>
      </c>
      <c r="E9426" s="2" t="s">
        <v>149</v>
      </c>
      <c r="F9426" s="2" t="s">
        <v>6407</v>
      </c>
    </row>
    <row r="9427" spans="1:6" ht="18" customHeight="1">
      <c r="A9427" s="2">
        <v>8471309000</v>
      </c>
      <c r="B9427" s="2" t="s">
        <v>15531</v>
      </c>
      <c r="C9427" s="2" t="s">
        <v>15530</v>
      </c>
      <c r="D9427" s="2" t="s">
        <v>14241</v>
      </c>
      <c r="E9427" s="2" t="s">
        <v>149</v>
      </c>
      <c r="F9427" s="2" t="s">
        <v>6407</v>
      </c>
    </row>
    <row r="9428" spans="1:6" ht="18" customHeight="1">
      <c r="A9428" s="2">
        <v>8471411010</v>
      </c>
      <c r="B9428" s="2" t="s">
        <v>15532</v>
      </c>
      <c r="C9428" s="2" t="s">
        <v>15533</v>
      </c>
      <c r="D9428" s="2" t="s">
        <v>14241</v>
      </c>
      <c r="E9428" s="2" t="s">
        <v>149</v>
      </c>
      <c r="F9428" s="2">
        <v>3</v>
      </c>
    </row>
    <row r="9429" spans="1:6" ht="18" customHeight="1">
      <c r="A9429" s="2">
        <v>8471411090</v>
      </c>
      <c r="B9429" s="2" t="s">
        <v>15534</v>
      </c>
      <c r="C9429" s="2" t="s">
        <v>15533</v>
      </c>
      <c r="D9429" s="2" t="s">
        <v>14241</v>
      </c>
      <c r="E9429" s="2" t="s">
        <v>149</v>
      </c>
      <c r="F9429" s="2"/>
    </row>
    <row r="9430" spans="1:6" ht="18" customHeight="1">
      <c r="A9430" s="2">
        <v>8471412000</v>
      </c>
      <c r="B9430" s="2" t="s">
        <v>15535</v>
      </c>
      <c r="C9430" s="2" t="s">
        <v>15533</v>
      </c>
      <c r="D9430" s="2" t="s">
        <v>14241</v>
      </c>
      <c r="E9430" s="2" t="s">
        <v>149</v>
      </c>
      <c r="F9430" s="2"/>
    </row>
    <row r="9431" spans="1:6" ht="18" customHeight="1">
      <c r="A9431" s="2">
        <v>8471414000</v>
      </c>
      <c r="B9431" s="2" t="s">
        <v>15536</v>
      </c>
      <c r="C9431" s="2" t="s">
        <v>15533</v>
      </c>
      <c r="D9431" s="2" t="s">
        <v>14241</v>
      </c>
      <c r="E9431" s="2" t="s">
        <v>149</v>
      </c>
      <c r="F9431" s="2" t="s">
        <v>6407</v>
      </c>
    </row>
    <row r="9432" spans="1:6" ht="18" customHeight="1">
      <c r="A9432" s="2">
        <v>8471419000</v>
      </c>
      <c r="B9432" s="2" t="s">
        <v>15537</v>
      </c>
      <c r="C9432" s="2" t="s">
        <v>15533</v>
      </c>
      <c r="D9432" s="2" t="s">
        <v>14241</v>
      </c>
      <c r="E9432" s="2" t="s">
        <v>149</v>
      </c>
      <c r="F9432" s="2"/>
    </row>
    <row r="9433" spans="1:6" ht="18" customHeight="1">
      <c r="A9433" s="2">
        <v>8471491010</v>
      </c>
      <c r="B9433" s="2" t="s">
        <v>15538</v>
      </c>
      <c r="C9433" s="2" t="s">
        <v>15539</v>
      </c>
      <c r="D9433" s="2" t="s">
        <v>14241</v>
      </c>
      <c r="E9433" s="2" t="s">
        <v>149</v>
      </c>
      <c r="F9433" s="2">
        <v>3</v>
      </c>
    </row>
    <row r="9434" spans="1:6" ht="18" customHeight="1">
      <c r="A9434" s="2">
        <v>8471491090</v>
      </c>
      <c r="B9434" s="2" t="s">
        <v>15540</v>
      </c>
      <c r="C9434" s="2" t="s">
        <v>15539</v>
      </c>
      <c r="D9434" s="2" t="s">
        <v>14241</v>
      </c>
      <c r="E9434" s="2" t="s">
        <v>149</v>
      </c>
      <c r="F9434" s="2"/>
    </row>
    <row r="9435" spans="1:6" ht="18" customHeight="1">
      <c r="A9435" s="2">
        <v>8471492000</v>
      </c>
      <c r="B9435" s="2" t="s">
        <v>15541</v>
      </c>
      <c r="C9435" s="2" t="s">
        <v>15539</v>
      </c>
      <c r="D9435" s="2" t="s">
        <v>14241</v>
      </c>
      <c r="E9435" s="2" t="s">
        <v>149</v>
      </c>
      <c r="F9435" s="2"/>
    </row>
    <row r="9436" spans="1:6" ht="18" customHeight="1">
      <c r="A9436" s="2">
        <v>8471494000</v>
      </c>
      <c r="B9436" s="2" t="s">
        <v>15542</v>
      </c>
      <c r="C9436" s="2" t="s">
        <v>15539</v>
      </c>
      <c r="D9436" s="2" t="s">
        <v>14241</v>
      </c>
      <c r="E9436" s="2" t="s">
        <v>149</v>
      </c>
      <c r="F9436" s="2"/>
    </row>
    <row r="9437" spans="1:6" ht="18" customHeight="1">
      <c r="A9437" s="2">
        <v>8471499100</v>
      </c>
      <c r="B9437" s="2" t="s">
        <v>15543</v>
      </c>
      <c r="C9437" s="2" t="s">
        <v>15544</v>
      </c>
      <c r="D9437" s="2" t="s">
        <v>14241</v>
      </c>
      <c r="E9437" s="2" t="s">
        <v>149</v>
      </c>
      <c r="F9437" s="2"/>
    </row>
    <row r="9438" spans="1:6" ht="18" customHeight="1">
      <c r="A9438" s="2">
        <v>8471499900</v>
      </c>
      <c r="B9438" s="2" t="s">
        <v>15545</v>
      </c>
      <c r="C9438" s="2" t="s">
        <v>15546</v>
      </c>
      <c r="D9438" s="2" t="s">
        <v>14241</v>
      </c>
      <c r="E9438" s="2" t="s">
        <v>149</v>
      </c>
      <c r="F9438" s="2"/>
    </row>
    <row r="9439" spans="1:6" ht="18" customHeight="1">
      <c r="A9439" s="2">
        <v>8471501010</v>
      </c>
      <c r="B9439" s="2" t="s">
        <v>15547</v>
      </c>
      <c r="C9439" s="2" t="s">
        <v>15548</v>
      </c>
      <c r="D9439" s="2" t="s">
        <v>14241</v>
      </c>
      <c r="E9439" s="2" t="s">
        <v>149</v>
      </c>
      <c r="F9439" s="2">
        <v>3</v>
      </c>
    </row>
    <row r="9440" spans="1:6" ht="18" customHeight="1">
      <c r="A9440" s="2">
        <v>8471501090</v>
      </c>
      <c r="B9440" s="2" t="s">
        <v>15549</v>
      </c>
      <c r="C9440" s="2" t="s">
        <v>15548</v>
      </c>
      <c r="D9440" s="2" t="s">
        <v>14241</v>
      </c>
      <c r="E9440" s="2" t="s">
        <v>149</v>
      </c>
      <c r="F9440" s="2"/>
    </row>
    <row r="9441" spans="1:6" ht="18" customHeight="1">
      <c r="A9441" s="2">
        <v>8471502000</v>
      </c>
      <c r="B9441" s="2" t="s">
        <v>15550</v>
      </c>
      <c r="C9441" s="2" t="s">
        <v>15548</v>
      </c>
      <c r="D9441" s="2" t="s">
        <v>14241</v>
      </c>
      <c r="E9441" s="2" t="s">
        <v>149</v>
      </c>
      <c r="F9441" s="2"/>
    </row>
    <row r="9442" spans="1:6" ht="18" customHeight="1">
      <c r="A9442" s="2">
        <v>8471504001</v>
      </c>
      <c r="B9442" s="2" t="s">
        <v>15551</v>
      </c>
      <c r="C9442" s="2" t="s">
        <v>15548</v>
      </c>
      <c r="D9442" s="2" t="s">
        <v>14241</v>
      </c>
      <c r="E9442" s="2" t="s">
        <v>149</v>
      </c>
      <c r="F9442" s="2"/>
    </row>
    <row r="9443" spans="1:6" ht="18" customHeight="1">
      <c r="A9443" s="2">
        <v>8471504090</v>
      </c>
      <c r="B9443" s="2" t="s">
        <v>15552</v>
      </c>
      <c r="C9443" s="2" t="s">
        <v>15548</v>
      </c>
      <c r="D9443" s="2" t="s">
        <v>14241</v>
      </c>
      <c r="E9443" s="2" t="s">
        <v>149</v>
      </c>
      <c r="F9443" s="2"/>
    </row>
    <row r="9444" spans="1:6" ht="18" customHeight="1">
      <c r="A9444" s="2">
        <v>8471509000</v>
      </c>
      <c r="B9444" s="2" t="s">
        <v>15553</v>
      </c>
      <c r="C9444" s="2" t="s">
        <v>15548</v>
      </c>
      <c r="D9444" s="2" t="s">
        <v>14241</v>
      </c>
      <c r="E9444" s="2" t="s">
        <v>149</v>
      </c>
      <c r="F9444" s="2"/>
    </row>
    <row r="9445" spans="1:6" ht="18" customHeight="1">
      <c r="A9445" s="2">
        <v>8471604000</v>
      </c>
      <c r="B9445" s="2" t="s">
        <v>15554</v>
      </c>
      <c r="C9445" s="2" t="s">
        <v>14351</v>
      </c>
      <c r="D9445" s="2" t="s">
        <v>14241</v>
      </c>
      <c r="E9445" s="2" t="s">
        <v>149</v>
      </c>
      <c r="F9445" s="2"/>
    </row>
    <row r="9446" spans="1:6" ht="18" customHeight="1">
      <c r="A9446" s="2">
        <v>8471605000</v>
      </c>
      <c r="B9446" s="2" t="s">
        <v>15555</v>
      </c>
      <c r="C9446" s="2" t="s">
        <v>14351</v>
      </c>
      <c r="D9446" s="2" t="s">
        <v>14241</v>
      </c>
      <c r="E9446" s="2" t="s">
        <v>149</v>
      </c>
      <c r="F9446" s="2"/>
    </row>
    <row r="9447" spans="1:6" ht="18" customHeight="1">
      <c r="A9447" s="2">
        <v>8471606000</v>
      </c>
      <c r="B9447" s="2" t="s">
        <v>15556</v>
      </c>
      <c r="C9447" s="2" t="s">
        <v>14351</v>
      </c>
      <c r="D9447" s="2" t="s">
        <v>14241</v>
      </c>
      <c r="E9447" s="2" t="s">
        <v>149</v>
      </c>
      <c r="F9447" s="2"/>
    </row>
    <row r="9448" spans="1:6" ht="18" customHeight="1">
      <c r="A9448" s="2">
        <v>8471607100</v>
      </c>
      <c r="B9448" s="2" t="s">
        <v>15557</v>
      </c>
      <c r="C9448" s="2" t="s">
        <v>15558</v>
      </c>
      <c r="D9448" s="2" t="s">
        <v>5439</v>
      </c>
      <c r="E9448" s="2" t="s">
        <v>149</v>
      </c>
      <c r="F9448" s="2"/>
    </row>
    <row r="9449" spans="1:6" ht="18" customHeight="1">
      <c r="A9449" s="2">
        <v>8471607200</v>
      </c>
      <c r="B9449" s="2" t="s">
        <v>15559</v>
      </c>
      <c r="C9449" s="2" t="s">
        <v>15560</v>
      </c>
      <c r="D9449" s="2" t="s">
        <v>5439</v>
      </c>
      <c r="E9449" s="2" t="s">
        <v>149</v>
      </c>
      <c r="F9449" s="2"/>
    </row>
    <row r="9450" spans="1:6" ht="18" customHeight="1">
      <c r="A9450" s="2">
        <v>8471609000</v>
      </c>
      <c r="B9450" s="2" t="s">
        <v>15561</v>
      </c>
      <c r="C9450" s="2" t="s">
        <v>14351</v>
      </c>
      <c r="D9450" s="2" t="s">
        <v>14241</v>
      </c>
      <c r="E9450" s="2" t="s">
        <v>149</v>
      </c>
      <c r="F9450" s="2"/>
    </row>
    <row r="9451" spans="1:6" ht="18" customHeight="1">
      <c r="A9451" s="2">
        <v>8471701100</v>
      </c>
      <c r="B9451" s="2" t="s">
        <v>15562</v>
      </c>
      <c r="C9451" s="2" t="s">
        <v>15563</v>
      </c>
      <c r="D9451" s="2" t="s">
        <v>14241</v>
      </c>
      <c r="E9451" s="2" t="s">
        <v>149</v>
      </c>
      <c r="F9451" s="2"/>
    </row>
    <row r="9452" spans="1:6" ht="18" customHeight="1">
      <c r="A9452" s="2">
        <v>8471701900</v>
      </c>
      <c r="B9452" s="2" t="s">
        <v>15564</v>
      </c>
      <c r="C9452" s="2" t="s">
        <v>15563</v>
      </c>
      <c r="D9452" s="2" t="s">
        <v>14241</v>
      </c>
      <c r="E9452" s="2" t="s">
        <v>149</v>
      </c>
      <c r="F9452" s="2"/>
    </row>
    <row r="9453" spans="1:6" ht="18" customHeight="1">
      <c r="A9453" s="2">
        <v>8471702000</v>
      </c>
      <c r="B9453" s="2" t="s">
        <v>15565</v>
      </c>
      <c r="C9453" s="2" t="s">
        <v>14351</v>
      </c>
      <c r="D9453" s="2" t="s">
        <v>14241</v>
      </c>
      <c r="E9453" s="2" t="s">
        <v>149</v>
      </c>
      <c r="F9453" s="2"/>
    </row>
    <row r="9454" spans="1:6" ht="18" customHeight="1">
      <c r="A9454" s="2">
        <v>8471703000</v>
      </c>
      <c r="B9454" s="2" t="s">
        <v>15566</v>
      </c>
      <c r="C9454" s="2" t="s">
        <v>15567</v>
      </c>
      <c r="D9454" s="2" t="s">
        <v>14241</v>
      </c>
      <c r="E9454" s="2" t="s">
        <v>149</v>
      </c>
      <c r="F9454" s="2"/>
    </row>
    <row r="9455" spans="1:6" ht="18" customHeight="1">
      <c r="A9455" s="2">
        <v>8471709000</v>
      </c>
      <c r="B9455" s="2" t="s">
        <v>15568</v>
      </c>
      <c r="C9455" s="2" t="s">
        <v>14351</v>
      </c>
      <c r="D9455" s="2" t="s">
        <v>14241</v>
      </c>
      <c r="E9455" s="2" t="s">
        <v>149</v>
      </c>
      <c r="F9455" s="2"/>
    </row>
    <row r="9456" spans="1:6" ht="18" customHeight="1">
      <c r="A9456" s="2">
        <v>8471800000</v>
      </c>
      <c r="B9456" s="2" t="s">
        <v>15569</v>
      </c>
      <c r="C9456" s="2" t="s">
        <v>14351</v>
      </c>
      <c r="D9456" s="2" t="s">
        <v>14241</v>
      </c>
      <c r="E9456" s="2" t="s">
        <v>149</v>
      </c>
      <c r="F9456" s="2"/>
    </row>
    <row r="9457" spans="1:6" ht="18" customHeight="1">
      <c r="A9457" s="2">
        <v>8471900000</v>
      </c>
      <c r="B9457" s="2" t="s">
        <v>15570</v>
      </c>
      <c r="C9457" s="2" t="s">
        <v>14351</v>
      </c>
      <c r="D9457" s="2" t="s">
        <v>14241</v>
      </c>
      <c r="E9457" s="2" t="s">
        <v>149</v>
      </c>
      <c r="F9457" s="2"/>
    </row>
    <row r="9458" spans="1:6" ht="18" customHeight="1">
      <c r="A9458" s="2">
        <v>8472100000</v>
      </c>
      <c r="B9458" s="2" t="s">
        <v>15571</v>
      </c>
      <c r="C9458" s="2" t="s">
        <v>9068</v>
      </c>
      <c r="D9458" s="2" t="s">
        <v>14241</v>
      </c>
      <c r="E9458" s="2" t="s">
        <v>149</v>
      </c>
      <c r="F9458" s="2"/>
    </row>
    <row r="9459" spans="1:6" ht="18" customHeight="1">
      <c r="A9459" s="2">
        <v>8472301000</v>
      </c>
      <c r="B9459" s="2" t="s">
        <v>15572</v>
      </c>
      <c r="C9459" s="2" t="s">
        <v>9068</v>
      </c>
      <c r="D9459" s="2" t="s">
        <v>14241</v>
      </c>
      <c r="E9459" s="2" t="s">
        <v>149</v>
      </c>
      <c r="F9459" s="2"/>
    </row>
    <row r="9460" spans="1:6" ht="18" customHeight="1">
      <c r="A9460" s="2">
        <v>8472309000</v>
      </c>
      <c r="B9460" s="2" t="s">
        <v>15573</v>
      </c>
      <c r="C9460" s="2" t="s">
        <v>9068</v>
      </c>
      <c r="D9460" s="2" t="s">
        <v>14241</v>
      </c>
      <c r="E9460" s="2" t="s">
        <v>149</v>
      </c>
      <c r="F9460" s="2"/>
    </row>
    <row r="9461" spans="1:6" ht="18" customHeight="1">
      <c r="A9461" s="2">
        <v>8472901000</v>
      </c>
      <c r="B9461" s="2" t="s">
        <v>15574</v>
      </c>
      <c r="C9461" s="2" t="s">
        <v>15575</v>
      </c>
      <c r="D9461" s="2" t="s">
        <v>14241</v>
      </c>
      <c r="E9461" s="2" t="s">
        <v>149</v>
      </c>
      <c r="F9461" s="2"/>
    </row>
    <row r="9462" spans="1:6" ht="18" customHeight="1">
      <c r="A9462" s="2">
        <v>8472902100</v>
      </c>
      <c r="B9462" s="2" t="s">
        <v>15576</v>
      </c>
      <c r="C9462" s="2" t="s">
        <v>9068</v>
      </c>
      <c r="D9462" s="2" t="s">
        <v>14241</v>
      </c>
      <c r="E9462" s="2" t="s">
        <v>149</v>
      </c>
      <c r="F9462" s="2"/>
    </row>
    <row r="9463" spans="1:6" ht="18" customHeight="1">
      <c r="A9463" s="2">
        <v>8472902200</v>
      </c>
      <c r="B9463" s="2" t="s">
        <v>15577</v>
      </c>
      <c r="C9463" s="2" t="s">
        <v>9068</v>
      </c>
      <c r="D9463" s="2" t="s">
        <v>14241</v>
      </c>
      <c r="E9463" s="2" t="s">
        <v>149</v>
      </c>
      <c r="F9463" s="2"/>
    </row>
    <row r="9464" spans="1:6" ht="18" customHeight="1">
      <c r="A9464" s="2">
        <v>8472902900</v>
      </c>
      <c r="B9464" s="2" t="s">
        <v>15578</v>
      </c>
      <c r="C9464" s="2" t="s">
        <v>9068</v>
      </c>
      <c r="D9464" s="2" t="s">
        <v>14241</v>
      </c>
      <c r="E9464" s="2" t="s">
        <v>149</v>
      </c>
      <c r="F9464" s="2"/>
    </row>
    <row r="9465" spans="1:6" ht="18" customHeight="1">
      <c r="A9465" s="2">
        <v>8472903000</v>
      </c>
      <c r="B9465" s="2" t="s">
        <v>15579</v>
      </c>
      <c r="C9465" s="2" t="s">
        <v>15580</v>
      </c>
      <c r="D9465" s="2" t="s">
        <v>14241</v>
      </c>
      <c r="E9465" s="2" t="s">
        <v>149</v>
      </c>
      <c r="F9465" s="2"/>
    </row>
    <row r="9466" spans="1:6" ht="18" customHeight="1">
      <c r="A9466" s="2">
        <v>8472904000</v>
      </c>
      <c r="B9466" s="2" t="s">
        <v>15581</v>
      </c>
      <c r="C9466" s="2" t="s">
        <v>9068</v>
      </c>
      <c r="D9466" s="2" t="s">
        <v>14241</v>
      </c>
      <c r="E9466" s="2" t="s">
        <v>149</v>
      </c>
      <c r="F9466" s="2"/>
    </row>
    <row r="9467" spans="1:6" ht="18" customHeight="1">
      <c r="A9467" s="2">
        <v>8472905000</v>
      </c>
      <c r="B9467" s="2" t="s">
        <v>15582</v>
      </c>
      <c r="C9467" s="2" t="s">
        <v>9068</v>
      </c>
      <c r="D9467" s="2" t="s">
        <v>14241</v>
      </c>
      <c r="E9467" s="2" t="s">
        <v>149</v>
      </c>
      <c r="F9467" s="2"/>
    </row>
    <row r="9468" spans="1:6" ht="18" customHeight="1">
      <c r="A9468" s="2">
        <v>8472906000</v>
      </c>
      <c r="B9468" s="2" t="s">
        <v>15583</v>
      </c>
      <c r="C9468" s="2" t="s">
        <v>9068</v>
      </c>
      <c r="D9468" s="2" t="s">
        <v>14241</v>
      </c>
      <c r="E9468" s="2" t="s">
        <v>149</v>
      </c>
      <c r="F9468" s="2"/>
    </row>
    <row r="9469" spans="1:6" ht="18" customHeight="1">
      <c r="A9469" s="2">
        <v>8472909000</v>
      </c>
      <c r="B9469" s="2" t="s">
        <v>15584</v>
      </c>
      <c r="C9469" s="2" t="s">
        <v>9068</v>
      </c>
      <c r="D9469" s="2" t="s">
        <v>14241</v>
      </c>
      <c r="E9469" s="2" t="s">
        <v>149</v>
      </c>
      <c r="F9469" s="2"/>
    </row>
    <row r="9470" spans="1:6" ht="18" customHeight="1">
      <c r="A9470" s="2">
        <v>8473210000</v>
      </c>
      <c r="B9470" s="2" t="s">
        <v>15585</v>
      </c>
      <c r="C9470" s="2" t="s">
        <v>14326</v>
      </c>
      <c r="D9470" s="2" t="s">
        <v>149</v>
      </c>
      <c r="E9470" s="2"/>
      <c r="F9470" s="2"/>
    </row>
    <row r="9471" spans="1:6" ht="18" customHeight="1">
      <c r="A9471" s="2">
        <v>8473290000</v>
      </c>
      <c r="B9471" s="2" t="s">
        <v>15586</v>
      </c>
      <c r="C9471" s="2" t="s">
        <v>14326</v>
      </c>
      <c r="D9471" s="2" t="s">
        <v>149</v>
      </c>
      <c r="E9471" s="2"/>
      <c r="F9471" s="2"/>
    </row>
    <row r="9472" spans="1:6" ht="18" customHeight="1">
      <c r="A9472" s="2">
        <v>8473301000</v>
      </c>
      <c r="B9472" s="2" t="s">
        <v>15587</v>
      </c>
      <c r="C9472" s="2" t="s">
        <v>14326</v>
      </c>
      <c r="D9472" s="2" t="s">
        <v>149</v>
      </c>
      <c r="E9472" s="2"/>
      <c r="F9472" s="2"/>
    </row>
    <row r="9473" spans="1:6" ht="18" customHeight="1">
      <c r="A9473" s="2">
        <v>8473309000</v>
      </c>
      <c r="B9473" s="2" t="s">
        <v>15588</v>
      </c>
      <c r="C9473" s="2" t="s">
        <v>15589</v>
      </c>
      <c r="D9473" s="2" t="s">
        <v>149</v>
      </c>
      <c r="E9473" s="2"/>
      <c r="F9473" s="2"/>
    </row>
    <row r="9474" spans="1:6" ht="18" customHeight="1">
      <c r="A9474" s="2">
        <v>8473401000</v>
      </c>
      <c r="B9474" s="2" t="s">
        <v>15590</v>
      </c>
      <c r="C9474" s="2" t="s">
        <v>14326</v>
      </c>
      <c r="D9474" s="2" t="s">
        <v>149</v>
      </c>
      <c r="E9474" s="2"/>
      <c r="F9474" s="2"/>
    </row>
    <row r="9475" spans="1:6" ht="18" customHeight="1">
      <c r="A9475" s="2">
        <v>8473402000</v>
      </c>
      <c r="B9475" s="2" t="s">
        <v>15591</v>
      </c>
      <c r="C9475" s="2" t="s">
        <v>14326</v>
      </c>
      <c r="D9475" s="2" t="s">
        <v>149</v>
      </c>
      <c r="E9475" s="2"/>
      <c r="F9475" s="2"/>
    </row>
    <row r="9476" spans="1:6" ht="18" customHeight="1">
      <c r="A9476" s="2">
        <v>8473409000</v>
      </c>
      <c r="B9476" s="2" t="s">
        <v>15592</v>
      </c>
      <c r="C9476" s="2" t="s">
        <v>14326</v>
      </c>
      <c r="D9476" s="2" t="s">
        <v>149</v>
      </c>
      <c r="E9476" s="2"/>
      <c r="F9476" s="2"/>
    </row>
    <row r="9477" spans="1:6" ht="18" customHeight="1">
      <c r="A9477" s="2">
        <v>8473500000</v>
      </c>
      <c r="B9477" s="2" t="s">
        <v>15593</v>
      </c>
      <c r="C9477" s="2" t="s">
        <v>14326</v>
      </c>
      <c r="D9477" s="2" t="s">
        <v>149</v>
      </c>
      <c r="E9477" s="2"/>
      <c r="F9477" s="2"/>
    </row>
    <row r="9478" spans="1:6" ht="18" customHeight="1">
      <c r="A9478" s="2">
        <v>8474100000</v>
      </c>
      <c r="B9478" s="2" t="s">
        <v>15594</v>
      </c>
      <c r="C9478" s="2" t="s">
        <v>9068</v>
      </c>
      <c r="D9478" s="2" t="s">
        <v>14241</v>
      </c>
      <c r="E9478" s="2" t="s">
        <v>149</v>
      </c>
      <c r="F9478" s="2"/>
    </row>
    <row r="9479" spans="1:6" ht="18" customHeight="1">
      <c r="A9479" s="2">
        <v>8474201000</v>
      </c>
      <c r="B9479" s="2" t="s">
        <v>15595</v>
      </c>
      <c r="C9479" s="2" t="s">
        <v>14450</v>
      </c>
      <c r="D9479" s="2" t="s">
        <v>14241</v>
      </c>
      <c r="E9479" s="2" t="s">
        <v>149</v>
      </c>
      <c r="F9479" s="2"/>
    </row>
    <row r="9480" spans="1:6" ht="18" customHeight="1">
      <c r="A9480" s="2">
        <v>8474202000</v>
      </c>
      <c r="B9480" s="2" t="s">
        <v>15596</v>
      </c>
      <c r="C9480" s="2" t="s">
        <v>14450</v>
      </c>
      <c r="D9480" s="2" t="s">
        <v>14241</v>
      </c>
      <c r="E9480" s="2" t="s">
        <v>149</v>
      </c>
      <c r="F9480" s="2"/>
    </row>
    <row r="9481" spans="1:6" ht="18" customHeight="1">
      <c r="A9481" s="2">
        <v>8474209000</v>
      </c>
      <c r="B9481" s="2" t="s">
        <v>15597</v>
      </c>
      <c r="C9481" s="2" t="s">
        <v>14450</v>
      </c>
      <c r="D9481" s="2" t="s">
        <v>14241</v>
      </c>
      <c r="E9481" s="2" t="s">
        <v>149</v>
      </c>
      <c r="F9481" s="2"/>
    </row>
    <row r="9482" spans="1:6" ht="18" customHeight="1">
      <c r="A9482" s="2">
        <v>8474310000</v>
      </c>
      <c r="B9482" s="2" t="s">
        <v>15598</v>
      </c>
      <c r="C9482" s="2" t="s">
        <v>9068</v>
      </c>
      <c r="D9482" s="2" t="s">
        <v>14241</v>
      </c>
      <c r="E9482" s="2" t="s">
        <v>149</v>
      </c>
      <c r="F9482" s="2"/>
    </row>
    <row r="9483" spans="1:6" ht="18" customHeight="1">
      <c r="A9483" s="2">
        <v>8474320000</v>
      </c>
      <c r="B9483" s="2" t="s">
        <v>15599</v>
      </c>
      <c r="C9483" s="2" t="s">
        <v>9068</v>
      </c>
      <c r="D9483" s="2" t="s">
        <v>14241</v>
      </c>
      <c r="E9483" s="2" t="s">
        <v>149</v>
      </c>
      <c r="F9483" s="2"/>
    </row>
    <row r="9484" spans="1:6" ht="18" customHeight="1">
      <c r="A9484" s="2">
        <v>8474390000</v>
      </c>
      <c r="B9484" s="2" t="s">
        <v>15600</v>
      </c>
      <c r="C9484" s="2" t="s">
        <v>9068</v>
      </c>
      <c r="D9484" s="2" t="s">
        <v>14241</v>
      </c>
      <c r="E9484" s="2" t="s">
        <v>149</v>
      </c>
      <c r="F9484" s="2"/>
    </row>
    <row r="9485" spans="1:6" ht="18" customHeight="1">
      <c r="A9485" s="2">
        <v>8474801000</v>
      </c>
      <c r="B9485" s="2" t="s">
        <v>15601</v>
      </c>
      <c r="C9485" s="2" t="s">
        <v>14450</v>
      </c>
      <c r="D9485" s="2" t="s">
        <v>14241</v>
      </c>
      <c r="E9485" s="2" t="s">
        <v>149</v>
      </c>
      <c r="F9485" s="2"/>
    </row>
    <row r="9486" spans="1:6" ht="18" customHeight="1">
      <c r="A9486" s="2">
        <v>8474802000</v>
      </c>
      <c r="B9486" s="2" t="s">
        <v>15602</v>
      </c>
      <c r="C9486" s="2" t="s">
        <v>14450</v>
      </c>
      <c r="D9486" s="2" t="s">
        <v>14241</v>
      </c>
      <c r="E9486" s="2" t="s">
        <v>149</v>
      </c>
      <c r="F9486" s="2"/>
    </row>
    <row r="9487" spans="1:6" ht="18" customHeight="1">
      <c r="A9487" s="2">
        <v>8474809000</v>
      </c>
      <c r="B9487" s="2" t="s">
        <v>15603</v>
      </c>
      <c r="C9487" s="2" t="s">
        <v>14450</v>
      </c>
      <c r="D9487" s="2" t="s">
        <v>14241</v>
      </c>
      <c r="E9487" s="2" t="s">
        <v>149</v>
      </c>
      <c r="F9487" s="2"/>
    </row>
    <row r="9488" spans="1:6" ht="18" customHeight="1">
      <c r="A9488" s="2">
        <v>8474900000</v>
      </c>
      <c r="B9488" s="2" t="s">
        <v>15604</v>
      </c>
      <c r="C9488" s="2" t="s">
        <v>14326</v>
      </c>
      <c r="D9488" s="2" t="s">
        <v>149</v>
      </c>
      <c r="E9488" s="2"/>
      <c r="F9488" s="2"/>
    </row>
    <row r="9489" spans="1:6" ht="18" customHeight="1">
      <c r="A9489" s="2">
        <v>8475100000</v>
      </c>
      <c r="B9489" s="2" t="s">
        <v>15605</v>
      </c>
      <c r="C9489" s="2" t="s">
        <v>9068</v>
      </c>
      <c r="D9489" s="2" t="s">
        <v>14241</v>
      </c>
      <c r="E9489" s="2" t="s">
        <v>149</v>
      </c>
      <c r="F9489" s="2"/>
    </row>
    <row r="9490" spans="1:6" ht="18" customHeight="1">
      <c r="A9490" s="2">
        <v>8475210000</v>
      </c>
      <c r="B9490" s="2" t="s">
        <v>15606</v>
      </c>
      <c r="C9490" s="2" t="s">
        <v>9068</v>
      </c>
      <c r="D9490" s="2" t="s">
        <v>14241</v>
      </c>
      <c r="E9490" s="2" t="s">
        <v>149</v>
      </c>
      <c r="F9490" s="2"/>
    </row>
    <row r="9491" spans="1:6" ht="18" customHeight="1">
      <c r="A9491" s="2">
        <v>8475291100</v>
      </c>
      <c r="B9491" s="2" t="s">
        <v>15607</v>
      </c>
      <c r="C9491" s="2" t="s">
        <v>9068</v>
      </c>
      <c r="D9491" s="2" t="s">
        <v>14241</v>
      </c>
      <c r="E9491" s="2" t="s">
        <v>149</v>
      </c>
      <c r="F9491" s="2"/>
    </row>
    <row r="9492" spans="1:6" ht="18" customHeight="1">
      <c r="A9492" s="2">
        <v>8475291200</v>
      </c>
      <c r="B9492" s="2" t="s">
        <v>15608</v>
      </c>
      <c r="C9492" s="2" t="s">
        <v>9068</v>
      </c>
      <c r="D9492" s="2" t="s">
        <v>14241</v>
      </c>
      <c r="E9492" s="2" t="s">
        <v>149</v>
      </c>
      <c r="F9492" s="2"/>
    </row>
    <row r="9493" spans="1:6" ht="18" customHeight="1">
      <c r="A9493" s="2">
        <v>8475291900</v>
      </c>
      <c r="B9493" s="2" t="s">
        <v>15609</v>
      </c>
      <c r="C9493" s="2" t="s">
        <v>9068</v>
      </c>
      <c r="D9493" s="2" t="s">
        <v>14241</v>
      </c>
      <c r="E9493" s="2" t="s">
        <v>149</v>
      </c>
      <c r="F9493" s="2"/>
    </row>
    <row r="9494" spans="1:6" ht="18" customHeight="1">
      <c r="A9494" s="2">
        <v>8475299000</v>
      </c>
      <c r="B9494" s="2" t="s">
        <v>15610</v>
      </c>
      <c r="C9494" s="2" t="s">
        <v>9068</v>
      </c>
      <c r="D9494" s="2" t="s">
        <v>14241</v>
      </c>
      <c r="E9494" s="2" t="s">
        <v>149</v>
      </c>
      <c r="F9494" s="2"/>
    </row>
    <row r="9495" spans="1:6" ht="18" customHeight="1">
      <c r="A9495" s="2">
        <v>8475900010</v>
      </c>
      <c r="B9495" s="2" t="s">
        <v>15611</v>
      </c>
      <c r="C9495" s="2" t="s">
        <v>14326</v>
      </c>
      <c r="D9495" s="2" t="s">
        <v>149</v>
      </c>
      <c r="E9495" s="2"/>
      <c r="F9495" s="2"/>
    </row>
    <row r="9496" spans="1:6" ht="18" customHeight="1">
      <c r="A9496" s="2">
        <v>8475900090</v>
      </c>
      <c r="B9496" s="2" t="s">
        <v>15612</v>
      </c>
      <c r="C9496" s="2" t="s">
        <v>14326</v>
      </c>
      <c r="D9496" s="2" t="s">
        <v>149</v>
      </c>
      <c r="E9496" s="2"/>
      <c r="F9496" s="2"/>
    </row>
    <row r="9497" spans="1:6" ht="18" customHeight="1">
      <c r="A9497" s="2">
        <v>8476210000</v>
      </c>
      <c r="B9497" s="2" t="s">
        <v>15613</v>
      </c>
      <c r="C9497" s="2" t="s">
        <v>15614</v>
      </c>
      <c r="D9497" s="2" t="s">
        <v>14241</v>
      </c>
      <c r="E9497" s="2" t="s">
        <v>149</v>
      </c>
      <c r="F9497" s="2" t="s">
        <v>6407</v>
      </c>
    </row>
    <row r="9498" spans="1:6" ht="18" customHeight="1">
      <c r="A9498" s="2">
        <v>8476290000</v>
      </c>
      <c r="B9498" s="2" t="s">
        <v>15615</v>
      </c>
      <c r="C9498" s="2" t="s">
        <v>15614</v>
      </c>
      <c r="D9498" s="2" t="s">
        <v>14241</v>
      </c>
      <c r="E9498" s="2" t="s">
        <v>149</v>
      </c>
      <c r="F9498" s="2" t="s">
        <v>6407</v>
      </c>
    </row>
    <row r="9499" spans="1:6" ht="18" customHeight="1">
      <c r="A9499" s="2">
        <v>8476810000</v>
      </c>
      <c r="B9499" s="2" t="s">
        <v>15616</v>
      </c>
      <c r="C9499" s="2" t="s">
        <v>15614</v>
      </c>
      <c r="D9499" s="2" t="s">
        <v>14241</v>
      </c>
      <c r="E9499" s="2" t="s">
        <v>149</v>
      </c>
      <c r="F9499" s="2"/>
    </row>
    <row r="9500" spans="1:6" ht="18" customHeight="1">
      <c r="A9500" s="2">
        <v>8476890010</v>
      </c>
      <c r="B9500" s="2" t="s">
        <v>15617</v>
      </c>
      <c r="C9500" s="2" t="s">
        <v>15614</v>
      </c>
      <c r="D9500" s="2" t="s">
        <v>14241</v>
      </c>
      <c r="E9500" s="2" t="s">
        <v>149</v>
      </c>
      <c r="F9500" s="2"/>
    </row>
    <row r="9501" spans="1:6" ht="18" customHeight="1">
      <c r="A9501" s="2">
        <v>8476890090</v>
      </c>
      <c r="B9501" s="2" t="s">
        <v>15618</v>
      </c>
      <c r="C9501" s="2" t="s">
        <v>15614</v>
      </c>
      <c r="D9501" s="2" t="s">
        <v>14241</v>
      </c>
      <c r="E9501" s="2" t="s">
        <v>149</v>
      </c>
      <c r="F9501" s="2"/>
    </row>
    <row r="9502" spans="1:6" ht="18" customHeight="1">
      <c r="A9502" s="2">
        <v>8476900010</v>
      </c>
      <c r="B9502" s="2" t="s">
        <v>15619</v>
      </c>
      <c r="C9502" s="2" t="s">
        <v>14326</v>
      </c>
      <c r="D9502" s="2" t="s">
        <v>149</v>
      </c>
      <c r="E9502" s="2"/>
      <c r="F9502" s="2"/>
    </row>
    <row r="9503" spans="1:6" ht="18" customHeight="1">
      <c r="A9503" s="2">
        <v>8476900090</v>
      </c>
      <c r="B9503" s="2" t="s">
        <v>15620</v>
      </c>
      <c r="C9503" s="2" t="s">
        <v>14326</v>
      </c>
      <c r="D9503" s="2" t="s">
        <v>149</v>
      </c>
      <c r="E9503" s="2"/>
      <c r="F9503" s="2"/>
    </row>
    <row r="9504" spans="1:6" ht="18" customHeight="1">
      <c r="A9504" s="2">
        <v>8477101000</v>
      </c>
      <c r="B9504" s="2" t="s">
        <v>15621</v>
      </c>
      <c r="C9504" s="2" t="s">
        <v>15622</v>
      </c>
      <c r="D9504" s="2" t="s">
        <v>14241</v>
      </c>
      <c r="E9504" s="2" t="s">
        <v>149</v>
      </c>
      <c r="F9504" s="2"/>
    </row>
    <row r="9505" spans="1:6" ht="18" customHeight="1">
      <c r="A9505" s="2">
        <v>8477109000</v>
      </c>
      <c r="B9505" s="2" t="s">
        <v>15623</v>
      </c>
      <c r="C9505" s="2" t="s">
        <v>15624</v>
      </c>
      <c r="D9505" s="2" t="s">
        <v>14241</v>
      </c>
      <c r="E9505" s="2" t="s">
        <v>149</v>
      </c>
      <c r="F9505" s="2"/>
    </row>
    <row r="9506" spans="1:6" ht="18" customHeight="1">
      <c r="A9506" s="2">
        <v>8477201000</v>
      </c>
      <c r="B9506" s="2" t="s">
        <v>15625</v>
      </c>
      <c r="C9506" s="2" t="s">
        <v>15460</v>
      </c>
      <c r="D9506" s="2" t="s">
        <v>14241</v>
      </c>
      <c r="E9506" s="2" t="s">
        <v>149</v>
      </c>
      <c r="F9506" s="2"/>
    </row>
    <row r="9507" spans="1:6" ht="18" customHeight="1">
      <c r="A9507" s="2">
        <v>8477209000</v>
      </c>
      <c r="B9507" s="2" t="s">
        <v>15626</v>
      </c>
      <c r="C9507" s="2" t="s">
        <v>15460</v>
      </c>
      <c r="D9507" s="2" t="s">
        <v>14241</v>
      </c>
      <c r="E9507" s="2" t="s">
        <v>149</v>
      </c>
      <c r="F9507" s="2"/>
    </row>
    <row r="9508" spans="1:6" ht="18" customHeight="1">
      <c r="A9508" s="2">
        <v>8477301000</v>
      </c>
      <c r="B9508" s="2" t="s">
        <v>15627</v>
      </c>
      <c r="C9508" s="2" t="s">
        <v>15460</v>
      </c>
      <c r="D9508" s="2" t="s">
        <v>14241</v>
      </c>
      <c r="E9508" s="2" t="s">
        <v>149</v>
      </c>
      <c r="F9508" s="2"/>
    </row>
    <row r="9509" spans="1:6" ht="18" customHeight="1">
      <c r="A9509" s="2">
        <v>8477302000</v>
      </c>
      <c r="B9509" s="2" t="s">
        <v>15628</v>
      </c>
      <c r="C9509" s="2" t="s">
        <v>15460</v>
      </c>
      <c r="D9509" s="2" t="s">
        <v>14241</v>
      </c>
      <c r="E9509" s="2" t="s">
        <v>149</v>
      </c>
      <c r="F9509" s="2"/>
    </row>
    <row r="9510" spans="1:6" ht="18" customHeight="1">
      <c r="A9510" s="2">
        <v>8477309000</v>
      </c>
      <c r="B9510" s="2" t="s">
        <v>15629</v>
      </c>
      <c r="C9510" s="2" t="s">
        <v>15460</v>
      </c>
      <c r="D9510" s="2" t="s">
        <v>14241</v>
      </c>
      <c r="E9510" s="2" t="s">
        <v>149</v>
      </c>
      <c r="F9510" s="2"/>
    </row>
    <row r="9511" spans="1:6" ht="18" customHeight="1">
      <c r="A9511" s="2">
        <v>8477401000</v>
      </c>
      <c r="B9511" s="2" t="s">
        <v>15630</v>
      </c>
      <c r="C9511" s="2" t="s">
        <v>15460</v>
      </c>
      <c r="D9511" s="2" t="s">
        <v>14241</v>
      </c>
      <c r="E9511" s="2" t="s">
        <v>149</v>
      </c>
      <c r="F9511" s="2"/>
    </row>
    <row r="9512" spans="1:6" ht="18" customHeight="1">
      <c r="A9512" s="2">
        <v>8477402000</v>
      </c>
      <c r="B9512" s="2" t="s">
        <v>15631</v>
      </c>
      <c r="C9512" s="2" t="s">
        <v>15460</v>
      </c>
      <c r="D9512" s="2" t="s">
        <v>14241</v>
      </c>
      <c r="E9512" s="2" t="s">
        <v>149</v>
      </c>
      <c r="F9512" s="2"/>
    </row>
    <row r="9513" spans="1:6" ht="18" customHeight="1">
      <c r="A9513" s="2">
        <v>8477409000</v>
      </c>
      <c r="B9513" s="2" t="s">
        <v>15632</v>
      </c>
      <c r="C9513" s="2" t="s">
        <v>15460</v>
      </c>
      <c r="D9513" s="2" t="s">
        <v>14241</v>
      </c>
      <c r="E9513" s="2" t="s">
        <v>149</v>
      </c>
      <c r="F9513" s="2"/>
    </row>
    <row r="9514" spans="1:6" ht="18" customHeight="1">
      <c r="A9514" s="2">
        <v>8477510000</v>
      </c>
      <c r="B9514" s="2" t="s">
        <v>15633</v>
      </c>
      <c r="C9514" s="2" t="s">
        <v>15460</v>
      </c>
      <c r="D9514" s="2" t="s">
        <v>14241</v>
      </c>
      <c r="E9514" s="2" t="s">
        <v>149</v>
      </c>
      <c r="F9514" s="2"/>
    </row>
    <row r="9515" spans="1:6" ht="18" customHeight="1">
      <c r="A9515" s="2">
        <v>8477590000</v>
      </c>
      <c r="B9515" s="2" t="s">
        <v>15634</v>
      </c>
      <c r="C9515" s="2" t="s">
        <v>15460</v>
      </c>
      <c r="D9515" s="2" t="s">
        <v>14241</v>
      </c>
      <c r="E9515" s="2" t="s">
        <v>149</v>
      </c>
      <c r="F9515" s="2"/>
    </row>
    <row r="9516" spans="1:6" ht="18" customHeight="1">
      <c r="A9516" s="2">
        <v>8477800000</v>
      </c>
      <c r="B9516" s="2" t="s">
        <v>15635</v>
      </c>
      <c r="C9516" s="2" t="s">
        <v>9068</v>
      </c>
      <c r="D9516" s="2" t="s">
        <v>14241</v>
      </c>
      <c r="E9516" s="2" t="s">
        <v>149</v>
      </c>
      <c r="F9516" s="2"/>
    </row>
    <row r="9517" spans="1:6" ht="18" customHeight="1">
      <c r="A9517" s="2">
        <v>8477900000</v>
      </c>
      <c r="B9517" s="2" t="s">
        <v>15636</v>
      </c>
      <c r="C9517" s="2" t="s">
        <v>14326</v>
      </c>
      <c r="D9517" s="2" t="s">
        <v>149</v>
      </c>
      <c r="E9517" s="2"/>
      <c r="F9517" s="2"/>
    </row>
    <row r="9518" spans="1:6" ht="18" customHeight="1">
      <c r="A9518" s="2">
        <v>8478100000</v>
      </c>
      <c r="B9518" s="2" t="s">
        <v>15637</v>
      </c>
      <c r="C9518" s="2" t="s">
        <v>9068</v>
      </c>
      <c r="D9518" s="2" t="s">
        <v>14241</v>
      </c>
      <c r="E9518" s="2" t="s">
        <v>149</v>
      </c>
      <c r="F9518" s="2" t="s">
        <v>14703</v>
      </c>
    </row>
    <row r="9519" spans="1:6" ht="18" customHeight="1">
      <c r="A9519" s="2">
        <v>8478900000</v>
      </c>
      <c r="B9519" s="2" t="s">
        <v>15638</v>
      </c>
      <c r="C9519" s="2" t="s">
        <v>14326</v>
      </c>
      <c r="D9519" s="2" t="s">
        <v>149</v>
      </c>
      <c r="E9519" s="2"/>
      <c r="F9519" s="2" t="s">
        <v>14703</v>
      </c>
    </row>
    <row r="9520" spans="1:6" ht="18" customHeight="1">
      <c r="A9520" s="2">
        <v>8479102100</v>
      </c>
      <c r="B9520" s="2" t="s">
        <v>15639</v>
      </c>
      <c r="C9520" s="2" t="s">
        <v>15460</v>
      </c>
      <c r="D9520" s="2" t="s">
        <v>14241</v>
      </c>
      <c r="E9520" s="2" t="s">
        <v>149</v>
      </c>
      <c r="F9520" s="2" t="s">
        <v>14703</v>
      </c>
    </row>
    <row r="9521" spans="1:6" ht="18" customHeight="1">
      <c r="A9521" s="2">
        <v>8479102200</v>
      </c>
      <c r="B9521" s="2" t="s">
        <v>15640</v>
      </c>
      <c r="C9521" s="2" t="s">
        <v>15460</v>
      </c>
      <c r="D9521" s="2" t="s">
        <v>14241</v>
      </c>
      <c r="E9521" s="2" t="s">
        <v>149</v>
      </c>
      <c r="F9521" s="2"/>
    </row>
    <row r="9522" spans="1:6" ht="18" customHeight="1">
      <c r="A9522" s="2">
        <v>8479102900</v>
      </c>
      <c r="B9522" s="2" t="s">
        <v>15641</v>
      </c>
      <c r="C9522" s="2" t="s">
        <v>15460</v>
      </c>
      <c r="D9522" s="2" t="s">
        <v>14241</v>
      </c>
      <c r="E9522" s="2" t="s">
        <v>149</v>
      </c>
      <c r="F9522" s="2" t="s">
        <v>14703</v>
      </c>
    </row>
    <row r="9523" spans="1:6" ht="18" customHeight="1">
      <c r="A9523" s="2">
        <v>8479109000</v>
      </c>
      <c r="B9523" s="2" t="s">
        <v>15642</v>
      </c>
      <c r="C9523" s="2" t="s">
        <v>15460</v>
      </c>
      <c r="D9523" s="2" t="s">
        <v>14241</v>
      </c>
      <c r="E9523" s="2" t="s">
        <v>149</v>
      </c>
      <c r="F9523" s="2"/>
    </row>
    <row r="9524" spans="1:6" ht="18" customHeight="1">
      <c r="A9524" s="2">
        <v>8479200000</v>
      </c>
      <c r="B9524" s="2" t="s">
        <v>15643</v>
      </c>
      <c r="C9524" s="2" t="s">
        <v>15460</v>
      </c>
      <c r="D9524" s="2" t="s">
        <v>14241</v>
      </c>
      <c r="E9524" s="2" t="s">
        <v>149</v>
      </c>
      <c r="F9524" s="2" t="s">
        <v>6407</v>
      </c>
    </row>
    <row r="9525" spans="1:6" ht="18" customHeight="1">
      <c r="A9525" s="2">
        <v>8479300000</v>
      </c>
      <c r="B9525" s="2" t="s">
        <v>15644</v>
      </c>
      <c r="C9525" s="2" t="s">
        <v>15460</v>
      </c>
      <c r="D9525" s="2" t="s">
        <v>14241</v>
      </c>
      <c r="E9525" s="2" t="s">
        <v>149</v>
      </c>
      <c r="F9525" s="2"/>
    </row>
    <row r="9526" spans="1:6" ht="18" customHeight="1">
      <c r="A9526" s="2">
        <v>8479400000</v>
      </c>
      <c r="B9526" s="2" t="s">
        <v>15645</v>
      </c>
      <c r="C9526" s="2" t="s">
        <v>9068</v>
      </c>
      <c r="D9526" s="2" t="s">
        <v>14241</v>
      </c>
      <c r="E9526" s="2" t="s">
        <v>149</v>
      </c>
      <c r="F9526" s="2"/>
    </row>
    <row r="9527" spans="1:6" ht="18" customHeight="1">
      <c r="A9527" s="2">
        <v>8479501100</v>
      </c>
      <c r="B9527" s="2" t="s">
        <v>15646</v>
      </c>
      <c r="C9527" s="2" t="s">
        <v>15460</v>
      </c>
      <c r="D9527" s="2" t="s">
        <v>14241</v>
      </c>
      <c r="E9527" s="2" t="s">
        <v>149</v>
      </c>
      <c r="F9527" s="2"/>
    </row>
    <row r="9528" spans="1:6" ht="18" customHeight="1">
      <c r="A9528" s="2">
        <v>8479501900</v>
      </c>
      <c r="B9528" s="2" t="s">
        <v>15647</v>
      </c>
      <c r="C9528" s="2" t="s">
        <v>15460</v>
      </c>
      <c r="D9528" s="2" t="s">
        <v>14241</v>
      </c>
      <c r="E9528" s="2" t="s">
        <v>149</v>
      </c>
      <c r="F9528" s="2"/>
    </row>
    <row r="9529" spans="1:6" ht="18" customHeight="1">
      <c r="A9529" s="2">
        <v>8479509010</v>
      </c>
      <c r="B9529" s="2" t="s">
        <v>15648</v>
      </c>
      <c r="C9529" s="2" t="s">
        <v>15460</v>
      </c>
      <c r="D9529" s="2" t="s">
        <v>14241</v>
      </c>
      <c r="E9529" s="2" t="s">
        <v>149</v>
      </c>
      <c r="F9529" s="2">
        <v>3</v>
      </c>
    </row>
    <row r="9530" spans="1:6" ht="18" customHeight="1">
      <c r="A9530" s="2">
        <v>8479509090</v>
      </c>
      <c r="B9530" s="2" t="s">
        <v>15649</v>
      </c>
      <c r="C9530" s="2" t="s">
        <v>15460</v>
      </c>
      <c r="D9530" s="2" t="s">
        <v>14241</v>
      </c>
      <c r="E9530" s="2" t="s">
        <v>149</v>
      </c>
      <c r="F9530" s="2"/>
    </row>
    <row r="9531" spans="1:6" ht="18" customHeight="1">
      <c r="A9531" s="2">
        <v>8479600000</v>
      </c>
      <c r="B9531" s="2" t="s">
        <v>15650</v>
      </c>
      <c r="C9531" s="2" t="s">
        <v>15460</v>
      </c>
      <c r="D9531" s="2" t="s">
        <v>14241</v>
      </c>
      <c r="E9531" s="2" t="s">
        <v>149</v>
      </c>
      <c r="F9531" s="2"/>
    </row>
    <row r="9532" spans="1:6" ht="18" customHeight="1">
      <c r="A9532" s="2">
        <v>8479710000</v>
      </c>
      <c r="B9532" s="2" t="s">
        <v>15651</v>
      </c>
      <c r="C9532" s="2" t="s">
        <v>9068</v>
      </c>
      <c r="D9532" s="2" t="s">
        <v>14241</v>
      </c>
      <c r="E9532" s="2" t="s">
        <v>149</v>
      </c>
      <c r="F9532" s="2"/>
    </row>
    <row r="9533" spans="1:6" ht="18" customHeight="1">
      <c r="A9533" s="2">
        <v>8479790000</v>
      </c>
      <c r="B9533" s="2" t="s">
        <v>15652</v>
      </c>
      <c r="C9533" s="2" t="s">
        <v>9068</v>
      </c>
      <c r="D9533" s="2" t="s">
        <v>14241</v>
      </c>
      <c r="E9533" s="2" t="s">
        <v>149</v>
      </c>
      <c r="F9533" s="2" t="s">
        <v>6407</v>
      </c>
    </row>
    <row r="9534" spans="1:6" ht="18" customHeight="1">
      <c r="A9534" s="2">
        <v>8479811000</v>
      </c>
      <c r="B9534" s="2" t="s">
        <v>15653</v>
      </c>
      <c r="C9534" s="2" t="s">
        <v>15460</v>
      </c>
      <c r="D9534" s="2" t="s">
        <v>14241</v>
      </c>
      <c r="E9534" s="2" t="s">
        <v>149</v>
      </c>
      <c r="F9534" s="2"/>
    </row>
    <row r="9535" spans="1:6" ht="18" customHeight="1">
      <c r="A9535" s="2">
        <v>8479819000</v>
      </c>
      <c r="B9535" s="2" t="s">
        <v>15654</v>
      </c>
      <c r="C9535" s="2" t="s">
        <v>15460</v>
      </c>
      <c r="D9535" s="2" t="s">
        <v>14241</v>
      </c>
      <c r="E9535" s="2" t="s">
        <v>149</v>
      </c>
      <c r="F9535" s="2"/>
    </row>
    <row r="9536" spans="1:6" ht="18" customHeight="1">
      <c r="A9536" s="2">
        <v>8479820010</v>
      </c>
      <c r="B9536" s="2" t="s">
        <v>15655</v>
      </c>
      <c r="C9536" s="2" t="s">
        <v>15460</v>
      </c>
      <c r="D9536" s="2" t="s">
        <v>14241</v>
      </c>
      <c r="E9536" s="2" t="s">
        <v>149</v>
      </c>
      <c r="F9536" s="2">
        <v>3</v>
      </c>
    </row>
    <row r="9537" spans="1:6" ht="18" customHeight="1">
      <c r="A9537" s="2">
        <v>8479820020</v>
      </c>
      <c r="B9537" s="2" t="s">
        <v>15656</v>
      </c>
      <c r="C9537" s="2" t="s">
        <v>15460</v>
      </c>
      <c r="D9537" s="2" t="s">
        <v>14241</v>
      </c>
      <c r="E9537" s="2" t="s">
        <v>149</v>
      </c>
      <c r="F9537" s="2"/>
    </row>
    <row r="9538" spans="1:6" ht="18" customHeight="1">
      <c r="A9538" s="2">
        <v>8479820090</v>
      </c>
      <c r="B9538" s="2" t="s">
        <v>15657</v>
      </c>
      <c r="C9538" s="2" t="s">
        <v>15460</v>
      </c>
      <c r="D9538" s="2" t="s">
        <v>14241</v>
      </c>
      <c r="E9538" s="2" t="s">
        <v>149</v>
      </c>
      <c r="F9538" s="2"/>
    </row>
    <row r="9539" spans="1:6" ht="18" customHeight="1">
      <c r="A9539" s="2">
        <v>8479831010</v>
      </c>
      <c r="B9539" s="2" t="s">
        <v>15658</v>
      </c>
      <c r="C9539" s="2" t="s">
        <v>15460</v>
      </c>
      <c r="D9539" s="2" t="s">
        <v>14241</v>
      </c>
      <c r="E9539" s="2" t="s">
        <v>149</v>
      </c>
      <c r="F9539" s="2">
        <v>3</v>
      </c>
    </row>
    <row r="9540" spans="1:6" ht="18" customHeight="1">
      <c r="A9540" s="2">
        <v>8479831090</v>
      </c>
      <c r="B9540" s="2" t="s">
        <v>15658</v>
      </c>
      <c r="C9540" s="2" t="s">
        <v>15460</v>
      </c>
      <c r="D9540" s="2" t="s">
        <v>14241</v>
      </c>
      <c r="E9540" s="2" t="s">
        <v>149</v>
      </c>
      <c r="F9540" s="2"/>
    </row>
    <row r="9541" spans="1:6" ht="18" customHeight="1">
      <c r="A9541" s="2">
        <v>8479839010</v>
      </c>
      <c r="B9541" s="2" t="s">
        <v>15659</v>
      </c>
      <c r="C9541" s="2" t="s">
        <v>15460</v>
      </c>
      <c r="D9541" s="2" t="s">
        <v>14241</v>
      </c>
      <c r="E9541" s="2" t="s">
        <v>149</v>
      </c>
      <c r="F9541" s="2">
        <v>3</v>
      </c>
    </row>
    <row r="9542" spans="1:6" ht="18" customHeight="1">
      <c r="A9542" s="2">
        <v>8479839090</v>
      </c>
      <c r="B9542" s="2" t="s">
        <v>15659</v>
      </c>
      <c r="C9542" s="2" t="s">
        <v>15460</v>
      </c>
      <c r="D9542" s="2" t="s">
        <v>14241</v>
      </c>
      <c r="E9542" s="2" t="s">
        <v>149</v>
      </c>
      <c r="F9542" s="2"/>
    </row>
    <row r="9543" spans="1:6" ht="18" customHeight="1">
      <c r="A9543" s="2">
        <v>8479891000</v>
      </c>
      <c r="B9543" s="2" t="s">
        <v>15660</v>
      </c>
      <c r="C9543" s="2" t="s">
        <v>15460</v>
      </c>
      <c r="D9543" s="2" t="s">
        <v>14241</v>
      </c>
      <c r="E9543" s="2" t="s">
        <v>149</v>
      </c>
      <c r="F9543" s="2"/>
    </row>
    <row r="9544" spans="1:6" ht="18" customHeight="1">
      <c r="A9544" s="2">
        <v>8479892000</v>
      </c>
      <c r="B9544" s="2" t="s">
        <v>15661</v>
      </c>
      <c r="C9544" s="2" t="s">
        <v>15460</v>
      </c>
      <c r="D9544" s="2" t="s">
        <v>14241</v>
      </c>
      <c r="E9544" s="2" t="s">
        <v>149</v>
      </c>
      <c r="F9544" s="2"/>
    </row>
    <row r="9545" spans="1:6" ht="18" customHeight="1">
      <c r="A9545" s="2">
        <v>8479894000</v>
      </c>
      <c r="B9545" s="2" t="s">
        <v>15662</v>
      </c>
      <c r="C9545" s="2" t="s">
        <v>15460</v>
      </c>
      <c r="D9545" s="2" t="s">
        <v>14241</v>
      </c>
      <c r="E9545" s="2" t="s">
        <v>149</v>
      </c>
      <c r="F9545" s="2"/>
    </row>
    <row r="9546" spans="1:6" ht="18" customHeight="1">
      <c r="A9546" s="2">
        <v>8479895000</v>
      </c>
      <c r="B9546" s="2" t="s">
        <v>15663</v>
      </c>
      <c r="C9546" s="2" t="s">
        <v>15460</v>
      </c>
      <c r="D9546" s="2" t="s">
        <v>14241</v>
      </c>
      <c r="E9546" s="2" t="s">
        <v>149</v>
      </c>
      <c r="F9546" s="2"/>
    </row>
    <row r="9547" spans="1:6" ht="18" customHeight="1">
      <c r="A9547" s="2">
        <v>8479896100</v>
      </c>
      <c r="B9547" s="2" t="s">
        <v>15664</v>
      </c>
      <c r="C9547" s="2" t="s">
        <v>15460</v>
      </c>
      <c r="D9547" s="2" t="s">
        <v>14241</v>
      </c>
      <c r="E9547" s="2" t="s">
        <v>149</v>
      </c>
      <c r="F9547" s="2"/>
    </row>
    <row r="9548" spans="1:6" ht="18" customHeight="1">
      <c r="A9548" s="2">
        <v>8479896200</v>
      </c>
      <c r="B9548" s="2" t="s">
        <v>15665</v>
      </c>
      <c r="C9548" s="2" t="s">
        <v>15460</v>
      </c>
      <c r="D9548" s="2" t="s">
        <v>14241</v>
      </c>
      <c r="E9548" s="2" t="s">
        <v>149</v>
      </c>
      <c r="F9548" s="2"/>
    </row>
    <row r="9549" spans="1:6" ht="18" customHeight="1">
      <c r="A9549" s="2">
        <v>8479896900</v>
      </c>
      <c r="B9549" s="2" t="s">
        <v>15666</v>
      </c>
      <c r="C9549" s="2" t="s">
        <v>15460</v>
      </c>
      <c r="D9549" s="2" t="s">
        <v>14241</v>
      </c>
      <c r="E9549" s="2" t="s">
        <v>149</v>
      </c>
      <c r="F9549" s="2"/>
    </row>
    <row r="9550" spans="1:6" ht="18" customHeight="1">
      <c r="A9550" s="2">
        <v>8479897000</v>
      </c>
      <c r="B9550" s="2" t="s">
        <v>15667</v>
      </c>
      <c r="C9550" s="2" t="s">
        <v>15460</v>
      </c>
      <c r="D9550" s="2" t="s">
        <v>14241</v>
      </c>
      <c r="E9550" s="2" t="s">
        <v>149</v>
      </c>
      <c r="F9550" s="2" t="s">
        <v>6407</v>
      </c>
    </row>
    <row r="9551" spans="1:6" ht="18" customHeight="1">
      <c r="A9551" s="2">
        <v>8479899200</v>
      </c>
      <c r="B9551" s="2" t="s">
        <v>15668</v>
      </c>
      <c r="C9551" s="2" t="s">
        <v>15460</v>
      </c>
      <c r="D9551" s="2" t="s">
        <v>14241</v>
      </c>
      <c r="E9551" s="2" t="s">
        <v>149</v>
      </c>
      <c r="F9551" s="2" t="s">
        <v>6407</v>
      </c>
    </row>
    <row r="9552" spans="1:6" ht="18" customHeight="1">
      <c r="A9552" s="2">
        <v>8479899910</v>
      </c>
      <c r="B9552" s="2" t="s">
        <v>15669</v>
      </c>
      <c r="C9552" s="2" t="s">
        <v>15460</v>
      </c>
      <c r="D9552" s="2" t="s">
        <v>14241</v>
      </c>
      <c r="E9552" s="2" t="s">
        <v>149</v>
      </c>
      <c r="F9552" s="2"/>
    </row>
    <row r="9553" spans="1:6" ht="18" customHeight="1">
      <c r="A9553" s="2">
        <v>8479899920</v>
      </c>
      <c r="B9553" s="2" t="s">
        <v>15670</v>
      </c>
      <c r="C9553" s="2" t="s">
        <v>15460</v>
      </c>
      <c r="D9553" s="2" t="s">
        <v>14241</v>
      </c>
      <c r="E9553" s="2" t="s">
        <v>149</v>
      </c>
      <c r="F9553" s="2"/>
    </row>
    <row r="9554" spans="1:6" ht="18" customHeight="1">
      <c r="A9554" s="2">
        <v>8479899930</v>
      </c>
      <c r="B9554" s="2" t="s">
        <v>15671</v>
      </c>
      <c r="C9554" s="2" t="s">
        <v>15460</v>
      </c>
      <c r="D9554" s="2" t="s">
        <v>14241</v>
      </c>
      <c r="E9554" s="2" t="s">
        <v>149</v>
      </c>
      <c r="F9554" s="2"/>
    </row>
    <row r="9555" spans="1:6" ht="18" customHeight="1">
      <c r="A9555" s="2">
        <v>8479899940</v>
      </c>
      <c r="B9555" s="2" t="s">
        <v>15672</v>
      </c>
      <c r="C9555" s="2" t="s">
        <v>15460</v>
      </c>
      <c r="D9555" s="2" t="s">
        <v>14241</v>
      </c>
      <c r="E9555" s="2" t="s">
        <v>149</v>
      </c>
      <c r="F9555" s="2"/>
    </row>
    <row r="9556" spans="1:6" ht="18" customHeight="1">
      <c r="A9556" s="2">
        <v>8479899952</v>
      </c>
      <c r="B9556" s="2" t="s">
        <v>15673</v>
      </c>
      <c r="C9556" s="2" t="s">
        <v>15460</v>
      </c>
      <c r="D9556" s="2" t="s">
        <v>14241</v>
      </c>
      <c r="E9556" s="2" t="s">
        <v>149</v>
      </c>
      <c r="F9556" s="2">
        <v>3</v>
      </c>
    </row>
    <row r="9557" spans="1:6" ht="18" customHeight="1">
      <c r="A9557" s="2">
        <v>8479899953</v>
      </c>
      <c r="B9557" s="2" t="s">
        <v>15674</v>
      </c>
      <c r="C9557" s="2" t="s">
        <v>15460</v>
      </c>
      <c r="D9557" s="2" t="s">
        <v>14241</v>
      </c>
      <c r="E9557" s="2" t="s">
        <v>149</v>
      </c>
      <c r="F9557" s="2">
        <v>3</v>
      </c>
    </row>
    <row r="9558" spans="1:6" ht="18" customHeight="1">
      <c r="A9558" s="2">
        <v>8479899954</v>
      </c>
      <c r="B9558" s="2" t="s">
        <v>15675</v>
      </c>
      <c r="C9558" s="2" t="s">
        <v>15460</v>
      </c>
      <c r="D9558" s="2" t="s">
        <v>14241</v>
      </c>
      <c r="E9558" s="2" t="s">
        <v>149</v>
      </c>
      <c r="F9558" s="2">
        <v>3</v>
      </c>
    </row>
    <row r="9559" spans="1:6" ht="18" customHeight="1">
      <c r="A9559" s="2">
        <v>8479899955</v>
      </c>
      <c r="B9559" s="2" t="s">
        <v>15676</v>
      </c>
      <c r="C9559" s="2" t="s">
        <v>15460</v>
      </c>
      <c r="D9559" s="2" t="s">
        <v>14241</v>
      </c>
      <c r="E9559" s="2" t="s">
        <v>149</v>
      </c>
      <c r="F9559" s="2">
        <v>3</v>
      </c>
    </row>
    <row r="9560" spans="1:6" ht="18" customHeight="1">
      <c r="A9560" s="2">
        <v>8479899956</v>
      </c>
      <c r="B9560" s="2" t="s">
        <v>15677</v>
      </c>
      <c r="C9560" s="2" t="s">
        <v>15460</v>
      </c>
      <c r="D9560" s="2" t="s">
        <v>14241</v>
      </c>
      <c r="E9560" s="2" t="s">
        <v>149</v>
      </c>
      <c r="F9560" s="2" t="s">
        <v>7431</v>
      </c>
    </row>
    <row r="9561" spans="1:6" ht="18" customHeight="1">
      <c r="A9561" s="2">
        <v>8479899957</v>
      </c>
      <c r="B9561" s="2" t="s">
        <v>15678</v>
      </c>
      <c r="C9561" s="2" t="s">
        <v>15460</v>
      </c>
      <c r="D9561" s="2" t="s">
        <v>14241</v>
      </c>
      <c r="E9561" s="2" t="s">
        <v>149</v>
      </c>
      <c r="F9561" s="2" t="s">
        <v>7431</v>
      </c>
    </row>
    <row r="9562" spans="1:6" ht="18" customHeight="1">
      <c r="A9562" s="2">
        <v>8479899959</v>
      </c>
      <c r="B9562" s="2" t="s">
        <v>15679</v>
      </c>
      <c r="C9562" s="2" t="s">
        <v>15460</v>
      </c>
      <c r="D9562" s="2" t="s">
        <v>14241</v>
      </c>
      <c r="E9562" s="2" t="s">
        <v>149</v>
      </c>
      <c r="F9562" s="2">
        <v>3</v>
      </c>
    </row>
    <row r="9563" spans="1:6" ht="18" customHeight="1">
      <c r="A9563" s="2">
        <v>8479899960</v>
      </c>
      <c r="B9563" s="2" t="s">
        <v>15680</v>
      </c>
      <c r="C9563" s="2" t="s">
        <v>15460</v>
      </c>
      <c r="D9563" s="2" t="s">
        <v>14241</v>
      </c>
      <c r="E9563" s="2" t="s">
        <v>149</v>
      </c>
      <c r="F9563" s="2">
        <v>3</v>
      </c>
    </row>
    <row r="9564" spans="1:6" ht="18" customHeight="1">
      <c r="A9564" s="2">
        <v>8479899990</v>
      </c>
      <c r="B9564" s="2" t="s">
        <v>15681</v>
      </c>
      <c r="C9564" s="2" t="s">
        <v>15460</v>
      </c>
      <c r="D9564" s="2" t="s">
        <v>14241</v>
      </c>
      <c r="E9564" s="2" t="s">
        <v>149</v>
      </c>
      <c r="F9564" s="2" t="s">
        <v>6407</v>
      </c>
    </row>
    <row r="9565" spans="1:6" ht="18" customHeight="1">
      <c r="A9565" s="2">
        <v>8479901000</v>
      </c>
      <c r="B9565" s="2" t="s">
        <v>15682</v>
      </c>
      <c r="C9565" s="2" t="s">
        <v>14326</v>
      </c>
      <c r="D9565" s="2" t="s">
        <v>149</v>
      </c>
      <c r="E9565" s="2"/>
      <c r="F9565" s="2"/>
    </row>
    <row r="9566" spans="1:6" ht="18" customHeight="1">
      <c r="A9566" s="2">
        <v>8479902000</v>
      </c>
      <c r="B9566" s="2" t="s">
        <v>15683</v>
      </c>
      <c r="C9566" s="2" t="s">
        <v>14326</v>
      </c>
      <c r="D9566" s="2" t="s">
        <v>149</v>
      </c>
      <c r="E9566" s="2"/>
      <c r="F9566" s="2"/>
    </row>
    <row r="9567" spans="1:6" ht="18" customHeight="1">
      <c r="A9567" s="2">
        <v>8479909010</v>
      </c>
      <c r="B9567" s="2" t="s">
        <v>15684</v>
      </c>
      <c r="C9567" s="2" t="s">
        <v>14326</v>
      </c>
      <c r="D9567" s="2" t="s">
        <v>149</v>
      </c>
      <c r="E9567" s="2"/>
      <c r="F9567" s="2">
        <v>3</v>
      </c>
    </row>
    <row r="9568" spans="1:6" ht="18" customHeight="1">
      <c r="A9568" s="2">
        <v>8479909020</v>
      </c>
      <c r="B9568" s="2" t="s">
        <v>15685</v>
      </c>
      <c r="C9568" s="2" t="s">
        <v>14326</v>
      </c>
      <c r="D9568" s="2" t="s">
        <v>149</v>
      </c>
      <c r="E9568" s="2"/>
      <c r="F9568" s="2">
        <v>3</v>
      </c>
    </row>
    <row r="9569" spans="1:6" ht="18" customHeight="1">
      <c r="A9569" s="2">
        <v>8479909090</v>
      </c>
      <c r="B9569" s="2" t="s">
        <v>15686</v>
      </c>
      <c r="C9569" s="2" t="s">
        <v>14326</v>
      </c>
      <c r="D9569" s="2" t="s">
        <v>149</v>
      </c>
      <c r="E9569" s="2"/>
      <c r="F9569" s="2"/>
    </row>
    <row r="9570" spans="1:6" ht="18" customHeight="1">
      <c r="A9570" s="2">
        <v>8480100000</v>
      </c>
      <c r="B9570" s="2" t="s">
        <v>15687</v>
      </c>
      <c r="C9570" s="2" t="s">
        <v>15688</v>
      </c>
      <c r="D9570" s="2" t="s">
        <v>149</v>
      </c>
      <c r="E9570" s="2"/>
      <c r="F9570" s="2"/>
    </row>
    <row r="9571" spans="1:6" ht="18" customHeight="1">
      <c r="A9571" s="2">
        <v>8480200000</v>
      </c>
      <c r="B9571" s="2" t="s">
        <v>15689</v>
      </c>
      <c r="C9571" s="2" t="s">
        <v>15688</v>
      </c>
      <c r="D9571" s="2" t="s">
        <v>149</v>
      </c>
      <c r="E9571" s="2"/>
      <c r="F9571" s="2"/>
    </row>
    <row r="9572" spans="1:6" ht="18" customHeight="1">
      <c r="A9572" s="2">
        <v>8480300000</v>
      </c>
      <c r="B9572" s="2" t="s">
        <v>15690</v>
      </c>
      <c r="C9572" s="2" t="s">
        <v>15688</v>
      </c>
      <c r="D9572" s="2" t="s">
        <v>149</v>
      </c>
      <c r="E9572" s="2"/>
      <c r="F9572" s="2"/>
    </row>
    <row r="9573" spans="1:6" ht="18" customHeight="1">
      <c r="A9573" s="2">
        <v>8480411000</v>
      </c>
      <c r="B9573" s="2" t="s">
        <v>15691</v>
      </c>
      <c r="C9573" s="2" t="s">
        <v>15692</v>
      </c>
      <c r="D9573" s="2" t="s">
        <v>149</v>
      </c>
      <c r="E9573" s="2"/>
      <c r="F9573" s="2"/>
    </row>
    <row r="9574" spans="1:6" ht="18" customHeight="1">
      <c r="A9574" s="2">
        <v>8480412000</v>
      </c>
      <c r="B9574" s="2" t="s">
        <v>15693</v>
      </c>
      <c r="C9574" s="2" t="s">
        <v>15692</v>
      </c>
      <c r="D9574" s="2" t="s">
        <v>149</v>
      </c>
      <c r="E9574" s="2"/>
      <c r="F9574" s="2"/>
    </row>
    <row r="9575" spans="1:6" ht="18" customHeight="1">
      <c r="A9575" s="2">
        <v>8480419010</v>
      </c>
      <c r="B9575" s="2" t="s">
        <v>15694</v>
      </c>
      <c r="C9575" s="2" t="s">
        <v>15692</v>
      </c>
      <c r="D9575" s="2" t="s">
        <v>149</v>
      </c>
      <c r="E9575" s="2"/>
      <c r="F9575" s="2">
        <v>3</v>
      </c>
    </row>
    <row r="9576" spans="1:6" ht="18" customHeight="1">
      <c r="A9576" s="2">
        <v>8480419020</v>
      </c>
      <c r="B9576" s="2" t="s">
        <v>15695</v>
      </c>
      <c r="C9576" s="2" t="s">
        <v>15692</v>
      </c>
      <c r="D9576" s="2" t="s">
        <v>149</v>
      </c>
      <c r="E9576" s="2"/>
      <c r="F9576" s="2">
        <v>3</v>
      </c>
    </row>
    <row r="9577" spans="1:6" ht="18" customHeight="1">
      <c r="A9577" s="2">
        <v>8480419090</v>
      </c>
      <c r="B9577" s="2" t="s">
        <v>15696</v>
      </c>
      <c r="C9577" s="2" t="s">
        <v>15692</v>
      </c>
      <c r="D9577" s="2" t="s">
        <v>149</v>
      </c>
      <c r="E9577" s="2"/>
      <c r="F9577" s="2"/>
    </row>
    <row r="9578" spans="1:6" ht="18" customHeight="1">
      <c r="A9578" s="2">
        <v>8480490010</v>
      </c>
      <c r="B9578" s="2" t="s">
        <v>15697</v>
      </c>
      <c r="C9578" s="2" t="s">
        <v>15692</v>
      </c>
      <c r="D9578" s="2" t="s">
        <v>149</v>
      </c>
      <c r="E9578" s="2"/>
      <c r="F9578" s="2">
        <v>3</v>
      </c>
    </row>
    <row r="9579" spans="1:6" ht="18" customHeight="1">
      <c r="A9579" s="2">
        <v>8480490090</v>
      </c>
      <c r="B9579" s="2" t="s">
        <v>15698</v>
      </c>
      <c r="C9579" s="2" t="s">
        <v>15692</v>
      </c>
      <c r="D9579" s="2" t="s">
        <v>149</v>
      </c>
      <c r="E9579" s="2"/>
      <c r="F9579" s="2"/>
    </row>
    <row r="9580" spans="1:6" ht="18" customHeight="1">
      <c r="A9580" s="2">
        <v>8480500000</v>
      </c>
      <c r="B9580" s="2" t="s">
        <v>15699</v>
      </c>
      <c r="C9580" s="2" t="s">
        <v>15688</v>
      </c>
      <c r="D9580" s="2" t="s">
        <v>146</v>
      </c>
      <c r="E9580" s="2" t="s">
        <v>149</v>
      </c>
      <c r="F9580" s="2"/>
    </row>
    <row r="9581" spans="1:6" ht="18" customHeight="1">
      <c r="A9581" s="2">
        <v>8480600010</v>
      </c>
      <c r="B9581" s="2" t="s">
        <v>15700</v>
      </c>
      <c r="C9581" s="2" t="s">
        <v>15688</v>
      </c>
      <c r="D9581" s="2" t="s">
        <v>146</v>
      </c>
      <c r="E9581" s="2" t="s">
        <v>149</v>
      </c>
      <c r="F9581" s="2">
        <v>3</v>
      </c>
    </row>
    <row r="9582" spans="1:6" ht="18" customHeight="1">
      <c r="A9582" s="2">
        <v>8480600090</v>
      </c>
      <c r="B9582" s="2" t="s">
        <v>15701</v>
      </c>
      <c r="C9582" s="2" t="s">
        <v>15688</v>
      </c>
      <c r="D9582" s="2" t="s">
        <v>146</v>
      </c>
      <c r="E9582" s="2" t="s">
        <v>149</v>
      </c>
      <c r="F9582" s="2"/>
    </row>
    <row r="9583" spans="1:6" ht="18" customHeight="1">
      <c r="A9583" s="2">
        <v>8480711000</v>
      </c>
      <c r="B9583" s="2" t="s">
        <v>15702</v>
      </c>
      <c r="C9583" s="2" t="s">
        <v>15692</v>
      </c>
      <c r="D9583" s="2" t="s">
        <v>146</v>
      </c>
      <c r="E9583" s="2" t="s">
        <v>149</v>
      </c>
      <c r="F9583" s="2"/>
    </row>
    <row r="9584" spans="1:6" ht="18" customHeight="1">
      <c r="A9584" s="2">
        <v>8480719020</v>
      </c>
      <c r="B9584" s="2" t="s">
        <v>15703</v>
      </c>
      <c r="C9584" s="2" t="s">
        <v>15692</v>
      </c>
      <c r="D9584" s="2" t="s">
        <v>146</v>
      </c>
      <c r="E9584" s="2" t="s">
        <v>149</v>
      </c>
      <c r="F9584" s="2">
        <v>3</v>
      </c>
    </row>
    <row r="9585" spans="1:6" ht="18" customHeight="1">
      <c r="A9585" s="2">
        <v>8480719090</v>
      </c>
      <c r="B9585" s="2" t="s">
        <v>15704</v>
      </c>
      <c r="C9585" s="2" t="s">
        <v>15692</v>
      </c>
      <c r="D9585" s="2" t="s">
        <v>146</v>
      </c>
      <c r="E9585" s="2" t="s">
        <v>149</v>
      </c>
      <c r="F9585" s="2"/>
    </row>
    <row r="9586" spans="1:6" ht="18" customHeight="1">
      <c r="A9586" s="2">
        <v>8480790000</v>
      </c>
      <c r="B9586" s="2" t="s">
        <v>15705</v>
      </c>
      <c r="C9586" s="2" t="s">
        <v>15692</v>
      </c>
      <c r="D9586" s="2" t="s">
        <v>146</v>
      </c>
      <c r="E9586" s="2" t="s">
        <v>149</v>
      </c>
      <c r="F9586" s="2"/>
    </row>
    <row r="9587" spans="1:6" ht="18" customHeight="1">
      <c r="A9587" s="2">
        <v>8481100001</v>
      </c>
      <c r="B9587" s="2" t="s">
        <v>15706</v>
      </c>
      <c r="C9587" s="2" t="s">
        <v>9068</v>
      </c>
      <c r="D9587" s="2" t="s">
        <v>146</v>
      </c>
      <c r="E9587" s="2" t="s">
        <v>149</v>
      </c>
      <c r="F9587" s="2"/>
    </row>
    <row r="9588" spans="1:6" ht="18" customHeight="1">
      <c r="A9588" s="2">
        <v>8481100090</v>
      </c>
      <c r="B9588" s="2" t="s">
        <v>15707</v>
      </c>
      <c r="C9588" s="2" t="s">
        <v>9068</v>
      </c>
      <c r="D9588" s="2" t="s">
        <v>146</v>
      </c>
      <c r="E9588" s="2" t="s">
        <v>149</v>
      </c>
      <c r="F9588" s="2"/>
    </row>
    <row r="9589" spans="1:6" ht="18" customHeight="1">
      <c r="A9589" s="2">
        <v>8481201010</v>
      </c>
      <c r="B9589" s="2" t="s">
        <v>15708</v>
      </c>
      <c r="C9589" s="2" t="s">
        <v>9068</v>
      </c>
      <c r="D9589" s="2" t="s">
        <v>146</v>
      </c>
      <c r="E9589" s="2" t="s">
        <v>149</v>
      </c>
      <c r="F9589" s="2"/>
    </row>
    <row r="9590" spans="1:6" ht="18" customHeight="1">
      <c r="A9590" s="2">
        <v>8481201090</v>
      </c>
      <c r="B9590" s="2" t="s">
        <v>15709</v>
      </c>
      <c r="C9590" s="2" t="s">
        <v>9068</v>
      </c>
      <c r="D9590" s="2" t="s">
        <v>146</v>
      </c>
      <c r="E9590" s="2" t="s">
        <v>149</v>
      </c>
      <c r="F9590" s="2"/>
    </row>
    <row r="9591" spans="1:6" ht="18" customHeight="1">
      <c r="A9591" s="2">
        <v>8481202010</v>
      </c>
      <c r="B9591" s="2" t="s">
        <v>15710</v>
      </c>
      <c r="C9591" s="2" t="s">
        <v>9068</v>
      </c>
      <c r="D9591" s="2" t="s">
        <v>146</v>
      </c>
      <c r="E9591" s="2" t="s">
        <v>149</v>
      </c>
      <c r="F9591" s="2"/>
    </row>
    <row r="9592" spans="1:6" ht="18" customHeight="1">
      <c r="A9592" s="2">
        <v>8481202090</v>
      </c>
      <c r="B9592" s="2" t="s">
        <v>15711</v>
      </c>
      <c r="C9592" s="2" t="s">
        <v>9068</v>
      </c>
      <c r="D9592" s="2" t="s">
        <v>146</v>
      </c>
      <c r="E9592" s="2" t="s">
        <v>149</v>
      </c>
      <c r="F9592" s="2"/>
    </row>
    <row r="9593" spans="1:6" ht="18" customHeight="1">
      <c r="A9593" s="2">
        <v>8481300000</v>
      </c>
      <c r="B9593" s="2" t="s">
        <v>15712</v>
      </c>
      <c r="C9593" s="2" t="s">
        <v>9068</v>
      </c>
      <c r="D9593" s="2" t="s">
        <v>146</v>
      </c>
      <c r="E9593" s="2" t="s">
        <v>149</v>
      </c>
      <c r="F9593" s="2"/>
    </row>
    <row r="9594" spans="1:6" ht="18" customHeight="1">
      <c r="A9594" s="2">
        <v>8481400000</v>
      </c>
      <c r="B9594" s="2" t="s">
        <v>15713</v>
      </c>
      <c r="C9594" s="2" t="s">
        <v>9068</v>
      </c>
      <c r="D9594" s="2" t="s">
        <v>146</v>
      </c>
      <c r="E9594" s="2" t="s">
        <v>149</v>
      </c>
      <c r="F9594" s="2"/>
    </row>
    <row r="9595" spans="1:6" ht="18" customHeight="1">
      <c r="A9595" s="2">
        <v>8481802110</v>
      </c>
      <c r="B9595" s="2" t="s">
        <v>15714</v>
      </c>
      <c r="C9595" s="2" t="s">
        <v>15715</v>
      </c>
      <c r="D9595" s="2" t="s">
        <v>146</v>
      </c>
      <c r="E9595" s="2" t="s">
        <v>149</v>
      </c>
      <c r="F9595" s="2">
        <v>3</v>
      </c>
    </row>
    <row r="9596" spans="1:6" ht="18" customHeight="1">
      <c r="A9596" s="2">
        <v>8481802190</v>
      </c>
      <c r="B9596" s="2" t="s">
        <v>15716</v>
      </c>
      <c r="C9596" s="2" t="s">
        <v>15715</v>
      </c>
      <c r="D9596" s="2" t="s">
        <v>146</v>
      </c>
      <c r="E9596" s="2" t="s">
        <v>149</v>
      </c>
      <c r="F9596" s="2"/>
    </row>
    <row r="9597" spans="1:6" ht="18" customHeight="1">
      <c r="A9597" s="2">
        <v>8481802910</v>
      </c>
      <c r="B9597" s="2" t="s">
        <v>15717</v>
      </c>
      <c r="C9597" s="2" t="s">
        <v>15715</v>
      </c>
      <c r="D9597" s="2" t="s">
        <v>146</v>
      </c>
      <c r="E9597" s="2" t="s">
        <v>149</v>
      </c>
      <c r="F9597" s="2">
        <v>3</v>
      </c>
    </row>
    <row r="9598" spans="1:6" ht="18" customHeight="1">
      <c r="A9598" s="2">
        <v>8481802990</v>
      </c>
      <c r="B9598" s="2" t="s">
        <v>15718</v>
      </c>
      <c r="C9598" s="2" t="s">
        <v>15715</v>
      </c>
      <c r="D9598" s="2" t="s">
        <v>146</v>
      </c>
      <c r="E9598" s="2" t="s">
        <v>149</v>
      </c>
      <c r="F9598" s="2"/>
    </row>
    <row r="9599" spans="1:6" ht="18" customHeight="1">
      <c r="A9599" s="2">
        <v>8481803110</v>
      </c>
      <c r="B9599" s="2" t="s">
        <v>15719</v>
      </c>
      <c r="C9599" s="2" t="s">
        <v>9068</v>
      </c>
      <c r="D9599" s="2" t="s">
        <v>146</v>
      </c>
      <c r="E9599" s="2" t="s">
        <v>149</v>
      </c>
      <c r="F9599" s="2">
        <v>3</v>
      </c>
    </row>
    <row r="9600" spans="1:6" ht="18" customHeight="1">
      <c r="A9600" s="2">
        <v>8481803190</v>
      </c>
      <c r="B9600" s="2" t="s">
        <v>15720</v>
      </c>
      <c r="C9600" s="2" t="s">
        <v>9068</v>
      </c>
      <c r="D9600" s="2" t="s">
        <v>146</v>
      </c>
      <c r="E9600" s="2" t="s">
        <v>149</v>
      </c>
      <c r="F9600" s="2"/>
    </row>
    <row r="9601" spans="1:6" ht="18" customHeight="1">
      <c r="A9601" s="2">
        <v>8481803910</v>
      </c>
      <c r="B9601" s="2" t="s">
        <v>15721</v>
      </c>
      <c r="C9601" s="2" t="s">
        <v>9068</v>
      </c>
      <c r="D9601" s="2" t="s">
        <v>146</v>
      </c>
      <c r="E9601" s="2" t="s">
        <v>149</v>
      </c>
      <c r="F9601" s="2">
        <v>3</v>
      </c>
    </row>
    <row r="9602" spans="1:6" ht="18" customHeight="1">
      <c r="A9602" s="2">
        <v>8481803920</v>
      </c>
      <c r="B9602" s="2" t="s">
        <v>15722</v>
      </c>
      <c r="C9602" s="2" t="s">
        <v>9068</v>
      </c>
      <c r="D9602" s="2" t="s">
        <v>146</v>
      </c>
      <c r="E9602" s="2" t="s">
        <v>149</v>
      </c>
      <c r="F9602" s="2"/>
    </row>
    <row r="9603" spans="1:6" ht="18" customHeight="1">
      <c r="A9603" s="2">
        <v>8481803930</v>
      </c>
      <c r="B9603" s="2" t="s">
        <v>15723</v>
      </c>
      <c r="C9603" s="2" t="s">
        <v>9068</v>
      </c>
      <c r="D9603" s="2" t="s">
        <v>146</v>
      </c>
      <c r="E9603" s="2" t="s">
        <v>149</v>
      </c>
      <c r="F9603" s="2"/>
    </row>
    <row r="9604" spans="1:6" ht="18" customHeight="1">
      <c r="A9604" s="2">
        <v>8481803990</v>
      </c>
      <c r="B9604" s="2" t="s">
        <v>15724</v>
      </c>
      <c r="C9604" s="2" t="s">
        <v>9068</v>
      </c>
      <c r="D9604" s="2" t="s">
        <v>146</v>
      </c>
      <c r="E9604" s="2" t="s">
        <v>149</v>
      </c>
      <c r="F9604" s="2"/>
    </row>
    <row r="9605" spans="1:6" ht="18" customHeight="1">
      <c r="A9605" s="2">
        <v>8481804010</v>
      </c>
      <c r="B9605" s="2" t="s">
        <v>15725</v>
      </c>
      <c r="C9605" s="2" t="s">
        <v>9068</v>
      </c>
      <c r="D9605" s="2" t="s">
        <v>146</v>
      </c>
      <c r="E9605" s="2" t="s">
        <v>149</v>
      </c>
      <c r="F9605" s="2">
        <v>3</v>
      </c>
    </row>
    <row r="9606" spans="1:6" ht="18" customHeight="1">
      <c r="A9606" s="2">
        <v>8481804020</v>
      </c>
      <c r="B9606" s="2" t="s">
        <v>15726</v>
      </c>
      <c r="C9606" s="2" t="s">
        <v>9068</v>
      </c>
      <c r="D9606" s="2" t="s">
        <v>146</v>
      </c>
      <c r="E9606" s="2" t="s">
        <v>149</v>
      </c>
      <c r="F9606" s="2"/>
    </row>
    <row r="9607" spans="1:6" ht="18" customHeight="1">
      <c r="A9607" s="2">
        <v>8481804030</v>
      </c>
      <c r="B9607" s="2" t="s">
        <v>15727</v>
      </c>
      <c r="C9607" s="2" t="s">
        <v>9068</v>
      </c>
      <c r="D9607" s="2" t="s">
        <v>146</v>
      </c>
      <c r="E9607" s="2" t="s">
        <v>149</v>
      </c>
      <c r="F9607" s="2"/>
    </row>
    <row r="9608" spans="1:6" ht="18" customHeight="1">
      <c r="A9608" s="2">
        <v>8481804040</v>
      </c>
      <c r="B9608" s="2" t="s">
        <v>15728</v>
      </c>
      <c r="C9608" s="2" t="s">
        <v>9068</v>
      </c>
      <c r="D9608" s="2" t="s">
        <v>146</v>
      </c>
      <c r="E9608" s="2" t="s">
        <v>149</v>
      </c>
      <c r="F9608" s="2"/>
    </row>
    <row r="9609" spans="1:6" ht="18" customHeight="1">
      <c r="A9609" s="2">
        <v>8481804090</v>
      </c>
      <c r="B9609" s="2" t="s">
        <v>15729</v>
      </c>
      <c r="C9609" s="2" t="s">
        <v>9068</v>
      </c>
      <c r="D9609" s="2" t="s">
        <v>146</v>
      </c>
      <c r="E9609" s="2" t="s">
        <v>149</v>
      </c>
      <c r="F9609" s="2"/>
    </row>
    <row r="9610" spans="1:6" ht="18" customHeight="1">
      <c r="A9610" s="2">
        <v>8481809000</v>
      </c>
      <c r="B9610" s="2" t="s">
        <v>15730</v>
      </c>
      <c r="C9610" s="2" t="s">
        <v>9068</v>
      </c>
      <c r="D9610" s="2" t="s">
        <v>146</v>
      </c>
      <c r="E9610" s="2" t="s">
        <v>149</v>
      </c>
      <c r="F9610" s="2"/>
    </row>
    <row r="9611" spans="1:6" ht="18" customHeight="1">
      <c r="A9611" s="2">
        <v>8481901000</v>
      </c>
      <c r="B9611" s="2" t="s">
        <v>15731</v>
      </c>
      <c r="C9611" s="2" t="s">
        <v>14326</v>
      </c>
      <c r="D9611" s="2" t="s">
        <v>149</v>
      </c>
      <c r="E9611" s="2"/>
      <c r="F9611" s="2"/>
    </row>
    <row r="9612" spans="1:6" ht="18" customHeight="1">
      <c r="A9612" s="2">
        <v>8481909000</v>
      </c>
      <c r="B9612" s="2" t="s">
        <v>15732</v>
      </c>
      <c r="C9612" s="2" t="s">
        <v>14326</v>
      </c>
      <c r="D9612" s="2" t="s">
        <v>149</v>
      </c>
      <c r="E9612" s="2"/>
      <c r="F9612" s="2"/>
    </row>
    <row r="9613" spans="1:6" ht="18" customHeight="1">
      <c r="A9613" s="2">
        <v>8482101010</v>
      </c>
      <c r="B9613" s="2" t="s">
        <v>15733</v>
      </c>
      <c r="C9613" s="2" t="s">
        <v>15734</v>
      </c>
      <c r="D9613" s="2" t="s">
        <v>146</v>
      </c>
      <c r="E9613" s="2" t="s">
        <v>149</v>
      </c>
      <c r="F9613" s="2"/>
    </row>
    <row r="9614" spans="1:6" ht="18" customHeight="1">
      <c r="A9614" s="2">
        <v>8482101090</v>
      </c>
      <c r="B9614" s="2" t="s">
        <v>15735</v>
      </c>
      <c r="C9614" s="2" t="s">
        <v>15734</v>
      </c>
      <c r="D9614" s="2" t="s">
        <v>146</v>
      </c>
      <c r="E9614" s="2" t="s">
        <v>149</v>
      </c>
      <c r="F9614" s="2"/>
    </row>
    <row r="9615" spans="1:6" ht="18" customHeight="1">
      <c r="A9615" s="2">
        <v>8482102000</v>
      </c>
      <c r="B9615" s="2" t="s">
        <v>15736</v>
      </c>
      <c r="C9615" s="2" t="s">
        <v>15734</v>
      </c>
      <c r="D9615" s="2" t="s">
        <v>146</v>
      </c>
      <c r="E9615" s="2" t="s">
        <v>149</v>
      </c>
      <c r="F9615" s="2"/>
    </row>
    <row r="9616" spans="1:6" ht="18" customHeight="1">
      <c r="A9616" s="2">
        <v>8482103010</v>
      </c>
      <c r="B9616" s="2" t="s">
        <v>15737</v>
      </c>
      <c r="C9616" s="2" t="s">
        <v>15734</v>
      </c>
      <c r="D9616" s="2" t="s">
        <v>146</v>
      </c>
      <c r="E9616" s="2" t="s">
        <v>149</v>
      </c>
      <c r="F9616" s="2"/>
    </row>
    <row r="9617" spans="1:6" ht="18" customHeight="1">
      <c r="A9617" s="2">
        <v>8482103090</v>
      </c>
      <c r="B9617" s="2" t="s">
        <v>15738</v>
      </c>
      <c r="C9617" s="2" t="s">
        <v>15734</v>
      </c>
      <c r="D9617" s="2" t="s">
        <v>146</v>
      </c>
      <c r="E9617" s="2" t="s">
        <v>149</v>
      </c>
      <c r="F9617" s="2"/>
    </row>
    <row r="9618" spans="1:6" ht="18" customHeight="1">
      <c r="A9618" s="2">
        <v>8482104011</v>
      </c>
      <c r="B9618" s="2" t="s">
        <v>15739</v>
      </c>
      <c r="C9618" s="2" t="s">
        <v>15734</v>
      </c>
      <c r="D9618" s="2" t="s">
        <v>146</v>
      </c>
      <c r="E9618" s="2" t="s">
        <v>149</v>
      </c>
      <c r="F9618" s="2"/>
    </row>
    <row r="9619" spans="1:6" ht="18" customHeight="1">
      <c r="A9619" s="2">
        <v>8482104019</v>
      </c>
      <c r="B9619" s="2" t="s">
        <v>15740</v>
      </c>
      <c r="C9619" s="2" t="s">
        <v>15734</v>
      </c>
      <c r="D9619" s="2" t="s">
        <v>146</v>
      </c>
      <c r="E9619" s="2" t="s">
        <v>149</v>
      </c>
      <c r="F9619" s="2"/>
    </row>
    <row r="9620" spans="1:6" ht="18" customHeight="1">
      <c r="A9620" s="2">
        <v>8482104090</v>
      </c>
      <c r="B9620" s="2" t="s">
        <v>15741</v>
      </c>
      <c r="C9620" s="2" t="s">
        <v>15734</v>
      </c>
      <c r="D9620" s="2" t="s">
        <v>146</v>
      </c>
      <c r="E9620" s="2" t="s">
        <v>149</v>
      </c>
      <c r="F9620" s="2"/>
    </row>
    <row r="9621" spans="1:6" ht="18" customHeight="1">
      <c r="A9621" s="2">
        <v>8482109000</v>
      </c>
      <c r="B9621" s="2" t="s">
        <v>15742</v>
      </c>
      <c r="C9621" s="2" t="s">
        <v>15734</v>
      </c>
      <c r="D9621" s="2" t="s">
        <v>146</v>
      </c>
      <c r="E9621" s="2" t="s">
        <v>149</v>
      </c>
      <c r="F9621" s="2"/>
    </row>
    <row r="9622" spans="1:6" ht="18" customHeight="1">
      <c r="A9622" s="2">
        <v>8482200010</v>
      </c>
      <c r="B9622" s="2" t="s">
        <v>15743</v>
      </c>
      <c r="C9622" s="2" t="s">
        <v>15734</v>
      </c>
      <c r="D9622" s="2" t="s">
        <v>146</v>
      </c>
      <c r="E9622" s="2" t="s">
        <v>149</v>
      </c>
      <c r="F9622" s="2"/>
    </row>
    <row r="9623" spans="1:6" ht="18" customHeight="1">
      <c r="A9623" s="2">
        <v>8482200090</v>
      </c>
      <c r="B9623" s="2" t="s">
        <v>15744</v>
      </c>
      <c r="C9623" s="2" t="s">
        <v>15734</v>
      </c>
      <c r="D9623" s="2" t="s">
        <v>146</v>
      </c>
      <c r="E9623" s="2" t="s">
        <v>149</v>
      </c>
      <c r="F9623" s="2"/>
    </row>
    <row r="9624" spans="1:6" ht="18" customHeight="1">
      <c r="A9624" s="2">
        <v>8482300000</v>
      </c>
      <c r="B9624" s="2" t="s">
        <v>15745</v>
      </c>
      <c r="C9624" s="2" t="s">
        <v>15734</v>
      </c>
      <c r="D9624" s="2" t="s">
        <v>146</v>
      </c>
      <c r="E9624" s="2" t="s">
        <v>149</v>
      </c>
      <c r="F9624" s="2"/>
    </row>
    <row r="9625" spans="1:6" ht="18" customHeight="1">
      <c r="A9625" s="2">
        <v>8482400010</v>
      </c>
      <c r="B9625" s="2" t="s">
        <v>15746</v>
      </c>
      <c r="C9625" s="2" t="s">
        <v>15747</v>
      </c>
      <c r="D9625" s="2" t="s">
        <v>146</v>
      </c>
      <c r="E9625" s="2" t="s">
        <v>149</v>
      </c>
      <c r="F9625" s="2"/>
    </row>
    <row r="9626" spans="1:6" ht="18" customHeight="1">
      <c r="A9626" s="2">
        <v>8482400090</v>
      </c>
      <c r="B9626" s="2" t="s">
        <v>15748</v>
      </c>
      <c r="C9626" s="2" t="s">
        <v>15747</v>
      </c>
      <c r="D9626" s="2" t="s">
        <v>146</v>
      </c>
      <c r="E9626" s="2" t="s">
        <v>149</v>
      </c>
      <c r="F9626" s="2"/>
    </row>
    <row r="9627" spans="1:6" ht="18" customHeight="1">
      <c r="A9627" s="2">
        <v>8482500010</v>
      </c>
      <c r="B9627" s="2" t="s">
        <v>15749</v>
      </c>
      <c r="C9627" s="2" t="s">
        <v>15734</v>
      </c>
      <c r="D9627" s="2" t="s">
        <v>146</v>
      </c>
      <c r="E9627" s="2" t="s">
        <v>149</v>
      </c>
      <c r="F9627" s="2"/>
    </row>
    <row r="9628" spans="1:6" ht="18" customHeight="1">
      <c r="A9628" s="2">
        <v>8482500020</v>
      </c>
      <c r="B9628" s="2" t="s">
        <v>15750</v>
      </c>
      <c r="C9628" s="2" t="s">
        <v>15734</v>
      </c>
      <c r="D9628" s="2" t="s">
        <v>146</v>
      </c>
      <c r="E9628" s="2" t="s">
        <v>149</v>
      </c>
      <c r="F9628" s="2"/>
    </row>
    <row r="9629" spans="1:6" ht="18" customHeight="1">
      <c r="A9629" s="2">
        <v>8482500090</v>
      </c>
      <c r="B9629" s="2" t="s">
        <v>15751</v>
      </c>
      <c r="C9629" s="2" t="s">
        <v>15734</v>
      </c>
      <c r="D9629" s="2" t="s">
        <v>146</v>
      </c>
      <c r="E9629" s="2" t="s">
        <v>149</v>
      </c>
      <c r="F9629" s="2"/>
    </row>
    <row r="9630" spans="1:6" ht="18" customHeight="1">
      <c r="A9630" s="2">
        <v>8482800000</v>
      </c>
      <c r="B9630" s="2" t="s">
        <v>15752</v>
      </c>
      <c r="C9630" s="2" t="s">
        <v>15734</v>
      </c>
      <c r="D9630" s="2" t="s">
        <v>146</v>
      </c>
      <c r="E9630" s="2" t="s">
        <v>149</v>
      </c>
      <c r="F9630" s="2"/>
    </row>
    <row r="9631" spans="1:6" ht="18" customHeight="1">
      <c r="A9631" s="2">
        <v>8482910000</v>
      </c>
      <c r="B9631" s="2" t="s">
        <v>15753</v>
      </c>
      <c r="C9631" s="2" t="s">
        <v>15754</v>
      </c>
      <c r="D9631" s="2" t="s">
        <v>149</v>
      </c>
      <c r="E9631" s="2"/>
      <c r="F9631" s="2"/>
    </row>
    <row r="9632" spans="1:6" ht="18" customHeight="1">
      <c r="A9632" s="2">
        <v>8482990000</v>
      </c>
      <c r="B9632" s="2" t="s">
        <v>15755</v>
      </c>
      <c r="C9632" s="2" t="s">
        <v>14326</v>
      </c>
      <c r="D9632" s="2" t="s">
        <v>149</v>
      </c>
      <c r="E9632" s="2"/>
      <c r="F9632" s="2"/>
    </row>
    <row r="9633" spans="1:6" ht="18" customHeight="1">
      <c r="A9633" s="2">
        <v>8483101100</v>
      </c>
      <c r="B9633" s="2" t="s">
        <v>15756</v>
      </c>
      <c r="C9633" s="2" t="s">
        <v>9068</v>
      </c>
      <c r="D9633" s="2" t="s">
        <v>5439</v>
      </c>
      <c r="E9633" s="2" t="s">
        <v>149</v>
      </c>
      <c r="F9633" s="2"/>
    </row>
    <row r="9634" spans="1:6" ht="18" customHeight="1">
      <c r="A9634" s="2">
        <v>8483101900</v>
      </c>
      <c r="B9634" s="2" t="s">
        <v>15757</v>
      </c>
      <c r="C9634" s="2" t="s">
        <v>9068</v>
      </c>
      <c r="D9634" s="2" t="s">
        <v>5439</v>
      </c>
      <c r="E9634" s="2" t="s">
        <v>149</v>
      </c>
      <c r="F9634" s="2"/>
    </row>
    <row r="9635" spans="1:6" ht="18" customHeight="1">
      <c r="A9635" s="2">
        <v>8483109010</v>
      </c>
      <c r="B9635" s="2" t="s">
        <v>15758</v>
      </c>
      <c r="C9635" s="2" t="s">
        <v>9068</v>
      </c>
      <c r="D9635" s="2" t="s">
        <v>5439</v>
      </c>
      <c r="E9635" s="2" t="s">
        <v>149</v>
      </c>
      <c r="F9635" s="2"/>
    </row>
    <row r="9636" spans="1:6" ht="18" customHeight="1">
      <c r="A9636" s="2">
        <v>8483109090</v>
      </c>
      <c r="B9636" s="2" t="s">
        <v>15759</v>
      </c>
      <c r="C9636" s="2" t="s">
        <v>9068</v>
      </c>
      <c r="D9636" s="2" t="s">
        <v>5439</v>
      </c>
      <c r="E9636" s="2" t="s">
        <v>149</v>
      </c>
      <c r="F9636" s="2"/>
    </row>
    <row r="9637" spans="1:6" ht="18" customHeight="1">
      <c r="A9637" s="2">
        <v>8483200000</v>
      </c>
      <c r="B9637" s="2" t="s">
        <v>15760</v>
      </c>
      <c r="C9637" s="2" t="s">
        <v>15761</v>
      </c>
      <c r="D9637" s="2" t="s">
        <v>5439</v>
      </c>
      <c r="E9637" s="2" t="s">
        <v>149</v>
      </c>
      <c r="F9637" s="2"/>
    </row>
    <row r="9638" spans="1:6" ht="18" customHeight="1">
      <c r="A9638" s="2">
        <v>8483300030</v>
      </c>
      <c r="B9638" s="2" t="s">
        <v>15762</v>
      </c>
      <c r="C9638" s="2" t="s">
        <v>15763</v>
      </c>
      <c r="D9638" s="2" t="s">
        <v>5439</v>
      </c>
      <c r="E9638" s="2" t="s">
        <v>149</v>
      </c>
      <c r="F9638" s="2">
        <v>3</v>
      </c>
    </row>
    <row r="9639" spans="1:6" ht="18" customHeight="1">
      <c r="A9639" s="2">
        <v>8483300090</v>
      </c>
      <c r="B9639" s="2" t="s">
        <v>15764</v>
      </c>
      <c r="C9639" s="2" t="s">
        <v>15763</v>
      </c>
      <c r="D9639" s="2" t="s">
        <v>5439</v>
      </c>
      <c r="E9639" s="2" t="s">
        <v>149</v>
      </c>
      <c r="F9639" s="2"/>
    </row>
    <row r="9640" spans="1:6" ht="18" customHeight="1">
      <c r="A9640" s="2">
        <v>8483401010</v>
      </c>
      <c r="B9640" s="2" t="s">
        <v>15765</v>
      </c>
      <c r="C9640" s="2" t="s">
        <v>14454</v>
      </c>
      <c r="D9640" s="2" t="s">
        <v>5439</v>
      </c>
      <c r="E9640" s="2" t="s">
        <v>149</v>
      </c>
      <c r="F9640" s="2"/>
    </row>
    <row r="9641" spans="1:6" ht="18" customHeight="1">
      <c r="A9641" s="2">
        <v>8483401090</v>
      </c>
      <c r="B9641" s="2" t="s">
        <v>15766</v>
      </c>
      <c r="C9641" s="2" t="s">
        <v>14454</v>
      </c>
      <c r="D9641" s="2" t="s">
        <v>5439</v>
      </c>
      <c r="E9641" s="2" t="s">
        <v>149</v>
      </c>
      <c r="F9641" s="2"/>
    </row>
    <row r="9642" spans="1:6" ht="18" customHeight="1">
      <c r="A9642" s="2">
        <v>8483402000</v>
      </c>
      <c r="B9642" s="2" t="s">
        <v>15767</v>
      </c>
      <c r="C9642" s="2" t="s">
        <v>14454</v>
      </c>
      <c r="D9642" s="2" t="s">
        <v>5439</v>
      </c>
      <c r="E9642" s="2" t="s">
        <v>149</v>
      </c>
      <c r="F9642" s="2"/>
    </row>
    <row r="9643" spans="1:6" ht="18" customHeight="1">
      <c r="A9643" s="2">
        <v>8483409010</v>
      </c>
      <c r="B9643" s="2" t="s">
        <v>15768</v>
      </c>
      <c r="C9643" s="2" t="s">
        <v>14454</v>
      </c>
      <c r="D9643" s="2" t="s">
        <v>5439</v>
      </c>
      <c r="E9643" s="2" t="s">
        <v>149</v>
      </c>
      <c r="F9643" s="2"/>
    </row>
    <row r="9644" spans="1:6" ht="18" customHeight="1">
      <c r="A9644" s="2">
        <v>8483409090</v>
      </c>
      <c r="B9644" s="2" t="s">
        <v>15769</v>
      </c>
      <c r="C9644" s="2" t="s">
        <v>14454</v>
      </c>
      <c r="D9644" s="2" t="s">
        <v>5439</v>
      </c>
      <c r="E9644" s="2" t="s">
        <v>149</v>
      </c>
      <c r="F9644" s="2"/>
    </row>
    <row r="9645" spans="1:6" ht="18" customHeight="1">
      <c r="A9645" s="2">
        <v>8483500000</v>
      </c>
      <c r="B9645" s="2" t="s">
        <v>15770</v>
      </c>
      <c r="C9645" s="2" t="s">
        <v>9068</v>
      </c>
      <c r="D9645" s="2" t="s">
        <v>5439</v>
      </c>
      <c r="E9645" s="2" t="s">
        <v>149</v>
      </c>
      <c r="F9645" s="2"/>
    </row>
    <row r="9646" spans="1:6" ht="18" customHeight="1">
      <c r="A9646" s="2">
        <v>8483600001</v>
      </c>
      <c r="B9646" s="2" t="s">
        <v>15771</v>
      </c>
      <c r="C9646" s="2" t="s">
        <v>9068</v>
      </c>
      <c r="D9646" s="2" t="s">
        <v>5439</v>
      </c>
      <c r="E9646" s="2" t="s">
        <v>149</v>
      </c>
      <c r="F9646" s="2"/>
    </row>
    <row r="9647" spans="1:6" ht="18" customHeight="1">
      <c r="A9647" s="2">
        <v>8483600090</v>
      </c>
      <c r="B9647" s="2" t="s">
        <v>15772</v>
      </c>
      <c r="C9647" s="2" t="s">
        <v>9068</v>
      </c>
      <c r="D9647" s="2" t="s">
        <v>5439</v>
      </c>
      <c r="E9647" s="2" t="s">
        <v>149</v>
      </c>
      <c r="F9647" s="2"/>
    </row>
    <row r="9648" spans="1:6" ht="18" customHeight="1">
      <c r="A9648" s="2">
        <v>8483900010</v>
      </c>
      <c r="B9648" s="2" t="s">
        <v>15773</v>
      </c>
      <c r="C9648" s="2" t="s">
        <v>9068</v>
      </c>
      <c r="D9648" s="2" t="s">
        <v>149</v>
      </c>
      <c r="E9648" s="2"/>
      <c r="F9648" s="2"/>
    </row>
    <row r="9649" spans="1:6" ht="18" customHeight="1">
      <c r="A9649" s="2">
        <v>8483900020</v>
      </c>
      <c r="B9649" s="2" t="s">
        <v>15774</v>
      </c>
      <c r="C9649" s="2" t="s">
        <v>9068</v>
      </c>
      <c r="D9649" s="2" t="s">
        <v>149</v>
      </c>
      <c r="E9649" s="2"/>
      <c r="F9649" s="2"/>
    </row>
    <row r="9650" spans="1:6" ht="18" customHeight="1">
      <c r="A9650" s="2">
        <v>8483900090</v>
      </c>
      <c r="B9650" s="2" t="s">
        <v>15775</v>
      </c>
      <c r="C9650" s="2" t="s">
        <v>9068</v>
      </c>
      <c r="D9650" s="2" t="s">
        <v>149</v>
      </c>
      <c r="E9650" s="2"/>
      <c r="F9650" s="2"/>
    </row>
    <row r="9651" spans="1:6" ht="18" customHeight="1">
      <c r="A9651" s="2">
        <v>8484100000</v>
      </c>
      <c r="B9651" s="2" t="s">
        <v>15776</v>
      </c>
      <c r="C9651" s="2" t="s">
        <v>15777</v>
      </c>
      <c r="D9651" s="2" t="s">
        <v>149</v>
      </c>
      <c r="E9651" s="2"/>
      <c r="F9651" s="2"/>
    </row>
    <row r="9652" spans="1:6" ht="18" customHeight="1">
      <c r="A9652" s="2">
        <v>8484200010</v>
      </c>
      <c r="B9652" s="2" t="s">
        <v>15778</v>
      </c>
      <c r="C9652" s="2" t="s">
        <v>15779</v>
      </c>
      <c r="D9652" s="2" t="s">
        <v>149</v>
      </c>
      <c r="E9652" s="2"/>
      <c r="F9652" s="2">
        <v>3</v>
      </c>
    </row>
    <row r="9653" spans="1:6" ht="18" customHeight="1">
      <c r="A9653" s="2">
        <v>8484200020</v>
      </c>
      <c r="B9653" s="2" t="s">
        <v>15780</v>
      </c>
      <c r="C9653" s="2" t="s">
        <v>15779</v>
      </c>
      <c r="D9653" s="2" t="s">
        <v>149</v>
      </c>
      <c r="E9653" s="2"/>
      <c r="F9653" s="2">
        <v>3</v>
      </c>
    </row>
    <row r="9654" spans="1:6" ht="18" customHeight="1">
      <c r="A9654" s="2">
        <v>8484200030</v>
      </c>
      <c r="B9654" s="2" t="s">
        <v>15781</v>
      </c>
      <c r="C9654" s="2" t="s">
        <v>15779</v>
      </c>
      <c r="D9654" s="2" t="s">
        <v>149</v>
      </c>
      <c r="E9654" s="2"/>
      <c r="F9654" s="2">
        <v>3</v>
      </c>
    </row>
    <row r="9655" spans="1:6" ht="18" customHeight="1">
      <c r="A9655" s="2">
        <v>8484200090</v>
      </c>
      <c r="B9655" s="2" t="s">
        <v>15782</v>
      </c>
      <c r="C9655" s="2" t="s">
        <v>15779</v>
      </c>
      <c r="D9655" s="2" t="s">
        <v>149</v>
      </c>
      <c r="E9655" s="2"/>
      <c r="F9655" s="2"/>
    </row>
    <row r="9656" spans="1:6" ht="18" customHeight="1">
      <c r="A9656" s="2">
        <v>8484900000</v>
      </c>
      <c r="B9656" s="2" t="s">
        <v>15783</v>
      </c>
      <c r="C9656" s="2" t="s">
        <v>15784</v>
      </c>
      <c r="D9656" s="2" t="s">
        <v>149</v>
      </c>
      <c r="E9656" s="2"/>
      <c r="F9656" s="2"/>
    </row>
    <row r="9657" spans="1:6" ht="18" customHeight="1">
      <c r="A9657" s="2">
        <v>8485100000</v>
      </c>
      <c r="B9657" s="2" t="s">
        <v>15785</v>
      </c>
      <c r="C9657" s="2" t="s">
        <v>15786</v>
      </c>
      <c r="D9657" s="2" t="s">
        <v>14241</v>
      </c>
      <c r="E9657" s="2" t="s">
        <v>149</v>
      </c>
      <c r="F9657" s="2"/>
    </row>
    <row r="9658" spans="1:6" ht="18" customHeight="1">
      <c r="A9658" s="2">
        <v>8485200000</v>
      </c>
      <c r="B9658" s="2" t="s">
        <v>15787</v>
      </c>
      <c r="C9658" s="2" t="s">
        <v>15786</v>
      </c>
      <c r="D9658" s="2" t="s">
        <v>14241</v>
      </c>
      <c r="E9658" s="2" t="s">
        <v>149</v>
      </c>
      <c r="F9658" s="2"/>
    </row>
    <row r="9659" spans="1:6" ht="18" customHeight="1">
      <c r="A9659" s="2">
        <v>8485301000</v>
      </c>
      <c r="B9659" s="2" t="s">
        <v>15788</v>
      </c>
      <c r="C9659" s="2" t="s">
        <v>15786</v>
      </c>
      <c r="D9659" s="2" t="s">
        <v>14241</v>
      </c>
      <c r="E9659" s="2" t="s">
        <v>149</v>
      </c>
      <c r="F9659" s="2"/>
    </row>
    <row r="9660" spans="1:6" ht="18" customHeight="1">
      <c r="A9660" s="2">
        <v>8485302000</v>
      </c>
      <c r="B9660" s="2" t="s">
        <v>15789</v>
      </c>
      <c r="C9660" s="2" t="s">
        <v>15786</v>
      </c>
      <c r="D9660" s="2" t="s">
        <v>14241</v>
      </c>
      <c r="E9660" s="2" t="s">
        <v>149</v>
      </c>
      <c r="F9660" s="2"/>
    </row>
    <row r="9661" spans="1:6" ht="18" customHeight="1">
      <c r="A9661" s="2">
        <v>8485801000</v>
      </c>
      <c r="B9661" s="2" t="s">
        <v>15790</v>
      </c>
      <c r="C9661" s="2" t="s">
        <v>15786</v>
      </c>
      <c r="D9661" s="2" t="s">
        <v>14241</v>
      </c>
      <c r="E9661" s="2" t="s">
        <v>149</v>
      </c>
      <c r="F9661" s="2"/>
    </row>
    <row r="9662" spans="1:6" ht="18" customHeight="1">
      <c r="A9662" s="2">
        <v>8485802000</v>
      </c>
      <c r="B9662" s="2" t="s">
        <v>15791</v>
      </c>
      <c r="C9662" s="2" t="s">
        <v>15786</v>
      </c>
      <c r="D9662" s="2" t="s">
        <v>14241</v>
      </c>
      <c r="E9662" s="2" t="s">
        <v>149</v>
      </c>
      <c r="F9662" s="2"/>
    </row>
    <row r="9663" spans="1:6" ht="18" customHeight="1">
      <c r="A9663" s="2">
        <v>8485809000</v>
      </c>
      <c r="B9663" s="2" t="s">
        <v>15792</v>
      </c>
      <c r="C9663" s="2" t="s">
        <v>15786</v>
      </c>
      <c r="D9663" s="2" t="s">
        <v>14241</v>
      </c>
      <c r="E9663" s="2" t="s">
        <v>149</v>
      </c>
      <c r="F9663" s="2"/>
    </row>
    <row r="9664" spans="1:6" ht="18" customHeight="1">
      <c r="A9664" s="2">
        <v>8485901000</v>
      </c>
      <c r="B9664" s="2" t="s">
        <v>15793</v>
      </c>
      <c r="C9664" s="2" t="s">
        <v>15794</v>
      </c>
      <c r="D9664" s="2" t="s">
        <v>149</v>
      </c>
      <c r="E9664" s="2"/>
      <c r="F9664" s="2"/>
    </row>
    <row r="9665" spans="1:6" ht="18" customHeight="1">
      <c r="A9665" s="2">
        <v>8485902000</v>
      </c>
      <c r="B9665" s="2" t="s">
        <v>15795</v>
      </c>
      <c r="C9665" s="2" t="s">
        <v>15794</v>
      </c>
      <c r="D9665" s="2" t="s">
        <v>149</v>
      </c>
      <c r="E9665" s="2"/>
      <c r="F9665" s="2"/>
    </row>
    <row r="9666" spans="1:6" ht="18" customHeight="1">
      <c r="A9666" s="2">
        <v>8485903000</v>
      </c>
      <c r="B9666" s="2" t="s">
        <v>15796</v>
      </c>
      <c r="C9666" s="2" t="s">
        <v>15794</v>
      </c>
      <c r="D9666" s="2" t="s">
        <v>149</v>
      </c>
      <c r="E9666" s="2"/>
      <c r="F9666" s="2"/>
    </row>
    <row r="9667" spans="1:6" ht="18" customHeight="1">
      <c r="A9667" s="2">
        <v>8485904000</v>
      </c>
      <c r="B9667" s="2" t="s">
        <v>15797</v>
      </c>
      <c r="C9667" s="2" t="s">
        <v>15794</v>
      </c>
      <c r="D9667" s="2" t="s">
        <v>149</v>
      </c>
      <c r="E9667" s="2"/>
      <c r="F9667" s="2"/>
    </row>
    <row r="9668" spans="1:6" ht="18" customHeight="1">
      <c r="A9668" s="2">
        <v>8485905000</v>
      </c>
      <c r="B9668" s="2" t="s">
        <v>15798</v>
      </c>
      <c r="C9668" s="2" t="s">
        <v>15794</v>
      </c>
      <c r="D9668" s="2" t="s">
        <v>149</v>
      </c>
      <c r="E9668" s="2"/>
      <c r="F9668" s="2"/>
    </row>
    <row r="9669" spans="1:6" ht="18" customHeight="1">
      <c r="A9669" s="2">
        <v>8485906000</v>
      </c>
      <c r="B9669" s="2" t="s">
        <v>15799</v>
      </c>
      <c r="C9669" s="2" t="s">
        <v>15794</v>
      </c>
      <c r="D9669" s="2" t="s">
        <v>149</v>
      </c>
      <c r="E9669" s="2"/>
      <c r="F9669" s="2"/>
    </row>
    <row r="9670" spans="1:6" ht="18" customHeight="1">
      <c r="A9670" s="2">
        <v>8485909000</v>
      </c>
      <c r="B9670" s="2" t="s">
        <v>15800</v>
      </c>
      <c r="C9670" s="2" t="s">
        <v>15794</v>
      </c>
      <c r="D9670" s="2" t="s">
        <v>149</v>
      </c>
      <c r="E9670" s="2"/>
      <c r="F9670" s="2"/>
    </row>
    <row r="9671" spans="1:6" ht="18" customHeight="1">
      <c r="A9671" s="2">
        <v>8486101000</v>
      </c>
      <c r="B9671" s="2" t="s">
        <v>15801</v>
      </c>
      <c r="C9671" s="2" t="s">
        <v>15460</v>
      </c>
      <c r="D9671" s="2" t="s">
        <v>14241</v>
      </c>
      <c r="E9671" s="2" t="s">
        <v>149</v>
      </c>
      <c r="F9671" s="2"/>
    </row>
    <row r="9672" spans="1:6" ht="18" customHeight="1">
      <c r="A9672" s="2">
        <v>8486102000</v>
      </c>
      <c r="B9672" s="2" t="s">
        <v>15802</v>
      </c>
      <c r="C9672" s="2" t="s">
        <v>15460</v>
      </c>
      <c r="D9672" s="2" t="s">
        <v>14241</v>
      </c>
      <c r="E9672" s="2" t="s">
        <v>149</v>
      </c>
      <c r="F9672" s="2"/>
    </row>
    <row r="9673" spans="1:6" ht="18" customHeight="1">
      <c r="A9673" s="2">
        <v>8486103000</v>
      </c>
      <c r="B9673" s="2" t="s">
        <v>15803</v>
      </c>
      <c r="C9673" s="2" t="s">
        <v>15460</v>
      </c>
      <c r="D9673" s="2" t="s">
        <v>14241</v>
      </c>
      <c r="E9673" s="2" t="s">
        <v>149</v>
      </c>
      <c r="F9673" s="2"/>
    </row>
    <row r="9674" spans="1:6" ht="18" customHeight="1">
      <c r="A9674" s="2">
        <v>8486104000</v>
      </c>
      <c r="B9674" s="2" t="s">
        <v>15804</v>
      </c>
      <c r="C9674" s="2" t="s">
        <v>15460</v>
      </c>
      <c r="D9674" s="2" t="s">
        <v>14241</v>
      </c>
      <c r="E9674" s="2" t="s">
        <v>149</v>
      </c>
      <c r="F9674" s="2"/>
    </row>
    <row r="9675" spans="1:6" ht="18" customHeight="1">
      <c r="A9675" s="2">
        <v>8486109000</v>
      </c>
      <c r="B9675" s="2" t="s">
        <v>15805</v>
      </c>
      <c r="C9675" s="2" t="s">
        <v>15460</v>
      </c>
      <c r="D9675" s="2" t="s">
        <v>14241</v>
      </c>
      <c r="E9675" s="2" t="s">
        <v>149</v>
      </c>
      <c r="F9675" s="2"/>
    </row>
    <row r="9676" spans="1:6" ht="18" customHeight="1">
      <c r="A9676" s="2">
        <v>8486201000</v>
      </c>
      <c r="B9676" s="2" t="s">
        <v>15806</v>
      </c>
      <c r="C9676" s="2" t="s">
        <v>15460</v>
      </c>
      <c r="D9676" s="2" t="s">
        <v>14241</v>
      </c>
      <c r="E9676" s="2" t="s">
        <v>149</v>
      </c>
      <c r="F9676" s="2"/>
    </row>
    <row r="9677" spans="1:6" ht="18" customHeight="1">
      <c r="A9677" s="2">
        <v>8486202100</v>
      </c>
      <c r="B9677" s="2" t="s">
        <v>15807</v>
      </c>
      <c r="C9677" s="2" t="s">
        <v>15460</v>
      </c>
      <c r="D9677" s="2" t="s">
        <v>14241</v>
      </c>
      <c r="E9677" s="2" t="s">
        <v>149</v>
      </c>
      <c r="F9677" s="2"/>
    </row>
    <row r="9678" spans="1:6" ht="18" customHeight="1">
      <c r="A9678" s="2">
        <v>8486202200</v>
      </c>
      <c r="B9678" s="2" t="s">
        <v>15808</v>
      </c>
      <c r="C9678" s="2" t="s">
        <v>15460</v>
      </c>
      <c r="D9678" s="2" t="s">
        <v>14241</v>
      </c>
      <c r="E9678" s="2" t="s">
        <v>149</v>
      </c>
      <c r="F9678" s="2"/>
    </row>
    <row r="9679" spans="1:6" ht="18" customHeight="1">
      <c r="A9679" s="2">
        <v>8486202900</v>
      </c>
      <c r="B9679" s="2" t="s">
        <v>15809</v>
      </c>
      <c r="C9679" s="2" t="s">
        <v>15460</v>
      </c>
      <c r="D9679" s="2" t="s">
        <v>14241</v>
      </c>
      <c r="E9679" s="2" t="s">
        <v>149</v>
      </c>
      <c r="F9679" s="2"/>
    </row>
    <row r="9680" spans="1:6" ht="18" customHeight="1">
      <c r="A9680" s="2">
        <v>8486203110</v>
      </c>
      <c r="B9680" s="2" t="s">
        <v>15810</v>
      </c>
      <c r="C9680" s="2" t="s">
        <v>15460</v>
      </c>
      <c r="D9680" s="2" t="s">
        <v>14241</v>
      </c>
      <c r="E9680" s="2" t="s">
        <v>149</v>
      </c>
      <c r="F9680" s="2"/>
    </row>
    <row r="9681" spans="1:6" ht="18" customHeight="1">
      <c r="A9681" s="2">
        <v>8486203120</v>
      </c>
      <c r="B9681" s="2" t="s">
        <v>15811</v>
      </c>
      <c r="C9681" s="2" t="s">
        <v>15460</v>
      </c>
      <c r="D9681" s="2" t="s">
        <v>14241</v>
      </c>
      <c r="E9681" s="2" t="s">
        <v>149</v>
      </c>
      <c r="F9681" s="2"/>
    </row>
    <row r="9682" spans="1:6" ht="18" customHeight="1">
      <c r="A9682" s="2">
        <v>8486203130</v>
      </c>
      <c r="B9682" s="2" t="s">
        <v>15812</v>
      </c>
      <c r="C9682" s="2" t="s">
        <v>15460</v>
      </c>
      <c r="D9682" s="2" t="s">
        <v>14241</v>
      </c>
      <c r="E9682" s="2" t="s">
        <v>149</v>
      </c>
      <c r="F9682" s="2"/>
    </row>
    <row r="9683" spans="1:6" ht="18" customHeight="1">
      <c r="A9683" s="2">
        <v>8486203190</v>
      </c>
      <c r="B9683" s="2" t="s">
        <v>15813</v>
      </c>
      <c r="C9683" s="2" t="s">
        <v>15460</v>
      </c>
      <c r="D9683" s="2" t="s">
        <v>14241</v>
      </c>
      <c r="E9683" s="2" t="s">
        <v>149</v>
      </c>
      <c r="F9683" s="2"/>
    </row>
    <row r="9684" spans="1:6" ht="18" customHeight="1">
      <c r="A9684" s="2">
        <v>8486203910</v>
      </c>
      <c r="B9684" s="2" t="s">
        <v>15814</v>
      </c>
      <c r="C9684" s="2" t="s">
        <v>15460</v>
      </c>
      <c r="D9684" s="2" t="s">
        <v>14241</v>
      </c>
      <c r="E9684" s="2" t="s">
        <v>149</v>
      </c>
      <c r="F9684" s="2"/>
    </row>
    <row r="9685" spans="1:6" ht="18" customHeight="1">
      <c r="A9685" s="2">
        <v>8486203920</v>
      </c>
      <c r="B9685" s="2" t="s">
        <v>15815</v>
      </c>
      <c r="C9685" s="2" t="s">
        <v>15460</v>
      </c>
      <c r="D9685" s="2" t="s">
        <v>14241</v>
      </c>
      <c r="E9685" s="2" t="s">
        <v>149</v>
      </c>
      <c r="F9685" s="2"/>
    </row>
    <row r="9686" spans="1:6" ht="18" customHeight="1">
      <c r="A9686" s="2">
        <v>8486203930</v>
      </c>
      <c r="B9686" s="2" t="s">
        <v>15816</v>
      </c>
      <c r="C9686" s="2" t="s">
        <v>15460</v>
      </c>
      <c r="D9686" s="2" t="s">
        <v>14241</v>
      </c>
      <c r="E9686" s="2" t="s">
        <v>149</v>
      </c>
      <c r="F9686" s="2"/>
    </row>
    <row r="9687" spans="1:6" ht="18" customHeight="1">
      <c r="A9687" s="2">
        <v>8486203940</v>
      </c>
      <c r="B9687" s="2" t="s">
        <v>15817</v>
      </c>
      <c r="C9687" s="2" t="s">
        <v>15460</v>
      </c>
      <c r="D9687" s="2" t="s">
        <v>14241</v>
      </c>
      <c r="E9687" s="2" t="s">
        <v>149</v>
      </c>
      <c r="F9687" s="2"/>
    </row>
    <row r="9688" spans="1:6" ht="18" customHeight="1">
      <c r="A9688" s="2">
        <v>8486203950</v>
      </c>
      <c r="B9688" s="2" t="s">
        <v>15818</v>
      </c>
      <c r="C9688" s="2" t="s">
        <v>15460</v>
      </c>
      <c r="D9688" s="2" t="s">
        <v>14241</v>
      </c>
      <c r="E9688" s="2" t="s">
        <v>149</v>
      </c>
      <c r="F9688" s="2"/>
    </row>
    <row r="9689" spans="1:6" ht="18" customHeight="1">
      <c r="A9689" s="2">
        <v>8486203990</v>
      </c>
      <c r="B9689" s="2" t="s">
        <v>15819</v>
      </c>
      <c r="C9689" s="2" t="s">
        <v>15460</v>
      </c>
      <c r="D9689" s="2" t="s">
        <v>14241</v>
      </c>
      <c r="E9689" s="2" t="s">
        <v>149</v>
      </c>
      <c r="F9689" s="2"/>
    </row>
    <row r="9690" spans="1:6" ht="18" customHeight="1">
      <c r="A9690" s="2">
        <v>8486204100</v>
      </c>
      <c r="B9690" s="2" t="s">
        <v>15820</v>
      </c>
      <c r="C9690" s="2" t="s">
        <v>15460</v>
      </c>
      <c r="D9690" s="2" t="s">
        <v>14241</v>
      </c>
      <c r="E9690" s="2" t="s">
        <v>149</v>
      </c>
      <c r="F9690" s="2"/>
    </row>
    <row r="9691" spans="1:6" ht="18" customHeight="1">
      <c r="A9691" s="2">
        <v>8486204900</v>
      </c>
      <c r="B9691" s="2" t="s">
        <v>15821</v>
      </c>
      <c r="C9691" s="2" t="s">
        <v>15460</v>
      </c>
      <c r="D9691" s="2" t="s">
        <v>14241</v>
      </c>
      <c r="E9691" s="2" t="s">
        <v>149</v>
      </c>
      <c r="F9691" s="2"/>
    </row>
    <row r="9692" spans="1:6" ht="18" customHeight="1">
      <c r="A9692" s="2">
        <v>8486205000</v>
      </c>
      <c r="B9692" s="2" t="s">
        <v>15822</v>
      </c>
      <c r="C9692" s="2" t="s">
        <v>15460</v>
      </c>
      <c r="D9692" s="2" t="s">
        <v>14241</v>
      </c>
      <c r="E9692" s="2" t="s">
        <v>149</v>
      </c>
      <c r="F9692" s="2"/>
    </row>
    <row r="9693" spans="1:6" ht="18" customHeight="1">
      <c r="A9693" s="2">
        <v>8486209000</v>
      </c>
      <c r="B9693" s="2" t="s">
        <v>15823</v>
      </c>
      <c r="C9693" s="2" t="s">
        <v>15460</v>
      </c>
      <c r="D9693" s="2" t="s">
        <v>14241</v>
      </c>
      <c r="E9693" s="2" t="s">
        <v>149</v>
      </c>
      <c r="F9693" s="2"/>
    </row>
    <row r="9694" spans="1:6" ht="18" customHeight="1">
      <c r="A9694" s="2">
        <v>8486301000</v>
      </c>
      <c r="B9694" s="2" t="s">
        <v>15824</v>
      </c>
      <c r="C9694" s="2" t="s">
        <v>15460</v>
      </c>
      <c r="D9694" s="2" t="s">
        <v>14241</v>
      </c>
      <c r="E9694" s="2" t="s">
        <v>149</v>
      </c>
      <c r="F9694" s="2"/>
    </row>
    <row r="9695" spans="1:6" ht="18" customHeight="1">
      <c r="A9695" s="2">
        <v>8486302100</v>
      </c>
      <c r="B9695" s="2" t="s">
        <v>15825</v>
      </c>
      <c r="C9695" s="2" t="s">
        <v>15460</v>
      </c>
      <c r="D9695" s="2" t="s">
        <v>14241</v>
      </c>
      <c r="E9695" s="2" t="s">
        <v>149</v>
      </c>
      <c r="F9695" s="2"/>
    </row>
    <row r="9696" spans="1:6" ht="18" customHeight="1">
      <c r="A9696" s="2">
        <v>8486302200</v>
      </c>
      <c r="B9696" s="2" t="s">
        <v>15826</v>
      </c>
      <c r="C9696" s="2" t="s">
        <v>15460</v>
      </c>
      <c r="D9696" s="2" t="s">
        <v>14241</v>
      </c>
      <c r="E9696" s="2" t="s">
        <v>149</v>
      </c>
      <c r="F9696" s="2"/>
    </row>
    <row r="9697" spans="1:6" ht="18" customHeight="1">
      <c r="A9697" s="2">
        <v>8486302900</v>
      </c>
      <c r="B9697" s="2" t="s">
        <v>15827</v>
      </c>
      <c r="C9697" s="2" t="s">
        <v>15460</v>
      </c>
      <c r="D9697" s="2" t="s">
        <v>14241</v>
      </c>
      <c r="E9697" s="2" t="s">
        <v>149</v>
      </c>
      <c r="F9697" s="2"/>
    </row>
    <row r="9698" spans="1:6" ht="18" customHeight="1">
      <c r="A9698" s="2">
        <v>8486303100</v>
      </c>
      <c r="B9698" s="2" t="s">
        <v>15828</v>
      </c>
      <c r="C9698" s="2" t="s">
        <v>15460</v>
      </c>
      <c r="D9698" s="2" t="s">
        <v>14241</v>
      </c>
      <c r="E9698" s="2" t="s">
        <v>149</v>
      </c>
      <c r="F9698" s="2"/>
    </row>
    <row r="9699" spans="1:6" ht="18" customHeight="1">
      <c r="A9699" s="2">
        <v>8486303900</v>
      </c>
      <c r="B9699" s="2" t="s">
        <v>15829</v>
      </c>
      <c r="C9699" s="2" t="s">
        <v>15460</v>
      </c>
      <c r="D9699" s="2" t="s">
        <v>14241</v>
      </c>
      <c r="E9699" s="2" t="s">
        <v>149</v>
      </c>
      <c r="F9699" s="2"/>
    </row>
    <row r="9700" spans="1:6" ht="18" customHeight="1">
      <c r="A9700" s="2">
        <v>8486304100</v>
      </c>
      <c r="B9700" s="2" t="s">
        <v>15830</v>
      </c>
      <c r="C9700" s="2" t="s">
        <v>15460</v>
      </c>
      <c r="D9700" s="2" t="s">
        <v>14241</v>
      </c>
      <c r="E9700" s="2" t="s">
        <v>149</v>
      </c>
      <c r="F9700" s="2"/>
    </row>
    <row r="9701" spans="1:6" ht="18" customHeight="1">
      <c r="A9701" s="2">
        <v>8486304900</v>
      </c>
      <c r="B9701" s="2" t="s">
        <v>15831</v>
      </c>
      <c r="C9701" s="2" t="s">
        <v>15460</v>
      </c>
      <c r="D9701" s="2" t="s">
        <v>14241</v>
      </c>
      <c r="E9701" s="2" t="s">
        <v>149</v>
      </c>
      <c r="F9701" s="2"/>
    </row>
    <row r="9702" spans="1:6" ht="18" customHeight="1">
      <c r="A9702" s="2">
        <v>8486309000</v>
      </c>
      <c r="B9702" s="2" t="s">
        <v>15832</v>
      </c>
      <c r="C9702" s="2" t="s">
        <v>15460</v>
      </c>
      <c r="D9702" s="2" t="s">
        <v>14241</v>
      </c>
      <c r="E9702" s="2" t="s">
        <v>149</v>
      </c>
      <c r="F9702" s="2"/>
    </row>
    <row r="9703" spans="1:6" ht="18" customHeight="1">
      <c r="A9703" s="2">
        <v>8486401000</v>
      </c>
      <c r="B9703" s="2" t="s">
        <v>15833</v>
      </c>
      <c r="C9703" s="2" t="s">
        <v>15460</v>
      </c>
      <c r="D9703" s="2" t="s">
        <v>14241</v>
      </c>
      <c r="E9703" s="2" t="s">
        <v>149</v>
      </c>
      <c r="F9703" s="2"/>
    </row>
    <row r="9704" spans="1:6" ht="18" customHeight="1">
      <c r="A9704" s="2">
        <v>8486402100</v>
      </c>
      <c r="B9704" s="2" t="s">
        <v>15834</v>
      </c>
      <c r="C9704" s="2" t="s">
        <v>15460</v>
      </c>
      <c r="D9704" s="2" t="s">
        <v>14241</v>
      </c>
      <c r="E9704" s="2" t="s">
        <v>149</v>
      </c>
      <c r="F9704" s="2"/>
    </row>
    <row r="9705" spans="1:6" ht="18" customHeight="1">
      <c r="A9705" s="2">
        <v>8486402200</v>
      </c>
      <c r="B9705" s="2" t="s">
        <v>15835</v>
      </c>
      <c r="C9705" s="2" t="s">
        <v>15460</v>
      </c>
      <c r="D9705" s="2" t="s">
        <v>14241</v>
      </c>
      <c r="E9705" s="2" t="s">
        <v>149</v>
      </c>
      <c r="F9705" s="2"/>
    </row>
    <row r="9706" spans="1:6" ht="18" customHeight="1">
      <c r="A9706" s="2">
        <v>8486402900</v>
      </c>
      <c r="B9706" s="2" t="s">
        <v>15836</v>
      </c>
      <c r="C9706" s="2" t="s">
        <v>15460</v>
      </c>
      <c r="D9706" s="2" t="s">
        <v>14241</v>
      </c>
      <c r="E9706" s="2" t="s">
        <v>149</v>
      </c>
      <c r="F9706" s="2"/>
    </row>
    <row r="9707" spans="1:6" ht="18" customHeight="1">
      <c r="A9707" s="2">
        <v>8486403100</v>
      </c>
      <c r="B9707" s="2" t="s">
        <v>15837</v>
      </c>
      <c r="C9707" s="2" t="s">
        <v>15460</v>
      </c>
      <c r="D9707" s="2" t="s">
        <v>14241</v>
      </c>
      <c r="E9707" s="2" t="s">
        <v>149</v>
      </c>
      <c r="F9707" s="2"/>
    </row>
    <row r="9708" spans="1:6" ht="18" customHeight="1">
      <c r="A9708" s="2">
        <v>8486403900</v>
      </c>
      <c r="B9708" s="2" t="s">
        <v>15838</v>
      </c>
      <c r="C9708" s="2" t="s">
        <v>15460</v>
      </c>
      <c r="D9708" s="2" t="s">
        <v>14241</v>
      </c>
      <c r="E9708" s="2" t="s">
        <v>149</v>
      </c>
      <c r="F9708" s="2"/>
    </row>
    <row r="9709" spans="1:6" ht="18" customHeight="1">
      <c r="A9709" s="2">
        <v>8486901000</v>
      </c>
      <c r="B9709" s="2" t="s">
        <v>15839</v>
      </c>
      <c r="C9709" s="2" t="s">
        <v>14326</v>
      </c>
      <c r="D9709" s="2" t="s">
        <v>149</v>
      </c>
      <c r="E9709" s="2"/>
      <c r="F9709" s="2"/>
    </row>
    <row r="9710" spans="1:6" ht="18" customHeight="1">
      <c r="A9710" s="2">
        <v>8486902000</v>
      </c>
      <c r="B9710" s="2" t="s">
        <v>15840</v>
      </c>
      <c r="C9710" s="2" t="s">
        <v>14326</v>
      </c>
      <c r="D9710" s="2" t="s">
        <v>149</v>
      </c>
      <c r="E9710" s="2"/>
      <c r="F9710" s="2"/>
    </row>
    <row r="9711" spans="1:6" ht="18" customHeight="1">
      <c r="A9711" s="2">
        <v>8486909110</v>
      </c>
      <c r="B9711" s="2" t="s">
        <v>15841</v>
      </c>
      <c r="C9711" s="2" t="s">
        <v>14326</v>
      </c>
      <c r="D9711" s="2" t="s">
        <v>149</v>
      </c>
      <c r="E9711" s="2"/>
      <c r="F9711" s="2">
        <v>3</v>
      </c>
    </row>
    <row r="9712" spans="1:6" ht="18" customHeight="1">
      <c r="A9712" s="2">
        <v>8486909190</v>
      </c>
      <c r="B9712" s="2" t="s">
        <v>15842</v>
      </c>
      <c r="C9712" s="2" t="s">
        <v>14326</v>
      </c>
      <c r="D9712" s="2" t="s">
        <v>149</v>
      </c>
      <c r="E9712" s="2"/>
      <c r="F9712" s="2"/>
    </row>
    <row r="9713" spans="1:6" ht="18" customHeight="1">
      <c r="A9713" s="2">
        <v>8486909910</v>
      </c>
      <c r="B9713" s="2" t="s">
        <v>15843</v>
      </c>
      <c r="C9713" s="2" t="s">
        <v>14326</v>
      </c>
      <c r="D9713" s="2" t="s">
        <v>149</v>
      </c>
      <c r="E9713" s="2"/>
      <c r="F9713" s="2"/>
    </row>
    <row r="9714" spans="1:6" ht="18" customHeight="1">
      <c r="A9714" s="2">
        <v>8486909990</v>
      </c>
      <c r="B9714" s="2" t="s">
        <v>15844</v>
      </c>
      <c r="C9714" s="2" t="s">
        <v>14326</v>
      </c>
      <c r="D9714" s="2" t="s">
        <v>149</v>
      </c>
      <c r="E9714" s="2"/>
      <c r="F9714" s="2"/>
    </row>
    <row r="9715" spans="1:6" ht="18" customHeight="1">
      <c r="A9715" s="2">
        <v>8487100000</v>
      </c>
      <c r="B9715" s="2" t="s">
        <v>15845</v>
      </c>
      <c r="C9715" s="2" t="s">
        <v>14326</v>
      </c>
      <c r="D9715" s="2" t="s">
        <v>149</v>
      </c>
      <c r="E9715" s="2"/>
      <c r="F9715" s="2"/>
    </row>
    <row r="9716" spans="1:6" ht="18" customHeight="1">
      <c r="A9716" s="2">
        <v>8487900000</v>
      </c>
      <c r="B9716" s="2" t="s">
        <v>15846</v>
      </c>
      <c r="C9716" s="2" t="s">
        <v>14326</v>
      </c>
      <c r="D9716" s="2" t="s">
        <v>149</v>
      </c>
      <c r="E9716" s="2"/>
      <c r="F9716" s="2"/>
    </row>
    <row r="9717" spans="1:6" ht="18" customHeight="1">
      <c r="A9717" s="2">
        <v>8501101000</v>
      </c>
      <c r="B9717" s="2" t="s">
        <v>15847</v>
      </c>
      <c r="C9717" s="2" t="s">
        <v>14356</v>
      </c>
      <c r="D9717" s="2" t="s">
        <v>14241</v>
      </c>
      <c r="E9717" s="2" t="s">
        <v>149</v>
      </c>
      <c r="F9717" s="2"/>
    </row>
    <row r="9718" spans="1:6" ht="18" customHeight="1">
      <c r="A9718" s="2">
        <v>8501109102</v>
      </c>
      <c r="B9718" s="2" t="s">
        <v>15848</v>
      </c>
      <c r="C9718" s="2" t="s">
        <v>15849</v>
      </c>
      <c r="D9718" s="2" t="s">
        <v>14241</v>
      </c>
      <c r="E9718" s="2" t="s">
        <v>149</v>
      </c>
      <c r="F9718" s="2"/>
    </row>
    <row r="9719" spans="1:6" ht="18" customHeight="1">
      <c r="A9719" s="2">
        <v>8501109190</v>
      </c>
      <c r="B9719" s="2" t="s">
        <v>15850</v>
      </c>
      <c r="C9719" s="2" t="s">
        <v>15849</v>
      </c>
      <c r="D9719" s="2" t="s">
        <v>14241</v>
      </c>
      <c r="E9719" s="2" t="s">
        <v>149</v>
      </c>
      <c r="F9719" s="2"/>
    </row>
    <row r="9720" spans="1:6" ht="18" customHeight="1">
      <c r="A9720" s="2">
        <v>8501109903</v>
      </c>
      <c r="B9720" s="2" t="s">
        <v>15848</v>
      </c>
      <c r="C9720" s="2" t="s">
        <v>15849</v>
      </c>
      <c r="D9720" s="2" t="s">
        <v>14241</v>
      </c>
      <c r="E9720" s="2" t="s">
        <v>149</v>
      </c>
      <c r="F9720" s="2"/>
    </row>
    <row r="9721" spans="1:6" ht="18" customHeight="1">
      <c r="A9721" s="2">
        <v>8501109990</v>
      </c>
      <c r="B9721" s="2" t="s">
        <v>15851</v>
      </c>
      <c r="C9721" s="2" t="s">
        <v>15849</v>
      </c>
      <c r="D9721" s="2" t="s">
        <v>14241</v>
      </c>
      <c r="E9721" s="2" t="s">
        <v>149</v>
      </c>
      <c r="F9721" s="2"/>
    </row>
    <row r="9722" spans="1:6" ht="18" customHeight="1">
      <c r="A9722" s="2">
        <v>8501200010</v>
      </c>
      <c r="B9722" s="2" t="s">
        <v>15852</v>
      </c>
      <c r="C9722" s="2" t="s">
        <v>15853</v>
      </c>
      <c r="D9722" s="2" t="s">
        <v>14241</v>
      </c>
      <c r="E9722" s="2" t="s">
        <v>149</v>
      </c>
      <c r="F9722" s="2">
        <v>3</v>
      </c>
    </row>
    <row r="9723" spans="1:6" ht="18" customHeight="1">
      <c r="A9723" s="2">
        <v>8501200090</v>
      </c>
      <c r="B9723" s="2" t="s">
        <v>15854</v>
      </c>
      <c r="C9723" s="2" t="s">
        <v>15853</v>
      </c>
      <c r="D9723" s="2" t="s">
        <v>14241</v>
      </c>
      <c r="E9723" s="2" t="s">
        <v>149</v>
      </c>
      <c r="F9723" s="2"/>
    </row>
    <row r="9724" spans="1:6" ht="18" customHeight="1">
      <c r="A9724" s="2">
        <v>8501310000</v>
      </c>
      <c r="B9724" s="2" t="s">
        <v>15855</v>
      </c>
      <c r="C9724" s="2" t="s">
        <v>15856</v>
      </c>
      <c r="D9724" s="2" t="s">
        <v>14241</v>
      </c>
      <c r="E9724" s="2" t="s">
        <v>149</v>
      </c>
      <c r="F9724" s="2"/>
    </row>
    <row r="9725" spans="1:6" ht="18" customHeight="1">
      <c r="A9725" s="2">
        <v>8501320010</v>
      </c>
      <c r="B9725" s="2" t="s">
        <v>15857</v>
      </c>
      <c r="C9725" s="2" t="s">
        <v>15856</v>
      </c>
      <c r="D9725" s="2" t="s">
        <v>14241</v>
      </c>
      <c r="E9725" s="2" t="s">
        <v>149</v>
      </c>
      <c r="F9725" s="2">
        <v>3</v>
      </c>
    </row>
    <row r="9726" spans="1:6" ht="18" customHeight="1">
      <c r="A9726" s="2">
        <v>8501320090</v>
      </c>
      <c r="B9726" s="2" t="s">
        <v>15858</v>
      </c>
      <c r="C9726" s="2" t="s">
        <v>15856</v>
      </c>
      <c r="D9726" s="2" t="s">
        <v>14241</v>
      </c>
      <c r="E9726" s="2" t="s">
        <v>149</v>
      </c>
      <c r="F9726" s="2"/>
    </row>
    <row r="9727" spans="1:6" ht="18" customHeight="1">
      <c r="A9727" s="2">
        <v>8501330010</v>
      </c>
      <c r="B9727" s="2" t="s">
        <v>15859</v>
      </c>
      <c r="C9727" s="2" t="s">
        <v>15856</v>
      </c>
      <c r="D9727" s="2" t="s">
        <v>14241</v>
      </c>
      <c r="E9727" s="2" t="s">
        <v>149</v>
      </c>
      <c r="F9727" s="2">
        <v>3</v>
      </c>
    </row>
    <row r="9728" spans="1:6" ht="18" customHeight="1">
      <c r="A9728" s="2">
        <v>8501330090</v>
      </c>
      <c r="B9728" s="2" t="s">
        <v>15860</v>
      </c>
      <c r="C9728" s="2" t="s">
        <v>15856</v>
      </c>
      <c r="D9728" s="2" t="s">
        <v>14241</v>
      </c>
      <c r="E9728" s="2" t="s">
        <v>149</v>
      </c>
      <c r="F9728" s="2"/>
    </row>
    <row r="9729" spans="1:6" ht="18" customHeight="1">
      <c r="A9729" s="2">
        <v>8501340010</v>
      </c>
      <c r="B9729" s="2" t="s">
        <v>15861</v>
      </c>
      <c r="C9729" s="2" t="s">
        <v>15856</v>
      </c>
      <c r="D9729" s="2" t="s">
        <v>14241</v>
      </c>
      <c r="E9729" s="2" t="s">
        <v>149</v>
      </c>
      <c r="F9729" s="2">
        <v>3</v>
      </c>
    </row>
    <row r="9730" spans="1:6" ht="18" customHeight="1">
      <c r="A9730" s="2">
        <v>8501340090</v>
      </c>
      <c r="B9730" s="2" t="s">
        <v>15862</v>
      </c>
      <c r="C9730" s="2" t="s">
        <v>15856</v>
      </c>
      <c r="D9730" s="2" t="s">
        <v>14241</v>
      </c>
      <c r="E9730" s="2" t="s">
        <v>149</v>
      </c>
      <c r="F9730" s="2"/>
    </row>
    <row r="9731" spans="1:6" ht="18" customHeight="1">
      <c r="A9731" s="2">
        <v>8501400010</v>
      </c>
      <c r="B9731" s="2" t="s">
        <v>15863</v>
      </c>
      <c r="C9731" s="2" t="s">
        <v>15864</v>
      </c>
      <c r="D9731" s="2" t="s">
        <v>14241</v>
      </c>
      <c r="E9731" s="2" t="s">
        <v>149</v>
      </c>
      <c r="F9731" s="2">
        <v>3</v>
      </c>
    </row>
    <row r="9732" spans="1:6" ht="18" customHeight="1">
      <c r="A9732" s="2">
        <v>8501400090</v>
      </c>
      <c r="B9732" s="2" t="s">
        <v>15865</v>
      </c>
      <c r="C9732" s="2" t="s">
        <v>15864</v>
      </c>
      <c r="D9732" s="2" t="s">
        <v>14241</v>
      </c>
      <c r="E9732" s="2" t="s">
        <v>149</v>
      </c>
      <c r="F9732" s="2"/>
    </row>
    <row r="9733" spans="1:6" ht="18" customHeight="1">
      <c r="A9733" s="2">
        <v>8501510000</v>
      </c>
      <c r="B9733" s="2" t="s">
        <v>15866</v>
      </c>
      <c r="C9733" s="2" t="s">
        <v>15867</v>
      </c>
      <c r="D9733" s="2" t="s">
        <v>14241</v>
      </c>
      <c r="E9733" s="2" t="s">
        <v>149</v>
      </c>
      <c r="F9733" s="2"/>
    </row>
    <row r="9734" spans="1:6" ht="18" customHeight="1">
      <c r="A9734" s="2">
        <v>8501520010</v>
      </c>
      <c r="B9734" s="2" t="s">
        <v>15868</v>
      </c>
      <c r="C9734" s="2" t="s">
        <v>15867</v>
      </c>
      <c r="D9734" s="2" t="s">
        <v>14241</v>
      </c>
      <c r="E9734" s="2" t="s">
        <v>149</v>
      </c>
      <c r="F9734" s="2">
        <v>3</v>
      </c>
    </row>
    <row r="9735" spans="1:6" ht="18" customHeight="1">
      <c r="A9735" s="2">
        <v>8501520090</v>
      </c>
      <c r="B9735" s="2" t="s">
        <v>15869</v>
      </c>
      <c r="C9735" s="2" t="s">
        <v>15867</v>
      </c>
      <c r="D9735" s="2" t="s">
        <v>14241</v>
      </c>
      <c r="E9735" s="2" t="s">
        <v>149</v>
      </c>
      <c r="F9735" s="2"/>
    </row>
    <row r="9736" spans="1:6" ht="18" customHeight="1">
      <c r="A9736" s="2">
        <v>8501530010</v>
      </c>
      <c r="B9736" s="2" t="s">
        <v>15870</v>
      </c>
      <c r="C9736" s="2" t="s">
        <v>15867</v>
      </c>
      <c r="D9736" s="2" t="s">
        <v>14241</v>
      </c>
      <c r="E9736" s="2" t="s">
        <v>149</v>
      </c>
      <c r="F9736" s="2">
        <v>3</v>
      </c>
    </row>
    <row r="9737" spans="1:6" ht="18" customHeight="1">
      <c r="A9737" s="2">
        <v>8501530090</v>
      </c>
      <c r="B9737" s="2" t="s">
        <v>15871</v>
      </c>
      <c r="C9737" s="2" t="s">
        <v>15867</v>
      </c>
      <c r="D9737" s="2" t="s">
        <v>14241</v>
      </c>
      <c r="E9737" s="2" t="s">
        <v>149</v>
      </c>
      <c r="F9737" s="2"/>
    </row>
    <row r="9738" spans="1:6" ht="18" customHeight="1">
      <c r="A9738" s="2">
        <v>8501610010</v>
      </c>
      <c r="B9738" s="2" t="s">
        <v>15872</v>
      </c>
      <c r="C9738" s="2" t="s">
        <v>15873</v>
      </c>
      <c r="D9738" s="2" t="s">
        <v>14241</v>
      </c>
      <c r="E9738" s="2" t="s">
        <v>149</v>
      </c>
      <c r="F9738" s="2">
        <v>3</v>
      </c>
    </row>
    <row r="9739" spans="1:6" ht="18" customHeight="1">
      <c r="A9739" s="2">
        <v>8501610090</v>
      </c>
      <c r="B9739" s="2" t="s">
        <v>15874</v>
      </c>
      <c r="C9739" s="2" t="s">
        <v>15873</v>
      </c>
      <c r="D9739" s="2" t="s">
        <v>14241</v>
      </c>
      <c r="E9739" s="2" t="s">
        <v>149</v>
      </c>
      <c r="F9739" s="2"/>
    </row>
    <row r="9740" spans="1:6" ht="18" customHeight="1">
      <c r="A9740" s="2">
        <v>8501620000</v>
      </c>
      <c r="B9740" s="2" t="s">
        <v>15875</v>
      </c>
      <c r="C9740" s="2" t="s">
        <v>15873</v>
      </c>
      <c r="D9740" s="2" t="s">
        <v>14241</v>
      </c>
      <c r="E9740" s="2" t="s">
        <v>149</v>
      </c>
      <c r="F9740" s="2"/>
    </row>
    <row r="9741" spans="1:6" ht="18" customHeight="1">
      <c r="A9741" s="2">
        <v>8501630000</v>
      </c>
      <c r="B9741" s="2" t="s">
        <v>15876</v>
      </c>
      <c r="C9741" s="2" t="s">
        <v>15873</v>
      </c>
      <c r="D9741" s="2" t="s">
        <v>14241</v>
      </c>
      <c r="E9741" s="2" t="s">
        <v>149</v>
      </c>
      <c r="F9741" s="2"/>
    </row>
    <row r="9742" spans="1:6" ht="18" customHeight="1">
      <c r="A9742" s="2">
        <v>8501641010</v>
      </c>
      <c r="B9742" s="2" t="s">
        <v>15877</v>
      </c>
      <c r="C9742" s="2" t="s">
        <v>15873</v>
      </c>
      <c r="D9742" s="2" t="s">
        <v>14241</v>
      </c>
      <c r="E9742" s="2" t="s">
        <v>149</v>
      </c>
      <c r="F9742" s="2" t="s">
        <v>14703</v>
      </c>
    </row>
    <row r="9743" spans="1:6" ht="18" customHeight="1">
      <c r="A9743" s="2">
        <v>8501641090</v>
      </c>
      <c r="B9743" s="2" t="s">
        <v>15878</v>
      </c>
      <c r="C9743" s="2" t="s">
        <v>15873</v>
      </c>
      <c r="D9743" s="2" t="s">
        <v>14241</v>
      </c>
      <c r="E9743" s="2" t="s">
        <v>149</v>
      </c>
      <c r="F9743" s="2" t="s">
        <v>14703</v>
      </c>
    </row>
    <row r="9744" spans="1:6" ht="18" customHeight="1">
      <c r="A9744" s="2">
        <v>8501642010</v>
      </c>
      <c r="B9744" s="2" t="s">
        <v>15879</v>
      </c>
      <c r="C9744" s="2" t="s">
        <v>15873</v>
      </c>
      <c r="D9744" s="2" t="s">
        <v>14241</v>
      </c>
      <c r="E9744" s="2" t="s">
        <v>149</v>
      </c>
      <c r="F9744" s="2"/>
    </row>
    <row r="9745" spans="1:6" ht="18" customHeight="1">
      <c r="A9745" s="2">
        <v>8501642090</v>
      </c>
      <c r="B9745" s="2" t="s">
        <v>15880</v>
      </c>
      <c r="C9745" s="2" t="s">
        <v>15873</v>
      </c>
      <c r="D9745" s="2" t="s">
        <v>14241</v>
      </c>
      <c r="E9745" s="2" t="s">
        <v>149</v>
      </c>
      <c r="F9745" s="2" t="s">
        <v>14703</v>
      </c>
    </row>
    <row r="9746" spans="1:6" ht="18" customHeight="1">
      <c r="A9746" s="2">
        <v>8501643010</v>
      </c>
      <c r="B9746" s="2" t="s">
        <v>15881</v>
      </c>
      <c r="C9746" s="2" t="s">
        <v>15873</v>
      </c>
      <c r="D9746" s="2" t="s">
        <v>14241</v>
      </c>
      <c r="E9746" s="2" t="s">
        <v>149</v>
      </c>
      <c r="F9746" s="2"/>
    </row>
    <row r="9747" spans="1:6" ht="18" customHeight="1">
      <c r="A9747" s="2">
        <v>8501643090</v>
      </c>
      <c r="B9747" s="2" t="s">
        <v>15882</v>
      </c>
      <c r="C9747" s="2" t="s">
        <v>15873</v>
      </c>
      <c r="D9747" s="2" t="s">
        <v>14241</v>
      </c>
      <c r="E9747" s="2" t="s">
        <v>149</v>
      </c>
      <c r="F9747" s="2"/>
    </row>
    <row r="9748" spans="1:6" ht="18" customHeight="1">
      <c r="A9748" s="2">
        <v>8501710000</v>
      </c>
      <c r="B9748" s="2" t="s">
        <v>15883</v>
      </c>
      <c r="C9748" s="2" t="s">
        <v>15884</v>
      </c>
      <c r="D9748" s="2" t="s">
        <v>14241</v>
      </c>
      <c r="E9748" s="2" t="s">
        <v>149</v>
      </c>
      <c r="F9748" s="2"/>
    </row>
    <row r="9749" spans="1:6" ht="18" customHeight="1">
      <c r="A9749" s="2">
        <v>8501721000</v>
      </c>
      <c r="B9749" s="2" t="s">
        <v>15885</v>
      </c>
      <c r="C9749" s="2" t="s">
        <v>15884</v>
      </c>
      <c r="D9749" s="2" t="s">
        <v>14241</v>
      </c>
      <c r="E9749" s="2" t="s">
        <v>149</v>
      </c>
      <c r="F9749" s="2"/>
    </row>
    <row r="9750" spans="1:6" ht="18" customHeight="1">
      <c r="A9750" s="2">
        <v>8501722000</v>
      </c>
      <c r="B9750" s="2" t="s">
        <v>15886</v>
      </c>
      <c r="C9750" s="2" t="s">
        <v>15884</v>
      </c>
      <c r="D9750" s="2" t="s">
        <v>14241</v>
      </c>
      <c r="E9750" s="2" t="s">
        <v>149</v>
      </c>
      <c r="F9750" s="2"/>
    </row>
    <row r="9751" spans="1:6" ht="18" customHeight="1">
      <c r="A9751" s="2">
        <v>8501723000</v>
      </c>
      <c r="B9751" s="2" t="s">
        <v>15887</v>
      </c>
      <c r="C9751" s="2" t="s">
        <v>15884</v>
      </c>
      <c r="D9751" s="2" t="s">
        <v>14241</v>
      </c>
      <c r="E9751" s="2" t="s">
        <v>149</v>
      </c>
      <c r="F9751" s="2"/>
    </row>
    <row r="9752" spans="1:6" ht="18" customHeight="1">
      <c r="A9752" s="2">
        <v>8501724000</v>
      </c>
      <c r="B9752" s="2" t="s">
        <v>15888</v>
      </c>
      <c r="C9752" s="2" t="s">
        <v>15884</v>
      </c>
      <c r="D9752" s="2" t="s">
        <v>14241</v>
      </c>
      <c r="E9752" s="2" t="s">
        <v>149</v>
      </c>
      <c r="F9752" s="2"/>
    </row>
    <row r="9753" spans="1:6" ht="18" customHeight="1">
      <c r="A9753" s="2">
        <v>8501801000</v>
      </c>
      <c r="B9753" s="2" t="s">
        <v>15889</v>
      </c>
      <c r="C9753" s="2" t="s">
        <v>15890</v>
      </c>
      <c r="D9753" s="2" t="s">
        <v>14241</v>
      </c>
      <c r="E9753" s="2" t="s">
        <v>149</v>
      </c>
      <c r="F9753" s="2"/>
    </row>
    <row r="9754" spans="1:6" ht="18" customHeight="1">
      <c r="A9754" s="2">
        <v>8501802000</v>
      </c>
      <c r="B9754" s="2" t="s">
        <v>15891</v>
      </c>
      <c r="C9754" s="2" t="s">
        <v>15890</v>
      </c>
      <c r="D9754" s="2" t="s">
        <v>14241</v>
      </c>
      <c r="E9754" s="2" t="s">
        <v>149</v>
      </c>
      <c r="F9754" s="2"/>
    </row>
    <row r="9755" spans="1:6" ht="18" customHeight="1">
      <c r="A9755" s="2">
        <v>8501803000</v>
      </c>
      <c r="B9755" s="2" t="s">
        <v>15892</v>
      </c>
      <c r="C9755" s="2" t="s">
        <v>15890</v>
      </c>
      <c r="D9755" s="2" t="s">
        <v>14241</v>
      </c>
      <c r="E9755" s="2" t="s">
        <v>149</v>
      </c>
      <c r="F9755" s="2"/>
    </row>
    <row r="9756" spans="1:6" ht="18" customHeight="1">
      <c r="A9756" s="2">
        <v>8501804100</v>
      </c>
      <c r="B9756" s="2" t="s">
        <v>15893</v>
      </c>
      <c r="C9756" s="2" t="s">
        <v>15890</v>
      </c>
      <c r="D9756" s="2" t="s">
        <v>14241</v>
      </c>
      <c r="E9756" s="2" t="s">
        <v>149</v>
      </c>
      <c r="F9756" s="2" t="s">
        <v>14703</v>
      </c>
    </row>
    <row r="9757" spans="1:6" ht="18" customHeight="1">
      <c r="A9757" s="2">
        <v>8501804200</v>
      </c>
      <c r="B9757" s="2" t="s">
        <v>15894</v>
      </c>
      <c r="C9757" s="2" t="s">
        <v>15890</v>
      </c>
      <c r="D9757" s="2" t="s">
        <v>14241</v>
      </c>
      <c r="E9757" s="2" t="s">
        <v>149</v>
      </c>
      <c r="F9757" s="2" t="s">
        <v>14703</v>
      </c>
    </row>
    <row r="9758" spans="1:6" ht="18" customHeight="1">
      <c r="A9758" s="2">
        <v>8501804300</v>
      </c>
      <c r="B9758" s="2" t="s">
        <v>15895</v>
      </c>
      <c r="C9758" s="2" t="s">
        <v>15890</v>
      </c>
      <c r="D9758" s="2" t="s">
        <v>14241</v>
      </c>
      <c r="E9758" s="2" t="s">
        <v>149</v>
      </c>
      <c r="F9758" s="2"/>
    </row>
    <row r="9759" spans="1:6" ht="18" customHeight="1">
      <c r="A9759" s="2">
        <v>8502110000</v>
      </c>
      <c r="B9759" s="2" t="s">
        <v>15896</v>
      </c>
      <c r="C9759" s="2" t="s">
        <v>15897</v>
      </c>
      <c r="D9759" s="2" t="s">
        <v>14241</v>
      </c>
      <c r="E9759" s="2" t="s">
        <v>149</v>
      </c>
      <c r="F9759" s="2"/>
    </row>
    <row r="9760" spans="1:6" ht="18" customHeight="1">
      <c r="A9760" s="2">
        <v>8502120000</v>
      </c>
      <c r="B9760" s="2" t="s">
        <v>15898</v>
      </c>
      <c r="C9760" s="2" t="s">
        <v>15897</v>
      </c>
      <c r="D9760" s="2" t="s">
        <v>14241</v>
      </c>
      <c r="E9760" s="2" t="s">
        <v>149</v>
      </c>
      <c r="F9760" s="2" t="s">
        <v>14703</v>
      </c>
    </row>
    <row r="9761" spans="1:6" ht="18" customHeight="1">
      <c r="A9761" s="2">
        <v>8502131000</v>
      </c>
      <c r="B9761" s="2" t="s">
        <v>15899</v>
      </c>
      <c r="C9761" s="2" t="s">
        <v>15897</v>
      </c>
      <c r="D9761" s="2" t="s">
        <v>14241</v>
      </c>
      <c r="E9761" s="2" t="s">
        <v>149</v>
      </c>
      <c r="F9761" s="2" t="s">
        <v>14703</v>
      </c>
    </row>
    <row r="9762" spans="1:6" ht="18" customHeight="1">
      <c r="A9762" s="2">
        <v>8502132000</v>
      </c>
      <c r="B9762" s="2" t="s">
        <v>15900</v>
      </c>
      <c r="C9762" s="2" t="s">
        <v>15897</v>
      </c>
      <c r="D9762" s="2" t="s">
        <v>14241</v>
      </c>
      <c r="E9762" s="2" t="s">
        <v>149</v>
      </c>
      <c r="F9762" s="2" t="s">
        <v>14703</v>
      </c>
    </row>
    <row r="9763" spans="1:6" ht="18" customHeight="1">
      <c r="A9763" s="2">
        <v>8502200010</v>
      </c>
      <c r="B9763" s="2" t="s">
        <v>15901</v>
      </c>
      <c r="C9763" s="2" t="s">
        <v>15897</v>
      </c>
      <c r="D9763" s="2" t="s">
        <v>14241</v>
      </c>
      <c r="E9763" s="2" t="s">
        <v>149</v>
      </c>
      <c r="F9763" s="2"/>
    </row>
    <row r="9764" spans="1:6" ht="18" customHeight="1">
      <c r="A9764" s="2">
        <v>8502200090</v>
      </c>
      <c r="B9764" s="2" t="s">
        <v>15902</v>
      </c>
      <c r="C9764" s="2" t="s">
        <v>15897</v>
      </c>
      <c r="D9764" s="2" t="s">
        <v>14241</v>
      </c>
      <c r="E9764" s="2" t="s">
        <v>149</v>
      </c>
      <c r="F9764" s="2"/>
    </row>
    <row r="9765" spans="1:6" ht="18" customHeight="1">
      <c r="A9765" s="2">
        <v>8502310000</v>
      </c>
      <c r="B9765" s="2" t="s">
        <v>15903</v>
      </c>
      <c r="C9765" s="2" t="s">
        <v>15897</v>
      </c>
      <c r="D9765" s="2" t="s">
        <v>14241</v>
      </c>
      <c r="E9765" s="2" t="s">
        <v>149</v>
      </c>
      <c r="F9765" s="2"/>
    </row>
    <row r="9766" spans="1:6" ht="18" customHeight="1">
      <c r="A9766" s="2">
        <v>8502390010</v>
      </c>
      <c r="B9766" s="2" t="s">
        <v>15904</v>
      </c>
      <c r="C9766" s="2" t="s">
        <v>15897</v>
      </c>
      <c r="D9766" s="2" t="s">
        <v>14241</v>
      </c>
      <c r="E9766" s="2" t="s">
        <v>149</v>
      </c>
      <c r="F9766" s="2"/>
    </row>
    <row r="9767" spans="1:6" ht="18" customHeight="1">
      <c r="A9767" s="2">
        <v>8502390090</v>
      </c>
      <c r="B9767" s="2" t="s">
        <v>15905</v>
      </c>
      <c r="C9767" s="2" t="s">
        <v>15897</v>
      </c>
      <c r="D9767" s="2" t="s">
        <v>14241</v>
      </c>
      <c r="E9767" s="2" t="s">
        <v>149</v>
      </c>
      <c r="F9767" s="2"/>
    </row>
    <row r="9768" spans="1:6" ht="18" customHeight="1">
      <c r="A9768" s="2">
        <v>8502400000</v>
      </c>
      <c r="B9768" s="2" t="s">
        <v>15906</v>
      </c>
      <c r="C9768" s="2" t="s">
        <v>15897</v>
      </c>
      <c r="D9768" s="2" t="s">
        <v>14241</v>
      </c>
      <c r="E9768" s="2" t="s">
        <v>149</v>
      </c>
      <c r="F9768" s="2"/>
    </row>
    <row r="9769" spans="1:6" ht="18" customHeight="1">
      <c r="A9769" s="2">
        <v>8503001000</v>
      </c>
      <c r="B9769" s="2" t="s">
        <v>15907</v>
      </c>
      <c r="C9769" s="2" t="s">
        <v>14326</v>
      </c>
      <c r="D9769" s="2" t="s">
        <v>149</v>
      </c>
      <c r="E9769" s="2"/>
      <c r="F9769" s="2"/>
    </row>
    <row r="9770" spans="1:6" ht="18" customHeight="1">
      <c r="A9770" s="2">
        <v>8503002000</v>
      </c>
      <c r="B9770" s="2" t="s">
        <v>15908</v>
      </c>
      <c r="C9770" s="2" t="s">
        <v>15909</v>
      </c>
      <c r="D9770" s="2" t="s">
        <v>149</v>
      </c>
      <c r="E9770" s="2"/>
      <c r="F9770" s="2"/>
    </row>
    <row r="9771" spans="1:6" ht="18" customHeight="1">
      <c r="A9771" s="2">
        <v>8503003000</v>
      </c>
      <c r="B9771" s="2" t="s">
        <v>15910</v>
      </c>
      <c r="C9771" s="2" t="s">
        <v>14326</v>
      </c>
      <c r="D9771" s="2" t="s">
        <v>149</v>
      </c>
      <c r="E9771" s="2"/>
      <c r="F9771" s="2"/>
    </row>
    <row r="9772" spans="1:6" ht="18" customHeight="1">
      <c r="A9772" s="2">
        <v>8503009010</v>
      </c>
      <c r="B9772" s="2" t="s">
        <v>15911</v>
      </c>
      <c r="C9772" s="2" t="s">
        <v>15909</v>
      </c>
      <c r="D9772" s="2" t="s">
        <v>149</v>
      </c>
      <c r="E9772" s="2"/>
      <c r="F9772" s="2">
        <v>3</v>
      </c>
    </row>
    <row r="9773" spans="1:6" ht="18" customHeight="1">
      <c r="A9773" s="2">
        <v>8503009020</v>
      </c>
      <c r="B9773" s="2" t="s">
        <v>15912</v>
      </c>
      <c r="C9773" s="2" t="s">
        <v>15909</v>
      </c>
      <c r="D9773" s="2" t="s">
        <v>149</v>
      </c>
      <c r="E9773" s="2"/>
      <c r="F9773" s="2"/>
    </row>
    <row r="9774" spans="1:6" ht="18" customHeight="1">
      <c r="A9774" s="2">
        <v>8503009030</v>
      </c>
      <c r="B9774" s="2" t="s">
        <v>15913</v>
      </c>
      <c r="C9774" s="2" t="s">
        <v>15909</v>
      </c>
      <c r="D9774" s="2" t="s">
        <v>149</v>
      </c>
      <c r="E9774" s="2"/>
      <c r="F9774" s="2"/>
    </row>
    <row r="9775" spans="1:6" ht="18" customHeight="1">
      <c r="A9775" s="2">
        <v>8503009040</v>
      </c>
      <c r="B9775" s="2" t="s">
        <v>15914</v>
      </c>
      <c r="C9775" s="2" t="s">
        <v>15909</v>
      </c>
      <c r="D9775" s="2" t="s">
        <v>149</v>
      </c>
      <c r="E9775" s="2"/>
      <c r="F9775" s="2"/>
    </row>
    <row r="9776" spans="1:6" ht="18" customHeight="1">
      <c r="A9776" s="2">
        <v>8503009050</v>
      </c>
      <c r="B9776" s="2" t="s">
        <v>15915</v>
      </c>
      <c r="C9776" s="2" t="s">
        <v>15909</v>
      </c>
      <c r="D9776" s="2" t="s">
        <v>149</v>
      </c>
      <c r="E9776" s="2"/>
      <c r="F9776" s="2"/>
    </row>
    <row r="9777" spans="1:6" ht="18" customHeight="1">
      <c r="A9777" s="2">
        <v>8503009090</v>
      </c>
      <c r="B9777" s="2" t="s">
        <v>15916</v>
      </c>
      <c r="C9777" s="2" t="s">
        <v>15909</v>
      </c>
      <c r="D9777" s="2" t="s">
        <v>149</v>
      </c>
      <c r="E9777" s="2"/>
      <c r="F9777" s="2"/>
    </row>
    <row r="9778" spans="1:6" ht="18" customHeight="1">
      <c r="A9778" s="2">
        <v>8504101000</v>
      </c>
      <c r="B9778" s="2" t="s">
        <v>15917</v>
      </c>
      <c r="C9778" s="2" t="s">
        <v>9068</v>
      </c>
      <c r="D9778" s="2" t="s">
        <v>5439</v>
      </c>
      <c r="E9778" s="2" t="s">
        <v>149</v>
      </c>
      <c r="F9778" s="2"/>
    </row>
    <row r="9779" spans="1:6" ht="18" customHeight="1">
      <c r="A9779" s="2">
        <v>8504109000</v>
      </c>
      <c r="B9779" s="2" t="s">
        <v>15918</v>
      </c>
      <c r="C9779" s="2" t="s">
        <v>9068</v>
      </c>
      <c r="D9779" s="2" t="s">
        <v>5439</v>
      </c>
      <c r="E9779" s="2" t="s">
        <v>149</v>
      </c>
      <c r="F9779" s="2"/>
    </row>
    <row r="9780" spans="1:6" ht="18" customHeight="1">
      <c r="A9780" s="2">
        <v>8504210000</v>
      </c>
      <c r="B9780" s="2" t="s">
        <v>15919</v>
      </c>
      <c r="C9780" s="2" t="s">
        <v>15920</v>
      </c>
      <c r="D9780" s="2" t="s">
        <v>5439</v>
      </c>
      <c r="E9780" s="2" t="s">
        <v>149</v>
      </c>
      <c r="F9780" s="2"/>
    </row>
    <row r="9781" spans="1:6" ht="18" customHeight="1">
      <c r="A9781" s="2">
        <v>8504220000</v>
      </c>
      <c r="B9781" s="2" t="s">
        <v>15921</v>
      </c>
      <c r="C9781" s="2" t="s">
        <v>15920</v>
      </c>
      <c r="D9781" s="2" t="s">
        <v>5439</v>
      </c>
      <c r="E9781" s="2" t="s">
        <v>149</v>
      </c>
      <c r="F9781" s="2"/>
    </row>
    <row r="9782" spans="1:6" ht="18" customHeight="1">
      <c r="A9782" s="2">
        <v>8504231100</v>
      </c>
      <c r="B9782" s="2" t="s">
        <v>15922</v>
      </c>
      <c r="C9782" s="2" t="s">
        <v>15920</v>
      </c>
      <c r="D9782" s="2" t="s">
        <v>5439</v>
      </c>
      <c r="E9782" s="2" t="s">
        <v>149</v>
      </c>
      <c r="F9782" s="2"/>
    </row>
    <row r="9783" spans="1:6" ht="18" customHeight="1">
      <c r="A9783" s="2">
        <v>8504231200</v>
      </c>
      <c r="B9783" s="2" t="s">
        <v>15923</v>
      </c>
      <c r="C9783" s="2" t="s">
        <v>15920</v>
      </c>
      <c r="D9783" s="2" t="s">
        <v>5439</v>
      </c>
      <c r="E9783" s="2" t="s">
        <v>149</v>
      </c>
      <c r="F9783" s="2"/>
    </row>
    <row r="9784" spans="1:6" ht="18" customHeight="1">
      <c r="A9784" s="2">
        <v>8504231300</v>
      </c>
      <c r="B9784" s="2" t="s">
        <v>15924</v>
      </c>
      <c r="C9784" s="2" t="s">
        <v>15920</v>
      </c>
      <c r="D9784" s="2" t="s">
        <v>5439</v>
      </c>
      <c r="E9784" s="2" t="s">
        <v>149</v>
      </c>
      <c r="F9784" s="2"/>
    </row>
    <row r="9785" spans="1:6" ht="18" customHeight="1">
      <c r="A9785" s="2">
        <v>8504232100</v>
      </c>
      <c r="B9785" s="2" t="s">
        <v>15925</v>
      </c>
      <c r="C9785" s="2" t="s">
        <v>15920</v>
      </c>
      <c r="D9785" s="2" t="s">
        <v>5439</v>
      </c>
      <c r="E9785" s="2" t="s">
        <v>149</v>
      </c>
      <c r="F9785" s="2"/>
    </row>
    <row r="9786" spans="1:6" ht="18" customHeight="1">
      <c r="A9786" s="2">
        <v>8504232900</v>
      </c>
      <c r="B9786" s="2" t="s">
        <v>15926</v>
      </c>
      <c r="C9786" s="2" t="s">
        <v>15920</v>
      </c>
      <c r="D9786" s="2" t="s">
        <v>5439</v>
      </c>
      <c r="E9786" s="2" t="s">
        <v>149</v>
      </c>
      <c r="F9786" s="2"/>
    </row>
    <row r="9787" spans="1:6" ht="18" customHeight="1">
      <c r="A9787" s="2">
        <v>8504311000</v>
      </c>
      <c r="B9787" s="2" t="s">
        <v>15927</v>
      </c>
      <c r="C9787" s="2" t="s">
        <v>15920</v>
      </c>
      <c r="D9787" s="2" t="s">
        <v>5439</v>
      </c>
      <c r="E9787" s="2" t="s">
        <v>149</v>
      </c>
      <c r="F9787" s="2"/>
    </row>
    <row r="9788" spans="1:6" ht="18" customHeight="1">
      <c r="A9788" s="2">
        <v>8504319000</v>
      </c>
      <c r="B9788" s="2" t="s">
        <v>15928</v>
      </c>
      <c r="C9788" s="2" t="s">
        <v>15920</v>
      </c>
      <c r="D9788" s="2" t="s">
        <v>5439</v>
      </c>
      <c r="E9788" s="2" t="s">
        <v>149</v>
      </c>
      <c r="F9788" s="2"/>
    </row>
    <row r="9789" spans="1:6" ht="18" customHeight="1">
      <c r="A9789" s="2">
        <v>8504321000</v>
      </c>
      <c r="B9789" s="2" t="s">
        <v>15929</v>
      </c>
      <c r="C9789" s="2" t="s">
        <v>15920</v>
      </c>
      <c r="D9789" s="2" t="s">
        <v>5439</v>
      </c>
      <c r="E9789" s="2" t="s">
        <v>149</v>
      </c>
      <c r="F9789" s="2"/>
    </row>
    <row r="9790" spans="1:6" ht="18" customHeight="1">
      <c r="A9790" s="2">
        <v>8504329000</v>
      </c>
      <c r="B9790" s="2" t="s">
        <v>15930</v>
      </c>
      <c r="C9790" s="2" t="s">
        <v>15920</v>
      </c>
      <c r="D9790" s="2" t="s">
        <v>5439</v>
      </c>
      <c r="E9790" s="2" t="s">
        <v>149</v>
      </c>
      <c r="F9790" s="2"/>
    </row>
    <row r="9791" spans="1:6" ht="18" customHeight="1">
      <c r="A9791" s="2">
        <v>8504331000</v>
      </c>
      <c r="B9791" s="2" t="s">
        <v>15931</v>
      </c>
      <c r="C9791" s="2" t="s">
        <v>15920</v>
      </c>
      <c r="D9791" s="2" t="s">
        <v>5439</v>
      </c>
      <c r="E9791" s="2" t="s">
        <v>149</v>
      </c>
      <c r="F9791" s="2"/>
    </row>
    <row r="9792" spans="1:6" ht="18" customHeight="1">
      <c r="A9792" s="2">
        <v>8504339000</v>
      </c>
      <c r="B9792" s="2" t="s">
        <v>15932</v>
      </c>
      <c r="C9792" s="2" t="s">
        <v>15920</v>
      </c>
      <c r="D9792" s="2" t="s">
        <v>5439</v>
      </c>
      <c r="E9792" s="2" t="s">
        <v>149</v>
      </c>
      <c r="F9792" s="2"/>
    </row>
    <row r="9793" spans="1:6" ht="18" customHeight="1">
      <c r="A9793" s="2">
        <v>8504341000</v>
      </c>
      <c r="B9793" s="2" t="s">
        <v>15933</v>
      </c>
      <c r="C9793" s="2" t="s">
        <v>15920</v>
      </c>
      <c r="D9793" s="2" t="s">
        <v>5439</v>
      </c>
      <c r="E9793" s="2" t="s">
        <v>149</v>
      </c>
      <c r="F9793" s="2"/>
    </row>
    <row r="9794" spans="1:6" ht="18" customHeight="1">
      <c r="A9794" s="2">
        <v>8504349000</v>
      </c>
      <c r="B9794" s="2" t="s">
        <v>15934</v>
      </c>
      <c r="C9794" s="2" t="s">
        <v>15920</v>
      </c>
      <c r="D9794" s="2" t="s">
        <v>5439</v>
      </c>
      <c r="E9794" s="2" t="s">
        <v>149</v>
      </c>
      <c r="F9794" s="2"/>
    </row>
    <row r="9795" spans="1:6" ht="18" customHeight="1">
      <c r="A9795" s="2">
        <v>8504401300</v>
      </c>
      <c r="B9795" s="2" t="s">
        <v>15935</v>
      </c>
      <c r="C9795" s="2" t="s">
        <v>15936</v>
      </c>
      <c r="D9795" s="2" t="s">
        <v>5439</v>
      </c>
      <c r="E9795" s="2" t="s">
        <v>149</v>
      </c>
      <c r="F9795" s="2" t="s">
        <v>6407</v>
      </c>
    </row>
    <row r="9796" spans="1:6" ht="18" customHeight="1">
      <c r="A9796" s="2">
        <v>8504401400</v>
      </c>
      <c r="B9796" s="2" t="s">
        <v>15937</v>
      </c>
      <c r="C9796" s="2" t="s">
        <v>15938</v>
      </c>
      <c r="D9796" s="2" t="s">
        <v>5439</v>
      </c>
      <c r="E9796" s="2" t="s">
        <v>149</v>
      </c>
      <c r="F9796" s="2"/>
    </row>
    <row r="9797" spans="1:6" ht="18" customHeight="1">
      <c r="A9797" s="2">
        <v>8504401500</v>
      </c>
      <c r="B9797" s="2" t="s">
        <v>15939</v>
      </c>
      <c r="C9797" s="2" t="s">
        <v>15940</v>
      </c>
      <c r="D9797" s="2" t="s">
        <v>5439</v>
      </c>
      <c r="E9797" s="2" t="s">
        <v>149</v>
      </c>
      <c r="F9797" s="2"/>
    </row>
    <row r="9798" spans="1:6" ht="18" customHeight="1">
      <c r="A9798" s="2">
        <v>8504401910</v>
      </c>
      <c r="B9798" s="2" t="s">
        <v>15941</v>
      </c>
      <c r="C9798" s="2" t="s">
        <v>15936</v>
      </c>
      <c r="D9798" s="2" t="s">
        <v>5439</v>
      </c>
      <c r="E9798" s="2" t="s">
        <v>149</v>
      </c>
      <c r="F9798" s="2">
        <v>3</v>
      </c>
    </row>
    <row r="9799" spans="1:6" ht="18" customHeight="1">
      <c r="A9799" s="2">
        <v>8504401920</v>
      </c>
      <c r="B9799" s="2" t="s">
        <v>15942</v>
      </c>
      <c r="C9799" s="2" t="s">
        <v>15936</v>
      </c>
      <c r="D9799" s="2" t="s">
        <v>5439</v>
      </c>
      <c r="E9799" s="2" t="s">
        <v>149</v>
      </c>
      <c r="F9799" s="2">
        <v>3</v>
      </c>
    </row>
    <row r="9800" spans="1:6" ht="18" customHeight="1">
      <c r="A9800" s="2">
        <v>8504401930</v>
      </c>
      <c r="B9800" s="2" t="s">
        <v>15943</v>
      </c>
      <c r="C9800" s="2" t="s">
        <v>15936</v>
      </c>
      <c r="D9800" s="2" t="s">
        <v>5439</v>
      </c>
      <c r="E9800" s="2" t="s">
        <v>149</v>
      </c>
      <c r="F9800" s="2">
        <v>3</v>
      </c>
    </row>
    <row r="9801" spans="1:6" ht="18" customHeight="1">
      <c r="A9801" s="2">
        <v>8504401940</v>
      </c>
      <c r="B9801" s="2" t="s">
        <v>15944</v>
      </c>
      <c r="C9801" s="2" t="s">
        <v>15936</v>
      </c>
      <c r="D9801" s="2" t="s">
        <v>5439</v>
      </c>
      <c r="E9801" s="2" t="s">
        <v>149</v>
      </c>
      <c r="F9801" s="2">
        <v>3</v>
      </c>
    </row>
    <row r="9802" spans="1:6" ht="18" customHeight="1">
      <c r="A9802" s="2">
        <v>8504401990</v>
      </c>
      <c r="B9802" s="2" t="s">
        <v>15945</v>
      </c>
      <c r="C9802" s="2" t="s">
        <v>15936</v>
      </c>
      <c r="D9802" s="2" t="s">
        <v>5439</v>
      </c>
      <c r="E9802" s="2" t="s">
        <v>149</v>
      </c>
      <c r="F9802" s="2"/>
    </row>
    <row r="9803" spans="1:6" ht="18" customHeight="1">
      <c r="A9803" s="2">
        <v>8504402000</v>
      </c>
      <c r="B9803" s="2" t="s">
        <v>15946</v>
      </c>
      <c r="C9803" s="2" t="s">
        <v>14351</v>
      </c>
      <c r="D9803" s="2" t="s">
        <v>5439</v>
      </c>
      <c r="E9803" s="2" t="s">
        <v>149</v>
      </c>
      <c r="F9803" s="2"/>
    </row>
    <row r="9804" spans="1:6" ht="18" customHeight="1">
      <c r="A9804" s="2">
        <v>8504403010</v>
      </c>
      <c r="B9804" s="2" t="s">
        <v>15947</v>
      </c>
      <c r="C9804" s="2" t="s">
        <v>14413</v>
      </c>
      <c r="D9804" s="2" t="s">
        <v>5439</v>
      </c>
      <c r="E9804" s="2" t="s">
        <v>149</v>
      </c>
      <c r="F9804" s="2">
        <v>3</v>
      </c>
    </row>
    <row r="9805" spans="1:6" ht="18" customHeight="1">
      <c r="A9805" s="2">
        <v>8504403090</v>
      </c>
      <c r="B9805" s="2" t="s">
        <v>15948</v>
      </c>
      <c r="C9805" s="2" t="s">
        <v>14413</v>
      </c>
      <c r="D9805" s="2" t="s">
        <v>5439</v>
      </c>
      <c r="E9805" s="2" t="s">
        <v>149</v>
      </c>
      <c r="F9805" s="2"/>
    </row>
    <row r="9806" spans="1:6" ht="18" customHeight="1">
      <c r="A9806" s="2">
        <v>8504409100</v>
      </c>
      <c r="B9806" s="2" t="s">
        <v>15949</v>
      </c>
      <c r="C9806" s="2" t="s">
        <v>15950</v>
      </c>
      <c r="D9806" s="2" t="s">
        <v>5439</v>
      </c>
      <c r="E9806" s="2" t="s">
        <v>149</v>
      </c>
      <c r="F9806" s="2"/>
    </row>
    <row r="9807" spans="1:6" ht="18" customHeight="1">
      <c r="A9807" s="2">
        <v>8504409930</v>
      </c>
      <c r="B9807" s="2" t="s">
        <v>15951</v>
      </c>
      <c r="C9807" s="2" t="s">
        <v>15952</v>
      </c>
      <c r="D9807" s="2" t="s">
        <v>5439</v>
      </c>
      <c r="E9807" s="2" t="s">
        <v>149</v>
      </c>
      <c r="F9807" s="2">
        <v>3</v>
      </c>
    </row>
    <row r="9808" spans="1:6" ht="18" customHeight="1">
      <c r="A9808" s="2">
        <v>8504409940</v>
      </c>
      <c r="B9808" s="2" t="s">
        <v>15953</v>
      </c>
      <c r="C9808" s="2" t="s">
        <v>15952</v>
      </c>
      <c r="D9808" s="2" t="s">
        <v>5439</v>
      </c>
      <c r="E9808" s="2" t="s">
        <v>149</v>
      </c>
      <c r="F9808" s="2">
        <v>3</v>
      </c>
    </row>
    <row r="9809" spans="1:6" ht="18" customHeight="1">
      <c r="A9809" s="2">
        <v>8504409950</v>
      </c>
      <c r="B9809" s="2" t="s">
        <v>15954</v>
      </c>
      <c r="C9809" s="2" t="s">
        <v>15952</v>
      </c>
      <c r="D9809" s="2" t="s">
        <v>5439</v>
      </c>
      <c r="E9809" s="2" t="s">
        <v>149</v>
      </c>
      <c r="F9809" s="2">
        <v>3</v>
      </c>
    </row>
    <row r="9810" spans="1:6" ht="18" customHeight="1">
      <c r="A9810" s="2">
        <v>8504409960</v>
      </c>
      <c r="B9810" s="2" t="s">
        <v>15955</v>
      </c>
      <c r="C9810" s="2" t="s">
        <v>15952</v>
      </c>
      <c r="D9810" s="2" t="s">
        <v>5439</v>
      </c>
      <c r="E9810" s="2" t="s">
        <v>149</v>
      </c>
      <c r="F9810" s="2">
        <v>3</v>
      </c>
    </row>
    <row r="9811" spans="1:6" ht="18" customHeight="1">
      <c r="A9811" s="2">
        <v>8504409999</v>
      </c>
      <c r="B9811" s="2" t="s">
        <v>15956</v>
      </c>
      <c r="C9811" s="2" t="s">
        <v>15952</v>
      </c>
      <c r="D9811" s="2" t="s">
        <v>5439</v>
      </c>
      <c r="E9811" s="2" t="s">
        <v>149</v>
      </c>
      <c r="F9811" s="2"/>
    </row>
    <row r="9812" spans="1:6" ht="18" customHeight="1">
      <c r="A9812" s="2">
        <v>8504500000</v>
      </c>
      <c r="B9812" s="2" t="s">
        <v>15957</v>
      </c>
      <c r="C9812" s="2" t="s">
        <v>9068</v>
      </c>
      <c r="D9812" s="2" t="s">
        <v>5439</v>
      </c>
      <c r="E9812" s="2" t="s">
        <v>149</v>
      </c>
      <c r="F9812" s="2"/>
    </row>
    <row r="9813" spans="1:6" ht="18" customHeight="1">
      <c r="A9813" s="2">
        <v>8504901100</v>
      </c>
      <c r="B9813" s="2" t="s">
        <v>15958</v>
      </c>
      <c r="C9813" s="2" t="s">
        <v>14326</v>
      </c>
      <c r="D9813" s="2" t="s">
        <v>149</v>
      </c>
      <c r="E9813" s="2"/>
      <c r="F9813" s="2"/>
    </row>
    <row r="9814" spans="1:6" ht="18" customHeight="1">
      <c r="A9814" s="2">
        <v>8504901900</v>
      </c>
      <c r="B9814" s="2" t="s">
        <v>15959</v>
      </c>
      <c r="C9814" s="2" t="s">
        <v>14326</v>
      </c>
      <c r="D9814" s="2" t="s">
        <v>149</v>
      </c>
      <c r="E9814" s="2"/>
      <c r="F9814" s="2"/>
    </row>
    <row r="9815" spans="1:6" ht="18" customHeight="1">
      <c r="A9815" s="2">
        <v>8504902000</v>
      </c>
      <c r="B9815" s="2" t="s">
        <v>15960</v>
      </c>
      <c r="C9815" s="2" t="s">
        <v>14326</v>
      </c>
      <c r="D9815" s="2" t="s">
        <v>149</v>
      </c>
      <c r="E9815" s="2"/>
      <c r="F9815" s="2"/>
    </row>
    <row r="9816" spans="1:6" ht="18" customHeight="1">
      <c r="A9816" s="2">
        <v>8504909000</v>
      </c>
      <c r="B9816" s="2" t="s">
        <v>15961</v>
      </c>
      <c r="C9816" s="2" t="s">
        <v>14326</v>
      </c>
      <c r="D9816" s="2" t="s">
        <v>149</v>
      </c>
      <c r="E9816" s="2"/>
      <c r="F9816" s="2"/>
    </row>
    <row r="9817" spans="1:6" ht="18" customHeight="1">
      <c r="A9817" s="2">
        <v>8505111000</v>
      </c>
      <c r="B9817" s="2" t="s">
        <v>15962</v>
      </c>
      <c r="C9817" s="2" t="s">
        <v>15963</v>
      </c>
      <c r="D9817" s="2" t="s">
        <v>149</v>
      </c>
      <c r="E9817" s="2"/>
      <c r="F9817" s="2"/>
    </row>
    <row r="9818" spans="1:6" ht="18" customHeight="1">
      <c r="A9818" s="2">
        <v>8505119000</v>
      </c>
      <c r="B9818" s="2" t="s">
        <v>15964</v>
      </c>
      <c r="C9818" s="2" t="s">
        <v>9873</v>
      </c>
      <c r="D9818" s="2" t="s">
        <v>149</v>
      </c>
      <c r="E9818" s="2"/>
      <c r="F9818" s="2"/>
    </row>
    <row r="9819" spans="1:6" ht="18" customHeight="1">
      <c r="A9819" s="2">
        <v>8505190010</v>
      </c>
      <c r="B9819" s="2" t="s">
        <v>15965</v>
      </c>
      <c r="C9819" s="2" t="s">
        <v>9873</v>
      </c>
      <c r="D9819" s="2" t="s">
        <v>149</v>
      </c>
      <c r="E9819" s="2"/>
      <c r="F9819" s="2">
        <v>3</v>
      </c>
    </row>
    <row r="9820" spans="1:6" ht="18" customHeight="1">
      <c r="A9820" s="2">
        <v>8505190090</v>
      </c>
      <c r="B9820" s="2" t="s">
        <v>15966</v>
      </c>
      <c r="C9820" s="2" t="s">
        <v>9873</v>
      </c>
      <c r="D9820" s="2" t="s">
        <v>149</v>
      </c>
      <c r="E9820" s="2"/>
      <c r="F9820" s="2"/>
    </row>
    <row r="9821" spans="1:6" ht="18" customHeight="1">
      <c r="A9821" s="2">
        <v>8505200000</v>
      </c>
      <c r="B9821" s="2" t="s">
        <v>15967</v>
      </c>
      <c r="C9821" s="2" t="s">
        <v>9068</v>
      </c>
      <c r="D9821" s="2" t="s">
        <v>149</v>
      </c>
      <c r="E9821" s="2"/>
      <c r="F9821" s="2"/>
    </row>
    <row r="9822" spans="1:6" ht="18" customHeight="1">
      <c r="A9822" s="2">
        <v>8505901000</v>
      </c>
      <c r="B9822" s="2" t="s">
        <v>15968</v>
      </c>
      <c r="C9822" s="2" t="s">
        <v>14450</v>
      </c>
      <c r="D9822" s="2" t="s">
        <v>5439</v>
      </c>
      <c r="E9822" s="2" t="s">
        <v>149</v>
      </c>
      <c r="F9822" s="2"/>
    </row>
    <row r="9823" spans="1:6" ht="18" customHeight="1">
      <c r="A9823" s="2">
        <v>8505909010</v>
      </c>
      <c r="B9823" s="2" t="s">
        <v>15969</v>
      </c>
      <c r="C9823" s="2" t="s">
        <v>15970</v>
      </c>
      <c r="D9823" s="2" t="s">
        <v>5439</v>
      </c>
      <c r="E9823" s="2" t="s">
        <v>149</v>
      </c>
      <c r="F9823" s="2">
        <v>3</v>
      </c>
    </row>
    <row r="9824" spans="1:6" ht="18" customHeight="1">
      <c r="A9824" s="2">
        <v>8505909020</v>
      </c>
      <c r="B9824" s="2" t="s">
        <v>15971</v>
      </c>
      <c r="C9824" s="2" t="s">
        <v>15970</v>
      </c>
      <c r="D9824" s="2" t="s">
        <v>5439</v>
      </c>
      <c r="E9824" s="2" t="s">
        <v>149</v>
      </c>
      <c r="F9824" s="2"/>
    </row>
    <row r="9825" spans="1:6" ht="18" customHeight="1">
      <c r="A9825" s="2">
        <v>8505909030</v>
      </c>
      <c r="B9825" s="2" t="s">
        <v>15972</v>
      </c>
      <c r="C9825" s="2" t="s">
        <v>15970</v>
      </c>
      <c r="D9825" s="2" t="s">
        <v>5439</v>
      </c>
      <c r="E9825" s="2" t="s">
        <v>149</v>
      </c>
      <c r="F9825" s="2"/>
    </row>
    <row r="9826" spans="1:6" ht="18" customHeight="1">
      <c r="A9826" s="2">
        <v>8505909090</v>
      </c>
      <c r="B9826" s="2" t="s">
        <v>15973</v>
      </c>
      <c r="C9826" s="2" t="s">
        <v>15970</v>
      </c>
      <c r="D9826" s="2" t="s">
        <v>5439</v>
      </c>
      <c r="E9826" s="2" t="s">
        <v>149</v>
      </c>
      <c r="F9826" s="2"/>
    </row>
    <row r="9827" spans="1:6" ht="18" customHeight="1">
      <c r="A9827" s="2">
        <v>8506101110</v>
      </c>
      <c r="B9827" s="2" t="s">
        <v>15974</v>
      </c>
      <c r="C9827" s="2" t="s">
        <v>15975</v>
      </c>
      <c r="D9827" s="2" t="s">
        <v>5439</v>
      </c>
      <c r="E9827" s="2" t="s">
        <v>149</v>
      </c>
      <c r="F9827" s="2"/>
    </row>
    <row r="9828" spans="1:6" ht="18" customHeight="1">
      <c r="A9828" s="2">
        <v>8506101190</v>
      </c>
      <c r="B9828" s="2" t="s">
        <v>15976</v>
      </c>
      <c r="C9828" s="2" t="s">
        <v>15975</v>
      </c>
      <c r="D9828" s="2" t="s">
        <v>5439</v>
      </c>
      <c r="E9828" s="2" t="s">
        <v>149</v>
      </c>
      <c r="F9828" s="2">
        <v>89</v>
      </c>
    </row>
    <row r="9829" spans="1:6" ht="18" customHeight="1">
      <c r="A9829" s="2">
        <v>8506101210</v>
      </c>
      <c r="B9829" s="2" t="s">
        <v>15977</v>
      </c>
      <c r="C9829" s="2" t="s">
        <v>15975</v>
      </c>
      <c r="D9829" s="2" t="s">
        <v>5439</v>
      </c>
      <c r="E9829" s="2" t="s">
        <v>149</v>
      </c>
      <c r="F9829" s="2"/>
    </row>
    <row r="9830" spans="1:6" ht="18" customHeight="1">
      <c r="A9830" s="2">
        <v>8506101290</v>
      </c>
      <c r="B9830" s="2" t="s">
        <v>15978</v>
      </c>
      <c r="C9830" s="2" t="s">
        <v>15975</v>
      </c>
      <c r="D9830" s="2" t="s">
        <v>5439</v>
      </c>
      <c r="E9830" s="2" t="s">
        <v>149</v>
      </c>
      <c r="F9830" s="2">
        <v>89</v>
      </c>
    </row>
    <row r="9831" spans="1:6" ht="18" customHeight="1">
      <c r="A9831" s="2">
        <v>8506101910</v>
      </c>
      <c r="B9831" s="2" t="s">
        <v>15979</v>
      </c>
      <c r="C9831" s="2" t="s">
        <v>15980</v>
      </c>
      <c r="D9831" s="2" t="s">
        <v>5439</v>
      </c>
      <c r="E9831" s="2" t="s">
        <v>149</v>
      </c>
      <c r="F9831" s="2"/>
    </row>
    <row r="9832" spans="1:6" ht="18" customHeight="1">
      <c r="A9832" s="2">
        <v>8506101990</v>
      </c>
      <c r="B9832" s="2" t="s">
        <v>15981</v>
      </c>
      <c r="C9832" s="2" t="s">
        <v>15980</v>
      </c>
      <c r="D9832" s="2" t="s">
        <v>5439</v>
      </c>
      <c r="E9832" s="2" t="s">
        <v>149</v>
      </c>
      <c r="F9832" s="2">
        <v>89</v>
      </c>
    </row>
    <row r="9833" spans="1:6" ht="18" customHeight="1">
      <c r="A9833" s="2">
        <v>8506109010</v>
      </c>
      <c r="B9833" s="2" t="s">
        <v>15982</v>
      </c>
      <c r="C9833" s="2" t="s">
        <v>15980</v>
      </c>
      <c r="D9833" s="2" t="s">
        <v>5439</v>
      </c>
      <c r="E9833" s="2" t="s">
        <v>149</v>
      </c>
      <c r="F9833" s="2"/>
    </row>
    <row r="9834" spans="1:6" ht="18" customHeight="1">
      <c r="A9834" s="2">
        <v>8506109090</v>
      </c>
      <c r="B9834" s="2" t="s">
        <v>15983</v>
      </c>
      <c r="C9834" s="2" t="s">
        <v>15980</v>
      </c>
      <c r="D9834" s="2" t="s">
        <v>5439</v>
      </c>
      <c r="E9834" s="2" t="s">
        <v>149</v>
      </c>
      <c r="F9834" s="2">
        <v>89</v>
      </c>
    </row>
    <row r="9835" spans="1:6" ht="18" customHeight="1">
      <c r="A9835" s="2">
        <v>8506300000</v>
      </c>
      <c r="B9835" s="2" t="s">
        <v>15984</v>
      </c>
      <c r="C9835" s="2" t="s">
        <v>15980</v>
      </c>
      <c r="D9835" s="2" t="s">
        <v>5439</v>
      </c>
      <c r="E9835" s="2" t="s">
        <v>149</v>
      </c>
      <c r="F9835" s="2">
        <v>89</v>
      </c>
    </row>
    <row r="9836" spans="1:6" ht="18" customHeight="1">
      <c r="A9836" s="2">
        <v>8506400010</v>
      </c>
      <c r="B9836" s="2" t="s">
        <v>15985</v>
      </c>
      <c r="C9836" s="2" t="s">
        <v>15980</v>
      </c>
      <c r="D9836" s="2" t="s">
        <v>5439</v>
      </c>
      <c r="E9836" s="2" t="s">
        <v>149</v>
      </c>
      <c r="F9836" s="2"/>
    </row>
    <row r="9837" spans="1:6" ht="18" customHeight="1">
      <c r="A9837" s="2">
        <v>8506400090</v>
      </c>
      <c r="B9837" s="2" t="s">
        <v>15986</v>
      </c>
      <c r="C9837" s="2" t="s">
        <v>15980</v>
      </c>
      <c r="D9837" s="2" t="s">
        <v>5439</v>
      </c>
      <c r="E9837" s="2" t="s">
        <v>149</v>
      </c>
      <c r="F9837" s="2">
        <v>89</v>
      </c>
    </row>
    <row r="9838" spans="1:6" ht="18" customHeight="1">
      <c r="A9838" s="2">
        <v>8506500011</v>
      </c>
      <c r="B9838" s="2" t="s">
        <v>15987</v>
      </c>
      <c r="C9838" s="2" t="s">
        <v>15980</v>
      </c>
      <c r="D9838" s="2" t="s">
        <v>5439</v>
      </c>
      <c r="E9838" s="2" t="s">
        <v>149</v>
      </c>
      <c r="F9838" s="2" t="s">
        <v>6407</v>
      </c>
    </row>
    <row r="9839" spans="1:6" ht="18" customHeight="1">
      <c r="A9839" s="2">
        <v>8506500019</v>
      </c>
      <c r="B9839" s="2" t="s">
        <v>15988</v>
      </c>
      <c r="C9839" s="2" t="s">
        <v>15980</v>
      </c>
      <c r="D9839" s="2" t="s">
        <v>5439</v>
      </c>
      <c r="E9839" s="2" t="s">
        <v>149</v>
      </c>
      <c r="F9839" s="2" t="s">
        <v>15989</v>
      </c>
    </row>
    <row r="9840" spans="1:6" ht="18" customHeight="1">
      <c r="A9840" s="2">
        <v>8506500090</v>
      </c>
      <c r="B9840" s="2" t="s">
        <v>15990</v>
      </c>
      <c r="C9840" s="2" t="s">
        <v>15980</v>
      </c>
      <c r="D9840" s="2" t="s">
        <v>5439</v>
      </c>
      <c r="E9840" s="2" t="s">
        <v>149</v>
      </c>
      <c r="F9840" s="2" t="s">
        <v>6407</v>
      </c>
    </row>
    <row r="9841" spans="1:6" ht="18" customHeight="1">
      <c r="A9841" s="2">
        <v>8506600010</v>
      </c>
      <c r="B9841" s="2" t="s">
        <v>15991</v>
      </c>
      <c r="C9841" s="2" t="s">
        <v>15980</v>
      </c>
      <c r="D9841" s="2" t="s">
        <v>5439</v>
      </c>
      <c r="E9841" s="2" t="s">
        <v>149</v>
      </c>
      <c r="F9841" s="2"/>
    </row>
    <row r="9842" spans="1:6" ht="18" customHeight="1">
      <c r="A9842" s="2">
        <v>8506600090</v>
      </c>
      <c r="B9842" s="2" t="s">
        <v>15992</v>
      </c>
      <c r="C9842" s="2" t="s">
        <v>15980</v>
      </c>
      <c r="D9842" s="2" t="s">
        <v>5439</v>
      </c>
      <c r="E9842" s="2" t="s">
        <v>149</v>
      </c>
      <c r="F9842" s="2">
        <v>89</v>
      </c>
    </row>
    <row r="9843" spans="1:6" ht="18" customHeight="1">
      <c r="A9843" s="2">
        <v>8506800011</v>
      </c>
      <c r="B9843" s="2" t="s">
        <v>15993</v>
      </c>
      <c r="C9843" s="2" t="s">
        <v>15980</v>
      </c>
      <c r="D9843" s="2" t="s">
        <v>5439</v>
      </c>
      <c r="E9843" s="2" t="s">
        <v>149</v>
      </c>
      <c r="F9843" s="2"/>
    </row>
    <row r="9844" spans="1:6" ht="18" customHeight="1">
      <c r="A9844" s="2">
        <v>8506800019</v>
      </c>
      <c r="B9844" s="2" t="s">
        <v>15994</v>
      </c>
      <c r="C9844" s="2" t="s">
        <v>15980</v>
      </c>
      <c r="D9844" s="2" t="s">
        <v>5439</v>
      </c>
      <c r="E9844" s="2" t="s">
        <v>149</v>
      </c>
      <c r="F9844" s="2"/>
    </row>
    <row r="9845" spans="1:6" ht="18" customHeight="1">
      <c r="A9845" s="2">
        <v>8506800091</v>
      </c>
      <c r="B9845" s="2" t="s">
        <v>15995</v>
      </c>
      <c r="C9845" s="2" t="s">
        <v>15980</v>
      </c>
      <c r="D9845" s="2" t="s">
        <v>5439</v>
      </c>
      <c r="E9845" s="2" t="s">
        <v>149</v>
      </c>
      <c r="F9845" s="2">
        <v>89</v>
      </c>
    </row>
    <row r="9846" spans="1:6" ht="18" customHeight="1">
      <c r="A9846" s="2">
        <v>8506800099</v>
      </c>
      <c r="B9846" s="2" t="s">
        <v>15996</v>
      </c>
      <c r="C9846" s="2" t="s">
        <v>15980</v>
      </c>
      <c r="D9846" s="2" t="s">
        <v>5439</v>
      </c>
      <c r="E9846" s="2" t="s">
        <v>149</v>
      </c>
      <c r="F9846" s="2">
        <v>89</v>
      </c>
    </row>
    <row r="9847" spans="1:6" ht="18" customHeight="1">
      <c r="A9847" s="2">
        <v>8506901000</v>
      </c>
      <c r="B9847" s="2" t="s">
        <v>15997</v>
      </c>
      <c r="C9847" s="2" t="s">
        <v>15998</v>
      </c>
      <c r="D9847" s="2" t="s">
        <v>149</v>
      </c>
      <c r="E9847" s="2"/>
      <c r="F9847" s="2"/>
    </row>
    <row r="9848" spans="1:6" ht="18" customHeight="1">
      <c r="A9848" s="2">
        <v>8506909000</v>
      </c>
      <c r="B9848" s="2" t="s">
        <v>15999</v>
      </c>
      <c r="C9848" s="2" t="s">
        <v>15998</v>
      </c>
      <c r="D9848" s="2" t="s">
        <v>149</v>
      </c>
      <c r="E9848" s="2"/>
      <c r="F9848" s="2"/>
    </row>
    <row r="9849" spans="1:6" ht="18" customHeight="1">
      <c r="A9849" s="2">
        <v>8507100000</v>
      </c>
      <c r="B9849" s="2" t="s">
        <v>16000</v>
      </c>
      <c r="C9849" s="2" t="s">
        <v>16001</v>
      </c>
      <c r="D9849" s="2" t="s">
        <v>5439</v>
      </c>
      <c r="E9849" s="2" t="s">
        <v>149</v>
      </c>
      <c r="F9849" s="2"/>
    </row>
    <row r="9850" spans="1:6" ht="18" customHeight="1">
      <c r="A9850" s="2">
        <v>8507200000</v>
      </c>
      <c r="B9850" s="2" t="s">
        <v>16002</v>
      </c>
      <c r="C9850" s="2" t="s">
        <v>16001</v>
      </c>
      <c r="D9850" s="2" t="s">
        <v>5439</v>
      </c>
      <c r="E9850" s="2" t="s">
        <v>149</v>
      </c>
      <c r="F9850" s="2"/>
    </row>
    <row r="9851" spans="1:6" ht="18" customHeight="1">
      <c r="A9851" s="2">
        <v>8507300010</v>
      </c>
      <c r="B9851" s="2" t="s">
        <v>16003</v>
      </c>
      <c r="C9851" s="2" t="s">
        <v>16001</v>
      </c>
      <c r="D9851" s="2" t="s">
        <v>5439</v>
      </c>
      <c r="E9851" s="2" t="s">
        <v>149</v>
      </c>
      <c r="F9851" s="2"/>
    </row>
    <row r="9852" spans="1:6" ht="18" customHeight="1">
      <c r="A9852" s="2">
        <v>8507300090</v>
      </c>
      <c r="B9852" s="2" t="s">
        <v>16004</v>
      </c>
      <c r="C9852" s="2" t="s">
        <v>16001</v>
      </c>
      <c r="D9852" s="2" t="s">
        <v>5439</v>
      </c>
      <c r="E9852" s="2" t="s">
        <v>149</v>
      </c>
      <c r="F9852" s="2"/>
    </row>
    <row r="9853" spans="1:6" ht="18" customHeight="1">
      <c r="A9853" s="2">
        <v>8507500000</v>
      </c>
      <c r="B9853" s="2" t="s">
        <v>16005</v>
      </c>
      <c r="C9853" s="2" t="s">
        <v>16001</v>
      </c>
      <c r="D9853" s="2" t="s">
        <v>5439</v>
      </c>
      <c r="E9853" s="2" t="s">
        <v>149</v>
      </c>
      <c r="F9853" s="2"/>
    </row>
    <row r="9854" spans="1:6" ht="18" customHeight="1">
      <c r="A9854" s="2">
        <v>8507600020</v>
      </c>
      <c r="B9854" s="2" t="s">
        <v>16006</v>
      </c>
      <c r="C9854" s="2" t="s">
        <v>16007</v>
      </c>
      <c r="D9854" s="2" t="s">
        <v>5439</v>
      </c>
      <c r="E9854" s="2" t="s">
        <v>149</v>
      </c>
      <c r="F9854" s="2" t="s">
        <v>6407</v>
      </c>
    </row>
    <row r="9855" spans="1:6" ht="18" customHeight="1">
      <c r="A9855" s="2">
        <v>8507600030</v>
      </c>
      <c r="B9855" s="2" t="s">
        <v>16008</v>
      </c>
      <c r="C9855" s="2" t="s">
        <v>16007</v>
      </c>
      <c r="D9855" s="2" t="s">
        <v>5439</v>
      </c>
      <c r="E9855" s="2" t="s">
        <v>149</v>
      </c>
      <c r="F9855" s="2"/>
    </row>
    <row r="9856" spans="1:6" ht="18" customHeight="1">
      <c r="A9856" s="2">
        <v>8507600090</v>
      </c>
      <c r="B9856" s="2" t="s">
        <v>16009</v>
      </c>
      <c r="C9856" s="2" t="s">
        <v>16007</v>
      </c>
      <c r="D9856" s="2" t="s">
        <v>5439</v>
      </c>
      <c r="E9856" s="2" t="s">
        <v>149</v>
      </c>
      <c r="F9856" s="2" t="s">
        <v>6407</v>
      </c>
    </row>
    <row r="9857" spans="1:6" ht="18" customHeight="1">
      <c r="A9857" s="2">
        <v>8507803000</v>
      </c>
      <c r="B9857" s="2" t="s">
        <v>16010</v>
      </c>
      <c r="C9857" s="2" t="s">
        <v>16001</v>
      </c>
      <c r="D9857" s="2" t="s">
        <v>5439</v>
      </c>
      <c r="E9857" s="2" t="s">
        <v>149</v>
      </c>
      <c r="F9857" s="2"/>
    </row>
    <row r="9858" spans="1:6" ht="18" customHeight="1">
      <c r="A9858" s="2">
        <v>8507809000</v>
      </c>
      <c r="B9858" s="2" t="s">
        <v>16011</v>
      </c>
      <c r="C9858" s="2" t="s">
        <v>16001</v>
      </c>
      <c r="D9858" s="2" t="s">
        <v>5439</v>
      </c>
      <c r="E9858" s="2" t="s">
        <v>149</v>
      </c>
      <c r="F9858" s="2"/>
    </row>
    <row r="9859" spans="1:6" ht="18" customHeight="1">
      <c r="A9859" s="2">
        <v>8507901000</v>
      </c>
      <c r="B9859" s="2" t="s">
        <v>16012</v>
      </c>
      <c r="C9859" s="2" t="s">
        <v>14326</v>
      </c>
      <c r="D9859" s="2" t="s">
        <v>149</v>
      </c>
      <c r="E9859" s="2"/>
      <c r="F9859" s="2"/>
    </row>
    <row r="9860" spans="1:6" ht="18" customHeight="1">
      <c r="A9860" s="2">
        <v>8507909000</v>
      </c>
      <c r="B9860" s="2" t="s">
        <v>16013</v>
      </c>
      <c r="C9860" s="2" t="s">
        <v>14326</v>
      </c>
      <c r="D9860" s="2" t="s">
        <v>149</v>
      </c>
      <c r="E9860" s="2"/>
      <c r="F9860" s="2"/>
    </row>
    <row r="9861" spans="1:6" ht="18" customHeight="1">
      <c r="A9861" s="2">
        <v>8508111000</v>
      </c>
      <c r="B9861" s="2" t="s">
        <v>16014</v>
      </c>
      <c r="C9861" s="2" t="s">
        <v>16015</v>
      </c>
      <c r="D9861" s="2" t="s">
        <v>14241</v>
      </c>
      <c r="E9861" s="2" t="s">
        <v>149</v>
      </c>
      <c r="F9861" s="2"/>
    </row>
    <row r="9862" spans="1:6" ht="18" customHeight="1">
      <c r="A9862" s="2">
        <v>8508119000</v>
      </c>
      <c r="B9862" s="2" t="s">
        <v>16016</v>
      </c>
      <c r="C9862" s="2" t="s">
        <v>16015</v>
      </c>
      <c r="D9862" s="2" t="s">
        <v>14241</v>
      </c>
      <c r="E9862" s="2" t="s">
        <v>149</v>
      </c>
      <c r="F9862" s="2"/>
    </row>
    <row r="9863" spans="1:6" ht="18" customHeight="1">
      <c r="A9863" s="2">
        <v>8508191000</v>
      </c>
      <c r="B9863" s="2" t="s">
        <v>16017</v>
      </c>
      <c r="C9863" s="2" t="s">
        <v>16015</v>
      </c>
      <c r="D9863" s="2" t="s">
        <v>14241</v>
      </c>
      <c r="E9863" s="2" t="s">
        <v>149</v>
      </c>
      <c r="F9863" s="2"/>
    </row>
    <row r="9864" spans="1:6" ht="18" customHeight="1">
      <c r="A9864" s="2">
        <v>8508199000</v>
      </c>
      <c r="B9864" s="2" t="s">
        <v>16016</v>
      </c>
      <c r="C9864" s="2" t="s">
        <v>16015</v>
      </c>
      <c r="D9864" s="2" t="s">
        <v>14241</v>
      </c>
      <c r="E9864" s="2" t="s">
        <v>149</v>
      </c>
      <c r="F9864" s="2"/>
    </row>
    <row r="9865" spans="1:6" ht="18" customHeight="1">
      <c r="A9865" s="2">
        <v>8508600000</v>
      </c>
      <c r="B9865" s="2" t="s">
        <v>16018</v>
      </c>
      <c r="C9865" s="2" t="s">
        <v>14921</v>
      </c>
      <c r="D9865" s="2" t="s">
        <v>14241</v>
      </c>
      <c r="E9865" s="2" t="s">
        <v>149</v>
      </c>
      <c r="F9865" s="2"/>
    </row>
    <row r="9866" spans="1:6" ht="18" customHeight="1">
      <c r="A9866" s="2">
        <v>8508701000</v>
      </c>
      <c r="B9866" s="2" t="s">
        <v>16019</v>
      </c>
      <c r="C9866" s="2" t="s">
        <v>16020</v>
      </c>
      <c r="D9866" s="2" t="s">
        <v>149</v>
      </c>
      <c r="E9866" s="2"/>
      <c r="F9866" s="2"/>
    </row>
    <row r="9867" spans="1:6" ht="18" customHeight="1">
      <c r="A9867" s="2">
        <v>8508709000</v>
      </c>
      <c r="B9867" s="2" t="s">
        <v>16021</v>
      </c>
      <c r="C9867" s="2" t="s">
        <v>14326</v>
      </c>
      <c r="D9867" s="2" t="s">
        <v>149</v>
      </c>
      <c r="E9867" s="2"/>
      <c r="F9867" s="2"/>
    </row>
    <row r="9868" spans="1:6" ht="18" customHeight="1">
      <c r="A9868" s="2">
        <v>8509401000</v>
      </c>
      <c r="B9868" s="2" t="s">
        <v>16022</v>
      </c>
      <c r="C9868" s="2" t="s">
        <v>16023</v>
      </c>
      <c r="D9868" s="2" t="s">
        <v>14241</v>
      </c>
      <c r="E9868" s="2" t="s">
        <v>149</v>
      </c>
      <c r="F9868" s="2" t="s">
        <v>6407</v>
      </c>
    </row>
    <row r="9869" spans="1:6" ht="18" customHeight="1">
      <c r="A9869" s="2">
        <v>8509409000</v>
      </c>
      <c r="B9869" s="2" t="s">
        <v>16024</v>
      </c>
      <c r="C9869" s="2" t="s">
        <v>16023</v>
      </c>
      <c r="D9869" s="2" t="s">
        <v>14241</v>
      </c>
      <c r="E9869" s="2" t="s">
        <v>149</v>
      </c>
      <c r="F9869" s="2" t="s">
        <v>6407</v>
      </c>
    </row>
    <row r="9870" spans="1:6" ht="18" customHeight="1">
      <c r="A9870" s="2">
        <v>8509801000</v>
      </c>
      <c r="B9870" s="2" t="s">
        <v>16025</v>
      </c>
      <c r="C9870" s="2" t="s">
        <v>16026</v>
      </c>
      <c r="D9870" s="2" t="s">
        <v>14241</v>
      </c>
      <c r="E9870" s="2" t="s">
        <v>149</v>
      </c>
      <c r="F9870" s="2"/>
    </row>
    <row r="9871" spans="1:6" ht="18" customHeight="1">
      <c r="A9871" s="2">
        <v>8509802000</v>
      </c>
      <c r="B9871" s="2" t="s">
        <v>16027</v>
      </c>
      <c r="C9871" s="2" t="s">
        <v>16026</v>
      </c>
      <c r="D9871" s="2" t="s">
        <v>14241</v>
      </c>
      <c r="E9871" s="2" t="s">
        <v>149</v>
      </c>
      <c r="F9871" s="2"/>
    </row>
    <row r="9872" spans="1:6" ht="18" customHeight="1">
      <c r="A9872" s="2">
        <v>8509803000</v>
      </c>
      <c r="B9872" s="2" t="s">
        <v>16028</v>
      </c>
      <c r="C9872" s="2" t="s">
        <v>16026</v>
      </c>
      <c r="D9872" s="2" t="s">
        <v>14241</v>
      </c>
      <c r="E9872" s="2" t="s">
        <v>149</v>
      </c>
      <c r="F9872" s="2" t="s">
        <v>6407</v>
      </c>
    </row>
    <row r="9873" spans="1:6" ht="18" customHeight="1">
      <c r="A9873" s="2">
        <v>8509809000</v>
      </c>
      <c r="B9873" s="2" t="s">
        <v>16029</v>
      </c>
      <c r="C9873" s="2" t="s">
        <v>16026</v>
      </c>
      <c r="D9873" s="2" t="s">
        <v>14241</v>
      </c>
      <c r="E9873" s="2" t="s">
        <v>149</v>
      </c>
      <c r="F9873" s="2" t="s">
        <v>6407</v>
      </c>
    </row>
    <row r="9874" spans="1:6" ht="18" customHeight="1">
      <c r="A9874" s="2">
        <v>8509900000</v>
      </c>
      <c r="B9874" s="2" t="s">
        <v>16030</v>
      </c>
      <c r="C9874" s="2" t="s">
        <v>14326</v>
      </c>
      <c r="D9874" s="2" t="s">
        <v>149</v>
      </c>
      <c r="E9874" s="2"/>
      <c r="F9874" s="2"/>
    </row>
    <row r="9875" spans="1:6" ht="18" customHeight="1">
      <c r="A9875" s="2">
        <v>8510100000</v>
      </c>
      <c r="B9875" s="2" t="s">
        <v>16031</v>
      </c>
      <c r="C9875" s="2" t="s">
        <v>14351</v>
      </c>
      <c r="D9875" s="2" t="s">
        <v>5439</v>
      </c>
      <c r="E9875" s="2" t="s">
        <v>149</v>
      </c>
      <c r="F9875" s="2"/>
    </row>
    <row r="9876" spans="1:6" ht="18" customHeight="1">
      <c r="A9876" s="2">
        <v>8510200000</v>
      </c>
      <c r="B9876" s="2" t="s">
        <v>16032</v>
      </c>
      <c r="C9876" s="2" t="s">
        <v>14351</v>
      </c>
      <c r="D9876" s="2" t="s">
        <v>5439</v>
      </c>
      <c r="E9876" s="2" t="s">
        <v>149</v>
      </c>
      <c r="F9876" s="2"/>
    </row>
    <row r="9877" spans="1:6" ht="18" customHeight="1">
      <c r="A9877" s="2">
        <v>8510300000</v>
      </c>
      <c r="B9877" s="2" t="s">
        <v>16033</v>
      </c>
      <c r="C9877" s="2" t="s">
        <v>14351</v>
      </c>
      <c r="D9877" s="2" t="s">
        <v>5439</v>
      </c>
      <c r="E9877" s="2" t="s">
        <v>149</v>
      </c>
      <c r="F9877" s="2"/>
    </row>
    <row r="9878" spans="1:6" ht="18" customHeight="1">
      <c r="A9878" s="2">
        <v>8510900000</v>
      </c>
      <c r="B9878" s="2" t="s">
        <v>16034</v>
      </c>
      <c r="C9878" s="2" t="s">
        <v>14326</v>
      </c>
      <c r="D9878" s="2" t="s">
        <v>149</v>
      </c>
      <c r="E9878" s="2"/>
      <c r="F9878" s="2"/>
    </row>
    <row r="9879" spans="1:6" ht="18" customHeight="1">
      <c r="A9879" s="2">
        <v>8511100000</v>
      </c>
      <c r="B9879" s="2" t="s">
        <v>16035</v>
      </c>
      <c r="C9879" s="2" t="s">
        <v>16036</v>
      </c>
      <c r="D9879" s="2" t="s">
        <v>5439</v>
      </c>
      <c r="E9879" s="2" t="s">
        <v>149</v>
      </c>
      <c r="F9879" s="2"/>
    </row>
    <row r="9880" spans="1:6" ht="18" customHeight="1">
      <c r="A9880" s="2">
        <v>8511201000</v>
      </c>
      <c r="B9880" s="2" t="s">
        <v>16037</v>
      </c>
      <c r="C9880" s="2" t="s">
        <v>15460</v>
      </c>
      <c r="D9880" s="2" t="s">
        <v>5439</v>
      </c>
      <c r="E9880" s="2" t="s">
        <v>149</v>
      </c>
      <c r="F9880" s="2"/>
    </row>
    <row r="9881" spans="1:6" ht="18" customHeight="1">
      <c r="A9881" s="2">
        <v>8511209000</v>
      </c>
      <c r="B9881" s="2" t="s">
        <v>16038</v>
      </c>
      <c r="C9881" s="2" t="s">
        <v>15460</v>
      </c>
      <c r="D9881" s="2" t="s">
        <v>5439</v>
      </c>
      <c r="E9881" s="2" t="s">
        <v>149</v>
      </c>
      <c r="F9881" s="2"/>
    </row>
    <row r="9882" spans="1:6" ht="18" customHeight="1">
      <c r="A9882" s="2">
        <v>8511301000</v>
      </c>
      <c r="B9882" s="2" t="s">
        <v>16039</v>
      </c>
      <c r="C9882" s="2" t="s">
        <v>15460</v>
      </c>
      <c r="D9882" s="2" t="s">
        <v>5439</v>
      </c>
      <c r="E9882" s="2" t="s">
        <v>149</v>
      </c>
      <c r="F9882" s="2"/>
    </row>
    <row r="9883" spans="1:6" ht="18" customHeight="1">
      <c r="A9883" s="2">
        <v>8511309000</v>
      </c>
      <c r="B9883" s="2" t="s">
        <v>16040</v>
      </c>
      <c r="C9883" s="2" t="s">
        <v>15460</v>
      </c>
      <c r="D9883" s="2" t="s">
        <v>5439</v>
      </c>
      <c r="E9883" s="2" t="s">
        <v>149</v>
      </c>
      <c r="F9883" s="2"/>
    </row>
    <row r="9884" spans="1:6" ht="18" customHeight="1">
      <c r="A9884" s="2">
        <v>8511401010</v>
      </c>
      <c r="B9884" s="2" t="s">
        <v>16041</v>
      </c>
      <c r="C9884" s="2" t="s">
        <v>15460</v>
      </c>
      <c r="D9884" s="2" t="s">
        <v>5439</v>
      </c>
      <c r="E9884" s="2" t="s">
        <v>149</v>
      </c>
      <c r="F9884" s="2"/>
    </row>
    <row r="9885" spans="1:6" ht="18" customHeight="1">
      <c r="A9885" s="2">
        <v>8511401090</v>
      </c>
      <c r="B9885" s="2" t="s">
        <v>16042</v>
      </c>
      <c r="C9885" s="2" t="s">
        <v>15460</v>
      </c>
      <c r="D9885" s="2" t="s">
        <v>5439</v>
      </c>
      <c r="E9885" s="2" t="s">
        <v>149</v>
      </c>
      <c r="F9885" s="2"/>
    </row>
    <row r="9886" spans="1:6" ht="18" customHeight="1">
      <c r="A9886" s="2">
        <v>8511409100</v>
      </c>
      <c r="B9886" s="2" t="s">
        <v>16043</v>
      </c>
      <c r="C9886" s="2" t="s">
        <v>16044</v>
      </c>
      <c r="D9886" s="2" t="s">
        <v>5439</v>
      </c>
      <c r="E9886" s="2" t="s">
        <v>149</v>
      </c>
      <c r="F9886" s="2"/>
    </row>
    <row r="9887" spans="1:6" ht="18" customHeight="1">
      <c r="A9887" s="2">
        <v>8511409900</v>
      </c>
      <c r="B9887" s="2" t="s">
        <v>16045</v>
      </c>
      <c r="C9887" s="2" t="s">
        <v>16044</v>
      </c>
      <c r="D9887" s="2" t="s">
        <v>5439</v>
      </c>
      <c r="E9887" s="2" t="s">
        <v>149</v>
      </c>
      <c r="F9887" s="2"/>
    </row>
    <row r="9888" spans="1:6" ht="18" customHeight="1">
      <c r="A9888" s="2">
        <v>8511501000</v>
      </c>
      <c r="B9888" s="2" t="s">
        <v>16046</v>
      </c>
      <c r="C9888" s="2" t="s">
        <v>15460</v>
      </c>
      <c r="D9888" s="2" t="s">
        <v>5439</v>
      </c>
      <c r="E9888" s="2" t="s">
        <v>149</v>
      </c>
      <c r="F9888" s="2"/>
    </row>
    <row r="9889" spans="1:6" ht="18" customHeight="1">
      <c r="A9889" s="2">
        <v>8511509000</v>
      </c>
      <c r="B9889" s="2" t="s">
        <v>16047</v>
      </c>
      <c r="C9889" s="2" t="s">
        <v>15460</v>
      </c>
      <c r="D9889" s="2" t="s">
        <v>5439</v>
      </c>
      <c r="E9889" s="2" t="s">
        <v>149</v>
      </c>
      <c r="F9889" s="2"/>
    </row>
    <row r="9890" spans="1:6" ht="18" customHeight="1">
      <c r="A9890" s="2">
        <v>8511800000</v>
      </c>
      <c r="B9890" s="2" t="s">
        <v>16048</v>
      </c>
      <c r="C9890" s="2" t="s">
        <v>15460</v>
      </c>
      <c r="D9890" s="2" t="s">
        <v>5439</v>
      </c>
      <c r="E9890" s="2" t="s">
        <v>149</v>
      </c>
      <c r="F9890" s="2"/>
    </row>
    <row r="9891" spans="1:6" ht="18" customHeight="1">
      <c r="A9891" s="2">
        <v>8511901010</v>
      </c>
      <c r="B9891" s="2" t="s">
        <v>16049</v>
      </c>
      <c r="C9891" s="2" t="s">
        <v>14326</v>
      </c>
      <c r="D9891" s="2" t="s">
        <v>149</v>
      </c>
      <c r="E9891" s="2"/>
      <c r="F9891" s="2"/>
    </row>
    <row r="9892" spans="1:6" ht="18" customHeight="1">
      <c r="A9892" s="2">
        <v>8511901090</v>
      </c>
      <c r="B9892" s="2" t="s">
        <v>16050</v>
      </c>
      <c r="C9892" s="2" t="s">
        <v>14326</v>
      </c>
      <c r="D9892" s="2" t="s">
        <v>149</v>
      </c>
      <c r="E9892" s="2"/>
      <c r="F9892" s="2"/>
    </row>
    <row r="9893" spans="1:6" ht="18" customHeight="1">
      <c r="A9893" s="2">
        <v>8511909000</v>
      </c>
      <c r="B9893" s="2" t="s">
        <v>16051</v>
      </c>
      <c r="C9893" s="2" t="s">
        <v>14326</v>
      </c>
      <c r="D9893" s="2" t="s">
        <v>149</v>
      </c>
      <c r="E9893" s="2"/>
      <c r="F9893" s="2"/>
    </row>
    <row r="9894" spans="1:6" ht="18" customHeight="1">
      <c r="A9894" s="2">
        <v>8512100000</v>
      </c>
      <c r="B9894" s="2" t="s">
        <v>16052</v>
      </c>
      <c r="C9894" s="2" t="s">
        <v>15460</v>
      </c>
      <c r="D9894" s="2" t="s">
        <v>5439</v>
      </c>
      <c r="E9894" s="2" t="s">
        <v>149</v>
      </c>
      <c r="F9894" s="2"/>
    </row>
    <row r="9895" spans="1:6" ht="18" customHeight="1">
      <c r="A9895" s="2">
        <v>8512201000</v>
      </c>
      <c r="B9895" s="2" t="s">
        <v>16053</v>
      </c>
      <c r="C9895" s="2" t="s">
        <v>16054</v>
      </c>
      <c r="D9895" s="2" t="s">
        <v>5439</v>
      </c>
      <c r="E9895" s="2" t="s">
        <v>149</v>
      </c>
      <c r="F9895" s="2"/>
    </row>
    <row r="9896" spans="1:6" ht="18" customHeight="1">
      <c r="A9896" s="2">
        <v>8512209000</v>
      </c>
      <c r="B9896" s="2" t="s">
        <v>16055</v>
      </c>
      <c r="C9896" s="2" t="s">
        <v>16054</v>
      </c>
      <c r="D9896" s="2" t="s">
        <v>5439</v>
      </c>
      <c r="E9896" s="2" t="s">
        <v>149</v>
      </c>
      <c r="F9896" s="2"/>
    </row>
    <row r="9897" spans="1:6" ht="18" customHeight="1">
      <c r="A9897" s="2">
        <v>8512301100</v>
      </c>
      <c r="B9897" s="2" t="s">
        <v>16056</v>
      </c>
      <c r="C9897" s="2" t="s">
        <v>16054</v>
      </c>
      <c r="D9897" s="2" t="s">
        <v>5439</v>
      </c>
      <c r="E9897" s="2" t="s">
        <v>149</v>
      </c>
      <c r="F9897" s="2"/>
    </row>
    <row r="9898" spans="1:6" ht="18" customHeight="1">
      <c r="A9898" s="2">
        <v>8512301200</v>
      </c>
      <c r="B9898" s="2" t="s">
        <v>16057</v>
      </c>
      <c r="C9898" s="2" t="s">
        <v>16054</v>
      </c>
      <c r="D9898" s="2" t="s">
        <v>5439</v>
      </c>
      <c r="E9898" s="2" t="s">
        <v>149</v>
      </c>
      <c r="F9898" s="2"/>
    </row>
    <row r="9899" spans="1:6" ht="18" customHeight="1">
      <c r="A9899" s="2">
        <v>8512301900</v>
      </c>
      <c r="B9899" s="2" t="s">
        <v>16058</v>
      </c>
      <c r="C9899" s="2" t="s">
        <v>16054</v>
      </c>
      <c r="D9899" s="2" t="s">
        <v>5439</v>
      </c>
      <c r="E9899" s="2" t="s">
        <v>149</v>
      </c>
      <c r="F9899" s="2"/>
    </row>
    <row r="9900" spans="1:6" ht="18" customHeight="1">
      <c r="A9900" s="2">
        <v>8512309000</v>
      </c>
      <c r="B9900" s="2" t="s">
        <v>16059</v>
      </c>
      <c r="C9900" s="2" t="s">
        <v>16054</v>
      </c>
      <c r="D9900" s="2" t="s">
        <v>5439</v>
      </c>
      <c r="E9900" s="2" t="s">
        <v>149</v>
      </c>
      <c r="F9900" s="2"/>
    </row>
    <row r="9901" spans="1:6" ht="18" customHeight="1">
      <c r="A9901" s="2">
        <v>8512400000</v>
      </c>
      <c r="B9901" s="2" t="s">
        <v>16060</v>
      </c>
      <c r="C9901" s="2" t="s">
        <v>16054</v>
      </c>
      <c r="D9901" s="2" t="s">
        <v>5439</v>
      </c>
      <c r="E9901" s="2" t="s">
        <v>149</v>
      </c>
      <c r="F9901" s="2"/>
    </row>
    <row r="9902" spans="1:6" ht="18" customHeight="1">
      <c r="A9902" s="2">
        <v>8512900000</v>
      </c>
      <c r="B9902" s="2" t="s">
        <v>16061</v>
      </c>
      <c r="C9902" s="2" t="s">
        <v>16062</v>
      </c>
      <c r="D9902" s="2" t="s">
        <v>149</v>
      </c>
      <c r="E9902" s="2"/>
      <c r="F9902" s="2"/>
    </row>
    <row r="9903" spans="1:6" ht="18" customHeight="1">
      <c r="A9903" s="2">
        <v>8513101000</v>
      </c>
      <c r="B9903" s="2" t="s">
        <v>16063</v>
      </c>
      <c r="C9903" s="2" t="s">
        <v>16064</v>
      </c>
      <c r="D9903" s="2" t="s">
        <v>5439</v>
      </c>
      <c r="E9903" s="2" t="s">
        <v>149</v>
      </c>
      <c r="F9903" s="2"/>
    </row>
    <row r="9904" spans="1:6" ht="18" customHeight="1">
      <c r="A9904" s="2">
        <v>8513109000</v>
      </c>
      <c r="B9904" s="2" t="s">
        <v>16065</v>
      </c>
      <c r="C9904" s="2" t="s">
        <v>16064</v>
      </c>
      <c r="D9904" s="2" t="s">
        <v>5439</v>
      </c>
      <c r="E9904" s="2" t="s">
        <v>149</v>
      </c>
      <c r="F9904" s="2"/>
    </row>
    <row r="9905" spans="1:6" ht="18" customHeight="1">
      <c r="A9905" s="2">
        <v>8513901000</v>
      </c>
      <c r="B9905" s="2" t="s">
        <v>16066</v>
      </c>
      <c r="C9905" s="2" t="s">
        <v>14326</v>
      </c>
      <c r="D9905" s="2" t="s">
        <v>149</v>
      </c>
      <c r="E9905" s="2"/>
      <c r="F9905" s="2"/>
    </row>
    <row r="9906" spans="1:6" ht="18" customHeight="1">
      <c r="A9906" s="2">
        <v>8513909000</v>
      </c>
      <c r="B9906" s="2" t="s">
        <v>16067</v>
      </c>
      <c r="C9906" s="2" t="s">
        <v>14326</v>
      </c>
      <c r="D9906" s="2" t="s">
        <v>149</v>
      </c>
      <c r="E9906" s="2"/>
      <c r="F9906" s="2"/>
    </row>
    <row r="9907" spans="1:6" ht="18" customHeight="1">
      <c r="A9907" s="2">
        <v>8514110010</v>
      </c>
      <c r="B9907" s="2" t="s">
        <v>16068</v>
      </c>
      <c r="C9907" s="2" t="s">
        <v>16069</v>
      </c>
      <c r="D9907" s="2" t="s">
        <v>14241</v>
      </c>
      <c r="E9907" s="2" t="s">
        <v>149</v>
      </c>
      <c r="F9907" s="2">
        <v>3</v>
      </c>
    </row>
    <row r="9908" spans="1:6" ht="18" customHeight="1">
      <c r="A9908" s="2">
        <v>8514110090</v>
      </c>
      <c r="B9908" s="2" t="s">
        <v>16068</v>
      </c>
      <c r="C9908" s="2" t="s">
        <v>16069</v>
      </c>
      <c r="D9908" s="2" t="s">
        <v>14241</v>
      </c>
      <c r="E9908" s="2" t="s">
        <v>149</v>
      </c>
      <c r="F9908" s="2"/>
    </row>
    <row r="9909" spans="1:6" ht="18" customHeight="1">
      <c r="A9909" s="2">
        <v>8514191000</v>
      </c>
      <c r="B9909" s="2" t="s">
        <v>16070</v>
      </c>
      <c r="C9909" s="2" t="s">
        <v>16069</v>
      </c>
      <c r="D9909" s="2" t="s">
        <v>14241</v>
      </c>
      <c r="E9909" s="2" t="s">
        <v>149</v>
      </c>
      <c r="F9909" s="2"/>
    </row>
    <row r="9910" spans="1:6" ht="18" customHeight="1">
      <c r="A9910" s="2">
        <v>8514199000</v>
      </c>
      <c r="B9910" s="2" t="s">
        <v>16071</v>
      </c>
      <c r="C9910" s="2" t="s">
        <v>16069</v>
      </c>
      <c r="D9910" s="2" t="s">
        <v>14241</v>
      </c>
      <c r="E9910" s="2" t="s">
        <v>149</v>
      </c>
      <c r="F9910" s="2"/>
    </row>
    <row r="9911" spans="1:6" ht="18" customHeight="1">
      <c r="A9911" s="2">
        <v>8514200010</v>
      </c>
      <c r="B9911" s="2" t="s">
        <v>16072</v>
      </c>
      <c r="C9911" s="2" t="s">
        <v>16069</v>
      </c>
      <c r="D9911" s="2" t="s">
        <v>14241</v>
      </c>
      <c r="E9911" s="2" t="s">
        <v>149</v>
      </c>
      <c r="F9911" s="2">
        <v>3</v>
      </c>
    </row>
    <row r="9912" spans="1:6" ht="18" customHeight="1">
      <c r="A9912" s="2">
        <v>8514200090</v>
      </c>
      <c r="B9912" s="2" t="s">
        <v>16073</v>
      </c>
      <c r="C9912" s="2" t="s">
        <v>16069</v>
      </c>
      <c r="D9912" s="2" t="s">
        <v>14241</v>
      </c>
      <c r="E9912" s="2" t="s">
        <v>149</v>
      </c>
      <c r="F9912" s="2"/>
    </row>
    <row r="9913" spans="1:6" ht="18" customHeight="1">
      <c r="A9913" s="2">
        <v>8514310010</v>
      </c>
      <c r="B9913" s="2" t="s">
        <v>16074</v>
      </c>
      <c r="C9913" s="2" t="s">
        <v>16069</v>
      </c>
      <c r="D9913" s="2" t="s">
        <v>14241</v>
      </c>
      <c r="E9913" s="2" t="s">
        <v>149</v>
      </c>
      <c r="F9913" s="2">
        <v>3</v>
      </c>
    </row>
    <row r="9914" spans="1:6" ht="18" customHeight="1">
      <c r="A9914" s="2">
        <v>8514310090</v>
      </c>
      <c r="B9914" s="2" t="s">
        <v>16075</v>
      </c>
      <c r="C9914" s="2" t="s">
        <v>16069</v>
      </c>
      <c r="D9914" s="2" t="s">
        <v>14241</v>
      </c>
      <c r="E9914" s="2" t="s">
        <v>149</v>
      </c>
      <c r="F9914" s="2"/>
    </row>
    <row r="9915" spans="1:6" ht="18" customHeight="1">
      <c r="A9915" s="2">
        <v>8514320010</v>
      </c>
      <c r="B9915" s="2" t="s">
        <v>16076</v>
      </c>
      <c r="C9915" s="2" t="s">
        <v>16069</v>
      </c>
      <c r="D9915" s="2" t="s">
        <v>14241</v>
      </c>
      <c r="E9915" s="2" t="s">
        <v>149</v>
      </c>
      <c r="F9915" s="2">
        <v>3</v>
      </c>
    </row>
    <row r="9916" spans="1:6" ht="18" customHeight="1">
      <c r="A9916" s="2">
        <v>8514320020</v>
      </c>
      <c r="B9916" s="2" t="s">
        <v>16077</v>
      </c>
      <c r="C9916" s="2" t="s">
        <v>16069</v>
      </c>
      <c r="D9916" s="2" t="s">
        <v>14241</v>
      </c>
      <c r="E9916" s="2" t="s">
        <v>149</v>
      </c>
      <c r="F9916" s="2">
        <v>3</v>
      </c>
    </row>
    <row r="9917" spans="1:6" ht="18" customHeight="1">
      <c r="A9917" s="2">
        <v>8514320090</v>
      </c>
      <c r="B9917" s="2" t="s">
        <v>16078</v>
      </c>
      <c r="C9917" s="2" t="s">
        <v>16069</v>
      </c>
      <c r="D9917" s="2" t="s">
        <v>14241</v>
      </c>
      <c r="E9917" s="2" t="s">
        <v>149</v>
      </c>
      <c r="F9917" s="2"/>
    </row>
    <row r="9918" spans="1:6" ht="18" customHeight="1">
      <c r="A9918" s="2">
        <v>8514390010</v>
      </c>
      <c r="B9918" s="2" t="s">
        <v>16079</v>
      </c>
      <c r="C9918" s="2" t="s">
        <v>16069</v>
      </c>
      <c r="D9918" s="2" t="s">
        <v>14241</v>
      </c>
      <c r="E9918" s="2" t="s">
        <v>149</v>
      </c>
      <c r="F9918" s="2">
        <v>3</v>
      </c>
    </row>
    <row r="9919" spans="1:6" ht="18" customHeight="1">
      <c r="A9919" s="2">
        <v>8514390090</v>
      </c>
      <c r="B9919" s="2" t="s">
        <v>16080</v>
      </c>
      <c r="C9919" s="2" t="s">
        <v>16069</v>
      </c>
      <c r="D9919" s="2" t="s">
        <v>14241</v>
      </c>
      <c r="E9919" s="2" t="s">
        <v>149</v>
      </c>
      <c r="F9919" s="2"/>
    </row>
    <row r="9920" spans="1:6" ht="18" customHeight="1">
      <c r="A9920" s="2">
        <v>8514400000</v>
      </c>
      <c r="B9920" s="2" t="s">
        <v>16081</v>
      </c>
      <c r="C9920" s="2" t="s">
        <v>16069</v>
      </c>
      <c r="D9920" s="2" t="s">
        <v>14241</v>
      </c>
      <c r="E9920" s="2" t="s">
        <v>149</v>
      </c>
      <c r="F9920" s="2"/>
    </row>
    <row r="9921" spans="1:6" ht="18" customHeight="1">
      <c r="A9921" s="2">
        <v>8514901000</v>
      </c>
      <c r="B9921" s="2" t="s">
        <v>16082</v>
      </c>
      <c r="C9921" s="2" t="s">
        <v>14326</v>
      </c>
      <c r="D9921" s="2" t="s">
        <v>149</v>
      </c>
      <c r="E9921" s="2"/>
      <c r="F9921" s="2"/>
    </row>
    <row r="9922" spans="1:6" ht="18" customHeight="1">
      <c r="A9922" s="2">
        <v>8514909000</v>
      </c>
      <c r="B9922" s="2" t="s">
        <v>16083</v>
      </c>
      <c r="C9922" s="2" t="s">
        <v>14326</v>
      </c>
      <c r="D9922" s="2" t="s">
        <v>149</v>
      </c>
      <c r="E9922" s="2"/>
      <c r="F9922" s="2"/>
    </row>
    <row r="9923" spans="1:6" ht="18" customHeight="1">
      <c r="A9923" s="2">
        <v>8515110000</v>
      </c>
      <c r="B9923" s="2" t="s">
        <v>16084</v>
      </c>
      <c r="C9923" s="2" t="s">
        <v>16085</v>
      </c>
      <c r="D9923" s="2" t="s">
        <v>5439</v>
      </c>
      <c r="E9923" s="2" t="s">
        <v>149</v>
      </c>
      <c r="F9923" s="2"/>
    </row>
    <row r="9924" spans="1:6" ht="18" customHeight="1">
      <c r="A9924" s="2">
        <v>8515190010</v>
      </c>
      <c r="B9924" s="2" t="s">
        <v>16086</v>
      </c>
      <c r="C9924" s="2" t="s">
        <v>16087</v>
      </c>
      <c r="D9924" s="2" t="s">
        <v>14241</v>
      </c>
      <c r="E9924" s="2" t="s">
        <v>149</v>
      </c>
      <c r="F9924" s="2"/>
    </row>
    <row r="9925" spans="1:6" ht="18" customHeight="1">
      <c r="A9925" s="2">
        <v>8515190090</v>
      </c>
      <c r="B9925" s="2" t="s">
        <v>16088</v>
      </c>
      <c r="C9925" s="2" t="s">
        <v>16087</v>
      </c>
      <c r="D9925" s="2" t="s">
        <v>14241</v>
      </c>
      <c r="E9925" s="2" t="s">
        <v>149</v>
      </c>
      <c r="F9925" s="2"/>
    </row>
    <row r="9926" spans="1:6" ht="18" customHeight="1">
      <c r="A9926" s="2">
        <v>8515212000</v>
      </c>
      <c r="B9926" s="2" t="s">
        <v>16089</v>
      </c>
      <c r="C9926" s="2" t="s">
        <v>16090</v>
      </c>
      <c r="D9926" s="2" t="s">
        <v>14241</v>
      </c>
      <c r="E9926" s="2" t="s">
        <v>149</v>
      </c>
      <c r="F9926" s="2" t="s">
        <v>14703</v>
      </c>
    </row>
    <row r="9927" spans="1:6" ht="18" customHeight="1">
      <c r="A9927" s="2">
        <v>8515219100</v>
      </c>
      <c r="B9927" s="2" t="s">
        <v>16091</v>
      </c>
      <c r="C9927" s="2" t="s">
        <v>16090</v>
      </c>
      <c r="D9927" s="2" t="s">
        <v>14241</v>
      </c>
      <c r="E9927" s="2" t="s">
        <v>149</v>
      </c>
      <c r="F9927" s="2"/>
    </row>
    <row r="9928" spans="1:6" ht="18" customHeight="1">
      <c r="A9928" s="2">
        <v>8515219900</v>
      </c>
      <c r="B9928" s="2" t="s">
        <v>16092</v>
      </c>
      <c r="C9928" s="2" t="s">
        <v>16090</v>
      </c>
      <c r="D9928" s="2" t="s">
        <v>14241</v>
      </c>
      <c r="E9928" s="2" t="s">
        <v>149</v>
      </c>
      <c r="F9928" s="2" t="s">
        <v>14703</v>
      </c>
    </row>
    <row r="9929" spans="1:6" ht="18" customHeight="1">
      <c r="A9929" s="2">
        <v>8515290000</v>
      </c>
      <c r="B9929" s="2" t="s">
        <v>16093</v>
      </c>
      <c r="C9929" s="2" t="s">
        <v>16090</v>
      </c>
      <c r="D9929" s="2" t="s">
        <v>14241</v>
      </c>
      <c r="E9929" s="2" t="s">
        <v>149</v>
      </c>
      <c r="F9929" s="2"/>
    </row>
    <row r="9930" spans="1:6" ht="18" customHeight="1">
      <c r="A9930" s="2">
        <v>8515312000</v>
      </c>
      <c r="B9930" s="2" t="s">
        <v>16094</v>
      </c>
      <c r="C9930" s="2" t="s">
        <v>16090</v>
      </c>
      <c r="D9930" s="2" t="s">
        <v>14241</v>
      </c>
      <c r="E9930" s="2" t="s">
        <v>149</v>
      </c>
      <c r="F9930" s="2" t="s">
        <v>16095</v>
      </c>
    </row>
    <row r="9931" spans="1:6" ht="18" customHeight="1">
      <c r="A9931" s="2">
        <v>8515319100</v>
      </c>
      <c r="B9931" s="2" t="s">
        <v>16096</v>
      </c>
      <c r="C9931" s="2" t="s">
        <v>16090</v>
      </c>
      <c r="D9931" s="2" t="s">
        <v>14241</v>
      </c>
      <c r="E9931" s="2" t="s">
        <v>149</v>
      </c>
      <c r="F9931" s="2"/>
    </row>
    <row r="9932" spans="1:6" ht="18" customHeight="1">
      <c r="A9932" s="2">
        <v>8515319900</v>
      </c>
      <c r="B9932" s="2" t="s">
        <v>16097</v>
      </c>
      <c r="C9932" s="2" t="s">
        <v>16090</v>
      </c>
      <c r="D9932" s="2" t="s">
        <v>14241</v>
      </c>
      <c r="E9932" s="2" t="s">
        <v>149</v>
      </c>
      <c r="F9932" s="2" t="s">
        <v>16095</v>
      </c>
    </row>
    <row r="9933" spans="1:6" ht="18" customHeight="1">
      <c r="A9933" s="2">
        <v>8515390000</v>
      </c>
      <c r="B9933" s="2" t="s">
        <v>16098</v>
      </c>
      <c r="C9933" s="2" t="s">
        <v>16090</v>
      </c>
      <c r="D9933" s="2" t="s">
        <v>14241</v>
      </c>
      <c r="E9933" s="2" t="s">
        <v>149</v>
      </c>
      <c r="F9933" s="2" t="s">
        <v>6407</v>
      </c>
    </row>
    <row r="9934" spans="1:6" ht="18" customHeight="1">
      <c r="A9934" s="2">
        <v>8515801000</v>
      </c>
      <c r="B9934" s="2" t="s">
        <v>16099</v>
      </c>
      <c r="C9934" s="2" t="s">
        <v>15221</v>
      </c>
      <c r="D9934" s="2" t="s">
        <v>14241</v>
      </c>
      <c r="E9934" s="2" t="s">
        <v>149</v>
      </c>
      <c r="F9934" s="2"/>
    </row>
    <row r="9935" spans="1:6" ht="18" customHeight="1">
      <c r="A9935" s="2">
        <v>8515809010</v>
      </c>
      <c r="B9935" s="2" t="s">
        <v>16100</v>
      </c>
      <c r="C9935" s="2" t="s">
        <v>15221</v>
      </c>
      <c r="D9935" s="2" t="s">
        <v>14241</v>
      </c>
      <c r="E9935" s="2" t="s">
        <v>149</v>
      </c>
      <c r="F9935" s="2">
        <v>3</v>
      </c>
    </row>
    <row r="9936" spans="1:6" ht="18" customHeight="1">
      <c r="A9936" s="2">
        <v>8515809090</v>
      </c>
      <c r="B9936" s="2" t="s">
        <v>15518</v>
      </c>
      <c r="C9936" s="2" t="s">
        <v>15221</v>
      </c>
      <c r="D9936" s="2" t="s">
        <v>14241</v>
      </c>
      <c r="E9936" s="2" t="s">
        <v>149</v>
      </c>
      <c r="F9936" s="2"/>
    </row>
    <row r="9937" spans="1:6" ht="18" customHeight="1">
      <c r="A9937" s="2">
        <v>8515900010</v>
      </c>
      <c r="B9937" s="2" t="s">
        <v>16101</v>
      </c>
      <c r="C9937" s="2" t="s">
        <v>16102</v>
      </c>
      <c r="D9937" s="2" t="s">
        <v>149</v>
      </c>
      <c r="E9937" s="2"/>
      <c r="F9937" s="2"/>
    </row>
    <row r="9938" spans="1:6" ht="18" customHeight="1">
      <c r="A9938" s="2">
        <v>8515900090</v>
      </c>
      <c r="B9938" s="2" t="s">
        <v>16103</v>
      </c>
      <c r="C9938" s="2" t="s">
        <v>16102</v>
      </c>
      <c r="D9938" s="2" t="s">
        <v>149</v>
      </c>
      <c r="E9938" s="2"/>
      <c r="F9938" s="2"/>
    </row>
    <row r="9939" spans="1:6" ht="18" customHeight="1">
      <c r="A9939" s="2">
        <v>8516101000</v>
      </c>
      <c r="B9939" s="2" t="s">
        <v>16104</v>
      </c>
      <c r="C9939" s="2" t="s">
        <v>16105</v>
      </c>
      <c r="D9939" s="2" t="s">
        <v>5439</v>
      </c>
      <c r="E9939" s="2" t="s">
        <v>149</v>
      </c>
      <c r="F9939" s="2" t="s">
        <v>6407</v>
      </c>
    </row>
    <row r="9940" spans="1:6" ht="18" customHeight="1">
      <c r="A9940" s="2">
        <v>8516102000</v>
      </c>
      <c r="B9940" s="2" t="s">
        <v>16106</v>
      </c>
      <c r="C9940" s="2" t="s">
        <v>16107</v>
      </c>
      <c r="D9940" s="2" t="s">
        <v>5439</v>
      </c>
      <c r="E9940" s="2" t="s">
        <v>149</v>
      </c>
      <c r="F9940" s="2" t="s">
        <v>6407</v>
      </c>
    </row>
    <row r="9941" spans="1:6" ht="18" customHeight="1">
      <c r="A9941" s="2">
        <v>8516109000</v>
      </c>
      <c r="B9941" s="2" t="s">
        <v>16108</v>
      </c>
      <c r="C9941" s="2" t="s">
        <v>16107</v>
      </c>
      <c r="D9941" s="2" t="s">
        <v>5439</v>
      </c>
      <c r="E9941" s="2" t="s">
        <v>149</v>
      </c>
      <c r="F9941" s="2" t="s">
        <v>6407</v>
      </c>
    </row>
    <row r="9942" spans="1:6" ht="18" customHeight="1">
      <c r="A9942" s="2">
        <v>8516210000</v>
      </c>
      <c r="B9942" s="2" t="s">
        <v>16109</v>
      </c>
      <c r="C9942" s="2" t="s">
        <v>16110</v>
      </c>
      <c r="D9942" s="2" t="s">
        <v>5439</v>
      </c>
      <c r="E9942" s="2" t="s">
        <v>149</v>
      </c>
      <c r="F9942" s="2"/>
    </row>
    <row r="9943" spans="1:6" ht="18" customHeight="1">
      <c r="A9943" s="2">
        <v>8516291000</v>
      </c>
      <c r="B9943" s="2" t="s">
        <v>16111</v>
      </c>
      <c r="C9943" s="2" t="s">
        <v>16110</v>
      </c>
      <c r="D9943" s="2" t="s">
        <v>5439</v>
      </c>
      <c r="E9943" s="2" t="s">
        <v>149</v>
      </c>
      <c r="F9943" s="2"/>
    </row>
    <row r="9944" spans="1:6" ht="18" customHeight="1">
      <c r="A9944" s="2">
        <v>8516292000</v>
      </c>
      <c r="B9944" s="2" t="s">
        <v>16112</v>
      </c>
      <c r="C9944" s="2" t="s">
        <v>16110</v>
      </c>
      <c r="D9944" s="2" t="s">
        <v>5439</v>
      </c>
      <c r="E9944" s="2" t="s">
        <v>149</v>
      </c>
      <c r="F9944" s="2"/>
    </row>
    <row r="9945" spans="1:6" ht="18" customHeight="1">
      <c r="A9945" s="2">
        <v>8516293100</v>
      </c>
      <c r="B9945" s="2" t="s">
        <v>16113</v>
      </c>
      <c r="C9945" s="2" t="s">
        <v>16110</v>
      </c>
      <c r="D9945" s="2" t="s">
        <v>5439</v>
      </c>
      <c r="E9945" s="2" t="s">
        <v>149</v>
      </c>
      <c r="F9945" s="2"/>
    </row>
    <row r="9946" spans="1:6" ht="18" customHeight="1">
      <c r="A9946" s="2">
        <v>8516293200</v>
      </c>
      <c r="B9946" s="2" t="s">
        <v>16114</v>
      </c>
      <c r="C9946" s="2" t="s">
        <v>16110</v>
      </c>
      <c r="D9946" s="2" t="s">
        <v>5439</v>
      </c>
      <c r="E9946" s="2" t="s">
        <v>149</v>
      </c>
      <c r="F9946" s="2"/>
    </row>
    <row r="9947" spans="1:6" ht="18" customHeight="1">
      <c r="A9947" s="2">
        <v>8516293900</v>
      </c>
      <c r="B9947" s="2" t="s">
        <v>16115</v>
      </c>
      <c r="C9947" s="2" t="s">
        <v>16110</v>
      </c>
      <c r="D9947" s="2" t="s">
        <v>5439</v>
      </c>
      <c r="E9947" s="2" t="s">
        <v>149</v>
      </c>
      <c r="F9947" s="2"/>
    </row>
    <row r="9948" spans="1:6" ht="18" customHeight="1">
      <c r="A9948" s="2">
        <v>8516299000</v>
      </c>
      <c r="B9948" s="2" t="s">
        <v>16116</v>
      </c>
      <c r="C9948" s="2" t="s">
        <v>16110</v>
      </c>
      <c r="D9948" s="2" t="s">
        <v>5439</v>
      </c>
      <c r="E9948" s="2" t="s">
        <v>149</v>
      </c>
      <c r="F9948" s="2"/>
    </row>
    <row r="9949" spans="1:6" ht="18" customHeight="1">
      <c r="A9949" s="2">
        <v>8516310000</v>
      </c>
      <c r="B9949" s="2" t="s">
        <v>16117</v>
      </c>
      <c r="C9949" s="2" t="s">
        <v>16118</v>
      </c>
      <c r="D9949" s="2" t="s">
        <v>5439</v>
      </c>
      <c r="E9949" s="2" t="s">
        <v>149</v>
      </c>
      <c r="F9949" s="2" t="s">
        <v>6407</v>
      </c>
    </row>
    <row r="9950" spans="1:6" ht="18" customHeight="1">
      <c r="A9950" s="2">
        <v>8516320000</v>
      </c>
      <c r="B9950" s="2" t="s">
        <v>16119</v>
      </c>
      <c r="C9950" s="2" t="s">
        <v>16118</v>
      </c>
      <c r="D9950" s="2" t="s">
        <v>5439</v>
      </c>
      <c r="E9950" s="2" t="s">
        <v>149</v>
      </c>
      <c r="F9950" s="2" t="s">
        <v>6407</v>
      </c>
    </row>
    <row r="9951" spans="1:6" ht="18" customHeight="1">
      <c r="A9951" s="2">
        <v>8516330000</v>
      </c>
      <c r="B9951" s="2" t="s">
        <v>16120</v>
      </c>
      <c r="C9951" s="2" t="s">
        <v>16118</v>
      </c>
      <c r="D9951" s="2" t="s">
        <v>5439</v>
      </c>
      <c r="E9951" s="2" t="s">
        <v>149</v>
      </c>
      <c r="F9951" s="2" t="s">
        <v>6407</v>
      </c>
    </row>
    <row r="9952" spans="1:6" ht="18" customHeight="1">
      <c r="A9952" s="2">
        <v>8516400000</v>
      </c>
      <c r="B9952" s="2" t="s">
        <v>16121</v>
      </c>
      <c r="C9952" s="2" t="s">
        <v>16118</v>
      </c>
      <c r="D9952" s="2" t="s">
        <v>5439</v>
      </c>
      <c r="E9952" s="2" t="s">
        <v>149</v>
      </c>
      <c r="F9952" s="2" t="s">
        <v>6407</v>
      </c>
    </row>
    <row r="9953" spans="1:6" ht="18" customHeight="1">
      <c r="A9953" s="2">
        <v>8516500000</v>
      </c>
      <c r="B9953" s="2" t="s">
        <v>16122</v>
      </c>
      <c r="C9953" s="2" t="s">
        <v>16118</v>
      </c>
      <c r="D9953" s="2" t="s">
        <v>14241</v>
      </c>
      <c r="E9953" s="2" t="s">
        <v>149</v>
      </c>
      <c r="F9953" s="2" t="s">
        <v>6407</v>
      </c>
    </row>
    <row r="9954" spans="1:6" ht="18" customHeight="1">
      <c r="A9954" s="2">
        <v>8516601000</v>
      </c>
      <c r="B9954" s="2" t="s">
        <v>16123</v>
      </c>
      <c r="C9954" s="2" t="s">
        <v>16118</v>
      </c>
      <c r="D9954" s="2" t="s">
        <v>5439</v>
      </c>
      <c r="E9954" s="2" t="s">
        <v>149</v>
      </c>
      <c r="F9954" s="2" t="s">
        <v>6407</v>
      </c>
    </row>
    <row r="9955" spans="1:6" ht="18" customHeight="1">
      <c r="A9955" s="2">
        <v>8516603000</v>
      </c>
      <c r="B9955" s="2" t="s">
        <v>16124</v>
      </c>
      <c r="C9955" s="2" t="s">
        <v>16118</v>
      </c>
      <c r="D9955" s="2" t="s">
        <v>5439</v>
      </c>
      <c r="E9955" s="2" t="s">
        <v>149</v>
      </c>
      <c r="F9955" s="2" t="s">
        <v>6407</v>
      </c>
    </row>
    <row r="9956" spans="1:6" ht="18" customHeight="1">
      <c r="A9956" s="2">
        <v>8516604000</v>
      </c>
      <c r="B9956" s="2" t="s">
        <v>16125</v>
      </c>
      <c r="C9956" s="2" t="s">
        <v>16118</v>
      </c>
      <c r="D9956" s="2" t="s">
        <v>5439</v>
      </c>
      <c r="E9956" s="2" t="s">
        <v>149</v>
      </c>
      <c r="F9956" s="2" t="s">
        <v>6407</v>
      </c>
    </row>
    <row r="9957" spans="1:6" ht="18" customHeight="1">
      <c r="A9957" s="2">
        <v>8516605000</v>
      </c>
      <c r="B9957" s="2" t="s">
        <v>16126</v>
      </c>
      <c r="C9957" s="2" t="s">
        <v>16118</v>
      </c>
      <c r="D9957" s="2" t="s">
        <v>5439</v>
      </c>
      <c r="E9957" s="2" t="s">
        <v>149</v>
      </c>
      <c r="F9957" s="2" t="s">
        <v>6407</v>
      </c>
    </row>
    <row r="9958" spans="1:6" ht="18" customHeight="1">
      <c r="A9958" s="2">
        <v>8516609000</v>
      </c>
      <c r="B9958" s="2" t="s">
        <v>16127</v>
      </c>
      <c r="C9958" s="2" t="s">
        <v>16118</v>
      </c>
      <c r="D9958" s="2" t="s">
        <v>5439</v>
      </c>
      <c r="E9958" s="2" t="s">
        <v>149</v>
      </c>
      <c r="F9958" s="2" t="s">
        <v>6407</v>
      </c>
    </row>
    <row r="9959" spans="1:6" ht="18" customHeight="1">
      <c r="A9959" s="2">
        <v>8516711000</v>
      </c>
      <c r="B9959" s="2" t="s">
        <v>16128</v>
      </c>
      <c r="C9959" s="2" t="s">
        <v>16118</v>
      </c>
      <c r="D9959" s="2" t="s">
        <v>5439</v>
      </c>
      <c r="E9959" s="2" t="s">
        <v>149</v>
      </c>
      <c r="F9959" s="2" t="s">
        <v>6407</v>
      </c>
    </row>
    <row r="9960" spans="1:6" ht="18" customHeight="1">
      <c r="A9960" s="2">
        <v>8516712000</v>
      </c>
      <c r="B9960" s="2" t="s">
        <v>16129</v>
      </c>
      <c r="C9960" s="2" t="s">
        <v>16118</v>
      </c>
      <c r="D9960" s="2" t="s">
        <v>5439</v>
      </c>
      <c r="E9960" s="2" t="s">
        <v>149</v>
      </c>
      <c r="F9960" s="2" t="s">
        <v>6407</v>
      </c>
    </row>
    <row r="9961" spans="1:6" ht="18" customHeight="1">
      <c r="A9961" s="2">
        <v>8516713000</v>
      </c>
      <c r="B9961" s="2" t="s">
        <v>16130</v>
      </c>
      <c r="C9961" s="2" t="s">
        <v>16118</v>
      </c>
      <c r="D9961" s="2" t="s">
        <v>5439</v>
      </c>
      <c r="E9961" s="2" t="s">
        <v>149</v>
      </c>
      <c r="F9961" s="2" t="s">
        <v>6407</v>
      </c>
    </row>
    <row r="9962" spans="1:6" ht="18" customHeight="1">
      <c r="A9962" s="2">
        <v>8516719000</v>
      </c>
      <c r="B9962" s="2" t="s">
        <v>16131</v>
      </c>
      <c r="C9962" s="2" t="s">
        <v>16118</v>
      </c>
      <c r="D9962" s="2" t="s">
        <v>5439</v>
      </c>
      <c r="E9962" s="2" t="s">
        <v>149</v>
      </c>
      <c r="F9962" s="2" t="s">
        <v>6407</v>
      </c>
    </row>
    <row r="9963" spans="1:6" ht="18" customHeight="1">
      <c r="A9963" s="2">
        <v>8516721000</v>
      </c>
      <c r="B9963" s="2" t="s">
        <v>16132</v>
      </c>
      <c r="C9963" s="2" t="s">
        <v>16118</v>
      </c>
      <c r="D9963" s="2" t="s">
        <v>5439</v>
      </c>
      <c r="E9963" s="2" t="s">
        <v>149</v>
      </c>
      <c r="F9963" s="2" t="s">
        <v>6407</v>
      </c>
    </row>
    <row r="9964" spans="1:6" ht="18" customHeight="1">
      <c r="A9964" s="2">
        <v>8516722000</v>
      </c>
      <c r="B9964" s="2" t="s">
        <v>16133</v>
      </c>
      <c r="C9964" s="2" t="s">
        <v>16118</v>
      </c>
      <c r="D9964" s="2" t="s">
        <v>5439</v>
      </c>
      <c r="E9964" s="2" t="s">
        <v>149</v>
      </c>
      <c r="F9964" s="2" t="s">
        <v>6407</v>
      </c>
    </row>
    <row r="9965" spans="1:6" ht="18" customHeight="1">
      <c r="A9965" s="2">
        <v>8516729000</v>
      </c>
      <c r="B9965" s="2" t="s">
        <v>16134</v>
      </c>
      <c r="C9965" s="2" t="s">
        <v>16118</v>
      </c>
      <c r="D9965" s="2" t="s">
        <v>5439</v>
      </c>
      <c r="E9965" s="2" t="s">
        <v>149</v>
      </c>
      <c r="F9965" s="2" t="s">
        <v>6407</v>
      </c>
    </row>
    <row r="9966" spans="1:6" ht="18" customHeight="1">
      <c r="A9966" s="2">
        <v>8516791000</v>
      </c>
      <c r="B9966" s="2" t="s">
        <v>16135</v>
      </c>
      <c r="C9966" s="2" t="s">
        <v>16118</v>
      </c>
      <c r="D9966" s="2" t="s">
        <v>14241</v>
      </c>
      <c r="E9966" s="2" t="s">
        <v>149</v>
      </c>
      <c r="F9966" s="2" t="s">
        <v>6407</v>
      </c>
    </row>
    <row r="9967" spans="1:6" ht="18" customHeight="1">
      <c r="A9967" s="2">
        <v>8516799000</v>
      </c>
      <c r="B9967" s="2" t="s">
        <v>16136</v>
      </c>
      <c r="C9967" s="2" t="s">
        <v>16118</v>
      </c>
      <c r="D9967" s="2" t="s">
        <v>5439</v>
      </c>
      <c r="E9967" s="2" t="s">
        <v>149</v>
      </c>
      <c r="F9967" s="2" t="s">
        <v>6407</v>
      </c>
    </row>
    <row r="9968" spans="1:6" ht="18" customHeight="1">
      <c r="A9968" s="2">
        <v>8516800000</v>
      </c>
      <c r="B9968" s="2" t="s">
        <v>16137</v>
      </c>
      <c r="C9968" s="2" t="s">
        <v>9068</v>
      </c>
      <c r="D9968" s="2" t="s">
        <v>5439</v>
      </c>
      <c r="E9968" s="2" t="s">
        <v>149</v>
      </c>
      <c r="F9968" s="2"/>
    </row>
    <row r="9969" spans="1:6" ht="18" customHeight="1">
      <c r="A9969" s="2">
        <v>8516901000</v>
      </c>
      <c r="B9969" s="2" t="s">
        <v>16138</v>
      </c>
      <c r="C9969" s="2" t="s">
        <v>14326</v>
      </c>
      <c r="D9969" s="2" t="s">
        <v>149</v>
      </c>
      <c r="E9969" s="2"/>
      <c r="F9969" s="2"/>
    </row>
    <row r="9970" spans="1:6" ht="18" customHeight="1">
      <c r="A9970" s="2">
        <v>8516909000</v>
      </c>
      <c r="B9970" s="2" t="s">
        <v>16139</v>
      </c>
      <c r="C9970" s="2" t="s">
        <v>14326</v>
      </c>
      <c r="D9970" s="2" t="s">
        <v>149</v>
      </c>
      <c r="E9970" s="2"/>
      <c r="F9970" s="2"/>
    </row>
    <row r="9971" spans="1:6" ht="18" customHeight="1">
      <c r="A9971" s="2">
        <v>8517110010</v>
      </c>
      <c r="B9971" s="2" t="s">
        <v>16140</v>
      </c>
      <c r="C9971" s="2" t="s">
        <v>16141</v>
      </c>
      <c r="D9971" s="2" t="s">
        <v>14241</v>
      </c>
      <c r="E9971" s="2" t="s">
        <v>149</v>
      </c>
      <c r="F9971" s="2" t="s">
        <v>15135</v>
      </c>
    </row>
    <row r="9972" spans="1:6" ht="18" customHeight="1">
      <c r="A9972" s="2">
        <v>8517110090</v>
      </c>
      <c r="B9972" s="2" t="s">
        <v>16142</v>
      </c>
      <c r="C9972" s="2" t="s">
        <v>16141</v>
      </c>
      <c r="D9972" s="2" t="s">
        <v>14241</v>
      </c>
      <c r="E9972" s="2" t="s">
        <v>149</v>
      </c>
      <c r="F9972" s="2" t="s">
        <v>6407</v>
      </c>
    </row>
    <row r="9973" spans="1:6" ht="18" customHeight="1">
      <c r="A9973" s="2">
        <v>8517130000</v>
      </c>
      <c r="B9973" s="2" t="s">
        <v>16143</v>
      </c>
      <c r="C9973" s="2" t="s">
        <v>16141</v>
      </c>
      <c r="D9973" s="2" t="s">
        <v>14241</v>
      </c>
      <c r="E9973" s="2" t="s">
        <v>149</v>
      </c>
      <c r="F9973" s="2" t="s">
        <v>6407</v>
      </c>
    </row>
    <row r="9974" spans="1:6" ht="18" customHeight="1">
      <c r="A9974" s="2">
        <v>8517141011</v>
      </c>
      <c r="B9974" s="2" t="s">
        <v>16144</v>
      </c>
      <c r="C9974" s="2" t="s">
        <v>16145</v>
      </c>
      <c r="D9974" s="2" t="s">
        <v>14241</v>
      </c>
      <c r="E9974" s="2" t="s">
        <v>149</v>
      </c>
      <c r="F9974" s="2"/>
    </row>
    <row r="9975" spans="1:6" ht="18" customHeight="1">
      <c r="A9975" s="2">
        <v>8517141021</v>
      </c>
      <c r="B9975" s="2" t="s">
        <v>16146</v>
      </c>
      <c r="C9975" s="2" t="s">
        <v>16145</v>
      </c>
      <c r="D9975" s="2" t="s">
        <v>14241</v>
      </c>
      <c r="E9975" s="2" t="s">
        <v>149</v>
      </c>
      <c r="F9975" s="2"/>
    </row>
    <row r="9976" spans="1:6" ht="18" customHeight="1">
      <c r="A9976" s="2">
        <v>8517141090</v>
      </c>
      <c r="B9976" s="2" t="s">
        <v>16147</v>
      </c>
      <c r="C9976" s="2" t="s">
        <v>16145</v>
      </c>
      <c r="D9976" s="2" t="s">
        <v>14241</v>
      </c>
      <c r="E9976" s="2" t="s">
        <v>149</v>
      </c>
      <c r="F9976" s="2" t="s">
        <v>6407</v>
      </c>
    </row>
    <row r="9977" spans="1:6" ht="18" customHeight="1">
      <c r="A9977" s="2">
        <v>8517142000</v>
      </c>
      <c r="B9977" s="2" t="s">
        <v>16148</v>
      </c>
      <c r="C9977" s="2" t="s">
        <v>16145</v>
      </c>
      <c r="D9977" s="2" t="s">
        <v>14241</v>
      </c>
      <c r="E9977" s="2" t="s">
        <v>149</v>
      </c>
      <c r="F9977" s="2"/>
    </row>
    <row r="9978" spans="1:6" ht="18" customHeight="1">
      <c r="A9978" s="2">
        <v>8517149000</v>
      </c>
      <c r="B9978" s="2" t="s">
        <v>16149</v>
      </c>
      <c r="C9978" s="2" t="s">
        <v>16145</v>
      </c>
      <c r="D9978" s="2" t="s">
        <v>14241</v>
      </c>
      <c r="E9978" s="2" t="s">
        <v>149</v>
      </c>
      <c r="F9978" s="2"/>
    </row>
    <row r="9979" spans="1:6" ht="18" customHeight="1">
      <c r="A9979" s="2">
        <v>8517180010</v>
      </c>
      <c r="B9979" s="2" t="s">
        <v>16150</v>
      </c>
      <c r="C9979" s="2" t="s">
        <v>16141</v>
      </c>
      <c r="D9979" s="2" t="s">
        <v>14241</v>
      </c>
      <c r="E9979" s="2" t="s">
        <v>149</v>
      </c>
      <c r="F9979" s="2">
        <v>2</v>
      </c>
    </row>
    <row r="9980" spans="1:6" ht="18" customHeight="1">
      <c r="A9980" s="2">
        <v>8517180090</v>
      </c>
      <c r="B9980" s="2" t="s">
        <v>16151</v>
      </c>
      <c r="C9980" s="2" t="s">
        <v>16141</v>
      </c>
      <c r="D9980" s="2" t="s">
        <v>14241</v>
      </c>
      <c r="E9980" s="2" t="s">
        <v>149</v>
      </c>
      <c r="F9980" s="2"/>
    </row>
    <row r="9981" spans="1:6" ht="18" customHeight="1">
      <c r="A9981" s="2">
        <v>8517611010</v>
      </c>
      <c r="B9981" s="2" t="s">
        <v>16152</v>
      </c>
      <c r="C9981" s="2" t="s">
        <v>16153</v>
      </c>
      <c r="D9981" s="2" t="s">
        <v>14241</v>
      </c>
      <c r="E9981" s="2" t="s">
        <v>149</v>
      </c>
      <c r="F9981" s="2" t="s">
        <v>14703</v>
      </c>
    </row>
    <row r="9982" spans="1:6" ht="18" customHeight="1">
      <c r="A9982" s="2">
        <v>8517611020</v>
      </c>
      <c r="B9982" s="2" t="s">
        <v>16154</v>
      </c>
      <c r="C9982" s="2" t="s">
        <v>16153</v>
      </c>
      <c r="D9982" s="2" t="s">
        <v>14241</v>
      </c>
      <c r="E9982" s="2" t="s">
        <v>149</v>
      </c>
      <c r="F9982" s="2" t="s">
        <v>14703</v>
      </c>
    </row>
    <row r="9983" spans="1:6" ht="18" customHeight="1">
      <c r="A9983" s="2">
        <v>8517611030</v>
      </c>
      <c r="B9983" s="2" t="s">
        <v>16155</v>
      </c>
      <c r="C9983" s="2" t="s">
        <v>16153</v>
      </c>
      <c r="D9983" s="2" t="s">
        <v>14241</v>
      </c>
      <c r="E9983" s="2" t="s">
        <v>149</v>
      </c>
      <c r="F9983" s="2"/>
    </row>
    <row r="9984" spans="1:6" ht="18" customHeight="1">
      <c r="A9984" s="2">
        <v>8517611090</v>
      </c>
      <c r="B9984" s="2" t="s">
        <v>16156</v>
      </c>
      <c r="C9984" s="2" t="s">
        <v>16153</v>
      </c>
      <c r="D9984" s="2" t="s">
        <v>14241</v>
      </c>
      <c r="E9984" s="2" t="s">
        <v>149</v>
      </c>
      <c r="F9984" s="2" t="s">
        <v>14703</v>
      </c>
    </row>
    <row r="9985" spans="1:6" ht="18" customHeight="1">
      <c r="A9985" s="2">
        <v>8517619000</v>
      </c>
      <c r="B9985" s="2" t="s">
        <v>16157</v>
      </c>
      <c r="C9985" s="2" t="s">
        <v>16153</v>
      </c>
      <c r="D9985" s="2" t="s">
        <v>14241</v>
      </c>
      <c r="E9985" s="2" t="s">
        <v>149</v>
      </c>
      <c r="F9985" s="2" t="s">
        <v>14703</v>
      </c>
    </row>
    <row r="9986" spans="1:6" ht="18" customHeight="1">
      <c r="A9986" s="2">
        <v>8517621100</v>
      </c>
      <c r="B9986" s="2" t="s">
        <v>16158</v>
      </c>
      <c r="C9986" s="2" t="s">
        <v>16159</v>
      </c>
      <c r="D9986" s="2" t="s">
        <v>14241</v>
      </c>
      <c r="E9986" s="2" t="s">
        <v>149</v>
      </c>
      <c r="F9986" s="2"/>
    </row>
    <row r="9987" spans="1:6" ht="18" customHeight="1">
      <c r="A9987" s="2">
        <v>8517621200</v>
      </c>
      <c r="B9987" s="2" t="s">
        <v>16160</v>
      </c>
      <c r="C9987" s="2" t="s">
        <v>16159</v>
      </c>
      <c r="D9987" s="2" t="s">
        <v>14241</v>
      </c>
      <c r="E9987" s="2" t="s">
        <v>149</v>
      </c>
      <c r="F9987" s="2" t="s">
        <v>14703</v>
      </c>
    </row>
    <row r="9988" spans="1:6" ht="18" customHeight="1">
      <c r="A9988" s="2">
        <v>8517621900</v>
      </c>
      <c r="B9988" s="2" t="s">
        <v>16161</v>
      </c>
      <c r="C9988" s="2" t="s">
        <v>16159</v>
      </c>
      <c r="D9988" s="2" t="s">
        <v>14241</v>
      </c>
      <c r="E9988" s="2" t="s">
        <v>149</v>
      </c>
      <c r="F9988" s="2"/>
    </row>
    <row r="9989" spans="1:6" ht="18" customHeight="1">
      <c r="A9989" s="2">
        <v>8517622100</v>
      </c>
      <c r="B9989" s="2" t="s">
        <v>16162</v>
      </c>
      <c r="C9989" s="2" t="s">
        <v>16163</v>
      </c>
      <c r="D9989" s="2" t="s">
        <v>14241</v>
      </c>
      <c r="E9989" s="2" t="s">
        <v>149</v>
      </c>
      <c r="F9989" s="2" t="s">
        <v>14703</v>
      </c>
    </row>
    <row r="9990" spans="1:6" ht="18" customHeight="1">
      <c r="A9990" s="2">
        <v>8517622200</v>
      </c>
      <c r="B9990" s="2" t="s">
        <v>16164</v>
      </c>
      <c r="C9990" s="2" t="s">
        <v>16163</v>
      </c>
      <c r="D9990" s="2" t="s">
        <v>14241</v>
      </c>
      <c r="E9990" s="2" t="s">
        <v>149</v>
      </c>
      <c r="F9990" s="2" t="s">
        <v>14703</v>
      </c>
    </row>
    <row r="9991" spans="1:6" ht="18" customHeight="1">
      <c r="A9991" s="2">
        <v>8517622910</v>
      </c>
      <c r="B9991" s="2" t="s">
        <v>16165</v>
      </c>
      <c r="C9991" s="2" t="s">
        <v>16163</v>
      </c>
      <c r="D9991" s="2" t="s">
        <v>14241</v>
      </c>
      <c r="E9991" s="2" t="s">
        <v>149</v>
      </c>
      <c r="F9991" s="2" t="s">
        <v>16095</v>
      </c>
    </row>
    <row r="9992" spans="1:6" ht="18" customHeight="1">
      <c r="A9992" s="2">
        <v>8517622920</v>
      </c>
      <c r="B9992" s="2" t="s">
        <v>16166</v>
      </c>
      <c r="C9992" s="2" t="s">
        <v>16163</v>
      </c>
      <c r="D9992" s="2" t="s">
        <v>14241</v>
      </c>
      <c r="E9992" s="2" t="s">
        <v>149</v>
      </c>
      <c r="F9992" s="2" t="s">
        <v>8390</v>
      </c>
    </row>
    <row r="9993" spans="1:6" ht="18" customHeight="1">
      <c r="A9993" s="2">
        <v>8517622990</v>
      </c>
      <c r="B9993" s="2" t="s">
        <v>16167</v>
      </c>
      <c r="C9993" s="2" t="s">
        <v>16163</v>
      </c>
      <c r="D9993" s="2" t="s">
        <v>14241</v>
      </c>
      <c r="E9993" s="2" t="s">
        <v>149</v>
      </c>
      <c r="F9993" s="2" t="s">
        <v>6407</v>
      </c>
    </row>
    <row r="9994" spans="1:6" ht="18" customHeight="1">
      <c r="A9994" s="2">
        <v>8517623100</v>
      </c>
      <c r="B9994" s="2" t="s">
        <v>16168</v>
      </c>
      <c r="C9994" s="2" t="s">
        <v>16169</v>
      </c>
      <c r="D9994" s="2" t="s">
        <v>14241</v>
      </c>
      <c r="E9994" s="2" t="s">
        <v>149</v>
      </c>
      <c r="F9994" s="2"/>
    </row>
    <row r="9995" spans="1:6" ht="18" customHeight="1">
      <c r="A9995" s="2">
        <v>8517623200</v>
      </c>
      <c r="B9995" s="2" t="s">
        <v>16170</v>
      </c>
      <c r="C9995" s="2" t="s">
        <v>16169</v>
      </c>
      <c r="D9995" s="2" t="s">
        <v>14241</v>
      </c>
      <c r="E9995" s="2" t="s">
        <v>149</v>
      </c>
      <c r="F9995" s="2"/>
    </row>
    <row r="9996" spans="1:6" ht="18" customHeight="1">
      <c r="A9996" s="2">
        <v>8517623300</v>
      </c>
      <c r="B9996" s="2" t="s">
        <v>16171</v>
      </c>
      <c r="C9996" s="2" t="s">
        <v>16169</v>
      </c>
      <c r="D9996" s="2" t="s">
        <v>14241</v>
      </c>
      <c r="E9996" s="2" t="s">
        <v>149</v>
      </c>
      <c r="F9996" s="2"/>
    </row>
    <row r="9997" spans="1:6" ht="18" customHeight="1">
      <c r="A9997" s="2">
        <v>8517623400</v>
      </c>
      <c r="B9997" s="2" t="s">
        <v>16172</v>
      </c>
      <c r="C9997" s="2" t="s">
        <v>16169</v>
      </c>
      <c r="D9997" s="2" t="s">
        <v>14241</v>
      </c>
      <c r="E9997" s="2" t="s">
        <v>149</v>
      </c>
      <c r="F9997" s="2"/>
    </row>
    <row r="9998" spans="1:6" ht="18" customHeight="1">
      <c r="A9998" s="2">
        <v>8517623500</v>
      </c>
      <c r="B9998" s="2" t="s">
        <v>16173</v>
      </c>
      <c r="C9998" s="2" t="s">
        <v>16169</v>
      </c>
      <c r="D9998" s="2" t="s">
        <v>14241</v>
      </c>
      <c r="E9998" s="2" t="s">
        <v>149</v>
      </c>
      <c r="F9998" s="2" t="s">
        <v>6407</v>
      </c>
    </row>
    <row r="9999" spans="1:6" ht="18" customHeight="1">
      <c r="A9999" s="2">
        <v>8517623600</v>
      </c>
      <c r="B9999" s="2" t="s">
        <v>16174</v>
      </c>
      <c r="C9999" s="2" t="s">
        <v>16169</v>
      </c>
      <c r="D9999" s="2" t="s">
        <v>14241</v>
      </c>
      <c r="E9999" s="2" t="s">
        <v>149</v>
      </c>
      <c r="F9999" s="2"/>
    </row>
    <row r="10000" spans="1:6" ht="18" customHeight="1">
      <c r="A10000" s="2">
        <v>8517623710</v>
      </c>
      <c r="B10000" s="2" t="s">
        <v>16175</v>
      </c>
      <c r="C10000" s="2" t="s">
        <v>16169</v>
      </c>
      <c r="D10000" s="2" t="s">
        <v>14241</v>
      </c>
      <c r="E10000" s="2" t="s">
        <v>149</v>
      </c>
      <c r="F10000" s="2">
        <v>3</v>
      </c>
    </row>
    <row r="10001" spans="1:6" ht="18" customHeight="1">
      <c r="A10001" s="2">
        <v>8517623790</v>
      </c>
      <c r="B10001" s="2" t="s">
        <v>16176</v>
      </c>
      <c r="C10001" s="2" t="s">
        <v>16169</v>
      </c>
      <c r="D10001" s="2" t="s">
        <v>14241</v>
      </c>
      <c r="E10001" s="2" t="s">
        <v>149</v>
      </c>
      <c r="F10001" s="2"/>
    </row>
    <row r="10002" spans="1:6" ht="18" customHeight="1">
      <c r="A10002" s="2">
        <v>8517623910</v>
      </c>
      <c r="B10002" s="2" t="s">
        <v>16177</v>
      </c>
      <c r="C10002" s="2" t="s">
        <v>16169</v>
      </c>
      <c r="D10002" s="2" t="s">
        <v>14241</v>
      </c>
      <c r="E10002" s="2" t="s">
        <v>149</v>
      </c>
      <c r="F10002" s="2" t="s">
        <v>15297</v>
      </c>
    </row>
    <row r="10003" spans="1:6" ht="18" customHeight="1">
      <c r="A10003" s="2">
        <v>8517623920</v>
      </c>
      <c r="B10003" s="2" t="s">
        <v>16178</v>
      </c>
      <c r="C10003" s="2" t="s">
        <v>16169</v>
      </c>
      <c r="D10003" s="2" t="s">
        <v>14241</v>
      </c>
      <c r="E10003" s="2" t="s">
        <v>149</v>
      </c>
      <c r="F10003" s="2">
        <v>23</v>
      </c>
    </row>
    <row r="10004" spans="1:6" ht="18" customHeight="1">
      <c r="A10004" s="2">
        <v>8517623990</v>
      </c>
      <c r="B10004" s="2" t="s">
        <v>16179</v>
      </c>
      <c r="C10004" s="2" t="s">
        <v>16169</v>
      </c>
      <c r="D10004" s="2" t="s">
        <v>14241</v>
      </c>
      <c r="E10004" s="2" t="s">
        <v>149</v>
      </c>
      <c r="F10004" s="2"/>
    </row>
    <row r="10005" spans="1:6" ht="18" customHeight="1">
      <c r="A10005" s="2">
        <v>8517629200</v>
      </c>
      <c r="B10005" s="2" t="s">
        <v>16180</v>
      </c>
      <c r="C10005" s="2" t="s">
        <v>16181</v>
      </c>
      <c r="D10005" s="2" t="s">
        <v>14241</v>
      </c>
      <c r="E10005" s="2" t="s">
        <v>149</v>
      </c>
      <c r="F10005" s="2"/>
    </row>
    <row r="10006" spans="1:6" ht="18" customHeight="1">
      <c r="A10006" s="2">
        <v>8517629300</v>
      </c>
      <c r="B10006" s="2" t="s">
        <v>16182</v>
      </c>
      <c r="C10006" s="2" t="s">
        <v>16181</v>
      </c>
      <c r="D10006" s="2" t="s">
        <v>14241</v>
      </c>
      <c r="E10006" s="2" t="s">
        <v>149</v>
      </c>
      <c r="F10006" s="2"/>
    </row>
    <row r="10007" spans="1:6" ht="18" customHeight="1">
      <c r="A10007" s="2">
        <v>8517629400</v>
      </c>
      <c r="B10007" s="2" t="s">
        <v>16183</v>
      </c>
      <c r="C10007" s="2" t="s">
        <v>15460</v>
      </c>
      <c r="D10007" s="2" t="s">
        <v>5439</v>
      </c>
      <c r="E10007" s="2" t="s">
        <v>149</v>
      </c>
      <c r="F10007" s="2"/>
    </row>
    <row r="10008" spans="1:6" ht="18" customHeight="1">
      <c r="A10008" s="2">
        <v>8517629500</v>
      </c>
      <c r="B10008" s="2" t="s">
        <v>16184</v>
      </c>
      <c r="C10008" s="2" t="s">
        <v>16181</v>
      </c>
      <c r="D10008" s="2" t="s">
        <v>14241</v>
      </c>
      <c r="E10008" s="2" t="s">
        <v>149</v>
      </c>
      <c r="F10008" s="2"/>
    </row>
    <row r="10009" spans="1:6" ht="18" customHeight="1">
      <c r="A10009" s="2">
        <v>8517629910</v>
      </c>
      <c r="B10009" s="2" t="s">
        <v>16185</v>
      </c>
      <c r="C10009" s="2" t="s">
        <v>16181</v>
      </c>
      <c r="D10009" s="2" t="s">
        <v>14241</v>
      </c>
      <c r="E10009" s="2" t="s">
        <v>149</v>
      </c>
      <c r="F10009" s="2">
        <v>3</v>
      </c>
    </row>
    <row r="10010" spans="1:6" ht="18" customHeight="1">
      <c r="A10010" s="2">
        <v>8517629990</v>
      </c>
      <c r="B10010" s="2" t="s">
        <v>16186</v>
      </c>
      <c r="C10010" s="2" t="s">
        <v>16181</v>
      </c>
      <c r="D10010" s="2" t="s">
        <v>14241</v>
      </c>
      <c r="E10010" s="2" t="s">
        <v>149</v>
      </c>
      <c r="F10010" s="2"/>
    </row>
    <row r="10011" spans="1:6" ht="18" customHeight="1">
      <c r="A10011" s="2">
        <v>8517691001</v>
      </c>
      <c r="B10011" s="2" t="s">
        <v>16187</v>
      </c>
      <c r="C10011" s="2" t="s">
        <v>9068</v>
      </c>
      <c r="D10011" s="2" t="s">
        <v>14241</v>
      </c>
      <c r="E10011" s="2" t="s">
        <v>149</v>
      </c>
      <c r="F10011" s="2"/>
    </row>
    <row r="10012" spans="1:6" ht="18" customHeight="1">
      <c r="A10012" s="2">
        <v>8517691002</v>
      </c>
      <c r="B10012" s="2" t="s">
        <v>16188</v>
      </c>
      <c r="C10012" s="2" t="s">
        <v>9068</v>
      </c>
      <c r="D10012" s="2" t="s">
        <v>14241</v>
      </c>
      <c r="E10012" s="2" t="s">
        <v>149</v>
      </c>
      <c r="F10012" s="2">
        <v>3</v>
      </c>
    </row>
    <row r="10013" spans="1:6" ht="18" customHeight="1">
      <c r="A10013" s="2">
        <v>8517691091</v>
      </c>
      <c r="B10013" s="2" t="s">
        <v>16189</v>
      </c>
      <c r="C10013" s="2" t="s">
        <v>9068</v>
      </c>
      <c r="D10013" s="2" t="s">
        <v>14241</v>
      </c>
      <c r="E10013" s="2" t="s">
        <v>149</v>
      </c>
      <c r="F10013" s="2" t="s">
        <v>14703</v>
      </c>
    </row>
    <row r="10014" spans="1:6" ht="18" customHeight="1">
      <c r="A10014" s="2">
        <v>8517691099</v>
      </c>
      <c r="B10014" s="2" t="s">
        <v>16190</v>
      </c>
      <c r="C10014" s="2" t="s">
        <v>9068</v>
      </c>
      <c r="D10014" s="2" t="s">
        <v>14241</v>
      </c>
      <c r="E10014" s="2" t="s">
        <v>149</v>
      </c>
      <c r="F10014" s="2" t="s">
        <v>6407</v>
      </c>
    </row>
    <row r="10015" spans="1:6" ht="18" customHeight="1">
      <c r="A10015" s="2">
        <v>8517699000</v>
      </c>
      <c r="B10015" s="2" t="s">
        <v>16191</v>
      </c>
      <c r="C10015" s="2" t="s">
        <v>9068</v>
      </c>
      <c r="D10015" s="2" t="s">
        <v>14241</v>
      </c>
      <c r="E10015" s="2" t="s">
        <v>149</v>
      </c>
      <c r="F10015" s="2"/>
    </row>
    <row r="10016" spans="1:6" ht="18" customHeight="1">
      <c r="A10016" s="2">
        <v>8517710000</v>
      </c>
      <c r="B10016" s="2" t="s">
        <v>16192</v>
      </c>
      <c r="C10016" s="2" t="s">
        <v>14326</v>
      </c>
      <c r="D10016" s="2" t="s">
        <v>149</v>
      </c>
      <c r="E10016" s="2"/>
      <c r="F10016" s="2"/>
    </row>
    <row r="10017" spans="1:6" ht="18" customHeight="1">
      <c r="A10017" s="2">
        <v>8517791000</v>
      </c>
      <c r="B10017" s="2" t="s">
        <v>16193</v>
      </c>
      <c r="C10017" s="2" t="s">
        <v>14326</v>
      </c>
      <c r="D10017" s="2" t="s">
        <v>149</v>
      </c>
      <c r="E10017" s="2"/>
      <c r="F10017" s="2"/>
    </row>
    <row r="10018" spans="1:6" ht="18" customHeight="1">
      <c r="A10018" s="2">
        <v>8517792000</v>
      </c>
      <c r="B10018" s="2" t="s">
        <v>16194</v>
      </c>
      <c r="C10018" s="2" t="s">
        <v>14326</v>
      </c>
      <c r="D10018" s="2" t="s">
        <v>149</v>
      </c>
      <c r="E10018" s="2"/>
      <c r="F10018" s="2"/>
    </row>
    <row r="10019" spans="1:6" ht="18" customHeight="1">
      <c r="A10019" s="2">
        <v>8517793000</v>
      </c>
      <c r="B10019" s="2" t="s">
        <v>16195</v>
      </c>
      <c r="C10019" s="2" t="s">
        <v>16196</v>
      </c>
      <c r="D10019" s="2" t="s">
        <v>149</v>
      </c>
      <c r="E10019" s="2"/>
      <c r="F10019" s="2"/>
    </row>
    <row r="10020" spans="1:6" ht="18" customHeight="1">
      <c r="A10020" s="2">
        <v>8517794000</v>
      </c>
      <c r="B10020" s="2" t="s">
        <v>16197</v>
      </c>
      <c r="C10020" s="2" t="s">
        <v>14326</v>
      </c>
      <c r="D10020" s="2" t="s">
        <v>149</v>
      </c>
      <c r="E10020" s="2"/>
      <c r="F10020" s="2"/>
    </row>
    <row r="10021" spans="1:6" ht="18" customHeight="1">
      <c r="A10021" s="2">
        <v>8517795000</v>
      </c>
      <c r="B10021" s="2" t="s">
        <v>16198</v>
      </c>
      <c r="C10021" s="2" t="s">
        <v>14326</v>
      </c>
      <c r="D10021" s="2" t="s">
        <v>149</v>
      </c>
      <c r="E10021" s="2"/>
      <c r="F10021" s="2"/>
    </row>
    <row r="10022" spans="1:6" ht="18" customHeight="1">
      <c r="A10022" s="2">
        <v>8517799000</v>
      </c>
      <c r="B10022" s="2" t="s">
        <v>16199</v>
      </c>
      <c r="C10022" s="2" t="s">
        <v>14326</v>
      </c>
      <c r="D10022" s="2" t="s">
        <v>149</v>
      </c>
      <c r="E10022" s="2"/>
      <c r="F10022" s="2"/>
    </row>
    <row r="10023" spans="1:6" ht="18" customHeight="1">
      <c r="A10023" s="2">
        <v>8518100000</v>
      </c>
      <c r="B10023" s="2" t="s">
        <v>16200</v>
      </c>
      <c r="C10023" s="2" t="s">
        <v>14351</v>
      </c>
      <c r="D10023" s="2" t="s">
        <v>5439</v>
      </c>
      <c r="E10023" s="2" t="s">
        <v>149</v>
      </c>
      <c r="F10023" s="2"/>
    </row>
    <row r="10024" spans="1:6" ht="18" customHeight="1">
      <c r="A10024" s="2">
        <v>8518210000</v>
      </c>
      <c r="B10024" s="2" t="s">
        <v>16201</v>
      </c>
      <c r="C10024" s="2" t="s">
        <v>16202</v>
      </c>
      <c r="D10024" s="2" t="s">
        <v>5439</v>
      </c>
      <c r="E10024" s="2" t="s">
        <v>149</v>
      </c>
      <c r="F10024" s="2"/>
    </row>
    <row r="10025" spans="1:6" ht="18" customHeight="1">
      <c r="A10025" s="2">
        <v>8518220000</v>
      </c>
      <c r="B10025" s="2" t="s">
        <v>16203</v>
      </c>
      <c r="C10025" s="2" t="s">
        <v>16204</v>
      </c>
      <c r="D10025" s="2" t="s">
        <v>5439</v>
      </c>
      <c r="E10025" s="2" t="s">
        <v>149</v>
      </c>
      <c r="F10025" s="2"/>
    </row>
    <row r="10026" spans="1:6" ht="18" customHeight="1">
      <c r="A10026" s="2">
        <v>8518290000</v>
      </c>
      <c r="B10026" s="2" t="s">
        <v>16205</v>
      </c>
      <c r="C10026" s="2" t="s">
        <v>16206</v>
      </c>
      <c r="D10026" s="2" t="s">
        <v>5439</v>
      </c>
      <c r="E10026" s="2" t="s">
        <v>149</v>
      </c>
      <c r="F10026" s="2"/>
    </row>
    <row r="10027" spans="1:6" ht="18" customHeight="1">
      <c r="A10027" s="2">
        <v>8518300000</v>
      </c>
      <c r="B10027" s="2" t="s">
        <v>16207</v>
      </c>
      <c r="C10027" s="2" t="s">
        <v>14351</v>
      </c>
      <c r="D10027" s="2" t="s">
        <v>5439</v>
      </c>
      <c r="E10027" s="2" t="s">
        <v>149</v>
      </c>
      <c r="F10027" s="2"/>
    </row>
    <row r="10028" spans="1:6" ht="18" customHeight="1">
      <c r="A10028" s="2">
        <v>8518400000</v>
      </c>
      <c r="B10028" s="2" t="s">
        <v>16208</v>
      </c>
      <c r="C10028" s="2" t="s">
        <v>14351</v>
      </c>
      <c r="D10028" s="2" t="s">
        <v>14241</v>
      </c>
      <c r="E10028" s="2" t="s">
        <v>149</v>
      </c>
      <c r="F10028" s="2"/>
    </row>
    <row r="10029" spans="1:6" ht="18" customHeight="1">
      <c r="A10029" s="2">
        <v>8518500000</v>
      </c>
      <c r="B10029" s="2" t="s">
        <v>16209</v>
      </c>
      <c r="C10029" s="2" t="s">
        <v>16210</v>
      </c>
      <c r="D10029" s="2" t="s">
        <v>146</v>
      </c>
      <c r="E10029" s="2" t="s">
        <v>149</v>
      </c>
      <c r="F10029" s="2"/>
    </row>
    <row r="10030" spans="1:6" ht="18" customHeight="1">
      <c r="A10030" s="2">
        <v>8518900000</v>
      </c>
      <c r="B10030" s="2" t="s">
        <v>16211</v>
      </c>
      <c r="C10030" s="2" t="s">
        <v>14326</v>
      </c>
      <c r="D10030" s="2" t="s">
        <v>149</v>
      </c>
      <c r="E10030" s="2"/>
      <c r="F10030" s="2"/>
    </row>
    <row r="10031" spans="1:6" ht="18" customHeight="1">
      <c r="A10031" s="2">
        <v>8519200000</v>
      </c>
      <c r="B10031" s="2" t="s">
        <v>16212</v>
      </c>
      <c r="C10031" s="2" t="s">
        <v>16213</v>
      </c>
      <c r="D10031" s="2" t="s">
        <v>14241</v>
      </c>
      <c r="E10031" s="2" t="s">
        <v>149</v>
      </c>
      <c r="F10031" s="2"/>
    </row>
    <row r="10032" spans="1:6" ht="18" customHeight="1">
      <c r="A10032" s="2">
        <v>8519300000</v>
      </c>
      <c r="B10032" s="2" t="s">
        <v>16214</v>
      </c>
      <c r="C10032" s="2" t="s">
        <v>14351</v>
      </c>
      <c r="D10032" s="2" t="s">
        <v>14241</v>
      </c>
      <c r="E10032" s="2" t="s">
        <v>149</v>
      </c>
      <c r="F10032" s="2"/>
    </row>
    <row r="10033" spans="1:6" ht="18" customHeight="1">
      <c r="A10033" s="2">
        <v>8519811100</v>
      </c>
      <c r="B10033" s="2" t="s">
        <v>16215</v>
      </c>
      <c r="C10033" s="2" t="s">
        <v>16216</v>
      </c>
      <c r="D10033" s="2" t="s">
        <v>14241</v>
      </c>
      <c r="E10033" s="2" t="s">
        <v>149</v>
      </c>
      <c r="F10033" s="2" t="s">
        <v>6407</v>
      </c>
    </row>
    <row r="10034" spans="1:6" ht="18" customHeight="1">
      <c r="A10034" s="2">
        <v>8519811200</v>
      </c>
      <c r="B10034" s="2" t="s">
        <v>16217</v>
      </c>
      <c r="C10034" s="2" t="s">
        <v>16216</v>
      </c>
      <c r="D10034" s="2" t="s">
        <v>14241</v>
      </c>
      <c r="E10034" s="2" t="s">
        <v>149</v>
      </c>
      <c r="F10034" s="2" t="s">
        <v>6407</v>
      </c>
    </row>
    <row r="10035" spans="1:6" ht="18" customHeight="1">
      <c r="A10035" s="2">
        <v>8519811900</v>
      </c>
      <c r="B10035" s="2" t="s">
        <v>16218</v>
      </c>
      <c r="C10035" s="2" t="s">
        <v>16216</v>
      </c>
      <c r="D10035" s="2" t="s">
        <v>14241</v>
      </c>
      <c r="E10035" s="2" t="s">
        <v>149</v>
      </c>
      <c r="F10035" s="2" t="s">
        <v>13584</v>
      </c>
    </row>
    <row r="10036" spans="1:6" ht="18" customHeight="1">
      <c r="A10036" s="2">
        <v>8519812100</v>
      </c>
      <c r="B10036" s="2" t="s">
        <v>16219</v>
      </c>
      <c r="C10036" s="2" t="s">
        <v>16216</v>
      </c>
      <c r="D10036" s="2" t="s">
        <v>14241</v>
      </c>
      <c r="E10036" s="2" t="s">
        <v>149</v>
      </c>
      <c r="F10036" s="2" t="s">
        <v>6407</v>
      </c>
    </row>
    <row r="10037" spans="1:6" ht="18" customHeight="1">
      <c r="A10037" s="2">
        <v>8519812910</v>
      </c>
      <c r="B10037" s="2" t="s">
        <v>16220</v>
      </c>
      <c r="C10037" s="2" t="s">
        <v>16216</v>
      </c>
      <c r="D10037" s="2" t="s">
        <v>14241</v>
      </c>
      <c r="E10037" s="2" t="s">
        <v>149</v>
      </c>
      <c r="F10037" s="2" t="s">
        <v>13584</v>
      </c>
    </row>
    <row r="10038" spans="1:6" ht="18" customHeight="1">
      <c r="A10038" s="2">
        <v>8519812990</v>
      </c>
      <c r="B10038" s="2" t="s">
        <v>16221</v>
      </c>
      <c r="C10038" s="2" t="s">
        <v>16216</v>
      </c>
      <c r="D10038" s="2" t="s">
        <v>14241</v>
      </c>
      <c r="E10038" s="2" t="s">
        <v>149</v>
      </c>
      <c r="F10038" s="2" t="s">
        <v>6407</v>
      </c>
    </row>
    <row r="10039" spans="1:6" ht="18" customHeight="1">
      <c r="A10039" s="2">
        <v>8519813100</v>
      </c>
      <c r="B10039" s="2" t="s">
        <v>16222</v>
      </c>
      <c r="C10039" s="2" t="s">
        <v>16216</v>
      </c>
      <c r="D10039" s="2" t="s">
        <v>14241</v>
      </c>
      <c r="E10039" s="2" t="s">
        <v>149</v>
      </c>
      <c r="F10039" s="2" t="s">
        <v>13584</v>
      </c>
    </row>
    <row r="10040" spans="1:6" ht="18" customHeight="1">
      <c r="A10040" s="2">
        <v>8519813900</v>
      </c>
      <c r="B10040" s="2" t="s">
        <v>16223</v>
      </c>
      <c r="C10040" s="2" t="s">
        <v>16216</v>
      </c>
      <c r="D10040" s="2" t="s">
        <v>14241</v>
      </c>
      <c r="E10040" s="2" t="s">
        <v>149</v>
      </c>
      <c r="F10040" s="2" t="s">
        <v>13584</v>
      </c>
    </row>
    <row r="10041" spans="1:6" ht="18" customHeight="1">
      <c r="A10041" s="2">
        <v>8519891000</v>
      </c>
      <c r="B10041" s="2" t="s">
        <v>16224</v>
      </c>
      <c r="C10041" s="2" t="s">
        <v>16216</v>
      </c>
      <c r="D10041" s="2" t="s">
        <v>14241</v>
      </c>
      <c r="E10041" s="2" t="s">
        <v>149</v>
      </c>
      <c r="F10041" s="2" t="s">
        <v>6407</v>
      </c>
    </row>
    <row r="10042" spans="1:6" ht="18" customHeight="1">
      <c r="A10042" s="2">
        <v>8519899000</v>
      </c>
      <c r="B10042" s="2" t="s">
        <v>16225</v>
      </c>
      <c r="C10042" s="2" t="s">
        <v>16216</v>
      </c>
      <c r="D10042" s="2" t="s">
        <v>14241</v>
      </c>
      <c r="E10042" s="2" t="s">
        <v>149</v>
      </c>
      <c r="F10042" s="2" t="s">
        <v>13584</v>
      </c>
    </row>
    <row r="10043" spans="1:6" ht="18" customHeight="1">
      <c r="A10043" s="2">
        <v>8521101100</v>
      </c>
      <c r="B10043" s="2" t="s">
        <v>16226</v>
      </c>
      <c r="C10043" s="2" t="s">
        <v>16227</v>
      </c>
      <c r="D10043" s="2" t="s">
        <v>14241</v>
      </c>
      <c r="E10043" s="2" t="s">
        <v>149</v>
      </c>
      <c r="F10043" s="2"/>
    </row>
    <row r="10044" spans="1:6" ht="18" customHeight="1">
      <c r="A10044" s="2">
        <v>8521101900</v>
      </c>
      <c r="B10044" s="2" t="s">
        <v>16228</v>
      </c>
      <c r="C10044" s="2" t="s">
        <v>16227</v>
      </c>
      <c r="D10044" s="2" t="s">
        <v>14241</v>
      </c>
      <c r="E10044" s="2" t="s">
        <v>149</v>
      </c>
      <c r="F10044" s="2"/>
    </row>
    <row r="10045" spans="1:6" ht="18" customHeight="1">
      <c r="A10045" s="2">
        <v>8521102000</v>
      </c>
      <c r="B10045" s="2" t="s">
        <v>16229</v>
      </c>
      <c r="C10045" s="2" t="s">
        <v>16227</v>
      </c>
      <c r="D10045" s="2" t="s">
        <v>14241</v>
      </c>
      <c r="E10045" s="2" t="s">
        <v>149</v>
      </c>
      <c r="F10045" s="2"/>
    </row>
    <row r="10046" spans="1:6" ht="18" customHeight="1">
      <c r="A10046" s="2">
        <v>8521901100</v>
      </c>
      <c r="B10046" s="2" t="s">
        <v>16230</v>
      </c>
      <c r="C10046" s="2" t="s">
        <v>16231</v>
      </c>
      <c r="D10046" s="2" t="s">
        <v>14241</v>
      </c>
      <c r="E10046" s="2" t="s">
        <v>149</v>
      </c>
      <c r="F10046" s="2" t="s">
        <v>6407</v>
      </c>
    </row>
    <row r="10047" spans="1:6" ht="18" customHeight="1">
      <c r="A10047" s="2">
        <v>8521901200</v>
      </c>
      <c r="B10047" s="2" t="s">
        <v>16232</v>
      </c>
      <c r="C10047" s="2" t="s">
        <v>16231</v>
      </c>
      <c r="D10047" s="2" t="s">
        <v>14241</v>
      </c>
      <c r="E10047" s="2" t="s">
        <v>149</v>
      </c>
      <c r="F10047" s="2" t="s">
        <v>6407</v>
      </c>
    </row>
    <row r="10048" spans="1:6" ht="18" customHeight="1">
      <c r="A10048" s="2">
        <v>8521901900</v>
      </c>
      <c r="B10048" s="2" t="s">
        <v>16233</v>
      </c>
      <c r="C10048" s="2" t="s">
        <v>16231</v>
      </c>
      <c r="D10048" s="2" t="s">
        <v>14241</v>
      </c>
      <c r="E10048" s="2" t="s">
        <v>149</v>
      </c>
      <c r="F10048" s="2" t="s">
        <v>6407</v>
      </c>
    </row>
    <row r="10049" spans="1:6" ht="18" customHeight="1">
      <c r="A10049" s="2">
        <v>8521909010</v>
      </c>
      <c r="B10049" s="2" t="s">
        <v>15669</v>
      </c>
      <c r="C10049" s="2" t="s">
        <v>16231</v>
      </c>
      <c r="D10049" s="2" t="s">
        <v>14241</v>
      </c>
      <c r="E10049" s="2" t="s">
        <v>149</v>
      </c>
      <c r="F10049" s="2"/>
    </row>
    <row r="10050" spans="1:6" ht="18" customHeight="1">
      <c r="A10050" s="2">
        <v>8521909020</v>
      </c>
      <c r="B10050" s="2" t="s">
        <v>16234</v>
      </c>
      <c r="C10050" s="2" t="s">
        <v>16231</v>
      </c>
      <c r="D10050" s="2" t="s">
        <v>14241</v>
      </c>
      <c r="E10050" s="2" t="s">
        <v>149</v>
      </c>
      <c r="F10050" s="2">
        <v>6</v>
      </c>
    </row>
    <row r="10051" spans="1:6" ht="18" customHeight="1">
      <c r="A10051" s="2">
        <v>8521909090</v>
      </c>
      <c r="B10051" s="2" t="s">
        <v>16235</v>
      </c>
      <c r="C10051" s="2" t="s">
        <v>16231</v>
      </c>
      <c r="D10051" s="2" t="s">
        <v>14241</v>
      </c>
      <c r="E10051" s="2" t="s">
        <v>149</v>
      </c>
      <c r="F10051" s="2" t="s">
        <v>13584</v>
      </c>
    </row>
    <row r="10052" spans="1:6" ht="18" customHeight="1">
      <c r="A10052" s="2">
        <v>8522100000</v>
      </c>
      <c r="B10052" s="2" t="s">
        <v>16236</v>
      </c>
      <c r="C10052" s="2" t="s">
        <v>14326</v>
      </c>
      <c r="D10052" s="2" t="s">
        <v>5439</v>
      </c>
      <c r="E10052" s="2" t="s">
        <v>149</v>
      </c>
      <c r="F10052" s="2"/>
    </row>
    <row r="10053" spans="1:6" ht="18" customHeight="1">
      <c r="A10053" s="2">
        <v>8522901000</v>
      </c>
      <c r="B10053" s="2" t="s">
        <v>16237</v>
      </c>
      <c r="C10053" s="2" t="s">
        <v>14326</v>
      </c>
      <c r="D10053" s="2" t="s">
        <v>149</v>
      </c>
      <c r="E10053" s="2"/>
      <c r="F10053" s="2"/>
    </row>
    <row r="10054" spans="1:6" ht="18" customHeight="1">
      <c r="A10054" s="2">
        <v>8522902100</v>
      </c>
      <c r="B10054" s="2" t="s">
        <v>16238</v>
      </c>
      <c r="C10054" s="2" t="s">
        <v>14326</v>
      </c>
      <c r="D10054" s="2" t="s">
        <v>149</v>
      </c>
      <c r="E10054" s="2"/>
      <c r="F10054" s="2"/>
    </row>
    <row r="10055" spans="1:6" ht="18" customHeight="1">
      <c r="A10055" s="2">
        <v>8522902200</v>
      </c>
      <c r="B10055" s="2" t="s">
        <v>16239</v>
      </c>
      <c r="C10055" s="2" t="s">
        <v>14326</v>
      </c>
      <c r="D10055" s="2" t="s">
        <v>5439</v>
      </c>
      <c r="E10055" s="2" t="s">
        <v>149</v>
      </c>
      <c r="F10055" s="2"/>
    </row>
    <row r="10056" spans="1:6" ht="18" customHeight="1">
      <c r="A10056" s="2">
        <v>8522902300</v>
      </c>
      <c r="B10056" s="2" t="s">
        <v>16240</v>
      </c>
      <c r="C10056" s="2" t="s">
        <v>14326</v>
      </c>
      <c r="D10056" s="2" t="s">
        <v>149</v>
      </c>
      <c r="E10056" s="2"/>
      <c r="F10056" s="2"/>
    </row>
    <row r="10057" spans="1:6" ht="18" customHeight="1">
      <c r="A10057" s="2">
        <v>8522902900</v>
      </c>
      <c r="B10057" s="2" t="s">
        <v>16241</v>
      </c>
      <c r="C10057" s="2" t="s">
        <v>14326</v>
      </c>
      <c r="D10057" s="2" t="s">
        <v>149</v>
      </c>
      <c r="E10057" s="2"/>
      <c r="F10057" s="2"/>
    </row>
    <row r="10058" spans="1:6" ht="18" customHeight="1">
      <c r="A10058" s="2">
        <v>8522903100</v>
      </c>
      <c r="B10058" s="2" t="s">
        <v>16242</v>
      </c>
      <c r="C10058" s="2" t="s">
        <v>14326</v>
      </c>
      <c r="D10058" s="2" t="s">
        <v>149</v>
      </c>
      <c r="E10058" s="2"/>
      <c r="F10058" s="2"/>
    </row>
    <row r="10059" spans="1:6" ht="18" customHeight="1">
      <c r="A10059" s="2">
        <v>8522903900</v>
      </c>
      <c r="B10059" s="2" t="s">
        <v>16243</v>
      </c>
      <c r="C10059" s="2" t="s">
        <v>14326</v>
      </c>
      <c r="D10059" s="2" t="s">
        <v>149</v>
      </c>
      <c r="E10059" s="2"/>
      <c r="F10059" s="2"/>
    </row>
    <row r="10060" spans="1:6" ht="18" customHeight="1">
      <c r="A10060" s="2">
        <v>8522909100</v>
      </c>
      <c r="B10060" s="2" t="s">
        <v>16244</v>
      </c>
      <c r="C10060" s="2" t="s">
        <v>14326</v>
      </c>
      <c r="D10060" s="2" t="s">
        <v>14241</v>
      </c>
      <c r="E10060" s="2" t="s">
        <v>149</v>
      </c>
      <c r="F10060" s="2"/>
    </row>
    <row r="10061" spans="1:6" ht="18" customHeight="1">
      <c r="A10061" s="2">
        <v>8522909900</v>
      </c>
      <c r="B10061" s="2" t="s">
        <v>16245</v>
      </c>
      <c r="C10061" s="2" t="s">
        <v>14326</v>
      </c>
      <c r="D10061" s="2" t="s">
        <v>149</v>
      </c>
      <c r="E10061" s="2"/>
      <c r="F10061" s="2"/>
    </row>
    <row r="10062" spans="1:6" ht="18" customHeight="1">
      <c r="A10062" s="2">
        <v>8523211000</v>
      </c>
      <c r="B10062" s="2" t="s">
        <v>16246</v>
      </c>
      <c r="C10062" s="2" t="s">
        <v>16247</v>
      </c>
      <c r="D10062" s="2" t="s">
        <v>5439</v>
      </c>
      <c r="E10062" s="2" t="s">
        <v>149</v>
      </c>
      <c r="F10062" s="2"/>
    </row>
    <row r="10063" spans="1:6" ht="18" customHeight="1">
      <c r="A10063" s="2">
        <v>8523212000</v>
      </c>
      <c r="B10063" s="2" t="s">
        <v>16248</v>
      </c>
      <c r="C10063" s="2" t="s">
        <v>16247</v>
      </c>
      <c r="D10063" s="2" t="s">
        <v>5439</v>
      </c>
      <c r="E10063" s="2" t="s">
        <v>149</v>
      </c>
      <c r="F10063" s="2"/>
    </row>
    <row r="10064" spans="1:6" ht="18" customHeight="1">
      <c r="A10064" s="2">
        <v>8523291100</v>
      </c>
      <c r="B10064" s="2" t="s">
        <v>16249</v>
      </c>
      <c r="C10064" s="2" t="s">
        <v>16247</v>
      </c>
      <c r="D10064" s="2" t="s">
        <v>5439</v>
      </c>
      <c r="E10064" s="2" t="s">
        <v>149</v>
      </c>
      <c r="F10064" s="2"/>
    </row>
    <row r="10065" spans="1:6" ht="18" customHeight="1">
      <c r="A10065" s="2">
        <v>8523291900</v>
      </c>
      <c r="B10065" s="2" t="s">
        <v>16250</v>
      </c>
      <c r="C10065" s="2" t="s">
        <v>16247</v>
      </c>
      <c r="D10065" s="2" t="s">
        <v>5439</v>
      </c>
      <c r="E10065" s="2" t="s">
        <v>149</v>
      </c>
      <c r="F10065" s="2"/>
    </row>
    <row r="10066" spans="1:6" ht="18" customHeight="1">
      <c r="A10066" s="2">
        <v>8523292100</v>
      </c>
      <c r="B10066" s="2" t="s">
        <v>16251</v>
      </c>
      <c r="C10066" s="2" t="s">
        <v>16252</v>
      </c>
      <c r="D10066" s="2" t="s">
        <v>16253</v>
      </c>
      <c r="E10066" s="2" t="s">
        <v>149</v>
      </c>
      <c r="F10066" s="2"/>
    </row>
    <row r="10067" spans="1:6" ht="18" customHeight="1">
      <c r="A10067" s="2">
        <v>8523292200</v>
      </c>
      <c r="B10067" s="2" t="s">
        <v>16254</v>
      </c>
      <c r="C10067" s="2" t="s">
        <v>16252</v>
      </c>
      <c r="D10067" s="2" t="s">
        <v>16253</v>
      </c>
      <c r="E10067" s="2" t="s">
        <v>149</v>
      </c>
      <c r="F10067" s="2"/>
    </row>
    <row r="10068" spans="1:6" ht="18" customHeight="1">
      <c r="A10068" s="2">
        <v>8523292300</v>
      </c>
      <c r="B10068" s="2" t="s">
        <v>16255</v>
      </c>
      <c r="C10068" s="2" t="s">
        <v>16252</v>
      </c>
      <c r="D10068" s="2" t="s">
        <v>16253</v>
      </c>
      <c r="E10068" s="2" t="s">
        <v>149</v>
      </c>
      <c r="F10068" s="2"/>
    </row>
    <row r="10069" spans="1:6" ht="18" customHeight="1">
      <c r="A10069" s="2">
        <v>8523292810</v>
      </c>
      <c r="B10069" s="2" t="s">
        <v>16256</v>
      </c>
      <c r="C10069" s="2" t="s">
        <v>16252</v>
      </c>
      <c r="D10069" s="2" t="s">
        <v>16253</v>
      </c>
      <c r="E10069" s="2" t="s">
        <v>149</v>
      </c>
      <c r="F10069" s="2" t="s">
        <v>9478</v>
      </c>
    </row>
    <row r="10070" spans="1:6" ht="18" customHeight="1">
      <c r="A10070" s="2">
        <v>8523292820</v>
      </c>
      <c r="B10070" s="2" t="s">
        <v>16257</v>
      </c>
      <c r="C10070" s="2" t="s">
        <v>16252</v>
      </c>
      <c r="D10070" s="2" t="s">
        <v>16253</v>
      </c>
      <c r="E10070" s="2" t="s">
        <v>149</v>
      </c>
      <c r="F10070" s="2" t="s">
        <v>9480</v>
      </c>
    </row>
    <row r="10071" spans="1:6" ht="18" customHeight="1">
      <c r="A10071" s="2">
        <v>8523292890</v>
      </c>
      <c r="B10071" s="2" t="s">
        <v>16258</v>
      </c>
      <c r="C10071" s="2" t="s">
        <v>16252</v>
      </c>
      <c r="D10071" s="2" t="s">
        <v>16253</v>
      </c>
      <c r="E10071" s="2" t="s">
        <v>149</v>
      </c>
      <c r="F10071" s="2" t="s">
        <v>16259</v>
      </c>
    </row>
    <row r="10072" spans="1:6" ht="18" customHeight="1">
      <c r="A10072" s="2">
        <v>8523292910</v>
      </c>
      <c r="B10072" s="2" t="s">
        <v>16260</v>
      </c>
      <c r="C10072" s="2" t="s">
        <v>16252</v>
      </c>
      <c r="D10072" s="2" t="s">
        <v>16253</v>
      </c>
      <c r="E10072" s="2" t="s">
        <v>149</v>
      </c>
      <c r="F10072" s="2" t="s">
        <v>9478</v>
      </c>
    </row>
    <row r="10073" spans="1:6" ht="18" customHeight="1">
      <c r="A10073" s="2">
        <v>8523292920</v>
      </c>
      <c r="B10073" s="2" t="s">
        <v>16261</v>
      </c>
      <c r="C10073" s="2" t="s">
        <v>16252</v>
      </c>
      <c r="D10073" s="2" t="s">
        <v>16253</v>
      </c>
      <c r="E10073" s="2" t="s">
        <v>149</v>
      </c>
      <c r="F10073" s="2" t="s">
        <v>9480</v>
      </c>
    </row>
    <row r="10074" spans="1:6" ht="18" customHeight="1">
      <c r="A10074" s="2">
        <v>8523292990</v>
      </c>
      <c r="B10074" s="2" t="s">
        <v>16262</v>
      </c>
      <c r="C10074" s="2" t="s">
        <v>16252</v>
      </c>
      <c r="D10074" s="2" t="s">
        <v>16253</v>
      </c>
      <c r="E10074" s="2" t="s">
        <v>149</v>
      </c>
      <c r="F10074" s="2" t="s">
        <v>16259</v>
      </c>
    </row>
    <row r="10075" spans="1:6" ht="18" customHeight="1">
      <c r="A10075" s="2">
        <v>8523299010</v>
      </c>
      <c r="B10075" s="2" t="s">
        <v>16263</v>
      </c>
      <c r="C10075" s="2" t="s">
        <v>16247</v>
      </c>
      <c r="D10075" s="2" t="s">
        <v>16253</v>
      </c>
      <c r="E10075" s="2" t="s">
        <v>149</v>
      </c>
      <c r="F10075" s="2" t="s">
        <v>9478</v>
      </c>
    </row>
    <row r="10076" spans="1:6" ht="18" customHeight="1">
      <c r="A10076" s="2">
        <v>8523299020</v>
      </c>
      <c r="B10076" s="2" t="s">
        <v>16264</v>
      </c>
      <c r="C10076" s="2" t="s">
        <v>16247</v>
      </c>
      <c r="D10076" s="2" t="s">
        <v>16253</v>
      </c>
      <c r="E10076" s="2" t="s">
        <v>149</v>
      </c>
      <c r="F10076" s="2" t="s">
        <v>9480</v>
      </c>
    </row>
    <row r="10077" spans="1:6" ht="18" customHeight="1">
      <c r="A10077" s="2">
        <v>8523299090</v>
      </c>
      <c r="B10077" s="2" t="s">
        <v>16265</v>
      </c>
      <c r="C10077" s="2" t="s">
        <v>16247</v>
      </c>
      <c r="D10077" s="2" t="s">
        <v>16253</v>
      </c>
      <c r="E10077" s="2" t="s">
        <v>149</v>
      </c>
      <c r="F10077" s="2" t="s">
        <v>16259</v>
      </c>
    </row>
    <row r="10078" spans="1:6" ht="18" customHeight="1">
      <c r="A10078" s="2">
        <v>8523410000</v>
      </c>
      <c r="B10078" s="2" t="s">
        <v>16266</v>
      </c>
      <c r="C10078" s="2" t="s">
        <v>16267</v>
      </c>
      <c r="D10078" s="2" t="s">
        <v>10107</v>
      </c>
      <c r="E10078" s="2" t="s">
        <v>149</v>
      </c>
      <c r="F10078" s="2"/>
    </row>
    <row r="10079" spans="1:6" ht="18" customHeight="1">
      <c r="A10079" s="2">
        <v>8523491010</v>
      </c>
      <c r="B10079" s="2" t="s">
        <v>16268</v>
      </c>
      <c r="C10079" s="2" t="s">
        <v>16267</v>
      </c>
      <c r="D10079" s="2" t="s">
        <v>10107</v>
      </c>
      <c r="E10079" s="2" t="s">
        <v>149</v>
      </c>
      <c r="F10079" s="2" t="s">
        <v>9478</v>
      </c>
    </row>
    <row r="10080" spans="1:6" ht="18" customHeight="1">
      <c r="A10080" s="2">
        <v>8523491020</v>
      </c>
      <c r="B10080" s="2" t="s">
        <v>16269</v>
      </c>
      <c r="C10080" s="2" t="s">
        <v>16267</v>
      </c>
      <c r="D10080" s="2" t="s">
        <v>10107</v>
      </c>
      <c r="E10080" s="2" t="s">
        <v>149</v>
      </c>
      <c r="F10080" s="2" t="s">
        <v>9480</v>
      </c>
    </row>
    <row r="10081" spans="1:6" ht="18" customHeight="1">
      <c r="A10081" s="2">
        <v>8523491090</v>
      </c>
      <c r="B10081" s="2" t="s">
        <v>16270</v>
      </c>
      <c r="C10081" s="2" t="s">
        <v>16267</v>
      </c>
      <c r="D10081" s="2" t="s">
        <v>10107</v>
      </c>
      <c r="E10081" s="2" t="s">
        <v>149</v>
      </c>
      <c r="F10081" s="2" t="s">
        <v>16259</v>
      </c>
    </row>
    <row r="10082" spans="1:6" ht="18" customHeight="1">
      <c r="A10082" s="2">
        <v>8523492010</v>
      </c>
      <c r="B10082" s="2" t="s">
        <v>16271</v>
      </c>
      <c r="C10082" s="2" t="s">
        <v>16267</v>
      </c>
      <c r="D10082" s="2" t="s">
        <v>10107</v>
      </c>
      <c r="E10082" s="2" t="s">
        <v>149</v>
      </c>
      <c r="F10082" s="2" t="s">
        <v>9478</v>
      </c>
    </row>
    <row r="10083" spans="1:6" ht="18" customHeight="1">
      <c r="A10083" s="2">
        <v>8523492090</v>
      </c>
      <c r="B10083" s="2" t="s">
        <v>16272</v>
      </c>
      <c r="C10083" s="2" t="s">
        <v>16267</v>
      </c>
      <c r="D10083" s="2" t="s">
        <v>10107</v>
      </c>
      <c r="E10083" s="2" t="s">
        <v>149</v>
      </c>
      <c r="F10083" s="2"/>
    </row>
    <row r="10084" spans="1:6" ht="18" customHeight="1">
      <c r="A10084" s="2">
        <v>8523499010</v>
      </c>
      <c r="B10084" s="2" t="s">
        <v>16273</v>
      </c>
      <c r="C10084" s="2" t="s">
        <v>16267</v>
      </c>
      <c r="D10084" s="2" t="s">
        <v>10107</v>
      </c>
      <c r="E10084" s="2" t="s">
        <v>149</v>
      </c>
      <c r="F10084" s="2" t="s">
        <v>9478</v>
      </c>
    </row>
    <row r="10085" spans="1:6" ht="18" customHeight="1">
      <c r="A10085" s="2">
        <v>8523499020</v>
      </c>
      <c r="B10085" s="2" t="s">
        <v>16274</v>
      </c>
      <c r="C10085" s="2" t="s">
        <v>16267</v>
      </c>
      <c r="D10085" s="2" t="s">
        <v>10107</v>
      </c>
      <c r="E10085" s="2" t="s">
        <v>149</v>
      </c>
      <c r="F10085" s="2" t="s">
        <v>9480</v>
      </c>
    </row>
    <row r="10086" spans="1:6" ht="18" customHeight="1">
      <c r="A10086" s="2">
        <v>8523499030</v>
      </c>
      <c r="B10086" s="2" t="s">
        <v>16275</v>
      </c>
      <c r="C10086" s="2" t="s">
        <v>16267</v>
      </c>
      <c r="D10086" s="2" t="s">
        <v>10107</v>
      </c>
      <c r="E10086" s="2" t="s">
        <v>149</v>
      </c>
      <c r="F10086" s="2" t="s">
        <v>16276</v>
      </c>
    </row>
    <row r="10087" spans="1:6" ht="18" customHeight="1">
      <c r="A10087" s="2">
        <v>8523499090</v>
      </c>
      <c r="B10087" s="2" t="s">
        <v>16277</v>
      </c>
      <c r="C10087" s="2" t="s">
        <v>16267</v>
      </c>
      <c r="D10087" s="2" t="s">
        <v>10107</v>
      </c>
      <c r="E10087" s="2" t="s">
        <v>149</v>
      </c>
      <c r="F10087" s="2" t="s">
        <v>16259</v>
      </c>
    </row>
    <row r="10088" spans="1:6" ht="18" customHeight="1">
      <c r="A10088" s="2">
        <v>8523511000</v>
      </c>
      <c r="B10088" s="2" t="s">
        <v>16278</v>
      </c>
      <c r="C10088" s="2" t="s">
        <v>16279</v>
      </c>
      <c r="D10088" s="2" t="s">
        <v>5439</v>
      </c>
      <c r="E10088" s="2" t="s">
        <v>149</v>
      </c>
      <c r="F10088" s="2"/>
    </row>
    <row r="10089" spans="1:6" ht="18" customHeight="1">
      <c r="A10089" s="2">
        <v>8523512010</v>
      </c>
      <c r="B10089" s="2" t="s">
        <v>16280</v>
      </c>
      <c r="C10089" s="2" t="s">
        <v>16279</v>
      </c>
      <c r="D10089" s="2" t="s">
        <v>5439</v>
      </c>
      <c r="E10089" s="2" t="s">
        <v>149</v>
      </c>
      <c r="F10089" s="2" t="s">
        <v>9478</v>
      </c>
    </row>
    <row r="10090" spans="1:6" ht="18" customHeight="1">
      <c r="A10090" s="2">
        <v>8523512020</v>
      </c>
      <c r="B10090" s="2" t="s">
        <v>16281</v>
      </c>
      <c r="C10090" s="2" t="s">
        <v>16279</v>
      </c>
      <c r="D10090" s="2" t="s">
        <v>5439</v>
      </c>
      <c r="E10090" s="2" t="s">
        <v>149</v>
      </c>
      <c r="F10090" s="2" t="s">
        <v>9480</v>
      </c>
    </row>
    <row r="10091" spans="1:6" ht="18" customHeight="1">
      <c r="A10091" s="2">
        <v>8523512030</v>
      </c>
      <c r="B10091" s="2" t="s">
        <v>16282</v>
      </c>
      <c r="C10091" s="2" t="s">
        <v>16279</v>
      </c>
      <c r="D10091" s="2" t="s">
        <v>5439</v>
      </c>
      <c r="E10091" s="2" t="s">
        <v>149</v>
      </c>
      <c r="F10091" s="2" t="s">
        <v>16276</v>
      </c>
    </row>
    <row r="10092" spans="1:6" ht="18" customHeight="1">
      <c r="A10092" s="2">
        <v>8523512090</v>
      </c>
      <c r="B10092" s="2" t="s">
        <v>16283</v>
      </c>
      <c r="C10092" s="2" t="s">
        <v>16279</v>
      </c>
      <c r="D10092" s="2" t="s">
        <v>5439</v>
      </c>
      <c r="E10092" s="2" t="s">
        <v>149</v>
      </c>
      <c r="F10092" s="2"/>
    </row>
    <row r="10093" spans="1:6" ht="18" customHeight="1">
      <c r="A10093" s="2">
        <v>8523521000</v>
      </c>
      <c r="B10093" s="2" t="s">
        <v>16284</v>
      </c>
      <c r="C10093" s="2" t="s">
        <v>16285</v>
      </c>
      <c r="D10093" s="2" t="s">
        <v>5439</v>
      </c>
      <c r="E10093" s="2" t="s">
        <v>149</v>
      </c>
      <c r="F10093" s="2"/>
    </row>
    <row r="10094" spans="1:6" ht="18" customHeight="1">
      <c r="A10094" s="2">
        <v>8523529000</v>
      </c>
      <c r="B10094" s="2" t="s">
        <v>16286</v>
      </c>
      <c r="C10094" s="2" t="s">
        <v>16285</v>
      </c>
      <c r="D10094" s="2" t="s">
        <v>5439</v>
      </c>
      <c r="E10094" s="2" t="s">
        <v>149</v>
      </c>
      <c r="F10094" s="2"/>
    </row>
    <row r="10095" spans="1:6" ht="18" customHeight="1">
      <c r="A10095" s="2">
        <v>8523591000</v>
      </c>
      <c r="B10095" s="2" t="s">
        <v>16287</v>
      </c>
      <c r="C10095" s="2" t="s">
        <v>16288</v>
      </c>
      <c r="D10095" s="2" t="s">
        <v>5439</v>
      </c>
      <c r="E10095" s="2" t="s">
        <v>149</v>
      </c>
      <c r="F10095" s="2"/>
    </row>
    <row r="10096" spans="1:6" ht="18" customHeight="1">
      <c r="A10096" s="2">
        <v>8523592010</v>
      </c>
      <c r="B10096" s="2" t="s">
        <v>16289</v>
      </c>
      <c r="C10096" s="2" t="s">
        <v>16288</v>
      </c>
      <c r="D10096" s="2" t="s">
        <v>5439</v>
      </c>
      <c r="E10096" s="2" t="s">
        <v>149</v>
      </c>
      <c r="F10096" s="2" t="s">
        <v>9478</v>
      </c>
    </row>
    <row r="10097" spans="1:6" ht="18" customHeight="1">
      <c r="A10097" s="2">
        <v>8523592020</v>
      </c>
      <c r="B10097" s="2" t="s">
        <v>16290</v>
      </c>
      <c r="C10097" s="2" t="s">
        <v>16288</v>
      </c>
      <c r="D10097" s="2" t="s">
        <v>5439</v>
      </c>
      <c r="E10097" s="2" t="s">
        <v>149</v>
      </c>
      <c r="F10097" s="2" t="s">
        <v>9480</v>
      </c>
    </row>
    <row r="10098" spans="1:6" ht="18" customHeight="1">
      <c r="A10098" s="2">
        <v>8523592030</v>
      </c>
      <c r="B10098" s="2" t="s">
        <v>16291</v>
      </c>
      <c r="C10098" s="2" t="s">
        <v>16288</v>
      </c>
      <c r="D10098" s="2" t="s">
        <v>5439</v>
      </c>
      <c r="E10098" s="2" t="s">
        <v>149</v>
      </c>
      <c r="F10098" s="2" t="s">
        <v>16276</v>
      </c>
    </row>
    <row r="10099" spans="1:6" ht="18" customHeight="1">
      <c r="A10099" s="2">
        <v>8523592090</v>
      </c>
      <c r="B10099" s="2" t="s">
        <v>16292</v>
      </c>
      <c r="C10099" s="2" t="s">
        <v>16288</v>
      </c>
      <c r="D10099" s="2" t="s">
        <v>5439</v>
      </c>
      <c r="E10099" s="2" t="s">
        <v>149</v>
      </c>
      <c r="F10099" s="2"/>
    </row>
    <row r="10100" spans="1:6" ht="18" customHeight="1">
      <c r="A10100" s="2">
        <v>8523801110</v>
      </c>
      <c r="B10100" s="2" t="s">
        <v>16293</v>
      </c>
      <c r="C10100" s="2" t="s">
        <v>16288</v>
      </c>
      <c r="D10100" s="2" t="s">
        <v>10107</v>
      </c>
      <c r="E10100" s="2" t="s">
        <v>149</v>
      </c>
      <c r="F10100" s="2" t="s">
        <v>9480</v>
      </c>
    </row>
    <row r="10101" spans="1:6" ht="18" customHeight="1">
      <c r="A10101" s="2">
        <v>8523801120</v>
      </c>
      <c r="B10101" s="2" t="s">
        <v>16294</v>
      </c>
      <c r="C10101" s="2" t="s">
        <v>16288</v>
      </c>
      <c r="D10101" s="2" t="s">
        <v>10107</v>
      </c>
      <c r="E10101" s="2" t="s">
        <v>149</v>
      </c>
      <c r="F10101" s="2" t="s">
        <v>16276</v>
      </c>
    </row>
    <row r="10102" spans="1:6" ht="18" customHeight="1">
      <c r="A10102" s="2">
        <v>8523801190</v>
      </c>
      <c r="B10102" s="2" t="s">
        <v>16295</v>
      </c>
      <c r="C10102" s="2" t="s">
        <v>16288</v>
      </c>
      <c r="D10102" s="2" t="s">
        <v>10107</v>
      </c>
      <c r="E10102" s="2" t="s">
        <v>149</v>
      </c>
      <c r="F10102" s="2" t="s">
        <v>16259</v>
      </c>
    </row>
    <row r="10103" spans="1:6" ht="18" customHeight="1">
      <c r="A10103" s="2">
        <v>8523801900</v>
      </c>
      <c r="B10103" s="2" t="s">
        <v>16296</v>
      </c>
      <c r="C10103" s="2" t="s">
        <v>16288</v>
      </c>
      <c r="D10103" s="2" t="s">
        <v>10107</v>
      </c>
      <c r="E10103" s="2" t="s">
        <v>149</v>
      </c>
      <c r="F10103" s="2"/>
    </row>
    <row r="10104" spans="1:6" ht="18" customHeight="1">
      <c r="A10104" s="2">
        <v>8523802100</v>
      </c>
      <c r="B10104" s="2" t="s">
        <v>16297</v>
      </c>
      <c r="C10104" s="2" t="s">
        <v>16288</v>
      </c>
      <c r="D10104" s="2" t="s">
        <v>10107</v>
      </c>
      <c r="E10104" s="2" t="s">
        <v>149</v>
      </c>
      <c r="F10104" s="2"/>
    </row>
    <row r="10105" spans="1:6" ht="18" customHeight="1">
      <c r="A10105" s="2">
        <v>8523802910</v>
      </c>
      <c r="B10105" s="2" t="s">
        <v>16298</v>
      </c>
      <c r="C10105" s="2" t="s">
        <v>16288</v>
      </c>
      <c r="D10105" s="2" t="s">
        <v>10107</v>
      </c>
      <c r="E10105" s="2" t="s">
        <v>149</v>
      </c>
      <c r="F10105" s="2" t="s">
        <v>9478</v>
      </c>
    </row>
    <row r="10106" spans="1:6" ht="18" customHeight="1">
      <c r="A10106" s="2">
        <v>8523802990</v>
      </c>
      <c r="B10106" s="2" t="s">
        <v>16299</v>
      </c>
      <c r="C10106" s="2" t="s">
        <v>16288</v>
      </c>
      <c r="D10106" s="2" t="s">
        <v>10107</v>
      </c>
      <c r="E10106" s="2" t="s">
        <v>149</v>
      </c>
      <c r="F10106" s="2"/>
    </row>
    <row r="10107" spans="1:6" ht="18" customHeight="1">
      <c r="A10107" s="2">
        <v>8523809100</v>
      </c>
      <c r="B10107" s="2" t="s">
        <v>16300</v>
      </c>
      <c r="C10107" s="2" t="s">
        <v>16288</v>
      </c>
      <c r="D10107" s="2" t="s">
        <v>10107</v>
      </c>
      <c r="E10107" s="2" t="s">
        <v>149</v>
      </c>
      <c r="F10107" s="2"/>
    </row>
    <row r="10108" spans="1:6" ht="18" customHeight="1">
      <c r="A10108" s="2">
        <v>8523809910</v>
      </c>
      <c r="B10108" s="2" t="s">
        <v>16301</v>
      </c>
      <c r="C10108" s="2" t="s">
        <v>16288</v>
      </c>
      <c r="D10108" s="2" t="s">
        <v>10107</v>
      </c>
      <c r="E10108" s="2" t="s">
        <v>149</v>
      </c>
      <c r="F10108" s="2" t="s">
        <v>9478</v>
      </c>
    </row>
    <row r="10109" spans="1:6" ht="18" customHeight="1">
      <c r="A10109" s="2">
        <v>8523809920</v>
      </c>
      <c r="B10109" s="2" t="s">
        <v>16302</v>
      </c>
      <c r="C10109" s="2" t="s">
        <v>16288</v>
      </c>
      <c r="D10109" s="2" t="s">
        <v>10107</v>
      </c>
      <c r="E10109" s="2" t="s">
        <v>149</v>
      </c>
      <c r="F10109" s="2" t="s">
        <v>9480</v>
      </c>
    </row>
    <row r="10110" spans="1:6" ht="18" customHeight="1">
      <c r="A10110" s="2">
        <v>8523809990</v>
      </c>
      <c r="B10110" s="2" t="s">
        <v>16303</v>
      </c>
      <c r="C10110" s="2" t="s">
        <v>16288</v>
      </c>
      <c r="D10110" s="2" t="s">
        <v>10107</v>
      </c>
      <c r="E10110" s="2" t="s">
        <v>149</v>
      </c>
      <c r="F10110" s="2" t="s">
        <v>16259</v>
      </c>
    </row>
    <row r="10111" spans="1:6" ht="18" customHeight="1">
      <c r="A10111" s="2">
        <v>8524110000</v>
      </c>
      <c r="B10111" s="2" t="s">
        <v>16304</v>
      </c>
      <c r="C10111" s="2" t="s">
        <v>16305</v>
      </c>
      <c r="D10111" s="2" t="s">
        <v>5439</v>
      </c>
      <c r="E10111" s="2" t="s">
        <v>149</v>
      </c>
      <c r="F10111" s="2"/>
    </row>
    <row r="10112" spans="1:6" ht="18" customHeight="1">
      <c r="A10112" s="2">
        <v>8524120000</v>
      </c>
      <c r="B10112" s="2" t="s">
        <v>16306</v>
      </c>
      <c r="C10112" s="2" t="s">
        <v>16307</v>
      </c>
      <c r="D10112" s="2" t="s">
        <v>5439</v>
      </c>
      <c r="E10112" s="2" t="s">
        <v>149</v>
      </c>
      <c r="F10112" s="2"/>
    </row>
    <row r="10113" spans="1:6" ht="18" customHeight="1">
      <c r="A10113" s="2">
        <v>8524191000</v>
      </c>
      <c r="B10113" s="2" t="s">
        <v>16308</v>
      </c>
      <c r="C10113" s="2" t="s">
        <v>16309</v>
      </c>
      <c r="D10113" s="2" t="s">
        <v>5439</v>
      </c>
      <c r="E10113" s="2" t="s">
        <v>149</v>
      </c>
      <c r="F10113" s="2"/>
    </row>
    <row r="10114" spans="1:6" ht="18" customHeight="1">
      <c r="A10114" s="2">
        <v>8524192100</v>
      </c>
      <c r="B10114" s="2" t="s">
        <v>16310</v>
      </c>
      <c r="C10114" s="2" t="s">
        <v>16309</v>
      </c>
      <c r="D10114" s="2" t="s">
        <v>5439</v>
      </c>
      <c r="E10114" s="2" t="s">
        <v>149</v>
      </c>
      <c r="F10114" s="2"/>
    </row>
    <row r="10115" spans="1:6" ht="18" customHeight="1">
      <c r="A10115" s="2">
        <v>8524192900</v>
      </c>
      <c r="B10115" s="2" t="s">
        <v>16311</v>
      </c>
      <c r="C10115" s="2" t="s">
        <v>16309</v>
      </c>
      <c r="D10115" s="2" t="s">
        <v>5439</v>
      </c>
      <c r="E10115" s="2" t="s">
        <v>149</v>
      </c>
      <c r="F10115" s="2"/>
    </row>
    <row r="10116" spans="1:6" ht="18" customHeight="1">
      <c r="A10116" s="2">
        <v>8524199010</v>
      </c>
      <c r="B10116" s="2" t="s">
        <v>16312</v>
      </c>
      <c r="C10116" s="2" t="s">
        <v>16309</v>
      </c>
      <c r="D10116" s="2" t="s">
        <v>5439</v>
      </c>
      <c r="E10116" s="2" t="s">
        <v>149</v>
      </c>
      <c r="F10116" s="2"/>
    </row>
    <row r="10117" spans="1:6" ht="18" customHeight="1">
      <c r="A10117" s="2">
        <v>8524199090</v>
      </c>
      <c r="B10117" s="2" t="s">
        <v>16313</v>
      </c>
      <c r="C10117" s="2" t="s">
        <v>16309</v>
      </c>
      <c r="D10117" s="2" t="s">
        <v>5439</v>
      </c>
      <c r="E10117" s="2" t="s">
        <v>149</v>
      </c>
      <c r="F10117" s="2"/>
    </row>
    <row r="10118" spans="1:6" ht="18" customHeight="1">
      <c r="A10118" s="2">
        <v>8524911000</v>
      </c>
      <c r="B10118" s="2" t="s">
        <v>16314</v>
      </c>
      <c r="C10118" s="2" t="s">
        <v>16315</v>
      </c>
      <c r="D10118" s="2" t="s">
        <v>5439</v>
      </c>
      <c r="E10118" s="2" t="s">
        <v>149</v>
      </c>
      <c r="F10118" s="2"/>
    </row>
    <row r="10119" spans="1:6" ht="18" customHeight="1">
      <c r="A10119" s="2">
        <v>8524912020</v>
      </c>
      <c r="B10119" s="2" t="s">
        <v>16316</v>
      </c>
      <c r="C10119" s="2" t="s">
        <v>16317</v>
      </c>
      <c r="D10119" s="2" t="s">
        <v>5439</v>
      </c>
      <c r="E10119" s="2" t="s">
        <v>149</v>
      </c>
      <c r="F10119" s="2"/>
    </row>
    <row r="10120" spans="1:6" ht="18" customHeight="1">
      <c r="A10120" s="2">
        <v>8524912090</v>
      </c>
      <c r="B10120" s="2" t="s">
        <v>16318</v>
      </c>
      <c r="C10120" s="2" t="s">
        <v>16317</v>
      </c>
      <c r="D10120" s="2" t="s">
        <v>5439</v>
      </c>
      <c r="E10120" s="2" t="s">
        <v>149</v>
      </c>
      <c r="F10120" s="2"/>
    </row>
    <row r="10121" spans="1:6" ht="18" customHeight="1">
      <c r="A10121" s="2">
        <v>8524913000</v>
      </c>
      <c r="B10121" s="2" t="s">
        <v>16319</v>
      </c>
      <c r="C10121" s="2" t="s">
        <v>16317</v>
      </c>
      <c r="D10121" s="2" t="s">
        <v>5439</v>
      </c>
      <c r="E10121" s="2" t="s">
        <v>149</v>
      </c>
      <c r="F10121" s="2"/>
    </row>
    <row r="10122" spans="1:6" ht="18" customHeight="1">
      <c r="A10122" s="2">
        <v>8524914000</v>
      </c>
      <c r="B10122" s="2" t="s">
        <v>16320</v>
      </c>
      <c r="C10122" s="2" t="s">
        <v>16321</v>
      </c>
      <c r="D10122" s="2" t="s">
        <v>5439</v>
      </c>
      <c r="E10122" s="2" t="s">
        <v>149</v>
      </c>
      <c r="F10122" s="2">
        <v>6</v>
      </c>
    </row>
    <row r="10123" spans="1:6" ht="18" customHeight="1">
      <c r="A10123" s="2">
        <v>8524919010</v>
      </c>
      <c r="B10123" s="2" t="s">
        <v>16322</v>
      </c>
      <c r="C10123" s="2" t="s">
        <v>16321</v>
      </c>
      <c r="D10123" s="2" t="s">
        <v>5439</v>
      </c>
      <c r="E10123" s="2" t="s">
        <v>149</v>
      </c>
      <c r="F10123" s="2"/>
    </row>
    <row r="10124" spans="1:6" ht="18" customHeight="1">
      <c r="A10124" s="2">
        <v>8524919090</v>
      </c>
      <c r="B10124" s="2" t="s">
        <v>16323</v>
      </c>
      <c r="C10124" s="2" t="s">
        <v>16321</v>
      </c>
      <c r="D10124" s="2" t="s">
        <v>5439</v>
      </c>
      <c r="E10124" s="2" t="s">
        <v>149</v>
      </c>
      <c r="F10124" s="2"/>
    </row>
    <row r="10125" spans="1:6" ht="18" customHeight="1">
      <c r="A10125" s="2">
        <v>8524921000</v>
      </c>
      <c r="B10125" s="2" t="s">
        <v>16324</v>
      </c>
      <c r="C10125" s="2" t="s">
        <v>16325</v>
      </c>
      <c r="D10125" s="2" t="s">
        <v>5439</v>
      </c>
      <c r="E10125" s="2" t="s">
        <v>149</v>
      </c>
      <c r="F10125" s="2"/>
    </row>
    <row r="10126" spans="1:6" ht="18" customHeight="1">
      <c r="A10126" s="2">
        <v>8524922020</v>
      </c>
      <c r="B10126" s="2" t="s">
        <v>16326</v>
      </c>
      <c r="C10126" s="2" t="s">
        <v>16307</v>
      </c>
      <c r="D10126" s="2" t="s">
        <v>5439</v>
      </c>
      <c r="E10126" s="2" t="s">
        <v>149</v>
      </c>
      <c r="F10126" s="2"/>
    </row>
    <row r="10127" spans="1:6" ht="18" customHeight="1">
      <c r="A10127" s="2">
        <v>8524922090</v>
      </c>
      <c r="B10127" s="2" t="s">
        <v>16327</v>
      </c>
      <c r="C10127" s="2" t="s">
        <v>16307</v>
      </c>
      <c r="D10127" s="2" t="s">
        <v>5439</v>
      </c>
      <c r="E10127" s="2" t="s">
        <v>149</v>
      </c>
      <c r="F10127" s="2"/>
    </row>
    <row r="10128" spans="1:6" ht="18" customHeight="1">
      <c r="A10128" s="2">
        <v>8524923000</v>
      </c>
      <c r="B10128" s="2" t="s">
        <v>16328</v>
      </c>
      <c r="C10128" s="2" t="s">
        <v>16307</v>
      </c>
      <c r="D10128" s="2" t="s">
        <v>5439</v>
      </c>
      <c r="E10128" s="2" t="s">
        <v>149</v>
      </c>
      <c r="F10128" s="2"/>
    </row>
    <row r="10129" spans="1:6" ht="18" customHeight="1">
      <c r="A10129" s="2">
        <v>8524924000</v>
      </c>
      <c r="B10129" s="2" t="s">
        <v>16329</v>
      </c>
      <c r="C10129" s="2" t="s">
        <v>16307</v>
      </c>
      <c r="D10129" s="2" t="s">
        <v>5439</v>
      </c>
      <c r="E10129" s="2" t="s">
        <v>149</v>
      </c>
      <c r="F10129" s="2">
        <v>6</v>
      </c>
    </row>
    <row r="10130" spans="1:6" ht="18" customHeight="1">
      <c r="A10130" s="2">
        <v>8524925000</v>
      </c>
      <c r="B10130" s="2" t="s">
        <v>16330</v>
      </c>
      <c r="C10130" s="2" t="s">
        <v>16307</v>
      </c>
      <c r="D10130" s="2" t="s">
        <v>5439</v>
      </c>
      <c r="E10130" s="2" t="s">
        <v>149</v>
      </c>
      <c r="F10130" s="2"/>
    </row>
    <row r="10131" spans="1:6" ht="18" customHeight="1">
      <c r="A10131" s="2">
        <v>8524926000</v>
      </c>
      <c r="B10131" s="2" t="s">
        <v>16331</v>
      </c>
      <c r="C10131" s="2" t="s">
        <v>16307</v>
      </c>
      <c r="D10131" s="2" t="s">
        <v>5439</v>
      </c>
      <c r="E10131" s="2" t="s">
        <v>149</v>
      </c>
      <c r="F10131" s="2"/>
    </row>
    <row r="10132" spans="1:6" ht="18" customHeight="1">
      <c r="A10132" s="2">
        <v>8524929010</v>
      </c>
      <c r="B10132" s="2" t="s">
        <v>16332</v>
      </c>
      <c r="C10132" s="2" t="s">
        <v>16307</v>
      </c>
      <c r="D10132" s="2" t="s">
        <v>5439</v>
      </c>
      <c r="E10132" s="2" t="s">
        <v>149</v>
      </c>
      <c r="F10132" s="2"/>
    </row>
    <row r="10133" spans="1:6" ht="18" customHeight="1">
      <c r="A10133" s="2">
        <v>8524929090</v>
      </c>
      <c r="B10133" s="2" t="s">
        <v>16333</v>
      </c>
      <c r="C10133" s="2" t="s">
        <v>16307</v>
      </c>
      <c r="D10133" s="2" t="s">
        <v>5439</v>
      </c>
      <c r="E10133" s="2" t="s">
        <v>149</v>
      </c>
      <c r="F10133" s="2"/>
    </row>
    <row r="10134" spans="1:6" ht="18" customHeight="1">
      <c r="A10134" s="2">
        <v>8524991000</v>
      </c>
      <c r="B10134" s="2" t="s">
        <v>16334</v>
      </c>
      <c r="C10134" s="2" t="s">
        <v>16309</v>
      </c>
      <c r="D10134" s="2" t="s">
        <v>5439</v>
      </c>
      <c r="E10134" s="2" t="s">
        <v>149</v>
      </c>
      <c r="F10134" s="2"/>
    </row>
    <row r="10135" spans="1:6" ht="18" customHeight="1">
      <c r="A10135" s="2">
        <v>8524992100</v>
      </c>
      <c r="B10135" s="2" t="s">
        <v>16335</v>
      </c>
      <c r="C10135" s="2" t="s">
        <v>16309</v>
      </c>
      <c r="D10135" s="2" t="s">
        <v>5439</v>
      </c>
      <c r="E10135" s="2" t="s">
        <v>149</v>
      </c>
      <c r="F10135" s="2"/>
    </row>
    <row r="10136" spans="1:6" ht="18" customHeight="1">
      <c r="A10136" s="2">
        <v>8524992900</v>
      </c>
      <c r="B10136" s="2" t="s">
        <v>16336</v>
      </c>
      <c r="C10136" s="2" t="s">
        <v>16309</v>
      </c>
      <c r="D10136" s="2" t="s">
        <v>5439</v>
      </c>
      <c r="E10136" s="2" t="s">
        <v>149</v>
      </c>
      <c r="F10136" s="2"/>
    </row>
    <row r="10137" spans="1:6" ht="18" customHeight="1">
      <c r="A10137" s="2">
        <v>8524999010</v>
      </c>
      <c r="B10137" s="2" t="s">
        <v>16337</v>
      </c>
      <c r="C10137" s="2" t="s">
        <v>16309</v>
      </c>
      <c r="D10137" s="2" t="s">
        <v>5439</v>
      </c>
      <c r="E10137" s="2" t="s">
        <v>149</v>
      </c>
      <c r="F10137" s="2"/>
    </row>
    <row r="10138" spans="1:6" ht="18" customHeight="1">
      <c r="A10138" s="2">
        <v>8524999090</v>
      </c>
      <c r="B10138" s="2" t="s">
        <v>16338</v>
      </c>
      <c r="C10138" s="2" t="s">
        <v>16309</v>
      </c>
      <c r="D10138" s="2" t="s">
        <v>5439</v>
      </c>
      <c r="E10138" s="2" t="s">
        <v>149</v>
      </c>
      <c r="F10138" s="2"/>
    </row>
    <row r="10139" spans="1:6" ht="18" customHeight="1">
      <c r="A10139" s="2">
        <v>8525500000</v>
      </c>
      <c r="B10139" s="2" t="s">
        <v>16339</v>
      </c>
      <c r="C10139" s="2" t="s">
        <v>9068</v>
      </c>
      <c r="D10139" s="2" t="s">
        <v>14241</v>
      </c>
      <c r="E10139" s="2" t="s">
        <v>149</v>
      </c>
      <c r="F10139" s="2" t="s">
        <v>14703</v>
      </c>
    </row>
    <row r="10140" spans="1:6" ht="18" customHeight="1">
      <c r="A10140" s="2">
        <v>8525601000</v>
      </c>
      <c r="B10140" s="2" t="s">
        <v>16340</v>
      </c>
      <c r="C10140" s="2" t="s">
        <v>16341</v>
      </c>
      <c r="D10140" s="2" t="s">
        <v>14241</v>
      </c>
      <c r="E10140" s="2" t="s">
        <v>149</v>
      </c>
      <c r="F10140" s="2" t="s">
        <v>14703</v>
      </c>
    </row>
    <row r="10141" spans="1:6" ht="18" customHeight="1">
      <c r="A10141" s="2">
        <v>8525609000</v>
      </c>
      <c r="B10141" s="2" t="s">
        <v>16342</v>
      </c>
      <c r="C10141" s="2" t="s">
        <v>16341</v>
      </c>
      <c r="D10141" s="2" t="s">
        <v>14241</v>
      </c>
      <c r="E10141" s="2" t="s">
        <v>149</v>
      </c>
      <c r="F10141" s="2"/>
    </row>
    <row r="10142" spans="1:6" ht="18" customHeight="1">
      <c r="A10142" s="2">
        <v>8525811000</v>
      </c>
      <c r="B10142" s="2" t="s">
        <v>16343</v>
      </c>
      <c r="C10142" s="2" t="s">
        <v>16344</v>
      </c>
      <c r="D10142" s="2" t="s">
        <v>14241</v>
      </c>
      <c r="E10142" s="2" t="s">
        <v>149</v>
      </c>
      <c r="F10142" s="2"/>
    </row>
    <row r="10143" spans="1:6" ht="18" customHeight="1">
      <c r="A10143" s="2">
        <v>8525812000</v>
      </c>
      <c r="B10143" s="2" t="s">
        <v>16345</v>
      </c>
      <c r="C10143" s="2" t="s">
        <v>16344</v>
      </c>
      <c r="D10143" s="2" t="s">
        <v>14241</v>
      </c>
      <c r="E10143" s="2" t="s">
        <v>149</v>
      </c>
      <c r="F10143" s="2"/>
    </row>
    <row r="10144" spans="1:6" ht="18" customHeight="1">
      <c r="A10144" s="2">
        <v>8525813000</v>
      </c>
      <c r="B10144" s="2" t="s">
        <v>16346</v>
      </c>
      <c r="C10144" s="2" t="s">
        <v>16344</v>
      </c>
      <c r="D10144" s="2" t="s">
        <v>14241</v>
      </c>
      <c r="E10144" s="2" t="s">
        <v>149</v>
      </c>
      <c r="F10144" s="2"/>
    </row>
    <row r="10145" spans="1:6" ht="18" customHeight="1">
      <c r="A10145" s="2">
        <v>8525821010</v>
      </c>
      <c r="B10145" s="2" t="s">
        <v>16347</v>
      </c>
      <c r="C10145" s="2" t="s">
        <v>16344</v>
      </c>
      <c r="D10145" s="2" t="s">
        <v>14241</v>
      </c>
      <c r="E10145" s="2" t="s">
        <v>149</v>
      </c>
      <c r="F10145" s="2">
        <v>3</v>
      </c>
    </row>
    <row r="10146" spans="1:6" ht="18" customHeight="1">
      <c r="A10146" s="2">
        <v>8525821090</v>
      </c>
      <c r="B10146" s="2" t="s">
        <v>16348</v>
      </c>
      <c r="C10146" s="2" t="s">
        <v>16344</v>
      </c>
      <c r="D10146" s="2" t="s">
        <v>14241</v>
      </c>
      <c r="E10146" s="2" t="s">
        <v>149</v>
      </c>
      <c r="F10146" s="2"/>
    </row>
    <row r="10147" spans="1:6" ht="18" customHeight="1">
      <c r="A10147" s="2">
        <v>8525822000</v>
      </c>
      <c r="B10147" s="2" t="s">
        <v>16349</v>
      </c>
      <c r="C10147" s="2" t="s">
        <v>16344</v>
      </c>
      <c r="D10147" s="2" t="s">
        <v>14241</v>
      </c>
      <c r="E10147" s="2" t="s">
        <v>149</v>
      </c>
      <c r="F10147" s="2"/>
    </row>
    <row r="10148" spans="1:6" ht="18" customHeight="1">
      <c r="A10148" s="2">
        <v>8525823000</v>
      </c>
      <c r="B10148" s="2" t="s">
        <v>16350</v>
      </c>
      <c r="C10148" s="2" t="s">
        <v>16344</v>
      </c>
      <c r="D10148" s="2" t="s">
        <v>14241</v>
      </c>
      <c r="E10148" s="2" t="s">
        <v>149</v>
      </c>
      <c r="F10148" s="2"/>
    </row>
    <row r="10149" spans="1:6" ht="18" customHeight="1">
      <c r="A10149" s="2">
        <v>8525831000</v>
      </c>
      <c r="B10149" s="2" t="s">
        <v>16351</v>
      </c>
      <c r="C10149" s="2" t="s">
        <v>16344</v>
      </c>
      <c r="D10149" s="2" t="s">
        <v>14241</v>
      </c>
      <c r="E10149" s="2" t="s">
        <v>149</v>
      </c>
      <c r="F10149" s="2"/>
    </row>
    <row r="10150" spans="1:6" ht="18" customHeight="1">
      <c r="A10150" s="2">
        <v>8525832000</v>
      </c>
      <c r="B10150" s="2" t="s">
        <v>16352</v>
      </c>
      <c r="C10150" s="2" t="s">
        <v>16344</v>
      </c>
      <c r="D10150" s="2" t="s">
        <v>14241</v>
      </c>
      <c r="E10150" s="2" t="s">
        <v>149</v>
      </c>
      <c r="F10150" s="2"/>
    </row>
    <row r="10151" spans="1:6" ht="18" customHeight="1">
      <c r="A10151" s="2">
        <v>8525833000</v>
      </c>
      <c r="B10151" s="2" t="s">
        <v>16353</v>
      </c>
      <c r="C10151" s="2" t="s">
        <v>16344</v>
      </c>
      <c r="D10151" s="2" t="s">
        <v>14241</v>
      </c>
      <c r="E10151" s="2" t="s">
        <v>149</v>
      </c>
      <c r="F10151" s="2"/>
    </row>
    <row r="10152" spans="1:6" ht="18" customHeight="1">
      <c r="A10152" s="2">
        <v>8525891110</v>
      </c>
      <c r="B10152" s="2" t="s">
        <v>16354</v>
      </c>
      <c r="C10152" s="2" t="s">
        <v>16344</v>
      </c>
      <c r="D10152" s="2" t="s">
        <v>14241</v>
      </c>
      <c r="E10152" s="2" t="s">
        <v>149</v>
      </c>
      <c r="F10152" s="2">
        <v>3</v>
      </c>
    </row>
    <row r="10153" spans="1:6" ht="18" customHeight="1">
      <c r="A10153" s="2">
        <v>8525891190</v>
      </c>
      <c r="B10153" s="2" t="s">
        <v>16355</v>
      </c>
      <c r="C10153" s="2" t="s">
        <v>16344</v>
      </c>
      <c r="D10153" s="2" t="s">
        <v>14241</v>
      </c>
      <c r="E10153" s="2" t="s">
        <v>149</v>
      </c>
      <c r="F10153" s="2"/>
    </row>
    <row r="10154" spans="1:6" ht="18" customHeight="1">
      <c r="A10154" s="2">
        <v>8525891200</v>
      </c>
      <c r="B10154" s="2" t="s">
        <v>16356</v>
      </c>
      <c r="C10154" s="2" t="s">
        <v>16344</v>
      </c>
      <c r="D10154" s="2" t="s">
        <v>14241</v>
      </c>
      <c r="E10154" s="2" t="s">
        <v>149</v>
      </c>
      <c r="F10154" s="2"/>
    </row>
    <row r="10155" spans="1:6" ht="18" customHeight="1">
      <c r="A10155" s="2">
        <v>8525891900</v>
      </c>
      <c r="B10155" s="2" t="s">
        <v>16357</v>
      </c>
      <c r="C10155" s="2" t="s">
        <v>16344</v>
      </c>
      <c r="D10155" s="2" t="s">
        <v>14241</v>
      </c>
      <c r="E10155" s="2" t="s">
        <v>149</v>
      </c>
      <c r="F10155" s="2"/>
    </row>
    <row r="10156" spans="1:6" ht="18" customHeight="1">
      <c r="A10156" s="2">
        <v>8525892110</v>
      </c>
      <c r="B10156" s="2" t="s">
        <v>16358</v>
      </c>
      <c r="C10156" s="2" t="s">
        <v>16344</v>
      </c>
      <c r="D10156" s="2" t="s">
        <v>14241</v>
      </c>
      <c r="E10156" s="2" t="s">
        <v>149</v>
      </c>
      <c r="F10156" s="2">
        <v>3</v>
      </c>
    </row>
    <row r="10157" spans="1:6" ht="18" customHeight="1">
      <c r="A10157" s="2">
        <v>8525892190</v>
      </c>
      <c r="B10157" s="2" t="s">
        <v>16359</v>
      </c>
      <c r="C10157" s="2" t="s">
        <v>16344</v>
      </c>
      <c r="D10157" s="2" t="s">
        <v>14241</v>
      </c>
      <c r="E10157" s="2" t="s">
        <v>149</v>
      </c>
      <c r="F10157" s="2"/>
    </row>
    <row r="10158" spans="1:6" ht="18" customHeight="1">
      <c r="A10158" s="2">
        <v>8525892200</v>
      </c>
      <c r="B10158" s="2" t="s">
        <v>16360</v>
      </c>
      <c r="C10158" s="2" t="s">
        <v>16344</v>
      </c>
      <c r="D10158" s="2" t="s">
        <v>14241</v>
      </c>
      <c r="E10158" s="2" t="s">
        <v>149</v>
      </c>
      <c r="F10158" s="2"/>
    </row>
    <row r="10159" spans="1:6" ht="18" customHeight="1">
      <c r="A10159" s="2">
        <v>8525892300</v>
      </c>
      <c r="B10159" s="2" t="s">
        <v>16361</v>
      </c>
      <c r="C10159" s="2" t="s">
        <v>16344</v>
      </c>
      <c r="D10159" s="2" t="s">
        <v>14241</v>
      </c>
      <c r="E10159" s="2" t="s">
        <v>149</v>
      </c>
      <c r="F10159" s="2"/>
    </row>
    <row r="10160" spans="1:6" ht="18" customHeight="1">
      <c r="A10160" s="2">
        <v>8525892900</v>
      </c>
      <c r="B10160" s="2" t="s">
        <v>16362</v>
      </c>
      <c r="C10160" s="2" t="s">
        <v>16344</v>
      </c>
      <c r="D10160" s="2" t="s">
        <v>14241</v>
      </c>
      <c r="E10160" s="2" t="s">
        <v>149</v>
      </c>
      <c r="F10160" s="2"/>
    </row>
    <row r="10161" spans="1:6" ht="18" customHeight="1">
      <c r="A10161" s="2">
        <v>8525893110</v>
      </c>
      <c r="B10161" s="2" t="s">
        <v>16363</v>
      </c>
      <c r="C10161" s="2" t="s">
        <v>16344</v>
      </c>
      <c r="D10161" s="2" t="s">
        <v>14241</v>
      </c>
      <c r="E10161" s="2" t="s">
        <v>149</v>
      </c>
      <c r="F10161" s="2">
        <v>3</v>
      </c>
    </row>
    <row r="10162" spans="1:6" ht="18" customHeight="1">
      <c r="A10162" s="2">
        <v>8525893190</v>
      </c>
      <c r="B10162" s="2" t="s">
        <v>16364</v>
      </c>
      <c r="C10162" s="2" t="s">
        <v>16344</v>
      </c>
      <c r="D10162" s="2" t="s">
        <v>14241</v>
      </c>
      <c r="E10162" s="2" t="s">
        <v>149</v>
      </c>
      <c r="F10162" s="2"/>
    </row>
    <row r="10163" spans="1:6" ht="18" customHeight="1">
      <c r="A10163" s="2">
        <v>8525893200</v>
      </c>
      <c r="B10163" s="2" t="s">
        <v>16365</v>
      </c>
      <c r="C10163" s="2" t="s">
        <v>16344</v>
      </c>
      <c r="D10163" s="2" t="s">
        <v>14241</v>
      </c>
      <c r="E10163" s="2" t="s">
        <v>149</v>
      </c>
      <c r="F10163" s="2"/>
    </row>
    <row r="10164" spans="1:6" ht="18" customHeight="1">
      <c r="A10164" s="2">
        <v>8525893300</v>
      </c>
      <c r="B10164" s="2" t="s">
        <v>16366</v>
      </c>
      <c r="C10164" s="2" t="s">
        <v>16344</v>
      </c>
      <c r="D10164" s="2" t="s">
        <v>14241</v>
      </c>
      <c r="E10164" s="2" t="s">
        <v>149</v>
      </c>
      <c r="F10164" s="2"/>
    </row>
    <row r="10165" spans="1:6" ht="18" customHeight="1">
      <c r="A10165" s="2">
        <v>8525893900</v>
      </c>
      <c r="B10165" s="2" t="s">
        <v>16367</v>
      </c>
      <c r="C10165" s="2" t="s">
        <v>16344</v>
      </c>
      <c r="D10165" s="2" t="s">
        <v>14241</v>
      </c>
      <c r="E10165" s="2" t="s">
        <v>149</v>
      </c>
      <c r="F10165" s="2"/>
    </row>
    <row r="10166" spans="1:6" ht="18" customHeight="1">
      <c r="A10166" s="2">
        <v>8526101010</v>
      </c>
      <c r="B10166" s="2" t="s">
        <v>16368</v>
      </c>
      <c r="C10166" s="2" t="s">
        <v>9068</v>
      </c>
      <c r="D10166" s="2" t="s">
        <v>14241</v>
      </c>
      <c r="E10166" s="2" t="s">
        <v>149</v>
      </c>
      <c r="F10166" s="2">
        <v>3</v>
      </c>
    </row>
    <row r="10167" spans="1:6" ht="18" customHeight="1">
      <c r="A10167" s="2">
        <v>8526101090</v>
      </c>
      <c r="B10167" s="2" t="s">
        <v>16369</v>
      </c>
      <c r="C10167" s="2" t="s">
        <v>9068</v>
      </c>
      <c r="D10167" s="2" t="s">
        <v>14241</v>
      </c>
      <c r="E10167" s="2" t="s">
        <v>149</v>
      </c>
      <c r="F10167" s="2"/>
    </row>
    <row r="10168" spans="1:6" ht="18" customHeight="1">
      <c r="A10168" s="2">
        <v>8526109011</v>
      </c>
      <c r="B10168" s="2" t="s">
        <v>16370</v>
      </c>
      <c r="C10168" s="2" t="s">
        <v>9068</v>
      </c>
      <c r="D10168" s="2" t="s">
        <v>14241</v>
      </c>
      <c r="E10168" s="2" t="s">
        <v>149</v>
      </c>
      <c r="F10168" s="2">
        <v>3</v>
      </c>
    </row>
    <row r="10169" spans="1:6" ht="18" customHeight="1">
      <c r="A10169" s="2">
        <v>8526109019</v>
      </c>
      <c r="B10169" s="2" t="s">
        <v>16371</v>
      </c>
      <c r="C10169" s="2" t="s">
        <v>9068</v>
      </c>
      <c r="D10169" s="2" t="s">
        <v>14241</v>
      </c>
      <c r="E10169" s="2" t="s">
        <v>149</v>
      </c>
      <c r="F10169" s="2"/>
    </row>
    <row r="10170" spans="1:6" ht="18" customHeight="1">
      <c r="A10170" s="2">
        <v>8526109020</v>
      </c>
      <c r="B10170" s="2" t="s">
        <v>16372</v>
      </c>
      <c r="C10170" s="2" t="s">
        <v>9068</v>
      </c>
      <c r="D10170" s="2" t="s">
        <v>14241</v>
      </c>
      <c r="E10170" s="2" t="s">
        <v>149</v>
      </c>
      <c r="F10170" s="2" t="s">
        <v>14703</v>
      </c>
    </row>
    <row r="10171" spans="1:6" ht="18" customHeight="1">
      <c r="A10171" s="2">
        <v>8526109030</v>
      </c>
      <c r="B10171" s="2" t="s">
        <v>16373</v>
      </c>
      <c r="C10171" s="2" t="s">
        <v>9068</v>
      </c>
      <c r="D10171" s="2" t="s">
        <v>14241</v>
      </c>
      <c r="E10171" s="2" t="s">
        <v>149</v>
      </c>
      <c r="F10171" s="2">
        <v>3</v>
      </c>
    </row>
    <row r="10172" spans="1:6" ht="18" customHeight="1">
      <c r="A10172" s="2">
        <v>8526109040</v>
      </c>
      <c r="B10172" s="2" t="s">
        <v>16374</v>
      </c>
      <c r="C10172" s="2" t="s">
        <v>9068</v>
      </c>
      <c r="D10172" s="2" t="s">
        <v>14241</v>
      </c>
      <c r="E10172" s="2" t="s">
        <v>149</v>
      </c>
      <c r="F10172" s="2">
        <v>3</v>
      </c>
    </row>
    <row r="10173" spans="1:6" ht="18" customHeight="1">
      <c r="A10173" s="2">
        <v>8526109090</v>
      </c>
      <c r="B10173" s="2" t="s">
        <v>16375</v>
      </c>
      <c r="C10173" s="2" t="s">
        <v>9068</v>
      </c>
      <c r="D10173" s="2" t="s">
        <v>14241</v>
      </c>
      <c r="E10173" s="2" t="s">
        <v>149</v>
      </c>
      <c r="F10173" s="2"/>
    </row>
    <row r="10174" spans="1:6" ht="18" customHeight="1">
      <c r="A10174" s="2">
        <v>8526911000</v>
      </c>
      <c r="B10174" s="2" t="s">
        <v>16376</v>
      </c>
      <c r="C10174" s="2" t="s">
        <v>9068</v>
      </c>
      <c r="D10174" s="2" t="s">
        <v>14241</v>
      </c>
      <c r="E10174" s="2" t="s">
        <v>149</v>
      </c>
      <c r="F10174" s="2"/>
    </row>
    <row r="10175" spans="1:6" ht="18" customHeight="1">
      <c r="A10175" s="2">
        <v>8526919010</v>
      </c>
      <c r="B10175" s="2" t="s">
        <v>16377</v>
      </c>
      <c r="C10175" s="2" t="s">
        <v>9068</v>
      </c>
      <c r="D10175" s="2" t="s">
        <v>14241</v>
      </c>
      <c r="E10175" s="2" t="s">
        <v>149</v>
      </c>
      <c r="F10175" s="2"/>
    </row>
    <row r="10176" spans="1:6" ht="18" customHeight="1">
      <c r="A10176" s="2">
        <v>8526919090</v>
      </c>
      <c r="B10176" s="2" t="s">
        <v>16378</v>
      </c>
      <c r="C10176" s="2" t="s">
        <v>9068</v>
      </c>
      <c r="D10176" s="2" t="s">
        <v>14241</v>
      </c>
      <c r="E10176" s="2" t="s">
        <v>149</v>
      </c>
      <c r="F10176" s="2"/>
    </row>
    <row r="10177" spans="1:6" ht="18" customHeight="1">
      <c r="A10177" s="2">
        <v>8526920010</v>
      </c>
      <c r="B10177" s="2" t="s">
        <v>16379</v>
      </c>
      <c r="C10177" s="2" t="s">
        <v>16380</v>
      </c>
      <c r="D10177" s="2" t="s">
        <v>14241</v>
      </c>
      <c r="E10177" s="2" t="s">
        <v>149</v>
      </c>
      <c r="F10177" s="2" t="s">
        <v>15297</v>
      </c>
    </row>
    <row r="10178" spans="1:6" ht="18" customHeight="1">
      <c r="A10178" s="2">
        <v>8526920090</v>
      </c>
      <c r="B10178" s="2" t="s">
        <v>16381</v>
      </c>
      <c r="C10178" s="2" t="s">
        <v>16380</v>
      </c>
      <c r="D10178" s="2" t="s">
        <v>14241</v>
      </c>
      <c r="E10178" s="2" t="s">
        <v>149</v>
      </c>
      <c r="F10178" s="2" t="s">
        <v>14703</v>
      </c>
    </row>
    <row r="10179" spans="1:6" ht="18" customHeight="1">
      <c r="A10179" s="2">
        <v>8527120000</v>
      </c>
      <c r="B10179" s="2" t="s">
        <v>16382</v>
      </c>
      <c r="C10179" s="2" t="s">
        <v>16383</v>
      </c>
      <c r="D10179" s="2" t="s">
        <v>14241</v>
      </c>
      <c r="E10179" s="2" t="s">
        <v>149</v>
      </c>
      <c r="F10179" s="2"/>
    </row>
    <row r="10180" spans="1:6" ht="18" customHeight="1">
      <c r="A10180" s="2">
        <v>8527130000</v>
      </c>
      <c r="B10180" s="2" t="s">
        <v>16384</v>
      </c>
      <c r="C10180" s="2" t="s">
        <v>16383</v>
      </c>
      <c r="D10180" s="2" t="s">
        <v>14241</v>
      </c>
      <c r="E10180" s="2" t="s">
        <v>149</v>
      </c>
      <c r="F10180" s="2"/>
    </row>
    <row r="10181" spans="1:6" ht="18" customHeight="1">
      <c r="A10181" s="2">
        <v>8527190000</v>
      </c>
      <c r="B10181" s="2" t="s">
        <v>16385</v>
      </c>
      <c r="C10181" s="2" t="s">
        <v>16383</v>
      </c>
      <c r="D10181" s="2" t="s">
        <v>14241</v>
      </c>
      <c r="E10181" s="2" t="s">
        <v>149</v>
      </c>
      <c r="F10181" s="2"/>
    </row>
    <row r="10182" spans="1:6" ht="18" customHeight="1">
      <c r="A10182" s="2">
        <v>8527210010</v>
      </c>
      <c r="B10182" s="2" t="s">
        <v>16386</v>
      </c>
      <c r="C10182" s="2" t="s">
        <v>16387</v>
      </c>
      <c r="D10182" s="2" t="s">
        <v>14241</v>
      </c>
      <c r="E10182" s="2" t="s">
        <v>149</v>
      </c>
      <c r="F10182" s="2"/>
    </row>
    <row r="10183" spans="1:6" ht="18" customHeight="1">
      <c r="A10183" s="2">
        <v>8527210090</v>
      </c>
      <c r="B10183" s="2" t="s">
        <v>16388</v>
      </c>
      <c r="C10183" s="2" t="s">
        <v>16387</v>
      </c>
      <c r="D10183" s="2" t="s">
        <v>14241</v>
      </c>
      <c r="E10183" s="2" t="s">
        <v>149</v>
      </c>
      <c r="F10183" s="2"/>
    </row>
    <row r="10184" spans="1:6" ht="18" customHeight="1">
      <c r="A10184" s="2">
        <v>8527290000</v>
      </c>
      <c r="B10184" s="2" t="s">
        <v>16389</v>
      </c>
      <c r="C10184" s="2" t="s">
        <v>16341</v>
      </c>
      <c r="D10184" s="2" t="s">
        <v>14241</v>
      </c>
      <c r="E10184" s="2" t="s">
        <v>149</v>
      </c>
      <c r="F10184" s="2"/>
    </row>
    <row r="10185" spans="1:6" ht="18" customHeight="1">
      <c r="A10185" s="2">
        <v>8527910000</v>
      </c>
      <c r="B10185" s="2" t="s">
        <v>16390</v>
      </c>
      <c r="C10185" s="2" t="s">
        <v>9068</v>
      </c>
      <c r="D10185" s="2" t="s">
        <v>14241</v>
      </c>
      <c r="E10185" s="2" t="s">
        <v>149</v>
      </c>
      <c r="F10185" s="2"/>
    </row>
    <row r="10186" spans="1:6" ht="18" customHeight="1">
      <c r="A10186" s="2">
        <v>8527920000</v>
      </c>
      <c r="B10186" s="2" t="s">
        <v>16391</v>
      </c>
      <c r="C10186" s="2" t="s">
        <v>9068</v>
      </c>
      <c r="D10186" s="2" t="s">
        <v>14241</v>
      </c>
      <c r="E10186" s="2" t="s">
        <v>149</v>
      </c>
      <c r="F10186" s="2"/>
    </row>
    <row r="10187" spans="1:6" ht="18" customHeight="1">
      <c r="A10187" s="2">
        <v>8527990000</v>
      </c>
      <c r="B10187" s="2" t="s">
        <v>16392</v>
      </c>
      <c r="C10187" s="2" t="s">
        <v>9068</v>
      </c>
      <c r="D10187" s="2" t="s">
        <v>14241</v>
      </c>
      <c r="E10187" s="2" t="s">
        <v>149</v>
      </c>
      <c r="F10187" s="2"/>
    </row>
    <row r="10188" spans="1:6" ht="18" customHeight="1">
      <c r="A10188" s="2">
        <v>8528420000</v>
      </c>
      <c r="B10188" s="2" t="s">
        <v>16393</v>
      </c>
      <c r="C10188" s="2" t="s">
        <v>16394</v>
      </c>
      <c r="D10188" s="2" t="s">
        <v>14241</v>
      </c>
      <c r="E10188" s="2" t="s">
        <v>149</v>
      </c>
      <c r="F10188" s="2">
        <v>6</v>
      </c>
    </row>
    <row r="10189" spans="1:6" ht="18" customHeight="1">
      <c r="A10189" s="2">
        <v>8528491000</v>
      </c>
      <c r="B10189" s="2" t="s">
        <v>16395</v>
      </c>
      <c r="C10189" s="2" t="s">
        <v>16396</v>
      </c>
      <c r="D10189" s="2" t="s">
        <v>14241</v>
      </c>
      <c r="E10189" s="2" t="s">
        <v>149</v>
      </c>
      <c r="F10189" s="2">
        <v>6</v>
      </c>
    </row>
    <row r="10190" spans="1:6" ht="18" customHeight="1">
      <c r="A10190" s="2">
        <v>8528499000</v>
      </c>
      <c r="B10190" s="2" t="s">
        <v>16397</v>
      </c>
      <c r="C10190" s="2" t="s">
        <v>16396</v>
      </c>
      <c r="D10190" s="2" t="s">
        <v>14241</v>
      </c>
      <c r="E10190" s="2" t="s">
        <v>149</v>
      </c>
      <c r="F10190" s="2">
        <v>6</v>
      </c>
    </row>
    <row r="10191" spans="1:6" ht="18" customHeight="1">
      <c r="A10191" s="2">
        <v>8528521100</v>
      </c>
      <c r="B10191" s="2" t="s">
        <v>16398</v>
      </c>
      <c r="C10191" s="2" t="s">
        <v>16399</v>
      </c>
      <c r="D10191" s="2" t="s">
        <v>14241</v>
      </c>
      <c r="E10191" s="2" t="s">
        <v>149</v>
      </c>
      <c r="F10191" s="2"/>
    </row>
    <row r="10192" spans="1:6" ht="18" customHeight="1">
      <c r="A10192" s="2">
        <v>8528521200</v>
      </c>
      <c r="B10192" s="2" t="s">
        <v>16400</v>
      </c>
      <c r="C10192" s="2" t="s">
        <v>16399</v>
      </c>
      <c r="D10192" s="2" t="s">
        <v>14241</v>
      </c>
      <c r="E10192" s="2" t="s">
        <v>149</v>
      </c>
      <c r="F10192" s="2">
        <v>6</v>
      </c>
    </row>
    <row r="10193" spans="1:6" ht="18" customHeight="1">
      <c r="A10193" s="2">
        <v>8528521900</v>
      </c>
      <c r="B10193" s="2" t="s">
        <v>16401</v>
      </c>
      <c r="C10193" s="2" t="s">
        <v>16399</v>
      </c>
      <c r="D10193" s="2" t="s">
        <v>14241</v>
      </c>
      <c r="E10193" s="2" t="s">
        <v>149</v>
      </c>
      <c r="F10193" s="2">
        <v>6</v>
      </c>
    </row>
    <row r="10194" spans="1:6" ht="18" customHeight="1">
      <c r="A10194" s="2">
        <v>8528529100</v>
      </c>
      <c r="B10194" s="2" t="s">
        <v>16402</v>
      </c>
      <c r="C10194" s="2" t="s">
        <v>16394</v>
      </c>
      <c r="D10194" s="2" t="s">
        <v>14241</v>
      </c>
      <c r="E10194" s="2" t="s">
        <v>149</v>
      </c>
      <c r="F10194" s="2"/>
    </row>
    <row r="10195" spans="1:6" ht="18" customHeight="1">
      <c r="A10195" s="2">
        <v>8528529200</v>
      </c>
      <c r="B10195" s="2" t="s">
        <v>16403</v>
      </c>
      <c r="C10195" s="2" t="s">
        <v>16394</v>
      </c>
      <c r="D10195" s="2" t="s">
        <v>14241</v>
      </c>
      <c r="E10195" s="2" t="s">
        <v>149</v>
      </c>
      <c r="F10195" s="2">
        <v>6</v>
      </c>
    </row>
    <row r="10196" spans="1:6" ht="18" customHeight="1">
      <c r="A10196" s="2">
        <v>8528529900</v>
      </c>
      <c r="B10196" s="2" t="s">
        <v>16404</v>
      </c>
      <c r="C10196" s="2" t="s">
        <v>16394</v>
      </c>
      <c r="D10196" s="2" t="s">
        <v>14241</v>
      </c>
      <c r="E10196" s="2" t="s">
        <v>149</v>
      </c>
      <c r="F10196" s="2">
        <v>6</v>
      </c>
    </row>
    <row r="10197" spans="1:6" ht="18" customHeight="1">
      <c r="A10197" s="2">
        <v>8528591020</v>
      </c>
      <c r="B10197" s="2" t="s">
        <v>16405</v>
      </c>
      <c r="C10197" s="2" t="s">
        <v>16406</v>
      </c>
      <c r="D10197" s="2" t="s">
        <v>14241</v>
      </c>
      <c r="E10197" s="2" t="s">
        <v>149</v>
      </c>
      <c r="F10197" s="2">
        <v>6</v>
      </c>
    </row>
    <row r="10198" spans="1:6" ht="18" customHeight="1">
      <c r="A10198" s="2">
        <v>8528591090</v>
      </c>
      <c r="B10198" s="2" t="s">
        <v>16407</v>
      </c>
      <c r="C10198" s="2" t="s">
        <v>16406</v>
      </c>
      <c r="D10198" s="2" t="s">
        <v>14241</v>
      </c>
      <c r="E10198" s="2" t="s">
        <v>149</v>
      </c>
      <c r="F10198" s="2">
        <v>6</v>
      </c>
    </row>
    <row r="10199" spans="1:6" ht="18" customHeight="1">
      <c r="A10199" s="2">
        <v>8528599000</v>
      </c>
      <c r="B10199" s="2" t="s">
        <v>16408</v>
      </c>
      <c r="C10199" s="2" t="s">
        <v>16396</v>
      </c>
      <c r="D10199" s="2" t="s">
        <v>14241</v>
      </c>
      <c r="E10199" s="2" t="s">
        <v>149</v>
      </c>
      <c r="F10199" s="2">
        <v>6</v>
      </c>
    </row>
    <row r="10200" spans="1:6" ht="18" customHeight="1">
      <c r="A10200" s="2">
        <v>8528621000</v>
      </c>
      <c r="B10200" s="2" t="s">
        <v>16409</v>
      </c>
      <c r="C10200" s="2" t="s">
        <v>16410</v>
      </c>
      <c r="D10200" s="2" t="s">
        <v>14241</v>
      </c>
      <c r="E10200" s="2" t="s">
        <v>149</v>
      </c>
      <c r="F10200" s="2"/>
    </row>
    <row r="10201" spans="1:6" ht="18" customHeight="1">
      <c r="A10201" s="2">
        <v>8528622000</v>
      </c>
      <c r="B10201" s="2" t="s">
        <v>16411</v>
      </c>
      <c r="C10201" s="2" t="s">
        <v>16410</v>
      </c>
      <c r="D10201" s="2" t="s">
        <v>14241</v>
      </c>
      <c r="E10201" s="2" t="s">
        <v>149</v>
      </c>
      <c r="F10201" s="2">
        <v>6</v>
      </c>
    </row>
    <row r="10202" spans="1:6" ht="18" customHeight="1">
      <c r="A10202" s="2">
        <v>8528629000</v>
      </c>
      <c r="B10202" s="2" t="s">
        <v>16412</v>
      </c>
      <c r="C10202" s="2" t="s">
        <v>16410</v>
      </c>
      <c r="D10202" s="2" t="s">
        <v>14241</v>
      </c>
      <c r="E10202" s="2" t="s">
        <v>149</v>
      </c>
      <c r="F10202" s="2"/>
    </row>
    <row r="10203" spans="1:6" ht="18" customHeight="1">
      <c r="A10203" s="2">
        <v>8528691000</v>
      </c>
      <c r="B10203" s="2" t="s">
        <v>16413</v>
      </c>
      <c r="C10203" s="2" t="s">
        <v>16410</v>
      </c>
      <c r="D10203" s="2" t="s">
        <v>14241</v>
      </c>
      <c r="E10203" s="2" t="s">
        <v>149</v>
      </c>
      <c r="F10203" s="2">
        <v>6</v>
      </c>
    </row>
    <row r="10204" spans="1:6" ht="18" customHeight="1">
      <c r="A10204" s="2">
        <v>8528699000</v>
      </c>
      <c r="B10204" s="2" t="s">
        <v>16414</v>
      </c>
      <c r="C10204" s="2" t="s">
        <v>16410</v>
      </c>
      <c r="D10204" s="2" t="s">
        <v>14241</v>
      </c>
      <c r="E10204" s="2" t="s">
        <v>149</v>
      </c>
      <c r="F10204" s="2"/>
    </row>
    <row r="10205" spans="1:6" ht="18" customHeight="1">
      <c r="A10205" s="2">
        <v>8528711000</v>
      </c>
      <c r="B10205" s="2" t="s">
        <v>16415</v>
      </c>
      <c r="C10205" s="2" t="s">
        <v>16416</v>
      </c>
      <c r="D10205" s="2" t="s">
        <v>14241</v>
      </c>
      <c r="E10205" s="2" t="s">
        <v>149</v>
      </c>
      <c r="F10205" s="2" t="s">
        <v>14703</v>
      </c>
    </row>
    <row r="10206" spans="1:6" ht="18" customHeight="1">
      <c r="A10206" s="2">
        <v>8528718000</v>
      </c>
      <c r="B10206" s="2" t="s">
        <v>16417</v>
      </c>
      <c r="C10206" s="2" t="s">
        <v>16416</v>
      </c>
      <c r="D10206" s="2" t="s">
        <v>14241</v>
      </c>
      <c r="E10206" s="2" t="s">
        <v>149</v>
      </c>
      <c r="F10206" s="2"/>
    </row>
    <row r="10207" spans="1:6" ht="18" customHeight="1">
      <c r="A10207" s="2">
        <v>8528719000</v>
      </c>
      <c r="B10207" s="2" t="s">
        <v>16418</v>
      </c>
      <c r="C10207" s="2" t="s">
        <v>16416</v>
      </c>
      <c r="D10207" s="2" t="s">
        <v>14241</v>
      </c>
      <c r="E10207" s="2" t="s">
        <v>149</v>
      </c>
      <c r="F10207" s="2"/>
    </row>
    <row r="10208" spans="1:6" ht="18" customHeight="1">
      <c r="A10208" s="2">
        <v>8528721100</v>
      </c>
      <c r="B10208" s="2" t="s">
        <v>16419</v>
      </c>
      <c r="C10208" s="2" t="s">
        <v>16396</v>
      </c>
      <c r="D10208" s="2" t="s">
        <v>14241</v>
      </c>
      <c r="E10208" s="2" t="s">
        <v>149</v>
      </c>
      <c r="F10208" s="2">
        <v>6</v>
      </c>
    </row>
    <row r="10209" spans="1:6" ht="18" customHeight="1">
      <c r="A10209" s="2">
        <v>8528721200</v>
      </c>
      <c r="B10209" s="2" t="s">
        <v>16420</v>
      </c>
      <c r="C10209" s="2" t="s">
        <v>16396</v>
      </c>
      <c r="D10209" s="2" t="s">
        <v>14241</v>
      </c>
      <c r="E10209" s="2" t="s">
        <v>149</v>
      </c>
      <c r="F10209" s="2">
        <v>6</v>
      </c>
    </row>
    <row r="10210" spans="1:6" ht="18" customHeight="1">
      <c r="A10210" s="2">
        <v>8528721900</v>
      </c>
      <c r="B10210" s="2" t="s">
        <v>16421</v>
      </c>
      <c r="C10210" s="2" t="s">
        <v>16396</v>
      </c>
      <c r="D10210" s="2" t="s">
        <v>14241</v>
      </c>
      <c r="E10210" s="2" t="s">
        <v>149</v>
      </c>
      <c r="F10210" s="2">
        <v>6</v>
      </c>
    </row>
    <row r="10211" spans="1:6" ht="18" customHeight="1">
      <c r="A10211" s="2">
        <v>8528722100</v>
      </c>
      <c r="B10211" s="2" t="s">
        <v>16422</v>
      </c>
      <c r="C10211" s="2" t="s">
        <v>16396</v>
      </c>
      <c r="D10211" s="2" t="s">
        <v>14241</v>
      </c>
      <c r="E10211" s="2" t="s">
        <v>149</v>
      </c>
      <c r="F10211" s="2"/>
    </row>
    <row r="10212" spans="1:6" ht="18" customHeight="1">
      <c r="A10212" s="2">
        <v>8528722200</v>
      </c>
      <c r="B10212" s="2" t="s">
        <v>16423</v>
      </c>
      <c r="C10212" s="2" t="s">
        <v>16396</v>
      </c>
      <c r="D10212" s="2" t="s">
        <v>14241</v>
      </c>
      <c r="E10212" s="2" t="s">
        <v>149</v>
      </c>
      <c r="F10212" s="2"/>
    </row>
    <row r="10213" spans="1:6" ht="18" customHeight="1">
      <c r="A10213" s="2">
        <v>8528722900</v>
      </c>
      <c r="B10213" s="2" t="s">
        <v>16424</v>
      </c>
      <c r="C10213" s="2" t="s">
        <v>16396</v>
      </c>
      <c r="D10213" s="2" t="s">
        <v>14241</v>
      </c>
      <c r="E10213" s="2" t="s">
        <v>149</v>
      </c>
      <c r="F10213" s="2"/>
    </row>
    <row r="10214" spans="1:6" ht="18" customHeight="1">
      <c r="A10214" s="2">
        <v>8528723100</v>
      </c>
      <c r="B10214" s="2" t="s">
        <v>16425</v>
      </c>
      <c r="C10214" s="2" t="s">
        <v>16396</v>
      </c>
      <c r="D10214" s="2" t="s">
        <v>14241</v>
      </c>
      <c r="E10214" s="2" t="s">
        <v>149</v>
      </c>
      <c r="F10214" s="2"/>
    </row>
    <row r="10215" spans="1:6" ht="18" customHeight="1">
      <c r="A10215" s="2">
        <v>8528723200</v>
      </c>
      <c r="B10215" s="2" t="s">
        <v>16426</v>
      </c>
      <c r="C10215" s="2" t="s">
        <v>16396</v>
      </c>
      <c r="D10215" s="2" t="s">
        <v>14241</v>
      </c>
      <c r="E10215" s="2" t="s">
        <v>149</v>
      </c>
      <c r="F10215" s="2"/>
    </row>
    <row r="10216" spans="1:6" ht="18" customHeight="1">
      <c r="A10216" s="2">
        <v>8528723900</v>
      </c>
      <c r="B10216" s="2" t="s">
        <v>16427</v>
      </c>
      <c r="C10216" s="2" t="s">
        <v>16396</v>
      </c>
      <c r="D10216" s="2" t="s">
        <v>14241</v>
      </c>
      <c r="E10216" s="2" t="s">
        <v>149</v>
      </c>
      <c r="F10216" s="2"/>
    </row>
    <row r="10217" spans="1:6" ht="18" customHeight="1">
      <c r="A10217" s="2">
        <v>8528729100</v>
      </c>
      <c r="B10217" s="2" t="s">
        <v>16428</v>
      </c>
      <c r="C10217" s="2" t="s">
        <v>16396</v>
      </c>
      <c r="D10217" s="2" t="s">
        <v>14241</v>
      </c>
      <c r="E10217" s="2" t="s">
        <v>149</v>
      </c>
      <c r="F10217" s="2"/>
    </row>
    <row r="10218" spans="1:6" ht="18" customHeight="1">
      <c r="A10218" s="2">
        <v>8528729200</v>
      </c>
      <c r="B10218" s="2" t="s">
        <v>16429</v>
      </c>
      <c r="C10218" s="2" t="s">
        <v>16396</v>
      </c>
      <c r="D10218" s="2" t="s">
        <v>14241</v>
      </c>
      <c r="E10218" s="2" t="s">
        <v>149</v>
      </c>
      <c r="F10218" s="2"/>
    </row>
    <row r="10219" spans="1:6" ht="18" customHeight="1">
      <c r="A10219" s="2">
        <v>8528729900</v>
      </c>
      <c r="B10219" s="2" t="s">
        <v>16430</v>
      </c>
      <c r="C10219" s="2" t="s">
        <v>16396</v>
      </c>
      <c r="D10219" s="2" t="s">
        <v>14241</v>
      </c>
      <c r="E10219" s="2" t="s">
        <v>149</v>
      </c>
      <c r="F10219" s="2"/>
    </row>
    <row r="10220" spans="1:6" ht="18" customHeight="1">
      <c r="A10220" s="2">
        <v>8528730000</v>
      </c>
      <c r="B10220" s="2" t="s">
        <v>16431</v>
      </c>
      <c r="C10220" s="2" t="s">
        <v>16396</v>
      </c>
      <c r="D10220" s="2" t="s">
        <v>14241</v>
      </c>
      <c r="E10220" s="2" t="s">
        <v>149</v>
      </c>
      <c r="F10220" s="2">
        <v>6</v>
      </c>
    </row>
    <row r="10221" spans="1:6" ht="18" customHeight="1">
      <c r="A10221" s="2">
        <v>8529101000</v>
      </c>
      <c r="B10221" s="2" t="s">
        <v>16432</v>
      </c>
      <c r="C10221" s="2" t="s">
        <v>14326</v>
      </c>
      <c r="D10221" s="2" t="s">
        <v>149</v>
      </c>
      <c r="E10221" s="2"/>
      <c r="F10221" s="2"/>
    </row>
    <row r="10222" spans="1:6" ht="18" customHeight="1">
      <c r="A10222" s="2">
        <v>8529102000</v>
      </c>
      <c r="B10222" s="2" t="s">
        <v>16433</v>
      </c>
      <c r="C10222" s="2" t="s">
        <v>14326</v>
      </c>
      <c r="D10222" s="2" t="s">
        <v>149</v>
      </c>
      <c r="E10222" s="2"/>
      <c r="F10222" s="2"/>
    </row>
    <row r="10223" spans="1:6" ht="18" customHeight="1">
      <c r="A10223" s="2">
        <v>8529109020</v>
      </c>
      <c r="B10223" s="2" t="s">
        <v>16434</v>
      </c>
      <c r="C10223" s="2" t="s">
        <v>14326</v>
      </c>
      <c r="D10223" s="2" t="s">
        <v>149</v>
      </c>
      <c r="E10223" s="2" t="s">
        <v>5439</v>
      </c>
      <c r="F10223" s="2" t="s">
        <v>14703</v>
      </c>
    </row>
    <row r="10224" spans="1:6" ht="18" customHeight="1">
      <c r="A10224" s="2">
        <v>8529109090</v>
      </c>
      <c r="B10224" s="2" t="s">
        <v>16435</v>
      </c>
      <c r="C10224" s="2" t="s">
        <v>14326</v>
      </c>
      <c r="D10224" s="2" t="s">
        <v>149</v>
      </c>
      <c r="E10224" s="2" t="s">
        <v>5439</v>
      </c>
      <c r="F10224" s="2"/>
    </row>
    <row r="10225" spans="1:6" ht="18" customHeight="1">
      <c r="A10225" s="2">
        <v>8529901010</v>
      </c>
      <c r="B10225" s="2" t="s">
        <v>16436</v>
      </c>
      <c r="C10225" s="2" t="s">
        <v>14326</v>
      </c>
      <c r="D10225" s="2" t="s">
        <v>149</v>
      </c>
      <c r="E10225" s="2" t="s">
        <v>5439</v>
      </c>
      <c r="F10225" s="2" t="s">
        <v>14703</v>
      </c>
    </row>
    <row r="10226" spans="1:6" ht="18" customHeight="1">
      <c r="A10226" s="2">
        <v>8529901090</v>
      </c>
      <c r="B10226" s="2" t="s">
        <v>16437</v>
      </c>
      <c r="C10226" s="2" t="s">
        <v>14326</v>
      </c>
      <c r="D10226" s="2" t="s">
        <v>149</v>
      </c>
      <c r="E10226" s="2" t="s">
        <v>5439</v>
      </c>
      <c r="F10226" s="2"/>
    </row>
    <row r="10227" spans="1:6" ht="18" customHeight="1">
      <c r="A10227" s="2">
        <v>8529902010</v>
      </c>
      <c r="B10227" s="2" t="s">
        <v>16438</v>
      </c>
      <c r="C10227" s="2" t="s">
        <v>14326</v>
      </c>
      <c r="D10227" s="2" t="s">
        <v>149</v>
      </c>
      <c r="E10227" s="2" t="s">
        <v>5439</v>
      </c>
      <c r="F10227" s="2"/>
    </row>
    <row r="10228" spans="1:6" ht="18" customHeight="1">
      <c r="A10228" s="2">
        <v>8529902090</v>
      </c>
      <c r="B10228" s="2" t="s">
        <v>16439</v>
      </c>
      <c r="C10228" s="2" t="s">
        <v>14326</v>
      </c>
      <c r="D10228" s="2" t="s">
        <v>149</v>
      </c>
      <c r="E10228" s="2" t="s">
        <v>5439</v>
      </c>
      <c r="F10228" s="2"/>
    </row>
    <row r="10229" spans="1:6" ht="18" customHeight="1">
      <c r="A10229" s="2">
        <v>8529904100</v>
      </c>
      <c r="B10229" s="2" t="s">
        <v>16440</v>
      </c>
      <c r="C10229" s="2" t="s">
        <v>14326</v>
      </c>
      <c r="D10229" s="2" t="s">
        <v>149</v>
      </c>
      <c r="E10229" s="2"/>
      <c r="F10229" s="2"/>
    </row>
    <row r="10230" spans="1:6" ht="18" customHeight="1">
      <c r="A10230" s="2">
        <v>8529904200</v>
      </c>
      <c r="B10230" s="2" t="s">
        <v>16441</v>
      </c>
      <c r="C10230" s="2" t="s">
        <v>16442</v>
      </c>
      <c r="D10230" s="2" t="s">
        <v>149</v>
      </c>
      <c r="E10230" s="2"/>
      <c r="F10230" s="2"/>
    </row>
    <row r="10231" spans="1:6" ht="18" customHeight="1">
      <c r="A10231" s="2">
        <v>8529904900</v>
      </c>
      <c r="B10231" s="2" t="s">
        <v>16443</v>
      </c>
      <c r="C10231" s="2" t="s">
        <v>14326</v>
      </c>
      <c r="D10231" s="2" t="s">
        <v>149</v>
      </c>
      <c r="E10231" s="2"/>
      <c r="F10231" s="2"/>
    </row>
    <row r="10232" spans="1:6" ht="18" customHeight="1">
      <c r="A10232" s="2">
        <v>8529905000</v>
      </c>
      <c r="B10232" s="2" t="s">
        <v>16444</v>
      </c>
      <c r="C10232" s="2" t="s">
        <v>14326</v>
      </c>
      <c r="D10232" s="2" t="s">
        <v>149</v>
      </c>
      <c r="E10232" s="2"/>
      <c r="F10232" s="2"/>
    </row>
    <row r="10233" spans="1:6" ht="18" customHeight="1">
      <c r="A10233" s="2">
        <v>8529906000</v>
      </c>
      <c r="B10233" s="2" t="s">
        <v>16445</v>
      </c>
      <c r="C10233" s="2" t="s">
        <v>14326</v>
      </c>
      <c r="D10233" s="2" t="s">
        <v>149</v>
      </c>
      <c r="E10233" s="2"/>
      <c r="F10233" s="2"/>
    </row>
    <row r="10234" spans="1:6" ht="18" customHeight="1">
      <c r="A10234" s="2">
        <v>8529908100</v>
      </c>
      <c r="B10234" s="2" t="s">
        <v>16446</v>
      </c>
      <c r="C10234" s="2" t="s">
        <v>14326</v>
      </c>
      <c r="D10234" s="2" t="s">
        <v>149</v>
      </c>
      <c r="E10234" s="2"/>
      <c r="F10234" s="2"/>
    </row>
    <row r="10235" spans="1:6" ht="18" customHeight="1">
      <c r="A10235" s="2">
        <v>8529908900</v>
      </c>
      <c r="B10235" s="2" t="s">
        <v>16447</v>
      </c>
      <c r="C10235" s="2" t="s">
        <v>14326</v>
      </c>
      <c r="D10235" s="2" t="s">
        <v>149</v>
      </c>
      <c r="E10235" s="2"/>
      <c r="F10235" s="2"/>
    </row>
    <row r="10236" spans="1:6" ht="18" customHeight="1">
      <c r="A10236" s="2">
        <v>8529909011</v>
      </c>
      <c r="B10236" s="2" t="s">
        <v>16448</v>
      </c>
      <c r="C10236" s="2" t="s">
        <v>14326</v>
      </c>
      <c r="D10236" s="2" t="s">
        <v>149</v>
      </c>
      <c r="E10236" s="2" t="s">
        <v>5439</v>
      </c>
      <c r="F10236" s="2" t="s">
        <v>14703</v>
      </c>
    </row>
    <row r="10237" spans="1:6" ht="18" customHeight="1">
      <c r="A10237" s="2">
        <v>8529909090</v>
      </c>
      <c r="B10237" s="2" t="s">
        <v>16449</v>
      </c>
      <c r="C10237" s="2" t="s">
        <v>14326</v>
      </c>
      <c r="D10237" s="2" t="s">
        <v>149</v>
      </c>
      <c r="E10237" s="2" t="s">
        <v>5439</v>
      </c>
      <c r="F10237" s="2"/>
    </row>
    <row r="10238" spans="1:6" ht="18" customHeight="1">
      <c r="A10238" s="2">
        <v>8530100000</v>
      </c>
      <c r="B10238" s="2" t="s">
        <v>16450</v>
      </c>
      <c r="C10238" s="2" t="s">
        <v>9068</v>
      </c>
      <c r="D10238" s="2" t="s">
        <v>5439</v>
      </c>
      <c r="E10238" s="2" t="s">
        <v>149</v>
      </c>
      <c r="F10238" s="2"/>
    </row>
    <row r="10239" spans="1:6" ht="18" customHeight="1">
      <c r="A10239" s="2">
        <v>8530800000</v>
      </c>
      <c r="B10239" s="2" t="s">
        <v>16451</v>
      </c>
      <c r="C10239" s="2" t="s">
        <v>9068</v>
      </c>
      <c r="D10239" s="2" t="s">
        <v>5439</v>
      </c>
      <c r="E10239" s="2" t="s">
        <v>149</v>
      </c>
      <c r="F10239" s="2"/>
    </row>
    <row r="10240" spans="1:6" ht="18" customHeight="1">
      <c r="A10240" s="2">
        <v>8530900000</v>
      </c>
      <c r="B10240" s="2" t="s">
        <v>16452</v>
      </c>
      <c r="C10240" s="2" t="s">
        <v>14326</v>
      </c>
      <c r="D10240" s="2" t="s">
        <v>149</v>
      </c>
      <c r="E10240" s="2"/>
      <c r="F10240" s="2"/>
    </row>
    <row r="10241" spans="1:6" ht="18" customHeight="1">
      <c r="A10241" s="2">
        <v>8531100000</v>
      </c>
      <c r="B10241" s="2" t="s">
        <v>16453</v>
      </c>
      <c r="C10241" s="2" t="s">
        <v>16454</v>
      </c>
      <c r="D10241" s="2" t="s">
        <v>5439</v>
      </c>
      <c r="E10241" s="2" t="s">
        <v>149</v>
      </c>
      <c r="F10241" s="2" t="s">
        <v>6407</v>
      </c>
    </row>
    <row r="10242" spans="1:6" ht="18" customHeight="1">
      <c r="A10242" s="2">
        <v>8531200000</v>
      </c>
      <c r="B10242" s="2" t="s">
        <v>16455</v>
      </c>
      <c r="C10242" s="2" t="s">
        <v>16456</v>
      </c>
      <c r="D10242" s="2" t="s">
        <v>5439</v>
      </c>
      <c r="E10242" s="2" t="s">
        <v>149</v>
      </c>
      <c r="F10242" s="2"/>
    </row>
    <row r="10243" spans="1:6" ht="18" customHeight="1">
      <c r="A10243" s="2">
        <v>8531801000</v>
      </c>
      <c r="B10243" s="2" t="s">
        <v>16457</v>
      </c>
      <c r="C10243" s="2" t="s">
        <v>16458</v>
      </c>
      <c r="D10243" s="2" t="s">
        <v>5439</v>
      </c>
      <c r="E10243" s="2" t="s">
        <v>149</v>
      </c>
      <c r="F10243" s="2"/>
    </row>
    <row r="10244" spans="1:6" ht="18" customHeight="1">
      <c r="A10244" s="2">
        <v>8531809000</v>
      </c>
      <c r="B10244" s="2" t="s">
        <v>16459</v>
      </c>
      <c r="C10244" s="2" t="s">
        <v>9068</v>
      </c>
      <c r="D10244" s="2" t="s">
        <v>5439</v>
      </c>
      <c r="E10244" s="2" t="s">
        <v>149</v>
      </c>
      <c r="F10244" s="2"/>
    </row>
    <row r="10245" spans="1:6" ht="18" customHeight="1">
      <c r="A10245" s="2">
        <v>8531901000</v>
      </c>
      <c r="B10245" s="2" t="s">
        <v>16460</v>
      </c>
      <c r="C10245" s="2" t="s">
        <v>14326</v>
      </c>
      <c r="D10245" s="2" t="s">
        <v>149</v>
      </c>
      <c r="E10245" s="2"/>
      <c r="F10245" s="2"/>
    </row>
    <row r="10246" spans="1:6" ht="18" customHeight="1">
      <c r="A10246" s="2">
        <v>8531909000</v>
      </c>
      <c r="B10246" s="2" t="s">
        <v>16461</v>
      </c>
      <c r="C10246" s="2" t="s">
        <v>14326</v>
      </c>
      <c r="D10246" s="2" t="s">
        <v>149</v>
      </c>
      <c r="E10246" s="2"/>
      <c r="F10246" s="2"/>
    </row>
    <row r="10247" spans="1:6" ht="18" customHeight="1">
      <c r="A10247" s="2">
        <v>8532100000</v>
      </c>
      <c r="B10247" s="2" t="s">
        <v>16462</v>
      </c>
      <c r="C10247" s="2" t="s">
        <v>16463</v>
      </c>
      <c r="D10247" s="2" t="s">
        <v>149</v>
      </c>
      <c r="E10247" s="2" t="s">
        <v>16464</v>
      </c>
      <c r="F10247" s="2"/>
    </row>
    <row r="10248" spans="1:6" ht="18" customHeight="1">
      <c r="A10248" s="2">
        <v>8532211000</v>
      </c>
      <c r="B10248" s="2" t="s">
        <v>16465</v>
      </c>
      <c r="C10248" s="2" t="s">
        <v>16466</v>
      </c>
      <c r="D10248" s="2" t="s">
        <v>149</v>
      </c>
      <c r="E10248" s="2" t="s">
        <v>16464</v>
      </c>
      <c r="F10248" s="2"/>
    </row>
    <row r="10249" spans="1:6" ht="18" customHeight="1">
      <c r="A10249" s="2">
        <v>8532219000</v>
      </c>
      <c r="B10249" s="2" t="s">
        <v>16467</v>
      </c>
      <c r="C10249" s="2" t="s">
        <v>16466</v>
      </c>
      <c r="D10249" s="2" t="s">
        <v>149</v>
      </c>
      <c r="E10249" s="2" t="s">
        <v>16464</v>
      </c>
      <c r="F10249" s="2"/>
    </row>
    <row r="10250" spans="1:6" ht="18" customHeight="1">
      <c r="A10250" s="2">
        <v>8532221000</v>
      </c>
      <c r="B10250" s="2" t="s">
        <v>16468</v>
      </c>
      <c r="C10250" s="2" t="s">
        <v>16466</v>
      </c>
      <c r="D10250" s="2" t="s">
        <v>149</v>
      </c>
      <c r="E10250" s="2" t="s">
        <v>16464</v>
      </c>
      <c r="F10250" s="2"/>
    </row>
    <row r="10251" spans="1:6" ht="18" customHeight="1">
      <c r="A10251" s="2">
        <v>8532229000</v>
      </c>
      <c r="B10251" s="2" t="s">
        <v>16469</v>
      </c>
      <c r="C10251" s="2" t="s">
        <v>16466</v>
      </c>
      <c r="D10251" s="2" t="s">
        <v>149</v>
      </c>
      <c r="E10251" s="2" t="s">
        <v>16464</v>
      </c>
      <c r="F10251" s="2"/>
    </row>
    <row r="10252" spans="1:6" ht="18" customHeight="1">
      <c r="A10252" s="2">
        <v>8532230000</v>
      </c>
      <c r="B10252" s="2" t="s">
        <v>16470</v>
      </c>
      <c r="C10252" s="2" t="s">
        <v>16466</v>
      </c>
      <c r="D10252" s="2" t="s">
        <v>149</v>
      </c>
      <c r="E10252" s="2" t="s">
        <v>16464</v>
      </c>
      <c r="F10252" s="2"/>
    </row>
    <row r="10253" spans="1:6" ht="18" customHeight="1">
      <c r="A10253" s="2">
        <v>8532241000</v>
      </c>
      <c r="B10253" s="2" t="s">
        <v>16471</v>
      </c>
      <c r="C10253" s="2" t="s">
        <v>16466</v>
      </c>
      <c r="D10253" s="2" t="s">
        <v>149</v>
      </c>
      <c r="E10253" s="2" t="s">
        <v>16464</v>
      </c>
      <c r="F10253" s="2"/>
    </row>
    <row r="10254" spans="1:6" ht="18" customHeight="1">
      <c r="A10254" s="2">
        <v>8532249000</v>
      </c>
      <c r="B10254" s="2" t="s">
        <v>16472</v>
      </c>
      <c r="C10254" s="2" t="s">
        <v>16466</v>
      </c>
      <c r="D10254" s="2" t="s">
        <v>149</v>
      </c>
      <c r="E10254" s="2" t="s">
        <v>16464</v>
      </c>
      <c r="F10254" s="2"/>
    </row>
    <row r="10255" spans="1:6" ht="18" customHeight="1">
      <c r="A10255" s="2">
        <v>8532251000</v>
      </c>
      <c r="B10255" s="2" t="s">
        <v>16473</v>
      </c>
      <c r="C10255" s="2" t="s">
        <v>16466</v>
      </c>
      <c r="D10255" s="2" t="s">
        <v>149</v>
      </c>
      <c r="E10255" s="2" t="s">
        <v>16464</v>
      </c>
      <c r="F10255" s="2"/>
    </row>
    <row r="10256" spans="1:6" ht="18" customHeight="1">
      <c r="A10256" s="2">
        <v>8532259000</v>
      </c>
      <c r="B10256" s="2" t="s">
        <v>16474</v>
      </c>
      <c r="C10256" s="2" t="s">
        <v>16466</v>
      </c>
      <c r="D10256" s="2" t="s">
        <v>149</v>
      </c>
      <c r="E10256" s="2" t="s">
        <v>16464</v>
      </c>
      <c r="F10256" s="2"/>
    </row>
    <row r="10257" spans="1:6" ht="18" customHeight="1">
      <c r="A10257" s="2">
        <v>8532290000</v>
      </c>
      <c r="B10257" s="2" t="s">
        <v>16475</v>
      </c>
      <c r="C10257" s="2" t="s">
        <v>16466</v>
      </c>
      <c r="D10257" s="2" t="s">
        <v>149</v>
      </c>
      <c r="E10257" s="2" t="s">
        <v>16464</v>
      </c>
      <c r="F10257" s="2"/>
    </row>
    <row r="10258" spans="1:6" ht="18" customHeight="1">
      <c r="A10258" s="2">
        <v>8532300000</v>
      </c>
      <c r="B10258" s="2" t="s">
        <v>16476</v>
      </c>
      <c r="C10258" s="2" t="s">
        <v>16477</v>
      </c>
      <c r="D10258" s="2" t="s">
        <v>149</v>
      </c>
      <c r="E10258" s="2" t="s">
        <v>16464</v>
      </c>
      <c r="F10258" s="2"/>
    </row>
    <row r="10259" spans="1:6" ht="18" customHeight="1">
      <c r="A10259" s="2">
        <v>8532901000</v>
      </c>
      <c r="B10259" s="2" t="s">
        <v>16478</v>
      </c>
      <c r="C10259" s="2" t="s">
        <v>14326</v>
      </c>
      <c r="D10259" s="2" t="s">
        <v>149</v>
      </c>
      <c r="E10259" s="2"/>
      <c r="F10259" s="2"/>
    </row>
    <row r="10260" spans="1:6" ht="18" customHeight="1">
      <c r="A10260" s="2">
        <v>8532909000</v>
      </c>
      <c r="B10260" s="2" t="s">
        <v>16479</v>
      </c>
      <c r="C10260" s="2" t="s">
        <v>14326</v>
      </c>
      <c r="D10260" s="2" t="s">
        <v>149</v>
      </c>
      <c r="E10260" s="2"/>
      <c r="F10260" s="2"/>
    </row>
    <row r="10261" spans="1:6" ht="18" customHeight="1">
      <c r="A10261" s="2">
        <v>8533100000</v>
      </c>
      <c r="B10261" s="2" t="s">
        <v>16480</v>
      </c>
      <c r="C10261" s="2" t="s">
        <v>16481</v>
      </c>
      <c r="D10261" s="2" t="s">
        <v>149</v>
      </c>
      <c r="E10261" s="2" t="s">
        <v>16464</v>
      </c>
      <c r="F10261" s="2"/>
    </row>
    <row r="10262" spans="1:6" ht="18" customHeight="1">
      <c r="A10262" s="2">
        <v>8533211000</v>
      </c>
      <c r="B10262" s="2" t="s">
        <v>16482</v>
      </c>
      <c r="C10262" s="2" t="s">
        <v>16483</v>
      </c>
      <c r="D10262" s="2" t="s">
        <v>149</v>
      </c>
      <c r="E10262" s="2" t="s">
        <v>16464</v>
      </c>
      <c r="F10262" s="2"/>
    </row>
    <row r="10263" spans="1:6" ht="18" customHeight="1">
      <c r="A10263" s="2">
        <v>8533219000</v>
      </c>
      <c r="B10263" s="2" t="s">
        <v>16484</v>
      </c>
      <c r="C10263" s="2" t="s">
        <v>16483</v>
      </c>
      <c r="D10263" s="2" t="s">
        <v>149</v>
      </c>
      <c r="E10263" s="2" t="s">
        <v>16464</v>
      </c>
      <c r="F10263" s="2"/>
    </row>
    <row r="10264" spans="1:6" ht="18" customHeight="1">
      <c r="A10264" s="2">
        <v>8533290000</v>
      </c>
      <c r="B10264" s="2" t="s">
        <v>16485</v>
      </c>
      <c r="C10264" s="2" t="s">
        <v>16483</v>
      </c>
      <c r="D10264" s="2" t="s">
        <v>149</v>
      </c>
      <c r="E10264" s="2" t="s">
        <v>16464</v>
      </c>
      <c r="F10264" s="2"/>
    </row>
    <row r="10265" spans="1:6" ht="18" customHeight="1">
      <c r="A10265" s="2">
        <v>8533310000</v>
      </c>
      <c r="B10265" s="2" t="s">
        <v>16486</v>
      </c>
      <c r="C10265" s="2" t="s">
        <v>16483</v>
      </c>
      <c r="D10265" s="2" t="s">
        <v>149</v>
      </c>
      <c r="E10265" s="2" t="s">
        <v>16464</v>
      </c>
      <c r="F10265" s="2"/>
    </row>
    <row r="10266" spans="1:6" ht="18" customHeight="1">
      <c r="A10266" s="2">
        <v>8533390000</v>
      </c>
      <c r="B10266" s="2" t="s">
        <v>16487</v>
      </c>
      <c r="C10266" s="2" t="s">
        <v>16483</v>
      </c>
      <c r="D10266" s="2" t="s">
        <v>149</v>
      </c>
      <c r="E10266" s="2" t="s">
        <v>16464</v>
      </c>
      <c r="F10266" s="2"/>
    </row>
    <row r="10267" spans="1:6" ht="18" customHeight="1">
      <c r="A10267" s="2">
        <v>8533400000</v>
      </c>
      <c r="B10267" s="2" t="s">
        <v>16488</v>
      </c>
      <c r="C10267" s="2" t="s">
        <v>14351</v>
      </c>
      <c r="D10267" s="2" t="s">
        <v>149</v>
      </c>
      <c r="E10267" s="2" t="s">
        <v>16464</v>
      </c>
      <c r="F10267" s="2"/>
    </row>
    <row r="10268" spans="1:6" ht="18" customHeight="1">
      <c r="A10268" s="2">
        <v>8533900000</v>
      </c>
      <c r="B10268" s="2" t="s">
        <v>16489</v>
      </c>
      <c r="C10268" s="2" t="s">
        <v>14326</v>
      </c>
      <c r="D10268" s="2" t="s">
        <v>149</v>
      </c>
      <c r="E10268" s="2"/>
      <c r="F10268" s="2"/>
    </row>
    <row r="10269" spans="1:6" ht="18" customHeight="1">
      <c r="A10269" s="2">
        <v>8534001000</v>
      </c>
      <c r="B10269" s="2" t="s">
        <v>16490</v>
      </c>
      <c r="C10269" s="2" t="s">
        <v>16491</v>
      </c>
      <c r="D10269" s="2" t="s">
        <v>16492</v>
      </c>
      <c r="E10269" s="2" t="s">
        <v>149</v>
      </c>
      <c r="F10269" s="2"/>
    </row>
    <row r="10270" spans="1:6" ht="18" customHeight="1">
      <c r="A10270" s="2">
        <v>8534009000</v>
      </c>
      <c r="B10270" s="2" t="s">
        <v>16493</v>
      </c>
      <c r="C10270" s="2" t="s">
        <v>16491</v>
      </c>
      <c r="D10270" s="2" t="s">
        <v>16492</v>
      </c>
      <c r="E10270" s="2" t="s">
        <v>149</v>
      </c>
      <c r="F10270" s="2"/>
    </row>
    <row r="10271" spans="1:6" ht="18" customHeight="1">
      <c r="A10271" s="2">
        <v>8535100000</v>
      </c>
      <c r="B10271" s="2" t="s">
        <v>16494</v>
      </c>
      <c r="C10271" s="2" t="s">
        <v>16495</v>
      </c>
      <c r="D10271" s="2" t="s">
        <v>5439</v>
      </c>
      <c r="E10271" s="2" t="s">
        <v>149</v>
      </c>
      <c r="F10271" s="2" t="s">
        <v>6407</v>
      </c>
    </row>
    <row r="10272" spans="1:6" ht="18" customHeight="1">
      <c r="A10272" s="2">
        <v>8535210000</v>
      </c>
      <c r="B10272" s="2" t="s">
        <v>16496</v>
      </c>
      <c r="C10272" s="2" t="s">
        <v>16495</v>
      </c>
      <c r="D10272" s="2" t="s">
        <v>5439</v>
      </c>
      <c r="E10272" s="2" t="s">
        <v>149</v>
      </c>
      <c r="F10272" s="2" t="s">
        <v>6407</v>
      </c>
    </row>
    <row r="10273" spans="1:6" ht="18" customHeight="1">
      <c r="A10273" s="2">
        <v>8535291000</v>
      </c>
      <c r="B10273" s="2" t="s">
        <v>16497</v>
      </c>
      <c r="C10273" s="2" t="s">
        <v>16495</v>
      </c>
      <c r="D10273" s="2" t="s">
        <v>5439</v>
      </c>
      <c r="E10273" s="2" t="s">
        <v>149</v>
      </c>
      <c r="F10273" s="2"/>
    </row>
    <row r="10274" spans="1:6" ht="18" customHeight="1">
      <c r="A10274" s="2">
        <v>8535292000</v>
      </c>
      <c r="B10274" s="2" t="s">
        <v>16498</v>
      </c>
      <c r="C10274" s="2" t="s">
        <v>16495</v>
      </c>
      <c r="D10274" s="2" t="s">
        <v>5439</v>
      </c>
      <c r="E10274" s="2" t="s">
        <v>149</v>
      </c>
      <c r="F10274" s="2"/>
    </row>
    <row r="10275" spans="1:6" ht="18" customHeight="1">
      <c r="A10275" s="2">
        <v>8535299000</v>
      </c>
      <c r="B10275" s="2" t="s">
        <v>16499</v>
      </c>
      <c r="C10275" s="2" t="s">
        <v>16495</v>
      </c>
      <c r="D10275" s="2" t="s">
        <v>5439</v>
      </c>
      <c r="E10275" s="2" t="s">
        <v>149</v>
      </c>
      <c r="F10275" s="2"/>
    </row>
    <row r="10276" spans="1:6" ht="18" customHeight="1">
      <c r="A10276" s="2">
        <v>8535301010</v>
      </c>
      <c r="B10276" s="2" t="s">
        <v>16500</v>
      </c>
      <c r="C10276" s="2" t="s">
        <v>16495</v>
      </c>
      <c r="D10276" s="2" t="s">
        <v>5439</v>
      </c>
      <c r="E10276" s="2" t="s">
        <v>149</v>
      </c>
      <c r="F10276" s="2">
        <v>89</v>
      </c>
    </row>
    <row r="10277" spans="1:6" ht="18" customHeight="1">
      <c r="A10277" s="2">
        <v>8535301090</v>
      </c>
      <c r="B10277" s="2" t="s">
        <v>16501</v>
      </c>
      <c r="C10277" s="2" t="s">
        <v>16495</v>
      </c>
      <c r="D10277" s="2" t="s">
        <v>5439</v>
      </c>
      <c r="E10277" s="2" t="s">
        <v>149</v>
      </c>
      <c r="F10277" s="2"/>
    </row>
    <row r="10278" spans="1:6" ht="18" customHeight="1">
      <c r="A10278" s="2">
        <v>8535302010</v>
      </c>
      <c r="B10278" s="2" t="s">
        <v>16502</v>
      </c>
      <c r="C10278" s="2" t="s">
        <v>16495</v>
      </c>
      <c r="D10278" s="2" t="s">
        <v>5439</v>
      </c>
      <c r="E10278" s="2" t="s">
        <v>149</v>
      </c>
      <c r="F10278" s="2">
        <v>89</v>
      </c>
    </row>
    <row r="10279" spans="1:6" ht="18" customHeight="1">
      <c r="A10279" s="2">
        <v>8535302090</v>
      </c>
      <c r="B10279" s="2" t="s">
        <v>16503</v>
      </c>
      <c r="C10279" s="2" t="s">
        <v>16495</v>
      </c>
      <c r="D10279" s="2" t="s">
        <v>5439</v>
      </c>
      <c r="E10279" s="2" t="s">
        <v>149</v>
      </c>
      <c r="F10279" s="2"/>
    </row>
    <row r="10280" spans="1:6" ht="18" customHeight="1">
      <c r="A10280" s="2">
        <v>8535309010</v>
      </c>
      <c r="B10280" s="2" t="s">
        <v>16504</v>
      </c>
      <c r="C10280" s="2" t="s">
        <v>16495</v>
      </c>
      <c r="D10280" s="2" t="s">
        <v>5439</v>
      </c>
      <c r="E10280" s="2" t="s">
        <v>149</v>
      </c>
      <c r="F10280" s="2">
        <v>89</v>
      </c>
    </row>
    <row r="10281" spans="1:6" ht="18" customHeight="1">
      <c r="A10281" s="2">
        <v>8535309090</v>
      </c>
      <c r="B10281" s="2" t="s">
        <v>16505</v>
      </c>
      <c r="C10281" s="2" t="s">
        <v>16495</v>
      </c>
      <c r="D10281" s="2" t="s">
        <v>5439</v>
      </c>
      <c r="E10281" s="2" t="s">
        <v>149</v>
      </c>
      <c r="F10281" s="2"/>
    </row>
    <row r="10282" spans="1:6" ht="18" customHeight="1">
      <c r="A10282" s="2">
        <v>8535400000</v>
      </c>
      <c r="B10282" s="2" t="s">
        <v>16506</v>
      </c>
      <c r="C10282" s="2" t="s">
        <v>16495</v>
      </c>
      <c r="D10282" s="2" t="s">
        <v>5439</v>
      </c>
      <c r="E10282" s="2" t="s">
        <v>149</v>
      </c>
      <c r="F10282" s="2"/>
    </row>
    <row r="10283" spans="1:6" ht="18" customHeight="1">
      <c r="A10283" s="2">
        <v>8535900010</v>
      </c>
      <c r="B10283" s="2" t="s">
        <v>16507</v>
      </c>
      <c r="C10283" s="2" t="s">
        <v>16495</v>
      </c>
      <c r="D10283" s="2" t="s">
        <v>149</v>
      </c>
      <c r="E10283" s="2"/>
      <c r="F10283" s="2">
        <v>3</v>
      </c>
    </row>
    <row r="10284" spans="1:6" ht="18" customHeight="1">
      <c r="A10284" s="2">
        <v>8535900020</v>
      </c>
      <c r="B10284" s="2" t="s">
        <v>16508</v>
      </c>
      <c r="C10284" s="2" t="s">
        <v>16495</v>
      </c>
      <c r="D10284" s="2" t="s">
        <v>149</v>
      </c>
      <c r="E10284" s="2"/>
      <c r="F10284" s="2">
        <v>3</v>
      </c>
    </row>
    <row r="10285" spans="1:6" ht="18" customHeight="1">
      <c r="A10285" s="2">
        <v>8535900030</v>
      </c>
      <c r="B10285" s="2" t="s">
        <v>16509</v>
      </c>
      <c r="C10285" s="2" t="s">
        <v>16495</v>
      </c>
      <c r="D10285" s="2" t="s">
        <v>149</v>
      </c>
      <c r="E10285" s="2"/>
      <c r="F10285" s="2"/>
    </row>
    <row r="10286" spans="1:6" ht="18" customHeight="1">
      <c r="A10286" s="2">
        <v>8535900040</v>
      </c>
      <c r="B10286" s="2" t="s">
        <v>16510</v>
      </c>
      <c r="C10286" s="2" t="s">
        <v>16495</v>
      </c>
      <c r="D10286" s="2" t="s">
        <v>149</v>
      </c>
      <c r="E10286" s="2"/>
      <c r="F10286" s="2"/>
    </row>
    <row r="10287" spans="1:6" ht="18" customHeight="1">
      <c r="A10287" s="2">
        <v>8535900090</v>
      </c>
      <c r="B10287" s="2" t="s">
        <v>16511</v>
      </c>
      <c r="C10287" s="2" t="s">
        <v>16495</v>
      </c>
      <c r="D10287" s="2" t="s">
        <v>149</v>
      </c>
      <c r="E10287" s="2"/>
      <c r="F10287" s="2"/>
    </row>
    <row r="10288" spans="1:6" ht="18" customHeight="1">
      <c r="A10288" s="2">
        <v>8536100000</v>
      </c>
      <c r="B10288" s="2" t="s">
        <v>16512</v>
      </c>
      <c r="C10288" s="2" t="s">
        <v>16495</v>
      </c>
      <c r="D10288" s="2" t="s">
        <v>5439</v>
      </c>
      <c r="E10288" s="2" t="s">
        <v>149</v>
      </c>
      <c r="F10288" s="2" t="s">
        <v>6407</v>
      </c>
    </row>
    <row r="10289" spans="1:6" ht="18" customHeight="1">
      <c r="A10289" s="2">
        <v>8536200000</v>
      </c>
      <c r="B10289" s="2" t="s">
        <v>16513</v>
      </c>
      <c r="C10289" s="2" t="s">
        <v>16495</v>
      </c>
      <c r="D10289" s="2" t="s">
        <v>5439</v>
      </c>
      <c r="E10289" s="2" t="s">
        <v>149</v>
      </c>
      <c r="F10289" s="2" t="s">
        <v>6407</v>
      </c>
    </row>
    <row r="10290" spans="1:6" ht="18" customHeight="1">
      <c r="A10290" s="2">
        <v>8536300000</v>
      </c>
      <c r="B10290" s="2" t="s">
        <v>16514</v>
      </c>
      <c r="C10290" s="2" t="s">
        <v>16495</v>
      </c>
      <c r="D10290" s="2" t="s">
        <v>5439</v>
      </c>
      <c r="E10290" s="2" t="s">
        <v>149</v>
      </c>
      <c r="F10290" s="2" t="s">
        <v>6407</v>
      </c>
    </row>
    <row r="10291" spans="1:6" ht="18" customHeight="1">
      <c r="A10291" s="2">
        <v>8536411010</v>
      </c>
      <c r="B10291" s="2" t="s">
        <v>16515</v>
      </c>
      <c r="C10291" s="2" t="s">
        <v>16495</v>
      </c>
      <c r="D10291" s="2" t="s">
        <v>5439</v>
      </c>
      <c r="E10291" s="2" t="s">
        <v>149</v>
      </c>
      <c r="F10291" s="2">
        <v>89</v>
      </c>
    </row>
    <row r="10292" spans="1:6" ht="18" customHeight="1">
      <c r="A10292" s="2">
        <v>8536411090</v>
      </c>
      <c r="B10292" s="2" t="s">
        <v>16516</v>
      </c>
      <c r="C10292" s="2" t="s">
        <v>16495</v>
      </c>
      <c r="D10292" s="2" t="s">
        <v>5439</v>
      </c>
      <c r="E10292" s="2" t="s">
        <v>149</v>
      </c>
      <c r="F10292" s="2"/>
    </row>
    <row r="10293" spans="1:6" ht="18" customHeight="1">
      <c r="A10293" s="2">
        <v>8536419010</v>
      </c>
      <c r="B10293" s="2" t="s">
        <v>16517</v>
      </c>
      <c r="C10293" s="2" t="s">
        <v>16495</v>
      </c>
      <c r="D10293" s="2" t="s">
        <v>5439</v>
      </c>
      <c r="E10293" s="2" t="s">
        <v>149</v>
      </c>
      <c r="F10293" s="2">
        <v>89</v>
      </c>
    </row>
    <row r="10294" spans="1:6" ht="18" customHeight="1">
      <c r="A10294" s="2">
        <v>8536419090</v>
      </c>
      <c r="B10294" s="2" t="s">
        <v>16518</v>
      </c>
      <c r="C10294" s="2" t="s">
        <v>16495</v>
      </c>
      <c r="D10294" s="2" t="s">
        <v>5439</v>
      </c>
      <c r="E10294" s="2" t="s">
        <v>149</v>
      </c>
      <c r="F10294" s="2"/>
    </row>
    <row r="10295" spans="1:6" ht="18" customHeight="1">
      <c r="A10295" s="2">
        <v>8536490010</v>
      </c>
      <c r="B10295" s="2" t="s">
        <v>16519</v>
      </c>
      <c r="C10295" s="2" t="s">
        <v>16495</v>
      </c>
      <c r="D10295" s="2" t="s">
        <v>5439</v>
      </c>
      <c r="E10295" s="2" t="s">
        <v>149</v>
      </c>
      <c r="F10295" s="2">
        <v>89</v>
      </c>
    </row>
    <row r="10296" spans="1:6" ht="18" customHeight="1">
      <c r="A10296" s="2">
        <v>8536490090</v>
      </c>
      <c r="B10296" s="2" t="s">
        <v>16520</v>
      </c>
      <c r="C10296" s="2" t="s">
        <v>16495</v>
      </c>
      <c r="D10296" s="2" t="s">
        <v>5439</v>
      </c>
      <c r="E10296" s="2" t="s">
        <v>149</v>
      </c>
      <c r="F10296" s="2"/>
    </row>
    <row r="10297" spans="1:6" ht="18" customHeight="1">
      <c r="A10297" s="2">
        <v>8536500010</v>
      </c>
      <c r="B10297" s="2" t="s">
        <v>16521</v>
      </c>
      <c r="C10297" s="2" t="s">
        <v>16495</v>
      </c>
      <c r="D10297" s="2" t="s">
        <v>5439</v>
      </c>
      <c r="E10297" s="2" t="s">
        <v>149</v>
      </c>
      <c r="F10297" s="2">
        <v>89</v>
      </c>
    </row>
    <row r="10298" spans="1:6" ht="18" customHeight="1">
      <c r="A10298" s="2">
        <v>8536500090</v>
      </c>
      <c r="B10298" s="2" t="s">
        <v>16522</v>
      </c>
      <c r="C10298" s="2" t="s">
        <v>16495</v>
      </c>
      <c r="D10298" s="2" t="s">
        <v>5439</v>
      </c>
      <c r="E10298" s="2" t="s">
        <v>149</v>
      </c>
      <c r="F10298" s="2"/>
    </row>
    <row r="10299" spans="1:6" ht="18" customHeight="1">
      <c r="A10299" s="2">
        <v>8536610000</v>
      </c>
      <c r="B10299" s="2" t="s">
        <v>16523</v>
      </c>
      <c r="C10299" s="2" t="s">
        <v>16495</v>
      </c>
      <c r="D10299" s="2" t="s">
        <v>5439</v>
      </c>
      <c r="E10299" s="2" t="s">
        <v>149</v>
      </c>
      <c r="F10299" s="2"/>
    </row>
    <row r="10300" spans="1:6" ht="18" customHeight="1">
      <c r="A10300" s="2">
        <v>8536690000</v>
      </c>
      <c r="B10300" s="2" t="s">
        <v>16524</v>
      </c>
      <c r="C10300" s="2" t="s">
        <v>16495</v>
      </c>
      <c r="D10300" s="2" t="s">
        <v>5439</v>
      </c>
      <c r="E10300" s="2" t="s">
        <v>149</v>
      </c>
      <c r="F10300" s="2"/>
    </row>
    <row r="10301" spans="1:6" ht="18" customHeight="1">
      <c r="A10301" s="2">
        <v>8536700000</v>
      </c>
      <c r="B10301" s="2" t="s">
        <v>16525</v>
      </c>
      <c r="C10301" s="2" t="s">
        <v>9068</v>
      </c>
      <c r="D10301" s="2" t="s">
        <v>149</v>
      </c>
      <c r="E10301" s="2"/>
      <c r="F10301" s="2"/>
    </row>
    <row r="10302" spans="1:6" ht="18" customHeight="1">
      <c r="A10302" s="2">
        <v>8536901100</v>
      </c>
      <c r="B10302" s="2" t="s">
        <v>16526</v>
      </c>
      <c r="C10302" s="2" t="s">
        <v>16495</v>
      </c>
      <c r="D10302" s="2" t="s">
        <v>149</v>
      </c>
      <c r="E10302" s="2"/>
      <c r="F10302" s="2"/>
    </row>
    <row r="10303" spans="1:6" ht="18" customHeight="1">
      <c r="A10303" s="2">
        <v>8536901900</v>
      </c>
      <c r="B10303" s="2" t="s">
        <v>16527</v>
      </c>
      <c r="C10303" s="2" t="s">
        <v>16495</v>
      </c>
      <c r="D10303" s="2" t="s">
        <v>149</v>
      </c>
      <c r="E10303" s="2"/>
      <c r="F10303" s="2" t="s">
        <v>6407</v>
      </c>
    </row>
    <row r="10304" spans="1:6" ht="18" customHeight="1">
      <c r="A10304" s="2">
        <v>8536909000</v>
      </c>
      <c r="B10304" s="2" t="s">
        <v>16528</v>
      </c>
      <c r="C10304" s="2" t="s">
        <v>16495</v>
      </c>
      <c r="D10304" s="2" t="s">
        <v>149</v>
      </c>
      <c r="E10304" s="2"/>
      <c r="F10304" s="2" t="s">
        <v>6407</v>
      </c>
    </row>
    <row r="10305" spans="1:6" ht="18" customHeight="1">
      <c r="A10305" s="2">
        <v>8537101101</v>
      </c>
      <c r="B10305" s="2" t="s">
        <v>16529</v>
      </c>
      <c r="C10305" s="2" t="s">
        <v>16530</v>
      </c>
      <c r="D10305" s="2" t="s">
        <v>5439</v>
      </c>
      <c r="E10305" s="2" t="s">
        <v>149</v>
      </c>
      <c r="F10305" s="2"/>
    </row>
    <row r="10306" spans="1:6" ht="18" customHeight="1">
      <c r="A10306" s="2">
        <v>8537101110</v>
      </c>
      <c r="B10306" s="2" t="s">
        <v>16531</v>
      </c>
      <c r="C10306" s="2" t="s">
        <v>16530</v>
      </c>
      <c r="D10306" s="2" t="s">
        <v>5439</v>
      </c>
      <c r="E10306" s="2" t="s">
        <v>149</v>
      </c>
      <c r="F10306" s="2">
        <v>3</v>
      </c>
    </row>
    <row r="10307" spans="1:6" ht="18" customHeight="1">
      <c r="A10307" s="2">
        <v>8537101190</v>
      </c>
      <c r="B10307" s="2" t="s">
        <v>16532</v>
      </c>
      <c r="C10307" s="2" t="s">
        <v>16530</v>
      </c>
      <c r="D10307" s="2" t="s">
        <v>5439</v>
      </c>
      <c r="E10307" s="2" t="s">
        <v>149</v>
      </c>
      <c r="F10307" s="2"/>
    </row>
    <row r="10308" spans="1:6" ht="18" customHeight="1">
      <c r="A10308" s="2">
        <v>8537101901</v>
      </c>
      <c r="B10308" s="2" t="s">
        <v>16533</v>
      </c>
      <c r="C10308" s="2" t="s">
        <v>16530</v>
      </c>
      <c r="D10308" s="2" t="s">
        <v>5439</v>
      </c>
      <c r="E10308" s="2" t="s">
        <v>149</v>
      </c>
      <c r="F10308" s="2"/>
    </row>
    <row r="10309" spans="1:6" ht="18" customHeight="1">
      <c r="A10309" s="2">
        <v>8537101990</v>
      </c>
      <c r="B10309" s="2" t="s">
        <v>16534</v>
      </c>
      <c r="C10309" s="2" t="s">
        <v>16530</v>
      </c>
      <c r="D10309" s="2" t="s">
        <v>5439</v>
      </c>
      <c r="E10309" s="2" t="s">
        <v>149</v>
      </c>
      <c r="F10309" s="2"/>
    </row>
    <row r="10310" spans="1:6" ht="18" customHeight="1">
      <c r="A10310" s="2">
        <v>8537109001</v>
      </c>
      <c r="B10310" s="2" t="s">
        <v>16535</v>
      </c>
      <c r="C10310" s="2" t="s">
        <v>16530</v>
      </c>
      <c r="D10310" s="2" t="s">
        <v>5439</v>
      </c>
      <c r="E10310" s="2" t="s">
        <v>149</v>
      </c>
      <c r="F10310" s="2"/>
    </row>
    <row r="10311" spans="1:6" ht="18" customHeight="1">
      <c r="A10311" s="2">
        <v>8537109021</v>
      </c>
      <c r="B10311" s="2" t="s">
        <v>16536</v>
      </c>
      <c r="C10311" s="2" t="s">
        <v>16530</v>
      </c>
      <c r="D10311" s="2" t="s">
        <v>5439</v>
      </c>
      <c r="E10311" s="2" t="s">
        <v>149</v>
      </c>
      <c r="F10311" s="2">
        <v>3</v>
      </c>
    </row>
    <row r="10312" spans="1:6" ht="18" customHeight="1">
      <c r="A10312" s="2">
        <v>8537109022</v>
      </c>
      <c r="B10312" s="2" t="s">
        <v>16537</v>
      </c>
      <c r="C10312" s="2" t="s">
        <v>16530</v>
      </c>
      <c r="D10312" s="2" t="s">
        <v>5439</v>
      </c>
      <c r="E10312" s="2" t="s">
        <v>149</v>
      </c>
      <c r="F10312" s="2">
        <v>3</v>
      </c>
    </row>
    <row r="10313" spans="1:6" ht="18" customHeight="1">
      <c r="A10313" s="2">
        <v>8537109030</v>
      </c>
      <c r="B10313" s="2" t="s">
        <v>16538</v>
      </c>
      <c r="C10313" s="2" t="s">
        <v>16530</v>
      </c>
      <c r="D10313" s="2" t="s">
        <v>5439</v>
      </c>
      <c r="E10313" s="2" t="s">
        <v>149</v>
      </c>
      <c r="F10313" s="2"/>
    </row>
    <row r="10314" spans="1:6" ht="18" customHeight="1">
      <c r="A10314" s="2">
        <v>8537109040</v>
      </c>
      <c r="B10314" s="2" t="s">
        <v>16539</v>
      </c>
      <c r="C10314" s="2" t="s">
        <v>16530</v>
      </c>
      <c r="D10314" s="2" t="s">
        <v>5439</v>
      </c>
      <c r="E10314" s="2" t="s">
        <v>149</v>
      </c>
      <c r="F10314" s="2" t="s">
        <v>7431</v>
      </c>
    </row>
    <row r="10315" spans="1:6" ht="18" customHeight="1">
      <c r="A10315" s="2">
        <v>8537109090</v>
      </c>
      <c r="B10315" s="2" t="s">
        <v>16540</v>
      </c>
      <c r="C10315" s="2" t="s">
        <v>16530</v>
      </c>
      <c r="D10315" s="2" t="s">
        <v>5439</v>
      </c>
      <c r="E10315" s="2" t="s">
        <v>149</v>
      </c>
      <c r="F10315" s="2" t="s">
        <v>6407</v>
      </c>
    </row>
    <row r="10316" spans="1:6" ht="18" customHeight="1">
      <c r="A10316" s="2">
        <v>8537201000</v>
      </c>
      <c r="B10316" s="2" t="s">
        <v>16541</v>
      </c>
      <c r="C10316" s="2" t="s">
        <v>16530</v>
      </c>
      <c r="D10316" s="2" t="s">
        <v>14241</v>
      </c>
      <c r="E10316" s="2" t="s">
        <v>149</v>
      </c>
      <c r="F10316" s="2"/>
    </row>
    <row r="10317" spans="1:6" ht="18" customHeight="1">
      <c r="A10317" s="2">
        <v>8537209000</v>
      </c>
      <c r="B10317" s="2" t="s">
        <v>16542</v>
      </c>
      <c r="C10317" s="2" t="s">
        <v>16530</v>
      </c>
      <c r="D10317" s="2" t="s">
        <v>149</v>
      </c>
      <c r="E10317" s="2"/>
      <c r="F10317" s="2"/>
    </row>
    <row r="10318" spans="1:6" ht="18" customHeight="1">
      <c r="A10318" s="2">
        <v>8538101000</v>
      </c>
      <c r="B10318" s="2" t="s">
        <v>16543</v>
      </c>
      <c r="C10318" s="2" t="s">
        <v>16544</v>
      </c>
      <c r="D10318" s="2" t="s">
        <v>149</v>
      </c>
      <c r="E10318" s="2"/>
      <c r="F10318" s="2"/>
    </row>
    <row r="10319" spans="1:6" ht="18" customHeight="1">
      <c r="A10319" s="2">
        <v>8538109000</v>
      </c>
      <c r="B10319" s="2" t="s">
        <v>16545</v>
      </c>
      <c r="C10319" s="2" t="s">
        <v>16544</v>
      </c>
      <c r="D10319" s="2" t="s">
        <v>149</v>
      </c>
      <c r="E10319" s="2"/>
      <c r="F10319" s="2"/>
    </row>
    <row r="10320" spans="1:6" ht="18" customHeight="1">
      <c r="A10320" s="2">
        <v>8538900000</v>
      </c>
      <c r="B10320" s="2" t="s">
        <v>16546</v>
      </c>
      <c r="C10320" s="2" t="s">
        <v>16544</v>
      </c>
      <c r="D10320" s="2" t="s">
        <v>149</v>
      </c>
      <c r="E10320" s="2"/>
      <c r="F10320" s="2"/>
    </row>
    <row r="10321" spans="1:6" ht="18" customHeight="1">
      <c r="A10321" s="2">
        <v>8539100000</v>
      </c>
      <c r="B10321" s="2" t="s">
        <v>16547</v>
      </c>
      <c r="C10321" s="2" t="s">
        <v>16548</v>
      </c>
      <c r="D10321" s="2" t="s">
        <v>4687</v>
      </c>
      <c r="E10321" s="2" t="s">
        <v>149</v>
      </c>
      <c r="F10321" s="2"/>
    </row>
    <row r="10322" spans="1:6" ht="18" customHeight="1">
      <c r="A10322" s="2">
        <v>8539211000</v>
      </c>
      <c r="B10322" s="2" t="s">
        <v>16549</v>
      </c>
      <c r="C10322" s="2" t="s">
        <v>16548</v>
      </c>
      <c r="D10322" s="2" t="s">
        <v>4687</v>
      </c>
      <c r="E10322" s="2" t="s">
        <v>149</v>
      </c>
      <c r="F10322" s="2"/>
    </row>
    <row r="10323" spans="1:6" ht="18" customHeight="1">
      <c r="A10323" s="2">
        <v>8539212000</v>
      </c>
      <c r="B10323" s="2" t="s">
        <v>16550</v>
      </c>
      <c r="C10323" s="2" t="s">
        <v>16548</v>
      </c>
      <c r="D10323" s="2" t="s">
        <v>4687</v>
      </c>
      <c r="E10323" s="2" t="s">
        <v>149</v>
      </c>
      <c r="F10323" s="2"/>
    </row>
    <row r="10324" spans="1:6" ht="18" customHeight="1">
      <c r="A10324" s="2">
        <v>8539213000</v>
      </c>
      <c r="B10324" s="2" t="s">
        <v>16551</v>
      </c>
      <c r="C10324" s="2" t="s">
        <v>16548</v>
      </c>
      <c r="D10324" s="2" t="s">
        <v>4687</v>
      </c>
      <c r="E10324" s="2" t="s">
        <v>149</v>
      </c>
      <c r="F10324" s="2"/>
    </row>
    <row r="10325" spans="1:6" ht="18" customHeight="1">
      <c r="A10325" s="2">
        <v>8539219000</v>
      </c>
      <c r="B10325" s="2" t="s">
        <v>16552</v>
      </c>
      <c r="C10325" s="2" t="s">
        <v>16548</v>
      </c>
      <c r="D10325" s="2" t="s">
        <v>4687</v>
      </c>
      <c r="E10325" s="2" t="s">
        <v>149</v>
      </c>
      <c r="F10325" s="2"/>
    </row>
    <row r="10326" spans="1:6" ht="18" customHeight="1">
      <c r="A10326" s="2">
        <v>8539221000</v>
      </c>
      <c r="B10326" s="2" t="s">
        <v>16553</v>
      </c>
      <c r="C10326" s="2" t="s">
        <v>16554</v>
      </c>
      <c r="D10326" s="2" t="s">
        <v>4687</v>
      </c>
      <c r="E10326" s="2" t="s">
        <v>149</v>
      </c>
      <c r="F10326" s="2"/>
    </row>
    <row r="10327" spans="1:6" ht="18" customHeight="1">
      <c r="A10327" s="2">
        <v>8539229000</v>
      </c>
      <c r="B10327" s="2" t="s">
        <v>16555</v>
      </c>
      <c r="C10327" s="2" t="s">
        <v>16554</v>
      </c>
      <c r="D10327" s="2" t="s">
        <v>4687</v>
      </c>
      <c r="E10327" s="2" t="s">
        <v>149</v>
      </c>
      <c r="F10327" s="2"/>
    </row>
    <row r="10328" spans="1:6" ht="18" customHeight="1">
      <c r="A10328" s="2">
        <v>8539291000</v>
      </c>
      <c r="B10328" s="2" t="s">
        <v>16556</v>
      </c>
      <c r="C10328" s="2" t="s">
        <v>16554</v>
      </c>
      <c r="D10328" s="2" t="s">
        <v>4687</v>
      </c>
      <c r="E10328" s="2" t="s">
        <v>149</v>
      </c>
      <c r="F10328" s="2"/>
    </row>
    <row r="10329" spans="1:6" ht="18" customHeight="1">
      <c r="A10329" s="2">
        <v>8539292000</v>
      </c>
      <c r="B10329" s="2" t="s">
        <v>16557</v>
      </c>
      <c r="C10329" s="2" t="s">
        <v>16554</v>
      </c>
      <c r="D10329" s="2" t="s">
        <v>4687</v>
      </c>
      <c r="E10329" s="2" t="s">
        <v>149</v>
      </c>
      <c r="F10329" s="2"/>
    </row>
    <row r="10330" spans="1:6" ht="18" customHeight="1">
      <c r="A10330" s="2">
        <v>8539293000</v>
      </c>
      <c r="B10330" s="2" t="s">
        <v>16558</v>
      </c>
      <c r="C10330" s="2" t="s">
        <v>16554</v>
      </c>
      <c r="D10330" s="2" t="s">
        <v>4687</v>
      </c>
      <c r="E10330" s="2" t="s">
        <v>149</v>
      </c>
      <c r="F10330" s="2"/>
    </row>
    <row r="10331" spans="1:6" ht="18" customHeight="1">
      <c r="A10331" s="2">
        <v>8539299100</v>
      </c>
      <c r="B10331" s="2" t="s">
        <v>16559</v>
      </c>
      <c r="C10331" s="2" t="s">
        <v>16554</v>
      </c>
      <c r="D10331" s="2" t="s">
        <v>4687</v>
      </c>
      <c r="E10331" s="2" t="s">
        <v>149</v>
      </c>
      <c r="F10331" s="2"/>
    </row>
    <row r="10332" spans="1:6" ht="18" customHeight="1">
      <c r="A10332" s="2">
        <v>8539299900</v>
      </c>
      <c r="B10332" s="2" t="s">
        <v>16560</v>
      </c>
      <c r="C10332" s="2" t="s">
        <v>16554</v>
      </c>
      <c r="D10332" s="2" t="s">
        <v>4687</v>
      </c>
      <c r="E10332" s="2" t="s">
        <v>149</v>
      </c>
      <c r="F10332" s="2"/>
    </row>
    <row r="10333" spans="1:6" ht="18" customHeight="1">
      <c r="A10333" s="2">
        <v>8539311000</v>
      </c>
      <c r="B10333" s="2" t="s">
        <v>16561</v>
      </c>
      <c r="C10333" s="2" t="s">
        <v>16562</v>
      </c>
      <c r="D10333" s="2" t="s">
        <v>4687</v>
      </c>
      <c r="E10333" s="2" t="s">
        <v>149</v>
      </c>
      <c r="F10333" s="2"/>
    </row>
    <row r="10334" spans="1:6" ht="18" customHeight="1">
      <c r="A10334" s="2">
        <v>8539312000</v>
      </c>
      <c r="B10334" s="2" t="s">
        <v>16563</v>
      </c>
      <c r="C10334" s="2" t="s">
        <v>16562</v>
      </c>
      <c r="D10334" s="2" t="s">
        <v>4687</v>
      </c>
      <c r="E10334" s="2" t="s">
        <v>149</v>
      </c>
      <c r="F10334" s="2"/>
    </row>
    <row r="10335" spans="1:6" ht="18" customHeight="1">
      <c r="A10335" s="2">
        <v>8539319110</v>
      </c>
      <c r="B10335" s="2" t="s">
        <v>16564</v>
      </c>
      <c r="C10335" s="2" t="s">
        <v>16562</v>
      </c>
      <c r="D10335" s="2" t="s">
        <v>4687</v>
      </c>
      <c r="E10335" s="2" t="s">
        <v>149</v>
      </c>
      <c r="F10335" s="2">
        <v>89</v>
      </c>
    </row>
    <row r="10336" spans="1:6" ht="18" customHeight="1">
      <c r="A10336" s="2">
        <v>8539319190</v>
      </c>
      <c r="B10336" s="2" t="s">
        <v>16565</v>
      </c>
      <c r="C10336" s="2" t="s">
        <v>16562</v>
      </c>
      <c r="D10336" s="2" t="s">
        <v>4687</v>
      </c>
      <c r="E10336" s="2" t="s">
        <v>149</v>
      </c>
      <c r="F10336" s="2"/>
    </row>
    <row r="10337" spans="1:6" ht="18" customHeight="1">
      <c r="A10337" s="2">
        <v>8539319910</v>
      </c>
      <c r="B10337" s="2" t="s">
        <v>16566</v>
      </c>
      <c r="C10337" s="2" t="s">
        <v>16562</v>
      </c>
      <c r="D10337" s="2" t="s">
        <v>4687</v>
      </c>
      <c r="E10337" s="2" t="s">
        <v>149</v>
      </c>
      <c r="F10337" s="2">
        <v>89</v>
      </c>
    </row>
    <row r="10338" spans="1:6" ht="18" customHeight="1">
      <c r="A10338" s="2">
        <v>8539319920</v>
      </c>
      <c r="B10338" s="2" t="s">
        <v>16566</v>
      </c>
      <c r="C10338" s="2" t="s">
        <v>16562</v>
      </c>
      <c r="D10338" s="2" t="s">
        <v>4687</v>
      </c>
      <c r="E10338" s="2" t="s">
        <v>149</v>
      </c>
      <c r="F10338" s="2">
        <v>89</v>
      </c>
    </row>
    <row r="10339" spans="1:6" ht="18" customHeight="1">
      <c r="A10339" s="2">
        <v>8539319990</v>
      </c>
      <c r="B10339" s="2" t="s">
        <v>16567</v>
      </c>
      <c r="C10339" s="2" t="s">
        <v>16562</v>
      </c>
      <c r="D10339" s="2" t="s">
        <v>4687</v>
      </c>
      <c r="E10339" s="2" t="s">
        <v>149</v>
      </c>
      <c r="F10339" s="2"/>
    </row>
    <row r="10340" spans="1:6" ht="18" customHeight="1">
      <c r="A10340" s="2">
        <v>8539323000</v>
      </c>
      <c r="B10340" s="2" t="s">
        <v>16568</v>
      </c>
      <c r="C10340" s="2" t="s">
        <v>16562</v>
      </c>
      <c r="D10340" s="2" t="s">
        <v>4687</v>
      </c>
      <c r="E10340" s="2" t="s">
        <v>149</v>
      </c>
      <c r="F10340" s="2"/>
    </row>
    <row r="10341" spans="1:6" ht="18" customHeight="1">
      <c r="A10341" s="2">
        <v>8539324010</v>
      </c>
      <c r="B10341" s="2" t="s">
        <v>16569</v>
      </c>
      <c r="C10341" s="2" t="s">
        <v>16562</v>
      </c>
      <c r="D10341" s="2" t="s">
        <v>4687</v>
      </c>
      <c r="E10341" s="2" t="s">
        <v>149</v>
      </c>
      <c r="F10341" s="2">
        <v>89</v>
      </c>
    </row>
    <row r="10342" spans="1:6" ht="18" customHeight="1">
      <c r="A10342" s="2">
        <v>8539324020</v>
      </c>
      <c r="B10342" s="2" t="s">
        <v>16570</v>
      </c>
      <c r="C10342" s="2" t="s">
        <v>16562</v>
      </c>
      <c r="D10342" s="2" t="s">
        <v>4687</v>
      </c>
      <c r="E10342" s="2" t="s">
        <v>149</v>
      </c>
      <c r="F10342" s="2"/>
    </row>
    <row r="10343" spans="1:6" ht="18" customHeight="1">
      <c r="A10343" s="2">
        <v>8539324090</v>
      </c>
      <c r="B10343" s="2" t="s">
        <v>16571</v>
      </c>
      <c r="C10343" s="2" t="s">
        <v>16562</v>
      </c>
      <c r="D10343" s="2" t="s">
        <v>4687</v>
      </c>
      <c r="E10343" s="2" t="s">
        <v>149</v>
      </c>
      <c r="F10343" s="2"/>
    </row>
    <row r="10344" spans="1:6" ht="18" customHeight="1">
      <c r="A10344" s="2">
        <v>8539329000</v>
      </c>
      <c r="B10344" s="2" t="s">
        <v>16572</v>
      </c>
      <c r="C10344" s="2" t="s">
        <v>16562</v>
      </c>
      <c r="D10344" s="2" t="s">
        <v>4687</v>
      </c>
      <c r="E10344" s="2" t="s">
        <v>149</v>
      </c>
      <c r="F10344" s="2"/>
    </row>
    <row r="10345" spans="1:6" ht="18" customHeight="1">
      <c r="A10345" s="2">
        <v>8539391000</v>
      </c>
      <c r="B10345" s="2" t="s">
        <v>16573</v>
      </c>
      <c r="C10345" s="2" t="s">
        <v>16562</v>
      </c>
      <c r="D10345" s="2" t="s">
        <v>4687</v>
      </c>
      <c r="E10345" s="2" t="s">
        <v>149</v>
      </c>
      <c r="F10345" s="2"/>
    </row>
    <row r="10346" spans="1:6" ht="18" customHeight="1">
      <c r="A10346" s="2">
        <v>8539392000</v>
      </c>
      <c r="B10346" s="2" t="s">
        <v>16574</v>
      </c>
      <c r="C10346" s="2" t="s">
        <v>16562</v>
      </c>
      <c r="D10346" s="2" t="s">
        <v>4687</v>
      </c>
      <c r="E10346" s="2" t="s">
        <v>149</v>
      </c>
      <c r="F10346" s="2"/>
    </row>
    <row r="10347" spans="1:6" ht="18" customHeight="1">
      <c r="A10347" s="2">
        <v>8539399011</v>
      </c>
      <c r="B10347" s="2" t="s">
        <v>16575</v>
      </c>
      <c r="C10347" s="2" t="s">
        <v>16562</v>
      </c>
      <c r="D10347" s="2" t="s">
        <v>4687</v>
      </c>
      <c r="E10347" s="2" t="s">
        <v>149</v>
      </c>
      <c r="F10347" s="2">
        <v>89</v>
      </c>
    </row>
    <row r="10348" spans="1:6" ht="18" customHeight="1">
      <c r="A10348" s="2">
        <v>8539399019</v>
      </c>
      <c r="B10348" s="2" t="s">
        <v>16576</v>
      </c>
      <c r="C10348" s="2" t="s">
        <v>16562</v>
      </c>
      <c r="D10348" s="2" t="s">
        <v>4687</v>
      </c>
      <c r="E10348" s="2" t="s">
        <v>149</v>
      </c>
      <c r="F10348" s="2"/>
    </row>
    <row r="10349" spans="1:6" ht="18" customHeight="1">
      <c r="A10349" s="2">
        <v>8539399020</v>
      </c>
      <c r="B10349" s="2" t="s">
        <v>16577</v>
      </c>
      <c r="C10349" s="2" t="s">
        <v>16562</v>
      </c>
      <c r="D10349" s="2" t="s">
        <v>4687</v>
      </c>
      <c r="E10349" s="2" t="s">
        <v>149</v>
      </c>
      <c r="F10349" s="2">
        <v>89</v>
      </c>
    </row>
    <row r="10350" spans="1:6" ht="18" customHeight="1">
      <c r="A10350" s="2">
        <v>8539399030</v>
      </c>
      <c r="B10350" s="2" t="s">
        <v>16578</v>
      </c>
      <c r="C10350" s="2" t="s">
        <v>16562</v>
      </c>
      <c r="D10350" s="2" t="s">
        <v>4687</v>
      </c>
      <c r="E10350" s="2" t="s">
        <v>149</v>
      </c>
      <c r="F10350" s="2">
        <v>89</v>
      </c>
    </row>
    <row r="10351" spans="1:6" ht="18" customHeight="1">
      <c r="A10351" s="2">
        <v>8539399040</v>
      </c>
      <c r="B10351" s="2" t="s">
        <v>16578</v>
      </c>
      <c r="C10351" s="2" t="s">
        <v>16562</v>
      </c>
      <c r="D10351" s="2" t="s">
        <v>4687</v>
      </c>
      <c r="E10351" s="2" t="s">
        <v>149</v>
      </c>
      <c r="F10351" s="2">
        <v>89</v>
      </c>
    </row>
    <row r="10352" spans="1:6" ht="18" customHeight="1">
      <c r="A10352" s="2">
        <v>8539399050</v>
      </c>
      <c r="B10352" s="2" t="s">
        <v>16579</v>
      </c>
      <c r="C10352" s="2" t="s">
        <v>16562</v>
      </c>
      <c r="D10352" s="2" t="s">
        <v>4687</v>
      </c>
      <c r="E10352" s="2" t="s">
        <v>149</v>
      </c>
      <c r="F10352" s="2">
        <v>89</v>
      </c>
    </row>
    <row r="10353" spans="1:6" ht="18" customHeight="1">
      <c r="A10353" s="2">
        <v>8539399090</v>
      </c>
      <c r="B10353" s="2" t="s">
        <v>16580</v>
      </c>
      <c r="C10353" s="2" t="s">
        <v>16562</v>
      </c>
      <c r="D10353" s="2" t="s">
        <v>4687</v>
      </c>
      <c r="E10353" s="2" t="s">
        <v>149</v>
      </c>
      <c r="F10353" s="2"/>
    </row>
    <row r="10354" spans="1:6" ht="18" customHeight="1">
      <c r="A10354" s="2">
        <v>8539410000</v>
      </c>
      <c r="B10354" s="2" t="s">
        <v>16581</v>
      </c>
      <c r="C10354" s="2" t="s">
        <v>16562</v>
      </c>
      <c r="D10354" s="2" t="s">
        <v>4687</v>
      </c>
      <c r="E10354" s="2" t="s">
        <v>149</v>
      </c>
      <c r="F10354" s="2"/>
    </row>
    <row r="10355" spans="1:6" ht="18" customHeight="1">
      <c r="A10355" s="2">
        <v>8539490000</v>
      </c>
      <c r="B10355" s="2" t="s">
        <v>16582</v>
      </c>
      <c r="C10355" s="2" t="s">
        <v>16562</v>
      </c>
      <c r="D10355" s="2" t="s">
        <v>4687</v>
      </c>
      <c r="E10355" s="2" t="s">
        <v>149</v>
      </c>
      <c r="F10355" s="2"/>
    </row>
    <row r="10356" spans="1:6" ht="18" customHeight="1">
      <c r="A10356" s="2">
        <v>8539510000</v>
      </c>
      <c r="B10356" s="2" t="s">
        <v>16583</v>
      </c>
      <c r="C10356" s="2" t="s">
        <v>9068</v>
      </c>
      <c r="D10356" s="2" t="s">
        <v>5439</v>
      </c>
      <c r="E10356" s="2" t="s">
        <v>149</v>
      </c>
      <c r="F10356" s="2"/>
    </row>
    <row r="10357" spans="1:6" ht="18" customHeight="1">
      <c r="A10357" s="2">
        <v>8539521000</v>
      </c>
      <c r="B10357" s="2" t="s">
        <v>16584</v>
      </c>
      <c r="C10357" s="2" t="s">
        <v>16562</v>
      </c>
      <c r="D10357" s="2" t="s">
        <v>4687</v>
      </c>
      <c r="E10357" s="2" t="s">
        <v>149</v>
      </c>
      <c r="F10357" s="2"/>
    </row>
    <row r="10358" spans="1:6" ht="18" customHeight="1">
      <c r="A10358" s="2">
        <v>8539522000</v>
      </c>
      <c r="B10358" s="2" t="s">
        <v>16585</v>
      </c>
      <c r="C10358" s="2" t="s">
        <v>16562</v>
      </c>
      <c r="D10358" s="2" t="s">
        <v>4687</v>
      </c>
      <c r="E10358" s="2" t="s">
        <v>149</v>
      </c>
      <c r="F10358" s="2"/>
    </row>
    <row r="10359" spans="1:6" ht="18" customHeight="1">
      <c r="A10359" s="2">
        <v>8539901000</v>
      </c>
      <c r="B10359" s="2" t="s">
        <v>16586</v>
      </c>
      <c r="C10359" s="2" t="s">
        <v>14326</v>
      </c>
      <c r="D10359" s="2" t="s">
        <v>149</v>
      </c>
      <c r="E10359" s="2"/>
      <c r="F10359" s="2"/>
    </row>
    <row r="10360" spans="1:6" ht="18" customHeight="1">
      <c r="A10360" s="2">
        <v>8539909000</v>
      </c>
      <c r="B10360" s="2" t="s">
        <v>16587</v>
      </c>
      <c r="C10360" s="2" t="s">
        <v>14326</v>
      </c>
      <c r="D10360" s="2" t="s">
        <v>149</v>
      </c>
      <c r="E10360" s="2"/>
      <c r="F10360" s="2"/>
    </row>
    <row r="10361" spans="1:6" ht="18" customHeight="1">
      <c r="A10361" s="2">
        <v>8540110000</v>
      </c>
      <c r="B10361" s="2" t="s">
        <v>16588</v>
      </c>
      <c r="C10361" s="2" t="s">
        <v>15221</v>
      </c>
      <c r="D10361" s="2" t="s">
        <v>4687</v>
      </c>
      <c r="E10361" s="2" t="s">
        <v>149</v>
      </c>
      <c r="F10361" s="2">
        <v>6</v>
      </c>
    </row>
    <row r="10362" spans="1:6" ht="18" customHeight="1">
      <c r="A10362" s="2">
        <v>8540120000</v>
      </c>
      <c r="B10362" s="2" t="s">
        <v>16589</v>
      </c>
      <c r="C10362" s="2" t="s">
        <v>15221</v>
      </c>
      <c r="D10362" s="2" t="s">
        <v>4687</v>
      </c>
      <c r="E10362" s="2" t="s">
        <v>149</v>
      </c>
      <c r="F10362" s="2">
        <v>6</v>
      </c>
    </row>
    <row r="10363" spans="1:6" ht="18" customHeight="1">
      <c r="A10363" s="2">
        <v>8540201000</v>
      </c>
      <c r="B10363" s="2" t="s">
        <v>16590</v>
      </c>
      <c r="C10363" s="2" t="s">
        <v>9068</v>
      </c>
      <c r="D10363" s="2" t="s">
        <v>4687</v>
      </c>
      <c r="E10363" s="2" t="s">
        <v>149</v>
      </c>
      <c r="F10363" s="2"/>
    </row>
    <row r="10364" spans="1:6" ht="18" customHeight="1">
      <c r="A10364" s="2">
        <v>8540209000</v>
      </c>
      <c r="B10364" s="2" t="s">
        <v>16591</v>
      </c>
      <c r="C10364" s="2" t="s">
        <v>9068</v>
      </c>
      <c r="D10364" s="2" t="s">
        <v>4687</v>
      </c>
      <c r="E10364" s="2" t="s">
        <v>149</v>
      </c>
      <c r="F10364" s="2"/>
    </row>
    <row r="10365" spans="1:6" ht="18" customHeight="1">
      <c r="A10365" s="2">
        <v>8540401000</v>
      </c>
      <c r="B10365" s="2" t="s">
        <v>16592</v>
      </c>
      <c r="C10365" s="2" t="s">
        <v>16593</v>
      </c>
      <c r="D10365" s="2" t="s">
        <v>4687</v>
      </c>
      <c r="E10365" s="2" t="s">
        <v>149</v>
      </c>
      <c r="F10365" s="2">
        <v>6</v>
      </c>
    </row>
    <row r="10366" spans="1:6" ht="18" customHeight="1">
      <c r="A10366" s="2">
        <v>8540402000</v>
      </c>
      <c r="B10366" s="2" t="s">
        <v>16594</v>
      </c>
      <c r="C10366" s="2" t="s">
        <v>16595</v>
      </c>
      <c r="D10366" s="2" t="s">
        <v>4687</v>
      </c>
      <c r="E10366" s="2" t="s">
        <v>149</v>
      </c>
      <c r="F10366" s="2">
        <v>6</v>
      </c>
    </row>
    <row r="10367" spans="1:6" ht="18" customHeight="1">
      <c r="A10367" s="2">
        <v>8540601000</v>
      </c>
      <c r="B10367" s="2" t="s">
        <v>16596</v>
      </c>
      <c r="C10367" s="2" t="s">
        <v>16548</v>
      </c>
      <c r="D10367" s="2" t="s">
        <v>4687</v>
      </c>
      <c r="E10367" s="2" t="s">
        <v>149</v>
      </c>
      <c r="F10367" s="2"/>
    </row>
    <row r="10368" spans="1:6" ht="18" customHeight="1">
      <c r="A10368" s="2">
        <v>8540609000</v>
      </c>
      <c r="B10368" s="2" t="s">
        <v>16597</v>
      </c>
      <c r="C10368" s="2" t="s">
        <v>16548</v>
      </c>
      <c r="D10368" s="2" t="s">
        <v>4687</v>
      </c>
      <c r="E10368" s="2" t="s">
        <v>149</v>
      </c>
      <c r="F10368" s="2">
        <v>6</v>
      </c>
    </row>
    <row r="10369" spans="1:6" ht="18" customHeight="1">
      <c r="A10369" s="2">
        <v>8540710010</v>
      </c>
      <c r="B10369" s="2" t="s">
        <v>16598</v>
      </c>
      <c r="C10369" s="2" t="s">
        <v>16548</v>
      </c>
      <c r="D10369" s="2" t="s">
        <v>4687</v>
      </c>
      <c r="E10369" s="2" t="s">
        <v>149</v>
      </c>
      <c r="F10369" s="2"/>
    </row>
    <row r="10370" spans="1:6" ht="18" customHeight="1">
      <c r="A10370" s="2">
        <v>8540710090</v>
      </c>
      <c r="B10370" s="2" t="s">
        <v>16599</v>
      </c>
      <c r="C10370" s="2" t="s">
        <v>16548</v>
      </c>
      <c r="D10370" s="2" t="s">
        <v>4687</v>
      </c>
      <c r="E10370" s="2" t="s">
        <v>149</v>
      </c>
      <c r="F10370" s="2"/>
    </row>
    <row r="10371" spans="1:6" ht="18" customHeight="1">
      <c r="A10371" s="2">
        <v>8540791000</v>
      </c>
      <c r="B10371" s="2" t="s">
        <v>16600</v>
      </c>
      <c r="C10371" s="2" t="s">
        <v>16548</v>
      </c>
      <c r="D10371" s="2" t="s">
        <v>4687</v>
      </c>
      <c r="E10371" s="2" t="s">
        <v>149</v>
      </c>
      <c r="F10371" s="2"/>
    </row>
    <row r="10372" spans="1:6" ht="18" customHeight="1">
      <c r="A10372" s="2">
        <v>8540799000</v>
      </c>
      <c r="B10372" s="2" t="s">
        <v>16601</v>
      </c>
      <c r="C10372" s="2" t="s">
        <v>16548</v>
      </c>
      <c r="D10372" s="2" t="s">
        <v>4687</v>
      </c>
      <c r="E10372" s="2" t="s">
        <v>149</v>
      </c>
      <c r="F10372" s="2"/>
    </row>
    <row r="10373" spans="1:6" ht="18" customHeight="1">
      <c r="A10373" s="2">
        <v>8540810000</v>
      </c>
      <c r="B10373" s="2" t="s">
        <v>16602</v>
      </c>
      <c r="C10373" s="2" t="s">
        <v>16548</v>
      </c>
      <c r="D10373" s="2" t="s">
        <v>4687</v>
      </c>
      <c r="E10373" s="2" t="s">
        <v>149</v>
      </c>
      <c r="F10373" s="2"/>
    </row>
    <row r="10374" spans="1:6" ht="18" customHeight="1">
      <c r="A10374" s="2">
        <v>8540890010</v>
      </c>
      <c r="B10374" s="2" t="s">
        <v>16603</v>
      </c>
      <c r="C10374" s="2" t="s">
        <v>16548</v>
      </c>
      <c r="D10374" s="2" t="s">
        <v>4687</v>
      </c>
      <c r="E10374" s="2" t="s">
        <v>149</v>
      </c>
      <c r="F10374" s="2">
        <v>3</v>
      </c>
    </row>
    <row r="10375" spans="1:6" ht="18" customHeight="1">
      <c r="A10375" s="2">
        <v>8540890090</v>
      </c>
      <c r="B10375" s="2" t="s">
        <v>16604</v>
      </c>
      <c r="C10375" s="2" t="s">
        <v>16548</v>
      </c>
      <c r="D10375" s="2" t="s">
        <v>4687</v>
      </c>
      <c r="E10375" s="2" t="s">
        <v>149</v>
      </c>
      <c r="F10375" s="2"/>
    </row>
    <row r="10376" spans="1:6" ht="18" customHeight="1">
      <c r="A10376" s="2">
        <v>8540911000</v>
      </c>
      <c r="B10376" s="2" t="s">
        <v>16605</v>
      </c>
      <c r="C10376" s="2" t="s">
        <v>14326</v>
      </c>
      <c r="D10376" s="2" t="s">
        <v>149</v>
      </c>
      <c r="E10376" s="2"/>
      <c r="F10376" s="2"/>
    </row>
    <row r="10377" spans="1:6" ht="18" customHeight="1">
      <c r="A10377" s="2">
        <v>8540912000</v>
      </c>
      <c r="B10377" s="2" t="s">
        <v>16606</v>
      </c>
      <c r="C10377" s="2" t="s">
        <v>14326</v>
      </c>
      <c r="D10377" s="2" t="s">
        <v>149</v>
      </c>
      <c r="E10377" s="2"/>
      <c r="F10377" s="2"/>
    </row>
    <row r="10378" spans="1:6" ht="18" customHeight="1">
      <c r="A10378" s="2">
        <v>8540919000</v>
      </c>
      <c r="B10378" s="2" t="s">
        <v>16607</v>
      </c>
      <c r="C10378" s="2" t="s">
        <v>14326</v>
      </c>
      <c r="D10378" s="2" t="s">
        <v>149</v>
      </c>
      <c r="E10378" s="2"/>
      <c r="F10378" s="2"/>
    </row>
    <row r="10379" spans="1:6" ht="18" customHeight="1">
      <c r="A10379" s="2">
        <v>8540991000</v>
      </c>
      <c r="B10379" s="2" t="s">
        <v>16608</v>
      </c>
      <c r="C10379" s="2" t="s">
        <v>14326</v>
      </c>
      <c r="D10379" s="2" t="s">
        <v>149</v>
      </c>
      <c r="E10379" s="2"/>
      <c r="F10379" s="2"/>
    </row>
    <row r="10380" spans="1:6" ht="18" customHeight="1">
      <c r="A10380" s="2">
        <v>8540999000</v>
      </c>
      <c r="B10380" s="2" t="s">
        <v>16609</v>
      </c>
      <c r="C10380" s="2" t="s">
        <v>14326</v>
      </c>
      <c r="D10380" s="2" t="s">
        <v>149</v>
      </c>
      <c r="E10380" s="2"/>
      <c r="F10380" s="2"/>
    </row>
    <row r="10381" spans="1:6" ht="18" customHeight="1">
      <c r="A10381" s="2">
        <v>8541100000</v>
      </c>
      <c r="B10381" s="2" t="s">
        <v>16610</v>
      </c>
      <c r="C10381" s="2" t="s">
        <v>16611</v>
      </c>
      <c r="D10381" s="2" t="s">
        <v>5439</v>
      </c>
      <c r="E10381" s="2" t="s">
        <v>149</v>
      </c>
      <c r="F10381" s="2"/>
    </row>
    <row r="10382" spans="1:6" ht="18" customHeight="1">
      <c r="A10382" s="2">
        <v>8541210000</v>
      </c>
      <c r="B10382" s="2" t="s">
        <v>16612</v>
      </c>
      <c r="C10382" s="2" t="s">
        <v>16613</v>
      </c>
      <c r="D10382" s="2" t="s">
        <v>5439</v>
      </c>
      <c r="E10382" s="2" t="s">
        <v>149</v>
      </c>
      <c r="F10382" s="2"/>
    </row>
    <row r="10383" spans="1:6" ht="18" customHeight="1">
      <c r="A10383" s="2">
        <v>8541290000</v>
      </c>
      <c r="B10383" s="2" t="s">
        <v>16614</v>
      </c>
      <c r="C10383" s="2" t="s">
        <v>16613</v>
      </c>
      <c r="D10383" s="2" t="s">
        <v>5439</v>
      </c>
      <c r="E10383" s="2" t="s">
        <v>149</v>
      </c>
      <c r="F10383" s="2"/>
    </row>
    <row r="10384" spans="1:6" ht="18" customHeight="1">
      <c r="A10384" s="2">
        <v>8541300000</v>
      </c>
      <c r="B10384" s="2" t="s">
        <v>16615</v>
      </c>
      <c r="C10384" s="2" t="s">
        <v>16616</v>
      </c>
      <c r="D10384" s="2" t="s">
        <v>5439</v>
      </c>
      <c r="E10384" s="2" t="s">
        <v>149</v>
      </c>
      <c r="F10384" s="2"/>
    </row>
    <row r="10385" spans="1:6" ht="18" customHeight="1">
      <c r="A10385" s="2">
        <v>8541410010</v>
      </c>
      <c r="B10385" s="2" t="s">
        <v>16617</v>
      </c>
      <c r="C10385" s="2" t="s">
        <v>16611</v>
      </c>
      <c r="D10385" s="2" t="s">
        <v>5439</v>
      </c>
      <c r="E10385" s="2" t="s">
        <v>149</v>
      </c>
      <c r="F10385" s="2">
        <v>3</v>
      </c>
    </row>
    <row r="10386" spans="1:6" ht="18" customHeight="1">
      <c r="A10386" s="2">
        <v>8541410090</v>
      </c>
      <c r="B10386" s="2" t="s">
        <v>16618</v>
      </c>
      <c r="C10386" s="2" t="s">
        <v>16611</v>
      </c>
      <c r="D10386" s="2" t="s">
        <v>5439</v>
      </c>
      <c r="E10386" s="2" t="s">
        <v>149</v>
      </c>
      <c r="F10386" s="2"/>
    </row>
    <row r="10387" spans="1:6" ht="18" customHeight="1">
      <c r="A10387" s="2">
        <v>8541420000</v>
      </c>
      <c r="B10387" s="2" t="s">
        <v>16619</v>
      </c>
      <c r="C10387" s="2" t="s">
        <v>16620</v>
      </c>
      <c r="D10387" s="2" t="s">
        <v>5439</v>
      </c>
      <c r="E10387" s="2" t="s">
        <v>149</v>
      </c>
      <c r="F10387" s="2"/>
    </row>
    <row r="10388" spans="1:6" ht="18" customHeight="1">
      <c r="A10388" s="2">
        <v>8541430000</v>
      </c>
      <c r="B10388" s="2" t="s">
        <v>16621</v>
      </c>
      <c r="C10388" s="2" t="s">
        <v>16620</v>
      </c>
      <c r="D10388" s="2" t="s">
        <v>5439</v>
      </c>
      <c r="E10388" s="2" t="s">
        <v>149</v>
      </c>
      <c r="F10388" s="2"/>
    </row>
    <row r="10389" spans="1:6" ht="18" customHeight="1">
      <c r="A10389" s="2">
        <v>8541490000</v>
      </c>
      <c r="B10389" s="2" t="s">
        <v>16622</v>
      </c>
      <c r="C10389" s="2" t="s">
        <v>14351</v>
      </c>
      <c r="D10389" s="2" t="s">
        <v>5439</v>
      </c>
      <c r="E10389" s="2" t="s">
        <v>149</v>
      </c>
      <c r="F10389" s="2"/>
    </row>
    <row r="10390" spans="1:6" ht="18" customHeight="1">
      <c r="A10390" s="2">
        <v>8541511100</v>
      </c>
      <c r="B10390" s="2" t="s">
        <v>16623</v>
      </c>
      <c r="C10390" s="2" t="s">
        <v>15460</v>
      </c>
      <c r="D10390" s="2" t="s">
        <v>5439</v>
      </c>
      <c r="E10390" s="2" t="s">
        <v>149</v>
      </c>
      <c r="F10390" s="2"/>
    </row>
    <row r="10391" spans="1:6" ht="18" customHeight="1">
      <c r="A10391" s="2">
        <v>8541511210</v>
      </c>
      <c r="B10391" s="2" t="s">
        <v>16624</v>
      </c>
      <c r="C10391" s="2" t="s">
        <v>15460</v>
      </c>
      <c r="D10391" s="2" t="s">
        <v>5439</v>
      </c>
      <c r="E10391" s="2" t="s">
        <v>149</v>
      </c>
      <c r="F10391" s="2"/>
    </row>
    <row r="10392" spans="1:6" ht="18" customHeight="1">
      <c r="A10392" s="2">
        <v>8541511290</v>
      </c>
      <c r="B10392" s="2" t="s">
        <v>16625</v>
      </c>
      <c r="C10392" s="2" t="s">
        <v>15460</v>
      </c>
      <c r="D10392" s="2" t="s">
        <v>5439</v>
      </c>
      <c r="E10392" s="2" t="s">
        <v>149</v>
      </c>
      <c r="F10392" s="2"/>
    </row>
    <row r="10393" spans="1:6" ht="18" customHeight="1">
      <c r="A10393" s="2">
        <v>8541511300</v>
      </c>
      <c r="B10393" s="2" t="s">
        <v>16626</v>
      </c>
      <c r="C10393" s="2" t="s">
        <v>15460</v>
      </c>
      <c r="D10393" s="2" t="s">
        <v>5439</v>
      </c>
      <c r="E10393" s="2" t="s">
        <v>149</v>
      </c>
      <c r="F10393" s="2"/>
    </row>
    <row r="10394" spans="1:6" ht="18" customHeight="1">
      <c r="A10394" s="2">
        <v>8541511900</v>
      </c>
      <c r="B10394" s="2" t="s">
        <v>16627</v>
      </c>
      <c r="C10394" s="2" t="s">
        <v>15460</v>
      </c>
      <c r="D10394" s="2" t="s">
        <v>5439</v>
      </c>
      <c r="E10394" s="2" t="s">
        <v>149</v>
      </c>
      <c r="F10394" s="2"/>
    </row>
    <row r="10395" spans="1:6" ht="18" customHeight="1">
      <c r="A10395" s="2">
        <v>8541512100</v>
      </c>
      <c r="B10395" s="2" t="s">
        <v>16628</v>
      </c>
      <c r="C10395" s="2" t="s">
        <v>15460</v>
      </c>
      <c r="D10395" s="2" t="s">
        <v>5439</v>
      </c>
      <c r="E10395" s="2" t="s">
        <v>149</v>
      </c>
      <c r="F10395" s="2"/>
    </row>
    <row r="10396" spans="1:6" ht="18" customHeight="1">
      <c r="A10396" s="2">
        <v>8541512900</v>
      </c>
      <c r="B10396" s="2" t="s">
        <v>16629</v>
      </c>
      <c r="C10396" s="2" t="s">
        <v>15460</v>
      </c>
      <c r="D10396" s="2" t="s">
        <v>5439</v>
      </c>
      <c r="E10396" s="2" t="s">
        <v>149</v>
      </c>
      <c r="F10396" s="2"/>
    </row>
    <row r="10397" spans="1:6" ht="18" customHeight="1">
      <c r="A10397" s="2">
        <v>8541513000</v>
      </c>
      <c r="B10397" s="2" t="s">
        <v>16630</v>
      </c>
      <c r="C10397" s="2" t="s">
        <v>15460</v>
      </c>
      <c r="D10397" s="2" t="s">
        <v>5439</v>
      </c>
      <c r="E10397" s="2" t="s">
        <v>149</v>
      </c>
      <c r="F10397" s="2"/>
    </row>
    <row r="10398" spans="1:6" ht="18" customHeight="1">
      <c r="A10398" s="2">
        <v>8541514010</v>
      </c>
      <c r="B10398" s="2" t="s">
        <v>16631</v>
      </c>
      <c r="C10398" s="2" t="s">
        <v>15460</v>
      </c>
      <c r="D10398" s="2" t="s">
        <v>5439</v>
      </c>
      <c r="E10398" s="2" t="s">
        <v>149</v>
      </c>
      <c r="F10398" s="2"/>
    </row>
    <row r="10399" spans="1:6" ht="18" customHeight="1">
      <c r="A10399" s="2">
        <v>8541514090</v>
      </c>
      <c r="B10399" s="2" t="s">
        <v>16632</v>
      </c>
      <c r="C10399" s="2" t="s">
        <v>15460</v>
      </c>
      <c r="D10399" s="2" t="s">
        <v>5439</v>
      </c>
      <c r="E10399" s="2" t="s">
        <v>149</v>
      </c>
      <c r="F10399" s="2"/>
    </row>
    <row r="10400" spans="1:6" ht="18" customHeight="1">
      <c r="A10400" s="2">
        <v>8541590000</v>
      </c>
      <c r="B10400" s="2" t="s">
        <v>16633</v>
      </c>
      <c r="C10400" s="2" t="s">
        <v>16634</v>
      </c>
      <c r="D10400" s="2" t="s">
        <v>5439</v>
      </c>
      <c r="E10400" s="2" t="s">
        <v>149</v>
      </c>
      <c r="F10400" s="2"/>
    </row>
    <row r="10401" spans="1:6" ht="18" customHeight="1">
      <c r="A10401" s="2">
        <v>8541600000</v>
      </c>
      <c r="B10401" s="2" t="s">
        <v>16635</v>
      </c>
      <c r="C10401" s="2" t="s">
        <v>16636</v>
      </c>
      <c r="D10401" s="2" t="s">
        <v>5439</v>
      </c>
      <c r="E10401" s="2" t="s">
        <v>149</v>
      </c>
      <c r="F10401" s="2"/>
    </row>
    <row r="10402" spans="1:6" ht="18" customHeight="1">
      <c r="A10402" s="2">
        <v>8541900000</v>
      </c>
      <c r="B10402" s="2" t="s">
        <v>16637</v>
      </c>
      <c r="C10402" s="2" t="s">
        <v>14326</v>
      </c>
      <c r="D10402" s="2" t="s">
        <v>149</v>
      </c>
      <c r="E10402" s="2"/>
      <c r="F10402" s="2"/>
    </row>
    <row r="10403" spans="1:6" ht="18" customHeight="1">
      <c r="A10403" s="2">
        <v>8542311100</v>
      </c>
      <c r="B10403" s="2" t="s">
        <v>16638</v>
      </c>
      <c r="C10403" s="2" t="s">
        <v>16639</v>
      </c>
      <c r="D10403" s="2" t="s">
        <v>5439</v>
      </c>
      <c r="E10403" s="2" t="s">
        <v>149</v>
      </c>
      <c r="F10403" s="2"/>
    </row>
    <row r="10404" spans="1:6" ht="18" customHeight="1">
      <c r="A10404" s="2">
        <v>8542311910</v>
      </c>
      <c r="B10404" s="2" t="s">
        <v>16640</v>
      </c>
      <c r="C10404" s="2" t="s">
        <v>16639</v>
      </c>
      <c r="D10404" s="2" t="s">
        <v>5439</v>
      </c>
      <c r="E10404" s="2" t="s">
        <v>149</v>
      </c>
      <c r="F10404" s="2">
        <v>3</v>
      </c>
    </row>
    <row r="10405" spans="1:6" ht="18" customHeight="1">
      <c r="A10405" s="2">
        <v>8542311991</v>
      </c>
      <c r="B10405" s="2" t="s">
        <v>16641</v>
      </c>
      <c r="C10405" s="2" t="s">
        <v>16639</v>
      </c>
      <c r="D10405" s="2" t="s">
        <v>5439</v>
      </c>
      <c r="E10405" s="2" t="s">
        <v>149</v>
      </c>
      <c r="F10405" s="2"/>
    </row>
    <row r="10406" spans="1:6" ht="18" customHeight="1">
      <c r="A10406" s="2">
        <v>8542311992</v>
      </c>
      <c r="B10406" s="2" t="s">
        <v>16642</v>
      </c>
      <c r="C10406" s="2" t="s">
        <v>16639</v>
      </c>
      <c r="D10406" s="2" t="s">
        <v>5439</v>
      </c>
      <c r="E10406" s="2" t="s">
        <v>149</v>
      </c>
      <c r="F10406" s="2"/>
    </row>
    <row r="10407" spans="1:6" ht="18" customHeight="1">
      <c r="A10407" s="2">
        <v>8542311999</v>
      </c>
      <c r="B10407" s="2" t="s">
        <v>16643</v>
      </c>
      <c r="C10407" s="2" t="s">
        <v>16639</v>
      </c>
      <c r="D10407" s="2" t="s">
        <v>5439</v>
      </c>
      <c r="E10407" s="2" t="s">
        <v>149</v>
      </c>
      <c r="F10407" s="2"/>
    </row>
    <row r="10408" spans="1:6" ht="18" customHeight="1">
      <c r="A10408" s="2">
        <v>8542319010</v>
      </c>
      <c r="B10408" s="2" t="s">
        <v>16640</v>
      </c>
      <c r="C10408" s="2" t="s">
        <v>16639</v>
      </c>
      <c r="D10408" s="2" t="s">
        <v>5439</v>
      </c>
      <c r="E10408" s="2" t="s">
        <v>149</v>
      </c>
      <c r="F10408" s="2">
        <v>3</v>
      </c>
    </row>
    <row r="10409" spans="1:6" ht="18" customHeight="1">
      <c r="A10409" s="2">
        <v>8542319091</v>
      </c>
      <c r="B10409" s="2" t="s">
        <v>16641</v>
      </c>
      <c r="C10409" s="2" t="s">
        <v>16639</v>
      </c>
      <c r="D10409" s="2" t="s">
        <v>5439</v>
      </c>
      <c r="E10409" s="2" t="s">
        <v>149</v>
      </c>
      <c r="F10409" s="2"/>
    </row>
    <row r="10410" spans="1:6" ht="18" customHeight="1">
      <c r="A10410" s="2">
        <v>8542319092</v>
      </c>
      <c r="B10410" s="2" t="s">
        <v>16642</v>
      </c>
      <c r="C10410" s="2" t="s">
        <v>16639</v>
      </c>
      <c r="D10410" s="2" t="s">
        <v>5439</v>
      </c>
      <c r="E10410" s="2" t="s">
        <v>149</v>
      </c>
      <c r="F10410" s="2"/>
    </row>
    <row r="10411" spans="1:6" ht="18" customHeight="1">
      <c r="A10411" s="2">
        <v>8542319099</v>
      </c>
      <c r="B10411" s="2" t="s">
        <v>16644</v>
      </c>
      <c r="C10411" s="2" t="s">
        <v>16639</v>
      </c>
      <c r="D10411" s="2" t="s">
        <v>5439</v>
      </c>
      <c r="E10411" s="2" t="s">
        <v>149</v>
      </c>
      <c r="F10411" s="2"/>
    </row>
    <row r="10412" spans="1:6" ht="18" customHeight="1">
      <c r="A10412" s="2">
        <v>8542321010</v>
      </c>
      <c r="B10412" s="2" t="s">
        <v>16645</v>
      </c>
      <c r="C10412" s="2" t="s">
        <v>16646</v>
      </c>
      <c r="D10412" s="2" t="s">
        <v>5439</v>
      </c>
      <c r="E10412" s="2" t="s">
        <v>149</v>
      </c>
      <c r="F10412" s="2"/>
    </row>
    <row r="10413" spans="1:6" ht="18" customHeight="1">
      <c r="A10413" s="2">
        <v>8542321090</v>
      </c>
      <c r="B10413" s="2" t="s">
        <v>16647</v>
      </c>
      <c r="C10413" s="2" t="s">
        <v>16646</v>
      </c>
      <c r="D10413" s="2" t="s">
        <v>5439</v>
      </c>
      <c r="E10413" s="2" t="s">
        <v>149</v>
      </c>
      <c r="F10413" s="2"/>
    </row>
    <row r="10414" spans="1:6" ht="18" customHeight="1">
      <c r="A10414" s="2">
        <v>8542329010</v>
      </c>
      <c r="B10414" s="2" t="s">
        <v>16648</v>
      </c>
      <c r="C10414" s="2" t="s">
        <v>16646</v>
      </c>
      <c r="D10414" s="2" t="s">
        <v>5439</v>
      </c>
      <c r="E10414" s="2" t="s">
        <v>149</v>
      </c>
      <c r="F10414" s="2"/>
    </row>
    <row r="10415" spans="1:6" ht="18" customHeight="1">
      <c r="A10415" s="2">
        <v>8542329090</v>
      </c>
      <c r="B10415" s="2" t="s">
        <v>16649</v>
      </c>
      <c r="C10415" s="2" t="s">
        <v>16646</v>
      </c>
      <c r="D10415" s="2" t="s">
        <v>5439</v>
      </c>
      <c r="E10415" s="2" t="s">
        <v>149</v>
      </c>
      <c r="F10415" s="2"/>
    </row>
    <row r="10416" spans="1:6" ht="18" customHeight="1">
      <c r="A10416" s="2">
        <v>8542331000</v>
      </c>
      <c r="B10416" s="2" t="s">
        <v>16650</v>
      </c>
      <c r="C10416" s="2" t="s">
        <v>16639</v>
      </c>
      <c r="D10416" s="2" t="s">
        <v>5439</v>
      </c>
      <c r="E10416" s="2" t="s">
        <v>149</v>
      </c>
      <c r="F10416" s="2"/>
    </row>
    <row r="10417" spans="1:6" ht="18" customHeight="1">
      <c r="A10417" s="2">
        <v>8542339000</v>
      </c>
      <c r="B10417" s="2" t="s">
        <v>16651</v>
      </c>
      <c r="C10417" s="2" t="s">
        <v>16639</v>
      </c>
      <c r="D10417" s="2" t="s">
        <v>5439</v>
      </c>
      <c r="E10417" s="2" t="s">
        <v>149</v>
      </c>
      <c r="F10417" s="2"/>
    </row>
    <row r="10418" spans="1:6" ht="18" customHeight="1">
      <c r="A10418" s="2">
        <v>8542391010</v>
      </c>
      <c r="B10418" s="2" t="s">
        <v>16652</v>
      </c>
      <c r="C10418" s="2" t="s">
        <v>16639</v>
      </c>
      <c r="D10418" s="2" t="s">
        <v>5439</v>
      </c>
      <c r="E10418" s="2" t="s">
        <v>149</v>
      </c>
      <c r="F10418" s="2"/>
    </row>
    <row r="10419" spans="1:6" ht="18" customHeight="1">
      <c r="A10419" s="2">
        <v>8542391090</v>
      </c>
      <c r="B10419" s="2" t="s">
        <v>16653</v>
      </c>
      <c r="C10419" s="2" t="s">
        <v>16639</v>
      </c>
      <c r="D10419" s="2" t="s">
        <v>5439</v>
      </c>
      <c r="E10419" s="2" t="s">
        <v>149</v>
      </c>
      <c r="F10419" s="2"/>
    </row>
    <row r="10420" spans="1:6" ht="18" customHeight="1">
      <c r="A10420" s="2">
        <v>8542399000</v>
      </c>
      <c r="B10420" s="2" t="s">
        <v>16654</v>
      </c>
      <c r="C10420" s="2" t="s">
        <v>16639</v>
      </c>
      <c r="D10420" s="2" t="s">
        <v>5439</v>
      </c>
      <c r="E10420" s="2" t="s">
        <v>149</v>
      </c>
      <c r="F10420" s="2"/>
    </row>
    <row r="10421" spans="1:6" ht="18" customHeight="1">
      <c r="A10421" s="2">
        <v>8542900000</v>
      </c>
      <c r="B10421" s="2" t="s">
        <v>16655</v>
      </c>
      <c r="C10421" s="2" t="s">
        <v>14326</v>
      </c>
      <c r="D10421" s="2" t="s">
        <v>149</v>
      </c>
      <c r="E10421" s="2"/>
      <c r="F10421" s="2"/>
    </row>
    <row r="10422" spans="1:6" ht="18" customHeight="1">
      <c r="A10422" s="2">
        <v>8543100010</v>
      </c>
      <c r="B10422" s="2" t="s">
        <v>16656</v>
      </c>
      <c r="C10422" s="2" t="s">
        <v>15460</v>
      </c>
      <c r="D10422" s="2" t="s">
        <v>14241</v>
      </c>
      <c r="E10422" s="2" t="s">
        <v>149</v>
      </c>
      <c r="F10422" s="2">
        <v>3</v>
      </c>
    </row>
    <row r="10423" spans="1:6" ht="18" customHeight="1">
      <c r="A10423" s="2">
        <v>8543100020</v>
      </c>
      <c r="B10423" s="2" t="s">
        <v>16657</v>
      </c>
      <c r="C10423" s="2" t="s">
        <v>15460</v>
      </c>
      <c r="D10423" s="2" t="s">
        <v>14241</v>
      </c>
      <c r="E10423" s="2" t="s">
        <v>149</v>
      </c>
      <c r="F10423" s="2">
        <v>3</v>
      </c>
    </row>
    <row r="10424" spans="1:6" ht="18" customHeight="1">
      <c r="A10424" s="2">
        <v>8543100090</v>
      </c>
      <c r="B10424" s="2" t="s">
        <v>16658</v>
      </c>
      <c r="C10424" s="2" t="s">
        <v>15460</v>
      </c>
      <c r="D10424" s="2" t="s">
        <v>14241</v>
      </c>
      <c r="E10424" s="2" t="s">
        <v>149</v>
      </c>
      <c r="F10424" s="2"/>
    </row>
    <row r="10425" spans="1:6" ht="18" customHeight="1">
      <c r="A10425" s="2">
        <v>8543201000</v>
      </c>
      <c r="B10425" s="2" t="s">
        <v>16659</v>
      </c>
      <c r="C10425" s="2" t="s">
        <v>16660</v>
      </c>
      <c r="D10425" s="2" t="s">
        <v>14241</v>
      </c>
      <c r="E10425" s="2" t="s">
        <v>149</v>
      </c>
      <c r="F10425" s="2"/>
    </row>
    <row r="10426" spans="1:6" ht="18" customHeight="1">
      <c r="A10426" s="2">
        <v>8543209010</v>
      </c>
      <c r="B10426" s="2" t="s">
        <v>16661</v>
      </c>
      <c r="C10426" s="2" t="s">
        <v>16660</v>
      </c>
      <c r="D10426" s="2" t="s">
        <v>14241</v>
      </c>
      <c r="E10426" s="2" t="s">
        <v>149</v>
      </c>
      <c r="F10426" s="2">
        <v>3</v>
      </c>
    </row>
    <row r="10427" spans="1:6" ht="18" customHeight="1">
      <c r="A10427" s="2">
        <v>8543209090</v>
      </c>
      <c r="B10427" s="2" t="s">
        <v>16662</v>
      </c>
      <c r="C10427" s="2" t="s">
        <v>16660</v>
      </c>
      <c r="D10427" s="2" t="s">
        <v>14241</v>
      </c>
      <c r="E10427" s="2" t="s">
        <v>149</v>
      </c>
      <c r="F10427" s="2"/>
    </row>
    <row r="10428" spans="1:6" ht="18" customHeight="1">
      <c r="A10428" s="2">
        <v>8543300010</v>
      </c>
      <c r="B10428" s="2" t="s">
        <v>16663</v>
      </c>
      <c r="C10428" s="2" t="s">
        <v>15460</v>
      </c>
      <c r="D10428" s="2" t="s">
        <v>14241</v>
      </c>
      <c r="E10428" s="2" t="s">
        <v>149</v>
      </c>
      <c r="F10428" s="2">
        <v>3</v>
      </c>
    </row>
    <row r="10429" spans="1:6" ht="18" customHeight="1">
      <c r="A10429" s="2">
        <v>8543300020</v>
      </c>
      <c r="B10429" s="2" t="s">
        <v>16664</v>
      </c>
      <c r="C10429" s="2" t="s">
        <v>15460</v>
      </c>
      <c r="D10429" s="2" t="s">
        <v>14241</v>
      </c>
      <c r="E10429" s="2" t="s">
        <v>149</v>
      </c>
      <c r="F10429" s="2">
        <v>3</v>
      </c>
    </row>
    <row r="10430" spans="1:6" ht="18" customHeight="1">
      <c r="A10430" s="2">
        <v>8543300090</v>
      </c>
      <c r="B10430" s="2" t="s">
        <v>16665</v>
      </c>
      <c r="C10430" s="2" t="s">
        <v>15460</v>
      </c>
      <c r="D10430" s="2" t="s">
        <v>14241</v>
      </c>
      <c r="E10430" s="2" t="s">
        <v>149</v>
      </c>
      <c r="F10430" s="2"/>
    </row>
    <row r="10431" spans="1:6" ht="18" customHeight="1">
      <c r="A10431" s="2">
        <v>8543400010</v>
      </c>
      <c r="B10431" s="2" t="s">
        <v>16666</v>
      </c>
      <c r="C10431" s="2" t="s">
        <v>16667</v>
      </c>
      <c r="D10431" s="2" t="s">
        <v>14241</v>
      </c>
      <c r="E10431" s="2" t="s">
        <v>149</v>
      </c>
      <c r="F10431" s="2"/>
    </row>
    <row r="10432" spans="1:6" ht="18" customHeight="1">
      <c r="A10432" s="2">
        <v>8543400090</v>
      </c>
      <c r="B10432" s="2" t="s">
        <v>16668</v>
      </c>
      <c r="C10432" s="2" t="s">
        <v>16667</v>
      </c>
      <c r="D10432" s="2" t="s">
        <v>14241</v>
      </c>
      <c r="E10432" s="2" t="s">
        <v>149</v>
      </c>
      <c r="F10432" s="2"/>
    </row>
    <row r="10433" spans="1:6" ht="18" customHeight="1">
      <c r="A10433" s="2">
        <v>8543709100</v>
      </c>
      <c r="B10433" s="2" t="s">
        <v>16669</v>
      </c>
      <c r="C10433" s="2" t="s">
        <v>15460</v>
      </c>
      <c r="D10433" s="2" t="s">
        <v>14241</v>
      </c>
      <c r="E10433" s="2" t="s">
        <v>149</v>
      </c>
      <c r="F10433" s="2"/>
    </row>
    <row r="10434" spans="1:6" ht="18" customHeight="1">
      <c r="A10434" s="2">
        <v>8543709200</v>
      </c>
      <c r="B10434" s="2" t="s">
        <v>16670</v>
      </c>
      <c r="C10434" s="2" t="s">
        <v>15460</v>
      </c>
      <c r="D10434" s="2" t="s">
        <v>14241</v>
      </c>
      <c r="E10434" s="2" t="s">
        <v>149</v>
      </c>
      <c r="F10434" s="2"/>
    </row>
    <row r="10435" spans="1:6" ht="18" customHeight="1">
      <c r="A10435" s="2">
        <v>8543709300</v>
      </c>
      <c r="B10435" s="2" t="s">
        <v>16671</v>
      </c>
      <c r="C10435" s="2" t="s">
        <v>15460</v>
      </c>
      <c r="D10435" s="2" t="s">
        <v>14241</v>
      </c>
      <c r="E10435" s="2" t="s">
        <v>149</v>
      </c>
      <c r="F10435" s="2"/>
    </row>
    <row r="10436" spans="1:6" ht="18" customHeight="1">
      <c r="A10436" s="2">
        <v>8543709910</v>
      </c>
      <c r="B10436" s="2" t="s">
        <v>16672</v>
      </c>
      <c r="C10436" s="2" t="s">
        <v>15460</v>
      </c>
      <c r="D10436" s="2" t="s">
        <v>14241</v>
      </c>
      <c r="E10436" s="2" t="s">
        <v>149</v>
      </c>
      <c r="F10436" s="2"/>
    </row>
    <row r="10437" spans="1:6" ht="18" customHeight="1">
      <c r="A10437" s="2">
        <v>8543709920</v>
      </c>
      <c r="B10437" s="2" t="s">
        <v>16673</v>
      </c>
      <c r="C10437" s="2" t="s">
        <v>15460</v>
      </c>
      <c r="D10437" s="2" t="s">
        <v>14241</v>
      </c>
      <c r="E10437" s="2" t="s">
        <v>149</v>
      </c>
      <c r="F10437" s="2" t="s">
        <v>14703</v>
      </c>
    </row>
    <row r="10438" spans="1:6" ht="18" customHeight="1">
      <c r="A10438" s="2">
        <v>8543709930</v>
      </c>
      <c r="B10438" s="2" t="s">
        <v>16674</v>
      </c>
      <c r="C10438" s="2" t="s">
        <v>15460</v>
      </c>
      <c r="D10438" s="2" t="s">
        <v>14241</v>
      </c>
      <c r="E10438" s="2" t="s">
        <v>149</v>
      </c>
      <c r="F10438" s="2">
        <v>3</v>
      </c>
    </row>
    <row r="10439" spans="1:6" ht="18" customHeight="1">
      <c r="A10439" s="2">
        <v>8543709940</v>
      </c>
      <c r="B10439" s="2" t="s">
        <v>16675</v>
      </c>
      <c r="C10439" s="2" t="s">
        <v>15460</v>
      </c>
      <c r="D10439" s="2" t="s">
        <v>14241</v>
      </c>
      <c r="E10439" s="2" t="s">
        <v>149</v>
      </c>
      <c r="F10439" s="2">
        <v>3</v>
      </c>
    </row>
    <row r="10440" spans="1:6" ht="18" customHeight="1">
      <c r="A10440" s="2">
        <v>8543709950</v>
      </c>
      <c r="B10440" s="2" t="s">
        <v>16676</v>
      </c>
      <c r="C10440" s="2" t="s">
        <v>15460</v>
      </c>
      <c r="D10440" s="2" t="s">
        <v>14241</v>
      </c>
      <c r="E10440" s="2" t="s">
        <v>149</v>
      </c>
      <c r="F10440" s="2">
        <v>23</v>
      </c>
    </row>
    <row r="10441" spans="1:6" ht="18" customHeight="1">
      <c r="A10441" s="2">
        <v>8543709960</v>
      </c>
      <c r="B10441" s="2" t="s">
        <v>16677</v>
      </c>
      <c r="C10441" s="2" t="s">
        <v>15460</v>
      </c>
      <c r="D10441" s="2" t="s">
        <v>14241</v>
      </c>
      <c r="E10441" s="2" t="s">
        <v>149</v>
      </c>
      <c r="F10441" s="2">
        <v>3</v>
      </c>
    </row>
    <row r="10442" spans="1:6" ht="18" customHeight="1">
      <c r="A10442" s="2">
        <v>8543709990</v>
      </c>
      <c r="B10442" s="2" t="s">
        <v>16678</v>
      </c>
      <c r="C10442" s="2" t="s">
        <v>15460</v>
      </c>
      <c r="D10442" s="2" t="s">
        <v>14241</v>
      </c>
      <c r="E10442" s="2" t="s">
        <v>149</v>
      </c>
      <c r="F10442" s="2"/>
    </row>
    <row r="10443" spans="1:6" ht="18" customHeight="1">
      <c r="A10443" s="2">
        <v>8543901000</v>
      </c>
      <c r="B10443" s="2" t="s">
        <v>16679</v>
      </c>
      <c r="C10443" s="2" t="s">
        <v>14326</v>
      </c>
      <c r="D10443" s="2" t="s">
        <v>149</v>
      </c>
      <c r="E10443" s="2"/>
      <c r="F10443" s="2"/>
    </row>
    <row r="10444" spans="1:6" ht="18" customHeight="1">
      <c r="A10444" s="2">
        <v>8543902100</v>
      </c>
      <c r="B10444" s="2" t="s">
        <v>16680</v>
      </c>
      <c r="C10444" s="2" t="s">
        <v>14326</v>
      </c>
      <c r="D10444" s="2" t="s">
        <v>149</v>
      </c>
      <c r="E10444" s="2"/>
      <c r="F10444" s="2"/>
    </row>
    <row r="10445" spans="1:6" ht="18" customHeight="1">
      <c r="A10445" s="2">
        <v>8543902900</v>
      </c>
      <c r="B10445" s="2" t="s">
        <v>16681</v>
      </c>
      <c r="C10445" s="2" t="s">
        <v>14326</v>
      </c>
      <c r="D10445" s="2" t="s">
        <v>149</v>
      </c>
      <c r="E10445" s="2"/>
      <c r="F10445" s="2"/>
    </row>
    <row r="10446" spans="1:6" ht="18" customHeight="1">
      <c r="A10446" s="2">
        <v>8543903000</v>
      </c>
      <c r="B10446" s="2" t="s">
        <v>16682</v>
      </c>
      <c r="C10446" s="2" t="s">
        <v>14326</v>
      </c>
      <c r="D10446" s="2" t="s">
        <v>149</v>
      </c>
      <c r="E10446" s="2"/>
      <c r="F10446" s="2"/>
    </row>
    <row r="10447" spans="1:6" ht="18" customHeight="1">
      <c r="A10447" s="2">
        <v>8543904000</v>
      </c>
      <c r="B10447" s="2" t="s">
        <v>16683</v>
      </c>
      <c r="C10447" s="2" t="s">
        <v>14326</v>
      </c>
      <c r="D10447" s="2" t="s">
        <v>149</v>
      </c>
      <c r="E10447" s="2"/>
      <c r="F10447" s="2"/>
    </row>
    <row r="10448" spans="1:6" ht="18" customHeight="1">
      <c r="A10448" s="2">
        <v>8543909000</v>
      </c>
      <c r="B10448" s="2" t="s">
        <v>16684</v>
      </c>
      <c r="C10448" s="2" t="s">
        <v>14326</v>
      </c>
      <c r="D10448" s="2" t="s">
        <v>149</v>
      </c>
      <c r="E10448" s="2"/>
      <c r="F10448" s="2"/>
    </row>
    <row r="10449" spans="1:6" ht="18" customHeight="1">
      <c r="A10449" s="2">
        <v>8544110000</v>
      </c>
      <c r="B10449" s="2" t="s">
        <v>16685</v>
      </c>
      <c r="C10449" s="2" t="s">
        <v>16686</v>
      </c>
      <c r="D10449" s="2" t="s">
        <v>149</v>
      </c>
      <c r="E10449" s="2" t="s">
        <v>9495</v>
      </c>
      <c r="F10449" s="2"/>
    </row>
    <row r="10450" spans="1:6" ht="18" customHeight="1">
      <c r="A10450" s="2">
        <v>8544190000</v>
      </c>
      <c r="B10450" s="2" t="s">
        <v>16687</v>
      </c>
      <c r="C10450" s="2" t="s">
        <v>16686</v>
      </c>
      <c r="D10450" s="2" t="s">
        <v>149</v>
      </c>
      <c r="E10450" s="2" t="s">
        <v>9495</v>
      </c>
      <c r="F10450" s="2"/>
    </row>
    <row r="10451" spans="1:6" ht="18" customHeight="1">
      <c r="A10451" s="2">
        <v>8544200000</v>
      </c>
      <c r="B10451" s="2" t="s">
        <v>16688</v>
      </c>
      <c r="C10451" s="2" t="s">
        <v>16689</v>
      </c>
      <c r="D10451" s="2" t="s">
        <v>149</v>
      </c>
      <c r="E10451" s="2"/>
      <c r="F10451" s="2"/>
    </row>
    <row r="10452" spans="1:6" ht="18" customHeight="1">
      <c r="A10452" s="2">
        <v>8544302000</v>
      </c>
      <c r="B10452" s="2" t="s">
        <v>16690</v>
      </c>
      <c r="C10452" s="2" t="s">
        <v>16691</v>
      </c>
      <c r="D10452" s="2" t="s">
        <v>149</v>
      </c>
      <c r="E10452" s="2"/>
      <c r="F10452" s="2"/>
    </row>
    <row r="10453" spans="1:6" ht="18" customHeight="1">
      <c r="A10453" s="2">
        <v>8544309000</v>
      </c>
      <c r="B10453" s="2" t="s">
        <v>16692</v>
      </c>
      <c r="C10453" s="2" t="s">
        <v>16693</v>
      </c>
      <c r="D10453" s="2" t="s">
        <v>149</v>
      </c>
      <c r="E10453" s="2"/>
      <c r="F10453" s="2"/>
    </row>
    <row r="10454" spans="1:6" ht="18" customHeight="1">
      <c r="A10454" s="2">
        <v>8544421100</v>
      </c>
      <c r="B10454" s="2" t="s">
        <v>16694</v>
      </c>
      <c r="C10454" s="2" t="s">
        <v>16695</v>
      </c>
      <c r="D10454" s="2" t="s">
        <v>149</v>
      </c>
      <c r="E10454" s="2" t="s">
        <v>9495</v>
      </c>
      <c r="F10454" s="2"/>
    </row>
    <row r="10455" spans="1:6" ht="18" customHeight="1">
      <c r="A10455" s="2">
        <v>8544421900</v>
      </c>
      <c r="B10455" s="2" t="s">
        <v>16696</v>
      </c>
      <c r="C10455" s="2" t="s">
        <v>16697</v>
      </c>
      <c r="D10455" s="2" t="s">
        <v>149</v>
      </c>
      <c r="E10455" s="2"/>
      <c r="F10455" s="2"/>
    </row>
    <row r="10456" spans="1:6" ht="18" customHeight="1">
      <c r="A10456" s="2">
        <v>8544422100</v>
      </c>
      <c r="B10456" s="2" t="s">
        <v>16698</v>
      </c>
      <c r="C10456" s="2" t="s">
        <v>16695</v>
      </c>
      <c r="D10456" s="2" t="s">
        <v>149</v>
      </c>
      <c r="E10456" s="2" t="s">
        <v>9495</v>
      </c>
      <c r="F10456" s="2" t="s">
        <v>6407</v>
      </c>
    </row>
    <row r="10457" spans="1:6" ht="18" customHeight="1">
      <c r="A10457" s="2">
        <v>8544422900</v>
      </c>
      <c r="B10457" s="2" t="s">
        <v>16699</v>
      </c>
      <c r="C10457" s="2" t="s">
        <v>16697</v>
      </c>
      <c r="D10457" s="2" t="s">
        <v>149</v>
      </c>
      <c r="E10457" s="2"/>
      <c r="F10457" s="2" t="s">
        <v>6407</v>
      </c>
    </row>
    <row r="10458" spans="1:6" ht="18" customHeight="1">
      <c r="A10458" s="2">
        <v>8544491100</v>
      </c>
      <c r="B10458" s="2" t="s">
        <v>16700</v>
      </c>
      <c r="C10458" s="2" t="s">
        <v>16695</v>
      </c>
      <c r="D10458" s="2" t="s">
        <v>149</v>
      </c>
      <c r="E10458" s="2" t="s">
        <v>9495</v>
      </c>
      <c r="F10458" s="2"/>
    </row>
    <row r="10459" spans="1:6" ht="18" customHeight="1">
      <c r="A10459" s="2">
        <v>8544491900</v>
      </c>
      <c r="B10459" s="2" t="s">
        <v>16701</v>
      </c>
      <c r="C10459" s="2" t="s">
        <v>16697</v>
      </c>
      <c r="D10459" s="2" t="s">
        <v>149</v>
      </c>
      <c r="E10459" s="2"/>
      <c r="F10459" s="2"/>
    </row>
    <row r="10460" spans="1:6" ht="18" customHeight="1">
      <c r="A10460" s="2">
        <v>8544492100</v>
      </c>
      <c r="B10460" s="2" t="s">
        <v>16702</v>
      </c>
      <c r="C10460" s="2" t="s">
        <v>16695</v>
      </c>
      <c r="D10460" s="2" t="s">
        <v>149</v>
      </c>
      <c r="E10460" s="2" t="s">
        <v>9495</v>
      </c>
      <c r="F10460" s="2" t="s">
        <v>6407</v>
      </c>
    </row>
    <row r="10461" spans="1:6" ht="18" customHeight="1">
      <c r="A10461" s="2">
        <v>8544492900</v>
      </c>
      <c r="B10461" s="2" t="s">
        <v>16703</v>
      </c>
      <c r="C10461" s="2" t="s">
        <v>16697</v>
      </c>
      <c r="D10461" s="2" t="s">
        <v>149</v>
      </c>
      <c r="E10461" s="2"/>
      <c r="F10461" s="2"/>
    </row>
    <row r="10462" spans="1:6" ht="18" customHeight="1">
      <c r="A10462" s="2">
        <v>8544601210</v>
      </c>
      <c r="B10462" s="2" t="s">
        <v>16704</v>
      </c>
      <c r="C10462" s="2" t="s">
        <v>16693</v>
      </c>
      <c r="D10462" s="2" t="s">
        <v>149</v>
      </c>
      <c r="E10462" s="2" t="s">
        <v>9495</v>
      </c>
      <c r="F10462" s="2"/>
    </row>
    <row r="10463" spans="1:6" ht="18" customHeight="1">
      <c r="A10463" s="2">
        <v>8544601290</v>
      </c>
      <c r="B10463" s="2" t="s">
        <v>16705</v>
      </c>
      <c r="C10463" s="2" t="s">
        <v>16693</v>
      </c>
      <c r="D10463" s="2" t="s">
        <v>149</v>
      </c>
      <c r="E10463" s="2" t="s">
        <v>9495</v>
      </c>
      <c r="F10463" s="2"/>
    </row>
    <row r="10464" spans="1:6" ht="18" customHeight="1">
      <c r="A10464" s="2">
        <v>8544601300</v>
      </c>
      <c r="B10464" s="2" t="s">
        <v>16706</v>
      </c>
      <c r="C10464" s="2" t="s">
        <v>16693</v>
      </c>
      <c r="D10464" s="2" t="s">
        <v>149</v>
      </c>
      <c r="E10464" s="2" t="s">
        <v>9495</v>
      </c>
      <c r="F10464" s="2"/>
    </row>
    <row r="10465" spans="1:6" ht="18" customHeight="1">
      <c r="A10465" s="2">
        <v>8544601400</v>
      </c>
      <c r="B10465" s="2" t="s">
        <v>16707</v>
      </c>
      <c r="C10465" s="2" t="s">
        <v>16693</v>
      </c>
      <c r="D10465" s="2" t="s">
        <v>149</v>
      </c>
      <c r="E10465" s="2" t="s">
        <v>9495</v>
      </c>
      <c r="F10465" s="2"/>
    </row>
    <row r="10466" spans="1:6" ht="18" customHeight="1">
      <c r="A10466" s="2">
        <v>8544601900</v>
      </c>
      <c r="B10466" s="2" t="s">
        <v>16708</v>
      </c>
      <c r="C10466" s="2" t="s">
        <v>16693</v>
      </c>
      <c r="D10466" s="2" t="s">
        <v>149</v>
      </c>
      <c r="E10466" s="2" t="s">
        <v>9495</v>
      </c>
      <c r="F10466" s="2"/>
    </row>
    <row r="10467" spans="1:6" ht="18" customHeight="1">
      <c r="A10467" s="2">
        <v>8544609001</v>
      </c>
      <c r="B10467" s="2" t="s">
        <v>16709</v>
      </c>
      <c r="C10467" s="2" t="s">
        <v>16693</v>
      </c>
      <c r="D10467" s="2" t="s">
        <v>149</v>
      </c>
      <c r="E10467" s="2"/>
      <c r="F10467" s="2"/>
    </row>
    <row r="10468" spans="1:6" ht="18" customHeight="1">
      <c r="A10468" s="2">
        <v>8544609090</v>
      </c>
      <c r="B10468" s="2" t="s">
        <v>16710</v>
      </c>
      <c r="C10468" s="2" t="s">
        <v>16693</v>
      </c>
      <c r="D10468" s="2" t="s">
        <v>149</v>
      </c>
      <c r="E10468" s="2"/>
      <c r="F10468" s="2"/>
    </row>
    <row r="10469" spans="1:6" ht="18" customHeight="1">
      <c r="A10469" s="2">
        <v>8544700000</v>
      </c>
      <c r="B10469" s="2" t="s">
        <v>16711</v>
      </c>
      <c r="C10469" s="2" t="s">
        <v>16712</v>
      </c>
      <c r="D10469" s="2" t="s">
        <v>149</v>
      </c>
      <c r="E10469" s="2" t="s">
        <v>9495</v>
      </c>
      <c r="F10469" s="2"/>
    </row>
    <row r="10470" spans="1:6" ht="18" customHeight="1">
      <c r="A10470" s="2">
        <v>8545110000</v>
      </c>
      <c r="B10470" s="2" t="s">
        <v>16713</v>
      </c>
      <c r="C10470" s="2" t="s">
        <v>16686</v>
      </c>
      <c r="D10470" s="2" t="s">
        <v>149</v>
      </c>
      <c r="E10470" s="2"/>
      <c r="F10470" s="2"/>
    </row>
    <row r="10471" spans="1:6" ht="18" customHeight="1">
      <c r="A10471" s="2">
        <v>8545190010</v>
      </c>
      <c r="B10471" s="2" t="s">
        <v>16714</v>
      </c>
      <c r="C10471" s="2" t="s">
        <v>16715</v>
      </c>
      <c r="D10471" s="2" t="s">
        <v>149</v>
      </c>
      <c r="E10471" s="2"/>
      <c r="F10471" s="2"/>
    </row>
    <row r="10472" spans="1:6" ht="18" customHeight="1">
      <c r="A10472" s="2">
        <v>8545190090</v>
      </c>
      <c r="B10472" s="2" t="s">
        <v>16716</v>
      </c>
      <c r="C10472" s="2" t="s">
        <v>16715</v>
      </c>
      <c r="D10472" s="2" t="s">
        <v>149</v>
      </c>
      <c r="E10472" s="2"/>
      <c r="F10472" s="2"/>
    </row>
    <row r="10473" spans="1:6" ht="18" customHeight="1">
      <c r="A10473" s="2">
        <v>8545200000</v>
      </c>
      <c r="B10473" s="2" t="s">
        <v>16717</v>
      </c>
      <c r="C10473" s="2" t="s">
        <v>16686</v>
      </c>
      <c r="D10473" s="2" t="s">
        <v>149</v>
      </c>
      <c r="E10473" s="2"/>
      <c r="F10473" s="2"/>
    </row>
    <row r="10474" spans="1:6" ht="18" customHeight="1">
      <c r="A10474" s="2">
        <v>8545900000</v>
      </c>
      <c r="B10474" s="2" t="s">
        <v>16718</v>
      </c>
      <c r="C10474" s="2" t="s">
        <v>16686</v>
      </c>
      <c r="D10474" s="2" t="s">
        <v>149</v>
      </c>
      <c r="E10474" s="2"/>
      <c r="F10474" s="2"/>
    </row>
    <row r="10475" spans="1:6" ht="18" customHeight="1">
      <c r="A10475" s="2">
        <v>8546100000</v>
      </c>
      <c r="B10475" s="2" t="s">
        <v>16719</v>
      </c>
      <c r="C10475" s="2" t="s">
        <v>16686</v>
      </c>
      <c r="D10475" s="2" t="s">
        <v>149</v>
      </c>
      <c r="E10475" s="2"/>
      <c r="F10475" s="2"/>
    </row>
    <row r="10476" spans="1:6" ht="18" customHeight="1">
      <c r="A10476" s="2">
        <v>8546201000</v>
      </c>
      <c r="B10476" s="2" t="s">
        <v>16720</v>
      </c>
      <c r="C10476" s="2" t="s">
        <v>16686</v>
      </c>
      <c r="D10476" s="2" t="s">
        <v>149</v>
      </c>
      <c r="E10476" s="2"/>
      <c r="F10476" s="2"/>
    </row>
    <row r="10477" spans="1:6" ht="18" customHeight="1">
      <c r="A10477" s="2">
        <v>8546209001</v>
      </c>
      <c r="B10477" s="2" t="s">
        <v>16721</v>
      </c>
      <c r="C10477" s="2" t="s">
        <v>16686</v>
      </c>
      <c r="D10477" s="2" t="s">
        <v>149</v>
      </c>
      <c r="E10477" s="2"/>
      <c r="F10477" s="2"/>
    </row>
    <row r="10478" spans="1:6" ht="18" customHeight="1">
      <c r="A10478" s="2">
        <v>8546209090</v>
      </c>
      <c r="B10478" s="2" t="s">
        <v>16722</v>
      </c>
      <c r="C10478" s="2" t="s">
        <v>16686</v>
      </c>
      <c r="D10478" s="2" t="s">
        <v>149</v>
      </c>
      <c r="E10478" s="2"/>
      <c r="F10478" s="2"/>
    </row>
    <row r="10479" spans="1:6" ht="18" customHeight="1">
      <c r="A10479" s="2">
        <v>8546900000</v>
      </c>
      <c r="B10479" s="2" t="s">
        <v>16723</v>
      </c>
      <c r="C10479" s="2" t="s">
        <v>16686</v>
      </c>
      <c r="D10479" s="2" t="s">
        <v>149</v>
      </c>
      <c r="E10479" s="2"/>
      <c r="F10479" s="2"/>
    </row>
    <row r="10480" spans="1:6" ht="18" customHeight="1">
      <c r="A10480" s="2">
        <v>8547100000</v>
      </c>
      <c r="B10480" s="2" t="s">
        <v>16724</v>
      </c>
      <c r="C10480" s="2" t="s">
        <v>16686</v>
      </c>
      <c r="D10480" s="2" t="s">
        <v>149</v>
      </c>
      <c r="E10480" s="2"/>
      <c r="F10480" s="2"/>
    </row>
    <row r="10481" spans="1:6" ht="18" customHeight="1">
      <c r="A10481" s="2">
        <v>8547200000</v>
      </c>
      <c r="B10481" s="2" t="s">
        <v>16725</v>
      </c>
      <c r="C10481" s="2" t="s">
        <v>16686</v>
      </c>
      <c r="D10481" s="2" t="s">
        <v>149</v>
      </c>
      <c r="E10481" s="2"/>
      <c r="F10481" s="2"/>
    </row>
    <row r="10482" spans="1:6" ht="18" customHeight="1">
      <c r="A10482" s="2">
        <v>8547901000</v>
      </c>
      <c r="B10482" s="2" t="s">
        <v>16726</v>
      </c>
      <c r="C10482" s="2" t="s">
        <v>16686</v>
      </c>
      <c r="D10482" s="2" t="s">
        <v>149</v>
      </c>
      <c r="E10482" s="2"/>
      <c r="F10482" s="2"/>
    </row>
    <row r="10483" spans="1:6" ht="18" customHeight="1">
      <c r="A10483" s="2">
        <v>8547909000</v>
      </c>
      <c r="B10483" s="2" t="s">
        <v>16727</v>
      </c>
      <c r="C10483" s="2" t="s">
        <v>16686</v>
      </c>
      <c r="D10483" s="2" t="s">
        <v>149</v>
      </c>
      <c r="E10483" s="2"/>
      <c r="F10483" s="2"/>
    </row>
    <row r="10484" spans="1:6" ht="18" customHeight="1">
      <c r="A10484" s="2">
        <v>8548000001</v>
      </c>
      <c r="B10484" s="2" t="s">
        <v>16728</v>
      </c>
      <c r="C10484" s="2" t="s">
        <v>9068</v>
      </c>
      <c r="D10484" s="2" t="s">
        <v>149</v>
      </c>
      <c r="E10484" s="2"/>
      <c r="F10484" s="2"/>
    </row>
    <row r="10485" spans="1:6" ht="18" customHeight="1">
      <c r="A10485" s="2">
        <v>8548000002</v>
      </c>
      <c r="B10485" s="2" t="s">
        <v>16729</v>
      </c>
      <c r="C10485" s="2" t="s">
        <v>9068</v>
      </c>
      <c r="D10485" s="2" t="s">
        <v>149</v>
      </c>
      <c r="E10485" s="2"/>
      <c r="F10485" s="2"/>
    </row>
    <row r="10486" spans="1:6" ht="18" customHeight="1">
      <c r="A10486" s="2">
        <v>8548000010</v>
      </c>
      <c r="B10486" s="2" t="s">
        <v>16730</v>
      </c>
      <c r="C10486" s="2" t="s">
        <v>9068</v>
      </c>
      <c r="D10486" s="2" t="s">
        <v>149</v>
      </c>
      <c r="E10486" s="2"/>
      <c r="F10486" s="2">
        <v>3</v>
      </c>
    </row>
    <row r="10487" spans="1:6" ht="18" customHeight="1">
      <c r="A10487" s="2">
        <v>8548000020</v>
      </c>
      <c r="B10487" s="2" t="s">
        <v>16731</v>
      </c>
      <c r="C10487" s="2" t="s">
        <v>9068</v>
      </c>
      <c r="D10487" s="2" t="s">
        <v>149</v>
      </c>
      <c r="E10487" s="2"/>
      <c r="F10487" s="2">
        <v>3</v>
      </c>
    </row>
    <row r="10488" spans="1:6" ht="18" customHeight="1">
      <c r="A10488" s="2">
        <v>8548000030</v>
      </c>
      <c r="B10488" s="2" t="s">
        <v>16732</v>
      </c>
      <c r="C10488" s="2" t="s">
        <v>9068</v>
      </c>
      <c r="D10488" s="2" t="s">
        <v>149</v>
      </c>
      <c r="E10488" s="2"/>
      <c r="F10488" s="2"/>
    </row>
    <row r="10489" spans="1:6" ht="18" customHeight="1">
      <c r="A10489" s="2">
        <v>8548000090</v>
      </c>
      <c r="B10489" s="2" t="s">
        <v>16733</v>
      </c>
      <c r="C10489" s="2" t="s">
        <v>9068</v>
      </c>
      <c r="D10489" s="2" t="s">
        <v>149</v>
      </c>
      <c r="E10489" s="2"/>
      <c r="F10489" s="2"/>
    </row>
    <row r="10490" spans="1:6" ht="18" customHeight="1">
      <c r="A10490" s="2">
        <v>8549110000</v>
      </c>
      <c r="B10490" s="2" t="s">
        <v>16734</v>
      </c>
      <c r="C10490" s="2" t="s">
        <v>6532</v>
      </c>
      <c r="D10490" s="2" t="s">
        <v>149</v>
      </c>
      <c r="E10490" s="2"/>
      <c r="F10490" s="2">
        <v>9</v>
      </c>
    </row>
    <row r="10491" spans="1:6" ht="18" customHeight="1">
      <c r="A10491" s="2">
        <v>8549120000</v>
      </c>
      <c r="B10491" s="2" t="s">
        <v>16735</v>
      </c>
      <c r="C10491" s="2" t="s">
        <v>6532</v>
      </c>
      <c r="D10491" s="2" t="s">
        <v>149</v>
      </c>
      <c r="E10491" s="2"/>
      <c r="F10491" s="2">
        <v>9</v>
      </c>
    </row>
    <row r="10492" spans="1:6" ht="18" customHeight="1">
      <c r="A10492" s="2">
        <v>8549130000</v>
      </c>
      <c r="B10492" s="2" t="s">
        <v>16735</v>
      </c>
      <c r="C10492" s="2" t="s">
        <v>6532</v>
      </c>
      <c r="D10492" s="2" t="s">
        <v>149</v>
      </c>
      <c r="E10492" s="2"/>
      <c r="F10492" s="2">
        <v>9</v>
      </c>
    </row>
    <row r="10493" spans="1:6" ht="18" customHeight="1">
      <c r="A10493" s="2">
        <v>8549140000</v>
      </c>
      <c r="B10493" s="2" t="s">
        <v>16735</v>
      </c>
      <c r="C10493" s="2" t="s">
        <v>6532</v>
      </c>
      <c r="D10493" s="2" t="s">
        <v>149</v>
      </c>
      <c r="E10493" s="2"/>
      <c r="F10493" s="2">
        <v>9</v>
      </c>
    </row>
    <row r="10494" spans="1:6" ht="18" customHeight="1">
      <c r="A10494" s="2">
        <v>8549190000</v>
      </c>
      <c r="B10494" s="2" t="s">
        <v>16735</v>
      </c>
      <c r="C10494" s="2" t="s">
        <v>6532</v>
      </c>
      <c r="D10494" s="2" t="s">
        <v>149</v>
      </c>
      <c r="E10494" s="2"/>
      <c r="F10494" s="2">
        <v>9</v>
      </c>
    </row>
    <row r="10495" spans="1:6" ht="18" customHeight="1">
      <c r="A10495" s="2">
        <v>8549210000</v>
      </c>
      <c r="B10495" s="2" t="s">
        <v>16736</v>
      </c>
      <c r="C10495" s="2" t="s">
        <v>6532</v>
      </c>
      <c r="D10495" s="2" t="s">
        <v>149</v>
      </c>
      <c r="E10495" s="2"/>
      <c r="F10495" s="2">
        <v>9</v>
      </c>
    </row>
    <row r="10496" spans="1:6" ht="18" customHeight="1">
      <c r="A10496" s="2">
        <v>8549290000</v>
      </c>
      <c r="B10496" s="2" t="s">
        <v>16737</v>
      </c>
      <c r="C10496" s="2" t="s">
        <v>6532</v>
      </c>
      <c r="D10496" s="2" t="s">
        <v>149</v>
      </c>
      <c r="E10496" s="2"/>
      <c r="F10496" s="2">
        <v>9</v>
      </c>
    </row>
    <row r="10497" spans="1:6" ht="18" customHeight="1">
      <c r="A10497" s="2">
        <v>8549310000</v>
      </c>
      <c r="B10497" s="2" t="s">
        <v>16738</v>
      </c>
      <c r="C10497" s="2" t="s">
        <v>6532</v>
      </c>
      <c r="D10497" s="2" t="s">
        <v>149</v>
      </c>
      <c r="E10497" s="2"/>
      <c r="F10497" s="2">
        <v>9</v>
      </c>
    </row>
    <row r="10498" spans="1:6" ht="18" customHeight="1">
      <c r="A10498" s="2">
        <v>8549390000</v>
      </c>
      <c r="B10498" s="2" t="s">
        <v>16739</v>
      </c>
      <c r="C10498" s="2" t="s">
        <v>6532</v>
      </c>
      <c r="D10498" s="2" t="s">
        <v>149</v>
      </c>
      <c r="E10498" s="2"/>
      <c r="F10498" s="2">
        <v>9</v>
      </c>
    </row>
    <row r="10499" spans="1:6" ht="18" customHeight="1">
      <c r="A10499" s="2">
        <v>8549910000</v>
      </c>
      <c r="B10499" s="2" t="s">
        <v>16740</v>
      </c>
      <c r="C10499" s="2" t="s">
        <v>6532</v>
      </c>
      <c r="D10499" s="2" t="s">
        <v>149</v>
      </c>
      <c r="E10499" s="2"/>
      <c r="F10499" s="2">
        <v>9</v>
      </c>
    </row>
    <row r="10500" spans="1:6" ht="18" customHeight="1">
      <c r="A10500" s="2">
        <v>8549990000</v>
      </c>
      <c r="B10500" s="2" t="s">
        <v>16741</v>
      </c>
      <c r="C10500" s="2" t="s">
        <v>6532</v>
      </c>
      <c r="D10500" s="2" t="s">
        <v>149</v>
      </c>
      <c r="E10500" s="2"/>
      <c r="F10500" s="2">
        <v>9</v>
      </c>
    </row>
    <row r="10501" spans="1:6" ht="18" customHeight="1">
      <c r="A10501" s="2">
        <v>8601101100</v>
      </c>
      <c r="B10501" s="2" t="s">
        <v>16742</v>
      </c>
      <c r="C10501" s="2" t="s">
        <v>16743</v>
      </c>
      <c r="D10501" s="2" t="s">
        <v>16744</v>
      </c>
      <c r="E10501" s="2" t="s">
        <v>149</v>
      </c>
      <c r="F10501" s="2"/>
    </row>
    <row r="10502" spans="1:6" ht="18" customHeight="1">
      <c r="A10502" s="2">
        <v>8601101900</v>
      </c>
      <c r="B10502" s="2" t="s">
        <v>16745</v>
      </c>
      <c r="C10502" s="2" t="s">
        <v>16743</v>
      </c>
      <c r="D10502" s="2" t="s">
        <v>16744</v>
      </c>
      <c r="E10502" s="2" t="s">
        <v>149</v>
      </c>
      <c r="F10502" s="2"/>
    </row>
    <row r="10503" spans="1:6" ht="18" customHeight="1">
      <c r="A10503" s="2">
        <v>8601102000</v>
      </c>
      <c r="B10503" s="2" t="s">
        <v>16746</v>
      </c>
      <c r="C10503" s="2" t="s">
        <v>16743</v>
      </c>
      <c r="D10503" s="2" t="s">
        <v>16744</v>
      </c>
      <c r="E10503" s="2" t="s">
        <v>149</v>
      </c>
      <c r="F10503" s="2"/>
    </row>
    <row r="10504" spans="1:6" ht="18" customHeight="1">
      <c r="A10504" s="2">
        <v>8601109000</v>
      </c>
      <c r="B10504" s="2" t="s">
        <v>16747</v>
      </c>
      <c r="C10504" s="2" t="s">
        <v>16743</v>
      </c>
      <c r="D10504" s="2" t="s">
        <v>16744</v>
      </c>
      <c r="E10504" s="2" t="s">
        <v>149</v>
      </c>
      <c r="F10504" s="2"/>
    </row>
    <row r="10505" spans="1:6" ht="18" customHeight="1">
      <c r="A10505" s="2">
        <v>8601200000</v>
      </c>
      <c r="B10505" s="2" t="s">
        <v>16748</v>
      </c>
      <c r="C10505" s="2" t="s">
        <v>16743</v>
      </c>
      <c r="D10505" s="2" t="s">
        <v>16744</v>
      </c>
      <c r="E10505" s="2" t="s">
        <v>149</v>
      </c>
      <c r="F10505" s="2"/>
    </row>
    <row r="10506" spans="1:6" ht="18" customHeight="1">
      <c r="A10506" s="2">
        <v>8602101000</v>
      </c>
      <c r="B10506" s="2" t="s">
        <v>16749</v>
      </c>
      <c r="C10506" s="2" t="s">
        <v>16743</v>
      </c>
      <c r="D10506" s="2" t="s">
        <v>16744</v>
      </c>
      <c r="E10506" s="2" t="s">
        <v>149</v>
      </c>
      <c r="F10506" s="2"/>
    </row>
    <row r="10507" spans="1:6" ht="18" customHeight="1">
      <c r="A10507" s="2">
        <v>8602109000</v>
      </c>
      <c r="B10507" s="2" t="s">
        <v>16750</v>
      </c>
      <c r="C10507" s="2" t="s">
        <v>16743</v>
      </c>
      <c r="D10507" s="2" t="s">
        <v>16744</v>
      </c>
      <c r="E10507" s="2" t="s">
        <v>149</v>
      </c>
      <c r="F10507" s="2"/>
    </row>
    <row r="10508" spans="1:6" ht="18" customHeight="1">
      <c r="A10508" s="2">
        <v>8602900000</v>
      </c>
      <c r="B10508" s="2" t="s">
        <v>16751</v>
      </c>
      <c r="C10508" s="2" t="s">
        <v>16752</v>
      </c>
      <c r="D10508" s="2" t="s">
        <v>16744</v>
      </c>
      <c r="E10508" s="2" t="s">
        <v>149</v>
      </c>
      <c r="F10508" s="2"/>
    </row>
    <row r="10509" spans="1:6" ht="18" customHeight="1">
      <c r="A10509" s="2">
        <v>8603100000</v>
      </c>
      <c r="B10509" s="2" t="s">
        <v>16753</v>
      </c>
      <c r="C10509" s="2" t="s">
        <v>16752</v>
      </c>
      <c r="D10509" s="2" t="s">
        <v>16744</v>
      </c>
      <c r="E10509" s="2" t="s">
        <v>149</v>
      </c>
      <c r="F10509" s="2"/>
    </row>
    <row r="10510" spans="1:6" ht="18" customHeight="1">
      <c r="A10510" s="2">
        <v>8603900000</v>
      </c>
      <c r="B10510" s="2" t="s">
        <v>16754</v>
      </c>
      <c r="C10510" s="2" t="s">
        <v>16752</v>
      </c>
      <c r="D10510" s="2" t="s">
        <v>16744</v>
      </c>
      <c r="E10510" s="2" t="s">
        <v>149</v>
      </c>
      <c r="F10510" s="2"/>
    </row>
    <row r="10511" spans="1:6" ht="18" customHeight="1">
      <c r="A10511" s="2">
        <v>8604001100</v>
      </c>
      <c r="B10511" s="2" t="s">
        <v>16755</v>
      </c>
      <c r="C10511" s="2" t="s">
        <v>16548</v>
      </c>
      <c r="D10511" s="2" t="s">
        <v>16744</v>
      </c>
      <c r="E10511" s="2" t="s">
        <v>149</v>
      </c>
      <c r="F10511" s="2"/>
    </row>
    <row r="10512" spans="1:6" ht="18" customHeight="1">
      <c r="A10512" s="2">
        <v>8604001200</v>
      </c>
      <c r="B10512" s="2" t="s">
        <v>16756</v>
      </c>
      <c r="C10512" s="2" t="s">
        <v>16548</v>
      </c>
      <c r="D10512" s="2" t="s">
        <v>16744</v>
      </c>
      <c r="E10512" s="2" t="s">
        <v>149</v>
      </c>
      <c r="F10512" s="2"/>
    </row>
    <row r="10513" spans="1:6" ht="18" customHeight="1">
      <c r="A10513" s="2">
        <v>8604001900</v>
      </c>
      <c r="B10513" s="2" t="s">
        <v>16757</v>
      </c>
      <c r="C10513" s="2" t="s">
        <v>16548</v>
      </c>
      <c r="D10513" s="2" t="s">
        <v>16744</v>
      </c>
      <c r="E10513" s="2" t="s">
        <v>149</v>
      </c>
      <c r="F10513" s="2"/>
    </row>
    <row r="10514" spans="1:6" ht="18" customHeight="1">
      <c r="A10514" s="2">
        <v>8604009100</v>
      </c>
      <c r="B10514" s="2" t="s">
        <v>16758</v>
      </c>
      <c r="C10514" s="2" t="s">
        <v>16548</v>
      </c>
      <c r="D10514" s="2" t="s">
        <v>16744</v>
      </c>
      <c r="E10514" s="2" t="s">
        <v>149</v>
      </c>
      <c r="F10514" s="2"/>
    </row>
    <row r="10515" spans="1:6" ht="18" customHeight="1">
      <c r="A10515" s="2">
        <v>8604009900</v>
      </c>
      <c r="B10515" s="2" t="s">
        <v>16759</v>
      </c>
      <c r="C10515" s="2" t="s">
        <v>16548</v>
      </c>
      <c r="D10515" s="2" t="s">
        <v>16744</v>
      </c>
      <c r="E10515" s="2" t="s">
        <v>149</v>
      </c>
      <c r="F10515" s="2"/>
    </row>
    <row r="10516" spans="1:6" ht="18" customHeight="1">
      <c r="A10516" s="2">
        <v>8605001000</v>
      </c>
      <c r="B10516" s="2" t="s">
        <v>16760</v>
      </c>
      <c r="C10516" s="2" t="s">
        <v>16548</v>
      </c>
      <c r="D10516" s="2" t="s">
        <v>16744</v>
      </c>
      <c r="E10516" s="2" t="s">
        <v>149</v>
      </c>
      <c r="F10516" s="2"/>
    </row>
    <row r="10517" spans="1:6" ht="18" customHeight="1">
      <c r="A10517" s="2">
        <v>8605009000</v>
      </c>
      <c r="B10517" s="2" t="s">
        <v>16761</v>
      </c>
      <c r="C10517" s="2" t="s">
        <v>16548</v>
      </c>
      <c r="D10517" s="2" t="s">
        <v>16744</v>
      </c>
      <c r="E10517" s="2" t="s">
        <v>149</v>
      </c>
      <c r="F10517" s="2"/>
    </row>
    <row r="10518" spans="1:6" ht="18" customHeight="1">
      <c r="A10518" s="2">
        <v>8606100000</v>
      </c>
      <c r="B10518" s="2" t="s">
        <v>16762</v>
      </c>
      <c r="C10518" s="2" t="s">
        <v>16763</v>
      </c>
      <c r="D10518" s="2" t="s">
        <v>16744</v>
      </c>
      <c r="E10518" s="2" t="s">
        <v>149</v>
      </c>
      <c r="F10518" s="2"/>
    </row>
    <row r="10519" spans="1:6" ht="18" customHeight="1">
      <c r="A10519" s="2">
        <v>8606300000</v>
      </c>
      <c r="B10519" s="2" t="s">
        <v>16764</v>
      </c>
      <c r="C10519" s="2" t="s">
        <v>16763</v>
      </c>
      <c r="D10519" s="2" t="s">
        <v>16744</v>
      </c>
      <c r="E10519" s="2" t="s">
        <v>149</v>
      </c>
      <c r="F10519" s="2"/>
    </row>
    <row r="10520" spans="1:6" ht="18" customHeight="1">
      <c r="A10520" s="2">
        <v>8606910000</v>
      </c>
      <c r="B10520" s="2" t="s">
        <v>16765</v>
      </c>
      <c r="C10520" s="2" t="s">
        <v>16763</v>
      </c>
      <c r="D10520" s="2" t="s">
        <v>16744</v>
      </c>
      <c r="E10520" s="2" t="s">
        <v>149</v>
      </c>
      <c r="F10520" s="2"/>
    </row>
    <row r="10521" spans="1:6" ht="18" customHeight="1">
      <c r="A10521" s="2">
        <v>8606920000</v>
      </c>
      <c r="B10521" s="2" t="s">
        <v>16766</v>
      </c>
      <c r="C10521" s="2" t="s">
        <v>16763</v>
      </c>
      <c r="D10521" s="2" t="s">
        <v>16744</v>
      </c>
      <c r="E10521" s="2" t="s">
        <v>149</v>
      </c>
      <c r="F10521" s="2"/>
    </row>
    <row r="10522" spans="1:6" ht="18" customHeight="1">
      <c r="A10522" s="2">
        <v>8606990000</v>
      </c>
      <c r="B10522" s="2" t="s">
        <v>16767</v>
      </c>
      <c r="C10522" s="2" t="s">
        <v>16763</v>
      </c>
      <c r="D10522" s="2" t="s">
        <v>16744</v>
      </c>
      <c r="E10522" s="2" t="s">
        <v>149</v>
      </c>
      <c r="F10522" s="2"/>
    </row>
    <row r="10523" spans="1:6" ht="18" customHeight="1">
      <c r="A10523" s="2">
        <v>8607110000</v>
      </c>
      <c r="B10523" s="2" t="s">
        <v>16768</v>
      </c>
      <c r="C10523" s="2" t="s">
        <v>16769</v>
      </c>
      <c r="D10523" s="2" t="s">
        <v>146</v>
      </c>
      <c r="E10523" s="2" t="s">
        <v>149</v>
      </c>
      <c r="F10523" s="2"/>
    </row>
    <row r="10524" spans="1:6" ht="18" customHeight="1">
      <c r="A10524" s="2">
        <v>8607120000</v>
      </c>
      <c r="B10524" s="2" t="s">
        <v>16770</v>
      </c>
      <c r="C10524" s="2" t="s">
        <v>16769</v>
      </c>
      <c r="D10524" s="2" t="s">
        <v>146</v>
      </c>
      <c r="E10524" s="2" t="s">
        <v>149</v>
      </c>
      <c r="F10524" s="2"/>
    </row>
    <row r="10525" spans="1:6" ht="18" customHeight="1">
      <c r="A10525" s="2">
        <v>8607191000</v>
      </c>
      <c r="B10525" s="2" t="s">
        <v>16771</v>
      </c>
      <c r="C10525" s="2" t="s">
        <v>16769</v>
      </c>
      <c r="D10525" s="2" t="s">
        <v>16772</v>
      </c>
      <c r="E10525" s="2" t="s">
        <v>149</v>
      </c>
      <c r="F10525" s="2"/>
    </row>
    <row r="10526" spans="1:6" ht="18" customHeight="1">
      <c r="A10526" s="2">
        <v>8607199000</v>
      </c>
      <c r="B10526" s="2" t="s">
        <v>16773</v>
      </c>
      <c r="C10526" s="2" t="s">
        <v>16769</v>
      </c>
      <c r="D10526" s="2" t="s">
        <v>149</v>
      </c>
      <c r="E10526" s="2"/>
      <c r="F10526" s="2"/>
    </row>
    <row r="10527" spans="1:6" ht="18" customHeight="1">
      <c r="A10527" s="2">
        <v>8607210000</v>
      </c>
      <c r="B10527" s="2" t="s">
        <v>16774</v>
      </c>
      <c r="C10527" s="2" t="s">
        <v>16769</v>
      </c>
      <c r="D10527" s="2" t="s">
        <v>149</v>
      </c>
      <c r="E10527" s="2"/>
      <c r="F10527" s="2"/>
    </row>
    <row r="10528" spans="1:6" ht="18" customHeight="1">
      <c r="A10528" s="2">
        <v>8607290000</v>
      </c>
      <c r="B10528" s="2" t="s">
        <v>16775</v>
      </c>
      <c r="C10528" s="2" t="s">
        <v>16769</v>
      </c>
      <c r="D10528" s="2" t="s">
        <v>149</v>
      </c>
      <c r="E10528" s="2"/>
      <c r="F10528" s="2"/>
    </row>
    <row r="10529" spans="1:6" ht="18" customHeight="1">
      <c r="A10529" s="2">
        <v>8607300000</v>
      </c>
      <c r="B10529" s="2" t="s">
        <v>16776</v>
      </c>
      <c r="C10529" s="2" t="s">
        <v>16769</v>
      </c>
      <c r="D10529" s="2" t="s">
        <v>149</v>
      </c>
      <c r="E10529" s="2"/>
      <c r="F10529" s="2"/>
    </row>
    <row r="10530" spans="1:6" ht="18" customHeight="1">
      <c r="A10530" s="2">
        <v>8607910000</v>
      </c>
      <c r="B10530" s="2" t="s">
        <v>16777</v>
      </c>
      <c r="C10530" s="2" t="s">
        <v>16769</v>
      </c>
      <c r="D10530" s="2" t="s">
        <v>149</v>
      </c>
      <c r="E10530" s="2"/>
      <c r="F10530" s="2"/>
    </row>
    <row r="10531" spans="1:6" ht="18" customHeight="1">
      <c r="A10531" s="2">
        <v>8607991000</v>
      </c>
      <c r="B10531" s="2" t="s">
        <v>16778</v>
      </c>
      <c r="C10531" s="2" t="s">
        <v>16769</v>
      </c>
      <c r="D10531" s="2" t="s">
        <v>149</v>
      </c>
      <c r="E10531" s="2"/>
      <c r="F10531" s="2"/>
    </row>
    <row r="10532" spans="1:6" ht="18" customHeight="1">
      <c r="A10532" s="2">
        <v>8607999000</v>
      </c>
      <c r="B10532" s="2" t="s">
        <v>16779</v>
      </c>
      <c r="C10532" s="2" t="s">
        <v>16769</v>
      </c>
      <c r="D10532" s="2" t="s">
        <v>149</v>
      </c>
      <c r="E10532" s="2"/>
      <c r="F10532" s="2"/>
    </row>
    <row r="10533" spans="1:6" ht="18" customHeight="1">
      <c r="A10533" s="2">
        <v>8608001000</v>
      </c>
      <c r="B10533" s="2" t="s">
        <v>16780</v>
      </c>
      <c r="C10533" s="2" t="s">
        <v>9068</v>
      </c>
      <c r="D10533" s="2" t="s">
        <v>149</v>
      </c>
      <c r="E10533" s="2" t="s">
        <v>14241</v>
      </c>
      <c r="F10533" s="2"/>
    </row>
    <row r="10534" spans="1:6" ht="18" customHeight="1">
      <c r="A10534" s="2">
        <v>8608009000</v>
      </c>
      <c r="B10534" s="2" t="s">
        <v>16781</v>
      </c>
      <c r="C10534" s="2" t="s">
        <v>9068</v>
      </c>
      <c r="D10534" s="2" t="s">
        <v>149</v>
      </c>
      <c r="E10534" s="2"/>
      <c r="F10534" s="2"/>
    </row>
    <row r="10535" spans="1:6" ht="18" customHeight="1">
      <c r="A10535" s="2">
        <v>8609001100</v>
      </c>
      <c r="B10535" s="2" t="s">
        <v>16782</v>
      </c>
      <c r="C10535" s="2" t="s">
        <v>16783</v>
      </c>
      <c r="D10535" s="2" t="s">
        <v>5439</v>
      </c>
      <c r="E10535" s="2" t="s">
        <v>149</v>
      </c>
      <c r="F10535" s="2" t="s">
        <v>4648</v>
      </c>
    </row>
    <row r="10536" spans="1:6" ht="18" customHeight="1">
      <c r="A10536" s="2">
        <v>8609001200</v>
      </c>
      <c r="B10536" s="2" t="s">
        <v>16784</v>
      </c>
      <c r="C10536" s="2" t="s">
        <v>16783</v>
      </c>
      <c r="D10536" s="2" t="s">
        <v>5439</v>
      </c>
      <c r="E10536" s="2" t="s">
        <v>149</v>
      </c>
      <c r="F10536" s="2" t="s">
        <v>4648</v>
      </c>
    </row>
    <row r="10537" spans="1:6" ht="18" customHeight="1">
      <c r="A10537" s="2">
        <v>8609001900</v>
      </c>
      <c r="B10537" s="2" t="s">
        <v>16785</v>
      </c>
      <c r="C10537" s="2" t="s">
        <v>16783</v>
      </c>
      <c r="D10537" s="2" t="s">
        <v>5439</v>
      </c>
      <c r="E10537" s="2" t="s">
        <v>149</v>
      </c>
      <c r="F10537" s="2" t="s">
        <v>4648</v>
      </c>
    </row>
    <row r="10538" spans="1:6" ht="18" customHeight="1">
      <c r="A10538" s="2">
        <v>8609002100</v>
      </c>
      <c r="B10538" s="2" t="s">
        <v>16786</v>
      </c>
      <c r="C10538" s="2" t="s">
        <v>16783</v>
      </c>
      <c r="D10538" s="2" t="s">
        <v>5439</v>
      </c>
      <c r="E10538" s="2" t="s">
        <v>149</v>
      </c>
      <c r="F10538" s="2" t="s">
        <v>4648</v>
      </c>
    </row>
    <row r="10539" spans="1:6" ht="18" customHeight="1">
      <c r="A10539" s="2">
        <v>8609002200</v>
      </c>
      <c r="B10539" s="2" t="s">
        <v>16787</v>
      </c>
      <c r="C10539" s="2" t="s">
        <v>16783</v>
      </c>
      <c r="D10539" s="2" t="s">
        <v>5439</v>
      </c>
      <c r="E10539" s="2" t="s">
        <v>149</v>
      </c>
      <c r="F10539" s="2" t="s">
        <v>4648</v>
      </c>
    </row>
    <row r="10540" spans="1:6" ht="18" customHeight="1">
      <c r="A10540" s="2">
        <v>8609002900</v>
      </c>
      <c r="B10540" s="2" t="s">
        <v>16788</v>
      </c>
      <c r="C10540" s="2" t="s">
        <v>16783</v>
      </c>
      <c r="D10540" s="2" t="s">
        <v>5439</v>
      </c>
      <c r="E10540" s="2" t="s">
        <v>149</v>
      </c>
      <c r="F10540" s="2" t="s">
        <v>4648</v>
      </c>
    </row>
    <row r="10541" spans="1:6" ht="18" customHeight="1">
      <c r="A10541" s="2">
        <v>8609003000</v>
      </c>
      <c r="B10541" s="2" t="s">
        <v>16789</v>
      </c>
      <c r="C10541" s="2" t="s">
        <v>16783</v>
      </c>
      <c r="D10541" s="2" t="s">
        <v>5439</v>
      </c>
      <c r="E10541" s="2" t="s">
        <v>149</v>
      </c>
      <c r="F10541" s="2" t="s">
        <v>4648</v>
      </c>
    </row>
    <row r="10542" spans="1:6" ht="18" customHeight="1">
      <c r="A10542" s="2">
        <v>8609009000</v>
      </c>
      <c r="B10542" s="2" t="s">
        <v>16790</v>
      </c>
      <c r="C10542" s="2" t="s">
        <v>16783</v>
      </c>
      <c r="D10542" s="2" t="s">
        <v>5439</v>
      </c>
      <c r="E10542" s="2" t="s">
        <v>149</v>
      </c>
      <c r="F10542" s="2" t="s">
        <v>4648</v>
      </c>
    </row>
    <row r="10543" spans="1:6" ht="18" customHeight="1">
      <c r="A10543" s="2">
        <v>8701100000</v>
      </c>
      <c r="B10543" s="2" t="s">
        <v>16791</v>
      </c>
      <c r="C10543" s="2" t="s">
        <v>14351</v>
      </c>
      <c r="D10543" s="2" t="s">
        <v>16744</v>
      </c>
      <c r="E10543" s="2" t="s">
        <v>149</v>
      </c>
      <c r="F10543" s="2">
        <v>6</v>
      </c>
    </row>
    <row r="10544" spans="1:6" ht="18" customHeight="1">
      <c r="A10544" s="2">
        <v>8701210000</v>
      </c>
      <c r="B10544" s="2" t="s">
        <v>16792</v>
      </c>
      <c r="C10544" s="2" t="s">
        <v>9068</v>
      </c>
      <c r="D10544" s="2" t="s">
        <v>16744</v>
      </c>
      <c r="E10544" s="2" t="s">
        <v>149</v>
      </c>
      <c r="F10544" s="2" t="s">
        <v>16793</v>
      </c>
    </row>
    <row r="10545" spans="1:6" ht="18" customHeight="1">
      <c r="A10545" s="2">
        <v>8701220000</v>
      </c>
      <c r="B10545" s="2" t="s">
        <v>16794</v>
      </c>
      <c r="C10545" s="2" t="s">
        <v>9068</v>
      </c>
      <c r="D10545" s="2" t="s">
        <v>16744</v>
      </c>
      <c r="E10545" s="2" t="s">
        <v>149</v>
      </c>
      <c r="F10545" s="2" t="s">
        <v>16793</v>
      </c>
    </row>
    <row r="10546" spans="1:6" ht="18" customHeight="1">
      <c r="A10546" s="2">
        <v>8701230000</v>
      </c>
      <c r="B10546" s="2" t="s">
        <v>16795</v>
      </c>
      <c r="C10546" s="2" t="s">
        <v>9068</v>
      </c>
      <c r="D10546" s="2" t="s">
        <v>16744</v>
      </c>
      <c r="E10546" s="2" t="s">
        <v>149</v>
      </c>
      <c r="F10546" s="2" t="s">
        <v>16793</v>
      </c>
    </row>
    <row r="10547" spans="1:6" ht="18" customHeight="1">
      <c r="A10547" s="2">
        <v>8701240000</v>
      </c>
      <c r="B10547" s="2" t="s">
        <v>16796</v>
      </c>
      <c r="C10547" s="2" t="s">
        <v>9068</v>
      </c>
      <c r="D10547" s="2" t="s">
        <v>16744</v>
      </c>
      <c r="E10547" s="2" t="s">
        <v>149</v>
      </c>
      <c r="F10547" s="2" t="s">
        <v>16793</v>
      </c>
    </row>
    <row r="10548" spans="1:6" ht="18" customHeight="1">
      <c r="A10548" s="2">
        <v>8701290000</v>
      </c>
      <c r="B10548" s="2" t="s">
        <v>16797</v>
      </c>
      <c r="C10548" s="2" t="s">
        <v>9068</v>
      </c>
      <c r="D10548" s="2" t="s">
        <v>16744</v>
      </c>
      <c r="E10548" s="2" t="s">
        <v>149</v>
      </c>
      <c r="F10548" s="2" t="s">
        <v>16793</v>
      </c>
    </row>
    <row r="10549" spans="1:6" ht="18" customHeight="1">
      <c r="A10549" s="2">
        <v>8701300010</v>
      </c>
      <c r="B10549" s="2" t="s">
        <v>16798</v>
      </c>
      <c r="C10549" s="2" t="s">
        <v>15734</v>
      </c>
      <c r="D10549" s="2" t="s">
        <v>16744</v>
      </c>
      <c r="E10549" s="2" t="s">
        <v>149</v>
      </c>
      <c r="F10549" s="2" t="s">
        <v>13584</v>
      </c>
    </row>
    <row r="10550" spans="1:6" ht="18" customHeight="1">
      <c r="A10550" s="2">
        <v>8701300090</v>
      </c>
      <c r="B10550" s="2" t="s">
        <v>16799</v>
      </c>
      <c r="C10550" s="2" t="s">
        <v>15734</v>
      </c>
      <c r="D10550" s="2" t="s">
        <v>16744</v>
      </c>
      <c r="E10550" s="2" t="s">
        <v>149</v>
      </c>
      <c r="F10550" s="2" t="s">
        <v>13584</v>
      </c>
    </row>
    <row r="10551" spans="1:6" ht="18" customHeight="1">
      <c r="A10551" s="2">
        <v>8701911000</v>
      </c>
      <c r="B10551" s="2" t="s">
        <v>16800</v>
      </c>
      <c r="C10551" s="2" t="s">
        <v>16801</v>
      </c>
      <c r="D10551" s="2" t="s">
        <v>16744</v>
      </c>
      <c r="E10551" s="2" t="s">
        <v>149</v>
      </c>
      <c r="F10551" s="2" t="s">
        <v>13584</v>
      </c>
    </row>
    <row r="10552" spans="1:6" ht="18" customHeight="1">
      <c r="A10552" s="2">
        <v>8701919000</v>
      </c>
      <c r="B10552" s="2" t="s">
        <v>16802</v>
      </c>
      <c r="C10552" s="2" t="s">
        <v>16801</v>
      </c>
      <c r="D10552" s="2" t="s">
        <v>16744</v>
      </c>
      <c r="E10552" s="2" t="s">
        <v>149</v>
      </c>
      <c r="F10552" s="2" t="s">
        <v>13584</v>
      </c>
    </row>
    <row r="10553" spans="1:6" ht="18" customHeight="1">
      <c r="A10553" s="2">
        <v>8701921000</v>
      </c>
      <c r="B10553" s="2" t="s">
        <v>16803</v>
      </c>
      <c r="C10553" s="2" t="s">
        <v>16801</v>
      </c>
      <c r="D10553" s="2" t="s">
        <v>16744</v>
      </c>
      <c r="E10553" s="2" t="s">
        <v>149</v>
      </c>
      <c r="F10553" s="2" t="s">
        <v>13584</v>
      </c>
    </row>
    <row r="10554" spans="1:6" ht="18" customHeight="1">
      <c r="A10554" s="2">
        <v>8701929000</v>
      </c>
      <c r="B10554" s="2" t="s">
        <v>16804</v>
      </c>
      <c r="C10554" s="2" t="s">
        <v>16801</v>
      </c>
      <c r="D10554" s="2" t="s">
        <v>16744</v>
      </c>
      <c r="E10554" s="2" t="s">
        <v>149</v>
      </c>
      <c r="F10554" s="2" t="s">
        <v>13584</v>
      </c>
    </row>
    <row r="10555" spans="1:6" ht="18" customHeight="1">
      <c r="A10555" s="2">
        <v>8701931000</v>
      </c>
      <c r="B10555" s="2" t="s">
        <v>16805</v>
      </c>
      <c r="C10555" s="2" t="s">
        <v>16801</v>
      </c>
      <c r="D10555" s="2" t="s">
        <v>16744</v>
      </c>
      <c r="E10555" s="2" t="s">
        <v>149</v>
      </c>
      <c r="F10555" s="2" t="s">
        <v>13584</v>
      </c>
    </row>
    <row r="10556" spans="1:6" ht="18" customHeight="1">
      <c r="A10556" s="2">
        <v>8701939000</v>
      </c>
      <c r="B10556" s="2" t="s">
        <v>16806</v>
      </c>
      <c r="C10556" s="2" t="s">
        <v>16801</v>
      </c>
      <c r="D10556" s="2" t="s">
        <v>16744</v>
      </c>
      <c r="E10556" s="2" t="s">
        <v>149</v>
      </c>
      <c r="F10556" s="2" t="s">
        <v>13584</v>
      </c>
    </row>
    <row r="10557" spans="1:6" ht="18" customHeight="1">
      <c r="A10557" s="2">
        <v>8701941000</v>
      </c>
      <c r="B10557" s="2" t="s">
        <v>16807</v>
      </c>
      <c r="C10557" s="2" t="s">
        <v>16801</v>
      </c>
      <c r="D10557" s="2" t="s">
        <v>16744</v>
      </c>
      <c r="E10557" s="2" t="s">
        <v>149</v>
      </c>
      <c r="F10557" s="2" t="s">
        <v>13584</v>
      </c>
    </row>
    <row r="10558" spans="1:6" ht="18" customHeight="1">
      <c r="A10558" s="2">
        <v>8701949000</v>
      </c>
      <c r="B10558" s="2" t="s">
        <v>16808</v>
      </c>
      <c r="C10558" s="2" t="s">
        <v>16801</v>
      </c>
      <c r="D10558" s="2" t="s">
        <v>16744</v>
      </c>
      <c r="E10558" s="2" t="s">
        <v>149</v>
      </c>
      <c r="F10558" s="2" t="s">
        <v>13584</v>
      </c>
    </row>
    <row r="10559" spans="1:6" ht="18" customHeight="1">
      <c r="A10559" s="2">
        <v>8701951010</v>
      </c>
      <c r="B10559" s="2" t="s">
        <v>16809</v>
      </c>
      <c r="C10559" s="2" t="s">
        <v>16801</v>
      </c>
      <c r="D10559" s="2" t="s">
        <v>16744</v>
      </c>
      <c r="E10559" s="2" t="s">
        <v>149</v>
      </c>
      <c r="F10559" s="2" t="s">
        <v>13584</v>
      </c>
    </row>
    <row r="10560" spans="1:6" ht="18" customHeight="1">
      <c r="A10560" s="2">
        <v>8701951090</v>
      </c>
      <c r="B10560" s="2" t="s">
        <v>16810</v>
      </c>
      <c r="C10560" s="2" t="s">
        <v>16801</v>
      </c>
      <c r="D10560" s="2" t="s">
        <v>16744</v>
      </c>
      <c r="E10560" s="2" t="s">
        <v>149</v>
      </c>
      <c r="F10560" s="2" t="s">
        <v>13584</v>
      </c>
    </row>
    <row r="10561" spans="1:6" ht="18" customHeight="1">
      <c r="A10561" s="2">
        <v>8701959000</v>
      </c>
      <c r="B10561" s="2" t="s">
        <v>16811</v>
      </c>
      <c r="C10561" s="2" t="s">
        <v>16801</v>
      </c>
      <c r="D10561" s="2" t="s">
        <v>16744</v>
      </c>
      <c r="E10561" s="2" t="s">
        <v>149</v>
      </c>
      <c r="F10561" s="2" t="s">
        <v>13584</v>
      </c>
    </row>
    <row r="10562" spans="1:6" ht="18" customHeight="1">
      <c r="A10562" s="2">
        <v>8702102000</v>
      </c>
      <c r="B10562" s="2" t="s">
        <v>16812</v>
      </c>
      <c r="C10562" s="2" t="s">
        <v>16813</v>
      </c>
      <c r="D10562" s="2" t="s">
        <v>16744</v>
      </c>
      <c r="E10562" s="2" t="s">
        <v>149</v>
      </c>
      <c r="F10562" s="2" t="s">
        <v>16814</v>
      </c>
    </row>
    <row r="10563" spans="1:6" ht="18" customHeight="1">
      <c r="A10563" s="2">
        <v>8702109100</v>
      </c>
      <c r="B10563" s="2" t="s">
        <v>16815</v>
      </c>
      <c r="C10563" s="2" t="s">
        <v>16816</v>
      </c>
      <c r="D10563" s="2" t="s">
        <v>16744</v>
      </c>
      <c r="E10563" s="2" t="s">
        <v>149</v>
      </c>
      <c r="F10563" s="2" t="s">
        <v>16817</v>
      </c>
    </row>
    <row r="10564" spans="1:6" ht="18" customHeight="1">
      <c r="A10564" s="2">
        <v>8702109210</v>
      </c>
      <c r="B10564" s="2" t="s">
        <v>16818</v>
      </c>
      <c r="C10564" s="2" t="s">
        <v>16816</v>
      </c>
      <c r="D10564" s="2" t="s">
        <v>16744</v>
      </c>
      <c r="E10564" s="2" t="s">
        <v>149</v>
      </c>
      <c r="F10564" s="2" t="s">
        <v>16817</v>
      </c>
    </row>
    <row r="10565" spans="1:6" ht="18" customHeight="1">
      <c r="A10565" s="2">
        <v>8702109290</v>
      </c>
      <c r="B10565" s="2" t="s">
        <v>16819</v>
      </c>
      <c r="C10565" s="2" t="s">
        <v>16816</v>
      </c>
      <c r="D10565" s="2" t="s">
        <v>16744</v>
      </c>
      <c r="E10565" s="2" t="s">
        <v>149</v>
      </c>
      <c r="F10565" s="2" t="s">
        <v>16817</v>
      </c>
    </row>
    <row r="10566" spans="1:6" ht="18" customHeight="1">
      <c r="A10566" s="2">
        <v>8702109300</v>
      </c>
      <c r="B10566" s="2" t="s">
        <v>16820</v>
      </c>
      <c r="C10566" s="2" t="s">
        <v>16816</v>
      </c>
      <c r="D10566" s="2" t="s">
        <v>16744</v>
      </c>
      <c r="E10566" s="2" t="s">
        <v>149</v>
      </c>
      <c r="F10566" s="2" t="s">
        <v>16817</v>
      </c>
    </row>
    <row r="10567" spans="1:6" ht="18" customHeight="1">
      <c r="A10567" s="2">
        <v>8702201000</v>
      </c>
      <c r="B10567" s="2" t="s">
        <v>16821</v>
      </c>
      <c r="C10567" s="2" t="s">
        <v>16822</v>
      </c>
      <c r="D10567" s="2" t="s">
        <v>16744</v>
      </c>
      <c r="E10567" s="2" t="s">
        <v>149</v>
      </c>
      <c r="F10567" s="2" t="s">
        <v>16814</v>
      </c>
    </row>
    <row r="10568" spans="1:6" ht="18" customHeight="1">
      <c r="A10568" s="2">
        <v>8702209100</v>
      </c>
      <c r="B10568" s="2" t="s">
        <v>16823</v>
      </c>
      <c r="C10568" s="2" t="s">
        <v>16824</v>
      </c>
      <c r="D10568" s="2" t="s">
        <v>16744</v>
      </c>
      <c r="E10568" s="2" t="s">
        <v>149</v>
      </c>
      <c r="F10568" s="2" t="s">
        <v>16817</v>
      </c>
    </row>
    <row r="10569" spans="1:6" ht="18" customHeight="1">
      <c r="A10569" s="2">
        <v>8702209210</v>
      </c>
      <c r="B10569" s="2" t="s">
        <v>16825</v>
      </c>
      <c r="C10569" s="2" t="s">
        <v>16824</v>
      </c>
      <c r="D10569" s="2" t="s">
        <v>16744</v>
      </c>
      <c r="E10569" s="2" t="s">
        <v>149</v>
      </c>
      <c r="F10569" s="2" t="s">
        <v>16817</v>
      </c>
    </row>
    <row r="10570" spans="1:6" ht="18" customHeight="1">
      <c r="A10570" s="2">
        <v>8702209290</v>
      </c>
      <c r="B10570" s="2" t="s">
        <v>16826</v>
      </c>
      <c r="C10570" s="2" t="s">
        <v>16824</v>
      </c>
      <c r="D10570" s="2" t="s">
        <v>16744</v>
      </c>
      <c r="E10570" s="2" t="s">
        <v>149</v>
      </c>
      <c r="F10570" s="2" t="s">
        <v>16817</v>
      </c>
    </row>
    <row r="10571" spans="1:6" ht="18" customHeight="1">
      <c r="A10571" s="2">
        <v>8702209300</v>
      </c>
      <c r="B10571" s="2" t="s">
        <v>16827</v>
      </c>
      <c r="C10571" s="2" t="s">
        <v>16824</v>
      </c>
      <c r="D10571" s="2" t="s">
        <v>16744</v>
      </c>
      <c r="E10571" s="2" t="s">
        <v>149</v>
      </c>
      <c r="F10571" s="2" t="s">
        <v>16817</v>
      </c>
    </row>
    <row r="10572" spans="1:6" ht="18" customHeight="1">
      <c r="A10572" s="2">
        <v>8702301000</v>
      </c>
      <c r="B10572" s="2" t="s">
        <v>16828</v>
      </c>
      <c r="C10572" s="2" t="s">
        <v>16829</v>
      </c>
      <c r="D10572" s="2" t="s">
        <v>16744</v>
      </c>
      <c r="E10572" s="2" t="s">
        <v>149</v>
      </c>
      <c r="F10572" s="2" t="s">
        <v>16817</v>
      </c>
    </row>
    <row r="10573" spans="1:6" ht="18" customHeight="1">
      <c r="A10573" s="2">
        <v>8702302010</v>
      </c>
      <c r="B10573" s="2" t="s">
        <v>16830</v>
      </c>
      <c r="C10573" s="2" t="s">
        <v>16829</v>
      </c>
      <c r="D10573" s="2" t="s">
        <v>16744</v>
      </c>
      <c r="E10573" s="2" t="s">
        <v>149</v>
      </c>
      <c r="F10573" s="2" t="s">
        <v>16817</v>
      </c>
    </row>
    <row r="10574" spans="1:6" ht="18" customHeight="1">
      <c r="A10574" s="2">
        <v>8702302090</v>
      </c>
      <c r="B10574" s="2" t="s">
        <v>16831</v>
      </c>
      <c r="C10574" s="2" t="s">
        <v>16829</v>
      </c>
      <c r="D10574" s="2" t="s">
        <v>16744</v>
      </c>
      <c r="E10574" s="2" t="s">
        <v>149</v>
      </c>
      <c r="F10574" s="2" t="s">
        <v>16817</v>
      </c>
    </row>
    <row r="10575" spans="1:6" ht="18" customHeight="1">
      <c r="A10575" s="2">
        <v>8702303000</v>
      </c>
      <c r="B10575" s="2" t="s">
        <v>16832</v>
      </c>
      <c r="C10575" s="2" t="s">
        <v>16829</v>
      </c>
      <c r="D10575" s="2" t="s">
        <v>16744</v>
      </c>
      <c r="E10575" s="2" t="s">
        <v>149</v>
      </c>
      <c r="F10575" s="2" t="s">
        <v>16817</v>
      </c>
    </row>
    <row r="10576" spans="1:6" ht="18" customHeight="1">
      <c r="A10576" s="2">
        <v>8702401010</v>
      </c>
      <c r="B10576" s="2" t="s">
        <v>16833</v>
      </c>
      <c r="C10576" s="2" t="s">
        <v>16834</v>
      </c>
      <c r="D10576" s="2" t="s">
        <v>16744</v>
      </c>
      <c r="E10576" s="2" t="s">
        <v>149</v>
      </c>
      <c r="F10576" s="2" t="s">
        <v>16814</v>
      </c>
    </row>
    <row r="10577" spans="1:6" ht="18" customHeight="1">
      <c r="A10577" s="2">
        <v>8702401090</v>
      </c>
      <c r="B10577" s="2" t="s">
        <v>16835</v>
      </c>
      <c r="C10577" s="2" t="s">
        <v>16834</v>
      </c>
      <c r="D10577" s="2" t="s">
        <v>16744</v>
      </c>
      <c r="E10577" s="2" t="s">
        <v>149</v>
      </c>
      <c r="F10577" s="2" t="s">
        <v>16817</v>
      </c>
    </row>
    <row r="10578" spans="1:6" ht="18" customHeight="1">
      <c r="A10578" s="2">
        <v>8702402010</v>
      </c>
      <c r="B10578" s="2" t="s">
        <v>16836</v>
      </c>
      <c r="C10578" s="2" t="s">
        <v>16834</v>
      </c>
      <c r="D10578" s="2" t="s">
        <v>16744</v>
      </c>
      <c r="E10578" s="2" t="s">
        <v>149</v>
      </c>
      <c r="F10578" s="2" t="s">
        <v>16817</v>
      </c>
    </row>
    <row r="10579" spans="1:6" ht="18" customHeight="1">
      <c r="A10579" s="2">
        <v>8702402090</v>
      </c>
      <c r="B10579" s="2" t="s">
        <v>16837</v>
      </c>
      <c r="C10579" s="2" t="s">
        <v>16834</v>
      </c>
      <c r="D10579" s="2" t="s">
        <v>16744</v>
      </c>
      <c r="E10579" s="2" t="s">
        <v>149</v>
      </c>
      <c r="F10579" s="2" t="s">
        <v>16817</v>
      </c>
    </row>
    <row r="10580" spans="1:6" ht="18" customHeight="1">
      <c r="A10580" s="2">
        <v>8702403000</v>
      </c>
      <c r="B10580" s="2" t="s">
        <v>16838</v>
      </c>
      <c r="C10580" s="2" t="s">
        <v>16834</v>
      </c>
      <c r="D10580" s="2" t="s">
        <v>16744</v>
      </c>
      <c r="E10580" s="2" t="s">
        <v>149</v>
      </c>
      <c r="F10580" s="2" t="s">
        <v>16817</v>
      </c>
    </row>
    <row r="10581" spans="1:6" ht="18" customHeight="1">
      <c r="A10581" s="2">
        <v>8702901000</v>
      </c>
      <c r="B10581" s="2" t="s">
        <v>16839</v>
      </c>
      <c r="C10581" s="2" t="s">
        <v>16840</v>
      </c>
      <c r="D10581" s="2" t="s">
        <v>16744</v>
      </c>
      <c r="E10581" s="2" t="s">
        <v>149</v>
      </c>
      <c r="F10581" s="2" t="s">
        <v>16817</v>
      </c>
    </row>
    <row r="10582" spans="1:6" ht="18" customHeight="1">
      <c r="A10582" s="2">
        <v>8702902001</v>
      </c>
      <c r="B10582" s="2" t="s">
        <v>16841</v>
      </c>
      <c r="C10582" s="2" t="s">
        <v>16840</v>
      </c>
      <c r="D10582" s="2" t="s">
        <v>16744</v>
      </c>
      <c r="E10582" s="2" t="s">
        <v>149</v>
      </c>
      <c r="F10582" s="2" t="s">
        <v>16817</v>
      </c>
    </row>
    <row r="10583" spans="1:6" ht="18" customHeight="1">
      <c r="A10583" s="2">
        <v>8702902090</v>
      </c>
      <c r="B10583" s="2" t="s">
        <v>16842</v>
      </c>
      <c r="C10583" s="2" t="s">
        <v>16840</v>
      </c>
      <c r="D10583" s="2" t="s">
        <v>16744</v>
      </c>
      <c r="E10583" s="2" t="s">
        <v>149</v>
      </c>
      <c r="F10583" s="2" t="s">
        <v>16817</v>
      </c>
    </row>
    <row r="10584" spans="1:6" ht="18" customHeight="1">
      <c r="A10584" s="2">
        <v>8702903000</v>
      </c>
      <c r="B10584" s="2" t="s">
        <v>16843</v>
      </c>
      <c r="C10584" s="2" t="s">
        <v>16840</v>
      </c>
      <c r="D10584" s="2" t="s">
        <v>16744</v>
      </c>
      <c r="E10584" s="2" t="s">
        <v>149</v>
      </c>
      <c r="F10584" s="2" t="s">
        <v>16817</v>
      </c>
    </row>
    <row r="10585" spans="1:6" ht="18" customHeight="1">
      <c r="A10585" s="2">
        <v>8703101100</v>
      </c>
      <c r="B10585" s="2" t="s">
        <v>16844</v>
      </c>
      <c r="C10585" s="2" t="s">
        <v>16845</v>
      </c>
      <c r="D10585" s="2" t="s">
        <v>16744</v>
      </c>
      <c r="E10585" s="2" t="s">
        <v>149</v>
      </c>
      <c r="F10585" s="2" t="s">
        <v>16846</v>
      </c>
    </row>
    <row r="10586" spans="1:6" ht="18" customHeight="1">
      <c r="A10586" s="2">
        <v>8703101900</v>
      </c>
      <c r="B10586" s="2" t="s">
        <v>16847</v>
      </c>
      <c r="C10586" s="2" t="s">
        <v>16848</v>
      </c>
      <c r="D10586" s="2" t="s">
        <v>16744</v>
      </c>
      <c r="E10586" s="2" t="s">
        <v>149</v>
      </c>
      <c r="F10586" s="2">
        <v>6</v>
      </c>
    </row>
    <row r="10587" spans="1:6" ht="18" customHeight="1">
      <c r="A10587" s="2">
        <v>8703109000</v>
      </c>
      <c r="B10587" s="2" t="s">
        <v>16849</v>
      </c>
      <c r="C10587" s="2" t="s">
        <v>16848</v>
      </c>
      <c r="D10587" s="2" t="s">
        <v>16744</v>
      </c>
      <c r="E10587" s="2" t="s">
        <v>149</v>
      </c>
      <c r="F10587" s="2">
        <v>6</v>
      </c>
    </row>
    <row r="10588" spans="1:6" ht="18" customHeight="1">
      <c r="A10588" s="2">
        <v>8703213010</v>
      </c>
      <c r="B10588" s="2" t="s">
        <v>16850</v>
      </c>
      <c r="C10588" s="2" t="s">
        <v>16851</v>
      </c>
      <c r="D10588" s="2" t="s">
        <v>16744</v>
      </c>
      <c r="E10588" s="2" t="s">
        <v>149</v>
      </c>
      <c r="F10588" s="2" t="s">
        <v>16817</v>
      </c>
    </row>
    <row r="10589" spans="1:6" ht="18" customHeight="1">
      <c r="A10589" s="2">
        <v>8703213090</v>
      </c>
      <c r="B10589" s="2" t="s">
        <v>16852</v>
      </c>
      <c r="C10589" s="2" t="s">
        <v>16851</v>
      </c>
      <c r="D10589" s="2" t="s">
        <v>16744</v>
      </c>
      <c r="E10589" s="2" t="s">
        <v>149</v>
      </c>
      <c r="F10589" s="2" t="s">
        <v>16853</v>
      </c>
    </row>
    <row r="10590" spans="1:6" ht="18" customHeight="1">
      <c r="A10590" s="2">
        <v>8703214010</v>
      </c>
      <c r="B10590" s="2" t="s">
        <v>16854</v>
      </c>
      <c r="C10590" s="2" t="s">
        <v>16851</v>
      </c>
      <c r="D10590" s="2" t="s">
        <v>16744</v>
      </c>
      <c r="E10590" s="2" t="s">
        <v>149</v>
      </c>
      <c r="F10590" s="2" t="s">
        <v>16817</v>
      </c>
    </row>
    <row r="10591" spans="1:6" ht="18" customHeight="1">
      <c r="A10591" s="2">
        <v>8703214090</v>
      </c>
      <c r="B10591" s="2" t="s">
        <v>16855</v>
      </c>
      <c r="C10591" s="2" t="s">
        <v>16851</v>
      </c>
      <c r="D10591" s="2" t="s">
        <v>16744</v>
      </c>
      <c r="E10591" s="2" t="s">
        <v>149</v>
      </c>
      <c r="F10591" s="2" t="s">
        <v>16853</v>
      </c>
    </row>
    <row r="10592" spans="1:6" ht="18" customHeight="1">
      <c r="A10592" s="2">
        <v>8703215010</v>
      </c>
      <c r="B10592" s="2" t="s">
        <v>16856</v>
      </c>
      <c r="C10592" s="2" t="s">
        <v>16851</v>
      </c>
      <c r="D10592" s="2" t="s">
        <v>16744</v>
      </c>
      <c r="E10592" s="2" t="s">
        <v>149</v>
      </c>
      <c r="F10592" s="2" t="s">
        <v>16817</v>
      </c>
    </row>
    <row r="10593" spans="1:6" ht="18" customHeight="1">
      <c r="A10593" s="2">
        <v>8703215090</v>
      </c>
      <c r="B10593" s="2" t="s">
        <v>16857</v>
      </c>
      <c r="C10593" s="2" t="s">
        <v>16851</v>
      </c>
      <c r="D10593" s="2" t="s">
        <v>16744</v>
      </c>
      <c r="E10593" s="2" t="s">
        <v>149</v>
      </c>
      <c r="F10593" s="2" t="s">
        <v>16853</v>
      </c>
    </row>
    <row r="10594" spans="1:6" ht="18" customHeight="1">
      <c r="A10594" s="2">
        <v>8703219010</v>
      </c>
      <c r="B10594" s="2" t="s">
        <v>16858</v>
      </c>
      <c r="C10594" s="2" t="s">
        <v>16851</v>
      </c>
      <c r="D10594" s="2" t="s">
        <v>16744</v>
      </c>
      <c r="E10594" s="2" t="s">
        <v>149</v>
      </c>
      <c r="F10594" s="2" t="s">
        <v>16817</v>
      </c>
    </row>
    <row r="10595" spans="1:6" ht="18" customHeight="1">
      <c r="A10595" s="2">
        <v>8703219090</v>
      </c>
      <c r="B10595" s="2" t="s">
        <v>16859</v>
      </c>
      <c r="C10595" s="2" t="s">
        <v>16851</v>
      </c>
      <c r="D10595" s="2" t="s">
        <v>16744</v>
      </c>
      <c r="E10595" s="2" t="s">
        <v>149</v>
      </c>
      <c r="F10595" s="2" t="s">
        <v>16853</v>
      </c>
    </row>
    <row r="10596" spans="1:6" ht="18" customHeight="1">
      <c r="A10596" s="2">
        <v>8703223010</v>
      </c>
      <c r="B10596" s="2" t="s">
        <v>16860</v>
      </c>
      <c r="C10596" s="2" t="s">
        <v>16851</v>
      </c>
      <c r="D10596" s="2" t="s">
        <v>16744</v>
      </c>
      <c r="E10596" s="2" t="s">
        <v>149</v>
      </c>
      <c r="F10596" s="2" t="s">
        <v>16817</v>
      </c>
    </row>
    <row r="10597" spans="1:6" ht="18" customHeight="1">
      <c r="A10597" s="2">
        <v>8703223090</v>
      </c>
      <c r="B10597" s="2" t="s">
        <v>16861</v>
      </c>
      <c r="C10597" s="2" t="s">
        <v>16851</v>
      </c>
      <c r="D10597" s="2" t="s">
        <v>16744</v>
      </c>
      <c r="E10597" s="2" t="s">
        <v>149</v>
      </c>
      <c r="F10597" s="2" t="s">
        <v>16853</v>
      </c>
    </row>
    <row r="10598" spans="1:6" ht="18" customHeight="1">
      <c r="A10598" s="2">
        <v>8703224010</v>
      </c>
      <c r="B10598" s="2" t="s">
        <v>16862</v>
      </c>
      <c r="C10598" s="2" t="s">
        <v>16851</v>
      </c>
      <c r="D10598" s="2" t="s">
        <v>16744</v>
      </c>
      <c r="E10598" s="2" t="s">
        <v>149</v>
      </c>
      <c r="F10598" s="2" t="s">
        <v>16817</v>
      </c>
    </row>
    <row r="10599" spans="1:6" ht="18" customHeight="1">
      <c r="A10599" s="2">
        <v>8703224090</v>
      </c>
      <c r="B10599" s="2" t="s">
        <v>16863</v>
      </c>
      <c r="C10599" s="2" t="s">
        <v>16851</v>
      </c>
      <c r="D10599" s="2" t="s">
        <v>16744</v>
      </c>
      <c r="E10599" s="2" t="s">
        <v>149</v>
      </c>
      <c r="F10599" s="2" t="s">
        <v>16853</v>
      </c>
    </row>
    <row r="10600" spans="1:6" ht="18" customHeight="1">
      <c r="A10600" s="2">
        <v>8703225010</v>
      </c>
      <c r="B10600" s="2" t="s">
        <v>16864</v>
      </c>
      <c r="C10600" s="2" t="s">
        <v>16851</v>
      </c>
      <c r="D10600" s="2" t="s">
        <v>16744</v>
      </c>
      <c r="E10600" s="2" t="s">
        <v>149</v>
      </c>
      <c r="F10600" s="2" t="s">
        <v>16817</v>
      </c>
    </row>
    <row r="10601" spans="1:6" ht="18" customHeight="1">
      <c r="A10601" s="2">
        <v>8703225090</v>
      </c>
      <c r="B10601" s="2" t="s">
        <v>16865</v>
      </c>
      <c r="C10601" s="2" t="s">
        <v>16851</v>
      </c>
      <c r="D10601" s="2" t="s">
        <v>16744</v>
      </c>
      <c r="E10601" s="2" t="s">
        <v>149</v>
      </c>
      <c r="F10601" s="2" t="s">
        <v>16853</v>
      </c>
    </row>
    <row r="10602" spans="1:6" ht="18" customHeight="1">
      <c r="A10602" s="2">
        <v>8703229010</v>
      </c>
      <c r="B10602" s="2" t="s">
        <v>16866</v>
      </c>
      <c r="C10602" s="2" t="s">
        <v>16851</v>
      </c>
      <c r="D10602" s="2" t="s">
        <v>16744</v>
      </c>
      <c r="E10602" s="2" t="s">
        <v>149</v>
      </c>
      <c r="F10602" s="2" t="s">
        <v>16817</v>
      </c>
    </row>
    <row r="10603" spans="1:6" ht="18" customHeight="1">
      <c r="A10603" s="2">
        <v>8703229090</v>
      </c>
      <c r="B10603" s="2" t="s">
        <v>16867</v>
      </c>
      <c r="C10603" s="2" t="s">
        <v>16851</v>
      </c>
      <c r="D10603" s="2" t="s">
        <v>16744</v>
      </c>
      <c r="E10603" s="2" t="s">
        <v>149</v>
      </c>
      <c r="F10603" s="2" t="s">
        <v>16853</v>
      </c>
    </row>
    <row r="10604" spans="1:6" ht="18" customHeight="1">
      <c r="A10604" s="2">
        <v>8703234110</v>
      </c>
      <c r="B10604" s="2" t="s">
        <v>16868</v>
      </c>
      <c r="C10604" s="2" t="s">
        <v>16851</v>
      </c>
      <c r="D10604" s="2" t="s">
        <v>16744</v>
      </c>
      <c r="E10604" s="2" t="s">
        <v>149</v>
      </c>
      <c r="F10604" s="2" t="s">
        <v>16817</v>
      </c>
    </row>
    <row r="10605" spans="1:6" ht="18" customHeight="1">
      <c r="A10605" s="2">
        <v>8703234190</v>
      </c>
      <c r="B10605" s="2" t="s">
        <v>16869</v>
      </c>
      <c r="C10605" s="2" t="s">
        <v>16851</v>
      </c>
      <c r="D10605" s="2" t="s">
        <v>16744</v>
      </c>
      <c r="E10605" s="2" t="s">
        <v>149</v>
      </c>
      <c r="F10605" s="2" t="s">
        <v>16853</v>
      </c>
    </row>
    <row r="10606" spans="1:6" ht="18" customHeight="1">
      <c r="A10606" s="2">
        <v>8703234210</v>
      </c>
      <c r="B10606" s="2" t="s">
        <v>16870</v>
      </c>
      <c r="C10606" s="2" t="s">
        <v>16851</v>
      </c>
      <c r="D10606" s="2" t="s">
        <v>16744</v>
      </c>
      <c r="E10606" s="2" t="s">
        <v>149</v>
      </c>
      <c r="F10606" s="2" t="s">
        <v>16817</v>
      </c>
    </row>
    <row r="10607" spans="1:6" ht="18" customHeight="1">
      <c r="A10607" s="2">
        <v>8703234290</v>
      </c>
      <c r="B10607" s="2" t="s">
        <v>16871</v>
      </c>
      <c r="C10607" s="2" t="s">
        <v>16851</v>
      </c>
      <c r="D10607" s="2" t="s">
        <v>16744</v>
      </c>
      <c r="E10607" s="2" t="s">
        <v>149</v>
      </c>
      <c r="F10607" s="2" t="s">
        <v>16853</v>
      </c>
    </row>
    <row r="10608" spans="1:6" ht="18" customHeight="1">
      <c r="A10608" s="2">
        <v>8703234310</v>
      </c>
      <c r="B10608" s="2" t="s">
        <v>16872</v>
      </c>
      <c r="C10608" s="2" t="s">
        <v>16851</v>
      </c>
      <c r="D10608" s="2" t="s">
        <v>16744</v>
      </c>
      <c r="E10608" s="2" t="s">
        <v>149</v>
      </c>
      <c r="F10608" s="2" t="s">
        <v>16817</v>
      </c>
    </row>
    <row r="10609" spans="1:6" ht="18" customHeight="1">
      <c r="A10609" s="2">
        <v>8703234390</v>
      </c>
      <c r="B10609" s="2" t="s">
        <v>16873</v>
      </c>
      <c r="C10609" s="2" t="s">
        <v>16851</v>
      </c>
      <c r="D10609" s="2" t="s">
        <v>16744</v>
      </c>
      <c r="E10609" s="2" t="s">
        <v>149</v>
      </c>
      <c r="F10609" s="2" t="s">
        <v>16853</v>
      </c>
    </row>
    <row r="10610" spans="1:6" ht="18" customHeight="1">
      <c r="A10610" s="2">
        <v>8703234910</v>
      </c>
      <c r="B10610" s="2" t="s">
        <v>16874</v>
      </c>
      <c r="C10610" s="2" t="s">
        <v>16851</v>
      </c>
      <c r="D10610" s="2" t="s">
        <v>16744</v>
      </c>
      <c r="E10610" s="2" t="s">
        <v>149</v>
      </c>
      <c r="F10610" s="2" t="s">
        <v>16817</v>
      </c>
    </row>
    <row r="10611" spans="1:6" ht="18" customHeight="1">
      <c r="A10611" s="2">
        <v>8703234990</v>
      </c>
      <c r="B10611" s="2" t="s">
        <v>16875</v>
      </c>
      <c r="C10611" s="2" t="s">
        <v>16851</v>
      </c>
      <c r="D10611" s="2" t="s">
        <v>16744</v>
      </c>
      <c r="E10611" s="2" t="s">
        <v>149</v>
      </c>
      <c r="F10611" s="2" t="s">
        <v>16853</v>
      </c>
    </row>
    <row r="10612" spans="1:6" ht="18" customHeight="1">
      <c r="A10612" s="2">
        <v>8703235110</v>
      </c>
      <c r="B10612" s="2" t="s">
        <v>16876</v>
      </c>
      <c r="C10612" s="2" t="s">
        <v>16851</v>
      </c>
      <c r="D10612" s="2" t="s">
        <v>16744</v>
      </c>
      <c r="E10612" s="2" t="s">
        <v>149</v>
      </c>
      <c r="F10612" s="2" t="s">
        <v>16817</v>
      </c>
    </row>
    <row r="10613" spans="1:6" ht="18" customHeight="1">
      <c r="A10613" s="2">
        <v>8703235190</v>
      </c>
      <c r="B10613" s="2" t="s">
        <v>16877</v>
      </c>
      <c r="C10613" s="2" t="s">
        <v>16851</v>
      </c>
      <c r="D10613" s="2" t="s">
        <v>16744</v>
      </c>
      <c r="E10613" s="2" t="s">
        <v>149</v>
      </c>
      <c r="F10613" s="2" t="s">
        <v>16853</v>
      </c>
    </row>
    <row r="10614" spans="1:6" ht="18" customHeight="1">
      <c r="A10614" s="2">
        <v>8703235210</v>
      </c>
      <c r="B10614" s="2" t="s">
        <v>16878</v>
      </c>
      <c r="C10614" s="2" t="s">
        <v>16851</v>
      </c>
      <c r="D10614" s="2" t="s">
        <v>16744</v>
      </c>
      <c r="E10614" s="2" t="s">
        <v>149</v>
      </c>
      <c r="F10614" s="2" t="s">
        <v>16817</v>
      </c>
    </row>
    <row r="10615" spans="1:6" ht="18" customHeight="1">
      <c r="A10615" s="2">
        <v>8703235290</v>
      </c>
      <c r="B10615" s="2" t="s">
        <v>16879</v>
      </c>
      <c r="C10615" s="2" t="s">
        <v>16851</v>
      </c>
      <c r="D10615" s="2" t="s">
        <v>16744</v>
      </c>
      <c r="E10615" s="2" t="s">
        <v>149</v>
      </c>
      <c r="F10615" s="2" t="s">
        <v>16853</v>
      </c>
    </row>
    <row r="10616" spans="1:6" ht="18" customHeight="1">
      <c r="A10616" s="2">
        <v>8703235310</v>
      </c>
      <c r="B10616" s="2" t="s">
        <v>16880</v>
      </c>
      <c r="C10616" s="2" t="s">
        <v>16851</v>
      </c>
      <c r="D10616" s="2" t="s">
        <v>16744</v>
      </c>
      <c r="E10616" s="2" t="s">
        <v>149</v>
      </c>
      <c r="F10616" s="2" t="s">
        <v>16817</v>
      </c>
    </row>
    <row r="10617" spans="1:6" ht="18" customHeight="1">
      <c r="A10617" s="2">
        <v>8703235390</v>
      </c>
      <c r="B10617" s="2" t="s">
        <v>16881</v>
      </c>
      <c r="C10617" s="2" t="s">
        <v>16851</v>
      </c>
      <c r="D10617" s="2" t="s">
        <v>16744</v>
      </c>
      <c r="E10617" s="2" t="s">
        <v>149</v>
      </c>
      <c r="F10617" s="2" t="s">
        <v>16853</v>
      </c>
    </row>
    <row r="10618" spans="1:6" ht="18" customHeight="1">
      <c r="A10618" s="2">
        <v>8703235910</v>
      </c>
      <c r="B10618" s="2" t="s">
        <v>16882</v>
      </c>
      <c r="C10618" s="2" t="s">
        <v>16851</v>
      </c>
      <c r="D10618" s="2" t="s">
        <v>16744</v>
      </c>
      <c r="E10618" s="2" t="s">
        <v>149</v>
      </c>
      <c r="F10618" s="2" t="s">
        <v>16817</v>
      </c>
    </row>
    <row r="10619" spans="1:6" ht="18" customHeight="1">
      <c r="A10619" s="2">
        <v>8703235990</v>
      </c>
      <c r="B10619" s="2" t="s">
        <v>16883</v>
      </c>
      <c r="C10619" s="2" t="s">
        <v>16851</v>
      </c>
      <c r="D10619" s="2" t="s">
        <v>16744</v>
      </c>
      <c r="E10619" s="2" t="s">
        <v>149</v>
      </c>
      <c r="F10619" s="2" t="s">
        <v>16853</v>
      </c>
    </row>
    <row r="10620" spans="1:6" ht="18" customHeight="1">
      <c r="A10620" s="2">
        <v>8703236110</v>
      </c>
      <c r="B10620" s="2" t="s">
        <v>16884</v>
      </c>
      <c r="C10620" s="2" t="s">
        <v>16851</v>
      </c>
      <c r="D10620" s="2" t="s">
        <v>16744</v>
      </c>
      <c r="E10620" s="2" t="s">
        <v>149</v>
      </c>
      <c r="F10620" s="2" t="s">
        <v>16817</v>
      </c>
    </row>
    <row r="10621" spans="1:6" ht="18" customHeight="1">
      <c r="A10621" s="2">
        <v>8703236190</v>
      </c>
      <c r="B10621" s="2" t="s">
        <v>16885</v>
      </c>
      <c r="C10621" s="2" t="s">
        <v>16851</v>
      </c>
      <c r="D10621" s="2" t="s">
        <v>16744</v>
      </c>
      <c r="E10621" s="2" t="s">
        <v>149</v>
      </c>
      <c r="F10621" s="2" t="s">
        <v>16853</v>
      </c>
    </row>
    <row r="10622" spans="1:6" ht="18" customHeight="1">
      <c r="A10622" s="2">
        <v>8703236210</v>
      </c>
      <c r="B10622" s="2" t="s">
        <v>16886</v>
      </c>
      <c r="C10622" s="2" t="s">
        <v>16851</v>
      </c>
      <c r="D10622" s="2" t="s">
        <v>16744</v>
      </c>
      <c r="E10622" s="2" t="s">
        <v>149</v>
      </c>
      <c r="F10622" s="2" t="s">
        <v>16817</v>
      </c>
    </row>
    <row r="10623" spans="1:6" ht="18" customHeight="1">
      <c r="A10623" s="2">
        <v>8703236290</v>
      </c>
      <c r="B10623" s="2" t="s">
        <v>16887</v>
      </c>
      <c r="C10623" s="2" t="s">
        <v>16851</v>
      </c>
      <c r="D10623" s="2" t="s">
        <v>16744</v>
      </c>
      <c r="E10623" s="2" t="s">
        <v>149</v>
      </c>
      <c r="F10623" s="2" t="s">
        <v>16853</v>
      </c>
    </row>
    <row r="10624" spans="1:6" ht="18" customHeight="1">
      <c r="A10624" s="2">
        <v>8703236310</v>
      </c>
      <c r="B10624" s="2" t="s">
        <v>16888</v>
      </c>
      <c r="C10624" s="2" t="s">
        <v>16851</v>
      </c>
      <c r="D10624" s="2" t="s">
        <v>16744</v>
      </c>
      <c r="E10624" s="2" t="s">
        <v>149</v>
      </c>
      <c r="F10624" s="2" t="s">
        <v>16817</v>
      </c>
    </row>
    <row r="10625" spans="1:6" ht="18" customHeight="1">
      <c r="A10625" s="2">
        <v>8703236390</v>
      </c>
      <c r="B10625" s="2" t="s">
        <v>16889</v>
      </c>
      <c r="C10625" s="2" t="s">
        <v>16851</v>
      </c>
      <c r="D10625" s="2" t="s">
        <v>16744</v>
      </c>
      <c r="E10625" s="2" t="s">
        <v>149</v>
      </c>
      <c r="F10625" s="2" t="s">
        <v>16853</v>
      </c>
    </row>
    <row r="10626" spans="1:6" ht="18" customHeight="1">
      <c r="A10626" s="2">
        <v>8703236910</v>
      </c>
      <c r="B10626" s="2" t="s">
        <v>16890</v>
      </c>
      <c r="C10626" s="2" t="s">
        <v>16851</v>
      </c>
      <c r="D10626" s="2" t="s">
        <v>16744</v>
      </c>
      <c r="E10626" s="2" t="s">
        <v>149</v>
      </c>
      <c r="F10626" s="2" t="s">
        <v>16817</v>
      </c>
    </row>
    <row r="10627" spans="1:6" ht="18" customHeight="1">
      <c r="A10627" s="2">
        <v>8703236990</v>
      </c>
      <c r="B10627" s="2" t="s">
        <v>16891</v>
      </c>
      <c r="C10627" s="2" t="s">
        <v>16851</v>
      </c>
      <c r="D10627" s="2" t="s">
        <v>16744</v>
      </c>
      <c r="E10627" s="2" t="s">
        <v>149</v>
      </c>
      <c r="F10627" s="2" t="s">
        <v>16853</v>
      </c>
    </row>
    <row r="10628" spans="1:6" ht="18" customHeight="1">
      <c r="A10628" s="2">
        <v>8703241110</v>
      </c>
      <c r="B10628" s="2" t="s">
        <v>16892</v>
      </c>
      <c r="C10628" s="2" t="s">
        <v>16851</v>
      </c>
      <c r="D10628" s="2" t="s">
        <v>16744</v>
      </c>
      <c r="E10628" s="2" t="s">
        <v>149</v>
      </c>
      <c r="F10628" s="2" t="s">
        <v>16817</v>
      </c>
    </row>
    <row r="10629" spans="1:6" ht="18" customHeight="1">
      <c r="A10629" s="2">
        <v>8703241190</v>
      </c>
      <c r="B10629" s="2" t="s">
        <v>16893</v>
      </c>
      <c r="C10629" s="2" t="s">
        <v>16851</v>
      </c>
      <c r="D10629" s="2" t="s">
        <v>16744</v>
      </c>
      <c r="E10629" s="2" t="s">
        <v>149</v>
      </c>
      <c r="F10629" s="2" t="s">
        <v>16853</v>
      </c>
    </row>
    <row r="10630" spans="1:6" ht="18" customHeight="1">
      <c r="A10630" s="2">
        <v>8703241210</v>
      </c>
      <c r="B10630" s="2" t="s">
        <v>16894</v>
      </c>
      <c r="C10630" s="2" t="s">
        <v>16851</v>
      </c>
      <c r="D10630" s="2" t="s">
        <v>16744</v>
      </c>
      <c r="E10630" s="2" t="s">
        <v>149</v>
      </c>
      <c r="F10630" s="2" t="s">
        <v>16817</v>
      </c>
    </row>
    <row r="10631" spans="1:6" ht="18" customHeight="1">
      <c r="A10631" s="2">
        <v>8703241290</v>
      </c>
      <c r="B10631" s="2" t="s">
        <v>16895</v>
      </c>
      <c r="C10631" s="2" t="s">
        <v>16851</v>
      </c>
      <c r="D10631" s="2" t="s">
        <v>16744</v>
      </c>
      <c r="E10631" s="2" t="s">
        <v>149</v>
      </c>
      <c r="F10631" s="2" t="s">
        <v>16853</v>
      </c>
    </row>
    <row r="10632" spans="1:6" ht="18" customHeight="1">
      <c r="A10632" s="2">
        <v>8703241310</v>
      </c>
      <c r="B10632" s="2" t="s">
        <v>16896</v>
      </c>
      <c r="C10632" s="2" t="s">
        <v>16851</v>
      </c>
      <c r="D10632" s="2" t="s">
        <v>16744</v>
      </c>
      <c r="E10632" s="2" t="s">
        <v>149</v>
      </c>
      <c r="F10632" s="2" t="s">
        <v>16817</v>
      </c>
    </row>
    <row r="10633" spans="1:6" ht="18" customHeight="1">
      <c r="A10633" s="2">
        <v>8703241390</v>
      </c>
      <c r="B10633" s="2" t="s">
        <v>16897</v>
      </c>
      <c r="C10633" s="2" t="s">
        <v>16851</v>
      </c>
      <c r="D10633" s="2" t="s">
        <v>16744</v>
      </c>
      <c r="E10633" s="2" t="s">
        <v>149</v>
      </c>
      <c r="F10633" s="2" t="s">
        <v>16853</v>
      </c>
    </row>
    <row r="10634" spans="1:6" ht="18" customHeight="1">
      <c r="A10634" s="2">
        <v>8703241910</v>
      </c>
      <c r="B10634" s="2" t="s">
        <v>16898</v>
      </c>
      <c r="C10634" s="2" t="s">
        <v>16851</v>
      </c>
      <c r="D10634" s="2" t="s">
        <v>16744</v>
      </c>
      <c r="E10634" s="2" t="s">
        <v>149</v>
      </c>
      <c r="F10634" s="2" t="s">
        <v>16817</v>
      </c>
    </row>
    <row r="10635" spans="1:6" ht="18" customHeight="1">
      <c r="A10635" s="2">
        <v>8703241990</v>
      </c>
      <c r="B10635" s="2" t="s">
        <v>16899</v>
      </c>
      <c r="C10635" s="2" t="s">
        <v>16851</v>
      </c>
      <c r="D10635" s="2" t="s">
        <v>16744</v>
      </c>
      <c r="E10635" s="2" t="s">
        <v>149</v>
      </c>
      <c r="F10635" s="2" t="s">
        <v>16853</v>
      </c>
    </row>
    <row r="10636" spans="1:6" ht="18" customHeight="1">
      <c r="A10636" s="2">
        <v>8703242110</v>
      </c>
      <c r="B10636" s="2" t="s">
        <v>16900</v>
      </c>
      <c r="C10636" s="2" t="s">
        <v>16851</v>
      </c>
      <c r="D10636" s="2" t="s">
        <v>16744</v>
      </c>
      <c r="E10636" s="2" t="s">
        <v>149</v>
      </c>
      <c r="F10636" s="2" t="s">
        <v>16817</v>
      </c>
    </row>
    <row r="10637" spans="1:6" ht="18" customHeight="1">
      <c r="A10637" s="2">
        <v>8703242190</v>
      </c>
      <c r="B10637" s="2" t="s">
        <v>16901</v>
      </c>
      <c r="C10637" s="2" t="s">
        <v>16851</v>
      </c>
      <c r="D10637" s="2" t="s">
        <v>16744</v>
      </c>
      <c r="E10637" s="2" t="s">
        <v>149</v>
      </c>
      <c r="F10637" s="2" t="s">
        <v>16853</v>
      </c>
    </row>
    <row r="10638" spans="1:6" ht="18" customHeight="1">
      <c r="A10638" s="2">
        <v>8703242210</v>
      </c>
      <c r="B10638" s="2" t="s">
        <v>16902</v>
      </c>
      <c r="C10638" s="2" t="s">
        <v>16851</v>
      </c>
      <c r="D10638" s="2" t="s">
        <v>16744</v>
      </c>
      <c r="E10638" s="2" t="s">
        <v>149</v>
      </c>
      <c r="F10638" s="2" t="s">
        <v>16817</v>
      </c>
    </row>
    <row r="10639" spans="1:6" ht="18" customHeight="1">
      <c r="A10639" s="2">
        <v>8703242290</v>
      </c>
      <c r="B10639" s="2" t="s">
        <v>16903</v>
      </c>
      <c r="C10639" s="2" t="s">
        <v>16851</v>
      </c>
      <c r="D10639" s="2" t="s">
        <v>16744</v>
      </c>
      <c r="E10639" s="2" t="s">
        <v>149</v>
      </c>
      <c r="F10639" s="2" t="s">
        <v>16853</v>
      </c>
    </row>
    <row r="10640" spans="1:6" ht="18" customHeight="1">
      <c r="A10640" s="2">
        <v>8703242310</v>
      </c>
      <c r="B10640" s="2" t="s">
        <v>16904</v>
      </c>
      <c r="C10640" s="2" t="s">
        <v>16851</v>
      </c>
      <c r="D10640" s="2" t="s">
        <v>16744</v>
      </c>
      <c r="E10640" s="2" t="s">
        <v>149</v>
      </c>
      <c r="F10640" s="2" t="s">
        <v>16817</v>
      </c>
    </row>
    <row r="10641" spans="1:6" ht="18" customHeight="1">
      <c r="A10641" s="2">
        <v>8703242390</v>
      </c>
      <c r="B10641" s="2" t="s">
        <v>16905</v>
      </c>
      <c r="C10641" s="2" t="s">
        <v>16851</v>
      </c>
      <c r="D10641" s="2" t="s">
        <v>16744</v>
      </c>
      <c r="E10641" s="2" t="s">
        <v>149</v>
      </c>
      <c r="F10641" s="2" t="s">
        <v>16853</v>
      </c>
    </row>
    <row r="10642" spans="1:6" ht="18" customHeight="1">
      <c r="A10642" s="2">
        <v>8703242910</v>
      </c>
      <c r="B10642" s="2" t="s">
        <v>16906</v>
      </c>
      <c r="C10642" s="2" t="s">
        <v>16851</v>
      </c>
      <c r="D10642" s="2" t="s">
        <v>16744</v>
      </c>
      <c r="E10642" s="2" t="s">
        <v>149</v>
      </c>
      <c r="F10642" s="2" t="s">
        <v>16817</v>
      </c>
    </row>
    <row r="10643" spans="1:6" ht="18" customHeight="1">
      <c r="A10643" s="2">
        <v>8703242990</v>
      </c>
      <c r="B10643" s="2" t="s">
        <v>16907</v>
      </c>
      <c r="C10643" s="2" t="s">
        <v>16851</v>
      </c>
      <c r="D10643" s="2" t="s">
        <v>16744</v>
      </c>
      <c r="E10643" s="2" t="s">
        <v>149</v>
      </c>
      <c r="F10643" s="2" t="s">
        <v>16853</v>
      </c>
    </row>
    <row r="10644" spans="1:6" ht="18" customHeight="1">
      <c r="A10644" s="2">
        <v>8703311110</v>
      </c>
      <c r="B10644" s="2" t="s">
        <v>16908</v>
      </c>
      <c r="C10644" s="2" t="s">
        <v>16909</v>
      </c>
      <c r="D10644" s="2" t="s">
        <v>16744</v>
      </c>
      <c r="E10644" s="2" t="s">
        <v>149</v>
      </c>
      <c r="F10644" s="2" t="s">
        <v>16817</v>
      </c>
    </row>
    <row r="10645" spans="1:6" ht="18" customHeight="1">
      <c r="A10645" s="2">
        <v>8703311190</v>
      </c>
      <c r="B10645" s="2" t="s">
        <v>16910</v>
      </c>
      <c r="C10645" s="2" t="s">
        <v>16909</v>
      </c>
      <c r="D10645" s="2" t="s">
        <v>16744</v>
      </c>
      <c r="E10645" s="2" t="s">
        <v>149</v>
      </c>
      <c r="F10645" s="2" t="s">
        <v>16853</v>
      </c>
    </row>
    <row r="10646" spans="1:6" ht="18" customHeight="1">
      <c r="A10646" s="2">
        <v>8703311910</v>
      </c>
      <c r="B10646" s="2" t="s">
        <v>16911</v>
      </c>
      <c r="C10646" s="2" t="s">
        <v>16909</v>
      </c>
      <c r="D10646" s="2" t="s">
        <v>16744</v>
      </c>
      <c r="E10646" s="2" t="s">
        <v>149</v>
      </c>
      <c r="F10646" s="2" t="s">
        <v>16817</v>
      </c>
    </row>
    <row r="10647" spans="1:6" ht="18" customHeight="1">
      <c r="A10647" s="2">
        <v>8703311990</v>
      </c>
      <c r="B10647" s="2" t="s">
        <v>16912</v>
      </c>
      <c r="C10647" s="2" t="s">
        <v>16909</v>
      </c>
      <c r="D10647" s="2" t="s">
        <v>16744</v>
      </c>
      <c r="E10647" s="2" t="s">
        <v>149</v>
      </c>
      <c r="F10647" s="2" t="s">
        <v>16853</v>
      </c>
    </row>
    <row r="10648" spans="1:6" ht="18" customHeight="1">
      <c r="A10648" s="2">
        <v>8703312110</v>
      </c>
      <c r="B10648" s="2" t="s">
        <v>16913</v>
      </c>
      <c r="C10648" s="2" t="s">
        <v>16909</v>
      </c>
      <c r="D10648" s="2" t="s">
        <v>16744</v>
      </c>
      <c r="E10648" s="2" t="s">
        <v>149</v>
      </c>
      <c r="F10648" s="2" t="s">
        <v>16817</v>
      </c>
    </row>
    <row r="10649" spans="1:6" ht="18" customHeight="1">
      <c r="A10649" s="2">
        <v>8703312190</v>
      </c>
      <c r="B10649" s="2" t="s">
        <v>16914</v>
      </c>
      <c r="C10649" s="2" t="s">
        <v>16909</v>
      </c>
      <c r="D10649" s="2" t="s">
        <v>16744</v>
      </c>
      <c r="E10649" s="2" t="s">
        <v>149</v>
      </c>
      <c r="F10649" s="2" t="s">
        <v>16853</v>
      </c>
    </row>
    <row r="10650" spans="1:6" ht="18" customHeight="1">
      <c r="A10650" s="2">
        <v>8703312210</v>
      </c>
      <c r="B10650" s="2" t="s">
        <v>16915</v>
      </c>
      <c r="C10650" s="2" t="s">
        <v>16909</v>
      </c>
      <c r="D10650" s="2" t="s">
        <v>16744</v>
      </c>
      <c r="E10650" s="2" t="s">
        <v>149</v>
      </c>
      <c r="F10650" s="2" t="s">
        <v>16817</v>
      </c>
    </row>
    <row r="10651" spans="1:6" ht="18" customHeight="1">
      <c r="A10651" s="2">
        <v>8703312290</v>
      </c>
      <c r="B10651" s="2" t="s">
        <v>16916</v>
      </c>
      <c r="C10651" s="2" t="s">
        <v>16909</v>
      </c>
      <c r="D10651" s="2" t="s">
        <v>16744</v>
      </c>
      <c r="E10651" s="2" t="s">
        <v>149</v>
      </c>
      <c r="F10651" s="2" t="s">
        <v>16853</v>
      </c>
    </row>
    <row r="10652" spans="1:6" ht="18" customHeight="1">
      <c r="A10652" s="2">
        <v>8703312310</v>
      </c>
      <c r="B10652" s="2" t="s">
        <v>16917</v>
      </c>
      <c r="C10652" s="2" t="s">
        <v>16909</v>
      </c>
      <c r="D10652" s="2" t="s">
        <v>16744</v>
      </c>
      <c r="E10652" s="2" t="s">
        <v>149</v>
      </c>
      <c r="F10652" s="2" t="s">
        <v>16817</v>
      </c>
    </row>
    <row r="10653" spans="1:6" ht="18" customHeight="1">
      <c r="A10653" s="2">
        <v>8703312390</v>
      </c>
      <c r="B10653" s="2" t="s">
        <v>16918</v>
      </c>
      <c r="C10653" s="2" t="s">
        <v>16909</v>
      </c>
      <c r="D10653" s="2" t="s">
        <v>16744</v>
      </c>
      <c r="E10653" s="2" t="s">
        <v>149</v>
      </c>
      <c r="F10653" s="2" t="s">
        <v>16853</v>
      </c>
    </row>
    <row r="10654" spans="1:6" ht="18" customHeight="1">
      <c r="A10654" s="2">
        <v>8703312910</v>
      </c>
      <c r="B10654" s="2" t="s">
        <v>16919</v>
      </c>
      <c r="C10654" s="2" t="s">
        <v>16909</v>
      </c>
      <c r="D10654" s="2" t="s">
        <v>16744</v>
      </c>
      <c r="E10654" s="2" t="s">
        <v>149</v>
      </c>
      <c r="F10654" s="2" t="s">
        <v>16817</v>
      </c>
    </row>
    <row r="10655" spans="1:6" ht="18" customHeight="1">
      <c r="A10655" s="2">
        <v>8703312990</v>
      </c>
      <c r="B10655" s="2" t="s">
        <v>16920</v>
      </c>
      <c r="C10655" s="2" t="s">
        <v>16909</v>
      </c>
      <c r="D10655" s="2" t="s">
        <v>16744</v>
      </c>
      <c r="E10655" s="2" t="s">
        <v>149</v>
      </c>
      <c r="F10655" s="2" t="s">
        <v>16853</v>
      </c>
    </row>
    <row r="10656" spans="1:6" ht="18" customHeight="1">
      <c r="A10656" s="2">
        <v>8703321110</v>
      </c>
      <c r="B10656" s="2" t="s">
        <v>16921</v>
      </c>
      <c r="C10656" s="2" t="s">
        <v>16909</v>
      </c>
      <c r="D10656" s="2" t="s">
        <v>16744</v>
      </c>
      <c r="E10656" s="2" t="s">
        <v>149</v>
      </c>
      <c r="F10656" s="2" t="s">
        <v>16817</v>
      </c>
    </row>
    <row r="10657" spans="1:6" ht="18" customHeight="1">
      <c r="A10657" s="2">
        <v>8703321190</v>
      </c>
      <c r="B10657" s="2" t="s">
        <v>16922</v>
      </c>
      <c r="C10657" s="2" t="s">
        <v>16909</v>
      </c>
      <c r="D10657" s="2" t="s">
        <v>16744</v>
      </c>
      <c r="E10657" s="2" t="s">
        <v>149</v>
      </c>
      <c r="F10657" s="2" t="s">
        <v>16853</v>
      </c>
    </row>
    <row r="10658" spans="1:6" ht="18" customHeight="1">
      <c r="A10658" s="2">
        <v>8703321210</v>
      </c>
      <c r="B10658" s="2" t="s">
        <v>16923</v>
      </c>
      <c r="C10658" s="2" t="s">
        <v>16909</v>
      </c>
      <c r="D10658" s="2" t="s">
        <v>16744</v>
      </c>
      <c r="E10658" s="2" t="s">
        <v>149</v>
      </c>
      <c r="F10658" s="2" t="s">
        <v>16817</v>
      </c>
    </row>
    <row r="10659" spans="1:6" ht="18" customHeight="1">
      <c r="A10659" s="2">
        <v>8703321290</v>
      </c>
      <c r="B10659" s="2" t="s">
        <v>16924</v>
      </c>
      <c r="C10659" s="2" t="s">
        <v>16909</v>
      </c>
      <c r="D10659" s="2" t="s">
        <v>16744</v>
      </c>
      <c r="E10659" s="2" t="s">
        <v>149</v>
      </c>
      <c r="F10659" s="2" t="s">
        <v>16853</v>
      </c>
    </row>
    <row r="10660" spans="1:6" ht="18" customHeight="1">
      <c r="A10660" s="2">
        <v>8703321310</v>
      </c>
      <c r="B10660" s="2" t="s">
        <v>16925</v>
      </c>
      <c r="C10660" s="2" t="s">
        <v>16909</v>
      </c>
      <c r="D10660" s="2" t="s">
        <v>16744</v>
      </c>
      <c r="E10660" s="2" t="s">
        <v>149</v>
      </c>
      <c r="F10660" s="2" t="s">
        <v>16817</v>
      </c>
    </row>
    <row r="10661" spans="1:6" ht="18" customHeight="1">
      <c r="A10661" s="2">
        <v>8703321390</v>
      </c>
      <c r="B10661" s="2" t="s">
        <v>16926</v>
      </c>
      <c r="C10661" s="2" t="s">
        <v>16909</v>
      </c>
      <c r="D10661" s="2" t="s">
        <v>16744</v>
      </c>
      <c r="E10661" s="2" t="s">
        <v>149</v>
      </c>
      <c r="F10661" s="2" t="s">
        <v>16853</v>
      </c>
    </row>
    <row r="10662" spans="1:6" ht="18" customHeight="1">
      <c r="A10662" s="2">
        <v>8703321910</v>
      </c>
      <c r="B10662" s="2" t="s">
        <v>16927</v>
      </c>
      <c r="C10662" s="2" t="s">
        <v>16909</v>
      </c>
      <c r="D10662" s="2" t="s">
        <v>16744</v>
      </c>
      <c r="E10662" s="2" t="s">
        <v>149</v>
      </c>
      <c r="F10662" s="2" t="s">
        <v>16817</v>
      </c>
    </row>
    <row r="10663" spans="1:6" ht="18" customHeight="1">
      <c r="A10663" s="2">
        <v>8703321990</v>
      </c>
      <c r="B10663" s="2" t="s">
        <v>16928</v>
      </c>
      <c r="C10663" s="2" t="s">
        <v>16909</v>
      </c>
      <c r="D10663" s="2" t="s">
        <v>16744</v>
      </c>
      <c r="E10663" s="2" t="s">
        <v>149</v>
      </c>
      <c r="F10663" s="2" t="s">
        <v>16853</v>
      </c>
    </row>
    <row r="10664" spans="1:6" ht="18" customHeight="1">
      <c r="A10664" s="2">
        <v>8703322110</v>
      </c>
      <c r="B10664" s="2" t="s">
        <v>16929</v>
      </c>
      <c r="C10664" s="2" t="s">
        <v>16909</v>
      </c>
      <c r="D10664" s="2" t="s">
        <v>16744</v>
      </c>
      <c r="E10664" s="2" t="s">
        <v>149</v>
      </c>
      <c r="F10664" s="2" t="s">
        <v>16817</v>
      </c>
    </row>
    <row r="10665" spans="1:6" ht="18" customHeight="1">
      <c r="A10665" s="2">
        <v>8703322190</v>
      </c>
      <c r="B10665" s="2" t="s">
        <v>16930</v>
      </c>
      <c r="C10665" s="2" t="s">
        <v>16909</v>
      </c>
      <c r="D10665" s="2" t="s">
        <v>16744</v>
      </c>
      <c r="E10665" s="2" t="s">
        <v>149</v>
      </c>
      <c r="F10665" s="2" t="s">
        <v>16853</v>
      </c>
    </row>
    <row r="10666" spans="1:6" ht="18" customHeight="1">
      <c r="A10666" s="2">
        <v>8703322210</v>
      </c>
      <c r="B10666" s="2" t="s">
        <v>16931</v>
      </c>
      <c r="C10666" s="2" t="s">
        <v>16909</v>
      </c>
      <c r="D10666" s="2" t="s">
        <v>16744</v>
      </c>
      <c r="E10666" s="2" t="s">
        <v>149</v>
      </c>
      <c r="F10666" s="2" t="s">
        <v>16817</v>
      </c>
    </row>
    <row r="10667" spans="1:6" ht="18" customHeight="1">
      <c r="A10667" s="2">
        <v>8703322290</v>
      </c>
      <c r="B10667" s="2" t="s">
        <v>16932</v>
      </c>
      <c r="C10667" s="2" t="s">
        <v>16909</v>
      </c>
      <c r="D10667" s="2" t="s">
        <v>16744</v>
      </c>
      <c r="E10667" s="2" t="s">
        <v>149</v>
      </c>
      <c r="F10667" s="2" t="s">
        <v>16853</v>
      </c>
    </row>
    <row r="10668" spans="1:6" ht="18" customHeight="1">
      <c r="A10668" s="2">
        <v>8703322310</v>
      </c>
      <c r="B10668" s="2" t="s">
        <v>16933</v>
      </c>
      <c r="C10668" s="2" t="s">
        <v>16909</v>
      </c>
      <c r="D10668" s="2" t="s">
        <v>16744</v>
      </c>
      <c r="E10668" s="2" t="s">
        <v>149</v>
      </c>
      <c r="F10668" s="2" t="s">
        <v>16817</v>
      </c>
    </row>
    <row r="10669" spans="1:6" ht="18" customHeight="1">
      <c r="A10669" s="2">
        <v>8703322390</v>
      </c>
      <c r="B10669" s="2" t="s">
        <v>16934</v>
      </c>
      <c r="C10669" s="2" t="s">
        <v>16909</v>
      </c>
      <c r="D10669" s="2" t="s">
        <v>16744</v>
      </c>
      <c r="E10669" s="2" t="s">
        <v>149</v>
      </c>
      <c r="F10669" s="2" t="s">
        <v>16853</v>
      </c>
    </row>
    <row r="10670" spans="1:6" ht="18" customHeight="1">
      <c r="A10670" s="2">
        <v>8703322910</v>
      </c>
      <c r="B10670" s="2" t="s">
        <v>16935</v>
      </c>
      <c r="C10670" s="2" t="s">
        <v>16909</v>
      </c>
      <c r="D10670" s="2" t="s">
        <v>16744</v>
      </c>
      <c r="E10670" s="2" t="s">
        <v>149</v>
      </c>
      <c r="F10670" s="2" t="s">
        <v>16817</v>
      </c>
    </row>
    <row r="10671" spans="1:6" ht="18" customHeight="1">
      <c r="A10671" s="2">
        <v>8703322990</v>
      </c>
      <c r="B10671" s="2" t="s">
        <v>16936</v>
      </c>
      <c r="C10671" s="2" t="s">
        <v>16909</v>
      </c>
      <c r="D10671" s="2" t="s">
        <v>16744</v>
      </c>
      <c r="E10671" s="2" t="s">
        <v>149</v>
      </c>
      <c r="F10671" s="2" t="s">
        <v>16853</v>
      </c>
    </row>
    <row r="10672" spans="1:6" ht="18" customHeight="1">
      <c r="A10672" s="2">
        <v>8703331110</v>
      </c>
      <c r="B10672" s="2" t="s">
        <v>16937</v>
      </c>
      <c r="C10672" s="2" t="s">
        <v>16909</v>
      </c>
      <c r="D10672" s="2" t="s">
        <v>16744</v>
      </c>
      <c r="E10672" s="2" t="s">
        <v>149</v>
      </c>
      <c r="F10672" s="2" t="s">
        <v>16817</v>
      </c>
    </row>
    <row r="10673" spans="1:6" ht="18" customHeight="1">
      <c r="A10673" s="2">
        <v>8703331190</v>
      </c>
      <c r="B10673" s="2" t="s">
        <v>16938</v>
      </c>
      <c r="C10673" s="2" t="s">
        <v>16909</v>
      </c>
      <c r="D10673" s="2" t="s">
        <v>16744</v>
      </c>
      <c r="E10673" s="2" t="s">
        <v>149</v>
      </c>
      <c r="F10673" s="2" t="s">
        <v>16853</v>
      </c>
    </row>
    <row r="10674" spans="1:6" ht="18" customHeight="1">
      <c r="A10674" s="2">
        <v>8703331210</v>
      </c>
      <c r="B10674" s="2" t="s">
        <v>16939</v>
      </c>
      <c r="C10674" s="2" t="s">
        <v>16909</v>
      </c>
      <c r="D10674" s="2" t="s">
        <v>16744</v>
      </c>
      <c r="E10674" s="2" t="s">
        <v>149</v>
      </c>
      <c r="F10674" s="2" t="s">
        <v>16817</v>
      </c>
    </row>
    <row r="10675" spans="1:6" ht="18" customHeight="1">
      <c r="A10675" s="2">
        <v>8703331290</v>
      </c>
      <c r="B10675" s="2" t="s">
        <v>16940</v>
      </c>
      <c r="C10675" s="2" t="s">
        <v>16909</v>
      </c>
      <c r="D10675" s="2" t="s">
        <v>16744</v>
      </c>
      <c r="E10675" s="2" t="s">
        <v>149</v>
      </c>
      <c r="F10675" s="2" t="s">
        <v>16853</v>
      </c>
    </row>
    <row r="10676" spans="1:6" ht="18" customHeight="1">
      <c r="A10676" s="2">
        <v>8703331310</v>
      </c>
      <c r="B10676" s="2" t="s">
        <v>16941</v>
      </c>
      <c r="C10676" s="2" t="s">
        <v>16909</v>
      </c>
      <c r="D10676" s="2" t="s">
        <v>16744</v>
      </c>
      <c r="E10676" s="2" t="s">
        <v>149</v>
      </c>
      <c r="F10676" s="2" t="s">
        <v>16817</v>
      </c>
    </row>
    <row r="10677" spans="1:6" ht="18" customHeight="1">
      <c r="A10677" s="2">
        <v>8703331390</v>
      </c>
      <c r="B10677" s="2" t="s">
        <v>16942</v>
      </c>
      <c r="C10677" s="2" t="s">
        <v>16909</v>
      </c>
      <c r="D10677" s="2" t="s">
        <v>16744</v>
      </c>
      <c r="E10677" s="2" t="s">
        <v>149</v>
      </c>
      <c r="F10677" s="2" t="s">
        <v>16853</v>
      </c>
    </row>
    <row r="10678" spans="1:6" ht="18" customHeight="1">
      <c r="A10678" s="2">
        <v>8703331910</v>
      </c>
      <c r="B10678" s="2" t="s">
        <v>16943</v>
      </c>
      <c r="C10678" s="2" t="s">
        <v>16909</v>
      </c>
      <c r="D10678" s="2" t="s">
        <v>16744</v>
      </c>
      <c r="E10678" s="2" t="s">
        <v>149</v>
      </c>
      <c r="F10678" s="2" t="s">
        <v>16817</v>
      </c>
    </row>
    <row r="10679" spans="1:6" ht="18" customHeight="1">
      <c r="A10679" s="2">
        <v>8703331990</v>
      </c>
      <c r="B10679" s="2" t="s">
        <v>16944</v>
      </c>
      <c r="C10679" s="2" t="s">
        <v>16909</v>
      </c>
      <c r="D10679" s="2" t="s">
        <v>16744</v>
      </c>
      <c r="E10679" s="2" t="s">
        <v>149</v>
      </c>
      <c r="F10679" s="2" t="s">
        <v>16853</v>
      </c>
    </row>
    <row r="10680" spans="1:6" ht="18" customHeight="1">
      <c r="A10680" s="2">
        <v>8703332110</v>
      </c>
      <c r="B10680" s="2" t="s">
        <v>16945</v>
      </c>
      <c r="C10680" s="2" t="s">
        <v>16909</v>
      </c>
      <c r="D10680" s="2" t="s">
        <v>16744</v>
      </c>
      <c r="E10680" s="2" t="s">
        <v>149</v>
      </c>
      <c r="F10680" s="2" t="s">
        <v>16817</v>
      </c>
    </row>
    <row r="10681" spans="1:6" ht="18" customHeight="1">
      <c r="A10681" s="2">
        <v>8703332190</v>
      </c>
      <c r="B10681" s="2" t="s">
        <v>16946</v>
      </c>
      <c r="C10681" s="2" t="s">
        <v>16909</v>
      </c>
      <c r="D10681" s="2" t="s">
        <v>16744</v>
      </c>
      <c r="E10681" s="2" t="s">
        <v>149</v>
      </c>
      <c r="F10681" s="2" t="s">
        <v>16853</v>
      </c>
    </row>
    <row r="10682" spans="1:6" ht="18" customHeight="1">
      <c r="A10682" s="2">
        <v>8703332210</v>
      </c>
      <c r="B10682" s="2" t="s">
        <v>16947</v>
      </c>
      <c r="C10682" s="2" t="s">
        <v>16909</v>
      </c>
      <c r="D10682" s="2" t="s">
        <v>16744</v>
      </c>
      <c r="E10682" s="2" t="s">
        <v>149</v>
      </c>
      <c r="F10682" s="2" t="s">
        <v>16817</v>
      </c>
    </row>
    <row r="10683" spans="1:6" ht="18" customHeight="1">
      <c r="A10683" s="2">
        <v>8703332290</v>
      </c>
      <c r="B10683" s="2" t="s">
        <v>16948</v>
      </c>
      <c r="C10683" s="2" t="s">
        <v>16909</v>
      </c>
      <c r="D10683" s="2" t="s">
        <v>16744</v>
      </c>
      <c r="E10683" s="2" t="s">
        <v>149</v>
      </c>
      <c r="F10683" s="2" t="s">
        <v>16853</v>
      </c>
    </row>
    <row r="10684" spans="1:6" ht="18" customHeight="1">
      <c r="A10684" s="2">
        <v>8703332310</v>
      </c>
      <c r="B10684" s="2" t="s">
        <v>16949</v>
      </c>
      <c r="C10684" s="2" t="s">
        <v>16909</v>
      </c>
      <c r="D10684" s="2" t="s">
        <v>16744</v>
      </c>
      <c r="E10684" s="2" t="s">
        <v>149</v>
      </c>
      <c r="F10684" s="2" t="s">
        <v>16817</v>
      </c>
    </row>
    <row r="10685" spans="1:6" ht="18" customHeight="1">
      <c r="A10685" s="2">
        <v>8703332390</v>
      </c>
      <c r="B10685" s="2" t="s">
        <v>16950</v>
      </c>
      <c r="C10685" s="2" t="s">
        <v>16909</v>
      </c>
      <c r="D10685" s="2" t="s">
        <v>16744</v>
      </c>
      <c r="E10685" s="2" t="s">
        <v>149</v>
      </c>
      <c r="F10685" s="2" t="s">
        <v>16853</v>
      </c>
    </row>
    <row r="10686" spans="1:6" ht="18" customHeight="1">
      <c r="A10686" s="2">
        <v>8703332910</v>
      </c>
      <c r="B10686" s="2" t="s">
        <v>16951</v>
      </c>
      <c r="C10686" s="2" t="s">
        <v>16909</v>
      </c>
      <c r="D10686" s="2" t="s">
        <v>16744</v>
      </c>
      <c r="E10686" s="2" t="s">
        <v>149</v>
      </c>
      <c r="F10686" s="2" t="s">
        <v>16817</v>
      </c>
    </row>
    <row r="10687" spans="1:6" ht="18" customHeight="1">
      <c r="A10687" s="2">
        <v>8703332990</v>
      </c>
      <c r="B10687" s="2" t="s">
        <v>16952</v>
      </c>
      <c r="C10687" s="2" t="s">
        <v>16909</v>
      </c>
      <c r="D10687" s="2" t="s">
        <v>16744</v>
      </c>
      <c r="E10687" s="2" t="s">
        <v>149</v>
      </c>
      <c r="F10687" s="2" t="s">
        <v>16853</v>
      </c>
    </row>
    <row r="10688" spans="1:6" ht="18" customHeight="1">
      <c r="A10688" s="2">
        <v>8703336110</v>
      </c>
      <c r="B10688" s="2" t="s">
        <v>16953</v>
      </c>
      <c r="C10688" s="2" t="s">
        <v>16909</v>
      </c>
      <c r="D10688" s="2" t="s">
        <v>16744</v>
      </c>
      <c r="E10688" s="2" t="s">
        <v>149</v>
      </c>
      <c r="F10688" s="2" t="s">
        <v>16817</v>
      </c>
    </row>
    <row r="10689" spans="1:6" ht="18" customHeight="1">
      <c r="A10689" s="2">
        <v>8703336190</v>
      </c>
      <c r="B10689" s="2" t="s">
        <v>16954</v>
      </c>
      <c r="C10689" s="2" t="s">
        <v>16909</v>
      </c>
      <c r="D10689" s="2" t="s">
        <v>16744</v>
      </c>
      <c r="E10689" s="2" t="s">
        <v>149</v>
      </c>
      <c r="F10689" s="2" t="s">
        <v>16853</v>
      </c>
    </row>
    <row r="10690" spans="1:6" ht="18" customHeight="1">
      <c r="A10690" s="2">
        <v>8703336210</v>
      </c>
      <c r="B10690" s="2" t="s">
        <v>16955</v>
      </c>
      <c r="C10690" s="2" t="s">
        <v>16909</v>
      </c>
      <c r="D10690" s="2" t="s">
        <v>16744</v>
      </c>
      <c r="E10690" s="2" t="s">
        <v>149</v>
      </c>
      <c r="F10690" s="2" t="s">
        <v>16817</v>
      </c>
    </row>
    <row r="10691" spans="1:6" ht="18" customHeight="1">
      <c r="A10691" s="2">
        <v>8703336290</v>
      </c>
      <c r="B10691" s="2" t="s">
        <v>16956</v>
      </c>
      <c r="C10691" s="2" t="s">
        <v>16909</v>
      </c>
      <c r="D10691" s="2" t="s">
        <v>16744</v>
      </c>
      <c r="E10691" s="2" t="s">
        <v>149</v>
      </c>
      <c r="F10691" s="2" t="s">
        <v>16853</v>
      </c>
    </row>
    <row r="10692" spans="1:6" ht="18" customHeight="1">
      <c r="A10692" s="2">
        <v>8703336310</v>
      </c>
      <c r="B10692" s="2" t="s">
        <v>16957</v>
      </c>
      <c r="C10692" s="2" t="s">
        <v>16909</v>
      </c>
      <c r="D10692" s="2" t="s">
        <v>16744</v>
      </c>
      <c r="E10692" s="2" t="s">
        <v>149</v>
      </c>
      <c r="F10692" s="2" t="s">
        <v>16817</v>
      </c>
    </row>
    <row r="10693" spans="1:6" ht="18" customHeight="1">
      <c r="A10693" s="2">
        <v>8703336390</v>
      </c>
      <c r="B10693" s="2" t="s">
        <v>16958</v>
      </c>
      <c r="C10693" s="2" t="s">
        <v>16909</v>
      </c>
      <c r="D10693" s="2" t="s">
        <v>16744</v>
      </c>
      <c r="E10693" s="2" t="s">
        <v>149</v>
      </c>
      <c r="F10693" s="2" t="s">
        <v>16853</v>
      </c>
    </row>
    <row r="10694" spans="1:6" ht="18" customHeight="1">
      <c r="A10694" s="2">
        <v>8703336910</v>
      </c>
      <c r="B10694" s="2" t="s">
        <v>16959</v>
      </c>
      <c r="C10694" s="2" t="s">
        <v>16909</v>
      </c>
      <c r="D10694" s="2" t="s">
        <v>16744</v>
      </c>
      <c r="E10694" s="2" t="s">
        <v>149</v>
      </c>
      <c r="F10694" s="2" t="s">
        <v>16817</v>
      </c>
    </row>
    <row r="10695" spans="1:6" ht="18" customHeight="1">
      <c r="A10695" s="2">
        <v>8703336990</v>
      </c>
      <c r="B10695" s="2" t="s">
        <v>16960</v>
      </c>
      <c r="C10695" s="2" t="s">
        <v>16909</v>
      </c>
      <c r="D10695" s="2" t="s">
        <v>16744</v>
      </c>
      <c r="E10695" s="2" t="s">
        <v>149</v>
      </c>
      <c r="F10695" s="2" t="s">
        <v>16853</v>
      </c>
    </row>
    <row r="10696" spans="1:6" ht="18" customHeight="1">
      <c r="A10696" s="2">
        <v>8703401110</v>
      </c>
      <c r="B10696" s="2" t="s">
        <v>16961</v>
      </c>
      <c r="C10696" s="2" t="s">
        <v>16962</v>
      </c>
      <c r="D10696" s="2" t="s">
        <v>16744</v>
      </c>
      <c r="E10696" s="2" t="s">
        <v>149</v>
      </c>
      <c r="F10696" s="2" t="s">
        <v>16817</v>
      </c>
    </row>
    <row r="10697" spans="1:6" ht="18" customHeight="1">
      <c r="A10697" s="2">
        <v>8703401190</v>
      </c>
      <c r="B10697" s="2" t="s">
        <v>16963</v>
      </c>
      <c r="C10697" s="2" t="s">
        <v>16962</v>
      </c>
      <c r="D10697" s="2" t="s">
        <v>16744</v>
      </c>
      <c r="E10697" s="2" t="s">
        <v>149</v>
      </c>
      <c r="F10697" s="2" t="s">
        <v>16853</v>
      </c>
    </row>
    <row r="10698" spans="1:6" ht="18" customHeight="1">
      <c r="A10698" s="2">
        <v>8703401210</v>
      </c>
      <c r="B10698" s="2" t="s">
        <v>16964</v>
      </c>
      <c r="C10698" s="2" t="s">
        <v>16962</v>
      </c>
      <c r="D10698" s="2" t="s">
        <v>16744</v>
      </c>
      <c r="E10698" s="2" t="s">
        <v>149</v>
      </c>
      <c r="F10698" s="2" t="s">
        <v>16817</v>
      </c>
    </row>
    <row r="10699" spans="1:6" ht="18" customHeight="1">
      <c r="A10699" s="2">
        <v>8703401290</v>
      </c>
      <c r="B10699" s="2" t="s">
        <v>16965</v>
      </c>
      <c r="C10699" s="2" t="s">
        <v>16962</v>
      </c>
      <c r="D10699" s="2" t="s">
        <v>16744</v>
      </c>
      <c r="E10699" s="2" t="s">
        <v>149</v>
      </c>
      <c r="F10699" s="2" t="s">
        <v>16853</v>
      </c>
    </row>
    <row r="10700" spans="1:6" ht="18" customHeight="1">
      <c r="A10700" s="2">
        <v>8703401310</v>
      </c>
      <c r="B10700" s="2" t="s">
        <v>16966</v>
      </c>
      <c r="C10700" s="2" t="s">
        <v>16962</v>
      </c>
      <c r="D10700" s="2" t="s">
        <v>16744</v>
      </c>
      <c r="E10700" s="2" t="s">
        <v>149</v>
      </c>
      <c r="F10700" s="2" t="s">
        <v>16817</v>
      </c>
    </row>
    <row r="10701" spans="1:6" ht="18" customHeight="1">
      <c r="A10701" s="2">
        <v>8703401390</v>
      </c>
      <c r="B10701" s="2" t="s">
        <v>16967</v>
      </c>
      <c r="C10701" s="2" t="s">
        <v>16962</v>
      </c>
      <c r="D10701" s="2" t="s">
        <v>16744</v>
      </c>
      <c r="E10701" s="2" t="s">
        <v>149</v>
      </c>
      <c r="F10701" s="2" t="s">
        <v>16853</v>
      </c>
    </row>
    <row r="10702" spans="1:6" ht="18" customHeight="1">
      <c r="A10702" s="2">
        <v>8703401910</v>
      </c>
      <c r="B10702" s="2" t="s">
        <v>16968</v>
      </c>
      <c r="C10702" s="2" t="s">
        <v>16962</v>
      </c>
      <c r="D10702" s="2" t="s">
        <v>16744</v>
      </c>
      <c r="E10702" s="2" t="s">
        <v>149</v>
      </c>
      <c r="F10702" s="2" t="s">
        <v>16817</v>
      </c>
    </row>
    <row r="10703" spans="1:6" ht="18" customHeight="1">
      <c r="A10703" s="2">
        <v>8703401990</v>
      </c>
      <c r="B10703" s="2" t="s">
        <v>16969</v>
      </c>
      <c r="C10703" s="2" t="s">
        <v>16962</v>
      </c>
      <c r="D10703" s="2" t="s">
        <v>16744</v>
      </c>
      <c r="E10703" s="2" t="s">
        <v>149</v>
      </c>
      <c r="F10703" s="2" t="s">
        <v>16853</v>
      </c>
    </row>
    <row r="10704" spans="1:6" ht="18" customHeight="1">
      <c r="A10704" s="2">
        <v>8703402110</v>
      </c>
      <c r="B10704" s="2" t="s">
        <v>16970</v>
      </c>
      <c r="C10704" s="2" t="s">
        <v>16962</v>
      </c>
      <c r="D10704" s="2" t="s">
        <v>16744</v>
      </c>
      <c r="E10704" s="2" t="s">
        <v>149</v>
      </c>
      <c r="F10704" s="2" t="s">
        <v>16817</v>
      </c>
    </row>
    <row r="10705" spans="1:6" ht="18" customHeight="1">
      <c r="A10705" s="2">
        <v>8703402190</v>
      </c>
      <c r="B10705" s="2" t="s">
        <v>16971</v>
      </c>
      <c r="C10705" s="2" t="s">
        <v>16962</v>
      </c>
      <c r="D10705" s="2" t="s">
        <v>16744</v>
      </c>
      <c r="E10705" s="2" t="s">
        <v>149</v>
      </c>
      <c r="F10705" s="2" t="s">
        <v>16853</v>
      </c>
    </row>
    <row r="10706" spans="1:6" ht="18" customHeight="1">
      <c r="A10706" s="2">
        <v>8703402210</v>
      </c>
      <c r="B10706" s="2" t="s">
        <v>16972</v>
      </c>
      <c r="C10706" s="2" t="s">
        <v>16962</v>
      </c>
      <c r="D10706" s="2" t="s">
        <v>16744</v>
      </c>
      <c r="E10706" s="2" t="s">
        <v>149</v>
      </c>
      <c r="F10706" s="2" t="s">
        <v>16817</v>
      </c>
    </row>
    <row r="10707" spans="1:6" ht="18" customHeight="1">
      <c r="A10707" s="2">
        <v>8703402290</v>
      </c>
      <c r="B10707" s="2" t="s">
        <v>16973</v>
      </c>
      <c r="C10707" s="2" t="s">
        <v>16962</v>
      </c>
      <c r="D10707" s="2" t="s">
        <v>16744</v>
      </c>
      <c r="E10707" s="2" t="s">
        <v>149</v>
      </c>
      <c r="F10707" s="2" t="s">
        <v>16853</v>
      </c>
    </row>
    <row r="10708" spans="1:6" ht="18" customHeight="1">
      <c r="A10708" s="2">
        <v>8703402310</v>
      </c>
      <c r="B10708" s="2" t="s">
        <v>16974</v>
      </c>
      <c r="C10708" s="2" t="s">
        <v>16962</v>
      </c>
      <c r="D10708" s="2" t="s">
        <v>16744</v>
      </c>
      <c r="E10708" s="2" t="s">
        <v>149</v>
      </c>
      <c r="F10708" s="2" t="s">
        <v>16817</v>
      </c>
    </row>
    <row r="10709" spans="1:6" ht="18" customHeight="1">
      <c r="A10709" s="2">
        <v>8703402390</v>
      </c>
      <c r="B10709" s="2" t="s">
        <v>16975</v>
      </c>
      <c r="C10709" s="2" t="s">
        <v>16962</v>
      </c>
      <c r="D10709" s="2" t="s">
        <v>16744</v>
      </c>
      <c r="E10709" s="2" t="s">
        <v>149</v>
      </c>
      <c r="F10709" s="2" t="s">
        <v>16853</v>
      </c>
    </row>
    <row r="10710" spans="1:6" ht="18" customHeight="1">
      <c r="A10710" s="2">
        <v>8703402910</v>
      </c>
      <c r="B10710" s="2" t="s">
        <v>16976</v>
      </c>
      <c r="C10710" s="2" t="s">
        <v>16962</v>
      </c>
      <c r="D10710" s="2" t="s">
        <v>16744</v>
      </c>
      <c r="E10710" s="2" t="s">
        <v>149</v>
      </c>
      <c r="F10710" s="2" t="s">
        <v>16817</v>
      </c>
    </row>
    <row r="10711" spans="1:6" ht="18" customHeight="1">
      <c r="A10711" s="2">
        <v>8703402990</v>
      </c>
      <c r="B10711" s="2" t="s">
        <v>16977</v>
      </c>
      <c r="C10711" s="2" t="s">
        <v>16962</v>
      </c>
      <c r="D10711" s="2" t="s">
        <v>16744</v>
      </c>
      <c r="E10711" s="2" t="s">
        <v>149</v>
      </c>
      <c r="F10711" s="2" t="s">
        <v>16853</v>
      </c>
    </row>
    <row r="10712" spans="1:6" ht="18" customHeight="1">
      <c r="A10712" s="2">
        <v>8703403110</v>
      </c>
      <c r="B10712" s="2" t="s">
        <v>16978</v>
      </c>
      <c r="C10712" s="2" t="s">
        <v>16962</v>
      </c>
      <c r="D10712" s="2" t="s">
        <v>16744</v>
      </c>
      <c r="E10712" s="2" t="s">
        <v>149</v>
      </c>
      <c r="F10712" s="2" t="s">
        <v>16817</v>
      </c>
    </row>
    <row r="10713" spans="1:6" ht="18" customHeight="1">
      <c r="A10713" s="2">
        <v>8703403190</v>
      </c>
      <c r="B10713" s="2" t="s">
        <v>16979</v>
      </c>
      <c r="C10713" s="2" t="s">
        <v>16962</v>
      </c>
      <c r="D10713" s="2" t="s">
        <v>16744</v>
      </c>
      <c r="E10713" s="2" t="s">
        <v>149</v>
      </c>
      <c r="F10713" s="2" t="s">
        <v>16853</v>
      </c>
    </row>
    <row r="10714" spans="1:6" ht="18" customHeight="1">
      <c r="A10714" s="2">
        <v>8703403210</v>
      </c>
      <c r="B10714" s="2" t="s">
        <v>16980</v>
      </c>
      <c r="C10714" s="2" t="s">
        <v>16962</v>
      </c>
      <c r="D10714" s="2" t="s">
        <v>16744</v>
      </c>
      <c r="E10714" s="2" t="s">
        <v>149</v>
      </c>
      <c r="F10714" s="2" t="s">
        <v>16817</v>
      </c>
    </row>
    <row r="10715" spans="1:6" ht="18" customHeight="1">
      <c r="A10715" s="2">
        <v>8703403290</v>
      </c>
      <c r="B10715" s="2" t="s">
        <v>16981</v>
      </c>
      <c r="C10715" s="2" t="s">
        <v>16962</v>
      </c>
      <c r="D10715" s="2" t="s">
        <v>16744</v>
      </c>
      <c r="E10715" s="2" t="s">
        <v>149</v>
      </c>
      <c r="F10715" s="2" t="s">
        <v>16853</v>
      </c>
    </row>
    <row r="10716" spans="1:6" ht="18" customHeight="1">
      <c r="A10716" s="2">
        <v>8703403310</v>
      </c>
      <c r="B10716" s="2" t="s">
        <v>16982</v>
      </c>
      <c r="C10716" s="2" t="s">
        <v>16962</v>
      </c>
      <c r="D10716" s="2" t="s">
        <v>16744</v>
      </c>
      <c r="E10716" s="2" t="s">
        <v>149</v>
      </c>
      <c r="F10716" s="2" t="s">
        <v>16817</v>
      </c>
    </row>
    <row r="10717" spans="1:6" ht="18" customHeight="1">
      <c r="A10717" s="2">
        <v>8703403390</v>
      </c>
      <c r="B10717" s="2" t="s">
        <v>16983</v>
      </c>
      <c r="C10717" s="2" t="s">
        <v>16962</v>
      </c>
      <c r="D10717" s="2" t="s">
        <v>16744</v>
      </c>
      <c r="E10717" s="2" t="s">
        <v>149</v>
      </c>
      <c r="F10717" s="2" t="s">
        <v>16853</v>
      </c>
    </row>
    <row r="10718" spans="1:6" ht="18" customHeight="1">
      <c r="A10718" s="2">
        <v>8703403910</v>
      </c>
      <c r="B10718" s="2" t="s">
        <v>16984</v>
      </c>
      <c r="C10718" s="2" t="s">
        <v>16962</v>
      </c>
      <c r="D10718" s="2" t="s">
        <v>16744</v>
      </c>
      <c r="E10718" s="2" t="s">
        <v>149</v>
      </c>
      <c r="F10718" s="2" t="s">
        <v>16817</v>
      </c>
    </row>
    <row r="10719" spans="1:6" ht="18" customHeight="1">
      <c r="A10719" s="2">
        <v>8703403990</v>
      </c>
      <c r="B10719" s="2" t="s">
        <v>16985</v>
      </c>
      <c r="C10719" s="2" t="s">
        <v>16962</v>
      </c>
      <c r="D10719" s="2" t="s">
        <v>16744</v>
      </c>
      <c r="E10719" s="2" t="s">
        <v>149</v>
      </c>
      <c r="F10719" s="2" t="s">
        <v>16853</v>
      </c>
    </row>
    <row r="10720" spans="1:6" ht="18" customHeight="1">
      <c r="A10720" s="2">
        <v>8703404110</v>
      </c>
      <c r="B10720" s="2" t="s">
        <v>16986</v>
      </c>
      <c r="C10720" s="2" t="s">
        <v>16962</v>
      </c>
      <c r="D10720" s="2" t="s">
        <v>16744</v>
      </c>
      <c r="E10720" s="2" t="s">
        <v>149</v>
      </c>
      <c r="F10720" s="2" t="s">
        <v>16817</v>
      </c>
    </row>
    <row r="10721" spans="1:6" ht="18" customHeight="1">
      <c r="A10721" s="2">
        <v>8703404190</v>
      </c>
      <c r="B10721" s="2" t="s">
        <v>16987</v>
      </c>
      <c r="C10721" s="2" t="s">
        <v>16962</v>
      </c>
      <c r="D10721" s="2" t="s">
        <v>16744</v>
      </c>
      <c r="E10721" s="2" t="s">
        <v>149</v>
      </c>
      <c r="F10721" s="2" t="s">
        <v>16853</v>
      </c>
    </row>
    <row r="10722" spans="1:6" ht="18" customHeight="1">
      <c r="A10722" s="2">
        <v>8703404210</v>
      </c>
      <c r="B10722" s="2" t="s">
        <v>16988</v>
      </c>
      <c r="C10722" s="2" t="s">
        <v>16962</v>
      </c>
      <c r="D10722" s="2" t="s">
        <v>16744</v>
      </c>
      <c r="E10722" s="2" t="s">
        <v>149</v>
      </c>
      <c r="F10722" s="2" t="s">
        <v>16817</v>
      </c>
    </row>
    <row r="10723" spans="1:6" ht="18" customHeight="1">
      <c r="A10723" s="2">
        <v>8703404290</v>
      </c>
      <c r="B10723" s="2" t="s">
        <v>16989</v>
      </c>
      <c r="C10723" s="2" t="s">
        <v>16962</v>
      </c>
      <c r="D10723" s="2" t="s">
        <v>16744</v>
      </c>
      <c r="E10723" s="2" t="s">
        <v>149</v>
      </c>
      <c r="F10723" s="2" t="s">
        <v>16853</v>
      </c>
    </row>
    <row r="10724" spans="1:6" ht="18" customHeight="1">
      <c r="A10724" s="2">
        <v>8703404310</v>
      </c>
      <c r="B10724" s="2" t="s">
        <v>16990</v>
      </c>
      <c r="C10724" s="2" t="s">
        <v>16962</v>
      </c>
      <c r="D10724" s="2" t="s">
        <v>16744</v>
      </c>
      <c r="E10724" s="2" t="s">
        <v>149</v>
      </c>
      <c r="F10724" s="2" t="s">
        <v>16817</v>
      </c>
    </row>
    <row r="10725" spans="1:6" ht="18" customHeight="1">
      <c r="A10725" s="2">
        <v>8703404390</v>
      </c>
      <c r="B10725" s="2" t="s">
        <v>16991</v>
      </c>
      <c r="C10725" s="2" t="s">
        <v>16962</v>
      </c>
      <c r="D10725" s="2" t="s">
        <v>16744</v>
      </c>
      <c r="E10725" s="2" t="s">
        <v>149</v>
      </c>
      <c r="F10725" s="2" t="s">
        <v>16853</v>
      </c>
    </row>
    <row r="10726" spans="1:6" ht="18" customHeight="1">
      <c r="A10726" s="2">
        <v>8703404910</v>
      </c>
      <c r="B10726" s="2" t="s">
        <v>16992</v>
      </c>
      <c r="C10726" s="2" t="s">
        <v>16962</v>
      </c>
      <c r="D10726" s="2" t="s">
        <v>16744</v>
      </c>
      <c r="E10726" s="2" t="s">
        <v>149</v>
      </c>
      <c r="F10726" s="2" t="s">
        <v>16817</v>
      </c>
    </row>
    <row r="10727" spans="1:6" ht="18" customHeight="1">
      <c r="A10727" s="2">
        <v>8703404990</v>
      </c>
      <c r="B10727" s="2" t="s">
        <v>16993</v>
      </c>
      <c r="C10727" s="2" t="s">
        <v>16962</v>
      </c>
      <c r="D10727" s="2" t="s">
        <v>16744</v>
      </c>
      <c r="E10727" s="2" t="s">
        <v>149</v>
      </c>
      <c r="F10727" s="2" t="s">
        <v>16853</v>
      </c>
    </row>
    <row r="10728" spans="1:6" ht="18" customHeight="1">
      <c r="A10728" s="2">
        <v>8703405110</v>
      </c>
      <c r="B10728" s="2" t="s">
        <v>16994</v>
      </c>
      <c r="C10728" s="2" t="s">
        <v>16962</v>
      </c>
      <c r="D10728" s="2" t="s">
        <v>16744</v>
      </c>
      <c r="E10728" s="2" t="s">
        <v>149</v>
      </c>
      <c r="F10728" s="2" t="s">
        <v>16817</v>
      </c>
    </row>
    <row r="10729" spans="1:6" ht="18" customHeight="1">
      <c r="A10729" s="2">
        <v>8703405190</v>
      </c>
      <c r="B10729" s="2" t="s">
        <v>16995</v>
      </c>
      <c r="C10729" s="2" t="s">
        <v>16962</v>
      </c>
      <c r="D10729" s="2" t="s">
        <v>16744</v>
      </c>
      <c r="E10729" s="2" t="s">
        <v>149</v>
      </c>
      <c r="F10729" s="2" t="s">
        <v>16853</v>
      </c>
    </row>
    <row r="10730" spans="1:6" ht="18" customHeight="1">
      <c r="A10730" s="2">
        <v>8703405210</v>
      </c>
      <c r="B10730" s="2" t="s">
        <v>16996</v>
      </c>
      <c r="C10730" s="2" t="s">
        <v>16962</v>
      </c>
      <c r="D10730" s="2" t="s">
        <v>16744</v>
      </c>
      <c r="E10730" s="2" t="s">
        <v>149</v>
      </c>
      <c r="F10730" s="2" t="s">
        <v>16817</v>
      </c>
    </row>
    <row r="10731" spans="1:6" ht="18" customHeight="1">
      <c r="A10731" s="2">
        <v>8703405290</v>
      </c>
      <c r="B10731" s="2" t="s">
        <v>16997</v>
      </c>
      <c r="C10731" s="2" t="s">
        <v>16962</v>
      </c>
      <c r="D10731" s="2" t="s">
        <v>16744</v>
      </c>
      <c r="E10731" s="2" t="s">
        <v>149</v>
      </c>
      <c r="F10731" s="2" t="s">
        <v>16853</v>
      </c>
    </row>
    <row r="10732" spans="1:6" ht="18" customHeight="1">
      <c r="A10732" s="2">
        <v>8703405310</v>
      </c>
      <c r="B10732" s="2" t="s">
        <v>16998</v>
      </c>
      <c r="C10732" s="2" t="s">
        <v>16962</v>
      </c>
      <c r="D10732" s="2" t="s">
        <v>16744</v>
      </c>
      <c r="E10732" s="2" t="s">
        <v>149</v>
      </c>
      <c r="F10732" s="2" t="s">
        <v>16817</v>
      </c>
    </row>
    <row r="10733" spans="1:6" ht="18" customHeight="1">
      <c r="A10733" s="2">
        <v>8703405390</v>
      </c>
      <c r="B10733" s="2" t="s">
        <v>16999</v>
      </c>
      <c r="C10733" s="2" t="s">
        <v>16962</v>
      </c>
      <c r="D10733" s="2" t="s">
        <v>16744</v>
      </c>
      <c r="E10733" s="2" t="s">
        <v>149</v>
      </c>
      <c r="F10733" s="2" t="s">
        <v>16853</v>
      </c>
    </row>
    <row r="10734" spans="1:6" ht="18" customHeight="1">
      <c r="A10734" s="2">
        <v>8703405910</v>
      </c>
      <c r="B10734" s="2" t="s">
        <v>17000</v>
      </c>
      <c r="C10734" s="2" t="s">
        <v>16962</v>
      </c>
      <c r="D10734" s="2" t="s">
        <v>16744</v>
      </c>
      <c r="E10734" s="2" t="s">
        <v>149</v>
      </c>
      <c r="F10734" s="2" t="s">
        <v>16817</v>
      </c>
    </row>
    <row r="10735" spans="1:6" ht="18" customHeight="1">
      <c r="A10735" s="2">
        <v>8703405990</v>
      </c>
      <c r="B10735" s="2" t="s">
        <v>17001</v>
      </c>
      <c r="C10735" s="2" t="s">
        <v>16962</v>
      </c>
      <c r="D10735" s="2" t="s">
        <v>16744</v>
      </c>
      <c r="E10735" s="2" t="s">
        <v>149</v>
      </c>
      <c r="F10735" s="2" t="s">
        <v>16853</v>
      </c>
    </row>
    <row r="10736" spans="1:6" ht="18" customHeight="1">
      <c r="A10736" s="2">
        <v>8703406110</v>
      </c>
      <c r="B10736" s="2" t="s">
        <v>17002</v>
      </c>
      <c r="C10736" s="2" t="s">
        <v>16962</v>
      </c>
      <c r="D10736" s="2" t="s">
        <v>16744</v>
      </c>
      <c r="E10736" s="2" t="s">
        <v>149</v>
      </c>
      <c r="F10736" s="2" t="s">
        <v>16817</v>
      </c>
    </row>
    <row r="10737" spans="1:6" ht="18" customHeight="1">
      <c r="A10737" s="2">
        <v>8703406190</v>
      </c>
      <c r="B10737" s="2" t="s">
        <v>17003</v>
      </c>
      <c r="C10737" s="2" t="s">
        <v>16962</v>
      </c>
      <c r="D10737" s="2" t="s">
        <v>16744</v>
      </c>
      <c r="E10737" s="2" t="s">
        <v>149</v>
      </c>
      <c r="F10737" s="2" t="s">
        <v>16853</v>
      </c>
    </row>
    <row r="10738" spans="1:6" ht="18" customHeight="1">
      <c r="A10738" s="2">
        <v>8703406210</v>
      </c>
      <c r="B10738" s="2" t="s">
        <v>17004</v>
      </c>
      <c r="C10738" s="2" t="s">
        <v>16962</v>
      </c>
      <c r="D10738" s="2" t="s">
        <v>16744</v>
      </c>
      <c r="E10738" s="2" t="s">
        <v>149</v>
      </c>
      <c r="F10738" s="2" t="s">
        <v>16817</v>
      </c>
    </row>
    <row r="10739" spans="1:6" ht="18" customHeight="1">
      <c r="A10739" s="2">
        <v>8703406290</v>
      </c>
      <c r="B10739" s="2" t="s">
        <v>17005</v>
      </c>
      <c r="C10739" s="2" t="s">
        <v>16962</v>
      </c>
      <c r="D10739" s="2" t="s">
        <v>16744</v>
      </c>
      <c r="E10739" s="2" t="s">
        <v>149</v>
      </c>
      <c r="F10739" s="2" t="s">
        <v>16853</v>
      </c>
    </row>
    <row r="10740" spans="1:6" ht="18" customHeight="1">
      <c r="A10740" s="2">
        <v>8703406310</v>
      </c>
      <c r="B10740" s="2" t="s">
        <v>17006</v>
      </c>
      <c r="C10740" s="2" t="s">
        <v>16962</v>
      </c>
      <c r="D10740" s="2" t="s">
        <v>16744</v>
      </c>
      <c r="E10740" s="2" t="s">
        <v>149</v>
      </c>
      <c r="F10740" s="2" t="s">
        <v>16817</v>
      </c>
    </row>
    <row r="10741" spans="1:6" ht="18" customHeight="1">
      <c r="A10741" s="2">
        <v>8703406390</v>
      </c>
      <c r="B10741" s="2" t="s">
        <v>17007</v>
      </c>
      <c r="C10741" s="2" t="s">
        <v>16962</v>
      </c>
      <c r="D10741" s="2" t="s">
        <v>16744</v>
      </c>
      <c r="E10741" s="2" t="s">
        <v>149</v>
      </c>
      <c r="F10741" s="2" t="s">
        <v>16853</v>
      </c>
    </row>
    <row r="10742" spans="1:6" ht="18" customHeight="1">
      <c r="A10742" s="2">
        <v>8703406910</v>
      </c>
      <c r="B10742" s="2" t="s">
        <v>17008</v>
      </c>
      <c r="C10742" s="2" t="s">
        <v>16962</v>
      </c>
      <c r="D10742" s="2" t="s">
        <v>16744</v>
      </c>
      <c r="E10742" s="2" t="s">
        <v>149</v>
      </c>
      <c r="F10742" s="2" t="s">
        <v>16817</v>
      </c>
    </row>
    <row r="10743" spans="1:6" ht="18" customHeight="1">
      <c r="A10743" s="2">
        <v>8703406990</v>
      </c>
      <c r="B10743" s="2" t="s">
        <v>17009</v>
      </c>
      <c r="C10743" s="2" t="s">
        <v>16962</v>
      </c>
      <c r="D10743" s="2" t="s">
        <v>16744</v>
      </c>
      <c r="E10743" s="2" t="s">
        <v>149</v>
      </c>
      <c r="F10743" s="2" t="s">
        <v>16853</v>
      </c>
    </row>
    <row r="10744" spans="1:6" ht="18" customHeight="1">
      <c r="A10744" s="2">
        <v>8703407110</v>
      </c>
      <c r="B10744" s="2" t="s">
        <v>17010</v>
      </c>
      <c r="C10744" s="2" t="s">
        <v>16962</v>
      </c>
      <c r="D10744" s="2" t="s">
        <v>16744</v>
      </c>
      <c r="E10744" s="2" t="s">
        <v>149</v>
      </c>
      <c r="F10744" s="2" t="s">
        <v>16817</v>
      </c>
    </row>
    <row r="10745" spans="1:6" ht="18" customHeight="1">
      <c r="A10745" s="2">
        <v>8703407190</v>
      </c>
      <c r="B10745" s="2" t="s">
        <v>17011</v>
      </c>
      <c r="C10745" s="2" t="s">
        <v>16962</v>
      </c>
      <c r="D10745" s="2" t="s">
        <v>16744</v>
      </c>
      <c r="E10745" s="2" t="s">
        <v>149</v>
      </c>
      <c r="F10745" s="2" t="s">
        <v>16853</v>
      </c>
    </row>
    <row r="10746" spans="1:6" ht="18" customHeight="1">
      <c r="A10746" s="2">
        <v>8703407210</v>
      </c>
      <c r="B10746" s="2" t="s">
        <v>17012</v>
      </c>
      <c r="C10746" s="2" t="s">
        <v>16962</v>
      </c>
      <c r="D10746" s="2" t="s">
        <v>16744</v>
      </c>
      <c r="E10746" s="2" t="s">
        <v>149</v>
      </c>
      <c r="F10746" s="2" t="s">
        <v>16817</v>
      </c>
    </row>
    <row r="10747" spans="1:6" ht="18" customHeight="1">
      <c r="A10747" s="2">
        <v>8703407290</v>
      </c>
      <c r="B10747" s="2" t="s">
        <v>17013</v>
      </c>
      <c r="C10747" s="2" t="s">
        <v>16962</v>
      </c>
      <c r="D10747" s="2" t="s">
        <v>16744</v>
      </c>
      <c r="E10747" s="2" t="s">
        <v>149</v>
      </c>
      <c r="F10747" s="2" t="s">
        <v>16853</v>
      </c>
    </row>
    <row r="10748" spans="1:6" ht="18" customHeight="1">
      <c r="A10748" s="2">
        <v>8703407310</v>
      </c>
      <c r="B10748" s="2" t="s">
        <v>17014</v>
      </c>
      <c r="C10748" s="2" t="s">
        <v>16962</v>
      </c>
      <c r="D10748" s="2" t="s">
        <v>16744</v>
      </c>
      <c r="E10748" s="2" t="s">
        <v>149</v>
      </c>
      <c r="F10748" s="2" t="s">
        <v>16817</v>
      </c>
    </row>
    <row r="10749" spans="1:6" ht="18" customHeight="1">
      <c r="A10749" s="2">
        <v>8703407390</v>
      </c>
      <c r="B10749" s="2" t="s">
        <v>17015</v>
      </c>
      <c r="C10749" s="2" t="s">
        <v>16962</v>
      </c>
      <c r="D10749" s="2" t="s">
        <v>16744</v>
      </c>
      <c r="E10749" s="2" t="s">
        <v>149</v>
      </c>
      <c r="F10749" s="2" t="s">
        <v>16853</v>
      </c>
    </row>
    <row r="10750" spans="1:6" ht="18" customHeight="1">
      <c r="A10750" s="2">
        <v>8703407910</v>
      </c>
      <c r="B10750" s="2" t="s">
        <v>17016</v>
      </c>
      <c r="C10750" s="2" t="s">
        <v>16962</v>
      </c>
      <c r="D10750" s="2" t="s">
        <v>16744</v>
      </c>
      <c r="E10750" s="2" t="s">
        <v>149</v>
      </c>
      <c r="F10750" s="2" t="s">
        <v>16817</v>
      </c>
    </row>
    <row r="10751" spans="1:6" ht="18" customHeight="1">
      <c r="A10751" s="2">
        <v>8703407990</v>
      </c>
      <c r="B10751" s="2" t="s">
        <v>17017</v>
      </c>
      <c r="C10751" s="2" t="s">
        <v>16962</v>
      </c>
      <c r="D10751" s="2" t="s">
        <v>16744</v>
      </c>
      <c r="E10751" s="2" t="s">
        <v>149</v>
      </c>
      <c r="F10751" s="2" t="s">
        <v>16853</v>
      </c>
    </row>
    <row r="10752" spans="1:6" ht="18" customHeight="1">
      <c r="A10752" s="2">
        <v>8703501110</v>
      </c>
      <c r="B10752" s="2" t="s">
        <v>17018</v>
      </c>
      <c r="C10752" s="2" t="s">
        <v>17019</v>
      </c>
      <c r="D10752" s="2" t="s">
        <v>16744</v>
      </c>
      <c r="E10752" s="2" t="s">
        <v>149</v>
      </c>
      <c r="F10752" s="2" t="s">
        <v>16817</v>
      </c>
    </row>
    <row r="10753" spans="1:6" ht="18" customHeight="1">
      <c r="A10753" s="2">
        <v>8703501190</v>
      </c>
      <c r="B10753" s="2" t="s">
        <v>17020</v>
      </c>
      <c r="C10753" s="2" t="s">
        <v>17019</v>
      </c>
      <c r="D10753" s="2" t="s">
        <v>16744</v>
      </c>
      <c r="E10753" s="2" t="s">
        <v>149</v>
      </c>
      <c r="F10753" s="2" t="s">
        <v>16853</v>
      </c>
    </row>
    <row r="10754" spans="1:6" ht="18" customHeight="1">
      <c r="A10754" s="2">
        <v>8703501910</v>
      </c>
      <c r="B10754" s="2" t="s">
        <v>17021</v>
      </c>
      <c r="C10754" s="2" t="s">
        <v>17019</v>
      </c>
      <c r="D10754" s="2" t="s">
        <v>16744</v>
      </c>
      <c r="E10754" s="2" t="s">
        <v>149</v>
      </c>
      <c r="F10754" s="2" t="s">
        <v>16817</v>
      </c>
    </row>
    <row r="10755" spans="1:6" ht="18" customHeight="1">
      <c r="A10755" s="2">
        <v>8703501990</v>
      </c>
      <c r="B10755" s="2" t="s">
        <v>17022</v>
      </c>
      <c r="C10755" s="2" t="s">
        <v>17019</v>
      </c>
      <c r="D10755" s="2" t="s">
        <v>16744</v>
      </c>
      <c r="E10755" s="2" t="s">
        <v>149</v>
      </c>
      <c r="F10755" s="2" t="s">
        <v>16853</v>
      </c>
    </row>
    <row r="10756" spans="1:6" ht="18" customHeight="1">
      <c r="A10756" s="2">
        <v>8703502110</v>
      </c>
      <c r="B10756" s="2" t="s">
        <v>17023</v>
      </c>
      <c r="C10756" s="2" t="s">
        <v>17019</v>
      </c>
      <c r="D10756" s="2" t="s">
        <v>16744</v>
      </c>
      <c r="E10756" s="2" t="s">
        <v>149</v>
      </c>
      <c r="F10756" s="2" t="s">
        <v>16817</v>
      </c>
    </row>
    <row r="10757" spans="1:6" ht="18" customHeight="1">
      <c r="A10757" s="2">
        <v>8703502190</v>
      </c>
      <c r="B10757" s="2" t="s">
        <v>17024</v>
      </c>
      <c r="C10757" s="2" t="s">
        <v>17019</v>
      </c>
      <c r="D10757" s="2" t="s">
        <v>16744</v>
      </c>
      <c r="E10757" s="2" t="s">
        <v>149</v>
      </c>
      <c r="F10757" s="2" t="s">
        <v>16853</v>
      </c>
    </row>
    <row r="10758" spans="1:6" ht="18" customHeight="1">
      <c r="A10758" s="2">
        <v>8703502210</v>
      </c>
      <c r="B10758" s="2" t="s">
        <v>17025</v>
      </c>
      <c r="C10758" s="2" t="s">
        <v>17019</v>
      </c>
      <c r="D10758" s="2" t="s">
        <v>16744</v>
      </c>
      <c r="E10758" s="2" t="s">
        <v>149</v>
      </c>
      <c r="F10758" s="2" t="s">
        <v>16817</v>
      </c>
    </row>
    <row r="10759" spans="1:6" ht="18" customHeight="1">
      <c r="A10759" s="2">
        <v>8703502290</v>
      </c>
      <c r="B10759" s="2" t="s">
        <v>17026</v>
      </c>
      <c r="C10759" s="2" t="s">
        <v>17019</v>
      </c>
      <c r="D10759" s="2" t="s">
        <v>16744</v>
      </c>
      <c r="E10759" s="2" t="s">
        <v>149</v>
      </c>
      <c r="F10759" s="2" t="s">
        <v>16853</v>
      </c>
    </row>
    <row r="10760" spans="1:6" ht="18" customHeight="1">
      <c r="A10760" s="2">
        <v>8703502310</v>
      </c>
      <c r="B10760" s="2" t="s">
        <v>17027</v>
      </c>
      <c r="C10760" s="2" t="s">
        <v>17019</v>
      </c>
      <c r="D10760" s="2" t="s">
        <v>16744</v>
      </c>
      <c r="E10760" s="2" t="s">
        <v>149</v>
      </c>
      <c r="F10760" s="2" t="s">
        <v>16817</v>
      </c>
    </row>
    <row r="10761" spans="1:6" ht="18" customHeight="1">
      <c r="A10761" s="2">
        <v>8703502390</v>
      </c>
      <c r="B10761" s="2" t="s">
        <v>17028</v>
      </c>
      <c r="C10761" s="2" t="s">
        <v>17019</v>
      </c>
      <c r="D10761" s="2" t="s">
        <v>16744</v>
      </c>
      <c r="E10761" s="2" t="s">
        <v>149</v>
      </c>
      <c r="F10761" s="2" t="s">
        <v>16853</v>
      </c>
    </row>
    <row r="10762" spans="1:6" ht="18" customHeight="1">
      <c r="A10762" s="2">
        <v>8703502910</v>
      </c>
      <c r="B10762" s="2" t="s">
        <v>17029</v>
      </c>
      <c r="C10762" s="2" t="s">
        <v>17019</v>
      </c>
      <c r="D10762" s="2" t="s">
        <v>16744</v>
      </c>
      <c r="E10762" s="2" t="s">
        <v>149</v>
      </c>
      <c r="F10762" s="2" t="s">
        <v>16817</v>
      </c>
    </row>
    <row r="10763" spans="1:6" ht="18" customHeight="1">
      <c r="A10763" s="2">
        <v>8703502990</v>
      </c>
      <c r="B10763" s="2" t="s">
        <v>17030</v>
      </c>
      <c r="C10763" s="2" t="s">
        <v>17019</v>
      </c>
      <c r="D10763" s="2" t="s">
        <v>16744</v>
      </c>
      <c r="E10763" s="2" t="s">
        <v>149</v>
      </c>
      <c r="F10763" s="2" t="s">
        <v>16853</v>
      </c>
    </row>
    <row r="10764" spans="1:6" ht="18" customHeight="1">
      <c r="A10764" s="2">
        <v>8703503110</v>
      </c>
      <c r="B10764" s="2" t="s">
        <v>17031</v>
      </c>
      <c r="C10764" s="2" t="s">
        <v>17019</v>
      </c>
      <c r="D10764" s="2" t="s">
        <v>16744</v>
      </c>
      <c r="E10764" s="2" t="s">
        <v>149</v>
      </c>
      <c r="F10764" s="2" t="s">
        <v>16817</v>
      </c>
    </row>
    <row r="10765" spans="1:6" ht="18" customHeight="1">
      <c r="A10765" s="2">
        <v>8703503190</v>
      </c>
      <c r="B10765" s="2" t="s">
        <v>17032</v>
      </c>
      <c r="C10765" s="2" t="s">
        <v>17019</v>
      </c>
      <c r="D10765" s="2" t="s">
        <v>16744</v>
      </c>
      <c r="E10765" s="2" t="s">
        <v>149</v>
      </c>
      <c r="F10765" s="2" t="s">
        <v>16853</v>
      </c>
    </row>
    <row r="10766" spans="1:6" ht="18" customHeight="1">
      <c r="A10766" s="2">
        <v>8703503210</v>
      </c>
      <c r="B10766" s="2" t="s">
        <v>17033</v>
      </c>
      <c r="C10766" s="2" t="s">
        <v>17019</v>
      </c>
      <c r="D10766" s="2" t="s">
        <v>16744</v>
      </c>
      <c r="E10766" s="2" t="s">
        <v>149</v>
      </c>
      <c r="F10766" s="2" t="s">
        <v>16817</v>
      </c>
    </row>
    <row r="10767" spans="1:6" ht="18" customHeight="1">
      <c r="A10767" s="2">
        <v>8703503290</v>
      </c>
      <c r="B10767" s="2" t="s">
        <v>17034</v>
      </c>
      <c r="C10767" s="2" t="s">
        <v>17019</v>
      </c>
      <c r="D10767" s="2" t="s">
        <v>16744</v>
      </c>
      <c r="E10767" s="2" t="s">
        <v>149</v>
      </c>
      <c r="F10767" s="2" t="s">
        <v>16853</v>
      </c>
    </row>
    <row r="10768" spans="1:6" ht="18" customHeight="1">
      <c r="A10768" s="2">
        <v>8703503310</v>
      </c>
      <c r="B10768" s="2" t="s">
        <v>17035</v>
      </c>
      <c r="C10768" s="2" t="s">
        <v>17019</v>
      </c>
      <c r="D10768" s="2" t="s">
        <v>16744</v>
      </c>
      <c r="E10768" s="2" t="s">
        <v>149</v>
      </c>
      <c r="F10768" s="2" t="s">
        <v>16817</v>
      </c>
    </row>
    <row r="10769" spans="1:6" ht="18" customHeight="1">
      <c r="A10769" s="2">
        <v>8703503390</v>
      </c>
      <c r="B10769" s="2" t="s">
        <v>17036</v>
      </c>
      <c r="C10769" s="2" t="s">
        <v>17019</v>
      </c>
      <c r="D10769" s="2" t="s">
        <v>16744</v>
      </c>
      <c r="E10769" s="2" t="s">
        <v>149</v>
      </c>
      <c r="F10769" s="2" t="s">
        <v>16853</v>
      </c>
    </row>
    <row r="10770" spans="1:6" ht="18" customHeight="1">
      <c r="A10770" s="2">
        <v>8703503910</v>
      </c>
      <c r="B10770" s="2" t="s">
        <v>17037</v>
      </c>
      <c r="C10770" s="2" t="s">
        <v>17019</v>
      </c>
      <c r="D10770" s="2" t="s">
        <v>16744</v>
      </c>
      <c r="E10770" s="2" t="s">
        <v>149</v>
      </c>
      <c r="F10770" s="2" t="s">
        <v>16817</v>
      </c>
    </row>
    <row r="10771" spans="1:6" ht="18" customHeight="1">
      <c r="A10771" s="2">
        <v>8703503990</v>
      </c>
      <c r="B10771" s="2" t="s">
        <v>17038</v>
      </c>
      <c r="C10771" s="2" t="s">
        <v>17019</v>
      </c>
      <c r="D10771" s="2" t="s">
        <v>16744</v>
      </c>
      <c r="E10771" s="2" t="s">
        <v>149</v>
      </c>
      <c r="F10771" s="2" t="s">
        <v>16853</v>
      </c>
    </row>
    <row r="10772" spans="1:6" ht="18" customHeight="1">
      <c r="A10772" s="2">
        <v>8703504110</v>
      </c>
      <c r="B10772" s="2" t="s">
        <v>17039</v>
      </c>
      <c r="C10772" s="2" t="s">
        <v>17019</v>
      </c>
      <c r="D10772" s="2" t="s">
        <v>16744</v>
      </c>
      <c r="E10772" s="2" t="s">
        <v>149</v>
      </c>
      <c r="F10772" s="2" t="s">
        <v>16817</v>
      </c>
    </row>
    <row r="10773" spans="1:6" ht="18" customHeight="1">
      <c r="A10773" s="2">
        <v>8703504190</v>
      </c>
      <c r="B10773" s="2" t="s">
        <v>17040</v>
      </c>
      <c r="C10773" s="2" t="s">
        <v>17019</v>
      </c>
      <c r="D10773" s="2" t="s">
        <v>16744</v>
      </c>
      <c r="E10773" s="2" t="s">
        <v>149</v>
      </c>
      <c r="F10773" s="2" t="s">
        <v>16853</v>
      </c>
    </row>
    <row r="10774" spans="1:6" ht="18" customHeight="1">
      <c r="A10774" s="2">
        <v>8703504210</v>
      </c>
      <c r="B10774" s="2" t="s">
        <v>17041</v>
      </c>
      <c r="C10774" s="2" t="s">
        <v>17019</v>
      </c>
      <c r="D10774" s="2" t="s">
        <v>16744</v>
      </c>
      <c r="E10774" s="2" t="s">
        <v>149</v>
      </c>
      <c r="F10774" s="2" t="s">
        <v>16817</v>
      </c>
    </row>
    <row r="10775" spans="1:6" ht="18" customHeight="1">
      <c r="A10775" s="2">
        <v>8703504290</v>
      </c>
      <c r="B10775" s="2" t="s">
        <v>17042</v>
      </c>
      <c r="C10775" s="2" t="s">
        <v>17019</v>
      </c>
      <c r="D10775" s="2" t="s">
        <v>16744</v>
      </c>
      <c r="E10775" s="2" t="s">
        <v>149</v>
      </c>
      <c r="F10775" s="2" t="s">
        <v>16853</v>
      </c>
    </row>
    <row r="10776" spans="1:6" ht="18" customHeight="1">
      <c r="A10776" s="2">
        <v>8703504310</v>
      </c>
      <c r="B10776" s="2" t="s">
        <v>17043</v>
      </c>
      <c r="C10776" s="2" t="s">
        <v>17019</v>
      </c>
      <c r="D10776" s="2" t="s">
        <v>16744</v>
      </c>
      <c r="E10776" s="2" t="s">
        <v>149</v>
      </c>
      <c r="F10776" s="2" t="s">
        <v>16817</v>
      </c>
    </row>
    <row r="10777" spans="1:6" ht="18" customHeight="1">
      <c r="A10777" s="2">
        <v>8703504390</v>
      </c>
      <c r="B10777" s="2" t="s">
        <v>17044</v>
      </c>
      <c r="C10777" s="2" t="s">
        <v>17019</v>
      </c>
      <c r="D10777" s="2" t="s">
        <v>16744</v>
      </c>
      <c r="E10777" s="2" t="s">
        <v>149</v>
      </c>
      <c r="F10777" s="2" t="s">
        <v>16853</v>
      </c>
    </row>
    <row r="10778" spans="1:6" ht="18" customHeight="1">
      <c r="A10778" s="2">
        <v>8703504910</v>
      </c>
      <c r="B10778" s="2" t="s">
        <v>17045</v>
      </c>
      <c r="C10778" s="2" t="s">
        <v>17019</v>
      </c>
      <c r="D10778" s="2" t="s">
        <v>16744</v>
      </c>
      <c r="E10778" s="2" t="s">
        <v>149</v>
      </c>
      <c r="F10778" s="2" t="s">
        <v>16817</v>
      </c>
    </row>
    <row r="10779" spans="1:6" ht="18" customHeight="1">
      <c r="A10779" s="2">
        <v>8703504990</v>
      </c>
      <c r="B10779" s="2" t="s">
        <v>17046</v>
      </c>
      <c r="C10779" s="2" t="s">
        <v>17019</v>
      </c>
      <c r="D10779" s="2" t="s">
        <v>16744</v>
      </c>
      <c r="E10779" s="2" t="s">
        <v>149</v>
      </c>
      <c r="F10779" s="2" t="s">
        <v>16853</v>
      </c>
    </row>
    <row r="10780" spans="1:6" ht="18" customHeight="1">
      <c r="A10780" s="2">
        <v>8703505110</v>
      </c>
      <c r="B10780" s="2" t="s">
        <v>17047</v>
      </c>
      <c r="C10780" s="2" t="s">
        <v>17019</v>
      </c>
      <c r="D10780" s="2" t="s">
        <v>16744</v>
      </c>
      <c r="E10780" s="2" t="s">
        <v>149</v>
      </c>
      <c r="F10780" s="2" t="s">
        <v>16817</v>
      </c>
    </row>
    <row r="10781" spans="1:6" ht="18" customHeight="1">
      <c r="A10781" s="2">
        <v>8703505190</v>
      </c>
      <c r="B10781" s="2" t="s">
        <v>17048</v>
      </c>
      <c r="C10781" s="2" t="s">
        <v>17019</v>
      </c>
      <c r="D10781" s="2" t="s">
        <v>16744</v>
      </c>
      <c r="E10781" s="2" t="s">
        <v>149</v>
      </c>
      <c r="F10781" s="2" t="s">
        <v>16853</v>
      </c>
    </row>
    <row r="10782" spans="1:6" ht="18" customHeight="1">
      <c r="A10782" s="2">
        <v>8703505210</v>
      </c>
      <c r="B10782" s="2" t="s">
        <v>17049</v>
      </c>
      <c r="C10782" s="2" t="s">
        <v>17019</v>
      </c>
      <c r="D10782" s="2" t="s">
        <v>16744</v>
      </c>
      <c r="E10782" s="2" t="s">
        <v>149</v>
      </c>
      <c r="F10782" s="2" t="s">
        <v>16817</v>
      </c>
    </row>
    <row r="10783" spans="1:6" ht="18" customHeight="1">
      <c r="A10783" s="2">
        <v>8703505290</v>
      </c>
      <c r="B10783" s="2" t="s">
        <v>17050</v>
      </c>
      <c r="C10783" s="2" t="s">
        <v>17019</v>
      </c>
      <c r="D10783" s="2" t="s">
        <v>16744</v>
      </c>
      <c r="E10783" s="2" t="s">
        <v>149</v>
      </c>
      <c r="F10783" s="2" t="s">
        <v>16853</v>
      </c>
    </row>
    <row r="10784" spans="1:6" ht="18" customHeight="1">
      <c r="A10784" s="2">
        <v>8703505310</v>
      </c>
      <c r="B10784" s="2" t="s">
        <v>17051</v>
      </c>
      <c r="C10784" s="2" t="s">
        <v>17019</v>
      </c>
      <c r="D10784" s="2" t="s">
        <v>16744</v>
      </c>
      <c r="E10784" s="2" t="s">
        <v>149</v>
      </c>
      <c r="F10784" s="2" t="s">
        <v>16817</v>
      </c>
    </row>
    <row r="10785" spans="1:6" ht="18" customHeight="1">
      <c r="A10785" s="2">
        <v>8703505390</v>
      </c>
      <c r="B10785" s="2" t="s">
        <v>17052</v>
      </c>
      <c r="C10785" s="2" t="s">
        <v>17019</v>
      </c>
      <c r="D10785" s="2" t="s">
        <v>16744</v>
      </c>
      <c r="E10785" s="2" t="s">
        <v>149</v>
      </c>
      <c r="F10785" s="2" t="s">
        <v>16853</v>
      </c>
    </row>
    <row r="10786" spans="1:6" ht="18" customHeight="1">
      <c r="A10786" s="2">
        <v>8703505910</v>
      </c>
      <c r="B10786" s="2" t="s">
        <v>17053</v>
      </c>
      <c r="C10786" s="2" t="s">
        <v>17019</v>
      </c>
      <c r="D10786" s="2" t="s">
        <v>16744</v>
      </c>
      <c r="E10786" s="2" t="s">
        <v>149</v>
      </c>
      <c r="F10786" s="2" t="s">
        <v>16817</v>
      </c>
    </row>
    <row r="10787" spans="1:6" ht="18" customHeight="1">
      <c r="A10787" s="2">
        <v>8703505990</v>
      </c>
      <c r="B10787" s="2" t="s">
        <v>17054</v>
      </c>
      <c r="C10787" s="2" t="s">
        <v>17019</v>
      </c>
      <c r="D10787" s="2" t="s">
        <v>16744</v>
      </c>
      <c r="E10787" s="2" t="s">
        <v>149</v>
      </c>
      <c r="F10787" s="2" t="s">
        <v>16853</v>
      </c>
    </row>
    <row r="10788" spans="1:6" ht="18" customHeight="1">
      <c r="A10788" s="2">
        <v>8703506110</v>
      </c>
      <c r="B10788" s="2" t="s">
        <v>17055</v>
      </c>
      <c r="C10788" s="2" t="s">
        <v>17019</v>
      </c>
      <c r="D10788" s="2" t="s">
        <v>16744</v>
      </c>
      <c r="E10788" s="2" t="s">
        <v>149</v>
      </c>
      <c r="F10788" s="2" t="s">
        <v>16817</v>
      </c>
    </row>
    <row r="10789" spans="1:6" ht="18" customHeight="1">
      <c r="A10789" s="2">
        <v>8703506190</v>
      </c>
      <c r="B10789" s="2" t="s">
        <v>17056</v>
      </c>
      <c r="C10789" s="2" t="s">
        <v>17019</v>
      </c>
      <c r="D10789" s="2" t="s">
        <v>16744</v>
      </c>
      <c r="E10789" s="2" t="s">
        <v>149</v>
      </c>
      <c r="F10789" s="2" t="s">
        <v>16853</v>
      </c>
    </row>
    <row r="10790" spans="1:6" ht="18" customHeight="1">
      <c r="A10790" s="2">
        <v>8703506210</v>
      </c>
      <c r="B10790" s="2" t="s">
        <v>17057</v>
      </c>
      <c r="C10790" s="2" t="s">
        <v>17019</v>
      </c>
      <c r="D10790" s="2" t="s">
        <v>16744</v>
      </c>
      <c r="E10790" s="2" t="s">
        <v>149</v>
      </c>
      <c r="F10790" s="2" t="s">
        <v>16817</v>
      </c>
    </row>
    <row r="10791" spans="1:6" ht="18" customHeight="1">
      <c r="A10791" s="2">
        <v>8703506290</v>
      </c>
      <c r="B10791" s="2" t="s">
        <v>17058</v>
      </c>
      <c r="C10791" s="2" t="s">
        <v>17019</v>
      </c>
      <c r="D10791" s="2" t="s">
        <v>16744</v>
      </c>
      <c r="E10791" s="2" t="s">
        <v>149</v>
      </c>
      <c r="F10791" s="2" t="s">
        <v>16853</v>
      </c>
    </row>
    <row r="10792" spans="1:6" ht="18" customHeight="1">
      <c r="A10792" s="2">
        <v>8703506310</v>
      </c>
      <c r="B10792" s="2" t="s">
        <v>17059</v>
      </c>
      <c r="C10792" s="2" t="s">
        <v>17019</v>
      </c>
      <c r="D10792" s="2" t="s">
        <v>16744</v>
      </c>
      <c r="E10792" s="2" t="s">
        <v>149</v>
      </c>
      <c r="F10792" s="2" t="s">
        <v>16817</v>
      </c>
    </row>
    <row r="10793" spans="1:6" ht="18" customHeight="1">
      <c r="A10793" s="2">
        <v>8703506390</v>
      </c>
      <c r="B10793" s="2" t="s">
        <v>17060</v>
      </c>
      <c r="C10793" s="2" t="s">
        <v>17019</v>
      </c>
      <c r="D10793" s="2" t="s">
        <v>16744</v>
      </c>
      <c r="E10793" s="2" t="s">
        <v>149</v>
      </c>
      <c r="F10793" s="2" t="s">
        <v>16853</v>
      </c>
    </row>
    <row r="10794" spans="1:6" ht="18" customHeight="1">
      <c r="A10794" s="2">
        <v>8703506910</v>
      </c>
      <c r="B10794" s="2" t="s">
        <v>17061</v>
      </c>
      <c r="C10794" s="2" t="s">
        <v>17019</v>
      </c>
      <c r="D10794" s="2" t="s">
        <v>16744</v>
      </c>
      <c r="E10794" s="2" t="s">
        <v>149</v>
      </c>
      <c r="F10794" s="2" t="s">
        <v>16817</v>
      </c>
    </row>
    <row r="10795" spans="1:6" ht="18" customHeight="1">
      <c r="A10795" s="2">
        <v>8703506990</v>
      </c>
      <c r="B10795" s="2" t="s">
        <v>17062</v>
      </c>
      <c r="C10795" s="2" t="s">
        <v>17019</v>
      </c>
      <c r="D10795" s="2" t="s">
        <v>16744</v>
      </c>
      <c r="E10795" s="2" t="s">
        <v>149</v>
      </c>
      <c r="F10795" s="2" t="s">
        <v>16853</v>
      </c>
    </row>
    <row r="10796" spans="1:6" ht="18" customHeight="1">
      <c r="A10796" s="2">
        <v>8703507110</v>
      </c>
      <c r="B10796" s="2" t="s">
        <v>17063</v>
      </c>
      <c r="C10796" s="2" t="s">
        <v>17019</v>
      </c>
      <c r="D10796" s="2" t="s">
        <v>16744</v>
      </c>
      <c r="E10796" s="2" t="s">
        <v>149</v>
      </c>
      <c r="F10796" s="2" t="s">
        <v>16817</v>
      </c>
    </row>
    <row r="10797" spans="1:6" ht="18" customHeight="1">
      <c r="A10797" s="2">
        <v>8703507190</v>
      </c>
      <c r="B10797" s="2" t="s">
        <v>17064</v>
      </c>
      <c r="C10797" s="2" t="s">
        <v>17019</v>
      </c>
      <c r="D10797" s="2" t="s">
        <v>16744</v>
      </c>
      <c r="E10797" s="2" t="s">
        <v>149</v>
      </c>
      <c r="F10797" s="2" t="s">
        <v>16853</v>
      </c>
    </row>
    <row r="10798" spans="1:6" ht="18" customHeight="1">
      <c r="A10798" s="2">
        <v>8703507210</v>
      </c>
      <c r="B10798" s="2" t="s">
        <v>17065</v>
      </c>
      <c r="C10798" s="2" t="s">
        <v>17019</v>
      </c>
      <c r="D10798" s="2" t="s">
        <v>16744</v>
      </c>
      <c r="E10798" s="2" t="s">
        <v>149</v>
      </c>
      <c r="F10798" s="2" t="s">
        <v>16817</v>
      </c>
    </row>
    <row r="10799" spans="1:6" ht="18" customHeight="1">
      <c r="A10799" s="2">
        <v>8703507290</v>
      </c>
      <c r="B10799" s="2" t="s">
        <v>17066</v>
      </c>
      <c r="C10799" s="2" t="s">
        <v>17019</v>
      </c>
      <c r="D10799" s="2" t="s">
        <v>16744</v>
      </c>
      <c r="E10799" s="2" t="s">
        <v>149</v>
      </c>
      <c r="F10799" s="2" t="s">
        <v>16853</v>
      </c>
    </row>
    <row r="10800" spans="1:6" ht="18" customHeight="1">
      <c r="A10800" s="2">
        <v>8703507310</v>
      </c>
      <c r="B10800" s="2" t="s">
        <v>17067</v>
      </c>
      <c r="C10800" s="2" t="s">
        <v>17019</v>
      </c>
      <c r="D10800" s="2" t="s">
        <v>16744</v>
      </c>
      <c r="E10800" s="2" t="s">
        <v>149</v>
      </c>
      <c r="F10800" s="2" t="s">
        <v>16817</v>
      </c>
    </row>
    <row r="10801" spans="1:6" ht="18" customHeight="1">
      <c r="A10801" s="2">
        <v>8703507390</v>
      </c>
      <c r="B10801" s="2" t="s">
        <v>17068</v>
      </c>
      <c r="C10801" s="2" t="s">
        <v>17019</v>
      </c>
      <c r="D10801" s="2" t="s">
        <v>16744</v>
      </c>
      <c r="E10801" s="2" t="s">
        <v>149</v>
      </c>
      <c r="F10801" s="2" t="s">
        <v>16853</v>
      </c>
    </row>
    <row r="10802" spans="1:6" ht="18" customHeight="1">
      <c r="A10802" s="2">
        <v>8703507910</v>
      </c>
      <c r="B10802" s="2" t="s">
        <v>17069</v>
      </c>
      <c r="C10802" s="2" t="s">
        <v>17019</v>
      </c>
      <c r="D10802" s="2" t="s">
        <v>16744</v>
      </c>
      <c r="E10802" s="2" t="s">
        <v>149</v>
      </c>
      <c r="F10802" s="2" t="s">
        <v>16817</v>
      </c>
    </row>
    <row r="10803" spans="1:6" ht="18" customHeight="1">
      <c r="A10803" s="2">
        <v>8703507990</v>
      </c>
      <c r="B10803" s="2" t="s">
        <v>17070</v>
      </c>
      <c r="C10803" s="2" t="s">
        <v>17019</v>
      </c>
      <c r="D10803" s="2" t="s">
        <v>16744</v>
      </c>
      <c r="E10803" s="2" t="s">
        <v>149</v>
      </c>
      <c r="F10803" s="2" t="s">
        <v>16853</v>
      </c>
    </row>
    <row r="10804" spans="1:6" ht="18" customHeight="1">
      <c r="A10804" s="2">
        <v>8703601100</v>
      </c>
      <c r="B10804" s="2" t="s">
        <v>17071</v>
      </c>
      <c r="C10804" s="2" t="s">
        <v>17072</v>
      </c>
      <c r="D10804" s="2" t="s">
        <v>16744</v>
      </c>
      <c r="E10804" s="2" t="s">
        <v>149</v>
      </c>
      <c r="F10804" s="2" t="s">
        <v>17073</v>
      </c>
    </row>
    <row r="10805" spans="1:6" ht="18" customHeight="1">
      <c r="A10805" s="2">
        <v>8703601200</v>
      </c>
      <c r="B10805" s="2" t="s">
        <v>17074</v>
      </c>
      <c r="C10805" s="2" t="s">
        <v>17072</v>
      </c>
      <c r="D10805" s="2" t="s">
        <v>16744</v>
      </c>
      <c r="E10805" s="2" t="s">
        <v>149</v>
      </c>
      <c r="F10805" s="2" t="s">
        <v>17073</v>
      </c>
    </row>
    <row r="10806" spans="1:6" ht="18" customHeight="1">
      <c r="A10806" s="2">
        <v>8703601300</v>
      </c>
      <c r="B10806" s="2" t="s">
        <v>17075</v>
      </c>
      <c r="C10806" s="2" t="s">
        <v>17072</v>
      </c>
      <c r="D10806" s="2" t="s">
        <v>16744</v>
      </c>
      <c r="E10806" s="2" t="s">
        <v>149</v>
      </c>
      <c r="F10806" s="2" t="s">
        <v>17073</v>
      </c>
    </row>
    <row r="10807" spans="1:6" ht="18" customHeight="1">
      <c r="A10807" s="2">
        <v>8703601900</v>
      </c>
      <c r="B10807" s="2" t="s">
        <v>17076</v>
      </c>
      <c r="C10807" s="2" t="s">
        <v>17072</v>
      </c>
      <c r="D10807" s="2" t="s">
        <v>16744</v>
      </c>
      <c r="E10807" s="2" t="s">
        <v>149</v>
      </c>
      <c r="F10807" s="2" t="s">
        <v>17073</v>
      </c>
    </row>
    <row r="10808" spans="1:6" ht="18" customHeight="1">
      <c r="A10808" s="2">
        <v>8703602100</v>
      </c>
      <c r="B10808" s="2" t="s">
        <v>17077</v>
      </c>
      <c r="C10808" s="2" t="s">
        <v>17072</v>
      </c>
      <c r="D10808" s="2" t="s">
        <v>16744</v>
      </c>
      <c r="E10808" s="2" t="s">
        <v>149</v>
      </c>
      <c r="F10808" s="2" t="s">
        <v>17073</v>
      </c>
    </row>
    <row r="10809" spans="1:6" ht="18" customHeight="1">
      <c r="A10809" s="2">
        <v>8703602200</v>
      </c>
      <c r="B10809" s="2" t="s">
        <v>17078</v>
      </c>
      <c r="C10809" s="2" t="s">
        <v>17072</v>
      </c>
      <c r="D10809" s="2" t="s">
        <v>16744</v>
      </c>
      <c r="E10809" s="2" t="s">
        <v>149</v>
      </c>
      <c r="F10809" s="2" t="s">
        <v>17073</v>
      </c>
    </row>
    <row r="10810" spans="1:6" ht="18" customHeight="1">
      <c r="A10810" s="2">
        <v>8703602300</v>
      </c>
      <c r="B10810" s="2" t="s">
        <v>17079</v>
      </c>
      <c r="C10810" s="2" t="s">
        <v>17072</v>
      </c>
      <c r="D10810" s="2" t="s">
        <v>16744</v>
      </c>
      <c r="E10810" s="2" t="s">
        <v>149</v>
      </c>
      <c r="F10810" s="2" t="s">
        <v>17073</v>
      </c>
    </row>
    <row r="10811" spans="1:6" ht="18" customHeight="1">
      <c r="A10811" s="2">
        <v>8703602900</v>
      </c>
      <c r="B10811" s="2" t="s">
        <v>17080</v>
      </c>
      <c r="C10811" s="2" t="s">
        <v>17072</v>
      </c>
      <c r="D10811" s="2" t="s">
        <v>16744</v>
      </c>
      <c r="E10811" s="2" t="s">
        <v>149</v>
      </c>
      <c r="F10811" s="2" t="s">
        <v>17073</v>
      </c>
    </row>
    <row r="10812" spans="1:6" ht="18" customHeight="1">
      <c r="A10812" s="2">
        <v>8703603100</v>
      </c>
      <c r="B10812" s="2" t="s">
        <v>17081</v>
      </c>
      <c r="C10812" s="2" t="s">
        <v>17072</v>
      </c>
      <c r="D10812" s="2" t="s">
        <v>16744</v>
      </c>
      <c r="E10812" s="2" t="s">
        <v>149</v>
      </c>
      <c r="F10812" s="2" t="s">
        <v>17073</v>
      </c>
    </row>
    <row r="10813" spans="1:6" ht="18" customHeight="1">
      <c r="A10813" s="2">
        <v>8703603200</v>
      </c>
      <c r="B10813" s="2" t="s">
        <v>17082</v>
      </c>
      <c r="C10813" s="2" t="s">
        <v>17072</v>
      </c>
      <c r="D10813" s="2" t="s">
        <v>16744</v>
      </c>
      <c r="E10813" s="2" t="s">
        <v>149</v>
      </c>
      <c r="F10813" s="2" t="s">
        <v>17073</v>
      </c>
    </row>
    <row r="10814" spans="1:6" ht="18" customHeight="1">
      <c r="A10814" s="2">
        <v>8703603300</v>
      </c>
      <c r="B10814" s="2" t="s">
        <v>17083</v>
      </c>
      <c r="C10814" s="2" t="s">
        <v>17072</v>
      </c>
      <c r="D10814" s="2" t="s">
        <v>16744</v>
      </c>
      <c r="E10814" s="2" t="s">
        <v>149</v>
      </c>
      <c r="F10814" s="2" t="s">
        <v>17073</v>
      </c>
    </row>
    <row r="10815" spans="1:6" ht="18" customHeight="1">
      <c r="A10815" s="2">
        <v>8703603900</v>
      </c>
      <c r="B10815" s="2" t="s">
        <v>17084</v>
      </c>
      <c r="C10815" s="2" t="s">
        <v>17072</v>
      </c>
      <c r="D10815" s="2" t="s">
        <v>16744</v>
      </c>
      <c r="E10815" s="2" t="s">
        <v>149</v>
      </c>
      <c r="F10815" s="2" t="s">
        <v>17073</v>
      </c>
    </row>
    <row r="10816" spans="1:6" ht="18" customHeight="1">
      <c r="A10816" s="2">
        <v>8703604100</v>
      </c>
      <c r="B10816" s="2" t="s">
        <v>17085</v>
      </c>
      <c r="C10816" s="2" t="s">
        <v>17072</v>
      </c>
      <c r="D10816" s="2" t="s">
        <v>16744</v>
      </c>
      <c r="E10816" s="2" t="s">
        <v>149</v>
      </c>
      <c r="F10816" s="2" t="s">
        <v>17073</v>
      </c>
    </row>
    <row r="10817" spans="1:6" ht="18" customHeight="1">
      <c r="A10817" s="2">
        <v>8703604200</v>
      </c>
      <c r="B10817" s="2" t="s">
        <v>17086</v>
      </c>
      <c r="C10817" s="2" t="s">
        <v>17072</v>
      </c>
      <c r="D10817" s="2" t="s">
        <v>16744</v>
      </c>
      <c r="E10817" s="2" t="s">
        <v>149</v>
      </c>
      <c r="F10817" s="2" t="s">
        <v>17073</v>
      </c>
    </row>
    <row r="10818" spans="1:6" ht="18" customHeight="1">
      <c r="A10818" s="2">
        <v>8703604300</v>
      </c>
      <c r="B10818" s="2" t="s">
        <v>17087</v>
      </c>
      <c r="C10818" s="2" t="s">
        <v>17072</v>
      </c>
      <c r="D10818" s="2" t="s">
        <v>16744</v>
      </c>
      <c r="E10818" s="2" t="s">
        <v>149</v>
      </c>
      <c r="F10818" s="2" t="s">
        <v>17073</v>
      </c>
    </row>
    <row r="10819" spans="1:6" ht="18" customHeight="1">
      <c r="A10819" s="2">
        <v>8703604900</v>
      </c>
      <c r="B10819" s="2" t="s">
        <v>17088</v>
      </c>
      <c r="C10819" s="2" t="s">
        <v>17072</v>
      </c>
      <c r="D10819" s="2" t="s">
        <v>16744</v>
      </c>
      <c r="E10819" s="2" t="s">
        <v>149</v>
      </c>
      <c r="F10819" s="2" t="s">
        <v>17073</v>
      </c>
    </row>
    <row r="10820" spans="1:6" ht="18" customHeight="1">
      <c r="A10820" s="2">
        <v>8703605100</v>
      </c>
      <c r="B10820" s="2" t="s">
        <v>17089</v>
      </c>
      <c r="C10820" s="2" t="s">
        <v>17072</v>
      </c>
      <c r="D10820" s="2" t="s">
        <v>16744</v>
      </c>
      <c r="E10820" s="2" t="s">
        <v>149</v>
      </c>
      <c r="F10820" s="2" t="s">
        <v>17073</v>
      </c>
    </row>
    <row r="10821" spans="1:6" ht="18" customHeight="1">
      <c r="A10821" s="2">
        <v>8703605200</v>
      </c>
      <c r="B10821" s="2" t="s">
        <v>17090</v>
      </c>
      <c r="C10821" s="2" t="s">
        <v>17072</v>
      </c>
      <c r="D10821" s="2" t="s">
        <v>16744</v>
      </c>
      <c r="E10821" s="2" t="s">
        <v>149</v>
      </c>
      <c r="F10821" s="2" t="s">
        <v>17073</v>
      </c>
    </row>
    <row r="10822" spans="1:6" ht="18" customHeight="1">
      <c r="A10822" s="2">
        <v>8703605300</v>
      </c>
      <c r="B10822" s="2" t="s">
        <v>17091</v>
      </c>
      <c r="C10822" s="2" t="s">
        <v>17072</v>
      </c>
      <c r="D10822" s="2" t="s">
        <v>16744</v>
      </c>
      <c r="E10822" s="2" t="s">
        <v>149</v>
      </c>
      <c r="F10822" s="2" t="s">
        <v>17073</v>
      </c>
    </row>
    <row r="10823" spans="1:6" ht="18" customHeight="1">
      <c r="A10823" s="2">
        <v>8703605900</v>
      </c>
      <c r="B10823" s="2" t="s">
        <v>17092</v>
      </c>
      <c r="C10823" s="2" t="s">
        <v>17072</v>
      </c>
      <c r="D10823" s="2" t="s">
        <v>16744</v>
      </c>
      <c r="E10823" s="2" t="s">
        <v>149</v>
      </c>
      <c r="F10823" s="2" t="s">
        <v>17073</v>
      </c>
    </row>
    <row r="10824" spans="1:6" ht="18" customHeight="1">
      <c r="A10824" s="2">
        <v>8703606100</v>
      </c>
      <c r="B10824" s="2" t="s">
        <v>17093</v>
      </c>
      <c r="C10824" s="2" t="s">
        <v>17072</v>
      </c>
      <c r="D10824" s="2" t="s">
        <v>16744</v>
      </c>
      <c r="E10824" s="2" t="s">
        <v>149</v>
      </c>
      <c r="F10824" s="2" t="s">
        <v>17073</v>
      </c>
    </row>
    <row r="10825" spans="1:6" ht="18" customHeight="1">
      <c r="A10825" s="2">
        <v>8703606200</v>
      </c>
      <c r="B10825" s="2" t="s">
        <v>17094</v>
      </c>
      <c r="C10825" s="2" t="s">
        <v>17072</v>
      </c>
      <c r="D10825" s="2" t="s">
        <v>16744</v>
      </c>
      <c r="E10825" s="2" t="s">
        <v>149</v>
      </c>
      <c r="F10825" s="2" t="s">
        <v>17073</v>
      </c>
    </row>
    <row r="10826" spans="1:6" ht="18" customHeight="1">
      <c r="A10826" s="2">
        <v>8703606300</v>
      </c>
      <c r="B10826" s="2" t="s">
        <v>17095</v>
      </c>
      <c r="C10826" s="2" t="s">
        <v>17072</v>
      </c>
      <c r="D10826" s="2" t="s">
        <v>16744</v>
      </c>
      <c r="E10826" s="2" t="s">
        <v>149</v>
      </c>
      <c r="F10826" s="2" t="s">
        <v>17073</v>
      </c>
    </row>
    <row r="10827" spans="1:6" ht="18" customHeight="1">
      <c r="A10827" s="2">
        <v>8703606900</v>
      </c>
      <c r="B10827" s="2" t="s">
        <v>17096</v>
      </c>
      <c r="C10827" s="2" t="s">
        <v>17072</v>
      </c>
      <c r="D10827" s="2" t="s">
        <v>16744</v>
      </c>
      <c r="E10827" s="2" t="s">
        <v>149</v>
      </c>
      <c r="F10827" s="2" t="s">
        <v>17073</v>
      </c>
    </row>
    <row r="10828" spans="1:6" ht="18" customHeight="1">
      <c r="A10828" s="2">
        <v>8703607100</v>
      </c>
      <c r="B10828" s="2" t="s">
        <v>17097</v>
      </c>
      <c r="C10828" s="2" t="s">
        <v>17072</v>
      </c>
      <c r="D10828" s="2" t="s">
        <v>16744</v>
      </c>
      <c r="E10828" s="2" t="s">
        <v>149</v>
      </c>
      <c r="F10828" s="2" t="s">
        <v>17073</v>
      </c>
    </row>
    <row r="10829" spans="1:6" ht="18" customHeight="1">
      <c r="A10829" s="2">
        <v>8703607200</v>
      </c>
      <c r="B10829" s="2" t="s">
        <v>17098</v>
      </c>
      <c r="C10829" s="2" t="s">
        <v>17072</v>
      </c>
      <c r="D10829" s="2" t="s">
        <v>16744</v>
      </c>
      <c r="E10829" s="2" t="s">
        <v>149</v>
      </c>
      <c r="F10829" s="2" t="s">
        <v>17073</v>
      </c>
    </row>
    <row r="10830" spans="1:6" ht="18" customHeight="1">
      <c r="A10830" s="2">
        <v>8703607300</v>
      </c>
      <c r="B10830" s="2" t="s">
        <v>17099</v>
      </c>
      <c r="C10830" s="2" t="s">
        <v>17072</v>
      </c>
      <c r="D10830" s="2" t="s">
        <v>16744</v>
      </c>
      <c r="E10830" s="2" t="s">
        <v>149</v>
      </c>
      <c r="F10830" s="2" t="s">
        <v>17073</v>
      </c>
    </row>
    <row r="10831" spans="1:6" ht="18" customHeight="1">
      <c r="A10831" s="2">
        <v>8703607900</v>
      </c>
      <c r="B10831" s="2" t="s">
        <v>17100</v>
      </c>
      <c r="C10831" s="2" t="s">
        <v>17072</v>
      </c>
      <c r="D10831" s="2" t="s">
        <v>16744</v>
      </c>
      <c r="E10831" s="2" t="s">
        <v>149</v>
      </c>
      <c r="F10831" s="2" t="s">
        <v>17073</v>
      </c>
    </row>
    <row r="10832" spans="1:6" ht="18" customHeight="1">
      <c r="A10832" s="2">
        <v>8703701100</v>
      </c>
      <c r="B10832" s="2" t="s">
        <v>17101</v>
      </c>
      <c r="C10832" s="2" t="s">
        <v>17102</v>
      </c>
      <c r="D10832" s="2" t="s">
        <v>16744</v>
      </c>
      <c r="E10832" s="2" t="s">
        <v>149</v>
      </c>
      <c r="F10832" s="2" t="s">
        <v>17073</v>
      </c>
    </row>
    <row r="10833" spans="1:6" ht="18" customHeight="1">
      <c r="A10833" s="2">
        <v>8703701200</v>
      </c>
      <c r="B10833" s="2" t="s">
        <v>17103</v>
      </c>
      <c r="C10833" s="2" t="s">
        <v>17102</v>
      </c>
      <c r="D10833" s="2" t="s">
        <v>16744</v>
      </c>
      <c r="E10833" s="2" t="s">
        <v>149</v>
      </c>
      <c r="F10833" s="2" t="s">
        <v>17073</v>
      </c>
    </row>
    <row r="10834" spans="1:6" ht="18" customHeight="1">
      <c r="A10834" s="2">
        <v>8703701300</v>
      </c>
      <c r="B10834" s="2" t="s">
        <v>17104</v>
      </c>
      <c r="C10834" s="2" t="s">
        <v>17102</v>
      </c>
      <c r="D10834" s="2" t="s">
        <v>16744</v>
      </c>
      <c r="E10834" s="2" t="s">
        <v>149</v>
      </c>
      <c r="F10834" s="2" t="s">
        <v>17073</v>
      </c>
    </row>
    <row r="10835" spans="1:6" ht="18" customHeight="1">
      <c r="A10835" s="2">
        <v>8703701900</v>
      </c>
      <c r="B10835" s="2" t="s">
        <v>17105</v>
      </c>
      <c r="C10835" s="2" t="s">
        <v>17102</v>
      </c>
      <c r="D10835" s="2" t="s">
        <v>16744</v>
      </c>
      <c r="E10835" s="2" t="s">
        <v>149</v>
      </c>
      <c r="F10835" s="2" t="s">
        <v>17073</v>
      </c>
    </row>
    <row r="10836" spans="1:6" ht="18" customHeight="1">
      <c r="A10836" s="2">
        <v>8703702100</v>
      </c>
      <c r="B10836" s="2" t="s">
        <v>17106</v>
      </c>
      <c r="C10836" s="2" t="s">
        <v>17102</v>
      </c>
      <c r="D10836" s="2" t="s">
        <v>16744</v>
      </c>
      <c r="E10836" s="2" t="s">
        <v>149</v>
      </c>
      <c r="F10836" s="2" t="s">
        <v>17073</v>
      </c>
    </row>
    <row r="10837" spans="1:6" ht="18" customHeight="1">
      <c r="A10837" s="2">
        <v>8703702200</v>
      </c>
      <c r="B10837" s="2" t="s">
        <v>17107</v>
      </c>
      <c r="C10837" s="2" t="s">
        <v>17102</v>
      </c>
      <c r="D10837" s="2" t="s">
        <v>16744</v>
      </c>
      <c r="E10837" s="2" t="s">
        <v>149</v>
      </c>
      <c r="F10837" s="2" t="s">
        <v>17073</v>
      </c>
    </row>
    <row r="10838" spans="1:6" ht="18" customHeight="1">
      <c r="A10838" s="2">
        <v>8703702300</v>
      </c>
      <c r="B10838" s="2" t="s">
        <v>17108</v>
      </c>
      <c r="C10838" s="2" t="s">
        <v>17102</v>
      </c>
      <c r="D10838" s="2" t="s">
        <v>16744</v>
      </c>
      <c r="E10838" s="2" t="s">
        <v>149</v>
      </c>
      <c r="F10838" s="2" t="s">
        <v>17073</v>
      </c>
    </row>
    <row r="10839" spans="1:6" ht="18" customHeight="1">
      <c r="A10839" s="2">
        <v>8703702900</v>
      </c>
      <c r="B10839" s="2" t="s">
        <v>17109</v>
      </c>
      <c r="C10839" s="2" t="s">
        <v>17102</v>
      </c>
      <c r="D10839" s="2" t="s">
        <v>16744</v>
      </c>
      <c r="E10839" s="2" t="s">
        <v>149</v>
      </c>
      <c r="F10839" s="2" t="s">
        <v>17073</v>
      </c>
    </row>
    <row r="10840" spans="1:6" ht="18" customHeight="1">
      <c r="A10840" s="2">
        <v>8703703100</v>
      </c>
      <c r="B10840" s="2" t="s">
        <v>17110</v>
      </c>
      <c r="C10840" s="2" t="s">
        <v>17102</v>
      </c>
      <c r="D10840" s="2" t="s">
        <v>16744</v>
      </c>
      <c r="E10840" s="2" t="s">
        <v>149</v>
      </c>
      <c r="F10840" s="2" t="s">
        <v>17073</v>
      </c>
    </row>
    <row r="10841" spans="1:6" ht="18" customHeight="1">
      <c r="A10841" s="2">
        <v>8703703200</v>
      </c>
      <c r="B10841" s="2" t="s">
        <v>17111</v>
      </c>
      <c r="C10841" s="2" t="s">
        <v>17102</v>
      </c>
      <c r="D10841" s="2" t="s">
        <v>16744</v>
      </c>
      <c r="E10841" s="2" t="s">
        <v>149</v>
      </c>
      <c r="F10841" s="2" t="s">
        <v>17073</v>
      </c>
    </row>
    <row r="10842" spans="1:6" ht="18" customHeight="1">
      <c r="A10842" s="2">
        <v>8703703300</v>
      </c>
      <c r="B10842" s="2" t="s">
        <v>17112</v>
      </c>
      <c r="C10842" s="2" t="s">
        <v>17102</v>
      </c>
      <c r="D10842" s="2" t="s">
        <v>16744</v>
      </c>
      <c r="E10842" s="2" t="s">
        <v>149</v>
      </c>
      <c r="F10842" s="2" t="s">
        <v>17073</v>
      </c>
    </row>
    <row r="10843" spans="1:6" ht="18" customHeight="1">
      <c r="A10843" s="2">
        <v>8703703900</v>
      </c>
      <c r="B10843" s="2" t="s">
        <v>17113</v>
      </c>
      <c r="C10843" s="2" t="s">
        <v>17102</v>
      </c>
      <c r="D10843" s="2" t="s">
        <v>16744</v>
      </c>
      <c r="E10843" s="2" t="s">
        <v>149</v>
      </c>
      <c r="F10843" s="2" t="s">
        <v>17073</v>
      </c>
    </row>
    <row r="10844" spans="1:6" ht="18" customHeight="1">
      <c r="A10844" s="2">
        <v>8703704100</v>
      </c>
      <c r="B10844" s="2" t="s">
        <v>17114</v>
      </c>
      <c r="C10844" s="2" t="s">
        <v>17102</v>
      </c>
      <c r="D10844" s="2" t="s">
        <v>16744</v>
      </c>
      <c r="E10844" s="2" t="s">
        <v>149</v>
      </c>
      <c r="F10844" s="2" t="s">
        <v>17073</v>
      </c>
    </row>
    <row r="10845" spans="1:6" ht="18" customHeight="1">
      <c r="A10845" s="2">
        <v>8703704200</v>
      </c>
      <c r="B10845" s="2" t="s">
        <v>17115</v>
      </c>
      <c r="C10845" s="2" t="s">
        <v>17102</v>
      </c>
      <c r="D10845" s="2" t="s">
        <v>16744</v>
      </c>
      <c r="E10845" s="2" t="s">
        <v>149</v>
      </c>
      <c r="F10845" s="2" t="s">
        <v>17073</v>
      </c>
    </row>
    <row r="10846" spans="1:6" ht="18" customHeight="1">
      <c r="A10846" s="2">
        <v>8703704300</v>
      </c>
      <c r="B10846" s="2" t="s">
        <v>17116</v>
      </c>
      <c r="C10846" s="2" t="s">
        <v>17102</v>
      </c>
      <c r="D10846" s="2" t="s">
        <v>16744</v>
      </c>
      <c r="E10846" s="2" t="s">
        <v>149</v>
      </c>
      <c r="F10846" s="2" t="s">
        <v>17073</v>
      </c>
    </row>
    <row r="10847" spans="1:6" ht="18" customHeight="1">
      <c r="A10847" s="2">
        <v>8703704900</v>
      </c>
      <c r="B10847" s="2" t="s">
        <v>17117</v>
      </c>
      <c r="C10847" s="2" t="s">
        <v>17102</v>
      </c>
      <c r="D10847" s="2" t="s">
        <v>16744</v>
      </c>
      <c r="E10847" s="2" t="s">
        <v>149</v>
      </c>
      <c r="F10847" s="2" t="s">
        <v>17073</v>
      </c>
    </row>
    <row r="10848" spans="1:6" ht="18" customHeight="1">
      <c r="A10848" s="2">
        <v>8703705100</v>
      </c>
      <c r="B10848" s="2" t="s">
        <v>17118</v>
      </c>
      <c r="C10848" s="2" t="s">
        <v>17102</v>
      </c>
      <c r="D10848" s="2" t="s">
        <v>16744</v>
      </c>
      <c r="E10848" s="2" t="s">
        <v>149</v>
      </c>
      <c r="F10848" s="2" t="s">
        <v>17073</v>
      </c>
    </row>
    <row r="10849" spans="1:6" ht="18" customHeight="1">
      <c r="A10849" s="2">
        <v>8703705200</v>
      </c>
      <c r="B10849" s="2" t="s">
        <v>17119</v>
      </c>
      <c r="C10849" s="2" t="s">
        <v>17102</v>
      </c>
      <c r="D10849" s="2" t="s">
        <v>16744</v>
      </c>
      <c r="E10849" s="2" t="s">
        <v>149</v>
      </c>
      <c r="F10849" s="2" t="s">
        <v>17073</v>
      </c>
    </row>
    <row r="10850" spans="1:6" ht="18" customHeight="1">
      <c r="A10850" s="2">
        <v>8703705300</v>
      </c>
      <c r="B10850" s="2" t="s">
        <v>17120</v>
      </c>
      <c r="C10850" s="2" t="s">
        <v>17102</v>
      </c>
      <c r="D10850" s="2" t="s">
        <v>16744</v>
      </c>
      <c r="E10850" s="2" t="s">
        <v>149</v>
      </c>
      <c r="F10850" s="2" t="s">
        <v>17073</v>
      </c>
    </row>
    <row r="10851" spans="1:6" ht="18" customHeight="1">
      <c r="A10851" s="2">
        <v>8703705900</v>
      </c>
      <c r="B10851" s="2" t="s">
        <v>17121</v>
      </c>
      <c r="C10851" s="2" t="s">
        <v>17102</v>
      </c>
      <c r="D10851" s="2" t="s">
        <v>16744</v>
      </c>
      <c r="E10851" s="2" t="s">
        <v>149</v>
      </c>
      <c r="F10851" s="2" t="s">
        <v>17073</v>
      </c>
    </row>
    <row r="10852" spans="1:6" ht="18" customHeight="1">
      <c r="A10852" s="2">
        <v>8703706100</v>
      </c>
      <c r="B10852" s="2" t="s">
        <v>17122</v>
      </c>
      <c r="C10852" s="2" t="s">
        <v>17102</v>
      </c>
      <c r="D10852" s="2" t="s">
        <v>16744</v>
      </c>
      <c r="E10852" s="2" t="s">
        <v>149</v>
      </c>
      <c r="F10852" s="2" t="s">
        <v>17073</v>
      </c>
    </row>
    <row r="10853" spans="1:6" ht="18" customHeight="1">
      <c r="A10853" s="2">
        <v>8703706200</v>
      </c>
      <c r="B10853" s="2" t="s">
        <v>17123</v>
      </c>
      <c r="C10853" s="2" t="s">
        <v>17102</v>
      </c>
      <c r="D10853" s="2" t="s">
        <v>16744</v>
      </c>
      <c r="E10853" s="2" t="s">
        <v>149</v>
      </c>
      <c r="F10853" s="2" t="s">
        <v>17073</v>
      </c>
    </row>
    <row r="10854" spans="1:6" ht="18" customHeight="1">
      <c r="A10854" s="2">
        <v>8703706300</v>
      </c>
      <c r="B10854" s="2" t="s">
        <v>17124</v>
      </c>
      <c r="C10854" s="2" t="s">
        <v>17102</v>
      </c>
      <c r="D10854" s="2" t="s">
        <v>16744</v>
      </c>
      <c r="E10854" s="2" t="s">
        <v>149</v>
      </c>
      <c r="F10854" s="2" t="s">
        <v>17073</v>
      </c>
    </row>
    <row r="10855" spans="1:6" ht="18" customHeight="1">
      <c r="A10855" s="2">
        <v>8703706900</v>
      </c>
      <c r="B10855" s="2" t="s">
        <v>17125</v>
      </c>
      <c r="C10855" s="2" t="s">
        <v>17102</v>
      </c>
      <c r="D10855" s="2" t="s">
        <v>16744</v>
      </c>
      <c r="E10855" s="2" t="s">
        <v>149</v>
      </c>
      <c r="F10855" s="2" t="s">
        <v>17073</v>
      </c>
    </row>
    <row r="10856" spans="1:6" ht="18" customHeight="1">
      <c r="A10856" s="2">
        <v>8703707100</v>
      </c>
      <c r="B10856" s="2" t="s">
        <v>17126</v>
      </c>
      <c r="C10856" s="2" t="s">
        <v>17102</v>
      </c>
      <c r="D10856" s="2" t="s">
        <v>16744</v>
      </c>
      <c r="E10856" s="2" t="s">
        <v>149</v>
      </c>
      <c r="F10856" s="2" t="s">
        <v>17073</v>
      </c>
    </row>
    <row r="10857" spans="1:6" ht="18" customHeight="1">
      <c r="A10857" s="2">
        <v>8703707200</v>
      </c>
      <c r="B10857" s="2" t="s">
        <v>17127</v>
      </c>
      <c r="C10857" s="2" t="s">
        <v>17102</v>
      </c>
      <c r="D10857" s="2" t="s">
        <v>16744</v>
      </c>
      <c r="E10857" s="2" t="s">
        <v>149</v>
      </c>
      <c r="F10857" s="2" t="s">
        <v>17073</v>
      </c>
    </row>
    <row r="10858" spans="1:6" ht="18" customHeight="1">
      <c r="A10858" s="2">
        <v>8703707300</v>
      </c>
      <c r="B10858" s="2" t="s">
        <v>17128</v>
      </c>
      <c r="C10858" s="2" t="s">
        <v>17102</v>
      </c>
      <c r="D10858" s="2" t="s">
        <v>16744</v>
      </c>
      <c r="E10858" s="2" t="s">
        <v>149</v>
      </c>
      <c r="F10858" s="2" t="s">
        <v>17073</v>
      </c>
    </row>
    <row r="10859" spans="1:6" ht="18" customHeight="1">
      <c r="A10859" s="2">
        <v>8703707900</v>
      </c>
      <c r="B10859" s="2" t="s">
        <v>17129</v>
      </c>
      <c r="C10859" s="2" t="s">
        <v>17102</v>
      </c>
      <c r="D10859" s="2" t="s">
        <v>16744</v>
      </c>
      <c r="E10859" s="2" t="s">
        <v>149</v>
      </c>
      <c r="F10859" s="2" t="s">
        <v>17073</v>
      </c>
    </row>
    <row r="10860" spans="1:6" ht="18" customHeight="1">
      <c r="A10860" s="2">
        <v>8703801010</v>
      </c>
      <c r="B10860" s="2" t="s">
        <v>17130</v>
      </c>
      <c r="C10860" s="2" t="s">
        <v>17131</v>
      </c>
      <c r="D10860" s="2" t="s">
        <v>16744</v>
      </c>
      <c r="E10860" s="2" t="s">
        <v>149</v>
      </c>
      <c r="F10860" s="2" t="s">
        <v>16793</v>
      </c>
    </row>
    <row r="10861" spans="1:6" ht="18" customHeight="1">
      <c r="A10861" s="2">
        <v>8703801090</v>
      </c>
      <c r="B10861" s="2" t="s">
        <v>17132</v>
      </c>
      <c r="C10861" s="2" t="s">
        <v>17131</v>
      </c>
      <c r="D10861" s="2" t="s">
        <v>16744</v>
      </c>
      <c r="E10861" s="2" t="s">
        <v>149</v>
      </c>
      <c r="F10861" s="2" t="s">
        <v>17073</v>
      </c>
    </row>
    <row r="10862" spans="1:6" ht="18" customHeight="1">
      <c r="A10862" s="2">
        <v>8703809010</v>
      </c>
      <c r="B10862" s="2" t="s">
        <v>17133</v>
      </c>
      <c r="C10862" s="2" t="s">
        <v>17131</v>
      </c>
      <c r="D10862" s="2" t="s">
        <v>16744</v>
      </c>
      <c r="E10862" s="2" t="s">
        <v>149</v>
      </c>
      <c r="F10862" s="2" t="s">
        <v>16793</v>
      </c>
    </row>
    <row r="10863" spans="1:6" ht="18" customHeight="1">
      <c r="A10863" s="2">
        <v>8703809090</v>
      </c>
      <c r="B10863" s="2" t="s">
        <v>17134</v>
      </c>
      <c r="C10863" s="2" t="s">
        <v>17131</v>
      </c>
      <c r="D10863" s="2" t="s">
        <v>16744</v>
      </c>
      <c r="E10863" s="2" t="s">
        <v>149</v>
      </c>
      <c r="F10863" s="2" t="s">
        <v>16814</v>
      </c>
    </row>
    <row r="10864" spans="1:6" ht="18" customHeight="1">
      <c r="A10864" s="2">
        <v>8703900021</v>
      </c>
      <c r="B10864" s="2" t="s">
        <v>17135</v>
      </c>
      <c r="C10864" s="2" t="s">
        <v>17136</v>
      </c>
      <c r="D10864" s="2" t="s">
        <v>16744</v>
      </c>
      <c r="E10864" s="2" t="s">
        <v>149</v>
      </c>
      <c r="F10864" s="2" t="s">
        <v>16817</v>
      </c>
    </row>
    <row r="10865" spans="1:6" ht="18" customHeight="1">
      <c r="A10865" s="2">
        <v>8703900022</v>
      </c>
      <c r="B10865" s="2" t="s">
        <v>17137</v>
      </c>
      <c r="C10865" s="2" t="s">
        <v>17136</v>
      </c>
      <c r="D10865" s="2" t="s">
        <v>16744</v>
      </c>
      <c r="E10865" s="2" t="s">
        <v>149</v>
      </c>
      <c r="F10865" s="2" t="s">
        <v>16817</v>
      </c>
    </row>
    <row r="10866" spans="1:6" ht="18" customHeight="1">
      <c r="A10866" s="2">
        <v>8703900023</v>
      </c>
      <c r="B10866" s="2" t="s">
        <v>17138</v>
      </c>
      <c r="C10866" s="2" t="s">
        <v>17136</v>
      </c>
      <c r="D10866" s="2" t="s">
        <v>16744</v>
      </c>
      <c r="E10866" s="2" t="s">
        <v>149</v>
      </c>
      <c r="F10866" s="2" t="s">
        <v>16817</v>
      </c>
    </row>
    <row r="10867" spans="1:6" ht="18" customHeight="1">
      <c r="A10867" s="2">
        <v>8703900024</v>
      </c>
      <c r="B10867" s="2" t="s">
        <v>17139</v>
      </c>
      <c r="C10867" s="2" t="s">
        <v>17136</v>
      </c>
      <c r="D10867" s="2" t="s">
        <v>16744</v>
      </c>
      <c r="E10867" s="2" t="s">
        <v>149</v>
      </c>
      <c r="F10867" s="2" t="s">
        <v>16817</v>
      </c>
    </row>
    <row r="10868" spans="1:6" ht="18" customHeight="1">
      <c r="A10868" s="2">
        <v>8703900025</v>
      </c>
      <c r="B10868" s="2" t="s">
        <v>17140</v>
      </c>
      <c r="C10868" s="2" t="s">
        <v>17136</v>
      </c>
      <c r="D10868" s="2" t="s">
        <v>16744</v>
      </c>
      <c r="E10868" s="2" t="s">
        <v>149</v>
      </c>
      <c r="F10868" s="2" t="s">
        <v>16817</v>
      </c>
    </row>
    <row r="10869" spans="1:6" ht="18" customHeight="1">
      <c r="A10869" s="2">
        <v>8703900026</v>
      </c>
      <c r="B10869" s="2" t="s">
        <v>17141</v>
      </c>
      <c r="C10869" s="2" t="s">
        <v>17136</v>
      </c>
      <c r="D10869" s="2" t="s">
        <v>16744</v>
      </c>
      <c r="E10869" s="2" t="s">
        <v>149</v>
      </c>
      <c r="F10869" s="2" t="s">
        <v>16817</v>
      </c>
    </row>
    <row r="10870" spans="1:6" ht="18" customHeight="1">
      <c r="A10870" s="2">
        <v>8703900027</v>
      </c>
      <c r="B10870" s="2" t="s">
        <v>17142</v>
      </c>
      <c r="C10870" s="2" t="s">
        <v>17136</v>
      </c>
      <c r="D10870" s="2" t="s">
        <v>16744</v>
      </c>
      <c r="E10870" s="2" t="s">
        <v>149</v>
      </c>
      <c r="F10870" s="2" t="s">
        <v>16817</v>
      </c>
    </row>
    <row r="10871" spans="1:6" ht="18" customHeight="1">
      <c r="A10871" s="2">
        <v>8703900029</v>
      </c>
      <c r="B10871" s="2" t="s">
        <v>17143</v>
      </c>
      <c r="C10871" s="2" t="s">
        <v>17136</v>
      </c>
      <c r="D10871" s="2" t="s">
        <v>16744</v>
      </c>
      <c r="E10871" s="2" t="s">
        <v>149</v>
      </c>
      <c r="F10871" s="2" t="s">
        <v>16814</v>
      </c>
    </row>
    <row r="10872" spans="1:6" ht="18" customHeight="1">
      <c r="A10872" s="2">
        <v>8703900091</v>
      </c>
      <c r="B10872" s="2" t="s">
        <v>17144</v>
      </c>
      <c r="C10872" s="2" t="s">
        <v>17136</v>
      </c>
      <c r="D10872" s="2" t="s">
        <v>16744</v>
      </c>
      <c r="E10872" s="2" t="s">
        <v>149</v>
      </c>
      <c r="F10872" s="2" t="s">
        <v>17145</v>
      </c>
    </row>
    <row r="10873" spans="1:6" ht="18" customHeight="1">
      <c r="A10873" s="2">
        <v>8703900092</v>
      </c>
      <c r="B10873" s="2" t="s">
        <v>17146</v>
      </c>
      <c r="C10873" s="2" t="s">
        <v>17136</v>
      </c>
      <c r="D10873" s="2" t="s">
        <v>16744</v>
      </c>
      <c r="E10873" s="2" t="s">
        <v>149</v>
      </c>
      <c r="F10873" s="2" t="s">
        <v>17145</v>
      </c>
    </row>
    <row r="10874" spans="1:6" ht="18" customHeight="1">
      <c r="A10874" s="2">
        <v>8703900093</v>
      </c>
      <c r="B10874" s="2" t="s">
        <v>17147</v>
      </c>
      <c r="C10874" s="2" t="s">
        <v>17136</v>
      </c>
      <c r="D10874" s="2" t="s">
        <v>16744</v>
      </c>
      <c r="E10874" s="2" t="s">
        <v>149</v>
      </c>
      <c r="F10874" s="2" t="s">
        <v>17145</v>
      </c>
    </row>
    <row r="10875" spans="1:6" ht="18" customHeight="1">
      <c r="A10875" s="2">
        <v>8703900094</v>
      </c>
      <c r="B10875" s="2" t="s">
        <v>17148</v>
      </c>
      <c r="C10875" s="2" t="s">
        <v>17136</v>
      </c>
      <c r="D10875" s="2" t="s">
        <v>16744</v>
      </c>
      <c r="E10875" s="2" t="s">
        <v>149</v>
      </c>
      <c r="F10875" s="2" t="s">
        <v>17145</v>
      </c>
    </row>
    <row r="10876" spans="1:6" ht="18" customHeight="1">
      <c r="A10876" s="2">
        <v>8703900095</v>
      </c>
      <c r="B10876" s="2" t="s">
        <v>17149</v>
      </c>
      <c r="C10876" s="2" t="s">
        <v>17136</v>
      </c>
      <c r="D10876" s="2" t="s">
        <v>16744</v>
      </c>
      <c r="E10876" s="2" t="s">
        <v>149</v>
      </c>
      <c r="F10876" s="2" t="s">
        <v>17145</v>
      </c>
    </row>
    <row r="10877" spans="1:6" ht="18" customHeight="1">
      <c r="A10877" s="2">
        <v>8703900096</v>
      </c>
      <c r="B10877" s="2" t="s">
        <v>17150</v>
      </c>
      <c r="C10877" s="2" t="s">
        <v>17136</v>
      </c>
      <c r="D10877" s="2" t="s">
        <v>16744</v>
      </c>
      <c r="E10877" s="2" t="s">
        <v>149</v>
      </c>
      <c r="F10877" s="2" t="s">
        <v>17145</v>
      </c>
    </row>
    <row r="10878" spans="1:6" ht="18" customHeight="1">
      <c r="A10878" s="2">
        <v>8703900097</v>
      </c>
      <c r="B10878" s="2" t="s">
        <v>17151</v>
      </c>
      <c r="C10878" s="2" t="s">
        <v>17136</v>
      </c>
      <c r="D10878" s="2" t="s">
        <v>16744</v>
      </c>
      <c r="E10878" s="2" t="s">
        <v>149</v>
      </c>
      <c r="F10878" s="2" t="s">
        <v>17145</v>
      </c>
    </row>
    <row r="10879" spans="1:6" ht="18" customHeight="1">
      <c r="A10879" s="2">
        <v>8703900099</v>
      </c>
      <c r="B10879" s="2" t="s">
        <v>17152</v>
      </c>
      <c r="C10879" s="2" t="s">
        <v>17136</v>
      </c>
      <c r="D10879" s="2" t="s">
        <v>16744</v>
      </c>
      <c r="E10879" s="2" t="s">
        <v>149</v>
      </c>
      <c r="F10879" s="2" t="s">
        <v>17145</v>
      </c>
    </row>
    <row r="10880" spans="1:6" ht="18" customHeight="1">
      <c r="A10880" s="2">
        <v>8704103000</v>
      </c>
      <c r="B10880" s="2" t="s">
        <v>17153</v>
      </c>
      <c r="C10880" s="2" t="s">
        <v>17154</v>
      </c>
      <c r="D10880" s="2" t="s">
        <v>16744</v>
      </c>
      <c r="E10880" s="2" t="s">
        <v>149</v>
      </c>
      <c r="F10880" s="2" t="s">
        <v>13584</v>
      </c>
    </row>
    <row r="10881" spans="1:6" ht="18" customHeight="1">
      <c r="A10881" s="2">
        <v>8704109000</v>
      </c>
      <c r="B10881" s="2" t="s">
        <v>17155</v>
      </c>
      <c r="C10881" s="2" t="s">
        <v>17156</v>
      </c>
      <c r="D10881" s="2" t="s">
        <v>16744</v>
      </c>
      <c r="E10881" s="2" t="s">
        <v>149</v>
      </c>
      <c r="F10881" s="2" t="s">
        <v>13584</v>
      </c>
    </row>
    <row r="10882" spans="1:6" ht="18" customHeight="1">
      <c r="A10882" s="2">
        <v>8704210000</v>
      </c>
      <c r="B10882" s="2" t="s">
        <v>17157</v>
      </c>
      <c r="C10882" s="2" t="s">
        <v>17158</v>
      </c>
      <c r="D10882" s="2" t="s">
        <v>16744</v>
      </c>
      <c r="E10882" s="2" t="s">
        <v>149</v>
      </c>
      <c r="F10882" s="2" t="s">
        <v>16817</v>
      </c>
    </row>
    <row r="10883" spans="1:6" ht="18" customHeight="1">
      <c r="A10883" s="2">
        <v>8704223000</v>
      </c>
      <c r="B10883" s="2" t="s">
        <v>17159</v>
      </c>
      <c r="C10883" s="2" t="s">
        <v>17160</v>
      </c>
      <c r="D10883" s="2" t="s">
        <v>16744</v>
      </c>
      <c r="E10883" s="2" t="s">
        <v>149</v>
      </c>
      <c r="F10883" s="2" t="s">
        <v>16793</v>
      </c>
    </row>
    <row r="10884" spans="1:6" ht="18" customHeight="1">
      <c r="A10884" s="2">
        <v>8704224000</v>
      </c>
      <c r="B10884" s="2" t="s">
        <v>17161</v>
      </c>
      <c r="C10884" s="2" t="s">
        <v>17160</v>
      </c>
      <c r="D10884" s="2" t="s">
        <v>16744</v>
      </c>
      <c r="E10884" s="2" t="s">
        <v>149</v>
      </c>
      <c r="F10884" s="2" t="s">
        <v>16793</v>
      </c>
    </row>
    <row r="10885" spans="1:6" ht="18" customHeight="1">
      <c r="A10885" s="2">
        <v>8704230010</v>
      </c>
      <c r="B10885" s="2" t="s">
        <v>17162</v>
      </c>
      <c r="C10885" s="2" t="s">
        <v>17163</v>
      </c>
      <c r="D10885" s="2" t="s">
        <v>16744</v>
      </c>
      <c r="E10885" s="2" t="s">
        <v>149</v>
      </c>
      <c r="F10885" s="2" t="s">
        <v>16817</v>
      </c>
    </row>
    <row r="10886" spans="1:6" ht="18" customHeight="1">
      <c r="A10886" s="2">
        <v>8704230020</v>
      </c>
      <c r="B10886" s="2" t="s">
        <v>17164</v>
      </c>
      <c r="C10886" s="2" t="s">
        <v>17163</v>
      </c>
      <c r="D10886" s="2" t="s">
        <v>16744</v>
      </c>
      <c r="E10886" s="2" t="s">
        <v>149</v>
      </c>
      <c r="F10886" s="2" t="s">
        <v>16817</v>
      </c>
    </row>
    <row r="10887" spans="1:6" ht="18" customHeight="1">
      <c r="A10887" s="2">
        <v>8704230030</v>
      </c>
      <c r="B10887" s="2" t="s">
        <v>17165</v>
      </c>
      <c r="C10887" s="2" t="s">
        <v>17163</v>
      </c>
      <c r="D10887" s="2" t="s">
        <v>16744</v>
      </c>
      <c r="E10887" s="2" t="s">
        <v>149</v>
      </c>
      <c r="F10887" s="2" t="s">
        <v>16817</v>
      </c>
    </row>
    <row r="10888" spans="1:6" ht="18" customHeight="1">
      <c r="A10888" s="2">
        <v>8704230090</v>
      </c>
      <c r="B10888" s="2" t="s">
        <v>17166</v>
      </c>
      <c r="C10888" s="2" t="s">
        <v>17163</v>
      </c>
      <c r="D10888" s="2" t="s">
        <v>16744</v>
      </c>
      <c r="E10888" s="2" t="s">
        <v>149</v>
      </c>
      <c r="F10888" s="2" t="s">
        <v>16817</v>
      </c>
    </row>
    <row r="10889" spans="1:6" ht="18" customHeight="1">
      <c r="A10889" s="2">
        <v>8704310000</v>
      </c>
      <c r="B10889" s="2" t="s">
        <v>17167</v>
      </c>
      <c r="C10889" s="2" t="s">
        <v>17158</v>
      </c>
      <c r="D10889" s="2" t="s">
        <v>16744</v>
      </c>
      <c r="E10889" s="2" t="s">
        <v>149</v>
      </c>
      <c r="F10889" s="2" t="s">
        <v>16817</v>
      </c>
    </row>
    <row r="10890" spans="1:6" ht="18" customHeight="1">
      <c r="A10890" s="2">
        <v>8704323000</v>
      </c>
      <c r="B10890" s="2" t="s">
        <v>17168</v>
      </c>
      <c r="C10890" s="2" t="s">
        <v>17160</v>
      </c>
      <c r="D10890" s="2" t="s">
        <v>16744</v>
      </c>
      <c r="E10890" s="2" t="s">
        <v>149</v>
      </c>
      <c r="F10890" s="2" t="s">
        <v>16793</v>
      </c>
    </row>
    <row r="10891" spans="1:6" ht="18" customHeight="1">
      <c r="A10891" s="2">
        <v>8704324000</v>
      </c>
      <c r="B10891" s="2" t="s">
        <v>17169</v>
      </c>
      <c r="C10891" s="2" t="s">
        <v>17160</v>
      </c>
      <c r="D10891" s="2" t="s">
        <v>16744</v>
      </c>
      <c r="E10891" s="2" t="s">
        <v>149</v>
      </c>
      <c r="F10891" s="2" t="s">
        <v>16793</v>
      </c>
    </row>
    <row r="10892" spans="1:6" ht="18" customHeight="1">
      <c r="A10892" s="2">
        <v>8704410000</v>
      </c>
      <c r="B10892" s="2" t="s">
        <v>17170</v>
      </c>
      <c r="C10892" s="2" t="s">
        <v>17171</v>
      </c>
      <c r="D10892" s="2" t="s">
        <v>16744</v>
      </c>
      <c r="E10892" s="2" t="s">
        <v>149</v>
      </c>
      <c r="F10892" s="2" t="s">
        <v>16817</v>
      </c>
    </row>
    <row r="10893" spans="1:6" ht="18" customHeight="1">
      <c r="A10893" s="2">
        <v>8704421000</v>
      </c>
      <c r="B10893" s="2" t="s">
        <v>17172</v>
      </c>
      <c r="C10893" s="2" t="s">
        <v>17171</v>
      </c>
      <c r="D10893" s="2" t="s">
        <v>16744</v>
      </c>
      <c r="E10893" s="2" t="s">
        <v>149</v>
      </c>
      <c r="F10893" s="2" t="s">
        <v>16793</v>
      </c>
    </row>
    <row r="10894" spans="1:6" ht="18" customHeight="1">
      <c r="A10894" s="2">
        <v>8704422000</v>
      </c>
      <c r="B10894" s="2" t="s">
        <v>17173</v>
      </c>
      <c r="C10894" s="2" t="s">
        <v>17171</v>
      </c>
      <c r="D10894" s="2" t="s">
        <v>16744</v>
      </c>
      <c r="E10894" s="2" t="s">
        <v>149</v>
      </c>
      <c r="F10894" s="2" t="s">
        <v>16793</v>
      </c>
    </row>
    <row r="10895" spans="1:6" ht="18" customHeight="1">
      <c r="A10895" s="2">
        <v>8704430000</v>
      </c>
      <c r="B10895" s="2" t="s">
        <v>17174</v>
      </c>
      <c r="C10895" s="2" t="s">
        <v>17171</v>
      </c>
      <c r="D10895" s="2" t="s">
        <v>16744</v>
      </c>
      <c r="E10895" s="2" t="s">
        <v>149</v>
      </c>
      <c r="F10895" s="2" t="s">
        <v>16817</v>
      </c>
    </row>
    <row r="10896" spans="1:6" ht="18" customHeight="1">
      <c r="A10896" s="2">
        <v>8704510000</v>
      </c>
      <c r="B10896" s="2" t="s">
        <v>17175</v>
      </c>
      <c r="C10896" s="2" t="s">
        <v>17176</v>
      </c>
      <c r="D10896" s="2" t="s">
        <v>16744</v>
      </c>
      <c r="E10896" s="2" t="s">
        <v>149</v>
      </c>
      <c r="F10896" s="2" t="s">
        <v>16817</v>
      </c>
    </row>
    <row r="10897" spans="1:6" ht="18" customHeight="1">
      <c r="A10897" s="2">
        <v>8704521000</v>
      </c>
      <c r="B10897" s="2" t="s">
        <v>17177</v>
      </c>
      <c r="C10897" s="2" t="s">
        <v>17176</v>
      </c>
      <c r="D10897" s="2" t="s">
        <v>16744</v>
      </c>
      <c r="E10897" s="2" t="s">
        <v>149</v>
      </c>
      <c r="F10897" s="2" t="s">
        <v>16793</v>
      </c>
    </row>
    <row r="10898" spans="1:6" ht="18" customHeight="1">
      <c r="A10898" s="2">
        <v>8704522000</v>
      </c>
      <c r="B10898" s="2" t="s">
        <v>17178</v>
      </c>
      <c r="C10898" s="2" t="s">
        <v>17176</v>
      </c>
      <c r="D10898" s="2" t="s">
        <v>16744</v>
      </c>
      <c r="E10898" s="2" t="s">
        <v>149</v>
      </c>
      <c r="F10898" s="2" t="s">
        <v>16793</v>
      </c>
    </row>
    <row r="10899" spans="1:6" ht="18" customHeight="1">
      <c r="A10899" s="2">
        <v>8704600000</v>
      </c>
      <c r="B10899" s="2" t="s">
        <v>17179</v>
      </c>
      <c r="C10899" s="2" t="s">
        <v>17180</v>
      </c>
      <c r="D10899" s="2" t="s">
        <v>16744</v>
      </c>
      <c r="E10899" s="2" t="s">
        <v>149</v>
      </c>
      <c r="F10899" s="2" t="s">
        <v>16793</v>
      </c>
    </row>
    <row r="10900" spans="1:6" ht="18" customHeight="1">
      <c r="A10900" s="2">
        <v>8704900000</v>
      </c>
      <c r="B10900" s="2" t="s">
        <v>17181</v>
      </c>
      <c r="C10900" s="2" t="s">
        <v>17160</v>
      </c>
      <c r="D10900" s="2" t="s">
        <v>16744</v>
      </c>
      <c r="E10900" s="2" t="s">
        <v>149</v>
      </c>
      <c r="F10900" s="2" t="s">
        <v>16793</v>
      </c>
    </row>
    <row r="10901" spans="1:6" ht="18" customHeight="1">
      <c r="A10901" s="2">
        <v>8705102100</v>
      </c>
      <c r="B10901" s="2" t="s">
        <v>17182</v>
      </c>
      <c r="C10901" s="2" t="s">
        <v>17183</v>
      </c>
      <c r="D10901" s="2" t="s">
        <v>16744</v>
      </c>
      <c r="E10901" s="2" t="s">
        <v>149</v>
      </c>
      <c r="F10901" s="2" t="s">
        <v>13584</v>
      </c>
    </row>
    <row r="10902" spans="1:6" ht="18" customHeight="1">
      <c r="A10902" s="2">
        <v>8705102200</v>
      </c>
      <c r="B10902" s="2" t="s">
        <v>17184</v>
      </c>
      <c r="C10902" s="2" t="s">
        <v>17183</v>
      </c>
      <c r="D10902" s="2" t="s">
        <v>16744</v>
      </c>
      <c r="E10902" s="2" t="s">
        <v>149</v>
      </c>
      <c r="F10902" s="2" t="s">
        <v>13584</v>
      </c>
    </row>
    <row r="10903" spans="1:6" ht="18" customHeight="1">
      <c r="A10903" s="2">
        <v>8705102300</v>
      </c>
      <c r="B10903" s="2" t="s">
        <v>17185</v>
      </c>
      <c r="C10903" s="2" t="s">
        <v>17183</v>
      </c>
      <c r="D10903" s="2" t="s">
        <v>16744</v>
      </c>
      <c r="E10903" s="2" t="s">
        <v>149</v>
      </c>
      <c r="F10903" s="2" t="s">
        <v>13584</v>
      </c>
    </row>
    <row r="10904" spans="1:6" ht="18" customHeight="1">
      <c r="A10904" s="2">
        <v>8705109100</v>
      </c>
      <c r="B10904" s="2" t="s">
        <v>17186</v>
      </c>
      <c r="C10904" s="2" t="s">
        <v>17183</v>
      </c>
      <c r="D10904" s="2" t="s">
        <v>16744</v>
      </c>
      <c r="E10904" s="2" t="s">
        <v>149</v>
      </c>
      <c r="F10904" s="2" t="s">
        <v>13584</v>
      </c>
    </row>
    <row r="10905" spans="1:6" ht="18" customHeight="1">
      <c r="A10905" s="2">
        <v>8705109200</v>
      </c>
      <c r="B10905" s="2" t="s">
        <v>17187</v>
      </c>
      <c r="C10905" s="2" t="s">
        <v>17183</v>
      </c>
      <c r="D10905" s="2" t="s">
        <v>16744</v>
      </c>
      <c r="E10905" s="2" t="s">
        <v>149</v>
      </c>
      <c r="F10905" s="2" t="s">
        <v>13584</v>
      </c>
    </row>
    <row r="10906" spans="1:6" ht="18" customHeight="1">
      <c r="A10906" s="2">
        <v>8705109300</v>
      </c>
      <c r="B10906" s="2" t="s">
        <v>17188</v>
      </c>
      <c r="C10906" s="2" t="s">
        <v>17183</v>
      </c>
      <c r="D10906" s="2" t="s">
        <v>16744</v>
      </c>
      <c r="E10906" s="2" t="s">
        <v>149</v>
      </c>
      <c r="F10906" s="2" t="s">
        <v>13584</v>
      </c>
    </row>
    <row r="10907" spans="1:6" ht="18" customHeight="1">
      <c r="A10907" s="2">
        <v>8705200000</v>
      </c>
      <c r="B10907" s="2" t="s">
        <v>17189</v>
      </c>
      <c r="C10907" s="2" t="s">
        <v>9068</v>
      </c>
      <c r="D10907" s="2" t="s">
        <v>16744</v>
      </c>
      <c r="E10907" s="2" t="s">
        <v>149</v>
      </c>
      <c r="F10907" s="2" t="s">
        <v>13584</v>
      </c>
    </row>
    <row r="10908" spans="1:6" ht="18" customHeight="1">
      <c r="A10908" s="2">
        <v>8705301000</v>
      </c>
      <c r="B10908" s="2" t="s">
        <v>17190</v>
      </c>
      <c r="C10908" s="2" t="s">
        <v>17191</v>
      </c>
      <c r="D10908" s="2" t="s">
        <v>16744</v>
      </c>
      <c r="E10908" s="2" t="s">
        <v>149</v>
      </c>
      <c r="F10908" s="2" t="s">
        <v>13584</v>
      </c>
    </row>
    <row r="10909" spans="1:6" ht="18" customHeight="1">
      <c r="A10909" s="2">
        <v>8705309000</v>
      </c>
      <c r="B10909" s="2" t="s">
        <v>17192</v>
      </c>
      <c r="C10909" s="2" t="s">
        <v>17191</v>
      </c>
      <c r="D10909" s="2" t="s">
        <v>16744</v>
      </c>
      <c r="E10909" s="2" t="s">
        <v>149</v>
      </c>
      <c r="F10909" s="2" t="s">
        <v>13584</v>
      </c>
    </row>
    <row r="10910" spans="1:6" ht="18" customHeight="1">
      <c r="A10910" s="2">
        <v>8705400000</v>
      </c>
      <c r="B10910" s="2" t="s">
        <v>17193</v>
      </c>
      <c r="C10910" s="2" t="s">
        <v>17191</v>
      </c>
      <c r="D10910" s="2" t="s">
        <v>16744</v>
      </c>
      <c r="E10910" s="2" t="s">
        <v>149</v>
      </c>
      <c r="F10910" s="2" t="s">
        <v>13584</v>
      </c>
    </row>
    <row r="10911" spans="1:6" ht="18" customHeight="1">
      <c r="A10911" s="2">
        <v>8705901000</v>
      </c>
      <c r="B10911" s="2" t="s">
        <v>17194</v>
      </c>
      <c r="C10911" s="2" t="s">
        <v>17195</v>
      </c>
      <c r="D10911" s="2" t="s">
        <v>16744</v>
      </c>
      <c r="E10911" s="2" t="s">
        <v>149</v>
      </c>
      <c r="F10911" s="2" t="s">
        <v>13584</v>
      </c>
    </row>
    <row r="10912" spans="1:6" ht="18" customHeight="1">
      <c r="A10912" s="2">
        <v>8705902000</v>
      </c>
      <c r="B10912" s="2" t="s">
        <v>17196</v>
      </c>
      <c r="C10912" s="2" t="s">
        <v>17195</v>
      </c>
      <c r="D10912" s="2" t="s">
        <v>16744</v>
      </c>
      <c r="E10912" s="2" t="s">
        <v>149</v>
      </c>
      <c r="F10912" s="2" t="s">
        <v>13584</v>
      </c>
    </row>
    <row r="10913" spans="1:6" ht="18" customHeight="1">
      <c r="A10913" s="2">
        <v>8705903000</v>
      </c>
      <c r="B10913" s="2" t="s">
        <v>17197</v>
      </c>
      <c r="C10913" s="2" t="s">
        <v>17195</v>
      </c>
      <c r="D10913" s="2" t="s">
        <v>16744</v>
      </c>
      <c r="E10913" s="2" t="s">
        <v>149</v>
      </c>
      <c r="F10913" s="2" t="s">
        <v>13584</v>
      </c>
    </row>
    <row r="10914" spans="1:6" ht="18" customHeight="1">
      <c r="A10914" s="2">
        <v>8705904000</v>
      </c>
      <c r="B10914" s="2" t="s">
        <v>17198</v>
      </c>
      <c r="C10914" s="2" t="s">
        <v>17195</v>
      </c>
      <c r="D10914" s="2" t="s">
        <v>16744</v>
      </c>
      <c r="E10914" s="2" t="s">
        <v>149</v>
      </c>
      <c r="F10914" s="2" t="s">
        <v>13584</v>
      </c>
    </row>
    <row r="10915" spans="1:6" ht="18" customHeight="1">
      <c r="A10915" s="2">
        <v>8705905100</v>
      </c>
      <c r="B10915" s="2" t="s">
        <v>17199</v>
      </c>
      <c r="C10915" s="2" t="s">
        <v>17195</v>
      </c>
      <c r="D10915" s="2" t="s">
        <v>16744</v>
      </c>
      <c r="E10915" s="2" t="s">
        <v>149</v>
      </c>
      <c r="F10915" s="2">
        <v>6</v>
      </c>
    </row>
    <row r="10916" spans="1:6" ht="18" customHeight="1">
      <c r="A10916" s="2">
        <v>8705905900</v>
      </c>
      <c r="B10916" s="2" t="s">
        <v>17200</v>
      </c>
      <c r="C10916" s="2" t="s">
        <v>17195</v>
      </c>
      <c r="D10916" s="2" t="s">
        <v>16744</v>
      </c>
      <c r="E10916" s="2" t="s">
        <v>149</v>
      </c>
      <c r="F10916" s="2" t="s">
        <v>13584</v>
      </c>
    </row>
    <row r="10917" spans="1:6" ht="18" customHeight="1">
      <c r="A10917" s="2">
        <v>8705906000</v>
      </c>
      <c r="B10917" s="2" t="s">
        <v>17201</v>
      </c>
      <c r="C10917" s="2" t="s">
        <v>17195</v>
      </c>
      <c r="D10917" s="2" t="s">
        <v>16744</v>
      </c>
      <c r="E10917" s="2" t="s">
        <v>149</v>
      </c>
      <c r="F10917" s="2" t="s">
        <v>13584</v>
      </c>
    </row>
    <row r="10918" spans="1:6" ht="18" customHeight="1">
      <c r="A10918" s="2">
        <v>8705907000</v>
      </c>
      <c r="B10918" s="2" t="s">
        <v>17202</v>
      </c>
      <c r="C10918" s="2" t="s">
        <v>17195</v>
      </c>
      <c r="D10918" s="2" t="s">
        <v>16744</v>
      </c>
      <c r="E10918" s="2" t="s">
        <v>149</v>
      </c>
      <c r="F10918" s="2" t="s">
        <v>13584</v>
      </c>
    </row>
    <row r="10919" spans="1:6" ht="18" customHeight="1">
      <c r="A10919" s="2">
        <v>8705908000</v>
      </c>
      <c r="B10919" s="2" t="s">
        <v>17203</v>
      </c>
      <c r="C10919" s="2" t="s">
        <v>17195</v>
      </c>
      <c r="D10919" s="2" t="s">
        <v>16744</v>
      </c>
      <c r="E10919" s="2" t="s">
        <v>149</v>
      </c>
      <c r="F10919" s="2" t="s">
        <v>13584</v>
      </c>
    </row>
    <row r="10920" spans="1:6" ht="18" customHeight="1">
      <c r="A10920" s="2">
        <v>8705909100</v>
      </c>
      <c r="B10920" s="2" t="s">
        <v>17204</v>
      </c>
      <c r="C10920" s="2" t="s">
        <v>17195</v>
      </c>
      <c r="D10920" s="2" t="s">
        <v>16744</v>
      </c>
      <c r="E10920" s="2" t="s">
        <v>149</v>
      </c>
      <c r="F10920" s="2" t="s">
        <v>13584</v>
      </c>
    </row>
    <row r="10921" spans="1:6" ht="18" customHeight="1">
      <c r="A10921" s="2">
        <v>8705909930</v>
      </c>
      <c r="B10921" s="2" t="s">
        <v>17205</v>
      </c>
      <c r="C10921" s="2" t="s">
        <v>17195</v>
      </c>
      <c r="D10921" s="2" t="s">
        <v>16744</v>
      </c>
      <c r="E10921" s="2" t="s">
        <v>149</v>
      </c>
      <c r="F10921" s="2">
        <v>6</v>
      </c>
    </row>
    <row r="10922" spans="1:6" ht="18" customHeight="1">
      <c r="A10922" s="2">
        <v>8705909990</v>
      </c>
      <c r="B10922" s="2" t="s">
        <v>17206</v>
      </c>
      <c r="C10922" s="2" t="s">
        <v>17195</v>
      </c>
      <c r="D10922" s="2" t="s">
        <v>16744</v>
      </c>
      <c r="E10922" s="2" t="s">
        <v>149</v>
      </c>
      <c r="F10922" s="2" t="s">
        <v>13584</v>
      </c>
    </row>
    <row r="10923" spans="1:6" ht="18" customHeight="1">
      <c r="A10923" s="2">
        <v>8706001000</v>
      </c>
      <c r="B10923" s="2" t="s">
        <v>17207</v>
      </c>
      <c r="C10923" s="2" t="s">
        <v>17208</v>
      </c>
      <c r="D10923" s="2" t="s">
        <v>14241</v>
      </c>
      <c r="E10923" s="2" t="s">
        <v>149</v>
      </c>
      <c r="F10923" s="2">
        <v>6</v>
      </c>
    </row>
    <row r="10924" spans="1:6" ht="18" customHeight="1">
      <c r="A10924" s="2">
        <v>8706002100</v>
      </c>
      <c r="B10924" s="2" t="s">
        <v>17209</v>
      </c>
      <c r="C10924" s="2" t="s">
        <v>17210</v>
      </c>
      <c r="D10924" s="2" t="s">
        <v>14241</v>
      </c>
      <c r="E10924" s="2" t="s">
        <v>149</v>
      </c>
      <c r="F10924" s="2" t="s">
        <v>16817</v>
      </c>
    </row>
    <row r="10925" spans="1:6" ht="18" customHeight="1">
      <c r="A10925" s="2">
        <v>8706002200</v>
      </c>
      <c r="B10925" s="2" t="s">
        <v>17211</v>
      </c>
      <c r="C10925" s="2" t="s">
        <v>17210</v>
      </c>
      <c r="D10925" s="2" t="s">
        <v>14241</v>
      </c>
      <c r="E10925" s="2" t="s">
        <v>149</v>
      </c>
      <c r="F10925" s="2" t="s">
        <v>16817</v>
      </c>
    </row>
    <row r="10926" spans="1:6" ht="18" customHeight="1">
      <c r="A10926" s="2">
        <v>8706003000</v>
      </c>
      <c r="B10926" s="2" t="s">
        <v>17212</v>
      </c>
      <c r="C10926" s="2" t="s">
        <v>17213</v>
      </c>
      <c r="D10926" s="2" t="s">
        <v>14241</v>
      </c>
      <c r="E10926" s="2" t="s">
        <v>149</v>
      </c>
      <c r="F10926" s="2" t="s">
        <v>16853</v>
      </c>
    </row>
    <row r="10927" spans="1:6" ht="18" customHeight="1">
      <c r="A10927" s="2">
        <v>8706004000</v>
      </c>
      <c r="B10927" s="2" t="s">
        <v>17214</v>
      </c>
      <c r="C10927" s="2" t="s">
        <v>17213</v>
      </c>
      <c r="D10927" s="2" t="s">
        <v>14241</v>
      </c>
      <c r="E10927" s="2" t="s">
        <v>149</v>
      </c>
      <c r="F10927" s="2" t="s">
        <v>16814</v>
      </c>
    </row>
    <row r="10928" spans="1:6" ht="18" customHeight="1">
      <c r="A10928" s="2">
        <v>8706009000</v>
      </c>
      <c r="B10928" s="2" t="s">
        <v>17215</v>
      </c>
      <c r="C10928" s="2" t="s">
        <v>17208</v>
      </c>
      <c r="D10928" s="2" t="s">
        <v>14241</v>
      </c>
      <c r="E10928" s="2" t="s">
        <v>149</v>
      </c>
      <c r="F10928" s="2" t="s">
        <v>16817</v>
      </c>
    </row>
    <row r="10929" spans="1:6" ht="18" customHeight="1">
      <c r="A10929" s="2">
        <v>8707100000</v>
      </c>
      <c r="B10929" s="2" t="s">
        <v>17216</v>
      </c>
      <c r="C10929" s="2" t="s">
        <v>17208</v>
      </c>
      <c r="D10929" s="2" t="s">
        <v>14241</v>
      </c>
      <c r="E10929" s="2" t="s">
        <v>149</v>
      </c>
      <c r="F10929" s="2">
        <v>6</v>
      </c>
    </row>
    <row r="10930" spans="1:6" ht="18" customHeight="1">
      <c r="A10930" s="2">
        <v>8707901000</v>
      </c>
      <c r="B10930" s="2" t="s">
        <v>17217</v>
      </c>
      <c r="C10930" s="2" t="s">
        <v>17208</v>
      </c>
      <c r="D10930" s="2" t="s">
        <v>14241</v>
      </c>
      <c r="E10930" s="2" t="s">
        <v>149</v>
      </c>
      <c r="F10930" s="2">
        <v>6</v>
      </c>
    </row>
    <row r="10931" spans="1:6" ht="18" customHeight="1">
      <c r="A10931" s="2">
        <v>8707909000</v>
      </c>
      <c r="B10931" s="2" t="s">
        <v>17218</v>
      </c>
      <c r="C10931" s="2" t="s">
        <v>17208</v>
      </c>
      <c r="D10931" s="2" t="s">
        <v>14241</v>
      </c>
      <c r="E10931" s="2" t="s">
        <v>149</v>
      </c>
      <c r="F10931" s="2">
        <v>6</v>
      </c>
    </row>
    <row r="10932" spans="1:6" ht="18" customHeight="1">
      <c r="A10932" s="2">
        <v>8708100000</v>
      </c>
      <c r="B10932" s="2" t="s">
        <v>17219</v>
      </c>
      <c r="C10932" s="2" t="s">
        <v>17220</v>
      </c>
      <c r="D10932" s="2" t="s">
        <v>149</v>
      </c>
      <c r="E10932" s="2"/>
      <c r="F10932" s="2">
        <v>6</v>
      </c>
    </row>
    <row r="10933" spans="1:6" ht="18" customHeight="1">
      <c r="A10933" s="2">
        <v>8708210000</v>
      </c>
      <c r="B10933" s="2" t="s">
        <v>17221</v>
      </c>
      <c r="C10933" s="2" t="s">
        <v>17220</v>
      </c>
      <c r="D10933" s="2" t="s">
        <v>149</v>
      </c>
      <c r="E10933" s="2"/>
      <c r="F10933" s="2" t="s">
        <v>13584</v>
      </c>
    </row>
    <row r="10934" spans="1:6" ht="18" customHeight="1">
      <c r="A10934" s="2">
        <v>8708221100</v>
      </c>
      <c r="B10934" s="2" t="s">
        <v>17222</v>
      </c>
      <c r="C10934" s="2" t="s">
        <v>17220</v>
      </c>
      <c r="D10934" s="2" t="s">
        <v>149</v>
      </c>
      <c r="E10934" s="2" t="s">
        <v>146</v>
      </c>
      <c r="F10934" s="2">
        <v>6</v>
      </c>
    </row>
    <row r="10935" spans="1:6" ht="18" customHeight="1">
      <c r="A10935" s="2">
        <v>8708221200</v>
      </c>
      <c r="B10935" s="2" t="s">
        <v>17223</v>
      </c>
      <c r="C10935" s="2" t="s">
        <v>17220</v>
      </c>
      <c r="D10935" s="2" t="s">
        <v>149</v>
      </c>
      <c r="E10935" s="2" t="s">
        <v>146</v>
      </c>
      <c r="F10935" s="2">
        <v>6</v>
      </c>
    </row>
    <row r="10936" spans="1:6" ht="18" customHeight="1">
      <c r="A10936" s="2">
        <v>8708229000</v>
      </c>
      <c r="B10936" s="2" t="s">
        <v>17224</v>
      </c>
      <c r="C10936" s="2" t="s">
        <v>17220</v>
      </c>
      <c r="D10936" s="2" t="s">
        <v>149</v>
      </c>
      <c r="E10936" s="2" t="s">
        <v>146</v>
      </c>
      <c r="F10936" s="2">
        <v>6</v>
      </c>
    </row>
    <row r="10937" spans="1:6" ht="18" customHeight="1">
      <c r="A10937" s="2">
        <v>8708293000</v>
      </c>
      <c r="B10937" s="2" t="s">
        <v>17225</v>
      </c>
      <c r="C10937" s="2" t="s">
        <v>17220</v>
      </c>
      <c r="D10937" s="2" t="s">
        <v>149</v>
      </c>
      <c r="E10937" s="2"/>
      <c r="F10937" s="2">
        <v>6</v>
      </c>
    </row>
    <row r="10938" spans="1:6" ht="18" customHeight="1">
      <c r="A10938" s="2">
        <v>8708295100</v>
      </c>
      <c r="B10938" s="2" t="s">
        <v>17226</v>
      </c>
      <c r="C10938" s="2" t="s">
        <v>17220</v>
      </c>
      <c r="D10938" s="2" t="s">
        <v>149</v>
      </c>
      <c r="E10938" s="2"/>
      <c r="F10938" s="2">
        <v>6</v>
      </c>
    </row>
    <row r="10939" spans="1:6" ht="18" customHeight="1">
      <c r="A10939" s="2">
        <v>8708295200</v>
      </c>
      <c r="B10939" s="2" t="s">
        <v>17227</v>
      </c>
      <c r="C10939" s="2" t="s">
        <v>17220</v>
      </c>
      <c r="D10939" s="2" t="s">
        <v>149</v>
      </c>
      <c r="E10939" s="2" t="s">
        <v>5439</v>
      </c>
      <c r="F10939" s="2">
        <v>6</v>
      </c>
    </row>
    <row r="10940" spans="1:6" ht="18" customHeight="1">
      <c r="A10940" s="2">
        <v>8708295300</v>
      </c>
      <c r="B10940" s="2" t="s">
        <v>17228</v>
      </c>
      <c r="C10940" s="2" t="s">
        <v>17220</v>
      </c>
      <c r="D10940" s="2" t="s">
        <v>149</v>
      </c>
      <c r="E10940" s="2"/>
      <c r="F10940" s="2">
        <v>6</v>
      </c>
    </row>
    <row r="10941" spans="1:6" ht="18" customHeight="1">
      <c r="A10941" s="2">
        <v>8708295400</v>
      </c>
      <c r="B10941" s="2" t="s">
        <v>17229</v>
      </c>
      <c r="C10941" s="2" t="s">
        <v>17220</v>
      </c>
      <c r="D10941" s="2" t="s">
        <v>149</v>
      </c>
      <c r="E10941" s="2"/>
      <c r="F10941" s="2">
        <v>6</v>
      </c>
    </row>
    <row r="10942" spans="1:6" ht="18" customHeight="1">
      <c r="A10942" s="2">
        <v>8708295500</v>
      </c>
      <c r="B10942" s="2" t="s">
        <v>17230</v>
      </c>
      <c r="C10942" s="2" t="s">
        <v>17220</v>
      </c>
      <c r="D10942" s="2" t="s">
        <v>149</v>
      </c>
      <c r="E10942" s="2"/>
      <c r="F10942" s="2">
        <v>6</v>
      </c>
    </row>
    <row r="10943" spans="1:6" ht="18" customHeight="1">
      <c r="A10943" s="2">
        <v>8708295600</v>
      </c>
      <c r="B10943" s="2" t="s">
        <v>17231</v>
      </c>
      <c r="C10943" s="2" t="s">
        <v>17220</v>
      </c>
      <c r="D10943" s="2" t="s">
        <v>149</v>
      </c>
      <c r="E10943" s="2"/>
      <c r="F10943" s="2">
        <v>6</v>
      </c>
    </row>
    <row r="10944" spans="1:6" ht="18" customHeight="1">
      <c r="A10944" s="2">
        <v>8708295700</v>
      </c>
      <c r="B10944" s="2" t="s">
        <v>17232</v>
      </c>
      <c r="C10944" s="2" t="s">
        <v>17220</v>
      </c>
      <c r="D10944" s="2" t="s">
        <v>149</v>
      </c>
      <c r="E10944" s="2"/>
      <c r="F10944" s="2">
        <v>6</v>
      </c>
    </row>
    <row r="10945" spans="1:6" ht="18" customHeight="1">
      <c r="A10945" s="2">
        <v>8708295900</v>
      </c>
      <c r="B10945" s="2" t="s">
        <v>17233</v>
      </c>
      <c r="C10945" s="2" t="s">
        <v>17220</v>
      </c>
      <c r="D10945" s="2" t="s">
        <v>149</v>
      </c>
      <c r="E10945" s="2"/>
      <c r="F10945" s="2">
        <v>6</v>
      </c>
    </row>
    <row r="10946" spans="1:6" ht="18" customHeight="1">
      <c r="A10946" s="2">
        <v>8708299000</v>
      </c>
      <c r="B10946" s="2" t="s">
        <v>17234</v>
      </c>
      <c r="C10946" s="2" t="s">
        <v>17220</v>
      </c>
      <c r="D10946" s="2" t="s">
        <v>149</v>
      </c>
      <c r="E10946" s="2"/>
      <c r="F10946" s="2">
        <v>6</v>
      </c>
    </row>
    <row r="10947" spans="1:6" ht="18" customHeight="1">
      <c r="A10947" s="2">
        <v>8708301000</v>
      </c>
      <c r="B10947" s="2" t="s">
        <v>17235</v>
      </c>
      <c r="C10947" s="2" t="s">
        <v>17220</v>
      </c>
      <c r="D10947" s="2" t="s">
        <v>149</v>
      </c>
      <c r="E10947" s="2"/>
      <c r="F10947" s="2">
        <v>6</v>
      </c>
    </row>
    <row r="10948" spans="1:6" ht="18" customHeight="1">
      <c r="A10948" s="2">
        <v>8708302100</v>
      </c>
      <c r="B10948" s="2" t="s">
        <v>17236</v>
      </c>
      <c r="C10948" s="2" t="s">
        <v>17220</v>
      </c>
      <c r="D10948" s="2" t="s">
        <v>149</v>
      </c>
      <c r="E10948" s="2"/>
      <c r="F10948" s="2">
        <v>6</v>
      </c>
    </row>
    <row r="10949" spans="1:6" ht="18" customHeight="1">
      <c r="A10949" s="2">
        <v>8708302900</v>
      </c>
      <c r="B10949" s="2" t="s">
        <v>17237</v>
      </c>
      <c r="C10949" s="2" t="s">
        <v>17220</v>
      </c>
      <c r="D10949" s="2" t="s">
        <v>149</v>
      </c>
      <c r="E10949" s="2"/>
      <c r="F10949" s="2">
        <v>6</v>
      </c>
    </row>
    <row r="10950" spans="1:6" ht="18" customHeight="1">
      <c r="A10950" s="2">
        <v>8708309100</v>
      </c>
      <c r="B10950" s="2" t="s">
        <v>17238</v>
      </c>
      <c r="C10950" s="2" t="s">
        <v>17220</v>
      </c>
      <c r="D10950" s="2" t="s">
        <v>149</v>
      </c>
      <c r="E10950" s="2"/>
      <c r="F10950" s="2">
        <v>6</v>
      </c>
    </row>
    <row r="10951" spans="1:6" ht="18" customHeight="1">
      <c r="A10951" s="2">
        <v>8708309200</v>
      </c>
      <c r="B10951" s="2" t="s">
        <v>17239</v>
      </c>
      <c r="C10951" s="2" t="s">
        <v>17220</v>
      </c>
      <c r="D10951" s="2" t="s">
        <v>149</v>
      </c>
      <c r="E10951" s="2"/>
      <c r="F10951" s="2">
        <v>6</v>
      </c>
    </row>
    <row r="10952" spans="1:6" ht="18" customHeight="1">
      <c r="A10952" s="2">
        <v>8708309300</v>
      </c>
      <c r="B10952" s="2" t="s">
        <v>17240</v>
      </c>
      <c r="C10952" s="2" t="s">
        <v>17220</v>
      </c>
      <c r="D10952" s="2" t="s">
        <v>149</v>
      </c>
      <c r="E10952" s="2"/>
      <c r="F10952" s="2">
        <v>6</v>
      </c>
    </row>
    <row r="10953" spans="1:6" ht="18" customHeight="1">
      <c r="A10953" s="2">
        <v>8708309400</v>
      </c>
      <c r="B10953" s="2" t="s">
        <v>17241</v>
      </c>
      <c r="C10953" s="2" t="s">
        <v>17220</v>
      </c>
      <c r="D10953" s="2" t="s">
        <v>149</v>
      </c>
      <c r="E10953" s="2"/>
      <c r="F10953" s="2">
        <v>6</v>
      </c>
    </row>
    <row r="10954" spans="1:6" ht="18" customHeight="1">
      <c r="A10954" s="2">
        <v>8708309500</v>
      </c>
      <c r="B10954" s="2" t="s">
        <v>17242</v>
      </c>
      <c r="C10954" s="2" t="s">
        <v>17220</v>
      </c>
      <c r="D10954" s="2" t="s">
        <v>149</v>
      </c>
      <c r="E10954" s="2"/>
      <c r="F10954" s="2">
        <v>6</v>
      </c>
    </row>
    <row r="10955" spans="1:6" ht="18" customHeight="1">
      <c r="A10955" s="2">
        <v>8708309600</v>
      </c>
      <c r="B10955" s="2" t="s">
        <v>17243</v>
      </c>
      <c r="C10955" s="2" t="s">
        <v>17220</v>
      </c>
      <c r="D10955" s="2" t="s">
        <v>149</v>
      </c>
      <c r="E10955" s="2"/>
      <c r="F10955" s="2">
        <v>6</v>
      </c>
    </row>
    <row r="10956" spans="1:6" ht="18" customHeight="1">
      <c r="A10956" s="2">
        <v>8708309911</v>
      </c>
      <c r="B10956" s="2" t="s">
        <v>17244</v>
      </c>
      <c r="C10956" s="2" t="s">
        <v>17220</v>
      </c>
      <c r="D10956" s="2" t="s">
        <v>149</v>
      </c>
      <c r="E10956" s="2" t="s">
        <v>5439</v>
      </c>
      <c r="F10956" s="2">
        <v>6</v>
      </c>
    </row>
    <row r="10957" spans="1:6" ht="18" customHeight="1">
      <c r="A10957" s="2">
        <v>8708309919</v>
      </c>
      <c r="B10957" s="2" t="s">
        <v>17245</v>
      </c>
      <c r="C10957" s="2" t="s">
        <v>17220</v>
      </c>
      <c r="D10957" s="2" t="s">
        <v>149</v>
      </c>
      <c r="E10957" s="2" t="s">
        <v>5439</v>
      </c>
      <c r="F10957" s="2">
        <v>6</v>
      </c>
    </row>
    <row r="10958" spans="1:6" ht="18" customHeight="1">
      <c r="A10958" s="2">
        <v>8708309920</v>
      </c>
      <c r="B10958" s="2" t="s">
        <v>17246</v>
      </c>
      <c r="C10958" s="2" t="s">
        <v>17220</v>
      </c>
      <c r="D10958" s="2" t="s">
        <v>149</v>
      </c>
      <c r="E10958" s="2" t="s">
        <v>5439</v>
      </c>
      <c r="F10958" s="2">
        <v>6</v>
      </c>
    </row>
    <row r="10959" spans="1:6" ht="18" customHeight="1">
      <c r="A10959" s="2">
        <v>8708309990</v>
      </c>
      <c r="B10959" s="2" t="s">
        <v>17247</v>
      </c>
      <c r="C10959" s="2" t="s">
        <v>17220</v>
      </c>
      <c r="D10959" s="2" t="s">
        <v>149</v>
      </c>
      <c r="E10959" s="2" t="s">
        <v>5439</v>
      </c>
      <c r="F10959" s="2">
        <v>6</v>
      </c>
    </row>
    <row r="10960" spans="1:6" ht="18" customHeight="1">
      <c r="A10960" s="2">
        <v>8708401010</v>
      </c>
      <c r="B10960" s="2" t="s">
        <v>17248</v>
      </c>
      <c r="C10960" s="2" t="s">
        <v>17249</v>
      </c>
      <c r="D10960" s="2" t="s">
        <v>5439</v>
      </c>
      <c r="E10960" s="2" t="s">
        <v>149</v>
      </c>
      <c r="F10960" s="2">
        <v>6</v>
      </c>
    </row>
    <row r="10961" spans="1:6" ht="18" customHeight="1">
      <c r="A10961" s="2">
        <v>8708401090</v>
      </c>
      <c r="B10961" s="2" t="s">
        <v>17250</v>
      </c>
      <c r="C10961" s="2" t="s">
        <v>17249</v>
      </c>
      <c r="D10961" s="2" t="s">
        <v>5439</v>
      </c>
      <c r="E10961" s="2" t="s">
        <v>149</v>
      </c>
      <c r="F10961" s="2">
        <v>6</v>
      </c>
    </row>
    <row r="10962" spans="1:6" ht="18" customHeight="1">
      <c r="A10962" s="2">
        <v>8708402000</v>
      </c>
      <c r="B10962" s="2" t="s">
        <v>17251</v>
      </c>
      <c r="C10962" s="2" t="s">
        <v>17252</v>
      </c>
      <c r="D10962" s="2" t="s">
        <v>5439</v>
      </c>
      <c r="E10962" s="2" t="s">
        <v>149</v>
      </c>
      <c r="F10962" s="2">
        <v>6</v>
      </c>
    </row>
    <row r="10963" spans="1:6" ht="18" customHeight="1">
      <c r="A10963" s="2">
        <v>8708403001</v>
      </c>
      <c r="B10963" s="2" t="s">
        <v>17253</v>
      </c>
      <c r="C10963" s="2" t="s">
        <v>17254</v>
      </c>
      <c r="D10963" s="2" t="s">
        <v>5439</v>
      </c>
      <c r="E10963" s="2" t="s">
        <v>149</v>
      </c>
      <c r="F10963" s="2">
        <v>6</v>
      </c>
    </row>
    <row r="10964" spans="1:6" ht="18" customHeight="1">
      <c r="A10964" s="2">
        <v>8708403090</v>
      </c>
      <c r="B10964" s="2" t="s">
        <v>17255</v>
      </c>
      <c r="C10964" s="2" t="s">
        <v>17254</v>
      </c>
      <c r="D10964" s="2" t="s">
        <v>5439</v>
      </c>
      <c r="E10964" s="2" t="s">
        <v>149</v>
      </c>
      <c r="F10964" s="2">
        <v>6</v>
      </c>
    </row>
    <row r="10965" spans="1:6" ht="18" customHeight="1">
      <c r="A10965" s="2">
        <v>8708404000</v>
      </c>
      <c r="B10965" s="2" t="s">
        <v>17256</v>
      </c>
      <c r="C10965" s="2" t="s">
        <v>17254</v>
      </c>
      <c r="D10965" s="2" t="s">
        <v>5439</v>
      </c>
      <c r="E10965" s="2" t="s">
        <v>149</v>
      </c>
      <c r="F10965" s="2">
        <v>6</v>
      </c>
    </row>
    <row r="10966" spans="1:6" ht="18" customHeight="1">
      <c r="A10966" s="2">
        <v>8708405000</v>
      </c>
      <c r="B10966" s="2" t="s">
        <v>17257</v>
      </c>
      <c r="C10966" s="2" t="s">
        <v>17254</v>
      </c>
      <c r="D10966" s="2" t="s">
        <v>5439</v>
      </c>
      <c r="E10966" s="2" t="s">
        <v>149</v>
      </c>
      <c r="F10966" s="2">
        <v>6</v>
      </c>
    </row>
    <row r="10967" spans="1:6" ht="18" customHeight="1">
      <c r="A10967" s="2">
        <v>8708406010</v>
      </c>
      <c r="B10967" s="2" t="s">
        <v>17258</v>
      </c>
      <c r="C10967" s="2" t="s">
        <v>17254</v>
      </c>
      <c r="D10967" s="2" t="s">
        <v>5439</v>
      </c>
      <c r="E10967" s="2" t="s">
        <v>149</v>
      </c>
      <c r="F10967" s="2">
        <v>6</v>
      </c>
    </row>
    <row r="10968" spans="1:6" ht="18" customHeight="1">
      <c r="A10968" s="2">
        <v>8708406090</v>
      </c>
      <c r="B10968" s="2" t="s">
        <v>17259</v>
      </c>
      <c r="C10968" s="2" t="s">
        <v>17254</v>
      </c>
      <c r="D10968" s="2" t="s">
        <v>5439</v>
      </c>
      <c r="E10968" s="2" t="s">
        <v>149</v>
      </c>
      <c r="F10968" s="2">
        <v>6</v>
      </c>
    </row>
    <row r="10969" spans="1:6" ht="18" customHeight="1">
      <c r="A10969" s="2">
        <v>8708409110</v>
      </c>
      <c r="B10969" s="2" t="s">
        <v>17260</v>
      </c>
      <c r="C10969" s="2" t="s">
        <v>17261</v>
      </c>
      <c r="D10969" s="2" t="s">
        <v>5439</v>
      </c>
      <c r="E10969" s="2" t="s">
        <v>149</v>
      </c>
      <c r="F10969" s="2">
        <v>6</v>
      </c>
    </row>
    <row r="10970" spans="1:6" ht="18" customHeight="1">
      <c r="A10970" s="2">
        <v>8708409120</v>
      </c>
      <c r="B10970" s="2" t="s">
        <v>17262</v>
      </c>
      <c r="C10970" s="2" t="s">
        <v>17261</v>
      </c>
      <c r="D10970" s="2" t="s">
        <v>5439</v>
      </c>
      <c r="E10970" s="2" t="s">
        <v>149</v>
      </c>
      <c r="F10970" s="2">
        <v>6</v>
      </c>
    </row>
    <row r="10971" spans="1:6" ht="18" customHeight="1">
      <c r="A10971" s="2">
        <v>8708409130</v>
      </c>
      <c r="B10971" s="2" t="s">
        <v>17263</v>
      </c>
      <c r="C10971" s="2" t="s">
        <v>17261</v>
      </c>
      <c r="D10971" s="2" t="s">
        <v>5439</v>
      </c>
      <c r="E10971" s="2" t="s">
        <v>149</v>
      </c>
      <c r="F10971" s="2">
        <v>6</v>
      </c>
    </row>
    <row r="10972" spans="1:6" ht="18" customHeight="1">
      <c r="A10972" s="2">
        <v>8708409190</v>
      </c>
      <c r="B10972" s="2" t="s">
        <v>17264</v>
      </c>
      <c r="C10972" s="2" t="s">
        <v>17261</v>
      </c>
      <c r="D10972" s="2" t="s">
        <v>5439</v>
      </c>
      <c r="E10972" s="2" t="s">
        <v>149</v>
      </c>
      <c r="F10972" s="2">
        <v>6</v>
      </c>
    </row>
    <row r="10973" spans="1:6" ht="18" customHeight="1">
      <c r="A10973" s="2">
        <v>8708409910</v>
      </c>
      <c r="B10973" s="2" t="s">
        <v>17265</v>
      </c>
      <c r="C10973" s="2" t="s">
        <v>17261</v>
      </c>
      <c r="D10973" s="2" t="s">
        <v>5439</v>
      </c>
      <c r="E10973" s="2" t="s">
        <v>149</v>
      </c>
      <c r="F10973" s="2">
        <v>6</v>
      </c>
    </row>
    <row r="10974" spans="1:6" ht="18" customHeight="1">
      <c r="A10974" s="2">
        <v>8708409990</v>
      </c>
      <c r="B10974" s="2" t="s">
        <v>17266</v>
      </c>
      <c r="C10974" s="2" t="s">
        <v>17261</v>
      </c>
      <c r="D10974" s="2" t="s">
        <v>5439</v>
      </c>
      <c r="E10974" s="2" t="s">
        <v>149</v>
      </c>
      <c r="F10974" s="2">
        <v>6</v>
      </c>
    </row>
    <row r="10975" spans="1:6" ht="18" customHeight="1">
      <c r="A10975" s="2">
        <v>8708507110</v>
      </c>
      <c r="B10975" s="2" t="s">
        <v>17267</v>
      </c>
      <c r="C10975" s="2" t="s">
        <v>17268</v>
      </c>
      <c r="D10975" s="2" t="s">
        <v>5439</v>
      </c>
      <c r="E10975" s="2" t="s">
        <v>149</v>
      </c>
      <c r="F10975" s="2">
        <v>6</v>
      </c>
    </row>
    <row r="10976" spans="1:6" ht="18" customHeight="1">
      <c r="A10976" s="2">
        <v>8708507190</v>
      </c>
      <c r="B10976" s="2" t="s">
        <v>17269</v>
      </c>
      <c r="C10976" s="2" t="s">
        <v>17268</v>
      </c>
      <c r="D10976" s="2" t="s">
        <v>5439</v>
      </c>
      <c r="E10976" s="2" t="s">
        <v>149</v>
      </c>
      <c r="F10976" s="2">
        <v>6</v>
      </c>
    </row>
    <row r="10977" spans="1:6" ht="18" customHeight="1">
      <c r="A10977" s="2">
        <v>8708507200</v>
      </c>
      <c r="B10977" s="2" t="s">
        <v>17270</v>
      </c>
      <c r="C10977" s="2" t="s">
        <v>17271</v>
      </c>
      <c r="D10977" s="2" t="s">
        <v>5439</v>
      </c>
      <c r="E10977" s="2" t="s">
        <v>149</v>
      </c>
      <c r="F10977" s="2">
        <v>6</v>
      </c>
    </row>
    <row r="10978" spans="1:6" ht="18" customHeight="1">
      <c r="A10978" s="2">
        <v>8708507300</v>
      </c>
      <c r="B10978" s="2" t="s">
        <v>17272</v>
      </c>
      <c r="C10978" s="2" t="s">
        <v>17271</v>
      </c>
      <c r="D10978" s="2" t="s">
        <v>5439</v>
      </c>
      <c r="E10978" s="2" t="s">
        <v>149</v>
      </c>
      <c r="F10978" s="2">
        <v>6</v>
      </c>
    </row>
    <row r="10979" spans="1:6" ht="18" customHeight="1">
      <c r="A10979" s="2">
        <v>8708507400</v>
      </c>
      <c r="B10979" s="2" t="s">
        <v>17273</v>
      </c>
      <c r="C10979" s="2" t="s">
        <v>17271</v>
      </c>
      <c r="D10979" s="2" t="s">
        <v>5439</v>
      </c>
      <c r="E10979" s="2" t="s">
        <v>149</v>
      </c>
      <c r="F10979" s="2">
        <v>6</v>
      </c>
    </row>
    <row r="10980" spans="1:6" ht="18" customHeight="1">
      <c r="A10980" s="2">
        <v>8708507500</v>
      </c>
      <c r="B10980" s="2" t="s">
        <v>17274</v>
      </c>
      <c r="C10980" s="2" t="s">
        <v>17271</v>
      </c>
      <c r="D10980" s="2" t="s">
        <v>5439</v>
      </c>
      <c r="E10980" s="2" t="s">
        <v>149</v>
      </c>
      <c r="F10980" s="2">
        <v>6</v>
      </c>
    </row>
    <row r="10981" spans="1:6" ht="18" customHeight="1">
      <c r="A10981" s="2">
        <v>8708507600</v>
      </c>
      <c r="B10981" s="2" t="s">
        <v>17275</v>
      </c>
      <c r="C10981" s="2" t="s">
        <v>17271</v>
      </c>
      <c r="D10981" s="2" t="s">
        <v>5439</v>
      </c>
      <c r="E10981" s="2" t="s">
        <v>149</v>
      </c>
      <c r="F10981" s="2">
        <v>6</v>
      </c>
    </row>
    <row r="10982" spans="1:6" ht="18" customHeight="1">
      <c r="A10982" s="2">
        <v>8708507900</v>
      </c>
      <c r="B10982" s="2" t="s">
        <v>17276</v>
      </c>
      <c r="C10982" s="2" t="s">
        <v>17220</v>
      </c>
      <c r="D10982" s="2" t="s">
        <v>5439</v>
      </c>
      <c r="E10982" s="2" t="s">
        <v>149</v>
      </c>
      <c r="F10982" s="2">
        <v>6</v>
      </c>
    </row>
    <row r="10983" spans="1:6" ht="18" customHeight="1">
      <c r="A10983" s="2">
        <v>8708508100</v>
      </c>
      <c r="B10983" s="2" t="s">
        <v>17277</v>
      </c>
      <c r="C10983" s="2" t="s">
        <v>17220</v>
      </c>
      <c r="D10983" s="2" t="s">
        <v>149</v>
      </c>
      <c r="E10983" s="2"/>
      <c r="F10983" s="2">
        <v>6</v>
      </c>
    </row>
    <row r="10984" spans="1:6" ht="18" customHeight="1">
      <c r="A10984" s="2">
        <v>8708508200</v>
      </c>
      <c r="B10984" s="2" t="s">
        <v>17278</v>
      </c>
      <c r="C10984" s="2" t="s">
        <v>17220</v>
      </c>
      <c r="D10984" s="2" t="s">
        <v>149</v>
      </c>
      <c r="E10984" s="2"/>
      <c r="F10984" s="2">
        <v>6</v>
      </c>
    </row>
    <row r="10985" spans="1:6" ht="18" customHeight="1">
      <c r="A10985" s="2">
        <v>8708508300</v>
      </c>
      <c r="B10985" s="2" t="s">
        <v>17279</v>
      </c>
      <c r="C10985" s="2" t="s">
        <v>17220</v>
      </c>
      <c r="D10985" s="2" t="s">
        <v>149</v>
      </c>
      <c r="E10985" s="2"/>
      <c r="F10985" s="2">
        <v>6</v>
      </c>
    </row>
    <row r="10986" spans="1:6" ht="18" customHeight="1">
      <c r="A10986" s="2">
        <v>8708508400</v>
      </c>
      <c r="B10986" s="2" t="s">
        <v>17280</v>
      </c>
      <c r="C10986" s="2" t="s">
        <v>17220</v>
      </c>
      <c r="D10986" s="2" t="s">
        <v>149</v>
      </c>
      <c r="E10986" s="2"/>
      <c r="F10986" s="2">
        <v>6</v>
      </c>
    </row>
    <row r="10987" spans="1:6" ht="18" customHeight="1">
      <c r="A10987" s="2">
        <v>8708508500</v>
      </c>
      <c r="B10987" s="2" t="s">
        <v>17281</v>
      </c>
      <c r="C10987" s="2" t="s">
        <v>17220</v>
      </c>
      <c r="D10987" s="2" t="s">
        <v>149</v>
      </c>
      <c r="E10987" s="2"/>
      <c r="F10987" s="2">
        <v>6</v>
      </c>
    </row>
    <row r="10988" spans="1:6" ht="18" customHeight="1">
      <c r="A10988" s="2">
        <v>8708508600</v>
      </c>
      <c r="B10988" s="2" t="s">
        <v>17282</v>
      </c>
      <c r="C10988" s="2" t="s">
        <v>17220</v>
      </c>
      <c r="D10988" s="2" t="s">
        <v>149</v>
      </c>
      <c r="E10988" s="2"/>
      <c r="F10988" s="2">
        <v>6</v>
      </c>
    </row>
    <row r="10989" spans="1:6" ht="18" customHeight="1">
      <c r="A10989" s="2">
        <v>8708508900</v>
      </c>
      <c r="B10989" s="2" t="s">
        <v>17283</v>
      </c>
      <c r="C10989" s="2" t="s">
        <v>17220</v>
      </c>
      <c r="D10989" s="2" t="s">
        <v>149</v>
      </c>
      <c r="E10989" s="2" t="s">
        <v>5439</v>
      </c>
      <c r="F10989" s="2">
        <v>6</v>
      </c>
    </row>
    <row r="10990" spans="1:6" ht="18" customHeight="1">
      <c r="A10990" s="2">
        <v>8708701000</v>
      </c>
      <c r="B10990" s="2" t="s">
        <v>17284</v>
      </c>
      <c r="C10990" s="2" t="s">
        <v>17285</v>
      </c>
      <c r="D10990" s="2" t="s">
        <v>149</v>
      </c>
      <c r="E10990" s="2"/>
      <c r="F10990" s="2">
        <v>6</v>
      </c>
    </row>
    <row r="10991" spans="1:6" ht="18" customHeight="1">
      <c r="A10991" s="2">
        <v>8708702000</v>
      </c>
      <c r="B10991" s="2" t="s">
        <v>17286</v>
      </c>
      <c r="C10991" s="2" t="s">
        <v>17285</v>
      </c>
      <c r="D10991" s="2" t="s">
        <v>149</v>
      </c>
      <c r="E10991" s="2"/>
      <c r="F10991" s="2">
        <v>6</v>
      </c>
    </row>
    <row r="10992" spans="1:6" ht="18" customHeight="1">
      <c r="A10992" s="2">
        <v>8708703000</v>
      </c>
      <c r="B10992" s="2" t="s">
        <v>17287</v>
      </c>
      <c r="C10992" s="2" t="s">
        <v>17285</v>
      </c>
      <c r="D10992" s="2" t="s">
        <v>149</v>
      </c>
      <c r="E10992" s="2"/>
      <c r="F10992" s="2">
        <v>6</v>
      </c>
    </row>
    <row r="10993" spans="1:6" ht="18" customHeight="1">
      <c r="A10993" s="2">
        <v>8708704000</v>
      </c>
      <c r="B10993" s="2" t="s">
        <v>17288</v>
      </c>
      <c r="C10993" s="2" t="s">
        <v>17285</v>
      </c>
      <c r="D10993" s="2" t="s">
        <v>149</v>
      </c>
      <c r="E10993" s="2"/>
      <c r="F10993" s="2">
        <v>6</v>
      </c>
    </row>
    <row r="10994" spans="1:6" ht="18" customHeight="1">
      <c r="A10994" s="2">
        <v>8708705000</v>
      </c>
      <c r="B10994" s="2" t="s">
        <v>17289</v>
      </c>
      <c r="C10994" s="2" t="s">
        <v>17285</v>
      </c>
      <c r="D10994" s="2" t="s">
        <v>149</v>
      </c>
      <c r="E10994" s="2"/>
      <c r="F10994" s="2">
        <v>6</v>
      </c>
    </row>
    <row r="10995" spans="1:6" ht="18" customHeight="1">
      <c r="A10995" s="2">
        <v>8708706000</v>
      </c>
      <c r="B10995" s="2" t="s">
        <v>17290</v>
      </c>
      <c r="C10995" s="2" t="s">
        <v>17285</v>
      </c>
      <c r="D10995" s="2" t="s">
        <v>149</v>
      </c>
      <c r="E10995" s="2"/>
      <c r="F10995" s="2">
        <v>6</v>
      </c>
    </row>
    <row r="10996" spans="1:6" ht="18" customHeight="1">
      <c r="A10996" s="2">
        <v>8708709100</v>
      </c>
      <c r="B10996" s="2" t="s">
        <v>17291</v>
      </c>
      <c r="C10996" s="2" t="s">
        <v>17285</v>
      </c>
      <c r="D10996" s="2" t="s">
        <v>149</v>
      </c>
      <c r="E10996" s="2"/>
      <c r="F10996" s="2">
        <v>6</v>
      </c>
    </row>
    <row r="10997" spans="1:6" ht="18" customHeight="1">
      <c r="A10997" s="2">
        <v>8708709900</v>
      </c>
      <c r="B10997" s="2" t="s">
        <v>17292</v>
      </c>
      <c r="C10997" s="2" t="s">
        <v>17285</v>
      </c>
      <c r="D10997" s="2" t="s">
        <v>149</v>
      </c>
      <c r="E10997" s="2"/>
      <c r="F10997" s="2">
        <v>6</v>
      </c>
    </row>
    <row r="10998" spans="1:6" ht="18" customHeight="1">
      <c r="A10998" s="2">
        <v>8708801000</v>
      </c>
      <c r="B10998" s="2" t="s">
        <v>17293</v>
      </c>
      <c r="C10998" s="2" t="s">
        <v>17294</v>
      </c>
      <c r="D10998" s="2" t="s">
        <v>149</v>
      </c>
      <c r="E10998" s="2"/>
      <c r="F10998" s="2">
        <v>6</v>
      </c>
    </row>
    <row r="10999" spans="1:6" ht="18" customHeight="1">
      <c r="A10999" s="2">
        <v>8708809000</v>
      </c>
      <c r="B10999" s="2" t="s">
        <v>17295</v>
      </c>
      <c r="C10999" s="2" t="s">
        <v>17294</v>
      </c>
      <c r="D10999" s="2" t="s">
        <v>149</v>
      </c>
      <c r="E10999" s="2"/>
      <c r="F10999" s="2">
        <v>6</v>
      </c>
    </row>
    <row r="11000" spans="1:6" ht="18" customHeight="1">
      <c r="A11000" s="2">
        <v>8708911000</v>
      </c>
      <c r="B11000" s="2" t="s">
        <v>17296</v>
      </c>
      <c r="C11000" s="2" t="s">
        <v>17220</v>
      </c>
      <c r="D11000" s="2" t="s">
        <v>5439</v>
      </c>
      <c r="E11000" s="2" t="s">
        <v>149</v>
      </c>
      <c r="F11000" s="2">
        <v>6</v>
      </c>
    </row>
    <row r="11001" spans="1:6" ht="18" customHeight="1">
      <c r="A11001" s="2">
        <v>8708912000</v>
      </c>
      <c r="B11001" s="2" t="s">
        <v>17297</v>
      </c>
      <c r="C11001" s="2" t="s">
        <v>17220</v>
      </c>
      <c r="D11001" s="2" t="s">
        <v>5439</v>
      </c>
      <c r="E11001" s="2" t="s">
        <v>149</v>
      </c>
      <c r="F11001" s="2">
        <v>6</v>
      </c>
    </row>
    <row r="11002" spans="1:6" ht="18" customHeight="1">
      <c r="A11002" s="2">
        <v>8708919000</v>
      </c>
      <c r="B11002" s="2" t="s">
        <v>17298</v>
      </c>
      <c r="C11002" s="2" t="s">
        <v>17220</v>
      </c>
      <c r="D11002" s="2" t="s">
        <v>5439</v>
      </c>
      <c r="E11002" s="2" t="s">
        <v>149</v>
      </c>
      <c r="F11002" s="2">
        <v>6</v>
      </c>
    </row>
    <row r="11003" spans="1:6" ht="18" customHeight="1">
      <c r="A11003" s="2">
        <v>8708920000</v>
      </c>
      <c r="B11003" s="2" t="s">
        <v>17299</v>
      </c>
      <c r="C11003" s="2" t="s">
        <v>17220</v>
      </c>
      <c r="D11003" s="2" t="s">
        <v>149</v>
      </c>
      <c r="E11003" s="2"/>
      <c r="F11003" s="2">
        <v>6</v>
      </c>
    </row>
    <row r="11004" spans="1:6" ht="18" customHeight="1">
      <c r="A11004" s="2">
        <v>8708931010</v>
      </c>
      <c r="B11004" s="2" t="s">
        <v>17300</v>
      </c>
      <c r="C11004" s="2" t="s">
        <v>17220</v>
      </c>
      <c r="D11004" s="2" t="s">
        <v>149</v>
      </c>
      <c r="E11004" s="2"/>
      <c r="F11004" s="2">
        <v>6</v>
      </c>
    </row>
    <row r="11005" spans="1:6" ht="18" customHeight="1">
      <c r="A11005" s="2">
        <v>8708931090</v>
      </c>
      <c r="B11005" s="2" t="s">
        <v>17301</v>
      </c>
      <c r="C11005" s="2" t="s">
        <v>17220</v>
      </c>
      <c r="D11005" s="2" t="s">
        <v>149</v>
      </c>
      <c r="E11005" s="2"/>
      <c r="F11005" s="2">
        <v>6</v>
      </c>
    </row>
    <row r="11006" spans="1:6" ht="18" customHeight="1">
      <c r="A11006" s="2">
        <v>8708932000</v>
      </c>
      <c r="B11006" s="2" t="s">
        <v>17302</v>
      </c>
      <c r="C11006" s="2" t="s">
        <v>17220</v>
      </c>
      <c r="D11006" s="2" t="s">
        <v>149</v>
      </c>
      <c r="E11006" s="2"/>
      <c r="F11006" s="2">
        <v>6</v>
      </c>
    </row>
    <row r="11007" spans="1:6" ht="18" customHeight="1">
      <c r="A11007" s="2">
        <v>8708933000</v>
      </c>
      <c r="B11007" s="2" t="s">
        <v>17303</v>
      </c>
      <c r="C11007" s="2" t="s">
        <v>17220</v>
      </c>
      <c r="D11007" s="2" t="s">
        <v>149</v>
      </c>
      <c r="E11007" s="2"/>
      <c r="F11007" s="2">
        <v>6</v>
      </c>
    </row>
    <row r="11008" spans="1:6" ht="18" customHeight="1">
      <c r="A11008" s="2">
        <v>8708934000</v>
      </c>
      <c r="B11008" s="2" t="s">
        <v>17304</v>
      </c>
      <c r="C11008" s="2" t="s">
        <v>17220</v>
      </c>
      <c r="D11008" s="2" t="s">
        <v>149</v>
      </c>
      <c r="E11008" s="2"/>
      <c r="F11008" s="2">
        <v>6</v>
      </c>
    </row>
    <row r="11009" spans="1:6" ht="18" customHeight="1">
      <c r="A11009" s="2">
        <v>8708935000</v>
      </c>
      <c r="B11009" s="2" t="s">
        <v>17305</v>
      </c>
      <c r="C11009" s="2" t="s">
        <v>17220</v>
      </c>
      <c r="D11009" s="2" t="s">
        <v>149</v>
      </c>
      <c r="E11009" s="2"/>
      <c r="F11009" s="2">
        <v>6</v>
      </c>
    </row>
    <row r="11010" spans="1:6" ht="18" customHeight="1">
      <c r="A11010" s="2">
        <v>8708936000</v>
      </c>
      <c r="B11010" s="2" t="s">
        <v>17306</v>
      </c>
      <c r="C11010" s="2" t="s">
        <v>17220</v>
      </c>
      <c r="D11010" s="2" t="s">
        <v>149</v>
      </c>
      <c r="E11010" s="2"/>
      <c r="F11010" s="2">
        <v>6</v>
      </c>
    </row>
    <row r="11011" spans="1:6" ht="18" customHeight="1">
      <c r="A11011" s="2">
        <v>8708939000</v>
      </c>
      <c r="B11011" s="2" t="s">
        <v>17307</v>
      </c>
      <c r="C11011" s="2" t="s">
        <v>17220</v>
      </c>
      <c r="D11011" s="2" t="s">
        <v>149</v>
      </c>
      <c r="E11011" s="2"/>
      <c r="F11011" s="2">
        <v>6</v>
      </c>
    </row>
    <row r="11012" spans="1:6" ht="18" customHeight="1">
      <c r="A11012" s="2">
        <v>8708941000</v>
      </c>
      <c r="B11012" s="2" t="s">
        <v>17308</v>
      </c>
      <c r="C11012" s="2" t="s">
        <v>17220</v>
      </c>
      <c r="D11012" s="2" t="s">
        <v>149</v>
      </c>
      <c r="E11012" s="2"/>
      <c r="F11012" s="2">
        <v>6</v>
      </c>
    </row>
    <row r="11013" spans="1:6" ht="18" customHeight="1">
      <c r="A11013" s="2">
        <v>8708942000</v>
      </c>
      <c r="B11013" s="2" t="s">
        <v>17309</v>
      </c>
      <c r="C11013" s="2" t="s">
        <v>17220</v>
      </c>
      <c r="D11013" s="2" t="s">
        <v>149</v>
      </c>
      <c r="E11013" s="2"/>
      <c r="F11013" s="2">
        <v>6</v>
      </c>
    </row>
    <row r="11014" spans="1:6" ht="18" customHeight="1">
      <c r="A11014" s="2">
        <v>8708943000</v>
      </c>
      <c r="B11014" s="2" t="s">
        <v>17310</v>
      </c>
      <c r="C11014" s="2" t="s">
        <v>17220</v>
      </c>
      <c r="D11014" s="2" t="s">
        <v>149</v>
      </c>
      <c r="E11014" s="2"/>
      <c r="F11014" s="2">
        <v>6</v>
      </c>
    </row>
    <row r="11015" spans="1:6" ht="18" customHeight="1">
      <c r="A11015" s="2">
        <v>8708944000</v>
      </c>
      <c r="B11015" s="2" t="s">
        <v>17311</v>
      </c>
      <c r="C11015" s="2" t="s">
        <v>17220</v>
      </c>
      <c r="D11015" s="2" t="s">
        <v>149</v>
      </c>
      <c r="E11015" s="2"/>
      <c r="F11015" s="2">
        <v>6</v>
      </c>
    </row>
    <row r="11016" spans="1:6" ht="18" customHeight="1">
      <c r="A11016" s="2">
        <v>8708945000</v>
      </c>
      <c r="B11016" s="2" t="s">
        <v>17312</v>
      </c>
      <c r="C11016" s="2" t="s">
        <v>17220</v>
      </c>
      <c r="D11016" s="2" t="s">
        <v>149</v>
      </c>
      <c r="E11016" s="2"/>
      <c r="F11016" s="2">
        <v>6</v>
      </c>
    </row>
    <row r="11017" spans="1:6" ht="18" customHeight="1">
      <c r="A11017" s="2">
        <v>8708946000</v>
      </c>
      <c r="B11017" s="2" t="s">
        <v>17313</v>
      </c>
      <c r="C11017" s="2" t="s">
        <v>17220</v>
      </c>
      <c r="D11017" s="2" t="s">
        <v>149</v>
      </c>
      <c r="E11017" s="2"/>
      <c r="F11017" s="2">
        <v>6</v>
      </c>
    </row>
    <row r="11018" spans="1:6" ht="18" customHeight="1">
      <c r="A11018" s="2">
        <v>8708949000</v>
      </c>
      <c r="B11018" s="2" t="s">
        <v>17314</v>
      </c>
      <c r="C11018" s="2" t="s">
        <v>17220</v>
      </c>
      <c r="D11018" s="2" t="s">
        <v>149</v>
      </c>
      <c r="E11018" s="2"/>
      <c r="F11018" s="2">
        <v>6</v>
      </c>
    </row>
    <row r="11019" spans="1:6" ht="18" customHeight="1">
      <c r="A11019" s="2">
        <v>8708950000</v>
      </c>
      <c r="B11019" s="2" t="s">
        <v>17315</v>
      </c>
      <c r="C11019" s="2" t="s">
        <v>17220</v>
      </c>
      <c r="D11019" s="2" t="s">
        <v>149</v>
      </c>
      <c r="E11019" s="2"/>
      <c r="F11019" s="2">
        <v>6</v>
      </c>
    </row>
    <row r="11020" spans="1:6" ht="18" customHeight="1">
      <c r="A11020" s="2">
        <v>8708991000</v>
      </c>
      <c r="B11020" s="2" t="s">
        <v>17316</v>
      </c>
      <c r="C11020" s="2" t="s">
        <v>17220</v>
      </c>
      <c r="D11020" s="2" t="s">
        <v>149</v>
      </c>
      <c r="E11020" s="2"/>
      <c r="F11020" s="2">
        <v>6</v>
      </c>
    </row>
    <row r="11021" spans="1:6" ht="18" customHeight="1">
      <c r="A11021" s="2">
        <v>8708992100</v>
      </c>
      <c r="B11021" s="2" t="s">
        <v>17317</v>
      </c>
      <c r="C11021" s="2" t="s">
        <v>17220</v>
      </c>
      <c r="D11021" s="2" t="s">
        <v>149</v>
      </c>
      <c r="E11021" s="2"/>
      <c r="F11021" s="2">
        <v>6</v>
      </c>
    </row>
    <row r="11022" spans="1:6" ht="18" customHeight="1">
      <c r="A11022" s="2">
        <v>8708992900</v>
      </c>
      <c r="B11022" s="2" t="s">
        <v>17318</v>
      </c>
      <c r="C11022" s="2" t="s">
        <v>17220</v>
      </c>
      <c r="D11022" s="2" t="s">
        <v>149</v>
      </c>
      <c r="E11022" s="2"/>
      <c r="F11022" s="2">
        <v>6</v>
      </c>
    </row>
    <row r="11023" spans="1:6" ht="18" customHeight="1">
      <c r="A11023" s="2">
        <v>8708993100</v>
      </c>
      <c r="B11023" s="2" t="s">
        <v>17319</v>
      </c>
      <c r="C11023" s="2" t="s">
        <v>17220</v>
      </c>
      <c r="D11023" s="2" t="s">
        <v>149</v>
      </c>
      <c r="E11023" s="2"/>
      <c r="F11023" s="2">
        <v>6</v>
      </c>
    </row>
    <row r="11024" spans="1:6" ht="18" customHeight="1">
      <c r="A11024" s="2">
        <v>8708993900</v>
      </c>
      <c r="B11024" s="2" t="s">
        <v>17320</v>
      </c>
      <c r="C11024" s="2" t="s">
        <v>17220</v>
      </c>
      <c r="D11024" s="2" t="s">
        <v>149</v>
      </c>
      <c r="E11024" s="2"/>
      <c r="F11024" s="2">
        <v>6</v>
      </c>
    </row>
    <row r="11025" spans="1:6" ht="18" customHeight="1">
      <c r="A11025" s="2">
        <v>8708994100</v>
      </c>
      <c r="B11025" s="2" t="s">
        <v>17321</v>
      </c>
      <c r="C11025" s="2" t="s">
        <v>17220</v>
      </c>
      <c r="D11025" s="2" t="s">
        <v>149</v>
      </c>
      <c r="E11025" s="2"/>
      <c r="F11025" s="2">
        <v>6</v>
      </c>
    </row>
    <row r="11026" spans="1:6" ht="18" customHeight="1">
      <c r="A11026" s="2">
        <v>8708994900</v>
      </c>
      <c r="B11026" s="2" t="s">
        <v>17322</v>
      </c>
      <c r="C11026" s="2" t="s">
        <v>17220</v>
      </c>
      <c r="D11026" s="2" t="s">
        <v>149</v>
      </c>
      <c r="E11026" s="2"/>
      <c r="F11026" s="2">
        <v>6</v>
      </c>
    </row>
    <row r="11027" spans="1:6" ht="18" customHeight="1">
      <c r="A11027" s="2">
        <v>8708995100</v>
      </c>
      <c r="B11027" s="2" t="s">
        <v>17323</v>
      </c>
      <c r="C11027" s="2" t="s">
        <v>17220</v>
      </c>
      <c r="D11027" s="2" t="s">
        <v>149</v>
      </c>
      <c r="E11027" s="2"/>
      <c r="F11027" s="2">
        <v>6</v>
      </c>
    </row>
    <row r="11028" spans="1:6" ht="18" customHeight="1">
      <c r="A11028" s="2">
        <v>8708995900</v>
      </c>
      <c r="B11028" s="2" t="s">
        <v>17324</v>
      </c>
      <c r="C11028" s="2" t="s">
        <v>17220</v>
      </c>
      <c r="D11028" s="2" t="s">
        <v>149</v>
      </c>
      <c r="E11028" s="2"/>
      <c r="F11028" s="2">
        <v>6</v>
      </c>
    </row>
    <row r="11029" spans="1:6" ht="18" customHeight="1">
      <c r="A11029" s="2">
        <v>8708996000</v>
      </c>
      <c r="B11029" s="2" t="s">
        <v>17325</v>
      </c>
      <c r="C11029" s="2" t="s">
        <v>17220</v>
      </c>
      <c r="D11029" s="2" t="s">
        <v>149</v>
      </c>
      <c r="E11029" s="2"/>
      <c r="F11029" s="2">
        <v>6</v>
      </c>
    </row>
    <row r="11030" spans="1:6" ht="18" customHeight="1">
      <c r="A11030" s="2">
        <v>8708999100</v>
      </c>
      <c r="B11030" s="2" t="s">
        <v>17326</v>
      </c>
      <c r="C11030" s="2" t="s">
        <v>17220</v>
      </c>
      <c r="D11030" s="2" t="s">
        <v>149</v>
      </c>
      <c r="E11030" s="2" t="s">
        <v>5439</v>
      </c>
      <c r="F11030" s="2">
        <v>6</v>
      </c>
    </row>
    <row r="11031" spans="1:6" ht="18" customHeight="1">
      <c r="A11031" s="2">
        <v>8708999200</v>
      </c>
      <c r="B11031" s="2" t="s">
        <v>17327</v>
      </c>
      <c r="C11031" s="2" t="s">
        <v>17220</v>
      </c>
      <c r="D11031" s="2" t="s">
        <v>149</v>
      </c>
      <c r="E11031" s="2"/>
      <c r="F11031" s="2">
        <v>6</v>
      </c>
    </row>
    <row r="11032" spans="1:6" ht="18" customHeight="1">
      <c r="A11032" s="2">
        <v>8708999900</v>
      </c>
      <c r="B11032" s="2" t="s">
        <v>17328</v>
      </c>
      <c r="C11032" s="2" t="s">
        <v>17220</v>
      </c>
      <c r="D11032" s="2" t="s">
        <v>149</v>
      </c>
      <c r="E11032" s="2"/>
      <c r="F11032" s="2">
        <v>6</v>
      </c>
    </row>
    <row r="11033" spans="1:6" ht="18" customHeight="1">
      <c r="A11033" s="2">
        <v>8709111000</v>
      </c>
      <c r="B11033" s="2" t="s">
        <v>17329</v>
      </c>
      <c r="C11033" s="2" t="s">
        <v>17330</v>
      </c>
      <c r="D11033" s="2" t="s">
        <v>16744</v>
      </c>
      <c r="E11033" s="2" t="s">
        <v>149</v>
      </c>
      <c r="F11033" s="2">
        <v>6</v>
      </c>
    </row>
    <row r="11034" spans="1:6" ht="18" customHeight="1">
      <c r="A11034" s="2">
        <v>8709119000</v>
      </c>
      <c r="B11034" s="2" t="s">
        <v>17331</v>
      </c>
      <c r="C11034" s="2" t="s">
        <v>17330</v>
      </c>
      <c r="D11034" s="2" t="s">
        <v>16744</v>
      </c>
      <c r="E11034" s="2" t="s">
        <v>149</v>
      </c>
      <c r="F11034" s="2">
        <v>6</v>
      </c>
    </row>
    <row r="11035" spans="1:6" ht="18" customHeight="1">
      <c r="A11035" s="2">
        <v>8709191000</v>
      </c>
      <c r="B11035" s="2" t="s">
        <v>17332</v>
      </c>
      <c r="C11035" s="2" t="s">
        <v>17330</v>
      </c>
      <c r="D11035" s="2" t="s">
        <v>16744</v>
      </c>
      <c r="E11035" s="2" t="s">
        <v>149</v>
      </c>
      <c r="F11035" s="2">
        <v>6</v>
      </c>
    </row>
    <row r="11036" spans="1:6" ht="18" customHeight="1">
      <c r="A11036" s="2">
        <v>8709199000</v>
      </c>
      <c r="B11036" s="2" t="s">
        <v>17333</v>
      </c>
      <c r="C11036" s="2" t="s">
        <v>17330</v>
      </c>
      <c r="D11036" s="2" t="s">
        <v>16744</v>
      </c>
      <c r="E11036" s="2" t="s">
        <v>149</v>
      </c>
      <c r="F11036" s="2">
        <v>6</v>
      </c>
    </row>
    <row r="11037" spans="1:6" ht="18" customHeight="1">
      <c r="A11037" s="2">
        <v>8709900000</v>
      </c>
      <c r="B11037" s="2" t="s">
        <v>17334</v>
      </c>
      <c r="C11037" s="2" t="s">
        <v>16769</v>
      </c>
      <c r="D11037" s="2" t="s">
        <v>149</v>
      </c>
      <c r="E11037" s="2"/>
      <c r="F11037" s="2">
        <v>6</v>
      </c>
    </row>
    <row r="11038" spans="1:6" ht="18" customHeight="1">
      <c r="A11038" s="2">
        <v>8710001000</v>
      </c>
      <c r="B11038" s="2" t="s">
        <v>17335</v>
      </c>
      <c r="C11038" s="2" t="s">
        <v>14351</v>
      </c>
      <c r="D11038" s="2" t="s">
        <v>16744</v>
      </c>
      <c r="E11038" s="2" t="s">
        <v>149</v>
      </c>
      <c r="F11038" s="2">
        <v>6</v>
      </c>
    </row>
    <row r="11039" spans="1:6" ht="18" customHeight="1">
      <c r="A11039" s="2">
        <v>8710009000</v>
      </c>
      <c r="B11039" s="2" t="s">
        <v>17336</v>
      </c>
      <c r="C11039" s="2" t="s">
        <v>14351</v>
      </c>
      <c r="D11039" s="2" t="s">
        <v>149</v>
      </c>
      <c r="E11039" s="2"/>
      <c r="F11039" s="2">
        <v>6</v>
      </c>
    </row>
    <row r="11040" spans="1:6" ht="18" customHeight="1">
      <c r="A11040" s="2">
        <v>8711100010</v>
      </c>
      <c r="B11040" s="2" t="s">
        <v>17337</v>
      </c>
      <c r="C11040" s="2" t="s">
        <v>17338</v>
      </c>
      <c r="D11040" s="2" t="s">
        <v>16744</v>
      </c>
      <c r="E11040" s="2" t="s">
        <v>149</v>
      </c>
      <c r="F11040" s="2" t="s">
        <v>16793</v>
      </c>
    </row>
    <row r="11041" spans="1:6" ht="18" customHeight="1">
      <c r="A11041" s="2">
        <v>8711100090</v>
      </c>
      <c r="B11041" s="2" t="s">
        <v>17337</v>
      </c>
      <c r="C11041" s="2" t="s">
        <v>17338</v>
      </c>
      <c r="D11041" s="2" t="s">
        <v>16744</v>
      </c>
      <c r="E11041" s="2" t="s">
        <v>149</v>
      </c>
      <c r="F11041" s="2" t="s">
        <v>13584</v>
      </c>
    </row>
    <row r="11042" spans="1:6" ht="18" customHeight="1">
      <c r="A11042" s="2">
        <v>8711201000</v>
      </c>
      <c r="B11042" s="2" t="s">
        <v>17339</v>
      </c>
      <c r="C11042" s="2" t="s">
        <v>17338</v>
      </c>
      <c r="D11042" s="2" t="s">
        <v>16744</v>
      </c>
      <c r="E11042" s="2" t="s">
        <v>149</v>
      </c>
      <c r="F11042" s="2" t="s">
        <v>16793</v>
      </c>
    </row>
    <row r="11043" spans="1:6" ht="18" customHeight="1">
      <c r="A11043" s="2">
        <v>8711202000</v>
      </c>
      <c r="B11043" s="2" t="s">
        <v>17340</v>
      </c>
      <c r="C11043" s="2" t="s">
        <v>17338</v>
      </c>
      <c r="D11043" s="2" t="s">
        <v>16744</v>
      </c>
      <c r="E11043" s="2" t="s">
        <v>149</v>
      </c>
      <c r="F11043" s="2" t="s">
        <v>16793</v>
      </c>
    </row>
    <row r="11044" spans="1:6" ht="18" customHeight="1">
      <c r="A11044" s="2">
        <v>8711203000</v>
      </c>
      <c r="B11044" s="2" t="s">
        <v>17341</v>
      </c>
      <c r="C11044" s="2" t="s">
        <v>17338</v>
      </c>
      <c r="D11044" s="2" t="s">
        <v>16744</v>
      </c>
      <c r="E11044" s="2" t="s">
        <v>149</v>
      </c>
      <c r="F11044" s="2" t="s">
        <v>16793</v>
      </c>
    </row>
    <row r="11045" spans="1:6" ht="18" customHeight="1">
      <c r="A11045" s="2">
        <v>8711204000</v>
      </c>
      <c r="B11045" s="2" t="s">
        <v>17342</v>
      </c>
      <c r="C11045" s="2" t="s">
        <v>17338</v>
      </c>
      <c r="D11045" s="2" t="s">
        <v>16744</v>
      </c>
      <c r="E11045" s="2" t="s">
        <v>149</v>
      </c>
      <c r="F11045" s="2" t="s">
        <v>16793</v>
      </c>
    </row>
    <row r="11046" spans="1:6" ht="18" customHeight="1">
      <c r="A11046" s="2">
        <v>8711205010</v>
      </c>
      <c r="B11046" s="2" t="s">
        <v>17343</v>
      </c>
      <c r="C11046" s="2" t="s">
        <v>17338</v>
      </c>
      <c r="D11046" s="2" t="s">
        <v>16744</v>
      </c>
      <c r="E11046" s="2" t="s">
        <v>149</v>
      </c>
      <c r="F11046" s="2" t="s">
        <v>16793</v>
      </c>
    </row>
    <row r="11047" spans="1:6" ht="18" customHeight="1">
      <c r="A11047" s="2">
        <v>8711205090</v>
      </c>
      <c r="B11047" s="2" t="s">
        <v>17344</v>
      </c>
      <c r="C11047" s="2" t="s">
        <v>17338</v>
      </c>
      <c r="D11047" s="2" t="s">
        <v>16744</v>
      </c>
      <c r="E11047" s="2" t="s">
        <v>149</v>
      </c>
      <c r="F11047" s="2" t="s">
        <v>16793</v>
      </c>
    </row>
    <row r="11048" spans="1:6" ht="18" customHeight="1">
      <c r="A11048" s="2">
        <v>8711301000</v>
      </c>
      <c r="B11048" s="2" t="s">
        <v>17345</v>
      </c>
      <c r="C11048" s="2" t="s">
        <v>17338</v>
      </c>
      <c r="D11048" s="2" t="s">
        <v>16744</v>
      </c>
      <c r="E11048" s="2" t="s">
        <v>149</v>
      </c>
      <c r="F11048" s="2" t="s">
        <v>16793</v>
      </c>
    </row>
    <row r="11049" spans="1:6" ht="18" customHeight="1">
      <c r="A11049" s="2">
        <v>8711302000</v>
      </c>
      <c r="B11049" s="2" t="s">
        <v>17346</v>
      </c>
      <c r="C11049" s="2" t="s">
        <v>17338</v>
      </c>
      <c r="D11049" s="2" t="s">
        <v>16744</v>
      </c>
      <c r="E11049" s="2" t="s">
        <v>149</v>
      </c>
      <c r="F11049" s="2" t="s">
        <v>16793</v>
      </c>
    </row>
    <row r="11050" spans="1:6" ht="18" customHeight="1">
      <c r="A11050" s="2">
        <v>8711400000</v>
      </c>
      <c r="B11050" s="2" t="s">
        <v>17347</v>
      </c>
      <c r="C11050" s="2" t="s">
        <v>17338</v>
      </c>
      <c r="D11050" s="2" t="s">
        <v>16744</v>
      </c>
      <c r="E11050" s="2" t="s">
        <v>149</v>
      </c>
      <c r="F11050" s="2" t="s">
        <v>16793</v>
      </c>
    </row>
    <row r="11051" spans="1:6" ht="18" customHeight="1">
      <c r="A11051" s="2">
        <v>8711500000</v>
      </c>
      <c r="B11051" s="2" t="s">
        <v>17348</v>
      </c>
      <c r="C11051" s="2" t="s">
        <v>17338</v>
      </c>
      <c r="D11051" s="2" t="s">
        <v>16744</v>
      </c>
      <c r="E11051" s="2" t="s">
        <v>149</v>
      </c>
      <c r="F11051" s="2" t="s">
        <v>16793</v>
      </c>
    </row>
    <row r="11052" spans="1:6" ht="18" customHeight="1">
      <c r="A11052" s="2">
        <v>8711600000</v>
      </c>
      <c r="B11052" s="2" t="s">
        <v>17349</v>
      </c>
      <c r="C11052" s="2" t="s">
        <v>17350</v>
      </c>
      <c r="D11052" s="2" t="s">
        <v>16744</v>
      </c>
      <c r="E11052" s="2" t="s">
        <v>149</v>
      </c>
      <c r="F11052" s="2" t="s">
        <v>13584</v>
      </c>
    </row>
    <row r="11053" spans="1:6" ht="18" customHeight="1">
      <c r="A11053" s="2">
        <v>8711900011</v>
      </c>
      <c r="B11053" s="2" t="s">
        <v>17351</v>
      </c>
      <c r="C11053" s="2" t="s">
        <v>17338</v>
      </c>
      <c r="D11053" s="2" t="s">
        <v>16744</v>
      </c>
      <c r="E11053" s="2" t="s">
        <v>149</v>
      </c>
      <c r="F11053" s="2" t="s">
        <v>13584</v>
      </c>
    </row>
    <row r="11054" spans="1:6" ht="18" customHeight="1">
      <c r="A11054" s="2">
        <v>8711900019</v>
      </c>
      <c r="B11054" s="2" t="s">
        <v>17352</v>
      </c>
      <c r="C11054" s="2" t="s">
        <v>17338</v>
      </c>
      <c r="D11054" s="2" t="s">
        <v>16744</v>
      </c>
      <c r="E11054" s="2" t="s">
        <v>149</v>
      </c>
      <c r="F11054" s="2" t="s">
        <v>13584</v>
      </c>
    </row>
    <row r="11055" spans="1:6" ht="18" customHeight="1">
      <c r="A11055" s="2">
        <v>8711900020</v>
      </c>
      <c r="B11055" s="2" t="s">
        <v>17353</v>
      </c>
      <c r="C11055" s="2" t="s">
        <v>17338</v>
      </c>
      <c r="D11055" s="2" t="s">
        <v>16744</v>
      </c>
      <c r="E11055" s="2" t="s">
        <v>149</v>
      </c>
      <c r="F11055" s="2" t="s">
        <v>13584</v>
      </c>
    </row>
    <row r="11056" spans="1:6" ht="18" customHeight="1">
      <c r="A11056" s="2">
        <v>8711900090</v>
      </c>
      <c r="B11056" s="2" t="s">
        <v>17354</v>
      </c>
      <c r="C11056" s="2" t="s">
        <v>17338</v>
      </c>
      <c r="D11056" s="2" t="s">
        <v>16744</v>
      </c>
      <c r="E11056" s="2" t="s">
        <v>149</v>
      </c>
      <c r="F11056" s="2" t="s">
        <v>13584</v>
      </c>
    </row>
    <row r="11057" spans="1:6" ht="18" customHeight="1">
      <c r="A11057" s="2">
        <v>8712002000</v>
      </c>
      <c r="B11057" s="2" t="s">
        <v>17355</v>
      </c>
      <c r="C11057" s="2" t="s">
        <v>17356</v>
      </c>
      <c r="D11057" s="2" t="s">
        <v>16744</v>
      </c>
      <c r="E11057" s="2" t="s">
        <v>149</v>
      </c>
      <c r="F11057" s="2">
        <v>6</v>
      </c>
    </row>
    <row r="11058" spans="1:6" ht="18" customHeight="1">
      <c r="A11058" s="2">
        <v>8712003000</v>
      </c>
      <c r="B11058" s="2" t="s">
        <v>17357</v>
      </c>
      <c r="C11058" s="2" t="s">
        <v>17356</v>
      </c>
      <c r="D11058" s="2" t="s">
        <v>16744</v>
      </c>
      <c r="E11058" s="2" t="s">
        <v>149</v>
      </c>
      <c r="F11058" s="2">
        <v>6</v>
      </c>
    </row>
    <row r="11059" spans="1:6" ht="18" customHeight="1">
      <c r="A11059" s="2">
        <v>8712004100</v>
      </c>
      <c r="B11059" s="2" t="s">
        <v>17358</v>
      </c>
      <c r="C11059" s="2" t="s">
        <v>17356</v>
      </c>
      <c r="D11059" s="2" t="s">
        <v>16744</v>
      </c>
      <c r="E11059" s="2" t="s">
        <v>149</v>
      </c>
      <c r="F11059" s="2">
        <v>6</v>
      </c>
    </row>
    <row r="11060" spans="1:6" ht="18" customHeight="1">
      <c r="A11060" s="2">
        <v>8712004900</v>
      </c>
      <c r="B11060" s="2" t="s">
        <v>17359</v>
      </c>
      <c r="C11060" s="2" t="s">
        <v>17356</v>
      </c>
      <c r="D11060" s="2" t="s">
        <v>16744</v>
      </c>
      <c r="E11060" s="2" t="s">
        <v>149</v>
      </c>
      <c r="F11060" s="2">
        <v>6</v>
      </c>
    </row>
    <row r="11061" spans="1:6" ht="18" customHeight="1">
      <c r="A11061" s="2">
        <v>8712008100</v>
      </c>
      <c r="B11061" s="2" t="s">
        <v>17360</v>
      </c>
      <c r="C11061" s="2" t="s">
        <v>17356</v>
      </c>
      <c r="D11061" s="2" t="s">
        <v>16744</v>
      </c>
      <c r="E11061" s="2" t="s">
        <v>149</v>
      </c>
      <c r="F11061" s="2">
        <v>6</v>
      </c>
    </row>
    <row r="11062" spans="1:6" ht="18" customHeight="1">
      <c r="A11062" s="2">
        <v>8712008900</v>
      </c>
      <c r="B11062" s="2" t="s">
        <v>17361</v>
      </c>
      <c r="C11062" s="2" t="s">
        <v>17356</v>
      </c>
      <c r="D11062" s="2" t="s">
        <v>16744</v>
      </c>
      <c r="E11062" s="2" t="s">
        <v>149</v>
      </c>
      <c r="F11062" s="2">
        <v>6</v>
      </c>
    </row>
    <row r="11063" spans="1:6" ht="18" customHeight="1">
      <c r="A11063" s="2">
        <v>8712009000</v>
      </c>
      <c r="B11063" s="2" t="s">
        <v>17362</v>
      </c>
      <c r="C11063" s="2" t="s">
        <v>17356</v>
      </c>
      <c r="D11063" s="2" t="s">
        <v>16744</v>
      </c>
      <c r="E11063" s="2" t="s">
        <v>149</v>
      </c>
      <c r="F11063" s="2">
        <v>6</v>
      </c>
    </row>
    <row r="11064" spans="1:6" ht="18" customHeight="1">
      <c r="A11064" s="2">
        <v>8713100000</v>
      </c>
      <c r="B11064" s="2" t="s">
        <v>17363</v>
      </c>
      <c r="C11064" s="2" t="s">
        <v>17364</v>
      </c>
      <c r="D11064" s="2" t="s">
        <v>16744</v>
      </c>
      <c r="E11064" s="2" t="s">
        <v>149</v>
      </c>
      <c r="F11064" s="2">
        <v>6</v>
      </c>
    </row>
    <row r="11065" spans="1:6" ht="18" customHeight="1">
      <c r="A11065" s="2">
        <v>8713900000</v>
      </c>
      <c r="B11065" s="2" t="s">
        <v>17365</v>
      </c>
      <c r="C11065" s="2" t="s">
        <v>17364</v>
      </c>
      <c r="D11065" s="2" t="s">
        <v>16744</v>
      </c>
      <c r="E11065" s="2" t="s">
        <v>149</v>
      </c>
      <c r="F11065" s="2">
        <v>6</v>
      </c>
    </row>
    <row r="11066" spans="1:6" ht="18" customHeight="1">
      <c r="A11066" s="2">
        <v>8714100010</v>
      </c>
      <c r="B11066" s="2" t="s">
        <v>17366</v>
      </c>
      <c r="C11066" s="2" t="s">
        <v>16769</v>
      </c>
      <c r="D11066" s="2" t="s">
        <v>149</v>
      </c>
      <c r="E11066" s="2"/>
      <c r="F11066" s="2" t="s">
        <v>16846</v>
      </c>
    </row>
    <row r="11067" spans="1:6" ht="18" customHeight="1">
      <c r="A11067" s="2">
        <v>8714100090</v>
      </c>
      <c r="B11067" s="2" t="s">
        <v>17367</v>
      </c>
      <c r="C11067" s="2" t="s">
        <v>16769</v>
      </c>
      <c r="D11067" s="2" t="s">
        <v>149</v>
      </c>
      <c r="E11067" s="2"/>
      <c r="F11067" s="2">
        <v>6</v>
      </c>
    </row>
    <row r="11068" spans="1:6" ht="18" customHeight="1">
      <c r="A11068" s="2">
        <v>8714200000</v>
      </c>
      <c r="B11068" s="2" t="s">
        <v>17368</v>
      </c>
      <c r="C11068" s="2" t="s">
        <v>16769</v>
      </c>
      <c r="D11068" s="2" t="s">
        <v>149</v>
      </c>
      <c r="E11068" s="2"/>
      <c r="F11068" s="2">
        <v>6</v>
      </c>
    </row>
    <row r="11069" spans="1:6" ht="18" customHeight="1">
      <c r="A11069" s="2">
        <v>8714910000</v>
      </c>
      <c r="B11069" s="2" t="s">
        <v>17369</v>
      </c>
      <c r="C11069" s="2" t="s">
        <v>16769</v>
      </c>
      <c r="D11069" s="2" t="s">
        <v>149</v>
      </c>
      <c r="E11069" s="2"/>
      <c r="F11069" s="2">
        <v>6</v>
      </c>
    </row>
    <row r="11070" spans="1:6" ht="18" customHeight="1">
      <c r="A11070" s="2">
        <v>8714921000</v>
      </c>
      <c r="B11070" s="2" t="s">
        <v>17370</v>
      </c>
      <c r="C11070" s="2" t="s">
        <v>16769</v>
      </c>
      <c r="D11070" s="2" t="s">
        <v>149</v>
      </c>
      <c r="E11070" s="2"/>
      <c r="F11070" s="2">
        <v>6</v>
      </c>
    </row>
    <row r="11071" spans="1:6" ht="18" customHeight="1">
      <c r="A11071" s="2">
        <v>8714929000</v>
      </c>
      <c r="B11071" s="2" t="s">
        <v>17371</v>
      </c>
      <c r="C11071" s="2" t="s">
        <v>16769</v>
      </c>
      <c r="D11071" s="2" t="s">
        <v>149</v>
      </c>
      <c r="E11071" s="2"/>
      <c r="F11071" s="2">
        <v>6</v>
      </c>
    </row>
    <row r="11072" spans="1:6" ht="18" customHeight="1">
      <c r="A11072" s="2">
        <v>8714931000</v>
      </c>
      <c r="B11072" s="2" t="s">
        <v>17372</v>
      </c>
      <c r="C11072" s="2" t="s">
        <v>16769</v>
      </c>
      <c r="D11072" s="2" t="s">
        <v>149</v>
      </c>
      <c r="E11072" s="2"/>
      <c r="F11072" s="2">
        <v>6</v>
      </c>
    </row>
    <row r="11073" spans="1:6" ht="18" customHeight="1">
      <c r="A11073" s="2">
        <v>8714932000</v>
      </c>
      <c r="B11073" s="2" t="s">
        <v>17373</v>
      </c>
      <c r="C11073" s="2" t="s">
        <v>16769</v>
      </c>
      <c r="D11073" s="2" t="s">
        <v>149</v>
      </c>
      <c r="E11073" s="2"/>
      <c r="F11073" s="2">
        <v>6</v>
      </c>
    </row>
    <row r="11074" spans="1:6" ht="18" customHeight="1">
      <c r="A11074" s="2">
        <v>8714939000</v>
      </c>
      <c r="B11074" s="2" t="s">
        <v>17374</v>
      </c>
      <c r="C11074" s="2" t="s">
        <v>16769</v>
      </c>
      <c r="D11074" s="2" t="s">
        <v>149</v>
      </c>
      <c r="E11074" s="2"/>
      <c r="F11074" s="2">
        <v>6</v>
      </c>
    </row>
    <row r="11075" spans="1:6" ht="18" customHeight="1">
      <c r="A11075" s="2">
        <v>8714940000</v>
      </c>
      <c r="B11075" s="2" t="s">
        <v>17375</v>
      </c>
      <c r="C11075" s="2" t="s">
        <v>16769</v>
      </c>
      <c r="D11075" s="2" t="s">
        <v>149</v>
      </c>
      <c r="E11075" s="2"/>
      <c r="F11075" s="2">
        <v>6</v>
      </c>
    </row>
    <row r="11076" spans="1:6" ht="18" customHeight="1">
      <c r="A11076" s="2">
        <v>8714950000</v>
      </c>
      <c r="B11076" s="2" t="s">
        <v>17376</v>
      </c>
      <c r="C11076" s="2" t="s">
        <v>16769</v>
      </c>
      <c r="D11076" s="2" t="s">
        <v>149</v>
      </c>
      <c r="E11076" s="2" t="s">
        <v>5439</v>
      </c>
      <c r="F11076" s="2">
        <v>6</v>
      </c>
    </row>
    <row r="11077" spans="1:6" ht="18" customHeight="1">
      <c r="A11077" s="2">
        <v>8714961000</v>
      </c>
      <c r="B11077" s="2" t="s">
        <v>17377</v>
      </c>
      <c r="C11077" s="2" t="s">
        <v>16769</v>
      </c>
      <c r="D11077" s="2" t="s">
        <v>149</v>
      </c>
      <c r="E11077" s="2"/>
      <c r="F11077" s="2">
        <v>6</v>
      </c>
    </row>
    <row r="11078" spans="1:6" ht="18" customHeight="1">
      <c r="A11078" s="2">
        <v>8714962000</v>
      </c>
      <c r="B11078" s="2" t="s">
        <v>17378</v>
      </c>
      <c r="C11078" s="2" t="s">
        <v>16769</v>
      </c>
      <c r="D11078" s="2" t="s">
        <v>149</v>
      </c>
      <c r="E11078" s="2"/>
      <c r="F11078" s="2">
        <v>6</v>
      </c>
    </row>
    <row r="11079" spans="1:6" ht="18" customHeight="1">
      <c r="A11079" s="2">
        <v>8714990000</v>
      </c>
      <c r="B11079" s="2" t="s">
        <v>17379</v>
      </c>
      <c r="C11079" s="2" t="s">
        <v>16769</v>
      </c>
      <c r="D11079" s="2" t="s">
        <v>149</v>
      </c>
      <c r="E11079" s="2"/>
      <c r="F11079" s="2">
        <v>6</v>
      </c>
    </row>
    <row r="11080" spans="1:6" ht="18" customHeight="1">
      <c r="A11080" s="2">
        <v>8715000000</v>
      </c>
      <c r="B11080" s="2" t="s">
        <v>17380</v>
      </c>
      <c r="C11080" s="2" t="s">
        <v>17381</v>
      </c>
      <c r="D11080" s="2" t="s">
        <v>149</v>
      </c>
      <c r="E11080" s="2"/>
      <c r="F11080" s="2" t="s">
        <v>13584</v>
      </c>
    </row>
    <row r="11081" spans="1:6" ht="18" customHeight="1">
      <c r="A11081" s="2">
        <v>8716100000</v>
      </c>
      <c r="B11081" s="2" t="s">
        <v>17382</v>
      </c>
      <c r="C11081" s="2" t="s">
        <v>16548</v>
      </c>
      <c r="D11081" s="2" t="s">
        <v>16744</v>
      </c>
      <c r="E11081" s="2" t="s">
        <v>149</v>
      </c>
      <c r="F11081" s="2" t="s">
        <v>13584</v>
      </c>
    </row>
    <row r="11082" spans="1:6" ht="18" customHeight="1">
      <c r="A11082" s="2">
        <v>8716200000</v>
      </c>
      <c r="B11082" s="2" t="s">
        <v>17383</v>
      </c>
      <c r="C11082" s="2" t="s">
        <v>16548</v>
      </c>
      <c r="D11082" s="2" t="s">
        <v>16744</v>
      </c>
      <c r="E11082" s="2" t="s">
        <v>149</v>
      </c>
      <c r="F11082" s="2">
        <v>6</v>
      </c>
    </row>
    <row r="11083" spans="1:6" ht="18" customHeight="1">
      <c r="A11083" s="2">
        <v>8716311000</v>
      </c>
      <c r="B11083" s="2" t="s">
        <v>17384</v>
      </c>
      <c r="C11083" s="2" t="s">
        <v>16548</v>
      </c>
      <c r="D11083" s="2" t="s">
        <v>16744</v>
      </c>
      <c r="E11083" s="2" t="s">
        <v>149</v>
      </c>
      <c r="F11083" s="2" t="s">
        <v>13584</v>
      </c>
    </row>
    <row r="11084" spans="1:6" ht="18" customHeight="1">
      <c r="A11084" s="2">
        <v>8716319000</v>
      </c>
      <c r="B11084" s="2" t="s">
        <v>17385</v>
      </c>
      <c r="C11084" s="2" t="s">
        <v>16548</v>
      </c>
      <c r="D11084" s="2" t="s">
        <v>16744</v>
      </c>
      <c r="E11084" s="2" t="s">
        <v>149</v>
      </c>
      <c r="F11084" s="2" t="s">
        <v>13584</v>
      </c>
    </row>
    <row r="11085" spans="1:6" ht="18" customHeight="1">
      <c r="A11085" s="2">
        <v>8716391000</v>
      </c>
      <c r="B11085" s="2" t="s">
        <v>17386</v>
      </c>
      <c r="C11085" s="2" t="s">
        <v>16548</v>
      </c>
      <c r="D11085" s="2" t="s">
        <v>16744</v>
      </c>
      <c r="E11085" s="2" t="s">
        <v>149</v>
      </c>
      <c r="F11085" s="2" t="s">
        <v>13584</v>
      </c>
    </row>
    <row r="11086" spans="1:6" ht="18" customHeight="1">
      <c r="A11086" s="2">
        <v>8716399000</v>
      </c>
      <c r="B11086" s="2" t="s">
        <v>17387</v>
      </c>
      <c r="C11086" s="2" t="s">
        <v>16548</v>
      </c>
      <c r="D11086" s="2" t="s">
        <v>16744</v>
      </c>
      <c r="E11086" s="2" t="s">
        <v>149</v>
      </c>
      <c r="F11086" s="2" t="s">
        <v>13584</v>
      </c>
    </row>
    <row r="11087" spans="1:6" ht="18" customHeight="1">
      <c r="A11087" s="2">
        <v>8716400000</v>
      </c>
      <c r="B11087" s="2" t="s">
        <v>17388</v>
      </c>
      <c r="C11087" s="2" t="s">
        <v>14351</v>
      </c>
      <c r="D11087" s="2" t="s">
        <v>16744</v>
      </c>
      <c r="E11087" s="2" t="s">
        <v>149</v>
      </c>
      <c r="F11087" s="2" t="s">
        <v>13584</v>
      </c>
    </row>
    <row r="11088" spans="1:6" ht="18" customHeight="1">
      <c r="A11088" s="2">
        <v>8716800000</v>
      </c>
      <c r="B11088" s="2" t="s">
        <v>17389</v>
      </c>
      <c r="C11088" s="2" t="s">
        <v>14351</v>
      </c>
      <c r="D11088" s="2" t="s">
        <v>16744</v>
      </c>
      <c r="E11088" s="2" t="s">
        <v>149</v>
      </c>
      <c r="F11088" s="2">
        <v>6</v>
      </c>
    </row>
    <row r="11089" spans="1:6" ht="18" customHeight="1">
      <c r="A11089" s="2">
        <v>8716900000</v>
      </c>
      <c r="B11089" s="2" t="s">
        <v>17390</v>
      </c>
      <c r="C11089" s="2" t="s">
        <v>16769</v>
      </c>
      <c r="D11089" s="2" t="s">
        <v>149</v>
      </c>
      <c r="E11089" s="2"/>
      <c r="F11089" s="2">
        <v>6</v>
      </c>
    </row>
    <row r="11090" spans="1:6" ht="18" customHeight="1">
      <c r="A11090" s="2">
        <v>8801001000</v>
      </c>
      <c r="B11090" s="2" t="s">
        <v>17391</v>
      </c>
      <c r="C11090" s="2" t="s">
        <v>9068</v>
      </c>
      <c r="D11090" s="2" t="s">
        <v>17392</v>
      </c>
      <c r="E11090" s="2" t="s">
        <v>149</v>
      </c>
      <c r="F11090" s="2"/>
    </row>
    <row r="11091" spans="1:6" ht="18" customHeight="1">
      <c r="A11091" s="2">
        <v>8801009010</v>
      </c>
      <c r="B11091" s="2" t="s">
        <v>17393</v>
      </c>
      <c r="C11091" s="2" t="s">
        <v>9068</v>
      </c>
      <c r="D11091" s="2" t="s">
        <v>17392</v>
      </c>
      <c r="E11091" s="2" t="s">
        <v>149</v>
      </c>
      <c r="F11091" s="2">
        <v>3</v>
      </c>
    </row>
    <row r="11092" spans="1:6" ht="18" customHeight="1">
      <c r="A11092" s="2">
        <v>8801009090</v>
      </c>
      <c r="B11092" s="2" t="s">
        <v>17394</v>
      </c>
      <c r="C11092" s="2" t="s">
        <v>9068</v>
      </c>
      <c r="D11092" s="2" t="s">
        <v>17392</v>
      </c>
      <c r="E11092" s="2" t="s">
        <v>149</v>
      </c>
      <c r="F11092" s="2"/>
    </row>
    <row r="11093" spans="1:6" ht="18" customHeight="1">
      <c r="A11093" s="2">
        <v>8802110000</v>
      </c>
      <c r="B11093" s="2" t="s">
        <v>17395</v>
      </c>
      <c r="C11093" s="2" t="s">
        <v>17396</v>
      </c>
      <c r="D11093" s="2" t="s">
        <v>17392</v>
      </c>
      <c r="E11093" s="2" t="s">
        <v>149</v>
      </c>
      <c r="F11093" s="2" t="s">
        <v>14703</v>
      </c>
    </row>
    <row r="11094" spans="1:6" ht="18" customHeight="1">
      <c r="A11094" s="2">
        <v>8802121000</v>
      </c>
      <c r="B11094" s="2" t="s">
        <v>17397</v>
      </c>
      <c r="C11094" s="2" t="s">
        <v>17396</v>
      </c>
      <c r="D11094" s="2" t="s">
        <v>17392</v>
      </c>
      <c r="E11094" s="2" t="s">
        <v>149</v>
      </c>
      <c r="F11094" s="2" t="s">
        <v>14703</v>
      </c>
    </row>
    <row r="11095" spans="1:6" ht="18" customHeight="1">
      <c r="A11095" s="2">
        <v>8802122000</v>
      </c>
      <c r="B11095" s="2" t="s">
        <v>17398</v>
      </c>
      <c r="C11095" s="2" t="s">
        <v>17396</v>
      </c>
      <c r="D11095" s="2" t="s">
        <v>17392</v>
      </c>
      <c r="E11095" s="2" t="s">
        <v>149</v>
      </c>
      <c r="F11095" s="2" t="s">
        <v>14703</v>
      </c>
    </row>
    <row r="11096" spans="1:6" ht="18" customHeight="1">
      <c r="A11096" s="2">
        <v>8802200000</v>
      </c>
      <c r="B11096" s="2" t="s">
        <v>17399</v>
      </c>
      <c r="C11096" s="2" t="s">
        <v>17400</v>
      </c>
      <c r="D11096" s="2" t="s">
        <v>17392</v>
      </c>
      <c r="E11096" s="2" t="s">
        <v>149</v>
      </c>
      <c r="F11096" s="2" t="s">
        <v>14703</v>
      </c>
    </row>
    <row r="11097" spans="1:6" ht="18" customHeight="1">
      <c r="A11097" s="2">
        <v>8802300000</v>
      </c>
      <c r="B11097" s="2" t="s">
        <v>17401</v>
      </c>
      <c r="C11097" s="2" t="s">
        <v>17400</v>
      </c>
      <c r="D11097" s="2" t="s">
        <v>17392</v>
      </c>
      <c r="E11097" s="2" t="s">
        <v>149</v>
      </c>
      <c r="F11097" s="2" t="s">
        <v>14703</v>
      </c>
    </row>
    <row r="11098" spans="1:6" ht="18" customHeight="1">
      <c r="A11098" s="2">
        <v>8802401000</v>
      </c>
      <c r="B11098" s="2" t="s">
        <v>17402</v>
      </c>
      <c r="C11098" s="2" t="s">
        <v>17400</v>
      </c>
      <c r="D11098" s="2" t="s">
        <v>17392</v>
      </c>
      <c r="E11098" s="2" t="s">
        <v>149</v>
      </c>
      <c r="F11098" s="2" t="s">
        <v>14703</v>
      </c>
    </row>
    <row r="11099" spans="1:6" ht="18" customHeight="1">
      <c r="A11099" s="2">
        <v>8802402000</v>
      </c>
      <c r="B11099" s="2" t="s">
        <v>17403</v>
      </c>
      <c r="C11099" s="2" t="s">
        <v>17400</v>
      </c>
      <c r="D11099" s="2" t="s">
        <v>17392</v>
      </c>
      <c r="E11099" s="2" t="s">
        <v>149</v>
      </c>
      <c r="F11099" s="2" t="s">
        <v>14703</v>
      </c>
    </row>
    <row r="11100" spans="1:6" ht="18" customHeight="1">
      <c r="A11100" s="2">
        <v>8802600010</v>
      </c>
      <c r="B11100" s="2" t="s">
        <v>17404</v>
      </c>
      <c r="C11100" s="2" t="s">
        <v>17405</v>
      </c>
      <c r="D11100" s="2" t="s">
        <v>17392</v>
      </c>
      <c r="E11100" s="2" t="s">
        <v>149</v>
      </c>
      <c r="F11100" s="2"/>
    </row>
    <row r="11101" spans="1:6" ht="18" customHeight="1">
      <c r="A11101" s="2">
        <v>8802600090</v>
      </c>
      <c r="B11101" s="2" t="s">
        <v>17406</v>
      </c>
      <c r="C11101" s="2" t="s">
        <v>17405</v>
      </c>
      <c r="D11101" s="2" t="s">
        <v>17392</v>
      </c>
      <c r="E11101" s="2" t="s">
        <v>149</v>
      </c>
      <c r="F11101" s="2"/>
    </row>
    <row r="11102" spans="1:6" ht="18" customHeight="1">
      <c r="A11102" s="2">
        <v>8804000000</v>
      </c>
      <c r="B11102" s="2" t="s">
        <v>17407</v>
      </c>
      <c r="C11102" s="2" t="s">
        <v>14326</v>
      </c>
      <c r="D11102" s="2" t="s">
        <v>149</v>
      </c>
      <c r="E11102" s="2"/>
      <c r="F11102" s="2"/>
    </row>
    <row r="11103" spans="1:6" ht="18" customHeight="1">
      <c r="A11103" s="2">
        <v>8805100000</v>
      </c>
      <c r="B11103" s="2" t="s">
        <v>17408</v>
      </c>
      <c r="C11103" s="2" t="s">
        <v>14326</v>
      </c>
      <c r="D11103" s="2" t="s">
        <v>149</v>
      </c>
      <c r="E11103" s="2"/>
      <c r="F11103" s="2"/>
    </row>
    <row r="11104" spans="1:6" ht="18" customHeight="1">
      <c r="A11104" s="2">
        <v>8805210000</v>
      </c>
      <c r="B11104" s="2" t="s">
        <v>17409</v>
      </c>
      <c r="C11104" s="2" t="s">
        <v>14326</v>
      </c>
      <c r="D11104" s="2" t="s">
        <v>149</v>
      </c>
      <c r="E11104" s="2"/>
      <c r="F11104" s="2"/>
    </row>
    <row r="11105" spans="1:6" ht="18" customHeight="1">
      <c r="A11105" s="2">
        <v>8805290000</v>
      </c>
      <c r="B11105" s="2" t="s">
        <v>17410</v>
      </c>
      <c r="C11105" s="2" t="s">
        <v>14326</v>
      </c>
      <c r="D11105" s="2" t="s">
        <v>149</v>
      </c>
      <c r="E11105" s="2"/>
      <c r="F11105" s="2" t="s">
        <v>14703</v>
      </c>
    </row>
    <row r="11106" spans="1:6" ht="18" customHeight="1">
      <c r="A11106" s="2">
        <v>8806100010</v>
      </c>
      <c r="B11106" s="2" t="s">
        <v>17411</v>
      </c>
      <c r="C11106" s="2" t="s">
        <v>17396</v>
      </c>
      <c r="D11106" s="2" t="s">
        <v>17392</v>
      </c>
      <c r="E11106" s="2" t="s">
        <v>149</v>
      </c>
      <c r="F11106" s="2" t="s">
        <v>15297</v>
      </c>
    </row>
    <row r="11107" spans="1:6" ht="18" customHeight="1">
      <c r="A11107" s="2">
        <v>8806100090</v>
      </c>
      <c r="B11107" s="2" t="s">
        <v>17412</v>
      </c>
      <c r="C11107" s="2" t="s">
        <v>17396</v>
      </c>
      <c r="D11107" s="2" t="s">
        <v>17392</v>
      </c>
      <c r="E11107" s="2" t="s">
        <v>149</v>
      </c>
      <c r="F11107" s="2" t="s">
        <v>14703</v>
      </c>
    </row>
    <row r="11108" spans="1:6" ht="18" customHeight="1">
      <c r="A11108" s="2">
        <v>8806211010</v>
      </c>
      <c r="B11108" s="2" t="s">
        <v>17413</v>
      </c>
      <c r="C11108" s="2" t="s">
        <v>17414</v>
      </c>
      <c r="D11108" s="2" t="s">
        <v>17392</v>
      </c>
      <c r="E11108" s="2" t="s">
        <v>149</v>
      </c>
      <c r="F11108" s="2"/>
    </row>
    <row r="11109" spans="1:6" ht="18" customHeight="1">
      <c r="A11109" s="2">
        <v>8806211090</v>
      </c>
      <c r="B11109" s="2" t="s">
        <v>17415</v>
      </c>
      <c r="C11109" s="2" t="s">
        <v>17414</v>
      </c>
      <c r="D11109" s="2" t="s">
        <v>17392</v>
      </c>
      <c r="E11109" s="2" t="s">
        <v>149</v>
      </c>
      <c r="F11109" s="2"/>
    </row>
    <row r="11110" spans="1:6" ht="18" customHeight="1">
      <c r="A11110" s="2">
        <v>8806219000</v>
      </c>
      <c r="B11110" s="2" t="s">
        <v>17416</v>
      </c>
      <c r="C11110" s="2" t="s">
        <v>17414</v>
      </c>
      <c r="D11110" s="2" t="s">
        <v>17392</v>
      </c>
      <c r="E11110" s="2" t="s">
        <v>149</v>
      </c>
      <c r="F11110" s="2" t="s">
        <v>14703</v>
      </c>
    </row>
    <row r="11111" spans="1:6" ht="18" customHeight="1">
      <c r="A11111" s="2">
        <v>8806221011</v>
      </c>
      <c r="B11111" s="2" t="s">
        <v>17417</v>
      </c>
      <c r="C11111" s="2" t="s">
        <v>17414</v>
      </c>
      <c r="D11111" s="2" t="s">
        <v>17392</v>
      </c>
      <c r="E11111" s="2" t="s">
        <v>149</v>
      </c>
      <c r="F11111" s="2">
        <v>3</v>
      </c>
    </row>
    <row r="11112" spans="1:6" ht="18" customHeight="1">
      <c r="A11112" s="2">
        <v>8806221019</v>
      </c>
      <c r="B11112" s="2" t="s">
        <v>17418</v>
      </c>
      <c r="C11112" s="2" t="s">
        <v>17414</v>
      </c>
      <c r="D11112" s="2" t="s">
        <v>17392</v>
      </c>
      <c r="E11112" s="2" t="s">
        <v>149</v>
      </c>
      <c r="F11112" s="2"/>
    </row>
    <row r="11113" spans="1:6" ht="18" customHeight="1">
      <c r="A11113" s="2">
        <v>8806221090</v>
      </c>
      <c r="B11113" s="2" t="s">
        <v>17419</v>
      </c>
      <c r="C11113" s="2" t="s">
        <v>17414</v>
      </c>
      <c r="D11113" s="2" t="s">
        <v>17392</v>
      </c>
      <c r="E11113" s="2" t="s">
        <v>149</v>
      </c>
      <c r="F11113" s="2"/>
    </row>
    <row r="11114" spans="1:6" ht="18" customHeight="1">
      <c r="A11114" s="2">
        <v>8806229010</v>
      </c>
      <c r="B11114" s="2" t="s">
        <v>17420</v>
      </c>
      <c r="C11114" s="2" t="s">
        <v>17414</v>
      </c>
      <c r="D11114" s="2" t="s">
        <v>17392</v>
      </c>
      <c r="E11114" s="2" t="s">
        <v>149</v>
      </c>
      <c r="F11114" s="2" t="s">
        <v>15297</v>
      </c>
    </row>
    <row r="11115" spans="1:6" ht="18" customHeight="1">
      <c r="A11115" s="2">
        <v>8806229090</v>
      </c>
      <c r="B11115" s="2" t="s">
        <v>17420</v>
      </c>
      <c r="C11115" s="2" t="s">
        <v>17414</v>
      </c>
      <c r="D11115" s="2" t="s">
        <v>17392</v>
      </c>
      <c r="E11115" s="2" t="s">
        <v>149</v>
      </c>
      <c r="F11115" s="2" t="s">
        <v>14703</v>
      </c>
    </row>
    <row r="11116" spans="1:6" ht="18" customHeight="1">
      <c r="A11116" s="2">
        <v>8806231011</v>
      </c>
      <c r="B11116" s="2" t="s">
        <v>17421</v>
      </c>
      <c r="C11116" s="2" t="s">
        <v>17414</v>
      </c>
      <c r="D11116" s="2" t="s">
        <v>17392</v>
      </c>
      <c r="E11116" s="2" t="s">
        <v>149</v>
      </c>
      <c r="F11116" s="2">
        <v>3</v>
      </c>
    </row>
    <row r="11117" spans="1:6" ht="18" customHeight="1">
      <c r="A11117" s="2">
        <v>8806231019</v>
      </c>
      <c r="B11117" s="2" t="s">
        <v>17422</v>
      </c>
      <c r="C11117" s="2" t="s">
        <v>17414</v>
      </c>
      <c r="D11117" s="2" t="s">
        <v>17392</v>
      </c>
      <c r="E11117" s="2" t="s">
        <v>149</v>
      </c>
      <c r="F11117" s="2"/>
    </row>
    <row r="11118" spans="1:6" ht="18" customHeight="1">
      <c r="A11118" s="2">
        <v>8806231090</v>
      </c>
      <c r="B11118" s="2" t="s">
        <v>17423</v>
      </c>
      <c r="C11118" s="2" t="s">
        <v>17414</v>
      </c>
      <c r="D11118" s="2" t="s">
        <v>17392</v>
      </c>
      <c r="E11118" s="2" t="s">
        <v>149</v>
      </c>
      <c r="F11118" s="2"/>
    </row>
    <row r="11119" spans="1:6" ht="18" customHeight="1">
      <c r="A11119" s="2">
        <v>8806239010</v>
      </c>
      <c r="B11119" s="2" t="s">
        <v>17424</v>
      </c>
      <c r="C11119" s="2" t="s">
        <v>17414</v>
      </c>
      <c r="D11119" s="2" t="s">
        <v>17392</v>
      </c>
      <c r="E11119" s="2" t="s">
        <v>149</v>
      </c>
      <c r="F11119" s="2" t="s">
        <v>15297</v>
      </c>
    </row>
    <row r="11120" spans="1:6" ht="18" customHeight="1">
      <c r="A11120" s="2">
        <v>8806239090</v>
      </c>
      <c r="B11120" s="2" t="s">
        <v>17424</v>
      </c>
      <c r="C11120" s="2" t="s">
        <v>17414</v>
      </c>
      <c r="D11120" s="2" t="s">
        <v>17392</v>
      </c>
      <c r="E11120" s="2" t="s">
        <v>149</v>
      </c>
      <c r="F11120" s="2" t="s">
        <v>14703</v>
      </c>
    </row>
    <row r="11121" spans="1:6" ht="18" customHeight="1">
      <c r="A11121" s="2">
        <v>8806241011</v>
      </c>
      <c r="B11121" s="2" t="s">
        <v>17425</v>
      </c>
      <c r="C11121" s="2" t="s">
        <v>17414</v>
      </c>
      <c r="D11121" s="2" t="s">
        <v>17392</v>
      </c>
      <c r="E11121" s="2" t="s">
        <v>149</v>
      </c>
      <c r="F11121" s="2">
        <v>3</v>
      </c>
    </row>
    <row r="11122" spans="1:6" ht="18" customHeight="1">
      <c r="A11122" s="2">
        <v>8806241019</v>
      </c>
      <c r="B11122" s="2" t="s">
        <v>17426</v>
      </c>
      <c r="C11122" s="2" t="s">
        <v>17414</v>
      </c>
      <c r="D11122" s="2" t="s">
        <v>17392</v>
      </c>
      <c r="E11122" s="2" t="s">
        <v>149</v>
      </c>
      <c r="F11122" s="2"/>
    </row>
    <row r="11123" spans="1:6" ht="18" customHeight="1">
      <c r="A11123" s="2">
        <v>8806241090</v>
      </c>
      <c r="B11123" s="2" t="s">
        <v>17427</v>
      </c>
      <c r="C11123" s="2" t="s">
        <v>17414</v>
      </c>
      <c r="D11123" s="2" t="s">
        <v>17392</v>
      </c>
      <c r="E11123" s="2" t="s">
        <v>149</v>
      </c>
      <c r="F11123" s="2"/>
    </row>
    <row r="11124" spans="1:6" ht="18" customHeight="1">
      <c r="A11124" s="2">
        <v>8806249010</v>
      </c>
      <c r="B11124" s="2" t="s">
        <v>17428</v>
      </c>
      <c r="C11124" s="2" t="s">
        <v>17414</v>
      </c>
      <c r="D11124" s="2" t="s">
        <v>17392</v>
      </c>
      <c r="E11124" s="2" t="s">
        <v>149</v>
      </c>
      <c r="F11124" s="2" t="s">
        <v>15297</v>
      </c>
    </row>
    <row r="11125" spans="1:6" ht="18" customHeight="1">
      <c r="A11125" s="2">
        <v>8806249090</v>
      </c>
      <c r="B11125" s="2" t="s">
        <v>17428</v>
      </c>
      <c r="C11125" s="2" t="s">
        <v>17414</v>
      </c>
      <c r="D11125" s="2" t="s">
        <v>17392</v>
      </c>
      <c r="E11125" s="2" t="s">
        <v>149</v>
      </c>
      <c r="F11125" s="2" t="s">
        <v>14703</v>
      </c>
    </row>
    <row r="11126" spans="1:6" ht="18" customHeight="1">
      <c r="A11126" s="2">
        <v>8806291011</v>
      </c>
      <c r="B11126" s="2" t="s">
        <v>17429</v>
      </c>
      <c r="C11126" s="2" t="s">
        <v>17414</v>
      </c>
      <c r="D11126" s="2" t="s">
        <v>17392</v>
      </c>
      <c r="E11126" s="2" t="s">
        <v>149</v>
      </c>
      <c r="F11126" s="2">
        <v>3</v>
      </c>
    </row>
    <row r="11127" spans="1:6" ht="18" customHeight="1">
      <c r="A11127" s="2">
        <v>8806291019</v>
      </c>
      <c r="B11127" s="2" t="s">
        <v>17430</v>
      </c>
      <c r="C11127" s="2" t="s">
        <v>17414</v>
      </c>
      <c r="D11127" s="2" t="s">
        <v>17392</v>
      </c>
      <c r="E11127" s="2" t="s">
        <v>149</v>
      </c>
      <c r="F11127" s="2"/>
    </row>
    <row r="11128" spans="1:6" ht="18" customHeight="1">
      <c r="A11128" s="2">
        <v>8806291090</v>
      </c>
      <c r="B11128" s="2" t="s">
        <v>17431</v>
      </c>
      <c r="C11128" s="2" t="s">
        <v>17414</v>
      </c>
      <c r="D11128" s="2" t="s">
        <v>17392</v>
      </c>
      <c r="E11128" s="2" t="s">
        <v>149</v>
      </c>
      <c r="F11128" s="2"/>
    </row>
    <row r="11129" spans="1:6" ht="18" customHeight="1">
      <c r="A11129" s="2">
        <v>8806299010</v>
      </c>
      <c r="B11129" s="2" t="s">
        <v>17432</v>
      </c>
      <c r="C11129" s="2" t="s">
        <v>17414</v>
      </c>
      <c r="D11129" s="2" t="s">
        <v>17392</v>
      </c>
      <c r="E11129" s="2" t="s">
        <v>149</v>
      </c>
      <c r="F11129" s="2" t="s">
        <v>15297</v>
      </c>
    </row>
    <row r="11130" spans="1:6" ht="18" customHeight="1">
      <c r="A11130" s="2">
        <v>8806299090</v>
      </c>
      <c r="B11130" s="2" t="s">
        <v>17432</v>
      </c>
      <c r="C11130" s="2" t="s">
        <v>17414</v>
      </c>
      <c r="D11130" s="2" t="s">
        <v>17392</v>
      </c>
      <c r="E11130" s="2" t="s">
        <v>149</v>
      </c>
      <c r="F11130" s="2" t="s">
        <v>14703</v>
      </c>
    </row>
    <row r="11131" spans="1:6" ht="18" customHeight="1">
      <c r="A11131" s="2">
        <v>8806911010</v>
      </c>
      <c r="B11131" s="2" t="s">
        <v>17433</v>
      </c>
      <c r="C11131" s="2" t="s">
        <v>17414</v>
      </c>
      <c r="D11131" s="2" t="s">
        <v>17392</v>
      </c>
      <c r="E11131" s="2" t="s">
        <v>149</v>
      </c>
      <c r="F11131" s="2"/>
    </row>
    <row r="11132" spans="1:6" ht="18" customHeight="1">
      <c r="A11132" s="2">
        <v>8806911090</v>
      </c>
      <c r="B11132" s="2" t="s">
        <v>17434</v>
      </c>
      <c r="C11132" s="2" t="s">
        <v>17414</v>
      </c>
      <c r="D11132" s="2" t="s">
        <v>17392</v>
      </c>
      <c r="E11132" s="2" t="s">
        <v>149</v>
      </c>
      <c r="F11132" s="2"/>
    </row>
    <row r="11133" spans="1:6" ht="18" customHeight="1">
      <c r="A11133" s="2">
        <v>8806919000</v>
      </c>
      <c r="B11133" s="2" t="s">
        <v>17435</v>
      </c>
      <c r="C11133" s="2" t="s">
        <v>17414</v>
      </c>
      <c r="D11133" s="2" t="s">
        <v>17392</v>
      </c>
      <c r="E11133" s="2" t="s">
        <v>149</v>
      </c>
      <c r="F11133" s="2" t="s">
        <v>14703</v>
      </c>
    </row>
    <row r="11134" spans="1:6" ht="18" customHeight="1">
      <c r="A11134" s="2">
        <v>8806921011</v>
      </c>
      <c r="B11134" s="2" t="s">
        <v>17436</v>
      </c>
      <c r="C11134" s="2" t="s">
        <v>17414</v>
      </c>
      <c r="D11134" s="2" t="s">
        <v>17392</v>
      </c>
      <c r="E11134" s="2" t="s">
        <v>149</v>
      </c>
      <c r="F11134" s="2">
        <v>3</v>
      </c>
    </row>
    <row r="11135" spans="1:6" ht="18" customHeight="1">
      <c r="A11135" s="2">
        <v>8806921019</v>
      </c>
      <c r="B11135" s="2" t="s">
        <v>17437</v>
      </c>
      <c r="C11135" s="2" t="s">
        <v>17414</v>
      </c>
      <c r="D11135" s="2" t="s">
        <v>17392</v>
      </c>
      <c r="E11135" s="2" t="s">
        <v>149</v>
      </c>
      <c r="F11135" s="2"/>
    </row>
    <row r="11136" spans="1:6" ht="18" customHeight="1">
      <c r="A11136" s="2">
        <v>8806921090</v>
      </c>
      <c r="B11136" s="2" t="s">
        <v>17438</v>
      </c>
      <c r="C11136" s="2" t="s">
        <v>17414</v>
      </c>
      <c r="D11136" s="2" t="s">
        <v>17392</v>
      </c>
      <c r="E11136" s="2" t="s">
        <v>149</v>
      </c>
      <c r="F11136" s="2"/>
    </row>
    <row r="11137" spans="1:6" ht="18" customHeight="1">
      <c r="A11137" s="2">
        <v>8806929010</v>
      </c>
      <c r="B11137" s="2" t="s">
        <v>17439</v>
      </c>
      <c r="C11137" s="2" t="s">
        <v>17414</v>
      </c>
      <c r="D11137" s="2" t="s">
        <v>17392</v>
      </c>
      <c r="E11137" s="2" t="s">
        <v>149</v>
      </c>
      <c r="F11137" s="2" t="s">
        <v>15297</v>
      </c>
    </row>
    <row r="11138" spans="1:6" ht="18" customHeight="1">
      <c r="A11138" s="2">
        <v>8806929090</v>
      </c>
      <c r="B11138" s="2" t="s">
        <v>17439</v>
      </c>
      <c r="C11138" s="2" t="s">
        <v>17414</v>
      </c>
      <c r="D11138" s="2" t="s">
        <v>17392</v>
      </c>
      <c r="E11138" s="2" t="s">
        <v>149</v>
      </c>
      <c r="F11138" s="2" t="s">
        <v>14703</v>
      </c>
    </row>
    <row r="11139" spans="1:6" ht="18" customHeight="1">
      <c r="A11139" s="2">
        <v>8806931011</v>
      </c>
      <c r="B11139" s="2" t="s">
        <v>17440</v>
      </c>
      <c r="C11139" s="2" t="s">
        <v>17414</v>
      </c>
      <c r="D11139" s="2" t="s">
        <v>17392</v>
      </c>
      <c r="E11139" s="2" t="s">
        <v>149</v>
      </c>
      <c r="F11139" s="2">
        <v>3</v>
      </c>
    </row>
    <row r="11140" spans="1:6" ht="18" customHeight="1">
      <c r="A11140" s="2">
        <v>8806931019</v>
      </c>
      <c r="B11140" s="2" t="s">
        <v>17441</v>
      </c>
      <c r="C11140" s="2" t="s">
        <v>17414</v>
      </c>
      <c r="D11140" s="2" t="s">
        <v>17392</v>
      </c>
      <c r="E11140" s="2" t="s">
        <v>149</v>
      </c>
      <c r="F11140" s="2"/>
    </row>
    <row r="11141" spans="1:6" ht="18" customHeight="1">
      <c r="A11141" s="2">
        <v>8806931090</v>
      </c>
      <c r="B11141" s="2" t="s">
        <v>17442</v>
      </c>
      <c r="C11141" s="2" t="s">
        <v>17414</v>
      </c>
      <c r="D11141" s="2" t="s">
        <v>17392</v>
      </c>
      <c r="E11141" s="2" t="s">
        <v>149</v>
      </c>
      <c r="F11141" s="2"/>
    </row>
    <row r="11142" spans="1:6" ht="18" customHeight="1">
      <c r="A11142" s="2">
        <v>8806939010</v>
      </c>
      <c r="B11142" s="2" t="s">
        <v>17443</v>
      </c>
      <c r="C11142" s="2" t="s">
        <v>17414</v>
      </c>
      <c r="D11142" s="2" t="s">
        <v>17392</v>
      </c>
      <c r="E11142" s="2" t="s">
        <v>149</v>
      </c>
      <c r="F11142" s="2" t="s">
        <v>15297</v>
      </c>
    </row>
    <row r="11143" spans="1:6" ht="18" customHeight="1">
      <c r="A11143" s="2">
        <v>8806939090</v>
      </c>
      <c r="B11143" s="2" t="s">
        <v>17443</v>
      </c>
      <c r="C11143" s="2" t="s">
        <v>17414</v>
      </c>
      <c r="D11143" s="2" t="s">
        <v>17392</v>
      </c>
      <c r="E11143" s="2" t="s">
        <v>149</v>
      </c>
      <c r="F11143" s="2" t="s">
        <v>14703</v>
      </c>
    </row>
    <row r="11144" spans="1:6" ht="18" customHeight="1">
      <c r="A11144" s="2">
        <v>8806941011</v>
      </c>
      <c r="B11144" s="2" t="s">
        <v>17444</v>
      </c>
      <c r="C11144" s="2" t="s">
        <v>17414</v>
      </c>
      <c r="D11144" s="2" t="s">
        <v>17392</v>
      </c>
      <c r="E11144" s="2" t="s">
        <v>149</v>
      </c>
      <c r="F11144" s="2">
        <v>3</v>
      </c>
    </row>
    <row r="11145" spans="1:6" ht="18" customHeight="1">
      <c r="A11145" s="2">
        <v>8806941019</v>
      </c>
      <c r="B11145" s="2" t="s">
        <v>17445</v>
      </c>
      <c r="C11145" s="2" t="s">
        <v>17414</v>
      </c>
      <c r="D11145" s="2" t="s">
        <v>17392</v>
      </c>
      <c r="E11145" s="2" t="s">
        <v>149</v>
      </c>
      <c r="F11145" s="2"/>
    </row>
    <row r="11146" spans="1:6" ht="18" customHeight="1">
      <c r="A11146" s="2">
        <v>8806941090</v>
      </c>
      <c r="B11146" s="2" t="s">
        <v>17446</v>
      </c>
      <c r="C11146" s="2" t="s">
        <v>17414</v>
      </c>
      <c r="D11146" s="2" t="s">
        <v>17392</v>
      </c>
      <c r="E11146" s="2" t="s">
        <v>149</v>
      </c>
      <c r="F11146" s="2"/>
    </row>
    <row r="11147" spans="1:6" ht="18" customHeight="1">
      <c r="A11147" s="2">
        <v>8806949010</v>
      </c>
      <c r="B11147" s="2" t="s">
        <v>17447</v>
      </c>
      <c r="C11147" s="2" t="s">
        <v>17414</v>
      </c>
      <c r="D11147" s="2" t="s">
        <v>17392</v>
      </c>
      <c r="E11147" s="2" t="s">
        <v>149</v>
      </c>
      <c r="F11147" s="2" t="s">
        <v>15297</v>
      </c>
    </row>
    <row r="11148" spans="1:6" ht="18" customHeight="1">
      <c r="A11148" s="2">
        <v>8806949090</v>
      </c>
      <c r="B11148" s="2" t="s">
        <v>17447</v>
      </c>
      <c r="C11148" s="2" t="s">
        <v>17414</v>
      </c>
      <c r="D11148" s="2" t="s">
        <v>17392</v>
      </c>
      <c r="E11148" s="2" t="s">
        <v>149</v>
      </c>
      <c r="F11148" s="2" t="s">
        <v>14703</v>
      </c>
    </row>
    <row r="11149" spans="1:6" ht="18" customHeight="1">
      <c r="A11149" s="2">
        <v>8806990010</v>
      </c>
      <c r="B11149" s="2" t="s">
        <v>17448</v>
      </c>
      <c r="C11149" s="2" t="s">
        <v>17414</v>
      </c>
      <c r="D11149" s="2" t="s">
        <v>17392</v>
      </c>
      <c r="E11149" s="2" t="s">
        <v>149</v>
      </c>
      <c r="F11149" s="2" t="s">
        <v>15297</v>
      </c>
    </row>
    <row r="11150" spans="1:6" ht="18" customHeight="1">
      <c r="A11150" s="2">
        <v>8806990090</v>
      </c>
      <c r="B11150" s="2" t="s">
        <v>17448</v>
      </c>
      <c r="C11150" s="2" t="s">
        <v>17414</v>
      </c>
      <c r="D11150" s="2" t="s">
        <v>17392</v>
      </c>
      <c r="E11150" s="2" t="s">
        <v>149</v>
      </c>
      <c r="F11150" s="2" t="s">
        <v>14703</v>
      </c>
    </row>
    <row r="11151" spans="1:6" ht="18" customHeight="1">
      <c r="A11151" s="2">
        <v>8807100000</v>
      </c>
      <c r="B11151" s="2" t="s">
        <v>17449</v>
      </c>
      <c r="C11151" s="2" t="s">
        <v>14326</v>
      </c>
      <c r="D11151" s="2" t="s">
        <v>149</v>
      </c>
      <c r="E11151" s="2"/>
      <c r="F11151" s="2"/>
    </row>
    <row r="11152" spans="1:6" ht="18" customHeight="1">
      <c r="A11152" s="2">
        <v>8807200000</v>
      </c>
      <c r="B11152" s="2" t="s">
        <v>17450</v>
      </c>
      <c r="C11152" s="2" t="s">
        <v>14326</v>
      </c>
      <c r="D11152" s="2" t="s">
        <v>149</v>
      </c>
      <c r="E11152" s="2"/>
      <c r="F11152" s="2"/>
    </row>
    <row r="11153" spans="1:6" ht="18" customHeight="1">
      <c r="A11153" s="2">
        <v>8807300000</v>
      </c>
      <c r="B11153" s="2" t="s">
        <v>17451</v>
      </c>
      <c r="C11153" s="2" t="s">
        <v>14326</v>
      </c>
      <c r="D11153" s="2" t="s">
        <v>149</v>
      </c>
      <c r="E11153" s="2"/>
      <c r="F11153" s="2"/>
    </row>
    <row r="11154" spans="1:6" ht="18" customHeight="1">
      <c r="A11154" s="2">
        <v>8807900010</v>
      </c>
      <c r="B11154" s="2" t="s">
        <v>17452</v>
      </c>
      <c r="C11154" s="2" t="s">
        <v>14326</v>
      </c>
      <c r="D11154" s="2" t="s">
        <v>149</v>
      </c>
      <c r="E11154" s="2"/>
      <c r="F11154" s="2"/>
    </row>
    <row r="11155" spans="1:6" ht="18" customHeight="1">
      <c r="A11155" s="2">
        <v>8807900090</v>
      </c>
      <c r="B11155" s="2" t="s">
        <v>17453</v>
      </c>
      <c r="C11155" s="2" t="s">
        <v>14326</v>
      </c>
      <c r="D11155" s="2" t="s">
        <v>149</v>
      </c>
      <c r="E11155" s="2"/>
      <c r="F11155" s="2"/>
    </row>
    <row r="11156" spans="1:6" ht="18" customHeight="1">
      <c r="A11156" s="2">
        <v>8901101000</v>
      </c>
      <c r="B11156" s="2" t="s">
        <v>17454</v>
      </c>
      <c r="C11156" s="2" t="s">
        <v>17455</v>
      </c>
      <c r="D11156" s="2" t="s">
        <v>17456</v>
      </c>
      <c r="E11156" s="2" t="s">
        <v>149</v>
      </c>
      <c r="F11156" s="2" t="s">
        <v>14703</v>
      </c>
    </row>
    <row r="11157" spans="1:6" ht="18" customHeight="1">
      <c r="A11157" s="2">
        <v>8901109000</v>
      </c>
      <c r="B11157" s="2" t="s">
        <v>17457</v>
      </c>
      <c r="C11157" s="2" t="s">
        <v>17455</v>
      </c>
      <c r="D11157" s="2" t="s">
        <v>17456</v>
      </c>
      <c r="E11157" s="2" t="s">
        <v>149</v>
      </c>
      <c r="F11157" s="2"/>
    </row>
    <row r="11158" spans="1:6" ht="18" customHeight="1">
      <c r="A11158" s="2">
        <v>8901201100</v>
      </c>
      <c r="B11158" s="2" t="s">
        <v>17458</v>
      </c>
      <c r="C11158" s="2" t="s">
        <v>17459</v>
      </c>
      <c r="D11158" s="2" t="s">
        <v>17456</v>
      </c>
      <c r="E11158" s="2" t="s">
        <v>149</v>
      </c>
      <c r="F11158" s="2" t="s">
        <v>14703</v>
      </c>
    </row>
    <row r="11159" spans="1:6" ht="18" customHeight="1">
      <c r="A11159" s="2">
        <v>8901201200</v>
      </c>
      <c r="B11159" s="2" t="s">
        <v>17460</v>
      </c>
      <c r="C11159" s="2" t="s">
        <v>17459</v>
      </c>
      <c r="D11159" s="2" t="s">
        <v>17456</v>
      </c>
      <c r="E11159" s="2" t="s">
        <v>149</v>
      </c>
      <c r="F11159" s="2"/>
    </row>
    <row r="11160" spans="1:6" ht="18" customHeight="1">
      <c r="A11160" s="2">
        <v>8901201300</v>
      </c>
      <c r="B11160" s="2" t="s">
        <v>17461</v>
      </c>
      <c r="C11160" s="2" t="s">
        <v>17459</v>
      </c>
      <c r="D11160" s="2" t="s">
        <v>17456</v>
      </c>
      <c r="E11160" s="2" t="s">
        <v>149</v>
      </c>
      <c r="F11160" s="2"/>
    </row>
    <row r="11161" spans="1:6" ht="18" customHeight="1">
      <c r="A11161" s="2">
        <v>8901202100</v>
      </c>
      <c r="B11161" s="2" t="s">
        <v>17462</v>
      </c>
      <c r="C11161" s="2" t="s">
        <v>17459</v>
      </c>
      <c r="D11161" s="2" t="s">
        <v>17456</v>
      </c>
      <c r="E11161" s="2" t="s">
        <v>149</v>
      </c>
      <c r="F11161" s="2" t="s">
        <v>14703</v>
      </c>
    </row>
    <row r="11162" spans="1:6" ht="18" customHeight="1">
      <c r="A11162" s="2">
        <v>8901202200</v>
      </c>
      <c r="B11162" s="2" t="s">
        <v>17463</v>
      </c>
      <c r="C11162" s="2" t="s">
        <v>17459</v>
      </c>
      <c r="D11162" s="2" t="s">
        <v>17456</v>
      </c>
      <c r="E11162" s="2" t="s">
        <v>149</v>
      </c>
      <c r="F11162" s="2"/>
    </row>
    <row r="11163" spans="1:6" ht="18" customHeight="1">
      <c r="A11163" s="2">
        <v>8901202300</v>
      </c>
      <c r="B11163" s="2" t="s">
        <v>17464</v>
      </c>
      <c r="C11163" s="2" t="s">
        <v>17459</v>
      </c>
      <c r="D11163" s="2" t="s">
        <v>17456</v>
      </c>
      <c r="E11163" s="2" t="s">
        <v>149</v>
      </c>
      <c r="F11163" s="2"/>
    </row>
    <row r="11164" spans="1:6" ht="18" customHeight="1">
      <c r="A11164" s="2">
        <v>8901203100</v>
      </c>
      <c r="B11164" s="2" t="s">
        <v>17465</v>
      </c>
      <c r="C11164" s="2" t="s">
        <v>17466</v>
      </c>
      <c r="D11164" s="2" t="s">
        <v>17456</v>
      </c>
      <c r="E11164" s="2" t="s">
        <v>149</v>
      </c>
      <c r="F11164" s="2" t="s">
        <v>14703</v>
      </c>
    </row>
    <row r="11165" spans="1:6" ht="18" customHeight="1">
      <c r="A11165" s="2">
        <v>8901203200</v>
      </c>
      <c r="B11165" s="2" t="s">
        <v>17467</v>
      </c>
      <c r="C11165" s="2" t="s">
        <v>17466</v>
      </c>
      <c r="D11165" s="2" t="s">
        <v>17456</v>
      </c>
      <c r="E11165" s="2" t="s">
        <v>149</v>
      </c>
      <c r="F11165" s="2"/>
    </row>
    <row r="11166" spans="1:6" ht="18" customHeight="1">
      <c r="A11166" s="2">
        <v>8901204100</v>
      </c>
      <c r="B11166" s="2" t="s">
        <v>17468</v>
      </c>
      <c r="C11166" s="2" t="s">
        <v>17466</v>
      </c>
      <c r="D11166" s="2" t="s">
        <v>17456</v>
      </c>
      <c r="E11166" s="2" t="s">
        <v>149</v>
      </c>
      <c r="F11166" s="2"/>
    </row>
    <row r="11167" spans="1:6" ht="18" customHeight="1">
      <c r="A11167" s="2">
        <v>8901204200</v>
      </c>
      <c r="B11167" s="2" t="s">
        <v>17469</v>
      </c>
      <c r="C11167" s="2" t="s">
        <v>17466</v>
      </c>
      <c r="D11167" s="2" t="s">
        <v>17456</v>
      </c>
      <c r="E11167" s="2" t="s">
        <v>149</v>
      </c>
      <c r="F11167" s="2"/>
    </row>
    <row r="11168" spans="1:6" ht="18" customHeight="1">
      <c r="A11168" s="2">
        <v>8901209000</v>
      </c>
      <c r="B11168" s="2" t="s">
        <v>17470</v>
      </c>
      <c r="C11168" s="2" t="s">
        <v>17459</v>
      </c>
      <c r="D11168" s="2" t="s">
        <v>17456</v>
      </c>
      <c r="E11168" s="2" t="s">
        <v>149</v>
      </c>
      <c r="F11168" s="2" t="s">
        <v>14703</v>
      </c>
    </row>
    <row r="11169" spans="1:6" ht="18" customHeight="1">
      <c r="A11169" s="2">
        <v>8901300000</v>
      </c>
      <c r="B11169" s="2" t="s">
        <v>17471</v>
      </c>
      <c r="C11169" s="2" t="s">
        <v>14351</v>
      </c>
      <c r="D11169" s="2" t="s">
        <v>17456</v>
      </c>
      <c r="E11169" s="2" t="s">
        <v>149</v>
      </c>
      <c r="F11169" s="2"/>
    </row>
    <row r="11170" spans="1:6" ht="18" customHeight="1">
      <c r="A11170" s="2">
        <v>8901902100</v>
      </c>
      <c r="B11170" s="2" t="s">
        <v>17472</v>
      </c>
      <c r="C11170" s="2" t="s">
        <v>17473</v>
      </c>
      <c r="D11170" s="2" t="s">
        <v>17456</v>
      </c>
      <c r="E11170" s="2" t="s">
        <v>149</v>
      </c>
      <c r="F11170" s="2" t="s">
        <v>14703</v>
      </c>
    </row>
    <row r="11171" spans="1:6" ht="18" customHeight="1">
      <c r="A11171" s="2">
        <v>8901902200</v>
      </c>
      <c r="B11171" s="2" t="s">
        <v>17474</v>
      </c>
      <c r="C11171" s="2" t="s">
        <v>17473</v>
      </c>
      <c r="D11171" s="2" t="s">
        <v>17456</v>
      </c>
      <c r="E11171" s="2" t="s">
        <v>149</v>
      </c>
      <c r="F11171" s="2"/>
    </row>
    <row r="11172" spans="1:6" ht="18" customHeight="1">
      <c r="A11172" s="2">
        <v>8901903100</v>
      </c>
      <c r="B11172" s="2" t="s">
        <v>17475</v>
      </c>
      <c r="C11172" s="2" t="s">
        <v>17459</v>
      </c>
      <c r="D11172" s="2" t="s">
        <v>17456</v>
      </c>
      <c r="E11172" s="2" t="s">
        <v>149</v>
      </c>
      <c r="F11172" s="2" t="s">
        <v>14703</v>
      </c>
    </row>
    <row r="11173" spans="1:6" ht="18" customHeight="1">
      <c r="A11173" s="2">
        <v>8901903200</v>
      </c>
      <c r="B11173" s="2" t="s">
        <v>17476</v>
      </c>
      <c r="C11173" s="2" t="s">
        <v>17459</v>
      </c>
      <c r="D11173" s="2" t="s">
        <v>17456</v>
      </c>
      <c r="E11173" s="2" t="s">
        <v>149</v>
      </c>
      <c r="F11173" s="2"/>
    </row>
    <row r="11174" spans="1:6" ht="18" customHeight="1">
      <c r="A11174" s="2">
        <v>8901904110</v>
      </c>
      <c r="B11174" s="2" t="s">
        <v>17477</v>
      </c>
      <c r="C11174" s="2" t="s">
        <v>17459</v>
      </c>
      <c r="D11174" s="2" t="s">
        <v>17456</v>
      </c>
      <c r="E11174" s="2" t="s">
        <v>149</v>
      </c>
      <c r="F11174" s="2" t="s">
        <v>15297</v>
      </c>
    </row>
    <row r="11175" spans="1:6" ht="18" customHeight="1">
      <c r="A11175" s="2">
        <v>8901904190</v>
      </c>
      <c r="B11175" s="2" t="s">
        <v>17478</v>
      </c>
      <c r="C11175" s="2" t="s">
        <v>17459</v>
      </c>
      <c r="D11175" s="2" t="s">
        <v>17456</v>
      </c>
      <c r="E11175" s="2" t="s">
        <v>149</v>
      </c>
      <c r="F11175" s="2" t="s">
        <v>14703</v>
      </c>
    </row>
    <row r="11176" spans="1:6" ht="18" customHeight="1">
      <c r="A11176" s="2">
        <v>8901904200</v>
      </c>
      <c r="B11176" s="2" t="s">
        <v>17479</v>
      </c>
      <c r="C11176" s="2" t="s">
        <v>17459</v>
      </c>
      <c r="D11176" s="2" t="s">
        <v>17456</v>
      </c>
      <c r="E11176" s="2" t="s">
        <v>149</v>
      </c>
      <c r="F11176" s="2"/>
    </row>
    <row r="11177" spans="1:6" ht="18" customHeight="1">
      <c r="A11177" s="2">
        <v>8901904300</v>
      </c>
      <c r="B11177" s="2" t="s">
        <v>17480</v>
      </c>
      <c r="C11177" s="2" t="s">
        <v>17459</v>
      </c>
      <c r="D11177" s="2" t="s">
        <v>17456</v>
      </c>
      <c r="E11177" s="2" t="s">
        <v>149</v>
      </c>
      <c r="F11177" s="2"/>
    </row>
    <row r="11178" spans="1:6" ht="18" customHeight="1">
      <c r="A11178" s="2">
        <v>8901905000</v>
      </c>
      <c r="B11178" s="2" t="s">
        <v>17481</v>
      </c>
      <c r="C11178" s="2" t="s">
        <v>9068</v>
      </c>
      <c r="D11178" s="2" t="s">
        <v>17456</v>
      </c>
      <c r="E11178" s="2" t="s">
        <v>149</v>
      </c>
      <c r="F11178" s="2"/>
    </row>
    <row r="11179" spans="1:6" ht="18" customHeight="1">
      <c r="A11179" s="2">
        <v>8901908000</v>
      </c>
      <c r="B11179" s="2" t="s">
        <v>17482</v>
      </c>
      <c r="C11179" s="2" t="s">
        <v>9068</v>
      </c>
      <c r="D11179" s="2" t="s">
        <v>17456</v>
      </c>
      <c r="E11179" s="2" t="s">
        <v>149</v>
      </c>
      <c r="F11179" s="2" t="s">
        <v>14703</v>
      </c>
    </row>
    <row r="11180" spans="1:6" ht="18" customHeight="1">
      <c r="A11180" s="2">
        <v>8901909000</v>
      </c>
      <c r="B11180" s="2" t="s">
        <v>17483</v>
      </c>
      <c r="C11180" s="2" t="s">
        <v>9068</v>
      </c>
      <c r="D11180" s="2" t="s">
        <v>17456</v>
      </c>
      <c r="E11180" s="2" t="s">
        <v>149</v>
      </c>
      <c r="F11180" s="2" t="s">
        <v>14703</v>
      </c>
    </row>
    <row r="11181" spans="1:6" ht="18" customHeight="1">
      <c r="A11181" s="2">
        <v>8902001000</v>
      </c>
      <c r="B11181" s="2" t="s">
        <v>17484</v>
      </c>
      <c r="C11181" s="2" t="s">
        <v>17364</v>
      </c>
      <c r="D11181" s="2" t="s">
        <v>17456</v>
      </c>
      <c r="E11181" s="2" t="s">
        <v>149</v>
      </c>
      <c r="F11181" s="2" t="s">
        <v>14703</v>
      </c>
    </row>
    <row r="11182" spans="1:6" ht="18" customHeight="1">
      <c r="A11182" s="2">
        <v>8902009000</v>
      </c>
      <c r="B11182" s="2" t="s">
        <v>17485</v>
      </c>
      <c r="C11182" s="2" t="s">
        <v>17364</v>
      </c>
      <c r="D11182" s="2" t="s">
        <v>17456</v>
      </c>
      <c r="E11182" s="2" t="s">
        <v>149</v>
      </c>
      <c r="F11182" s="2"/>
    </row>
    <row r="11183" spans="1:6" ht="18" customHeight="1">
      <c r="A11183" s="2">
        <v>8903110000</v>
      </c>
      <c r="B11183" s="2" t="s">
        <v>17486</v>
      </c>
      <c r="C11183" s="2" t="s">
        <v>17487</v>
      </c>
      <c r="D11183" s="2" t="s">
        <v>17456</v>
      </c>
      <c r="E11183" s="2" t="s">
        <v>149</v>
      </c>
      <c r="F11183" s="2"/>
    </row>
    <row r="11184" spans="1:6" ht="18" customHeight="1">
      <c r="A11184" s="2">
        <v>8903120000</v>
      </c>
      <c r="B11184" s="2" t="s">
        <v>17488</v>
      </c>
      <c r="C11184" s="2" t="s">
        <v>17487</v>
      </c>
      <c r="D11184" s="2" t="s">
        <v>17456</v>
      </c>
      <c r="E11184" s="2" t="s">
        <v>149</v>
      </c>
      <c r="F11184" s="2"/>
    </row>
    <row r="11185" spans="1:6" ht="18" customHeight="1">
      <c r="A11185" s="2">
        <v>8903190000</v>
      </c>
      <c r="B11185" s="2" t="s">
        <v>17489</v>
      </c>
      <c r="C11185" s="2" t="s">
        <v>17487</v>
      </c>
      <c r="D11185" s="2" t="s">
        <v>17456</v>
      </c>
      <c r="E11185" s="2" t="s">
        <v>149</v>
      </c>
      <c r="F11185" s="2"/>
    </row>
    <row r="11186" spans="1:6" ht="18" customHeight="1">
      <c r="A11186" s="2">
        <v>8903210000</v>
      </c>
      <c r="B11186" s="2" t="s">
        <v>17490</v>
      </c>
      <c r="C11186" s="2" t="s">
        <v>17491</v>
      </c>
      <c r="D11186" s="2" t="s">
        <v>17456</v>
      </c>
      <c r="E11186" s="2" t="s">
        <v>149</v>
      </c>
      <c r="F11186" s="2"/>
    </row>
    <row r="11187" spans="1:6" ht="18" customHeight="1">
      <c r="A11187" s="2">
        <v>8903220010</v>
      </c>
      <c r="B11187" s="2" t="s">
        <v>17492</v>
      </c>
      <c r="C11187" s="2" t="s">
        <v>17491</v>
      </c>
      <c r="D11187" s="2" t="s">
        <v>17456</v>
      </c>
      <c r="E11187" s="2" t="s">
        <v>149</v>
      </c>
      <c r="F11187" s="2"/>
    </row>
    <row r="11188" spans="1:6" ht="18" customHeight="1">
      <c r="A11188" s="2">
        <v>8903220090</v>
      </c>
      <c r="B11188" s="2" t="s">
        <v>17493</v>
      </c>
      <c r="C11188" s="2" t="s">
        <v>17491</v>
      </c>
      <c r="D11188" s="2" t="s">
        <v>17456</v>
      </c>
      <c r="E11188" s="2" t="s">
        <v>149</v>
      </c>
      <c r="F11188" s="2"/>
    </row>
    <row r="11189" spans="1:6" ht="18" customHeight="1">
      <c r="A11189" s="2">
        <v>8903230010</v>
      </c>
      <c r="B11189" s="2" t="s">
        <v>17494</v>
      </c>
      <c r="C11189" s="2" t="s">
        <v>17491</v>
      </c>
      <c r="D11189" s="2" t="s">
        <v>17456</v>
      </c>
      <c r="E11189" s="2" t="s">
        <v>149</v>
      </c>
      <c r="F11189" s="2"/>
    </row>
    <row r="11190" spans="1:6" ht="18" customHeight="1">
      <c r="A11190" s="2">
        <v>8903230090</v>
      </c>
      <c r="B11190" s="2" t="s">
        <v>17495</v>
      </c>
      <c r="C11190" s="2" t="s">
        <v>17491</v>
      </c>
      <c r="D11190" s="2" t="s">
        <v>17456</v>
      </c>
      <c r="E11190" s="2" t="s">
        <v>149</v>
      </c>
      <c r="F11190" s="2"/>
    </row>
    <row r="11191" spans="1:6" ht="18" customHeight="1">
      <c r="A11191" s="2">
        <v>8903310000</v>
      </c>
      <c r="B11191" s="2" t="s">
        <v>17496</v>
      </c>
      <c r="C11191" s="2" t="s">
        <v>17491</v>
      </c>
      <c r="D11191" s="2" t="s">
        <v>17456</v>
      </c>
      <c r="E11191" s="2" t="s">
        <v>149</v>
      </c>
      <c r="F11191" s="2"/>
    </row>
    <row r="11192" spans="1:6" ht="18" customHeight="1">
      <c r="A11192" s="2">
        <v>8903320010</v>
      </c>
      <c r="B11192" s="2" t="s">
        <v>17497</v>
      </c>
      <c r="C11192" s="2" t="s">
        <v>17491</v>
      </c>
      <c r="D11192" s="2" t="s">
        <v>17456</v>
      </c>
      <c r="E11192" s="2" t="s">
        <v>149</v>
      </c>
      <c r="F11192" s="2"/>
    </row>
    <row r="11193" spans="1:6" ht="18" customHeight="1">
      <c r="A11193" s="2">
        <v>8903320090</v>
      </c>
      <c r="B11193" s="2" t="s">
        <v>17498</v>
      </c>
      <c r="C11193" s="2" t="s">
        <v>17491</v>
      </c>
      <c r="D11193" s="2" t="s">
        <v>17456</v>
      </c>
      <c r="E11193" s="2" t="s">
        <v>149</v>
      </c>
      <c r="F11193" s="2"/>
    </row>
    <row r="11194" spans="1:6" ht="18" customHeight="1">
      <c r="A11194" s="2">
        <v>8903330010</v>
      </c>
      <c r="B11194" s="2" t="s">
        <v>17499</v>
      </c>
      <c r="C11194" s="2" t="s">
        <v>17491</v>
      </c>
      <c r="D11194" s="2" t="s">
        <v>17456</v>
      </c>
      <c r="E11194" s="2" t="s">
        <v>149</v>
      </c>
      <c r="F11194" s="2"/>
    </row>
    <row r="11195" spans="1:6" ht="18" customHeight="1">
      <c r="A11195" s="2">
        <v>8903330090</v>
      </c>
      <c r="B11195" s="2" t="s">
        <v>17500</v>
      </c>
      <c r="C11195" s="2" t="s">
        <v>17491</v>
      </c>
      <c r="D11195" s="2" t="s">
        <v>17456</v>
      </c>
      <c r="E11195" s="2" t="s">
        <v>149</v>
      </c>
      <c r="F11195" s="2"/>
    </row>
    <row r="11196" spans="1:6" ht="18" customHeight="1">
      <c r="A11196" s="2">
        <v>8903930000</v>
      </c>
      <c r="B11196" s="2" t="s">
        <v>17501</v>
      </c>
      <c r="C11196" s="2" t="s">
        <v>17502</v>
      </c>
      <c r="D11196" s="2" t="s">
        <v>17456</v>
      </c>
      <c r="E11196" s="2" t="s">
        <v>149</v>
      </c>
      <c r="F11196" s="2"/>
    </row>
    <row r="11197" spans="1:6" ht="18" customHeight="1">
      <c r="A11197" s="2">
        <v>8903990010</v>
      </c>
      <c r="B11197" s="2" t="s">
        <v>17503</v>
      </c>
      <c r="C11197" s="2" t="s">
        <v>17502</v>
      </c>
      <c r="D11197" s="2" t="s">
        <v>17456</v>
      </c>
      <c r="E11197" s="2" t="s">
        <v>149</v>
      </c>
      <c r="F11197" s="2"/>
    </row>
    <row r="11198" spans="1:6" ht="18" customHeight="1">
      <c r="A11198" s="2">
        <v>8903990090</v>
      </c>
      <c r="B11198" s="2" t="s">
        <v>17504</v>
      </c>
      <c r="C11198" s="2" t="s">
        <v>17502</v>
      </c>
      <c r="D11198" s="2" t="s">
        <v>17456</v>
      </c>
      <c r="E11198" s="2" t="s">
        <v>149</v>
      </c>
      <c r="F11198" s="2"/>
    </row>
    <row r="11199" spans="1:6" ht="18" customHeight="1">
      <c r="A11199" s="2">
        <v>8904000000</v>
      </c>
      <c r="B11199" s="2" t="s">
        <v>17505</v>
      </c>
      <c r="C11199" s="2" t="s">
        <v>16667</v>
      </c>
      <c r="D11199" s="2" t="s">
        <v>17456</v>
      </c>
      <c r="E11199" s="2" t="s">
        <v>149</v>
      </c>
      <c r="F11199" s="2"/>
    </row>
    <row r="11200" spans="1:6" ht="18" customHeight="1">
      <c r="A11200" s="2">
        <v>8905100010</v>
      </c>
      <c r="B11200" s="2" t="s">
        <v>17506</v>
      </c>
      <c r="C11200" s="2" t="s">
        <v>9068</v>
      </c>
      <c r="D11200" s="2" t="s">
        <v>17456</v>
      </c>
      <c r="E11200" s="2" t="s">
        <v>149</v>
      </c>
      <c r="F11200" s="2">
        <v>3</v>
      </c>
    </row>
    <row r="11201" spans="1:6" ht="18" customHeight="1">
      <c r="A11201" s="2">
        <v>8905100090</v>
      </c>
      <c r="B11201" s="2" t="s">
        <v>17507</v>
      </c>
      <c r="C11201" s="2" t="s">
        <v>9068</v>
      </c>
      <c r="D11201" s="2" t="s">
        <v>17456</v>
      </c>
      <c r="E11201" s="2" t="s">
        <v>149</v>
      </c>
      <c r="F11201" s="2"/>
    </row>
    <row r="11202" spans="1:6" ht="18" customHeight="1">
      <c r="A11202" s="2">
        <v>8905200000</v>
      </c>
      <c r="B11202" s="2" t="s">
        <v>17508</v>
      </c>
      <c r="C11202" s="2" t="s">
        <v>9068</v>
      </c>
      <c r="D11202" s="2" t="s">
        <v>17509</v>
      </c>
      <c r="E11202" s="2" t="s">
        <v>149</v>
      </c>
      <c r="F11202" s="2"/>
    </row>
    <row r="11203" spans="1:6" ht="18" customHeight="1">
      <c r="A11203" s="2">
        <v>8905901000</v>
      </c>
      <c r="B11203" s="2" t="s">
        <v>17510</v>
      </c>
      <c r="C11203" s="2" t="s">
        <v>9068</v>
      </c>
      <c r="D11203" s="2" t="s">
        <v>17456</v>
      </c>
      <c r="E11203" s="2" t="s">
        <v>149</v>
      </c>
      <c r="F11203" s="2"/>
    </row>
    <row r="11204" spans="1:6" ht="18" customHeight="1">
      <c r="A11204" s="2">
        <v>8905909000</v>
      </c>
      <c r="B11204" s="2" t="s">
        <v>17511</v>
      </c>
      <c r="C11204" s="2" t="s">
        <v>9068</v>
      </c>
      <c r="D11204" s="2" t="s">
        <v>17456</v>
      </c>
      <c r="E11204" s="2" t="s">
        <v>149</v>
      </c>
      <c r="F11204" s="2"/>
    </row>
    <row r="11205" spans="1:6" ht="18" customHeight="1">
      <c r="A11205" s="2">
        <v>8906100000</v>
      </c>
      <c r="B11205" s="2" t="s">
        <v>17512</v>
      </c>
      <c r="C11205" s="2" t="s">
        <v>17364</v>
      </c>
      <c r="D11205" s="2" t="s">
        <v>17456</v>
      </c>
      <c r="E11205" s="2" t="s">
        <v>149</v>
      </c>
      <c r="F11205" s="2"/>
    </row>
    <row r="11206" spans="1:6" ht="18" customHeight="1">
      <c r="A11206" s="2">
        <v>8906901000</v>
      </c>
      <c r="B11206" s="2" t="s">
        <v>17513</v>
      </c>
      <c r="C11206" s="2" t="s">
        <v>17364</v>
      </c>
      <c r="D11206" s="2" t="s">
        <v>17456</v>
      </c>
      <c r="E11206" s="2" t="s">
        <v>149</v>
      </c>
      <c r="F11206" s="2"/>
    </row>
    <row r="11207" spans="1:6" ht="18" customHeight="1">
      <c r="A11207" s="2">
        <v>8906902000</v>
      </c>
      <c r="B11207" s="2" t="s">
        <v>17514</v>
      </c>
      <c r="C11207" s="2" t="s">
        <v>17364</v>
      </c>
      <c r="D11207" s="2" t="s">
        <v>17456</v>
      </c>
      <c r="E11207" s="2" t="s">
        <v>149</v>
      </c>
      <c r="F11207" s="2"/>
    </row>
    <row r="11208" spans="1:6" ht="18" customHeight="1">
      <c r="A11208" s="2">
        <v>8906903000</v>
      </c>
      <c r="B11208" s="2" t="s">
        <v>17515</v>
      </c>
      <c r="C11208" s="2" t="s">
        <v>17364</v>
      </c>
      <c r="D11208" s="2" t="s">
        <v>17456</v>
      </c>
      <c r="E11208" s="2" t="s">
        <v>149</v>
      </c>
      <c r="F11208" s="2"/>
    </row>
    <row r="11209" spans="1:6" ht="18" customHeight="1">
      <c r="A11209" s="2">
        <v>8907100000</v>
      </c>
      <c r="B11209" s="2" t="s">
        <v>17516</v>
      </c>
      <c r="C11209" s="2" t="s">
        <v>9873</v>
      </c>
      <c r="D11209" s="2" t="s">
        <v>17456</v>
      </c>
      <c r="E11209" s="2" t="s">
        <v>149</v>
      </c>
      <c r="F11209" s="2"/>
    </row>
    <row r="11210" spans="1:6" ht="18" customHeight="1">
      <c r="A11210" s="2">
        <v>8907900000</v>
      </c>
      <c r="B11210" s="2" t="s">
        <v>17517</v>
      </c>
      <c r="C11210" s="2" t="s">
        <v>9873</v>
      </c>
      <c r="D11210" s="2" t="s">
        <v>5439</v>
      </c>
      <c r="E11210" s="2" t="s">
        <v>149</v>
      </c>
      <c r="F11210" s="2"/>
    </row>
    <row r="11211" spans="1:6" ht="18" customHeight="1">
      <c r="A11211" s="2">
        <v>8908000000</v>
      </c>
      <c r="B11211" s="2" t="s">
        <v>17518</v>
      </c>
      <c r="C11211" s="2" t="s">
        <v>17519</v>
      </c>
      <c r="D11211" s="2" t="s">
        <v>17456</v>
      </c>
      <c r="E11211" s="2" t="s">
        <v>149</v>
      </c>
      <c r="F11211" s="2" t="s">
        <v>5503</v>
      </c>
    </row>
    <row r="11212" spans="1:6" ht="18" customHeight="1">
      <c r="A11212" s="2">
        <v>9001100001</v>
      </c>
      <c r="B11212" s="2" t="s">
        <v>17520</v>
      </c>
      <c r="C11212" s="2" t="s">
        <v>17521</v>
      </c>
      <c r="D11212" s="2" t="s">
        <v>149</v>
      </c>
      <c r="E11212" s="2"/>
      <c r="F11212" s="2"/>
    </row>
    <row r="11213" spans="1:6" ht="18" customHeight="1">
      <c r="A11213" s="2">
        <v>9001100002</v>
      </c>
      <c r="B11213" s="2" t="s">
        <v>17522</v>
      </c>
      <c r="C11213" s="2" t="s">
        <v>17521</v>
      </c>
      <c r="D11213" s="2" t="s">
        <v>149</v>
      </c>
      <c r="E11213" s="2"/>
      <c r="F11213" s="2"/>
    </row>
    <row r="11214" spans="1:6" ht="18" customHeight="1">
      <c r="A11214" s="2">
        <v>9001100090</v>
      </c>
      <c r="B11214" s="2" t="s">
        <v>17523</v>
      </c>
      <c r="C11214" s="2" t="s">
        <v>17521</v>
      </c>
      <c r="D11214" s="2" t="s">
        <v>149</v>
      </c>
      <c r="E11214" s="2"/>
      <c r="F11214" s="2"/>
    </row>
    <row r="11215" spans="1:6" ht="18" customHeight="1">
      <c r="A11215" s="2">
        <v>9001200000</v>
      </c>
      <c r="B11215" s="2" t="s">
        <v>17524</v>
      </c>
      <c r="C11215" s="2" t="s">
        <v>17525</v>
      </c>
      <c r="D11215" s="2" t="s">
        <v>149</v>
      </c>
      <c r="E11215" s="2"/>
      <c r="F11215" s="2"/>
    </row>
    <row r="11216" spans="1:6" ht="18" customHeight="1">
      <c r="A11216" s="2">
        <v>9001300000</v>
      </c>
      <c r="B11216" s="2" t="s">
        <v>17526</v>
      </c>
      <c r="C11216" s="2" t="s">
        <v>17527</v>
      </c>
      <c r="D11216" s="2" t="s">
        <v>9612</v>
      </c>
      <c r="E11216" s="2" t="s">
        <v>149</v>
      </c>
      <c r="F11216" s="2"/>
    </row>
    <row r="11217" spans="1:6" ht="18" customHeight="1">
      <c r="A11217" s="2">
        <v>9001401000</v>
      </c>
      <c r="B11217" s="2" t="s">
        <v>17528</v>
      </c>
      <c r="C11217" s="2" t="s">
        <v>17529</v>
      </c>
      <c r="D11217" s="2" t="s">
        <v>9612</v>
      </c>
      <c r="E11217" s="2" t="s">
        <v>149</v>
      </c>
      <c r="F11217" s="2"/>
    </row>
    <row r="11218" spans="1:6" ht="18" customHeight="1">
      <c r="A11218" s="2">
        <v>9001409100</v>
      </c>
      <c r="B11218" s="2" t="s">
        <v>17530</v>
      </c>
      <c r="C11218" s="2" t="s">
        <v>17529</v>
      </c>
      <c r="D11218" s="2" t="s">
        <v>9612</v>
      </c>
      <c r="E11218" s="2" t="s">
        <v>149</v>
      </c>
      <c r="F11218" s="2"/>
    </row>
    <row r="11219" spans="1:6" ht="18" customHeight="1">
      <c r="A11219" s="2">
        <v>9001409900</v>
      </c>
      <c r="B11219" s="2" t="s">
        <v>17531</v>
      </c>
      <c r="C11219" s="2" t="s">
        <v>17529</v>
      </c>
      <c r="D11219" s="2" t="s">
        <v>9612</v>
      </c>
      <c r="E11219" s="2" t="s">
        <v>149</v>
      </c>
      <c r="F11219" s="2"/>
    </row>
    <row r="11220" spans="1:6" ht="18" customHeight="1">
      <c r="A11220" s="2">
        <v>9001501000</v>
      </c>
      <c r="B11220" s="2" t="s">
        <v>17532</v>
      </c>
      <c r="C11220" s="2" t="s">
        <v>17529</v>
      </c>
      <c r="D11220" s="2" t="s">
        <v>9612</v>
      </c>
      <c r="E11220" s="2" t="s">
        <v>149</v>
      </c>
      <c r="F11220" s="2"/>
    </row>
    <row r="11221" spans="1:6" ht="18" customHeight="1">
      <c r="A11221" s="2">
        <v>9001509100</v>
      </c>
      <c r="B11221" s="2" t="s">
        <v>17533</v>
      </c>
      <c r="C11221" s="2" t="s">
        <v>17529</v>
      </c>
      <c r="D11221" s="2" t="s">
        <v>9612</v>
      </c>
      <c r="E11221" s="2" t="s">
        <v>149</v>
      </c>
      <c r="F11221" s="2"/>
    </row>
    <row r="11222" spans="1:6" ht="18" customHeight="1">
      <c r="A11222" s="2">
        <v>9001509900</v>
      </c>
      <c r="B11222" s="2" t="s">
        <v>17534</v>
      </c>
      <c r="C11222" s="2" t="s">
        <v>17529</v>
      </c>
      <c r="D11222" s="2" t="s">
        <v>9612</v>
      </c>
      <c r="E11222" s="2" t="s">
        <v>149</v>
      </c>
      <c r="F11222" s="2"/>
    </row>
    <row r="11223" spans="1:6" ht="18" customHeight="1">
      <c r="A11223" s="2">
        <v>9001901000</v>
      </c>
      <c r="B11223" s="2" t="s">
        <v>17535</v>
      </c>
      <c r="C11223" s="2" t="s">
        <v>17536</v>
      </c>
      <c r="D11223" s="2" t="s">
        <v>149</v>
      </c>
      <c r="E11223" s="2" t="s">
        <v>9612</v>
      </c>
      <c r="F11223" s="2"/>
    </row>
    <row r="11224" spans="1:6" ht="18" customHeight="1">
      <c r="A11224" s="2">
        <v>9001909070</v>
      </c>
      <c r="B11224" s="2" t="s">
        <v>17537</v>
      </c>
      <c r="C11224" s="2" t="s">
        <v>17538</v>
      </c>
      <c r="D11224" s="2" t="s">
        <v>149</v>
      </c>
      <c r="E11224" s="2"/>
      <c r="F11224" s="2">
        <v>3</v>
      </c>
    </row>
    <row r="11225" spans="1:6" ht="18" customHeight="1">
      <c r="A11225" s="2">
        <v>9001909090</v>
      </c>
      <c r="B11225" s="2" t="s">
        <v>17539</v>
      </c>
      <c r="C11225" s="2" t="s">
        <v>17538</v>
      </c>
      <c r="D11225" s="2" t="s">
        <v>149</v>
      </c>
      <c r="E11225" s="2"/>
      <c r="F11225" s="2"/>
    </row>
    <row r="11226" spans="1:6" ht="18" customHeight="1">
      <c r="A11226" s="2">
        <v>9002111000</v>
      </c>
      <c r="B11226" s="2" t="s">
        <v>17540</v>
      </c>
      <c r="C11226" s="2" t="s">
        <v>17541</v>
      </c>
      <c r="D11226" s="2" t="s">
        <v>149</v>
      </c>
      <c r="E11226" s="2" t="s">
        <v>5439</v>
      </c>
      <c r="F11226" s="2"/>
    </row>
    <row r="11227" spans="1:6" ht="18" customHeight="1">
      <c r="A11227" s="2">
        <v>9002112000</v>
      </c>
      <c r="B11227" s="2" t="s">
        <v>17542</v>
      </c>
      <c r="C11227" s="2" t="s">
        <v>17541</v>
      </c>
      <c r="D11227" s="2" t="s">
        <v>149</v>
      </c>
      <c r="E11227" s="2" t="s">
        <v>5439</v>
      </c>
      <c r="F11227" s="2"/>
    </row>
    <row r="11228" spans="1:6" ht="18" customHeight="1">
      <c r="A11228" s="2">
        <v>9002113110</v>
      </c>
      <c r="B11228" s="2" t="s">
        <v>17543</v>
      </c>
      <c r="C11228" s="2" t="s">
        <v>17541</v>
      </c>
      <c r="D11228" s="2" t="s">
        <v>149</v>
      </c>
      <c r="E11228" s="2" t="s">
        <v>5439</v>
      </c>
      <c r="F11228" s="2"/>
    </row>
    <row r="11229" spans="1:6" ht="18" customHeight="1">
      <c r="A11229" s="2">
        <v>9002113190</v>
      </c>
      <c r="B11229" s="2" t="s">
        <v>17544</v>
      </c>
      <c r="C11229" s="2" t="s">
        <v>17541</v>
      </c>
      <c r="D11229" s="2" t="s">
        <v>149</v>
      </c>
      <c r="E11229" s="2" t="s">
        <v>5439</v>
      </c>
      <c r="F11229" s="2"/>
    </row>
    <row r="11230" spans="1:6" ht="18" customHeight="1">
      <c r="A11230" s="2">
        <v>9002113900</v>
      </c>
      <c r="B11230" s="2" t="s">
        <v>17545</v>
      </c>
      <c r="C11230" s="2" t="s">
        <v>17541</v>
      </c>
      <c r="D11230" s="2" t="s">
        <v>149</v>
      </c>
      <c r="E11230" s="2" t="s">
        <v>5439</v>
      </c>
      <c r="F11230" s="2"/>
    </row>
    <row r="11231" spans="1:6" ht="18" customHeight="1">
      <c r="A11231" s="2">
        <v>9002119010</v>
      </c>
      <c r="B11231" s="2" t="s">
        <v>17546</v>
      </c>
      <c r="C11231" s="2" t="s">
        <v>17541</v>
      </c>
      <c r="D11231" s="2" t="s">
        <v>149</v>
      </c>
      <c r="E11231" s="2" t="s">
        <v>5439</v>
      </c>
      <c r="F11231" s="2"/>
    </row>
    <row r="11232" spans="1:6" ht="18" customHeight="1">
      <c r="A11232" s="2">
        <v>9002119090</v>
      </c>
      <c r="B11232" s="2" t="s">
        <v>17547</v>
      </c>
      <c r="C11232" s="2" t="s">
        <v>17541</v>
      </c>
      <c r="D11232" s="2" t="s">
        <v>149</v>
      </c>
      <c r="E11232" s="2" t="s">
        <v>5439</v>
      </c>
      <c r="F11232" s="2"/>
    </row>
    <row r="11233" spans="1:6" ht="18" customHeight="1">
      <c r="A11233" s="2">
        <v>9002191000</v>
      </c>
      <c r="B11233" s="2" t="s">
        <v>17548</v>
      </c>
      <c r="C11233" s="2" t="s">
        <v>17541</v>
      </c>
      <c r="D11233" s="2" t="s">
        <v>149</v>
      </c>
      <c r="E11233" s="2" t="s">
        <v>5439</v>
      </c>
      <c r="F11233" s="2"/>
    </row>
    <row r="11234" spans="1:6" ht="18" customHeight="1">
      <c r="A11234" s="2">
        <v>9002199000</v>
      </c>
      <c r="B11234" s="2" t="s">
        <v>17549</v>
      </c>
      <c r="C11234" s="2" t="s">
        <v>17541</v>
      </c>
      <c r="D11234" s="2" t="s">
        <v>149</v>
      </c>
      <c r="E11234" s="2" t="s">
        <v>5439</v>
      </c>
      <c r="F11234" s="2"/>
    </row>
    <row r="11235" spans="1:6" ht="18" customHeight="1">
      <c r="A11235" s="2">
        <v>9002201010</v>
      </c>
      <c r="B11235" s="2" t="s">
        <v>17550</v>
      </c>
      <c r="C11235" s="2" t="s">
        <v>17541</v>
      </c>
      <c r="D11235" s="2" t="s">
        <v>149</v>
      </c>
      <c r="E11235" s="2" t="s">
        <v>5439</v>
      </c>
      <c r="F11235" s="2">
        <v>3</v>
      </c>
    </row>
    <row r="11236" spans="1:6" ht="18" customHeight="1">
      <c r="A11236" s="2">
        <v>9002201090</v>
      </c>
      <c r="B11236" s="2" t="s">
        <v>17551</v>
      </c>
      <c r="C11236" s="2" t="s">
        <v>17541</v>
      </c>
      <c r="D11236" s="2" t="s">
        <v>149</v>
      </c>
      <c r="E11236" s="2" t="s">
        <v>5439</v>
      </c>
      <c r="F11236" s="2"/>
    </row>
    <row r="11237" spans="1:6" ht="18" customHeight="1">
      <c r="A11237" s="2">
        <v>9002209010</v>
      </c>
      <c r="B11237" s="2" t="s">
        <v>17552</v>
      </c>
      <c r="C11237" s="2" t="s">
        <v>17541</v>
      </c>
      <c r="D11237" s="2" t="s">
        <v>149</v>
      </c>
      <c r="E11237" s="2" t="s">
        <v>5439</v>
      </c>
      <c r="F11237" s="2">
        <v>3</v>
      </c>
    </row>
    <row r="11238" spans="1:6" ht="18" customHeight="1">
      <c r="A11238" s="2">
        <v>9002209090</v>
      </c>
      <c r="B11238" s="2" t="s">
        <v>17553</v>
      </c>
      <c r="C11238" s="2" t="s">
        <v>17541</v>
      </c>
      <c r="D11238" s="2" t="s">
        <v>149</v>
      </c>
      <c r="E11238" s="2" t="s">
        <v>5439</v>
      </c>
      <c r="F11238" s="2"/>
    </row>
    <row r="11239" spans="1:6" ht="18" customHeight="1">
      <c r="A11239" s="2">
        <v>9002901000</v>
      </c>
      <c r="B11239" s="2" t="s">
        <v>17554</v>
      </c>
      <c r="C11239" s="2" t="s">
        <v>17541</v>
      </c>
      <c r="D11239" s="2" t="s">
        <v>149</v>
      </c>
      <c r="E11239" s="2" t="s">
        <v>5439</v>
      </c>
      <c r="F11239" s="2"/>
    </row>
    <row r="11240" spans="1:6" ht="18" customHeight="1">
      <c r="A11240" s="2">
        <v>9002909010</v>
      </c>
      <c r="B11240" s="2" t="s">
        <v>17555</v>
      </c>
      <c r="C11240" s="2" t="s">
        <v>17541</v>
      </c>
      <c r="D11240" s="2" t="s">
        <v>149</v>
      </c>
      <c r="E11240" s="2" t="s">
        <v>5439</v>
      </c>
      <c r="F11240" s="2">
        <v>3</v>
      </c>
    </row>
    <row r="11241" spans="1:6" ht="18" customHeight="1">
      <c r="A11241" s="2">
        <v>9002909090</v>
      </c>
      <c r="B11241" s="2" t="s">
        <v>17556</v>
      </c>
      <c r="C11241" s="2" t="s">
        <v>17541</v>
      </c>
      <c r="D11241" s="2" t="s">
        <v>149</v>
      </c>
      <c r="E11241" s="2" t="s">
        <v>5439</v>
      </c>
      <c r="F11241" s="2"/>
    </row>
    <row r="11242" spans="1:6" ht="18" customHeight="1">
      <c r="A11242" s="2">
        <v>9003110000</v>
      </c>
      <c r="B11242" s="2" t="s">
        <v>17557</v>
      </c>
      <c r="C11242" s="2" t="s">
        <v>9873</v>
      </c>
      <c r="D11242" s="2" t="s">
        <v>149</v>
      </c>
      <c r="E11242" s="2" t="s">
        <v>17558</v>
      </c>
      <c r="F11242" s="2"/>
    </row>
    <row r="11243" spans="1:6" ht="18" customHeight="1">
      <c r="A11243" s="2">
        <v>9003191000</v>
      </c>
      <c r="B11243" s="2" t="s">
        <v>17559</v>
      </c>
      <c r="C11243" s="2" t="s">
        <v>9873</v>
      </c>
      <c r="D11243" s="2" t="s">
        <v>149</v>
      </c>
      <c r="E11243" s="2" t="s">
        <v>17558</v>
      </c>
      <c r="F11243" s="2"/>
    </row>
    <row r="11244" spans="1:6" ht="18" customHeight="1">
      <c r="A11244" s="2">
        <v>9003192010</v>
      </c>
      <c r="B11244" s="2" t="s">
        <v>17560</v>
      </c>
      <c r="C11244" s="2" t="s">
        <v>9873</v>
      </c>
      <c r="D11244" s="2" t="s">
        <v>149</v>
      </c>
      <c r="E11244" s="2" t="s">
        <v>17558</v>
      </c>
      <c r="F11244" s="2" t="s">
        <v>8607</v>
      </c>
    </row>
    <row r="11245" spans="1:6" ht="18" customHeight="1">
      <c r="A11245" s="2">
        <v>9003192090</v>
      </c>
      <c r="B11245" s="2" t="s">
        <v>17561</v>
      </c>
      <c r="C11245" s="2" t="s">
        <v>9873</v>
      </c>
      <c r="D11245" s="2" t="s">
        <v>149</v>
      </c>
      <c r="E11245" s="2" t="s">
        <v>17558</v>
      </c>
      <c r="F11245" s="2"/>
    </row>
    <row r="11246" spans="1:6" ht="18" customHeight="1">
      <c r="A11246" s="2">
        <v>9003199000</v>
      </c>
      <c r="B11246" s="2" t="s">
        <v>17562</v>
      </c>
      <c r="C11246" s="2" t="s">
        <v>9873</v>
      </c>
      <c r="D11246" s="2" t="s">
        <v>149</v>
      </c>
      <c r="E11246" s="2" t="s">
        <v>17558</v>
      </c>
      <c r="F11246" s="2"/>
    </row>
    <row r="11247" spans="1:6" ht="18" customHeight="1">
      <c r="A11247" s="2">
        <v>9003900000</v>
      </c>
      <c r="B11247" s="2" t="s">
        <v>17563</v>
      </c>
      <c r="C11247" s="2" t="s">
        <v>9873</v>
      </c>
      <c r="D11247" s="2" t="s">
        <v>149</v>
      </c>
      <c r="E11247" s="2"/>
      <c r="F11247" s="2"/>
    </row>
    <row r="11248" spans="1:6" ht="18" customHeight="1">
      <c r="A11248" s="2">
        <v>9004100000</v>
      </c>
      <c r="B11248" s="2" t="s">
        <v>17564</v>
      </c>
      <c r="C11248" s="2" t="s">
        <v>17565</v>
      </c>
      <c r="D11248" s="2" t="s">
        <v>149</v>
      </c>
      <c r="E11248" s="2" t="s">
        <v>17558</v>
      </c>
      <c r="F11248" s="2"/>
    </row>
    <row r="11249" spans="1:6" ht="18" customHeight="1">
      <c r="A11249" s="2">
        <v>9004901000</v>
      </c>
      <c r="B11249" s="2" t="s">
        <v>17566</v>
      </c>
      <c r="C11249" s="2" t="s">
        <v>17565</v>
      </c>
      <c r="D11249" s="2" t="s">
        <v>149</v>
      </c>
      <c r="E11249" s="2" t="s">
        <v>17558</v>
      </c>
      <c r="F11249" s="2"/>
    </row>
    <row r="11250" spans="1:6" ht="18" customHeight="1">
      <c r="A11250" s="2">
        <v>9004909000</v>
      </c>
      <c r="B11250" s="2" t="s">
        <v>17567</v>
      </c>
      <c r="C11250" s="2" t="s">
        <v>17565</v>
      </c>
      <c r="D11250" s="2" t="s">
        <v>149</v>
      </c>
      <c r="E11250" s="2" t="s">
        <v>17558</v>
      </c>
      <c r="F11250" s="2"/>
    </row>
    <row r="11251" spans="1:6" ht="18" customHeight="1">
      <c r="A11251" s="2">
        <v>9005100000</v>
      </c>
      <c r="B11251" s="2" t="s">
        <v>17568</v>
      </c>
      <c r="C11251" s="2" t="s">
        <v>17569</v>
      </c>
      <c r="D11251" s="2" t="s">
        <v>5439</v>
      </c>
      <c r="E11251" s="2" t="s">
        <v>149</v>
      </c>
      <c r="F11251" s="2"/>
    </row>
    <row r="11252" spans="1:6" ht="18" customHeight="1">
      <c r="A11252" s="2">
        <v>9005801000</v>
      </c>
      <c r="B11252" s="2" t="s">
        <v>17570</v>
      </c>
      <c r="C11252" s="2" t="s">
        <v>9068</v>
      </c>
      <c r="D11252" s="2" t="s">
        <v>14241</v>
      </c>
      <c r="E11252" s="2" t="s">
        <v>149</v>
      </c>
      <c r="F11252" s="2"/>
    </row>
    <row r="11253" spans="1:6" ht="18" customHeight="1">
      <c r="A11253" s="2">
        <v>9005809000</v>
      </c>
      <c r="B11253" s="2" t="s">
        <v>17571</v>
      </c>
      <c r="C11253" s="2" t="s">
        <v>9068</v>
      </c>
      <c r="D11253" s="2" t="s">
        <v>14241</v>
      </c>
      <c r="E11253" s="2" t="s">
        <v>149</v>
      </c>
      <c r="F11253" s="2"/>
    </row>
    <row r="11254" spans="1:6" ht="18" customHeight="1">
      <c r="A11254" s="2">
        <v>9005901000</v>
      </c>
      <c r="B11254" s="2" t="s">
        <v>17572</v>
      </c>
      <c r="C11254" s="2" t="s">
        <v>14326</v>
      </c>
      <c r="D11254" s="2" t="s">
        <v>149</v>
      </c>
      <c r="E11254" s="2"/>
      <c r="F11254" s="2"/>
    </row>
    <row r="11255" spans="1:6" ht="18" customHeight="1">
      <c r="A11255" s="2">
        <v>9005909000</v>
      </c>
      <c r="B11255" s="2" t="s">
        <v>17573</v>
      </c>
      <c r="C11255" s="2" t="s">
        <v>14326</v>
      </c>
      <c r="D11255" s="2" t="s">
        <v>149</v>
      </c>
      <c r="E11255" s="2"/>
      <c r="F11255" s="2"/>
    </row>
    <row r="11256" spans="1:6" ht="18" customHeight="1">
      <c r="A11256" s="2">
        <v>9006300000</v>
      </c>
      <c r="B11256" s="2" t="s">
        <v>17574</v>
      </c>
      <c r="C11256" s="2" t="s">
        <v>14450</v>
      </c>
      <c r="D11256" s="2" t="s">
        <v>14241</v>
      </c>
      <c r="E11256" s="2" t="s">
        <v>149</v>
      </c>
      <c r="F11256" s="2"/>
    </row>
    <row r="11257" spans="1:6" ht="18" customHeight="1">
      <c r="A11257" s="2">
        <v>9006400000</v>
      </c>
      <c r="B11257" s="2" t="s">
        <v>17575</v>
      </c>
      <c r="C11257" s="2" t="s">
        <v>14450</v>
      </c>
      <c r="D11257" s="2" t="s">
        <v>14241</v>
      </c>
      <c r="E11257" s="2" t="s">
        <v>149</v>
      </c>
      <c r="F11257" s="2"/>
    </row>
    <row r="11258" spans="1:6" ht="18" customHeight="1">
      <c r="A11258" s="2">
        <v>9006531000</v>
      </c>
      <c r="B11258" s="2" t="s">
        <v>17576</v>
      </c>
      <c r="C11258" s="2" t="s">
        <v>17577</v>
      </c>
      <c r="D11258" s="2" t="s">
        <v>14241</v>
      </c>
      <c r="E11258" s="2" t="s">
        <v>149</v>
      </c>
      <c r="F11258" s="2"/>
    </row>
    <row r="11259" spans="1:6" ht="18" customHeight="1">
      <c r="A11259" s="2">
        <v>9006539000</v>
      </c>
      <c r="B11259" s="2" t="s">
        <v>17578</v>
      </c>
      <c r="C11259" s="2" t="s">
        <v>17577</v>
      </c>
      <c r="D11259" s="2" t="s">
        <v>14241</v>
      </c>
      <c r="E11259" s="2" t="s">
        <v>149</v>
      </c>
      <c r="F11259" s="2"/>
    </row>
    <row r="11260" spans="1:6" ht="18" customHeight="1">
      <c r="A11260" s="2">
        <v>9006591000</v>
      </c>
      <c r="B11260" s="2" t="s">
        <v>17579</v>
      </c>
      <c r="C11260" s="2" t="s">
        <v>14450</v>
      </c>
      <c r="D11260" s="2" t="s">
        <v>14241</v>
      </c>
      <c r="E11260" s="2" t="s">
        <v>149</v>
      </c>
      <c r="F11260" s="2"/>
    </row>
    <row r="11261" spans="1:6" ht="18" customHeight="1">
      <c r="A11261" s="2">
        <v>9006592100</v>
      </c>
      <c r="B11261" s="2" t="s">
        <v>17580</v>
      </c>
      <c r="C11261" s="2" t="s">
        <v>14450</v>
      </c>
      <c r="D11261" s="2" t="s">
        <v>14241</v>
      </c>
      <c r="E11261" s="2" t="s">
        <v>149</v>
      </c>
      <c r="F11261" s="2"/>
    </row>
    <row r="11262" spans="1:6" ht="18" customHeight="1">
      <c r="A11262" s="2">
        <v>9006592900</v>
      </c>
      <c r="B11262" s="2" t="s">
        <v>17581</v>
      </c>
      <c r="C11262" s="2" t="s">
        <v>14450</v>
      </c>
      <c r="D11262" s="2" t="s">
        <v>14241</v>
      </c>
      <c r="E11262" s="2" t="s">
        <v>149</v>
      </c>
      <c r="F11262" s="2"/>
    </row>
    <row r="11263" spans="1:6" ht="18" customHeight="1">
      <c r="A11263" s="2">
        <v>9006593000</v>
      </c>
      <c r="B11263" s="2" t="s">
        <v>17576</v>
      </c>
      <c r="C11263" s="2" t="s">
        <v>17577</v>
      </c>
      <c r="D11263" s="2" t="s">
        <v>14241</v>
      </c>
      <c r="E11263" s="2" t="s">
        <v>149</v>
      </c>
      <c r="F11263" s="2"/>
    </row>
    <row r="11264" spans="1:6" ht="18" customHeight="1">
      <c r="A11264" s="2">
        <v>9006594100</v>
      </c>
      <c r="B11264" s="2" t="s">
        <v>17582</v>
      </c>
      <c r="C11264" s="2" t="s">
        <v>17577</v>
      </c>
      <c r="D11264" s="2" t="s">
        <v>14241</v>
      </c>
      <c r="E11264" s="2" t="s">
        <v>149</v>
      </c>
      <c r="F11264" s="2"/>
    </row>
    <row r="11265" spans="1:6" ht="18" customHeight="1">
      <c r="A11265" s="2">
        <v>9006594900</v>
      </c>
      <c r="B11265" s="2" t="s">
        <v>17583</v>
      </c>
      <c r="C11265" s="2" t="s">
        <v>17577</v>
      </c>
      <c r="D11265" s="2" t="s">
        <v>14241</v>
      </c>
      <c r="E11265" s="2" t="s">
        <v>149</v>
      </c>
      <c r="F11265" s="2"/>
    </row>
    <row r="11266" spans="1:6" ht="18" customHeight="1">
      <c r="A11266" s="2">
        <v>9006599030</v>
      </c>
      <c r="B11266" s="2" t="s">
        <v>17584</v>
      </c>
      <c r="C11266" s="2" t="s">
        <v>14450</v>
      </c>
      <c r="D11266" s="2" t="s">
        <v>14241</v>
      </c>
      <c r="E11266" s="2" t="s">
        <v>149</v>
      </c>
      <c r="F11266" s="2">
        <v>3</v>
      </c>
    </row>
    <row r="11267" spans="1:6" ht="18" customHeight="1">
      <c r="A11267" s="2">
        <v>9006599090</v>
      </c>
      <c r="B11267" s="2" t="s">
        <v>17585</v>
      </c>
      <c r="C11267" s="2" t="s">
        <v>14450</v>
      </c>
      <c r="D11267" s="2" t="s">
        <v>17392</v>
      </c>
      <c r="E11267" s="2" t="s">
        <v>149</v>
      </c>
      <c r="F11267" s="2"/>
    </row>
    <row r="11268" spans="1:6" ht="18" customHeight="1">
      <c r="A11268" s="2">
        <v>9006610001</v>
      </c>
      <c r="B11268" s="2" t="s">
        <v>17586</v>
      </c>
      <c r="C11268" s="2" t="s">
        <v>14450</v>
      </c>
      <c r="D11268" s="2" t="s">
        <v>5439</v>
      </c>
      <c r="E11268" s="2" t="s">
        <v>149</v>
      </c>
      <c r="F11268" s="2"/>
    </row>
    <row r="11269" spans="1:6" ht="18" customHeight="1">
      <c r="A11269" s="2">
        <v>9006610090</v>
      </c>
      <c r="B11269" s="2" t="s">
        <v>17587</v>
      </c>
      <c r="C11269" s="2" t="s">
        <v>14450</v>
      </c>
      <c r="D11269" s="2" t="s">
        <v>5439</v>
      </c>
      <c r="E11269" s="2" t="s">
        <v>149</v>
      </c>
      <c r="F11269" s="2"/>
    </row>
    <row r="11270" spans="1:6" ht="18" customHeight="1">
      <c r="A11270" s="2">
        <v>9006691000</v>
      </c>
      <c r="B11270" s="2" t="s">
        <v>17588</v>
      </c>
      <c r="C11270" s="2" t="s">
        <v>14450</v>
      </c>
      <c r="D11270" s="2" t="s">
        <v>5439</v>
      </c>
      <c r="E11270" s="2" t="s">
        <v>149</v>
      </c>
      <c r="F11270" s="2"/>
    </row>
    <row r="11271" spans="1:6" ht="18" customHeight="1">
      <c r="A11271" s="2">
        <v>9006699000</v>
      </c>
      <c r="B11271" s="2" t="s">
        <v>17589</v>
      </c>
      <c r="C11271" s="2" t="s">
        <v>14450</v>
      </c>
      <c r="D11271" s="2" t="s">
        <v>5439</v>
      </c>
      <c r="E11271" s="2" t="s">
        <v>149</v>
      </c>
      <c r="F11271" s="2"/>
    </row>
    <row r="11272" spans="1:6" ht="18" customHeight="1">
      <c r="A11272" s="2">
        <v>9006911000</v>
      </c>
      <c r="B11272" s="2" t="s">
        <v>17590</v>
      </c>
      <c r="C11272" s="2" t="s">
        <v>14326</v>
      </c>
      <c r="D11272" s="2" t="s">
        <v>149</v>
      </c>
      <c r="E11272" s="2"/>
      <c r="F11272" s="2"/>
    </row>
    <row r="11273" spans="1:6" ht="18" customHeight="1">
      <c r="A11273" s="2">
        <v>9006912000</v>
      </c>
      <c r="B11273" s="2" t="s">
        <v>17591</v>
      </c>
      <c r="C11273" s="2" t="s">
        <v>14326</v>
      </c>
      <c r="D11273" s="2" t="s">
        <v>149</v>
      </c>
      <c r="E11273" s="2"/>
      <c r="F11273" s="2"/>
    </row>
    <row r="11274" spans="1:6" ht="18" customHeight="1">
      <c r="A11274" s="2">
        <v>9006919100</v>
      </c>
      <c r="B11274" s="2" t="s">
        <v>17592</v>
      </c>
      <c r="C11274" s="2" t="s">
        <v>14326</v>
      </c>
      <c r="D11274" s="2" t="s">
        <v>149</v>
      </c>
      <c r="E11274" s="2" t="s">
        <v>146</v>
      </c>
      <c r="F11274" s="2"/>
    </row>
    <row r="11275" spans="1:6" ht="18" customHeight="1">
      <c r="A11275" s="2">
        <v>9006919200</v>
      </c>
      <c r="B11275" s="2" t="s">
        <v>17593</v>
      </c>
      <c r="C11275" s="2" t="s">
        <v>14326</v>
      </c>
      <c r="D11275" s="2" t="s">
        <v>149</v>
      </c>
      <c r="E11275" s="2" t="s">
        <v>146</v>
      </c>
      <c r="F11275" s="2"/>
    </row>
    <row r="11276" spans="1:6" ht="18" customHeight="1">
      <c r="A11276" s="2">
        <v>9006919900</v>
      </c>
      <c r="B11276" s="2" t="s">
        <v>17594</v>
      </c>
      <c r="C11276" s="2" t="s">
        <v>14326</v>
      </c>
      <c r="D11276" s="2" t="s">
        <v>149</v>
      </c>
      <c r="E11276" s="2"/>
      <c r="F11276" s="2"/>
    </row>
    <row r="11277" spans="1:6" ht="18" customHeight="1">
      <c r="A11277" s="2">
        <v>9006990000</v>
      </c>
      <c r="B11277" s="2" t="s">
        <v>17595</v>
      </c>
      <c r="C11277" s="2" t="s">
        <v>14326</v>
      </c>
      <c r="D11277" s="2" t="s">
        <v>149</v>
      </c>
      <c r="E11277" s="2"/>
      <c r="F11277" s="2"/>
    </row>
    <row r="11278" spans="1:6" ht="18" customHeight="1">
      <c r="A11278" s="2">
        <v>9007101000</v>
      </c>
      <c r="B11278" s="2" t="s">
        <v>17596</v>
      </c>
      <c r="C11278" s="2" t="s">
        <v>17597</v>
      </c>
      <c r="D11278" s="2" t="s">
        <v>14241</v>
      </c>
      <c r="E11278" s="2" t="s">
        <v>149</v>
      </c>
      <c r="F11278" s="2"/>
    </row>
    <row r="11279" spans="1:6" ht="18" customHeight="1">
      <c r="A11279" s="2">
        <v>9007109000</v>
      </c>
      <c r="B11279" s="2" t="s">
        <v>17598</v>
      </c>
      <c r="C11279" s="2" t="s">
        <v>17597</v>
      </c>
      <c r="D11279" s="2" t="s">
        <v>14241</v>
      </c>
      <c r="E11279" s="2" t="s">
        <v>149</v>
      </c>
      <c r="F11279" s="2"/>
    </row>
    <row r="11280" spans="1:6" ht="18" customHeight="1">
      <c r="A11280" s="2">
        <v>9007201000</v>
      </c>
      <c r="B11280" s="2" t="s">
        <v>17599</v>
      </c>
      <c r="C11280" s="2" t="s">
        <v>14450</v>
      </c>
      <c r="D11280" s="2" t="s">
        <v>14241</v>
      </c>
      <c r="E11280" s="2" t="s">
        <v>149</v>
      </c>
      <c r="F11280" s="2"/>
    </row>
    <row r="11281" spans="1:6" ht="18" customHeight="1">
      <c r="A11281" s="2">
        <v>9007209000</v>
      </c>
      <c r="B11281" s="2" t="s">
        <v>17600</v>
      </c>
      <c r="C11281" s="2" t="s">
        <v>14450</v>
      </c>
      <c r="D11281" s="2" t="s">
        <v>14241</v>
      </c>
      <c r="E11281" s="2" t="s">
        <v>149</v>
      </c>
      <c r="F11281" s="2"/>
    </row>
    <row r="11282" spans="1:6" ht="18" customHeight="1">
      <c r="A11282" s="2">
        <v>9007910000</v>
      </c>
      <c r="B11282" s="2" t="s">
        <v>17601</v>
      </c>
      <c r="C11282" s="2" t="s">
        <v>14326</v>
      </c>
      <c r="D11282" s="2" t="s">
        <v>149</v>
      </c>
      <c r="E11282" s="2"/>
      <c r="F11282" s="2"/>
    </row>
    <row r="11283" spans="1:6" ht="18" customHeight="1">
      <c r="A11283" s="2">
        <v>9007920010</v>
      </c>
      <c r="B11283" s="2" t="s">
        <v>17602</v>
      </c>
      <c r="C11283" s="2" t="s">
        <v>14326</v>
      </c>
      <c r="D11283" s="2" t="s">
        <v>149</v>
      </c>
      <c r="E11283" s="2"/>
      <c r="F11283" s="2"/>
    </row>
    <row r="11284" spans="1:6" ht="18" customHeight="1">
      <c r="A11284" s="2">
        <v>9007920090</v>
      </c>
      <c r="B11284" s="2" t="s">
        <v>17603</v>
      </c>
      <c r="C11284" s="2" t="s">
        <v>14326</v>
      </c>
      <c r="D11284" s="2" t="s">
        <v>149</v>
      </c>
      <c r="E11284" s="2"/>
      <c r="F11284" s="2"/>
    </row>
    <row r="11285" spans="1:6" ht="18" customHeight="1">
      <c r="A11285" s="2">
        <v>9008501000</v>
      </c>
      <c r="B11285" s="2" t="s">
        <v>17604</v>
      </c>
      <c r="C11285" s="2" t="s">
        <v>9068</v>
      </c>
      <c r="D11285" s="2" t="s">
        <v>14241</v>
      </c>
      <c r="E11285" s="2" t="s">
        <v>149</v>
      </c>
      <c r="F11285" s="2"/>
    </row>
    <row r="11286" spans="1:6" ht="18" customHeight="1">
      <c r="A11286" s="2">
        <v>9008502000</v>
      </c>
      <c r="B11286" s="2" t="s">
        <v>17605</v>
      </c>
      <c r="C11286" s="2" t="s">
        <v>9068</v>
      </c>
      <c r="D11286" s="2" t="s">
        <v>14241</v>
      </c>
      <c r="E11286" s="2" t="s">
        <v>149</v>
      </c>
      <c r="F11286" s="2"/>
    </row>
    <row r="11287" spans="1:6" ht="18" customHeight="1">
      <c r="A11287" s="2">
        <v>9008503100</v>
      </c>
      <c r="B11287" s="2" t="s">
        <v>17606</v>
      </c>
      <c r="C11287" s="2" t="s">
        <v>14450</v>
      </c>
      <c r="D11287" s="2" t="s">
        <v>14241</v>
      </c>
      <c r="E11287" s="2" t="s">
        <v>149</v>
      </c>
      <c r="F11287" s="2"/>
    </row>
    <row r="11288" spans="1:6" ht="18" customHeight="1">
      <c r="A11288" s="2">
        <v>9008503900</v>
      </c>
      <c r="B11288" s="2" t="s">
        <v>17607</v>
      </c>
      <c r="C11288" s="2" t="s">
        <v>14450</v>
      </c>
      <c r="D11288" s="2" t="s">
        <v>14241</v>
      </c>
      <c r="E11288" s="2" t="s">
        <v>149</v>
      </c>
      <c r="F11288" s="2"/>
    </row>
    <row r="11289" spans="1:6" ht="18" customHeight="1">
      <c r="A11289" s="2">
        <v>9008504000</v>
      </c>
      <c r="B11289" s="2" t="s">
        <v>17608</v>
      </c>
      <c r="C11289" s="2" t="s">
        <v>9068</v>
      </c>
      <c r="D11289" s="2" t="s">
        <v>14241</v>
      </c>
      <c r="E11289" s="2" t="s">
        <v>149</v>
      </c>
      <c r="F11289" s="2"/>
    </row>
    <row r="11290" spans="1:6" ht="18" customHeight="1">
      <c r="A11290" s="2">
        <v>9008901000</v>
      </c>
      <c r="B11290" s="2" t="s">
        <v>17609</v>
      </c>
      <c r="C11290" s="2" t="s">
        <v>14326</v>
      </c>
      <c r="D11290" s="2" t="s">
        <v>149</v>
      </c>
      <c r="E11290" s="2"/>
      <c r="F11290" s="2"/>
    </row>
    <row r="11291" spans="1:6" ht="18" customHeight="1">
      <c r="A11291" s="2">
        <v>9008902000</v>
      </c>
      <c r="B11291" s="2" t="s">
        <v>17610</v>
      </c>
      <c r="C11291" s="2" t="s">
        <v>14326</v>
      </c>
      <c r="D11291" s="2" t="s">
        <v>149</v>
      </c>
      <c r="E11291" s="2"/>
      <c r="F11291" s="2"/>
    </row>
    <row r="11292" spans="1:6" ht="18" customHeight="1">
      <c r="A11292" s="2">
        <v>9008909000</v>
      </c>
      <c r="B11292" s="2" t="s">
        <v>17611</v>
      </c>
      <c r="C11292" s="2" t="s">
        <v>14326</v>
      </c>
      <c r="D11292" s="2" t="s">
        <v>149</v>
      </c>
      <c r="E11292" s="2"/>
      <c r="F11292" s="2"/>
    </row>
    <row r="11293" spans="1:6" ht="18" customHeight="1">
      <c r="A11293" s="2">
        <v>9010101000</v>
      </c>
      <c r="B11293" s="2" t="s">
        <v>17612</v>
      </c>
      <c r="C11293" s="2" t="s">
        <v>14450</v>
      </c>
      <c r="D11293" s="2" t="s">
        <v>14241</v>
      </c>
      <c r="E11293" s="2" t="s">
        <v>149</v>
      </c>
      <c r="F11293" s="2"/>
    </row>
    <row r="11294" spans="1:6" ht="18" customHeight="1">
      <c r="A11294" s="2">
        <v>9010102000</v>
      </c>
      <c r="B11294" s="2" t="s">
        <v>17613</v>
      </c>
      <c r="C11294" s="2" t="s">
        <v>14450</v>
      </c>
      <c r="D11294" s="2" t="s">
        <v>14241</v>
      </c>
      <c r="E11294" s="2" t="s">
        <v>149</v>
      </c>
      <c r="F11294" s="2"/>
    </row>
    <row r="11295" spans="1:6" ht="18" customHeight="1">
      <c r="A11295" s="2">
        <v>9010109100</v>
      </c>
      <c r="B11295" s="2" t="s">
        <v>17614</v>
      </c>
      <c r="C11295" s="2" t="s">
        <v>14450</v>
      </c>
      <c r="D11295" s="2" t="s">
        <v>14241</v>
      </c>
      <c r="E11295" s="2" t="s">
        <v>149</v>
      </c>
      <c r="F11295" s="2"/>
    </row>
    <row r="11296" spans="1:6" ht="18" customHeight="1">
      <c r="A11296" s="2">
        <v>9010109900</v>
      </c>
      <c r="B11296" s="2" t="s">
        <v>17615</v>
      </c>
      <c r="C11296" s="2" t="s">
        <v>14450</v>
      </c>
      <c r="D11296" s="2" t="s">
        <v>14241</v>
      </c>
      <c r="E11296" s="2" t="s">
        <v>149</v>
      </c>
      <c r="F11296" s="2"/>
    </row>
    <row r="11297" spans="1:6" ht="18" customHeight="1">
      <c r="A11297" s="2">
        <v>9010501000</v>
      </c>
      <c r="B11297" s="2" t="s">
        <v>17616</v>
      </c>
      <c r="C11297" s="2" t="s">
        <v>14450</v>
      </c>
      <c r="D11297" s="2" t="s">
        <v>14241</v>
      </c>
      <c r="E11297" s="2" t="s">
        <v>149</v>
      </c>
      <c r="F11297" s="2"/>
    </row>
    <row r="11298" spans="1:6" ht="18" customHeight="1">
      <c r="A11298" s="2">
        <v>9010502100</v>
      </c>
      <c r="B11298" s="2" t="s">
        <v>17617</v>
      </c>
      <c r="C11298" s="2" t="s">
        <v>14450</v>
      </c>
      <c r="D11298" s="2" t="s">
        <v>14241</v>
      </c>
      <c r="E11298" s="2" t="s">
        <v>149</v>
      </c>
      <c r="F11298" s="2"/>
    </row>
    <row r="11299" spans="1:6" ht="18" customHeight="1">
      <c r="A11299" s="2">
        <v>9010502200</v>
      </c>
      <c r="B11299" s="2" t="s">
        <v>17618</v>
      </c>
      <c r="C11299" s="2" t="s">
        <v>14450</v>
      </c>
      <c r="D11299" s="2" t="s">
        <v>14241</v>
      </c>
      <c r="E11299" s="2" t="s">
        <v>149</v>
      </c>
      <c r="F11299" s="2"/>
    </row>
    <row r="11300" spans="1:6" ht="18" customHeight="1">
      <c r="A11300" s="2">
        <v>9010502900</v>
      </c>
      <c r="B11300" s="2" t="s">
        <v>17619</v>
      </c>
      <c r="C11300" s="2" t="s">
        <v>14450</v>
      </c>
      <c r="D11300" s="2" t="s">
        <v>14241</v>
      </c>
      <c r="E11300" s="2" t="s">
        <v>149</v>
      </c>
      <c r="F11300" s="2"/>
    </row>
    <row r="11301" spans="1:6" ht="18" customHeight="1">
      <c r="A11301" s="2">
        <v>9010600000</v>
      </c>
      <c r="B11301" s="2" t="s">
        <v>17620</v>
      </c>
      <c r="C11301" s="2" t="s">
        <v>9068</v>
      </c>
      <c r="D11301" s="2" t="s">
        <v>5439</v>
      </c>
      <c r="E11301" s="2" t="s">
        <v>149</v>
      </c>
      <c r="F11301" s="2"/>
    </row>
    <row r="11302" spans="1:6" ht="18" customHeight="1">
      <c r="A11302" s="2">
        <v>9010901000</v>
      </c>
      <c r="B11302" s="2" t="s">
        <v>17621</v>
      </c>
      <c r="C11302" s="2" t="s">
        <v>14326</v>
      </c>
      <c r="D11302" s="2" t="s">
        <v>149</v>
      </c>
      <c r="E11302" s="2"/>
      <c r="F11302" s="2"/>
    </row>
    <row r="11303" spans="1:6" ht="18" customHeight="1">
      <c r="A11303" s="2">
        <v>9010902000</v>
      </c>
      <c r="B11303" s="2" t="s">
        <v>17622</v>
      </c>
      <c r="C11303" s="2" t="s">
        <v>14326</v>
      </c>
      <c r="D11303" s="2" t="s">
        <v>149</v>
      </c>
      <c r="E11303" s="2"/>
      <c r="F11303" s="2"/>
    </row>
    <row r="11304" spans="1:6" ht="18" customHeight="1">
      <c r="A11304" s="2">
        <v>9010909000</v>
      </c>
      <c r="B11304" s="2" t="s">
        <v>17623</v>
      </c>
      <c r="C11304" s="2" t="s">
        <v>14326</v>
      </c>
      <c r="D11304" s="2" t="s">
        <v>149</v>
      </c>
      <c r="E11304" s="2"/>
      <c r="F11304" s="2"/>
    </row>
    <row r="11305" spans="1:6" ht="18" customHeight="1">
      <c r="A11305" s="2">
        <v>9011100000</v>
      </c>
      <c r="B11305" s="2" t="s">
        <v>17624</v>
      </c>
      <c r="C11305" s="2" t="s">
        <v>17625</v>
      </c>
      <c r="D11305" s="2" t="s">
        <v>14241</v>
      </c>
      <c r="E11305" s="2" t="s">
        <v>149</v>
      </c>
      <c r="F11305" s="2"/>
    </row>
    <row r="11306" spans="1:6" ht="18" customHeight="1">
      <c r="A11306" s="2">
        <v>9011200000</v>
      </c>
      <c r="B11306" s="2" t="s">
        <v>17626</v>
      </c>
      <c r="C11306" s="2" t="s">
        <v>17625</v>
      </c>
      <c r="D11306" s="2" t="s">
        <v>14241</v>
      </c>
      <c r="E11306" s="2" t="s">
        <v>149</v>
      </c>
      <c r="F11306" s="2"/>
    </row>
    <row r="11307" spans="1:6" ht="18" customHeight="1">
      <c r="A11307" s="2">
        <v>9011800000</v>
      </c>
      <c r="B11307" s="2" t="s">
        <v>17627</v>
      </c>
      <c r="C11307" s="2" t="s">
        <v>17625</v>
      </c>
      <c r="D11307" s="2" t="s">
        <v>14241</v>
      </c>
      <c r="E11307" s="2" t="s">
        <v>149</v>
      </c>
      <c r="F11307" s="2"/>
    </row>
    <row r="11308" spans="1:6" ht="18" customHeight="1">
      <c r="A11308" s="2">
        <v>9011900000</v>
      </c>
      <c r="B11308" s="2" t="s">
        <v>17628</v>
      </c>
      <c r="C11308" s="2" t="s">
        <v>14326</v>
      </c>
      <c r="D11308" s="2" t="s">
        <v>149</v>
      </c>
      <c r="E11308" s="2"/>
      <c r="F11308" s="2"/>
    </row>
    <row r="11309" spans="1:6" ht="18" customHeight="1">
      <c r="A11309" s="2">
        <v>9012100000</v>
      </c>
      <c r="B11309" s="2" t="s">
        <v>17629</v>
      </c>
      <c r="C11309" s="2" t="s">
        <v>14450</v>
      </c>
      <c r="D11309" s="2" t="s">
        <v>14241</v>
      </c>
      <c r="E11309" s="2" t="s">
        <v>149</v>
      </c>
      <c r="F11309" s="2"/>
    </row>
    <row r="11310" spans="1:6" ht="18" customHeight="1">
      <c r="A11310" s="2">
        <v>9012900000</v>
      </c>
      <c r="B11310" s="2" t="s">
        <v>17630</v>
      </c>
      <c r="C11310" s="2" t="s">
        <v>14326</v>
      </c>
      <c r="D11310" s="2" t="s">
        <v>149</v>
      </c>
      <c r="E11310" s="2"/>
      <c r="F11310" s="2"/>
    </row>
    <row r="11311" spans="1:6" ht="18" customHeight="1">
      <c r="A11311" s="2">
        <v>9013100010</v>
      </c>
      <c r="B11311" s="2" t="s">
        <v>17631</v>
      </c>
      <c r="C11311" s="2" t="s">
        <v>9068</v>
      </c>
      <c r="D11311" s="2" t="s">
        <v>5439</v>
      </c>
      <c r="E11311" s="2" t="s">
        <v>149</v>
      </c>
      <c r="F11311" s="2"/>
    </row>
    <row r="11312" spans="1:6" ht="18" customHeight="1">
      <c r="A11312" s="2">
        <v>9013100090</v>
      </c>
      <c r="B11312" s="2" t="s">
        <v>17632</v>
      </c>
      <c r="C11312" s="2" t="s">
        <v>9068</v>
      </c>
      <c r="D11312" s="2" t="s">
        <v>5439</v>
      </c>
      <c r="E11312" s="2" t="s">
        <v>149</v>
      </c>
      <c r="F11312" s="2"/>
    </row>
    <row r="11313" spans="1:6" ht="18" customHeight="1">
      <c r="A11313" s="2">
        <v>9013200020</v>
      </c>
      <c r="B11313" s="2" t="s">
        <v>17633</v>
      </c>
      <c r="C11313" s="2" t="s">
        <v>14450</v>
      </c>
      <c r="D11313" s="2" t="s">
        <v>5439</v>
      </c>
      <c r="E11313" s="2" t="s">
        <v>149</v>
      </c>
      <c r="F11313" s="2">
        <v>3</v>
      </c>
    </row>
    <row r="11314" spans="1:6" ht="18" customHeight="1">
      <c r="A11314" s="2">
        <v>9013200030</v>
      </c>
      <c r="B11314" s="2" t="s">
        <v>17634</v>
      </c>
      <c r="C11314" s="2" t="s">
        <v>14450</v>
      </c>
      <c r="D11314" s="2" t="s">
        <v>5439</v>
      </c>
      <c r="E11314" s="2" t="s">
        <v>149</v>
      </c>
      <c r="F11314" s="2">
        <v>3</v>
      </c>
    </row>
    <row r="11315" spans="1:6" ht="18" customHeight="1">
      <c r="A11315" s="2">
        <v>9013200040</v>
      </c>
      <c r="B11315" s="2" t="s">
        <v>17635</v>
      </c>
      <c r="C11315" s="2" t="s">
        <v>14450</v>
      </c>
      <c r="D11315" s="2" t="s">
        <v>5439</v>
      </c>
      <c r="E11315" s="2" t="s">
        <v>149</v>
      </c>
      <c r="F11315" s="2">
        <v>3</v>
      </c>
    </row>
    <row r="11316" spans="1:6" ht="18" customHeight="1">
      <c r="A11316" s="2">
        <v>9013200050</v>
      </c>
      <c r="B11316" s="2" t="s">
        <v>17636</v>
      </c>
      <c r="C11316" s="2" t="s">
        <v>14450</v>
      </c>
      <c r="D11316" s="2" t="s">
        <v>5439</v>
      </c>
      <c r="E11316" s="2" t="s">
        <v>149</v>
      </c>
      <c r="F11316" s="2">
        <v>3</v>
      </c>
    </row>
    <row r="11317" spans="1:6" ht="18" customHeight="1">
      <c r="A11317" s="2">
        <v>9013200060</v>
      </c>
      <c r="B11317" s="2" t="s">
        <v>17637</v>
      </c>
      <c r="C11317" s="2" t="s">
        <v>14450</v>
      </c>
      <c r="D11317" s="2" t="s">
        <v>5439</v>
      </c>
      <c r="E11317" s="2" t="s">
        <v>149</v>
      </c>
      <c r="F11317" s="2">
        <v>3</v>
      </c>
    </row>
    <row r="11318" spans="1:6" ht="18" customHeight="1">
      <c r="A11318" s="2">
        <v>9013200070</v>
      </c>
      <c r="B11318" s="2" t="s">
        <v>17638</v>
      </c>
      <c r="C11318" s="2" t="s">
        <v>14450</v>
      </c>
      <c r="D11318" s="2" t="s">
        <v>5439</v>
      </c>
      <c r="E11318" s="2" t="s">
        <v>149</v>
      </c>
      <c r="F11318" s="2">
        <v>3</v>
      </c>
    </row>
    <row r="11319" spans="1:6" ht="18" customHeight="1">
      <c r="A11319" s="2">
        <v>9013200080</v>
      </c>
      <c r="B11319" s="2" t="s">
        <v>17639</v>
      </c>
      <c r="C11319" s="2" t="s">
        <v>14450</v>
      </c>
      <c r="D11319" s="2" t="s">
        <v>5439</v>
      </c>
      <c r="E11319" s="2" t="s">
        <v>149</v>
      </c>
      <c r="F11319" s="2">
        <v>3</v>
      </c>
    </row>
    <row r="11320" spans="1:6" ht="18" customHeight="1">
      <c r="A11320" s="2">
        <v>9013200093</v>
      </c>
      <c r="B11320" s="2" t="s">
        <v>17640</v>
      </c>
      <c r="C11320" s="2" t="s">
        <v>14450</v>
      </c>
      <c r="D11320" s="2" t="s">
        <v>5439</v>
      </c>
      <c r="E11320" s="2" t="s">
        <v>149</v>
      </c>
      <c r="F11320" s="2">
        <v>3</v>
      </c>
    </row>
    <row r="11321" spans="1:6" ht="18" customHeight="1">
      <c r="A11321" s="2">
        <v>9013200099</v>
      </c>
      <c r="B11321" s="2" t="s">
        <v>17641</v>
      </c>
      <c r="C11321" s="2" t="s">
        <v>14450</v>
      </c>
      <c r="D11321" s="2" t="s">
        <v>5439</v>
      </c>
      <c r="E11321" s="2" t="s">
        <v>149</v>
      </c>
      <c r="F11321" s="2"/>
    </row>
    <row r="11322" spans="1:6" ht="18" customHeight="1">
      <c r="A11322" s="2">
        <v>9013801000</v>
      </c>
      <c r="B11322" s="2" t="s">
        <v>17642</v>
      </c>
      <c r="C11322" s="2" t="s">
        <v>15221</v>
      </c>
      <c r="D11322" s="2" t="s">
        <v>5439</v>
      </c>
      <c r="E11322" s="2" t="s">
        <v>149</v>
      </c>
      <c r="F11322" s="2"/>
    </row>
    <row r="11323" spans="1:6" ht="18" customHeight="1">
      <c r="A11323" s="2">
        <v>9013802000</v>
      </c>
      <c r="B11323" s="2" t="s">
        <v>17643</v>
      </c>
      <c r="C11323" s="2" t="s">
        <v>15221</v>
      </c>
      <c r="D11323" s="2" t="s">
        <v>5439</v>
      </c>
      <c r="E11323" s="2" t="s">
        <v>149</v>
      </c>
      <c r="F11323" s="2"/>
    </row>
    <row r="11324" spans="1:6" ht="18" customHeight="1">
      <c r="A11324" s="2">
        <v>9013809010</v>
      </c>
      <c r="B11324" s="2" t="s">
        <v>17644</v>
      </c>
      <c r="C11324" s="2" t="s">
        <v>14450</v>
      </c>
      <c r="D11324" s="2" t="s">
        <v>5439</v>
      </c>
      <c r="E11324" s="2" t="s">
        <v>149</v>
      </c>
      <c r="F11324" s="2"/>
    </row>
    <row r="11325" spans="1:6" ht="18" customHeight="1">
      <c r="A11325" s="2">
        <v>9013809090</v>
      </c>
      <c r="B11325" s="2" t="s">
        <v>17645</v>
      </c>
      <c r="C11325" s="2" t="s">
        <v>14450</v>
      </c>
      <c r="D11325" s="2" t="s">
        <v>5439</v>
      </c>
      <c r="E11325" s="2" t="s">
        <v>149</v>
      </c>
      <c r="F11325" s="2"/>
    </row>
    <row r="11326" spans="1:6" ht="18" customHeight="1">
      <c r="A11326" s="2">
        <v>9013901010</v>
      </c>
      <c r="B11326" s="2" t="s">
        <v>17646</v>
      </c>
      <c r="C11326" s="2" t="s">
        <v>14326</v>
      </c>
      <c r="D11326" s="2" t="s">
        <v>149</v>
      </c>
      <c r="E11326" s="2"/>
      <c r="F11326" s="2"/>
    </row>
    <row r="11327" spans="1:6" ht="18" customHeight="1">
      <c r="A11327" s="2">
        <v>9013901090</v>
      </c>
      <c r="B11327" s="2" t="s">
        <v>17647</v>
      </c>
      <c r="C11327" s="2" t="s">
        <v>14326</v>
      </c>
      <c r="D11327" s="2" t="s">
        <v>149</v>
      </c>
      <c r="E11327" s="2"/>
      <c r="F11327" s="2"/>
    </row>
    <row r="11328" spans="1:6" ht="18" customHeight="1">
      <c r="A11328" s="2">
        <v>9013909000</v>
      </c>
      <c r="B11328" s="2" t="s">
        <v>17648</v>
      </c>
      <c r="C11328" s="2" t="s">
        <v>14326</v>
      </c>
      <c r="D11328" s="2" t="s">
        <v>149</v>
      </c>
      <c r="E11328" s="2"/>
      <c r="F11328" s="2"/>
    </row>
    <row r="11329" spans="1:6" ht="18" customHeight="1">
      <c r="A11329" s="2">
        <v>9014100000</v>
      </c>
      <c r="B11329" s="2" t="s">
        <v>17649</v>
      </c>
      <c r="C11329" s="2" t="s">
        <v>14450</v>
      </c>
      <c r="D11329" s="2" t="s">
        <v>5439</v>
      </c>
      <c r="E11329" s="2" t="s">
        <v>149</v>
      </c>
      <c r="F11329" s="2"/>
    </row>
    <row r="11330" spans="1:6" ht="18" customHeight="1">
      <c r="A11330" s="2">
        <v>9014201010</v>
      </c>
      <c r="B11330" s="2" t="s">
        <v>17650</v>
      </c>
      <c r="C11330" s="2" t="s">
        <v>9068</v>
      </c>
      <c r="D11330" s="2" t="s">
        <v>5439</v>
      </c>
      <c r="E11330" s="2" t="s">
        <v>149</v>
      </c>
      <c r="F11330" s="2">
        <v>3</v>
      </c>
    </row>
    <row r="11331" spans="1:6" ht="18" customHeight="1">
      <c r="A11331" s="2">
        <v>9014201090</v>
      </c>
      <c r="B11331" s="2" t="s">
        <v>17651</v>
      </c>
      <c r="C11331" s="2" t="s">
        <v>9068</v>
      </c>
      <c r="D11331" s="2" t="s">
        <v>5439</v>
      </c>
      <c r="E11331" s="2" t="s">
        <v>149</v>
      </c>
      <c r="F11331" s="2"/>
    </row>
    <row r="11332" spans="1:6" ht="18" customHeight="1">
      <c r="A11332" s="2">
        <v>9014209011</v>
      </c>
      <c r="B11332" s="2" t="s">
        <v>17652</v>
      </c>
      <c r="C11332" s="2" t="s">
        <v>9068</v>
      </c>
      <c r="D11332" s="2" t="s">
        <v>5439</v>
      </c>
      <c r="E11332" s="2" t="s">
        <v>149</v>
      </c>
      <c r="F11332" s="2">
        <v>3</v>
      </c>
    </row>
    <row r="11333" spans="1:6" ht="18" customHeight="1">
      <c r="A11333" s="2">
        <v>9014209012</v>
      </c>
      <c r="B11333" s="2" t="s">
        <v>17653</v>
      </c>
      <c r="C11333" s="2" t="s">
        <v>9068</v>
      </c>
      <c r="D11333" s="2" t="s">
        <v>5439</v>
      </c>
      <c r="E11333" s="2" t="s">
        <v>149</v>
      </c>
      <c r="F11333" s="2">
        <v>3</v>
      </c>
    </row>
    <row r="11334" spans="1:6" ht="18" customHeight="1">
      <c r="A11334" s="2">
        <v>9014209013</v>
      </c>
      <c r="B11334" s="2" t="s">
        <v>17654</v>
      </c>
      <c r="C11334" s="2" t="s">
        <v>9068</v>
      </c>
      <c r="D11334" s="2" t="s">
        <v>5439</v>
      </c>
      <c r="E11334" s="2" t="s">
        <v>149</v>
      </c>
      <c r="F11334" s="2">
        <v>3</v>
      </c>
    </row>
    <row r="11335" spans="1:6" ht="18" customHeight="1">
      <c r="A11335" s="2">
        <v>9014209014</v>
      </c>
      <c r="B11335" s="2" t="s">
        <v>17655</v>
      </c>
      <c r="C11335" s="2" t="s">
        <v>9068</v>
      </c>
      <c r="D11335" s="2" t="s">
        <v>5439</v>
      </c>
      <c r="E11335" s="2" t="s">
        <v>149</v>
      </c>
      <c r="F11335" s="2">
        <v>3</v>
      </c>
    </row>
    <row r="11336" spans="1:6" ht="18" customHeight="1">
      <c r="A11336" s="2">
        <v>9014209015</v>
      </c>
      <c r="B11336" s="2" t="s">
        <v>17656</v>
      </c>
      <c r="C11336" s="2" t="s">
        <v>9068</v>
      </c>
      <c r="D11336" s="2" t="s">
        <v>5439</v>
      </c>
      <c r="E11336" s="2" t="s">
        <v>149</v>
      </c>
      <c r="F11336" s="2">
        <v>3</v>
      </c>
    </row>
    <row r="11337" spans="1:6" ht="18" customHeight="1">
      <c r="A11337" s="2">
        <v>9014209016</v>
      </c>
      <c r="B11337" s="2" t="s">
        <v>17657</v>
      </c>
      <c r="C11337" s="2" t="s">
        <v>9068</v>
      </c>
      <c r="D11337" s="2" t="s">
        <v>5439</v>
      </c>
      <c r="E11337" s="2" t="s">
        <v>149</v>
      </c>
      <c r="F11337" s="2">
        <v>3</v>
      </c>
    </row>
    <row r="11338" spans="1:6" ht="18" customHeight="1">
      <c r="A11338" s="2">
        <v>9014209017</v>
      </c>
      <c r="B11338" s="2" t="s">
        <v>17658</v>
      </c>
      <c r="C11338" s="2" t="s">
        <v>9068</v>
      </c>
      <c r="D11338" s="2" t="s">
        <v>5439</v>
      </c>
      <c r="E11338" s="2" t="s">
        <v>149</v>
      </c>
      <c r="F11338" s="2">
        <v>3</v>
      </c>
    </row>
    <row r="11339" spans="1:6" ht="18" customHeight="1">
      <c r="A11339" s="2">
        <v>9014209018</v>
      </c>
      <c r="B11339" s="2" t="s">
        <v>17659</v>
      </c>
      <c r="C11339" s="2" t="s">
        <v>9068</v>
      </c>
      <c r="D11339" s="2" t="s">
        <v>5439</v>
      </c>
      <c r="E11339" s="2" t="s">
        <v>149</v>
      </c>
      <c r="F11339" s="2">
        <v>3</v>
      </c>
    </row>
    <row r="11340" spans="1:6" ht="18" customHeight="1">
      <c r="A11340" s="2">
        <v>9014209090</v>
      </c>
      <c r="B11340" s="2" t="s">
        <v>17660</v>
      </c>
      <c r="C11340" s="2" t="s">
        <v>9068</v>
      </c>
      <c r="D11340" s="2" t="s">
        <v>5439</v>
      </c>
      <c r="E11340" s="2" t="s">
        <v>149</v>
      </c>
      <c r="F11340" s="2"/>
    </row>
    <row r="11341" spans="1:6" ht="18" customHeight="1">
      <c r="A11341" s="2">
        <v>9014800010</v>
      </c>
      <c r="B11341" s="2" t="s">
        <v>17661</v>
      </c>
      <c r="C11341" s="2" t="s">
        <v>14450</v>
      </c>
      <c r="D11341" s="2" t="s">
        <v>5439</v>
      </c>
      <c r="E11341" s="2" t="s">
        <v>149</v>
      </c>
      <c r="F11341" s="2">
        <v>3</v>
      </c>
    </row>
    <row r="11342" spans="1:6" ht="18" customHeight="1">
      <c r="A11342" s="2">
        <v>9014800020</v>
      </c>
      <c r="B11342" s="2" t="s">
        <v>17662</v>
      </c>
      <c r="C11342" s="2" t="s">
        <v>14450</v>
      </c>
      <c r="D11342" s="2" t="s">
        <v>5439</v>
      </c>
      <c r="E11342" s="2" t="s">
        <v>149</v>
      </c>
      <c r="F11342" s="2">
        <v>3</v>
      </c>
    </row>
    <row r="11343" spans="1:6" ht="18" customHeight="1">
      <c r="A11343" s="2">
        <v>9014800090</v>
      </c>
      <c r="B11343" s="2" t="s">
        <v>17663</v>
      </c>
      <c r="C11343" s="2" t="s">
        <v>14450</v>
      </c>
      <c r="D11343" s="2" t="s">
        <v>5439</v>
      </c>
      <c r="E11343" s="2" t="s">
        <v>149</v>
      </c>
      <c r="F11343" s="2"/>
    </row>
    <row r="11344" spans="1:6" ht="18" customHeight="1">
      <c r="A11344" s="2">
        <v>9014901000</v>
      </c>
      <c r="B11344" s="2" t="s">
        <v>17664</v>
      </c>
      <c r="C11344" s="2" t="s">
        <v>14326</v>
      </c>
      <c r="D11344" s="2" t="s">
        <v>149</v>
      </c>
      <c r="E11344" s="2"/>
      <c r="F11344" s="2"/>
    </row>
    <row r="11345" spans="1:6" ht="18" customHeight="1">
      <c r="A11345" s="2">
        <v>9014909000</v>
      </c>
      <c r="B11345" s="2" t="s">
        <v>17665</v>
      </c>
      <c r="C11345" s="2" t="s">
        <v>14326</v>
      </c>
      <c r="D11345" s="2" t="s">
        <v>149</v>
      </c>
      <c r="E11345" s="2"/>
      <c r="F11345" s="2"/>
    </row>
    <row r="11346" spans="1:6" ht="18" customHeight="1">
      <c r="A11346" s="2">
        <v>9015101000</v>
      </c>
      <c r="B11346" s="2" t="s">
        <v>17666</v>
      </c>
      <c r="C11346" s="2" t="s">
        <v>14450</v>
      </c>
      <c r="D11346" s="2" t="s">
        <v>14241</v>
      </c>
      <c r="E11346" s="2" t="s">
        <v>149</v>
      </c>
      <c r="F11346" s="2"/>
    </row>
    <row r="11347" spans="1:6" ht="18" customHeight="1">
      <c r="A11347" s="2">
        <v>9015109000</v>
      </c>
      <c r="B11347" s="2" t="s">
        <v>17667</v>
      </c>
      <c r="C11347" s="2" t="s">
        <v>14450</v>
      </c>
      <c r="D11347" s="2" t="s">
        <v>14241</v>
      </c>
      <c r="E11347" s="2" t="s">
        <v>149</v>
      </c>
      <c r="F11347" s="2"/>
    </row>
    <row r="11348" spans="1:6" ht="18" customHeight="1">
      <c r="A11348" s="2">
        <v>9015200000</v>
      </c>
      <c r="B11348" s="2" t="s">
        <v>17668</v>
      </c>
      <c r="C11348" s="2" t="s">
        <v>14450</v>
      </c>
      <c r="D11348" s="2" t="s">
        <v>14241</v>
      </c>
      <c r="E11348" s="2" t="s">
        <v>149</v>
      </c>
      <c r="F11348" s="2"/>
    </row>
    <row r="11349" spans="1:6" ht="18" customHeight="1">
      <c r="A11349" s="2">
        <v>9015300000</v>
      </c>
      <c r="B11349" s="2" t="s">
        <v>17669</v>
      </c>
      <c r="C11349" s="2" t="s">
        <v>14450</v>
      </c>
      <c r="D11349" s="2" t="s">
        <v>14241</v>
      </c>
      <c r="E11349" s="2" t="s">
        <v>149</v>
      </c>
      <c r="F11349" s="2"/>
    </row>
    <row r="11350" spans="1:6" ht="18" customHeight="1">
      <c r="A11350" s="2">
        <v>9015400000</v>
      </c>
      <c r="B11350" s="2" t="s">
        <v>17670</v>
      </c>
      <c r="C11350" s="2" t="s">
        <v>14450</v>
      </c>
      <c r="D11350" s="2" t="s">
        <v>14241</v>
      </c>
      <c r="E11350" s="2" t="s">
        <v>149</v>
      </c>
      <c r="F11350" s="2"/>
    </row>
    <row r="11351" spans="1:6" ht="18" customHeight="1">
      <c r="A11351" s="2">
        <v>9015800030</v>
      </c>
      <c r="B11351" s="2" t="s">
        <v>17671</v>
      </c>
      <c r="C11351" s="2" t="s">
        <v>14450</v>
      </c>
      <c r="D11351" s="2" t="s">
        <v>14241</v>
      </c>
      <c r="E11351" s="2" t="s">
        <v>149</v>
      </c>
      <c r="F11351" s="2"/>
    </row>
    <row r="11352" spans="1:6" ht="18" customHeight="1">
      <c r="A11352" s="2">
        <v>9015800090</v>
      </c>
      <c r="B11352" s="2" t="s">
        <v>17672</v>
      </c>
      <c r="C11352" s="2" t="s">
        <v>14450</v>
      </c>
      <c r="D11352" s="2" t="s">
        <v>14241</v>
      </c>
      <c r="E11352" s="2" t="s">
        <v>149</v>
      </c>
      <c r="F11352" s="2"/>
    </row>
    <row r="11353" spans="1:6" ht="18" customHeight="1">
      <c r="A11353" s="2">
        <v>9015900010</v>
      </c>
      <c r="B11353" s="2" t="s">
        <v>17673</v>
      </c>
      <c r="C11353" s="2" t="s">
        <v>14326</v>
      </c>
      <c r="D11353" s="2" t="s">
        <v>149</v>
      </c>
      <c r="E11353" s="2"/>
      <c r="F11353" s="2"/>
    </row>
    <row r="11354" spans="1:6" ht="18" customHeight="1">
      <c r="A11354" s="2">
        <v>9015900090</v>
      </c>
      <c r="B11354" s="2" t="s">
        <v>17674</v>
      </c>
      <c r="C11354" s="2" t="s">
        <v>14326</v>
      </c>
      <c r="D11354" s="2" t="s">
        <v>149</v>
      </c>
      <c r="E11354" s="2"/>
      <c r="F11354" s="2"/>
    </row>
    <row r="11355" spans="1:6" ht="18" customHeight="1">
      <c r="A11355" s="2">
        <v>9016001000</v>
      </c>
      <c r="B11355" s="2" t="s">
        <v>17675</v>
      </c>
      <c r="C11355" s="2" t="s">
        <v>17676</v>
      </c>
      <c r="D11355" s="2" t="s">
        <v>14241</v>
      </c>
      <c r="E11355" s="2" t="s">
        <v>149</v>
      </c>
      <c r="F11355" s="2"/>
    </row>
    <row r="11356" spans="1:6" ht="18" customHeight="1">
      <c r="A11356" s="2">
        <v>9016009000</v>
      </c>
      <c r="B11356" s="2" t="s">
        <v>17677</v>
      </c>
      <c r="C11356" s="2" t="s">
        <v>17676</v>
      </c>
      <c r="D11356" s="2" t="s">
        <v>14241</v>
      </c>
      <c r="E11356" s="2" t="s">
        <v>149</v>
      </c>
      <c r="F11356" s="2"/>
    </row>
    <row r="11357" spans="1:6" ht="18" customHeight="1">
      <c r="A11357" s="2">
        <v>9017100000</v>
      </c>
      <c r="B11357" s="2" t="s">
        <v>17678</v>
      </c>
      <c r="C11357" s="2" t="s">
        <v>15460</v>
      </c>
      <c r="D11357" s="2" t="s">
        <v>14241</v>
      </c>
      <c r="E11357" s="2" t="s">
        <v>149</v>
      </c>
      <c r="F11357" s="2"/>
    </row>
    <row r="11358" spans="1:6" ht="18" customHeight="1">
      <c r="A11358" s="2">
        <v>9017200000</v>
      </c>
      <c r="B11358" s="2" t="s">
        <v>17679</v>
      </c>
      <c r="C11358" s="2" t="s">
        <v>17680</v>
      </c>
      <c r="D11358" s="2" t="s">
        <v>5439</v>
      </c>
      <c r="E11358" s="2" t="s">
        <v>149</v>
      </c>
      <c r="F11358" s="2"/>
    </row>
    <row r="11359" spans="1:6" ht="18" customHeight="1">
      <c r="A11359" s="2">
        <v>9017300000</v>
      </c>
      <c r="B11359" s="2" t="s">
        <v>17681</v>
      </c>
      <c r="C11359" s="2" t="s">
        <v>17680</v>
      </c>
      <c r="D11359" s="2" t="s">
        <v>5439</v>
      </c>
      <c r="E11359" s="2" t="s">
        <v>149</v>
      </c>
      <c r="F11359" s="2"/>
    </row>
    <row r="11360" spans="1:6" ht="18" customHeight="1">
      <c r="A11360" s="2">
        <v>9017800000</v>
      </c>
      <c r="B11360" s="2" t="s">
        <v>17682</v>
      </c>
      <c r="C11360" s="2" t="s">
        <v>15460</v>
      </c>
      <c r="D11360" s="2" t="s">
        <v>5439</v>
      </c>
      <c r="E11360" s="2" t="s">
        <v>149</v>
      </c>
      <c r="F11360" s="2"/>
    </row>
    <row r="11361" spans="1:6" ht="18" customHeight="1">
      <c r="A11361" s="2">
        <v>9017900000</v>
      </c>
      <c r="B11361" s="2" t="s">
        <v>17683</v>
      </c>
      <c r="C11361" s="2" t="s">
        <v>14326</v>
      </c>
      <c r="D11361" s="2" t="s">
        <v>149</v>
      </c>
      <c r="E11361" s="2"/>
      <c r="F11361" s="2"/>
    </row>
    <row r="11362" spans="1:6" ht="18" customHeight="1">
      <c r="A11362" s="2">
        <v>9018110000</v>
      </c>
      <c r="B11362" s="2" t="s">
        <v>17684</v>
      </c>
      <c r="C11362" s="2" t="s">
        <v>17685</v>
      </c>
      <c r="D11362" s="2" t="s">
        <v>14241</v>
      </c>
      <c r="E11362" s="2" t="s">
        <v>149</v>
      </c>
      <c r="F11362" s="2" t="s">
        <v>17145</v>
      </c>
    </row>
    <row r="11363" spans="1:6" ht="18" customHeight="1">
      <c r="A11363" s="2">
        <v>9018121000</v>
      </c>
      <c r="B11363" s="2" t="s">
        <v>17686</v>
      </c>
      <c r="C11363" s="2" t="s">
        <v>17685</v>
      </c>
      <c r="D11363" s="2" t="s">
        <v>14241</v>
      </c>
      <c r="E11363" s="2" t="s">
        <v>149</v>
      </c>
      <c r="F11363" s="2" t="s">
        <v>17687</v>
      </c>
    </row>
    <row r="11364" spans="1:6" ht="18" customHeight="1">
      <c r="A11364" s="2">
        <v>9018129110</v>
      </c>
      <c r="B11364" s="2" t="s">
        <v>17688</v>
      </c>
      <c r="C11364" s="2" t="s">
        <v>17685</v>
      </c>
      <c r="D11364" s="2" t="s">
        <v>14241</v>
      </c>
      <c r="E11364" s="2" t="s">
        <v>149</v>
      </c>
      <c r="F11364" s="2" t="s">
        <v>17687</v>
      </c>
    </row>
    <row r="11365" spans="1:6" ht="18" customHeight="1">
      <c r="A11365" s="2">
        <v>9018129190</v>
      </c>
      <c r="B11365" s="2" t="s">
        <v>17689</v>
      </c>
      <c r="C11365" s="2" t="s">
        <v>17685</v>
      </c>
      <c r="D11365" s="2" t="s">
        <v>14241</v>
      </c>
      <c r="E11365" s="2" t="s">
        <v>149</v>
      </c>
      <c r="F11365" s="2">
        <v>6</v>
      </c>
    </row>
    <row r="11366" spans="1:6" ht="18" customHeight="1">
      <c r="A11366" s="2">
        <v>9018129900</v>
      </c>
      <c r="B11366" s="2" t="s">
        <v>17690</v>
      </c>
      <c r="C11366" s="2" t="s">
        <v>17685</v>
      </c>
      <c r="D11366" s="2" t="s">
        <v>14241</v>
      </c>
      <c r="E11366" s="2" t="s">
        <v>149</v>
      </c>
      <c r="F11366" s="2" t="s">
        <v>13584</v>
      </c>
    </row>
    <row r="11367" spans="1:6" ht="18" customHeight="1">
      <c r="A11367" s="2">
        <v>9018131000</v>
      </c>
      <c r="B11367" s="2" t="s">
        <v>17691</v>
      </c>
      <c r="C11367" s="2" t="s">
        <v>17685</v>
      </c>
      <c r="D11367" s="2" t="s">
        <v>146</v>
      </c>
      <c r="E11367" s="2" t="s">
        <v>149</v>
      </c>
      <c r="F11367" s="2" t="s">
        <v>17687</v>
      </c>
    </row>
    <row r="11368" spans="1:6" ht="18" customHeight="1">
      <c r="A11368" s="2">
        <v>9018139000</v>
      </c>
      <c r="B11368" s="2" t="s">
        <v>17692</v>
      </c>
      <c r="C11368" s="2" t="s">
        <v>17685</v>
      </c>
      <c r="D11368" s="2" t="s">
        <v>5439</v>
      </c>
      <c r="E11368" s="2" t="s">
        <v>149</v>
      </c>
      <c r="F11368" s="2">
        <v>6</v>
      </c>
    </row>
    <row r="11369" spans="1:6" ht="18" customHeight="1">
      <c r="A11369" s="2">
        <v>9018140000</v>
      </c>
      <c r="B11369" s="2" t="s">
        <v>17693</v>
      </c>
      <c r="C11369" s="2" t="s">
        <v>17685</v>
      </c>
      <c r="D11369" s="2" t="s">
        <v>14241</v>
      </c>
      <c r="E11369" s="2" t="s">
        <v>149</v>
      </c>
      <c r="F11369" s="2" t="s">
        <v>13584</v>
      </c>
    </row>
    <row r="11370" spans="1:6" ht="18" customHeight="1">
      <c r="A11370" s="2">
        <v>9018193010</v>
      </c>
      <c r="B11370" s="2" t="s">
        <v>17694</v>
      </c>
      <c r="C11370" s="2" t="s">
        <v>17685</v>
      </c>
      <c r="D11370" s="2" t="s">
        <v>14241</v>
      </c>
      <c r="E11370" s="2" t="s">
        <v>149</v>
      </c>
      <c r="F11370" s="2" t="s">
        <v>13584</v>
      </c>
    </row>
    <row r="11371" spans="1:6" ht="18" customHeight="1">
      <c r="A11371" s="2">
        <v>9018193090</v>
      </c>
      <c r="B11371" s="2" t="s">
        <v>17695</v>
      </c>
      <c r="C11371" s="2" t="s">
        <v>17685</v>
      </c>
      <c r="D11371" s="2" t="s">
        <v>14241</v>
      </c>
      <c r="E11371" s="2" t="s">
        <v>149</v>
      </c>
      <c r="F11371" s="2">
        <v>6</v>
      </c>
    </row>
    <row r="11372" spans="1:6" ht="18" customHeight="1">
      <c r="A11372" s="2">
        <v>9018194100</v>
      </c>
      <c r="B11372" s="2" t="s">
        <v>17696</v>
      </c>
      <c r="C11372" s="2" t="s">
        <v>17685</v>
      </c>
      <c r="D11372" s="2" t="s">
        <v>14241</v>
      </c>
      <c r="E11372" s="2" t="s">
        <v>149</v>
      </c>
      <c r="F11372" s="2" t="s">
        <v>13584</v>
      </c>
    </row>
    <row r="11373" spans="1:6" ht="18" customHeight="1">
      <c r="A11373" s="2">
        <v>9018194900</v>
      </c>
      <c r="B11373" s="2" t="s">
        <v>17697</v>
      </c>
      <c r="C11373" s="2" t="s">
        <v>17685</v>
      </c>
      <c r="D11373" s="2" t="s">
        <v>14241</v>
      </c>
      <c r="E11373" s="2" t="s">
        <v>149</v>
      </c>
      <c r="F11373" s="2" t="s">
        <v>13584</v>
      </c>
    </row>
    <row r="11374" spans="1:6" ht="18" customHeight="1">
      <c r="A11374" s="2">
        <v>9018199000</v>
      </c>
      <c r="B11374" s="2" t="s">
        <v>17698</v>
      </c>
      <c r="C11374" s="2" t="s">
        <v>17685</v>
      </c>
      <c r="D11374" s="2" t="s">
        <v>14241</v>
      </c>
      <c r="E11374" s="2" t="s">
        <v>149</v>
      </c>
      <c r="F11374" s="2" t="s">
        <v>13584</v>
      </c>
    </row>
    <row r="11375" spans="1:6" ht="18" customHeight="1">
      <c r="A11375" s="2">
        <v>9018200000</v>
      </c>
      <c r="B11375" s="2" t="s">
        <v>17699</v>
      </c>
      <c r="C11375" s="2" t="s">
        <v>17700</v>
      </c>
      <c r="D11375" s="2" t="s">
        <v>14241</v>
      </c>
      <c r="E11375" s="2" t="s">
        <v>149</v>
      </c>
      <c r="F11375" s="2" t="s">
        <v>13584</v>
      </c>
    </row>
    <row r="11376" spans="1:6" ht="18" customHeight="1">
      <c r="A11376" s="2">
        <v>9018310000</v>
      </c>
      <c r="B11376" s="2" t="s">
        <v>17701</v>
      </c>
      <c r="C11376" s="2" t="s">
        <v>17702</v>
      </c>
      <c r="D11376" s="2" t="s">
        <v>5439</v>
      </c>
      <c r="E11376" s="2" t="s">
        <v>149</v>
      </c>
      <c r="F11376" s="2" t="s">
        <v>13584</v>
      </c>
    </row>
    <row r="11377" spans="1:6" ht="18" customHeight="1">
      <c r="A11377" s="2">
        <v>9018321000</v>
      </c>
      <c r="B11377" s="2" t="s">
        <v>17703</v>
      </c>
      <c r="C11377" s="2" t="s">
        <v>17702</v>
      </c>
      <c r="D11377" s="2" t="s">
        <v>149</v>
      </c>
      <c r="E11377" s="2"/>
      <c r="F11377" s="2" t="s">
        <v>13584</v>
      </c>
    </row>
    <row r="11378" spans="1:6" ht="18" customHeight="1">
      <c r="A11378" s="2">
        <v>9018322000</v>
      </c>
      <c r="B11378" s="2" t="s">
        <v>17704</v>
      </c>
      <c r="C11378" s="2" t="s">
        <v>17702</v>
      </c>
      <c r="D11378" s="2" t="s">
        <v>149</v>
      </c>
      <c r="E11378" s="2"/>
      <c r="F11378" s="2" t="s">
        <v>13584</v>
      </c>
    </row>
    <row r="11379" spans="1:6" ht="18" customHeight="1">
      <c r="A11379" s="2">
        <v>9018390000</v>
      </c>
      <c r="B11379" s="2" t="s">
        <v>17705</v>
      </c>
      <c r="C11379" s="2" t="s">
        <v>17706</v>
      </c>
      <c r="D11379" s="2" t="s">
        <v>5439</v>
      </c>
      <c r="E11379" s="2" t="s">
        <v>149</v>
      </c>
      <c r="F11379" s="2" t="s">
        <v>13584</v>
      </c>
    </row>
    <row r="11380" spans="1:6" ht="18" customHeight="1">
      <c r="A11380" s="2">
        <v>9018410000</v>
      </c>
      <c r="B11380" s="2" t="s">
        <v>17707</v>
      </c>
      <c r="C11380" s="2" t="s">
        <v>17702</v>
      </c>
      <c r="D11380" s="2" t="s">
        <v>14241</v>
      </c>
      <c r="E11380" s="2" t="s">
        <v>149</v>
      </c>
      <c r="F11380" s="2" t="s">
        <v>13584</v>
      </c>
    </row>
    <row r="11381" spans="1:6" ht="18" customHeight="1">
      <c r="A11381" s="2">
        <v>9018491000</v>
      </c>
      <c r="B11381" s="2" t="s">
        <v>17708</v>
      </c>
      <c r="C11381" s="2" t="s">
        <v>17702</v>
      </c>
      <c r="D11381" s="2" t="s">
        <v>14241</v>
      </c>
      <c r="E11381" s="2" t="s">
        <v>149</v>
      </c>
      <c r="F11381" s="2" t="s">
        <v>13584</v>
      </c>
    </row>
    <row r="11382" spans="1:6" ht="18" customHeight="1">
      <c r="A11382" s="2">
        <v>9018499000</v>
      </c>
      <c r="B11382" s="2" t="s">
        <v>17709</v>
      </c>
      <c r="C11382" s="2" t="s">
        <v>17700</v>
      </c>
      <c r="D11382" s="2" t="s">
        <v>14241</v>
      </c>
      <c r="E11382" s="2" t="s">
        <v>149</v>
      </c>
      <c r="F11382" s="2" t="s">
        <v>13584</v>
      </c>
    </row>
    <row r="11383" spans="1:6" ht="18" customHeight="1">
      <c r="A11383" s="2">
        <v>9018500000</v>
      </c>
      <c r="B11383" s="2" t="s">
        <v>17710</v>
      </c>
      <c r="C11383" s="2" t="s">
        <v>17700</v>
      </c>
      <c r="D11383" s="2" t="s">
        <v>149</v>
      </c>
      <c r="E11383" s="2"/>
      <c r="F11383" s="2" t="s">
        <v>13584</v>
      </c>
    </row>
    <row r="11384" spans="1:6" ht="18" customHeight="1">
      <c r="A11384" s="2">
        <v>9018901000</v>
      </c>
      <c r="B11384" s="2" t="s">
        <v>17711</v>
      </c>
      <c r="C11384" s="2" t="s">
        <v>17702</v>
      </c>
      <c r="D11384" s="2" t="s">
        <v>5439</v>
      </c>
      <c r="E11384" s="2" t="s">
        <v>149</v>
      </c>
      <c r="F11384" s="2">
        <v>6</v>
      </c>
    </row>
    <row r="11385" spans="1:6" ht="18" customHeight="1">
      <c r="A11385" s="2">
        <v>9018902010</v>
      </c>
      <c r="B11385" s="2" t="s">
        <v>17712</v>
      </c>
      <c r="C11385" s="2" t="s">
        <v>17700</v>
      </c>
      <c r="D11385" s="2" t="s">
        <v>5439</v>
      </c>
      <c r="E11385" s="2" t="s">
        <v>149</v>
      </c>
      <c r="F11385" s="2" t="s">
        <v>13584</v>
      </c>
    </row>
    <row r="11386" spans="1:6" ht="18" customHeight="1">
      <c r="A11386" s="2">
        <v>9018902020</v>
      </c>
      <c r="B11386" s="2" t="s">
        <v>17713</v>
      </c>
      <c r="C11386" s="2" t="s">
        <v>17700</v>
      </c>
      <c r="D11386" s="2" t="s">
        <v>5439</v>
      </c>
      <c r="E11386" s="2" t="s">
        <v>149</v>
      </c>
      <c r="F11386" s="2">
        <v>89</v>
      </c>
    </row>
    <row r="11387" spans="1:6" ht="18" customHeight="1">
      <c r="A11387" s="2">
        <v>9018902090</v>
      </c>
      <c r="B11387" s="2" t="s">
        <v>17714</v>
      </c>
      <c r="C11387" s="2" t="s">
        <v>17700</v>
      </c>
      <c r="D11387" s="2" t="s">
        <v>5439</v>
      </c>
      <c r="E11387" s="2" t="s">
        <v>149</v>
      </c>
      <c r="F11387" s="2" t="s">
        <v>13584</v>
      </c>
    </row>
    <row r="11388" spans="1:6" ht="18" customHeight="1">
      <c r="A11388" s="2">
        <v>9018903010</v>
      </c>
      <c r="B11388" s="2" t="s">
        <v>17715</v>
      </c>
      <c r="C11388" s="2" t="s">
        <v>17716</v>
      </c>
      <c r="D11388" s="2" t="s">
        <v>14241</v>
      </c>
      <c r="E11388" s="2" t="s">
        <v>149</v>
      </c>
      <c r="F11388" s="2" t="s">
        <v>13584</v>
      </c>
    </row>
    <row r="11389" spans="1:6" ht="18" customHeight="1">
      <c r="A11389" s="2">
        <v>9018903090</v>
      </c>
      <c r="B11389" s="2" t="s">
        <v>17717</v>
      </c>
      <c r="C11389" s="2" t="s">
        <v>17716</v>
      </c>
      <c r="D11389" s="2" t="s">
        <v>14241</v>
      </c>
      <c r="E11389" s="2" t="s">
        <v>149</v>
      </c>
      <c r="F11389" s="2">
        <v>6</v>
      </c>
    </row>
    <row r="11390" spans="1:6" ht="18" customHeight="1">
      <c r="A11390" s="2">
        <v>9018904000</v>
      </c>
      <c r="B11390" s="2" t="s">
        <v>17718</v>
      </c>
      <c r="C11390" s="2" t="s">
        <v>17719</v>
      </c>
      <c r="D11390" s="2" t="s">
        <v>14241</v>
      </c>
      <c r="E11390" s="2" t="s">
        <v>149</v>
      </c>
      <c r="F11390" s="2" t="s">
        <v>13584</v>
      </c>
    </row>
    <row r="11391" spans="1:6" ht="18" customHeight="1">
      <c r="A11391" s="2">
        <v>9018905000</v>
      </c>
      <c r="B11391" s="2" t="s">
        <v>17720</v>
      </c>
      <c r="C11391" s="2" t="s">
        <v>17719</v>
      </c>
      <c r="D11391" s="2" t="s">
        <v>14241</v>
      </c>
      <c r="E11391" s="2" t="s">
        <v>149</v>
      </c>
      <c r="F11391" s="2" t="s">
        <v>13584</v>
      </c>
    </row>
    <row r="11392" spans="1:6" ht="18" customHeight="1">
      <c r="A11392" s="2">
        <v>9018906000</v>
      </c>
      <c r="B11392" s="2" t="s">
        <v>17721</v>
      </c>
      <c r="C11392" s="2" t="s">
        <v>17702</v>
      </c>
      <c r="D11392" s="2" t="s">
        <v>14241</v>
      </c>
      <c r="E11392" s="2" t="s">
        <v>149</v>
      </c>
      <c r="F11392" s="2" t="s">
        <v>13584</v>
      </c>
    </row>
    <row r="11393" spans="1:6" ht="18" customHeight="1">
      <c r="A11393" s="2">
        <v>9018907010</v>
      </c>
      <c r="B11393" s="2" t="s">
        <v>17722</v>
      </c>
      <c r="C11393" s="2" t="s">
        <v>17700</v>
      </c>
      <c r="D11393" s="2" t="s">
        <v>14241</v>
      </c>
      <c r="E11393" s="2" t="s">
        <v>149</v>
      </c>
      <c r="F11393" s="2" t="s">
        <v>13584</v>
      </c>
    </row>
    <row r="11394" spans="1:6" ht="18" customHeight="1">
      <c r="A11394" s="2">
        <v>9018907090</v>
      </c>
      <c r="B11394" s="2" t="s">
        <v>17723</v>
      </c>
      <c r="C11394" s="2" t="s">
        <v>17700</v>
      </c>
      <c r="D11394" s="2" t="s">
        <v>14241</v>
      </c>
      <c r="E11394" s="2" t="s">
        <v>149</v>
      </c>
      <c r="F11394" s="2" t="s">
        <v>13584</v>
      </c>
    </row>
    <row r="11395" spans="1:6" ht="18" customHeight="1">
      <c r="A11395" s="2">
        <v>9018908000</v>
      </c>
      <c r="B11395" s="2" t="s">
        <v>17724</v>
      </c>
      <c r="C11395" s="2" t="s">
        <v>17700</v>
      </c>
      <c r="D11395" s="2" t="s">
        <v>14241</v>
      </c>
      <c r="E11395" s="2" t="s">
        <v>149</v>
      </c>
      <c r="F11395" s="2" t="s">
        <v>13584</v>
      </c>
    </row>
    <row r="11396" spans="1:6" ht="18" customHeight="1">
      <c r="A11396" s="2">
        <v>9018909100</v>
      </c>
      <c r="B11396" s="2" t="s">
        <v>17725</v>
      </c>
      <c r="C11396" s="2" t="s">
        <v>17700</v>
      </c>
      <c r="D11396" s="2" t="s">
        <v>5439</v>
      </c>
      <c r="E11396" s="2" t="s">
        <v>149</v>
      </c>
      <c r="F11396" s="2" t="s">
        <v>13584</v>
      </c>
    </row>
    <row r="11397" spans="1:6" ht="18" customHeight="1">
      <c r="A11397" s="2">
        <v>9018909911</v>
      </c>
      <c r="B11397" s="2" t="s">
        <v>17726</v>
      </c>
      <c r="C11397" s="2" t="s">
        <v>17700</v>
      </c>
      <c r="D11397" s="2" t="s">
        <v>14241</v>
      </c>
      <c r="E11397" s="2" t="s">
        <v>149</v>
      </c>
      <c r="F11397" s="2" t="s">
        <v>13584</v>
      </c>
    </row>
    <row r="11398" spans="1:6" ht="18" customHeight="1">
      <c r="A11398" s="2">
        <v>9018909912</v>
      </c>
      <c r="B11398" s="2" t="s">
        <v>17727</v>
      </c>
      <c r="C11398" s="2" t="s">
        <v>17700</v>
      </c>
      <c r="D11398" s="2" t="s">
        <v>14241</v>
      </c>
      <c r="E11398" s="2" t="s">
        <v>149</v>
      </c>
      <c r="F11398" s="2" t="s">
        <v>13584</v>
      </c>
    </row>
    <row r="11399" spans="1:6" ht="18" customHeight="1">
      <c r="A11399" s="2">
        <v>9018909913</v>
      </c>
      <c r="B11399" s="2" t="s">
        <v>17728</v>
      </c>
      <c r="C11399" s="2" t="s">
        <v>17700</v>
      </c>
      <c r="D11399" s="2" t="s">
        <v>14241</v>
      </c>
      <c r="E11399" s="2" t="s">
        <v>149</v>
      </c>
      <c r="F11399" s="2" t="s">
        <v>13584</v>
      </c>
    </row>
    <row r="11400" spans="1:6" ht="18" customHeight="1">
      <c r="A11400" s="2">
        <v>9018909914</v>
      </c>
      <c r="B11400" s="2" t="s">
        <v>17729</v>
      </c>
      <c r="C11400" s="2" t="s">
        <v>17700</v>
      </c>
      <c r="D11400" s="2" t="s">
        <v>14241</v>
      </c>
      <c r="E11400" s="2" t="s">
        <v>149</v>
      </c>
      <c r="F11400" s="2" t="s">
        <v>13584</v>
      </c>
    </row>
    <row r="11401" spans="1:6" ht="18" customHeight="1">
      <c r="A11401" s="2">
        <v>9018909919</v>
      </c>
      <c r="B11401" s="2" t="s">
        <v>17730</v>
      </c>
      <c r="C11401" s="2" t="s">
        <v>17700</v>
      </c>
      <c r="D11401" s="2" t="s">
        <v>14241</v>
      </c>
      <c r="E11401" s="2" t="s">
        <v>149</v>
      </c>
      <c r="F11401" s="2" t="s">
        <v>13584</v>
      </c>
    </row>
    <row r="11402" spans="1:6" ht="18" customHeight="1">
      <c r="A11402" s="2">
        <v>9018909991</v>
      </c>
      <c r="B11402" s="2" t="s">
        <v>17731</v>
      </c>
      <c r="C11402" s="2" t="s">
        <v>17700</v>
      </c>
      <c r="D11402" s="2" t="s">
        <v>14241</v>
      </c>
      <c r="E11402" s="2" t="s">
        <v>149</v>
      </c>
      <c r="F11402" s="2" t="s">
        <v>13584</v>
      </c>
    </row>
    <row r="11403" spans="1:6" ht="18" customHeight="1">
      <c r="A11403" s="2">
        <v>9018909999</v>
      </c>
      <c r="B11403" s="2" t="s">
        <v>17732</v>
      </c>
      <c r="C11403" s="2" t="s">
        <v>17700</v>
      </c>
      <c r="D11403" s="2" t="s">
        <v>14241</v>
      </c>
      <c r="E11403" s="2" t="s">
        <v>149</v>
      </c>
      <c r="F11403" s="2">
        <v>6</v>
      </c>
    </row>
    <row r="11404" spans="1:6" ht="18" customHeight="1">
      <c r="A11404" s="2">
        <v>9019101000</v>
      </c>
      <c r="B11404" s="2" t="s">
        <v>17733</v>
      </c>
      <c r="C11404" s="2" t="s">
        <v>17734</v>
      </c>
      <c r="D11404" s="2" t="s">
        <v>14241</v>
      </c>
      <c r="E11404" s="2" t="s">
        <v>149</v>
      </c>
      <c r="F11404" s="2" t="s">
        <v>6407</v>
      </c>
    </row>
    <row r="11405" spans="1:6" ht="18" customHeight="1">
      <c r="A11405" s="2">
        <v>9019109000</v>
      </c>
      <c r="B11405" s="2" t="s">
        <v>17735</v>
      </c>
      <c r="C11405" s="2" t="s">
        <v>17736</v>
      </c>
      <c r="D11405" s="2" t="s">
        <v>14241</v>
      </c>
      <c r="E11405" s="2" t="s">
        <v>149</v>
      </c>
      <c r="F11405" s="2"/>
    </row>
    <row r="11406" spans="1:6" ht="18" customHeight="1">
      <c r="A11406" s="2">
        <v>9019201010</v>
      </c>
      <c r="B11406" s="2" t="s">
        <v>17737</v>
      </c>
      <c r="C11406" s="2" t="s">
        <v>17734</v>
      </c>
      <c r="D11406" s="2" t="s">
        <v>14241</v>
      </c>
      <c r="E11406" s="2" t="s">
        <v>149</v>
      </c>
      <c r="F11406" s="2" t="s">
        <v>6407</v>
      </c>
    </row>
    <row r="11407" spans="1:6" ht="18" customHeight="1">
      <c r="A11407" s="2">
        <v>9019201090</v>
      </c>
      <c r="B11407" s="2" t="s">
        <v>17738</v>
      </c>
      <c r="C11407" s="2" t="s">
        <v>17734</v>
      </c>
      <c r="D11407" s="2" t="s">
        <v>14241</v>
      </c>
      <c r="E11407" s="2" t="s">
        <v>149</v>
      </c>
      <c r="F11407" s="2" t="s">
        <v>6407</v>
      </c>
    </row>
    <row r="11408" spans="1:6" ht="18" customHeight="1">
      <c r="A11408" s="2">
        <v>9019202011</v>
      </c>
      <c r="B11408" s="2" t="s">
        <v>17739</v>
      </c>
      <c r="C11408" s="2" t="s">
        <v>17734</v>
      </c>
      <c r="D11408" s="2" t="s">
        <v>14241</v>
      </c>
      <c r="E11408" s="2" t="s">
        <v>149</v>
      </c>
      <c r="F11408" s="2" t="s">
        <v>6407</v>
      </c>
    </row>
    <row r="11409" spans="1:6" ht="18" customHeight="1">
      <c r="A11409" s="2">
        <v>9019202019</v>
      </c>
      <c r="B11409" s="2" t="s">
        <v>17740</v>
      </c>
      <c r="C11409" s="2" t="s">
        <v>17734</v>
      </c>
      <c r="D11409" s="2" t="s">
        <v>14241</v>
      </c>
      <c r="E11409" s="2" t="s">
        <v>149</v>
      </c>
      <c r="F11409" s="2" t="s">
        <v>6407</v>
      </c>
    </row>
    <row r="11410" spans="1:6" ht="18" customHeight="1">
      <c r="A11410" s="2">
        <v>9019202091</v>
      </c>
      <c r="B11410" s="2" t="s">
        <v>17741</v>
      </c>
      <c r="C11410" s="2" t="s">
        <v>17734</v>
      </c>
      <c r="D11410" s="2" t="s">
        <v>14241</v>
      </c>
      <c r="E11410" s="2" t="s">
        <v>149</v>
      </c>
      <c r="F11410" s="2" t="s">
        <v>6407</v>
      </c>
    </row>
    <row r="11411" spans="1:6" ht="18" customHeight="1">
      <c r="A11411" s="2">
        <v>9019202099</v>
      </c>
      <c r="B11411" s="2" t="s">
        <v>17742</v>
      </c>
      <c r="C11411" s="2" t="s">
        <v>17734</v>
      </c>
      <c r="D11411" s="2" t="s">
        <v>14241</v>
      </c>
      <c r="E11411" s="2" t="s">
        <v>149</v>
      </c>
      <c r="F11411" s="2" t="s">
        <v>6407</v>
      </c>
    </row>
    <row r="11412" spans="1:6" ht="18" customHeight="1">
      <c r="A11412" s="2">
        <v>9019209000</v>
      </c>
      <c r="B11412" s="2" t="s">
        <v>17743</v>
      </c>
      <c r="C11412" s="2" t="s">
        <v>17734</v>
      </c>
      <c r="D11412" s="2" t="s">
        <v>14241</v>
      </c>
      <c r="E11412" s="2" t="s">
        <v>149</v>
      </c>
      <c r="F11412" s="2" t="s">
        <v>6407</v>
      </c>
    </row>
    <row r="11413" spans="1:6" ht="18" customHeight="1">
      <c r="A11413" s="2">
        <v>9020000000</v>
      </c>
      <c r="B11413" s="2" t="s">
        <v>17744</v>
      </c>
      <c r="C11413" s="2" t="s">
        <v>17745</v>
      </c>
      <c r="D11413" s="2" t="s">
        <v>149</v>
      </c>
      <c r="E11413" s="2"/>
      <c r="F11413" s="2"/>
    </row>
    <row r="11414" spans="1:6" ht="18" customHeight="1">
      <c r="A11414" s="2">
        <v>9021100010</v>
      </c>
      <c r="B11414" s="2" t="s">
        <v>17746</v>
      </c>
      <c r="C11414" s="2" t="s">
        <v>17747</v>
      </c>
      <c r="D11414" s="2" t="s">
        <v>149</v>
      </c>
      <c r="E11414" s="2"/>
      <c r="F11414" s="2"/>
    </row>
    <row r="11415" spans="1:6" ht="18" customHeight="1">
      <c r="A11415" s="2">
        <v>9021100020</v>
      </c>
      <c r="B11415" s="2" t="s">
        <v>17748</v>
      </c>
      <c r="C11415" s="2" t="s">
        <v>17747</v>
      </c>
      <c r="D11415" s="2" t="s">
        <v>149</v>
      </c>
      <c r="E11415" s="2"/>
      <c r="F11415" s="2"/>
    </row>
    <row r="11416" spans="1:6" ht="18" customHeight="1">
      <c r="A11416" s="2">
        <v>9021100030</v>
      </c>
      <c r="B11416" s="2" t="s">
        <v>17749</v>
      </c>
      <c r="C11416" s="2" t="s">
        <v>17747</v>
      </c>
      <c r="D11416" s="2" t="s">
        <v>149</v>
      </c>
      <c r="E11416" s="2"/>
      <c r="F11416" s="2"/>
    </row>
    <row r="11417" spans="1:6" ht="18" customHeight="1">
      <c r="A11417" s="2">
        <v>9021100040</v>
      </c>
      <c r="B11417" s="2" t="s">
        <v>17750</v>
      </c>
      <c r="C11417" s="2" t="s">
        <v>17747</v>
      </c>
      <c r="D11417" s="2" t="s">
        <v>149</v>
      </c>
      <c r="E11417" s="2"/>
      <c r="F11417" s="2"/>
    </row>
    <row r="11418" spans="1:6" ht="18" customHeight="1">
      <c r="A11418" s="2">
        <v>9021100050</v>
      </c>
      <c r="B11418" s="2" t="s">
        <v>17751</v>
      </c>
      <c r="C11418" s="2" t="s">
        <v>17747</v>
      </c>
      <c r="D11418" s="2" t="s">
        <v>149</v>
      </c>
      <c r="E11418" s="2"/>
      <c r="F11418" s="2"/>
    </row>
    <row r="11419" spans="1:6" ht="18" customHeight="1">
      <c r="A11419" s="2">
        <v>9021100090</v>
      </c>
      <c r="B11419" s="2" t="s">
        <v>17752</v>
      </c>
      <c r="C11419" s="2" t="s">
        <v>17747</v>
      </c>
      <c r="D11419" s="2" t="s">
        <v>149</v>
      </c>
      <c r="E11419" s="2"/>
      <c r="F11419" s="2"/>
    </row>
    <row r="11420" spans="1:6" ht="18" customHeight="1">
      <c r="A11420" s="2">
        <v>9021210000</v>
      </c>
      <c r="B11420" s="2" t="s">
        <v>17753</v>
      </c>
      <c r="C11420" s="2" t="s">
        <v>17754</v>
      </c>
      <c r="D11420" s="2" t="s">
        <v>149</v>
      </c>
      <c r="E11420" s="2"/>
      <c r="F11420" s="2"/>
    </row>
    <row r="11421" spans="1:6" ht="18" customHeight="1">
      <c r="A11421" s="2">
        <v>9021290010</v>
      </c>
      <c r="B11421" s="2" t="s">
        <v>17755</v>
      </c>
      <c r="C11421" s="2" t="s">
        <v>17754</v>
      </c>
      <c r="D11421" s="2" t="s">
        <v>149</v>
      </c>
      <c r="E11421" s="2"/>
      <c r="F11421" s="2"/>
    </row>
    <row r="11422" spans="1:6" ht="18" customHeight="1">
      <c r="A11422" s="2">
        <v>9021290020</v>
      </c>
      <c r="B11422" s="2" t="s">
        <v>17756</v>
      </c>
      <c r="C11422" s="2" t="s">
        <v>17754</v>
      </c>
      <c r="D11422" s="2" t="s">
        <v>149</v>
      </c>
      <c r="E11422" s="2"/>
      <c r="F11422" s="2"/>
    </row>
    <row r="11423" spans="1:6" ht="18" customHeight="1">
      <c r="A11423" s="2">
        <v>9021290030</v>
      </c>
      <c r="B11423" s="2" t="s">
        <v>17757</v>
      </c>
      <c r="C11423" s="2" t="s">
        <v>17754</v>
      </c>
      <c r="D11423" s="2" t="s">
        <v>149</v>
      </c>
      <c r="E11423" s="2"/>
      <c r="F11423" s="2"/>
    </row>
    <row r="11424" spans="1:6" ht="18" customHeight="1">
      <c r="A11424" s="2">
        <v>9021290040</v>
      </c>
      <c r="B11424" s="2" t="s">
        <v>17758</v>
      </c>
      <c r="C11424" s="2" t="s">
        <v>17754</v>
      </c>
      <c r="D11424" s="2" t="s">
        <v>149</v>
      </c>
      <c r="E11424" s="2"/>
      <c r="F11424" s="2"/>
    </row>
    <row r="11425" spans="1:6" ht="18" customHeight="1">
      <c r="A11425" s="2">
        <v>9021290090</v>
      </c>
      <c r="B11425" s="2" t="s">
        <v>17759</v>
      </c>
      <c r="C11425" s="2" t="s">
        <v>17754</v>
      </c>
      <c r="D11425" s="2" t="s">
        <v>149</v>
      </c>
      <c r="E11425" s="2"/>
      <c r="F11425" s="2"/>
    </row>
    <row r="11426" spans="1:6" ht="18" customHeight="1">
      <c r="A11426" s="2">
        <v>9021310000</v>
      </c>
      <c r="B11426" s="2" t="s">
        <v>17760</v>
      </c>
      <c r="C11426" s="2" t="s">
        <v>17761</v>
      </c>
      <c r="D11426" s="2" t="s">
        <v>149</v>
      </c>
      <c r="E11426" s="2" t="s">
        <v>146</v>
      </c>
      <c r="F11426" s="2"/>
    </row>
    <row r="11427" spans="1:6" ht="18" customHeight="1">
      <c r="A11427" s="2">
        <v>9021390010</v>
      </c>
      <c r="B11427" s="2" t="s">
        <v>17762</v>
      </c>
      <c r="C11427" s="2" t="s">
        <v>17763</v>
      </c>
      <c r="D11427" s="2" t="s">
        <v>149</v>
      </c>
      <c r="E11427" s="2" t="s">
        <v>5439</v>
      </c>
      <c r="F11427" s="2"/>
    </row>
    <row r="11428" spans="1:6" ht="18" customHeight="1">
      <c r="A11428" s="2">
        <v>9021390020</v>
      </c>
      <c r="B11428" s="2" t="s">
        <v>17764</v>
      </c>
      <c r="C11428" s="2" t="s">
        <v>17763</v>
      </c>
      <c r="D11428" s="2" t="s">
        <v>149</v>
      </c>
      <c r="E11428" s="2" t="s">
        <v>5439</v>
      </c>
      <c r="F11428" s="2"/>
    </row>
    <row r="11429" spans="1:6" ht="18" customHeight="1">
      <c r="A11429" s="2">
        <v>9021390090</v>
      </c>
      <c r="B11429" s="2" t="s">
        <v>17765</v>
      </c>
      <c r="C11429" s="2" t="s">
        <v>17763</v>
      </c>
      <c r="D11429" s="2" t="s">
        <v>149</v>
      </c>
      <c r="E11429" s="2" t="s">
        <v>5439</v>
      </c>
      <c r="F11429" s="2"/>
    </row>
    <row r="11430" spans="1:6" ht="18" customHeight="1">
      <c r="A11430" s="2">
        <v>9021400000</v>
      </c>
      <c r="B11430" s="2" t="s">
        <v>17766</v>
      </c>
      <c r="C11430" s="2" t="s">
        <v>17767</v>
      </c>
      <c r="D11430" s="2" t="s">
        <v>5439</v>
      </c>
      <c r="E11430" s="2" t="s">
        <v>149</v>
      </c>
      <c r="F11430" s="2"/>
    </row>
    <row r="11431" spans="1:6" ht="18" customHeight="1">
      <c r="A11431" s="2">
        <v>9021500000</v>
      </c>
      <c r="B11431" s="2" t="s">
        <v>17768</v>
      </c>
      <c r="C11431" s="2" t="s">
        <v>17769</v>
      </c>
      <c r="D11431" s="2" t="s">
        <v>5439</v>
      </c>
      <c r="E11431" s="2" t="s">
        <v>149</v>
      </c>
      <c r="F11431" s="2" t="s">
        <v>6407</v>
      </c>
    </row>
    <row r="11432" spans="1:6" ht="18" customHeight="1">
      <c r="A11432" s="2">
        <v>9021901100</v>
      </c>
      <c r="B11432" s="2" t="s">
        <v>17770</v>
      </c>
      <c r="C11432" s="2" t="s">
        <v>17700</v>
      </c>
      <c r="D11432" s="2" t="s">
        <v>149</v>
      </c>
      <c r="E11432" s="2" t="s">
        <v>5439</v>
      </c>
      <c r="F11432" s="2"/>
    </row>
    <row r="11433" spans="1:6" ht="18" customHeight="1">
      <c r="A11433" s="2">
        <v>9021901900</v>
      </c>
      <c r="B11433" s="2" t="s">
        <v>17771</v>
      </c>
      <c r="C11433" s="2" t="s">
        <v>17700</v>
      </c>
      <c r="D11433" s="2" t="s">
        <v>149</v>
      </c>
      <c r="E11433" s="2" t="s">
        <v>5439</v>
      </c>
      <c r="F11433" s="2"/>
    </row>
    <row r="11434" spans="1:6" ht="18" customHeight="1">
      <c r="A11434" s="2">
        <v>9021909000</v>
      </c>
      <c r="B11434" s="2" t="s">
        <v>17772</v>
      </c>
      <c r="C11434" s="2" t="s">
        <v>17700</v>
      </c>
      <c r="D11434" s="2" t="s">
        <v>149</v>
      </c>
      <c r="E11434" s="2"/>
      <c r="F11434" s="2"/>
    </row>
    <row r="11435" spans="1:6" ht="18" customHeight="1">
      <c r="A11435" s="2">
        <v>9022120000</v>
      </c>
      <c r="B11435" s="2" t="s">
        <v>17773</v>
      </c>
      <c r="C11435" s="2" t="s">
        <v>17774</v>
      </c>
      <c r="D11435" s="2" t="s">
        <v>14241</v>
      </c>
      <c r="E11435" s="2" t="s">
        <v>149</v>
      </c>
      <c r="F11435" s="2" t="s">
        <v>17687</v>
      </c>
    </row>
    <row r="11436" spans="1:6" ht="18" customHeight="1">
      <c r="A11436" s="2">
        <v>9022130000</v>
      </c>
      <c r="B11436" s="2" t="s">
        <v>17775</v>
      </c>
      <c r="C11436" s="2" t="s">
        <v>14450</v>
      </c>
      <c r="D11436" s="2" t="s">
        <v>14241</v>
      </c>
      <c r="E11436" s="2" t="s">
        <v>149</v>
      </c>
      <c r="F11436" s="2" t="s">
        <v>17687</v>
      </c>
    </row>
    <row r="11437" spans="1:6" ht="18" customHeight="1">
      <c r="A11437" s="2">
        <v>9022140010</v>
      </c>
      <c r="B11437" s="2" t="s">
        <v>17776</v>
      </c>
      <c r="C11437" s="2" t="s">
        <v>14450</v>
      </c>
      <c r="D11437" s="2" t="s">
        <v>14241</v>
      </c>
      <c r="E11437" s="2" t="s">
        <v>149</v>
      </c>
      <c r="F11437" s="2" t="s">
        <v>17687</v>
      </c>
    </row>
    <row r="11438" spans="1:6" ht="18" customHeight="1">
      <c r="A11438" s="2">
        <v>9022140090</v>
      </c>
      <c r="B11438" s="2" t="s">
        <v>17777</v>
      </c>
      <c r="C11438" s="2" t="s">
        <v>14450</v>
      </c>
      <c r="D11438" s="2" t="s">
        <v>14241</v>
      </c>
      <c r="E11438" s="2" t="s">
        <v>149</v>
      </c>
      <c r="F11438" s="2" t="s">
        <v>17687</v>
      </c>
    </row>
    <row r="11439" spans="1:6" ht="18" customHeight="1">
      <c r="A11439" s="2">
        <v>9022191000</v>
      </c>
      <c r="B11439" s="2" t="s">
        <v>17778</v>
      </c>
      <c r="C11439" s="2" t="s">
        <v>14450</v>
      </c>
      <c r="D11439" s="2" t="s">
        <v>14241</v>
      </c>
      <c r="E11439" s="2" t="s">
        <v>149</v>
      </c>
      <c r="F11439" s="2" t="s">
        <v>6407</v>
      </c>
    </row>
    <row r="11440" spans="1:6" ht="18" customHeight="1">
      <c r="A11440" s="2">
        <v>9022192000</v>
      </c>
      <c r="B11440" s="2" t="s">
        <v>17779</v>
      </c>
      <c r="C11440" s="2" t="s">
        <v>14450</v>
      </c>
      <c r="D11440" s="2" t="s">
        <v>14241</v>
      </c>
      <c r="E11440" s="2" t="s">
        <v>149</v>
      </c>
      <c r="F11440" s="2" t="s">
        <v>6407</v>
      </c>
    </row>
    <row r="11441" spans="1:6" ht="18" customHeight="1">
      <c r="A11441" s="2">
        <v>9022199010</v>
      </c>
      <c r="B11441" s="2" t="s">
        <v>17780</v>
      </c>
      <c r="C11441" s="2" t="s">
        <v>14450</v>
      </c>
      <c r="D11441" s="2" t="s">
        <v>14241</v>
      </c>
      <c r="E11441" s="2" t="s">
        <v>149</v>
      </c>
      <c r="F11441" s="2" t="s">
        <v>7431</v>
      </c>
    </row>
    <row r="11442" spans="1:6" ht="18" customHeight="1">
      <c r="A11442" s="2">
        <v>9022199020</v>
      </c>
      <c r="B11442" s="2" t="s">
        <v>17781</v>
      </c>
      <c r="C11442" s="2" t="s">
        <v>14450</v>
      </c>
      <c r="D11442" s="2" t="s">
        <v>14241</v>
      </c>
      <c r="E11442" s="2" t="s">
        <v>149</v>
      </c>
      <c r="F11442" s="2" t="s">
        <v>6407</v>
      </c>
    </row>
    <row r="11443" spans="1:6" ht="18" customHeight="1">
      <c r="A11443" s="2">
        <v>9022199090</v>
      </c>
      <c r="B11443" s="2" t="s">
        <v>17782</v>
      </c>
      <c r="C11443" s="2" t="s">
        <v>14450</v>
      </c>
      <c r="D11443" s="2" t="s">
        <v>14241</v>
      </c>
      <c r="E11443" s="2" t="s">
        <v>149</v>
      </c>
      <c r="F11443" s="2" t="s">
        <v>13584</v>
      </c>
    </row>
    <row r="11444" spans="1:6" ht="18" customHeight="1">
      <c r="A11444" s="2">
        <v>9022211000</v>
      </c>
      <c r="B11444" s="2" t="s">
        <v>17783</v>
      </c>
      <c r="C11444" s="2" t="s">
        <v>14450</v>
      </c>
      <c r="D11444" s="2" t="s">
        <v>14241</v>
      </c>
      <c r="E11444" s="2" t="s">
        <v>149</v>
      </c>
      <c r="F11444" s="2" t="s">
        <v>13584</v>
      </c>
    </row>
    <row r="11445" spans="1:6" ht="18" customHeight="1">
      <c r="A11445" s="2">
        <v>9022219000</v>
      </c>
      <c r="B11445" s="2" t="s">
        <v>17784</v>
      </c>
      <c r="C11445" s="2" t="s">
        <v>14450</v>
      </c>
      <c r="D11445" s="2" t="s">
        <v>14241</v>
      </c>
      <c r="E11445" s="2" t="s">
        <v>149</v>
      </c>
      <c r="F11445" s="2" t="s">
        <v>13584</v>
      </c>
    </row>
    <row r="11446" spans="1:6" ht="18" customHeight="1">
      <c r="A11446" s="2">
        <v>9022291000</v>
      </c>
      <c r="B11446" s="2" t="s">
        <v>17785</v>
      </c>
      <c r="C11446" s="2" t="s">
        <v>14450</v>
      </c>
      <c r="D11446" s="2" t="s">
        <v>14241</v>
      </c>
      <c r="E11446" s="2" t="s">
        <v>149</v>
      </c>
      <c r="F11446" s="2" t="s">
        <v>6407</v>
      </c>
    </row>
    <row r="11447" spans="1:6" ht="18" customHeight="1">
      <c r="A11447" s="2">
        <v>9022299010</v>
      </c>
      <c r="B11447" s="2" t="s">
        <v>17786</v>
      </c>
      <c r="C11447" s="2" t="s">
        <v>14450</v>
      </c>
      <c r="D11447" s="2" t="s">
        <v>14241</v>
      </c>
      <c r="E11447" s="2" t="s">
        <v>149</v>
      </c>
      <c r="F11447" s="2" t="s">
        <v>7431</v>
      </c>
    </row>
    <row r="11448" spans="1:6" ht="18" customHeight="1">
      <c r="A11448" s="2">
        <v>9022299090</v>
      </c>
      <c r="B11448" s="2" t="s">
        <v>17787</v>
      </c>
      <c r="C11448" s="2" t="s">
        <v>14450</v>
      </c>
      <c r="D11448" s="2" t="s">
        <v>14241</v>
      </c>
      <c r="E11448" s="2" t="s">
        <v>149</v>
      </c>
      <c r="F11448" s="2"/>
    </row>
    <row r="11449" spans="1:6" ht="18" customHeight="1">
      <c r="A11449" s="2">
        <v>9022300000</v>
      </c>
      <c r="B11449" s="2" t="s">
        <v>17788</v>
      </c>
      <c r="C11449" s="2" t="s">
        <v>14450</v>
      </c>
      <c r="D11449" s="2" t="s">
        <v>5439</v>
      </c>
      <c r="E11449" s="2" t="s">
        <v>149</v>
      </c>
      <c r="F11449" s="2" t="s">
        <v>6407</v>
      </c>
    </row>
    <row r="11450" spans="1:6" ht="18" customHeight="1">
      <c r="A11450" s="2">
        <v>9022901000</v>
      </c>
      <c r="B11450" s="2" t="s">
        <v>17789</v>
      </c>
      <c r="C11450" s="2" t="s">
        <v>14450</v>
      </c>
      <c r="D11450" s="2" t="s">
        <v>5439</v>
      </c>
      <c r="E11450" s="2" t="s">
        <v>149</v>
      </c>
      <c r="F11450" s="2" t="s">
        <v>16095</v>
      </c>
    </row>
    <row r="11451" spans="1:6" ht="18" customHeight="1">
      <c r="A11451" s="2">
        <v>9022909010</v>
      </c>
      <c r="B11451" s="2" t="s">
        <v>17790</v>
      </c>
      <c r="C11451" s="2" t="s">
        <v>14450</v>
      </c>
      <c r="D11451" s="2" t="s">
        <v>5439</v>
      </c>
      <c r="E11451" s="2" t="s">
        <v>149</v>
      </c>
      <c r="F11451" s="2"/>
    </row>
    <row r="11452" spans="1:6" ht="18" customHeight="1">
      <c r="A11452" s="2">
        <v>9022909020</v>
      </c>
      <c r="B11452" s="2" t="s">
        <v>17791</v>
      </c>
      <c r="C11452" s="2" t="s">
        <v>14450</v>
      </c>
      <c r="D11452" s="2" t="s">
        <v>5439</v>
      </c>
      <c r="E11452" s="2" t="s">
        <v>149</v>
      </c>
      <c r="F11452" s="2" t="s">
        <v>15297</v>
      </c>
    </row>
    <row r="11453" spans="1:6" ht="18" customHeight="1">
      <c r="A11453" s="2">
        <v>9022909030</v>
      </c>
      <c r="B11453" s="2" t="s">
        <v>17792</v>
      </c>
      <c r="C11453" s="2" t="s">
        <v>14450</v>
      </c>
      <c r="D11453" s="2" t="s">
        <v>5439</v>
      </c>
      <c r="E11453" s="2" t="s">
        <v>149</v>
      </c>
      <c r="F11453" s="2" t="s">
        <v>14703</v>
      </c>
    </row>
    <row r="11454" spans="1:6" ht="18" customHeight="1">
      <c r="A11454" s="2">
        <v>9022909040</v>
      </c>
      <c r="B11454" s="2" t="s">
        <v>17793</v>
      </c>
      <c r="C11454" s="2" t="s">
        <v>14450</v>
      </c>
      <c r="D11454" s="2" t="s">
        <v>5439</v>
      </c>
      <c r="E11454" s="2" t="s">
        <v>149</v>
      </c>
      <c r="F11454" s="2"/>
    </row>
    <row r="11455" spans="1:6" ht="18" customHeight="1">
      <c r="A11455" s="2">
        <v>9022909050</v>
      </c>
      <c r="B11455" s="2" t="s">
        <v>17794</v>
      </c>
      <c r="C11455" s="2" t="s">
        <v>14450</v>
      </c>
      <c r="D11455" s="2" t="s">
        <v>14241</v>
      </c>
      <c r="E11455" s="2" t="s">
        <v>149</v>
      </c>
      <c r="F11455" s="2" t="s">
        <v>13584</v>
      </c>
    </row>
    <row r="11456" spans="1:6" ht="18" customHeight="1">
      <c r="A11456" s="2">
        <v>9022909060</v>
      </c>
      <c r="B11456" s="2" t="s">
        <v>17795</v>
      </c>
      <c r="C11456" s="2" t="s">
        <v>14450</v>
      </c>
      <c r="D11456" s="2" t="s">
        <v>5439</v>
      </c>
      <c r="E11456" s="2" t="s">
        <v>149</v>
      </c>
      <c r="F11456" s="2"/>
    </row>
    <row r="11457" spans="1:6" ht="18" customHeight="1">
      <c r="A11457" s="2">
        <v>9022909070</v>
      </c>
      <c r="B11457" s="2" t="s">
        <v>17796</v>
      </c>
      <c r="C11457" s="2" t="s">
        <v>14450</v>
      </c>
      <c r="D11457" s="2" t="s">
        <v>5439</v>
      </c>
      <c r="E11457" s="2" t="s">
        <v>149</v>
      </c>
      <c r="F11457" s="2"/>
    </row>
    <row r="11458" spans="1:6" ht="18" customHeight="1">
      <c r="A11458" s="2">
        <v>9022909080</v>
      </c>
      <c r="B11458" s="2" t="s">
        <v>17797</v>
      </c>
      <c r="C11458" s="2" t="s">
        <v>14450</v>
      </c>
      <c r="D11458" s="2" t="s">
        <v>5439</v>
      </c>
      <c r="E11458" s="2" t="s">
        <v>149</v>
      </c>
      <c r="F11458" s="2"/>
    </row>
    <row r="11459" spans="1:6" ht="18" customHeight="1">
      <c r="A11459" s="2">
        <v>9022909090</v>
      </c>
      <c r="B11459" s="2" t="s">
        <v>17798</v>
      </c>
      <c r="C11459" s="2" t="s">
        <v>14450</v>
      </c>
      <c r="D11459" s="2" t="s">
        <v>5439</v>
      </c>
      <c r="E11459" s="2" t="s">
        <v>149</v>
      </c>
      <c r="F11459" s="2"/>
    </row>
    <row r="11460" spans="1:6" ht="18" customHeight="1">
      <c r="A11460" s="2">
        <v>9023001000</v>
      </c>
      <c r="B11460" s="2" t="s">
        <v>17799</v>
      </c>
      <c r="C11460" s="2" t="s">
        <v>9068</v>
      </c>
      <c r="D11460" s="2" t="s">
        <v>149</v>
      </c>
      <c r="E11460" s="2"/>
      <c r="F11460" s="2"/>
    </row>
    <row r="11461" spans="1:6" ht="18" customHeight="1">
      <c r="A11461" s="2">
        <v>9023009000</v>
      </c>
      <c r="B11461" s="2" t="s">
        <v>17800</v>
      </c>
      <c r="C11461" s="2" t="s">
        <v>9068</v>
      </c>
      <c r="D11461" s="2" t="s">
        <v>149</v>
      </c>
      <c r="E11461" s="2"/>
      <c r="F11461" s="2"/>
    </row>
    <row r="11462" spans="1:6" ht="18" customHeight="1">
      <c r="A11462" s="2">
        <v>9024101000</v>
      </c>
      <c r="B11462" s="2" t="s">
        <v>17801</v>
      </c>
      <c r="C11462" s="2" t="s">
        <v>17802</v>
      </c>
      <c r="D11462" s="2" t="s">
        <v>14241</v>
      </c>
      <c r="E11462" s="2" t="s">
        <v>149</v>
      </c>
      <c r="F11462" s="2"/>
    </row>
    <row r="11463" spans="1:6" ht="18" customHeight="1">
      <c r="A11463" s="2">
        <v>9024102000</v>
      </c>
      <c r="B11463" s="2" t="s">
        <v>17803</v>
      </c>
      <c r="C11463" s="2" t="s">
        <v>17802</v>
      </c>
      <c r="D11463" s="2" t="s">
        <v>14241</v>
      </c>
      <c r="E11463" s="2" t="s">
        <v>149</v>
      </c>
      <c r="F11463" s="2"/>
    </row>
    <row r="11464" spans="1:6" ht="18" customHeight="1">
      <c r="A11464" s="2">
        <v>9024109000</v>
      </c>
      <c r="B11464" s="2" t="s">
        <v>17804</v>
      </c>
      <c r="C11464" s="2" t="s">
        <v>17802</v>
      </c>
      <c r="D11464" s="2" t="s">
        <v>14241</v>
      </c>
      <c r="E11464" s="2" t="s">
        <v>149</v>
      </c>
      <c r="F11464" s="2"/>
    </row>
    <row r="11465" spans="1:6" ht="18" customHeight="1">
      <c r="A11465" s="2">
        <v>9024800000</v>
      </c>
      <c r="B11465" s="2" t="s">
        <v>17805</v>
      </c>
      <c r="C11465" s="2" t="s">
        <v>17802</v>
      </c>
      <c r="D11465" s="2" t="s">
        <v>14241</v>
      </c>
      <c r="E11465" s="2" t="s">
        <v>149</v>
      </c>
      <c r="F11465" s="2"/>
    </row>
    <row r="11466" spans="1:6" ht="18" customHeight="1">
      <c r="A11466" s="2">
        <v>9024900000</v>
      </c>
      <c r="B11466" s="2" t="s">
        <v>17806</v>
      </c>
      <c r="C11466" s="2" t="s">
        <v>14326</v>
      </c>
      <c r="D11466" s="2" t="s">
        <v>149</v>
      </c>
      <c r="E11466" s="2"/>
      <c r="F11466" s="2"/>
    </row>
    <row r="11467" spans="1:6" ht="18" customHeight="1">
      <c r="A11467" s="2">
        <v>9025110010</v>
      </c>
      <c r="B11467" s="2" t="s">
        <v>17807</v>
      </c>
      <c r="C11467" s="2" t="s">
        <v>17808</v>
      </c>
      <c r="D11467" s="2" t="s">
        <v>5439</v>
      </c>
      <c r="E11467" s="2" t="s">
        <v>149</v>
      </c>
      <c r="F11467" s="2">
        <v>89</v>
      </c>
    </row>
    <row r="11468" spans="1:6" ht="18" customHeight="1">
      <c r="A11468" s="2">
        <v>9025110090</v>
      </c>
      <c r="B11468" s="2" t="s">
        <v>17809</v>
      </c>
      <c r="C11468" s="2" t="s">
        <v>17808</v>
      </c>
      <c r="D11468" s="2" t="s">
        <v>5439</v>
      </c>
      <c r="E11468" s="2" t="s">
        <v>149</v>
      </c>
      <c r="F11468" s="2"/>
    </row>
    <row r="11469" spans="1:6" ht="18" customHeight="1">
      <c r="A11469" s="2">
        <v>9025191010</v>
      </c>
      <c r="B11469" s="2" t="s">
        <v>17810</v>
      </c>
      <c r="C11469" s="2" t="s">
        <v>17808</v>
      </c>
      <c r="D11469" s="2" t="s">
        <v>5439</v>
      </c>
      <c r="E11469" s="2" t="s">
        <v>149</v>
      </c>
      <c r="F11469" s="2"/>
    </row>
    <row r="11470" spans="1:6" ht="18" customHeight="1">
      <c r="A11470" s="2">
        <v>9025191020</v>
      </c>
      <c r="B11470" s="2" t="s">
        <v>17811</v>
      </c>
      <c r="C11470" s="2" t="s">
        <v>17808</v>
      </c>
      <c r="D11470" s="2" t="s">
        <v>5439</v>
      </c>
      <c r="E11470" s="2" t="s">
        <v>149</v>
      </c>
      <c r="F11470" s="2">
        <v>89</v>
      </c>
    </row>
    <row r="11471" spans="1:6" ht="18" customHeight="1">
      <c r="A11471" s="2">
        <v>9025191090</v>
      </c>
      <c r="B11471" s="2" t="s">
        <v>17812</v>
      </c>
      <c r="C11471" s="2" t="s">
        <v>17808</v>
      </c>
      <c r="D11471" s="2" t="s">
        <v>5439</v>
      </c>
      <c r="E11471" s="2" t="s">
        <v>149</v>
      </c>
      <c r="F11471" s="2"/>
    </row>
    <row r="11472" spans="1:6" ht="18" customHeight="1">
      <c r="A11472" s="2">
        <v>9025199020</v>
      </c>
      <c r="B11472" s="2" t="s">
        <v>17813</v>
      </c>
      <c r="C11472" s="2" t="s">
        <v>17808</v>
      </c>
      <c r="D11472" s="2" t="s">
        <v>5439</v>
      </c>
      <c r="E11472" s="2" t="s">
        <v>149</v>
      </c>
      <c r="F11472" s="2">
        <v>89</v>
      </c>
    </row>
    <row r="11473" spans="1:6" ht="18" customHeight="1">
      <c r="A11473" s="2">
        <v>9025199090</v>
      </c>
      <c r="B11473" s="2" t="s">
        <v>17814</v>
      </c>
      <c r="C11473" s="2" t="s">
        <v>17808</v>
      </c>
      <c r="D11473" s="2" t="s">
        <v>5439</v>
      </c>
      <c r="E11473" s="2" t="s">
        <v>149</v>
      </c>
      <c r="F11473" s="2"/>
    </row>
    <row r="11474" spans="1:6" ht="18" customHeight="1">
      <c r="A11474" s="2">
        <v>9025800010</v>
      </c>
      <c r="B11474" s="2" t="s">
        <v>17815</v>
      </c>
      <c r="C11474" s="2" t="s">
        <v>15221</v>
      </c>
      <c r="D11474" s="2" t="s">
        <v>5439</v>
      </c>
      <c r="E11474" s="2" t="s">
        <v>149</v>
      </c>
      <c r="F11474" s="2">
        <v>89</v>
      </c>
    </row>
    <row r="11475" spans="1:6" ht="18" customHeight="1">
      <c r="A11475" s="2">
        <v>9025800090</v>
      </c>
      <c r="B11475" s="2" t="s">
        <v>17816</v>
      </c>
      <c r="C11475" s="2" t="s">
        <v>15221</v>
      </c>
      <c r="D11475" s="2" t="s">
        <v>5439</v>
      </c>
      <c r="E11475" s="2" t="s">
        <v>149</v>
      </c>
      <c r="F11475" s="2"/>
    </row>
    <row r="11476" spans="1:6" ht="18" customHeight="1">
      <c r="A11476" s="2">
        <v>9025900000</v>
      </c>
      <c r="B11476" s="2" t="s">
        <v>17817</v>
      </c>
      <c r="C11476" s="2" t="s">
        <v>14326</v>
      </c>
      <c r="D11476" s="2" t="s">
        <v>149</v>
      </c>
      <c r="E11476" s="2" t="s">
        <v>5439</v>
      </c>
      <c r="F11476" s="2"/>
    </row>
    <row r="11477" spans="1:6" ht="18" customHeight="1">
      <c r="A11477" s="2">
        <v>9026100000</v>
      </c>
      <c r="B11477" s="2" t="s">
        <v>17818</v>
      </c>
      <c r="C11477" s="2" t="s">
        <v>17819</v>
      </c>
      <c r="D11477" s="2" t="s">
        <v>5439</v>
      </c>
      <c r="E11477" s="2" t="s">
        <v>149</v>
      </c>
      <c r="F11477" s="2"/>
    </row>
    <row r="11478" spans="1:6" ht="18" customHeight="1">
      <c r="A11478" s="2">
        <v>9026201040</v>
      </c>
      <c r="B11478" s="2" t="s">
        <v>17820</v>
      </c>
      <c r="C11478" s="2" t="s">
        <v>17819</v>
      </c>
      <c r="D11478" s="2" t="s">
        <v>5439</v>
      </c>
      <c r="E11478" s="2" t="s">
        <v>149</v>
      </c>
      <c r="F11478" s="2">
        <v>3</v>
      </c>
    </row>
    <row r="11479" spans="1:6" ht="18" customHeight="1">
      <c r="A11479" s="2">
        <v>9026201090</v>
      </c>
      <c r="B11479" s="2" t="s">
        <v>17821</v>
      </c>
      <c r="C11479" s="2" t="s">
        <v>17819</v>
      </c>
      <c r="D11479" s="2" t="s">
        <v>5439</v>
      </c>
      <c r="E11479" s="2" t="s">
        <v>149</v>
      </c>
      <c r="F11479" s="2"/>
    </row>
    <row r="11480" spans="1:6" ht="18" customHeight="1">
      <c r="A11480" s="2">
        <v>9026209010</v>
      </c>
      <c r="B11480" s="2" t="s">
        <v>17822</v>
      </c>
      <c r="C11480" s="2" t="s">
        <v>17819</v>
      </c>
      <c r="D11480" s="2" t="s">
        <v>5439</v>
      </c>
      <c r="E11480" s="2" t="s">
        <v>149</v>
      </c>
      <c r="F11480" s="2">
        <v>3</v>
      </c>
    </row>
    <row r="11481" spans="1:6" ht="18" customHeight="1">
      <c r="A11481" s="2">
        <v>9026209020</v>
      </c>
      <c r="B11481" s="2" t="s">
        <v>17823</v>
      </c>
      <c r="C11481" s="2" t="s">
        <v>17819</v>
      </c>
      <c r="D11481" s="2" t="s">
        <v>5439</v>
      </c>
      <c r="E11481" s="2" t="s">
        <v>149</v>
      </c>
      <c r="F11481" s="2">
        <v>89</v>
      </c>
    </row>
    <row r="11482" spans="1:6" ht="18" customHeight="1">
      <c r="A11482" s="2">
        <v>9026209090</v>
      </c>
      <c r="B11482" s="2" t="s">
        <v>17824</v>
      </c>
      <c r="C11482" s="2" t="s">
        <v>17819</v>
      </c>
      <c r="D11482" s="2" t="s">
        <v>5439</v>
      </c>
      <c r="E11482" s="2" t="s">
        <v>149</v>
      </c>
      <c r="F11482" s="2"/>
    </row>
    <row r="11483" spans="1:6" ht="18" customHeight="1">
      <c r="A11483" s="2">
        <v>9026801000</v>
      </c>
      <c r="B11483" s="2" t="s">
        <v>17825</v>
      </c>
      <c r="C11483" s="2" t="s">
        <v>17819</v>
      </c>
      <c r="D11483" s="2" t="s">
        <v>5439</v>
      </c>
      <c r="E11483" s="2" t="s">
        <v>149</v>
      </c>
      <c r="F11483" s="2"/>
    </row>
    <row r="11484" spans="1:6" ht="18" customHeight="1">
      <c r="A11484" s="2">
        <v>9026809000</v>
      </c>
      <c r="B11484" s="2" t="s">
        <v>17826</v>
      </c>
      <c r="C11484" s="2" t="s">
        <v>17819</v>
      </c>
      <c r="D11484" s="2" t="s">
        <v>5439</v>
      </c>
      <c r="E11484" s="2" t="s">
        <v>149</v>
      </c>
      <c r="F11484" s="2"/>
    </row>
    <row r="11485" spans="1:6" ht="18" customHeight="1">
      <c r="A11485" s="2">
        <v>9026900010</v>
      </c>
      <c r="B11485" s="2" t="s">
        <v>17827</v>
      </c>
      <c r="C11485" s="2" t="s">
        <v>14326</v>
      </c>
      <c r="D11485" s="2" t="s">
        <v>149</v>
      </c>
      <c r="E11485" s="2"/>
      <c r="F11485" s="2"/>
    </row>
    <row r="11486" spans="1:6" ht="18" customHeight="1">
      <c r="A11486" s="2">
        <v>9026900090</v>
      </c>
      <c r="B11486" s="2" t="s">
        <v>17828</v>
      </c>
      <c r="C11486" s="2" t="s">
        <v>14326</v>
      </c>
      <c r="D11486" s="2" t="s">
        <v>149</v>
      </c>
      <c r="E11486" s="2"/>
      <c r="F11486" s="2"/>
    </row>
    <row r="11487" spans="1:6" ht="18" customHeight="1">
      <c r="A11487" s="2">
        <v>9027100010</v>
      </c>
      <c r="B11487" s="2" t="s">
        <v>17829</v>
      </c>
      <c r="C11487" s="2" t="s">
        <v>17830</v>
      </c>
      <c r="D11487" s="2" t="s">
        <v>14241</v>
      </c>
      <c r="E11487" s="2" t="s">
        <v>149</v>
      </c>
      <c r="F11487" s="2">
        <v>3</v>
      </c>
    </row>
    <row r="11488" spans="1:6" ht="18" customHeight="1">
      <c r="A11488" s="2">
        <v>9027100090</v>
      </c>
      <c r="B11488" s="2" t="s">
        <v>17831</v>
      </c>
      <c r="C11488" s="2" t="s">
        <v>17830</v>
      </c>
      <c r="D11488" s="2" t="s">
        <v>14241</v>
      </c>
      <c r="E11488" s="2" t="s">
        <v>149</v>
      </c>
      <c r="F11488" s="2"/>
    </row>
    <row r="11489" spans="1:6" ht="18" customHeight="1">
      <c r="A11489" s="2">
        <v>9027201100</v>
      </c>
      <c r="B11489" s="2" t="s">
        <v>17832</v>
      </c>
      <c r="C11489" s="2" t="s">
        <v>17830</v>
      </c>
      <c r="D11489" s="2" t="s">
        <v>14241</v>
      </c>
      <c r="E11489" s="2" t="s">
        <v>149</v>
      </c>
      <c r="F11489" s="2"/>
    </row>
    <row r="11490" spans="1:6" ht="18" customHeight="1">
      <c r="A11490" s="2">
        <v>9027201200</v>
      </c>
      <c r="B11490" s="2" t="s">
        <v>17833</v>
      </c>
      <c r="C11490" s="2" t="s">
        <v>17830</v>
      </c>
      <c r="D11490" s="2" t="s">
        <v>14241</v>
      </c>
      <c r="E11490" s="2" t="s">
        <v>149</v>
      </c>
      <c r="F11490" s="2"/>
    </row>
    <row r="11491" spans="1:6" ht="18" customHeight="1">
      <c r="A11491" s="2">
        <v>9027201900</v>
      </c>
      <c r="B11491" s="2" t="s">
        <v>17834</v>
      </c>
      <c r="C11491" s="2" t="s">
        <v>17830</v>
      </c>
      <c r="D11491" s="2" t="s">
        <v>14241</v>
      </c>
      <c r="E11491" s="2" t="s">
        <v>149</v>
      </c>
      <c r="F11491" s="2"/>
    </row>
    <row r="11492" spans="1:6" ht="18" customHeight="1">
      <c r="A11492" s="2">
        <v>9027202000</v>
      </c>
      <c r="B11492" s="2" t="s">
        <v>17835</v>
      </c>
      <c r="C11492" s="2" t="s">
        <v>17830</v>
      </c>
      <c r="D11492" s="2" t="s">
        <v>14241</v>
      </c>
      <c r="E11492" s="2" t="s">
        <v>149</v>
      </c>
      <c r="F11492" s="2"/>
    </row>
    <row r="11493" spans="1:6" ht="18" customHeight="1">
      <c r="A11493" s="2">
        <v>9027300010</v>
      </c>
      <c r="B11493" s="2" t="s">
        <v>17836</v>
      </c>
      <c r="C11493" s="2" t="s">
        <v>17830</v>
      </c>
      <c r="D11493" s="2" t="s">
        <v>14241</v>
      </c>
      <c r="E11493" s="2" t="s">
        <v>149</v>
      </c>
      <c r="F11493" s="2"/>
    </row>
    <row r="11494" spans="1:6" ht="18" customHeight="1">
      <c r="A11494" s="2">
        <v>9027300020</v>
      </c>
      <c r="B11494" s="2" t="s">
        <v>17837</v>
      </c>
      <c r="C11494" s="2" t="s">
        <v>17830</v>
      </c>
      <c r="D11494" s="2" t="s">
        <v>14241</v>
      </c>
      <c r="E11494" s="2" t="s">
        <v>149</v>
      </c>
      <c r="F11494" s="2"/>
    </row>
    <row r="11495" spans="1:6" ht="18" customHeight="1">
      <c r="A11495" s="2">
        <v>9027300030</v>
      </c>
      <c r="B11495" s="2" t="s">
        <v>17838</v>
      </c>
      <c r="C11495" s="2" t="s">
        <v>17830</v>
      </c>
      <c r="D11495" s="2" t="s">
        <v>14241</v>
      </c>
      <c r="E11495" s="2" t="s">
        <v>149</v>
      </c>
      <c r="F11495" s="2"/>
    </row>
    <row r="11496" spans="1:6" ht="18" customHeight="1">
      <c r="A11496" s="2">
        <v>9027300090</v>
      </c>
      <c r="B11496" s="2" t="s">
        <v>17839</v>
      </c>
      <c r="C11496" s="2" t="s">
        <v>17830</v>
      </c>
      <c r="D11496" s="2" t="s">
        <v>14241</v>
      </c>
      <c r="E11496" s="2" t="s">
        <v>149</v>
      </c>
      <c r="F11496" s="2"/>
    </row>
    <row r="11497" spans="1:6" ht="18" customHeight="1">
      <c r="A11497" s="2">
        <v>9027501000</v>
      </c>
      <c r="B11497" s="2" t="s">
        <v>17840</v>
      </c>
      <c r="C11497" s="2" t="s">
        <v>17830</v>
      </c>
      <c r="D11497" s="2" t="s">
        <v>14241</v>
      </c>
      <c r="E11497" s="2" t="s">
        <v>149</v>
      </c>
      <c r="F11497" s="2">
        <v>6</v>
      </c>
    </row>
    <row r="11498" spans="1:6" ht="18" customHeight="1">
      <c r="A11498" s="2">
        <v>9027509010</v>
      </c>
      <c r="B11498" s="2" t="s">
        <v>17841</v>
      </c>
      <c r="C11498" s="2" t="s">
        <v>17830</v>
      </c>
      <c r="D11498" s="2" t="s">
        <v>14241</v>
      </c>
      <c r="E11498" s="2" t="s">
        <v>149</v>
      </c>
      <c r="F11498" s="2">
        <v>6</v>
      </c>
    </row>
    <row r="11499" spans="1:6" ht="18" customHeight="1">
      <c r="A11499" s="2">
        <v>9027509090</v>
      </c>
      <c r="B11499" s="2" t="s">
        <v>17842</v>
      </c>
      <c r="C11499" s="2" t="s">
        <v>17830</v>
      </c>
      <c r="D11499" s="2" t="s">
        <v>14241</v>
      </c>
      <c r="E11499" s="2" t="s">
        <v>149</v>
      </c>
      <c r="F11499" s="2">
        <v>6</v>
      </c>
    </row>
    <row r="11500" spans="1:6" ht="18" customHeight="1">
      <c r="A11500" s="2">
        <v>9027811000</v>
      </c>
      <c r="B11500" s="2" t="s">
        <v>17843</v>
      </c>
      <c r="C11500" s="2" t="s">
        <v>17830</v>
      </c>
      <c r="D11500" s="2" t="s">
        <v>14241</v>
      </c>
      <c r="E11500" s="2" t="s">
        <v>149</v>
      </c>
      <c r="F11500" s="2"/>
    </row>
    <row r="11501" spans="1:6" ht="18" customHeight="1">
      <c r="A11501" s="2">
        <v>9027812000</v>
      </c>
      <c r="B11501" s="2" t="s">
        <v>17844</v>
      </c>
      <c r="C11501" s="2" t="s">
        <v>17830</v>
      </c>
      <c r="D11501" s="2" t="s">
        <v>14241</v>
      </c>
      <c r="E11501" s="2" t="s">
        <v>149</v>
      </c>
      <c r="F11501" s="2"/>
    </row>
    <row r="11502" spans="1:6" ht="18" customHeight="1">
      <c r="A11502" s="2">
        <v>9027819010</v>
      </c>
      <c r="B11502" s="2" t="s">
        <v>17845</v>
      </c>
      <c r="C11502" s="2" t="s">
        <v>17830</v>
      </c>
      <c r="D11502" s="2" t="s">
        <v>14241</v>
      </c>
      <c r="E11502" s="2" t="s">
        <v>149</v>
      </c>
      <c r="F11502" s="2">
        <v>3</v>
      </c>
    </row>
    <row r="11503" spans="1:6" ht="18" customHeight="1">
      <c r="A11503" s="2">
        <v>9027819020</v>
      </c>
      <c r="B11503" s="2" t="s">
        <v>17846</v>
      </c>
      <c r="C11503" s="2" t="s">
        <v>17830</v>
      </c>
      <c r="D11503" s="2" t="s">
        <v>14241</v>
      </c>
      <c r="E11503" s="2" t="s">
        <v>149</v>
      </c>
      <c r="F11503" s="2">
        <v>3</v>
      </c>
    </row>
    <row r="11504" spans="1:6" ht="18" customHeight="1">
      <c r="A11504" s="2">
        <v>9027819090</v>
      </c>
      <c r="B11504" s="2" t="s">
        <v>17847</v>
      </c>
      <c r="C11504" s="2" t="s">
        <v>17830</v>
      </c>
      <c r="D11504" s="2" t="s">
        <v>14241</v>
      </c>
      <c r="E11504" s="2" t="s">
        <v>149</v>
      </c>
      <c r="F11504" s="2"/>
    </row>
    <row r="11505" spans="1:6" ht="18" customHeight="1">
      <c r="A11505" s="2">
        <v>9027891000</v>
      </c>
      <c r="B11505" s="2" t="s">
        <v>17848</v>
      </c>
      <c r="C11505" s="2" t="s">
        <v>17830</v>
      </c>
      <c r="D11505" s="2" t="s">
        <v>5439</v>
      </c>
      <c r="E11505" s="2" t="s">
        <v>149</v>
      </c>
      <c r="F11505" s="2"/>
    </row>
    <row r="11506" spans="1:6" ht="18" customHeight="1">
      <c r="A11506" s="2">
        <v>9027899010</v>
      </c>
      <c r="B11506" s="2" t="s">
        <v>17849</v>
      </c>
      <c r="C11506" s="2" t="s">
        <v>17830</v>
      </c>
      <c r="D11506" s="2" t="s">
        <v>14241</v>
      </c>
      <c r="E11506" s="2" t="s">
        <v>149</v>
      </c>
      <c r="F11506" s="2">
        <v>6</v>
      </c>
    </row>
    <row r="11507" spans="1:6" ht="18" customHeight="1">
      <c r="A11507" s="2">
        <v>9027899090</v>
      </c>
      <c r="B11507" s="2" t="s">
        <v>17850</v>
      </c>
      <c r="C11507" s="2" t="s">
        <v>17830</v>
      </c>
      <c r="D11507" s="2" t="s">
        <v>14241</v>
      </c>
      <c r="E11507" s="2" t="s">
        <v>149</v>
      </c>
      <c r="F11507" s="2">
        <v>6</v>
      </c>
    </row>
    <row r="11508" spans="1:6" ht="18" customHeight="1">
      <c r="A11508" s="2">
        <v>9027900000</v>
      </c>
      <c r="B11508" s="2" t="s">
        <v>17851</v>
      </c>
      <c r="C11508" s="2" t="s">
        <v>14326</v>
      </c>
      <c r="D11508" s="2" t="s">
        <v>149</v>
      </c>
      <c r="E11508" s="2"/>
      <c r="F11508" s="2"/>
    </row>
    <row r="11509" spans="1:6" ht="18" customHeight="1">
      <c r="A11509" s="2">
        <v>9028101000</v>
      </c>
      <c r="B11509" s="2" t="s">
        <v>17852</v>
      </c>
      <c r="C11509" s="2" t="s">
        <v>9068</v>
      </c>
      <c r="D11509" s="2" t="s">
        <v>5439</v>
      </c>
      <c r="E11509" s="2" t="s">
        <v>149</v>
      </c>
      <c r="F11509" s="2"/>
    </row>
    <row r="11510" spans="1:6" ht="18" customHeight="1">
      <c r="A11510" s="2">
        <v>9028109000</v>
      </c>
      <c r="B11510" s="2" t="s">
        <v>17853</v>
      </c>
      <c r="C11510" s="2" t="s">
        <v>9068</v>
      </c>
      <c r="D11510" s="2" t="s">
        <v>5439</v>
      </c>
      <c r="E11510" s="2" t="s">
        <v>149</v>
      </c>
      <c r="F11510" s="2"/>
    </row>
    <row r="11511" spans="1:6" ht="18" customHeight="1">
      <c r="A11511" s="2">
        <v>9028201000</v>
      </c>
      <c r="B11511" s="2" t="s">
        <v>17854</v>
      </c>
      <c r="C11511" s="2" t="s">
        <v>9068</v>
      </c>
      <c r="D11511" s="2" t="s">
        <v>5439</v>
      </c>
      <c r="E11511" s="2" t="s">
        <v>149</v>
      </c>
      <c r="F11511" s="2"/>
    </row>
    <row r="11512" spans="1:6" ht="18" customHeight="1">
      <c r="A11512" s="2">
        <v>9028209000</v>
      </c>
      <c r="B11512" s="2" t="s">
        <v>17855</v>
      </c>
      <c r="C11512" s="2" t="s">
        <v>9068</v>
      </c>
      <c r="D11512" s="2" t="s">
        <v>5439</v>
      </c>
      <c r="E11512" s="2" t="s">
        <v>149</v>
      </c>
      <c r="F11512" s="2"/>
    </row>
    <row r="11513" spans="1:6" ht="18" customHeight="1">
      <c r="A11513" s="2">
        <v>9028301100</v>
      </c>
      <c r="B11513" s="2" t="s">
        <v>17856</v>
      </c>
      <c r="C11513" s="2" t="s">
        <v>14450</v>
      </c>
      <c r="D11513" s="2" t="s">
        <v>5439</v>
      </c>
      <c r="E11513" s="2" t="s">
        <v>149</v>
      </c>
      <c r="F11513" s="2"/>
    </row>
    <row r="11514" spans="1:6" ht="18" customHeight="1">
      <c r="A11514" s="2">
        <v>9028301200</v>
      </c>
      <c r="B11514" s="2" t="s">
        <v>17857</v>
      </c>
      <c r="C11514" s="2" t="s">
        <v>14450</v>
      </c>
      <c r="D11514" s="2" t="s">
        <v>5439</v>
      </c>
      <c r="E11514" s="2" t="s">
        <v>149</v>
      </c>
      <c r="F11514" s="2"/>
    </row>
    <row r="11515" spans="1:6" ht="18" customHeight="1">
      <c r="A11515" s="2">
        <v>9028301300</v>
      </c>
      <c r="B11515" s="2" t="s">
        <v>17858</v>
      </c>
      <c r="C11515" s="2" t="s">
        <v>14450</v>
      </c>
      <c r="D11515" s="2" t="s">
        <v>5439</v>
      </c>
      <c r="E11515" s="2" t="s">
        <v>149</v>
      </c>
      <c r="F11515" s="2"/>
    </row>
    <row r="11516" spans="1:6" ht="18" customHeight="1">
      <c r="A11516" s="2">
        <v>9028301400</v>
      </c>
      <c r="B11516" s="2" t="s">
        <v>17859</v>
      </c>
      <c r="C11516" s="2" t="s">
        <v>14450</v>
      </c>
      <c r="D11516" s="2" t="s">
        <v>5439</v>
      </c>
      <c r="E11516" s="2" t="s">
        <v>149</v>
      </c>
      <c r="F11516" s="2"/>
    </row>
    <row r="11517" spans="1:6" ht="18" customHeight="1">
      <c r="A11517" s="2">
        <v>9028301900</v>
      </c>
      <c r="B11517" s="2" t="s">
        <v>17860</v>
      </c>
      <c r="C11517" s="2" t="s">
        <v>14450</v>
      </c>
      <c r="D11517" s="2" t="s">
        <v>5439</v>
      </c>
      <c r="E11517" s="2" t="s">
        <v>149</v>
      </c>
      <c r="F11517" s="2"/>
    </row>
    <row r="11518" spans="1:6" ht="18" customHeight="1">
      <c r="A11518" s="2">
        <v>9028309000</v>
      </c>
      <c r="B11518" s="2" t="s">
        <v>17861</v>
      </c>
      <c r="C11518" s="2" t="s">
        <v>14450</v>
      </c>
      <c r="D11518" s="2" t="s">
        <v>5439</v>
      </c>
      <c r="E11518" s="2" t="s">
        <v>149</v>
      </c>
      <c r="F11518" s="2"/>
    </row>
    <row r="11519" spans="1:6" ht="18" customHeight="1">
      <c r="A11519" s="2">
        <v>9028901000</v>
      </c>
      <c r="B11519" s="2" t="s">
        <v>17862</v>
      </c>
      <c r="C11519" s="2" t="s">
        <v>14326</v>
      </c>
      <c r="D11519" s="2" t="s">
        <v>149</v>
      </c>
      <c r="E11519" s="2"/>
      <c r="F11519" s="2"/>
    </row>
    <row r="11520" spans="1:6" ht="18" customHeight="1">
      <c r="A11520" s="2">
        <v>9028909000</v>
      </c>
      <c r="B11520" s="2" t="s">
        <v>17863</v>
      </c>
      <c r="C11520" s="2" t="s">
        <v>14326</v>
      </c>
      <c r="D11520" s="2" t="s">
        <v>149</v>
      </c>
      <c r="E11520" s="2"/>
      <c r="F11520" s="2"/>
    </row>
    <row r="11521" spans="1:6" ht="18" customHeight="1">
      <c r="A11521" s="2">
        <v>9029101000</v>
      </c>
      <c r="B11521" s="2" t="s">
        <v>17864</v>
      </c>
      <c r="C11521" s="2" t="s">
        <v>9068</v>
      </c>
      <c r="D11521" s="2" t="s">
        <v>5439</v>
      </c>
      <c r="E11521" s="2" t="s">
        <v>149</v>
      </c>
      <c r="F11521" s="2"/>
    </row>
    <row r="11522" spans="1:6" ht="18" customHeight="1">
      <c r="A11522" s="2">
        <v>9029102000</v>
      </c>
      <c r="B11522" s="2" t="s">
        <v>17865</v>
      </c>
      <c r="C11522" s="2" t="s">
        <v>9068</v>
      </c>
      <c r="D11522" s="2" t="s">
        <v>5439</v>
      </c>
      <c r="E11522" s="2" t="s">
        <v>149</v>
      </c>
      <c r="F11522" s="2"/>
    </row>
    <row r="11523" spans="1:6" ht="18" customHeight="1">
      <c r="A11523" s="2">
        <v>9029109000</v>
      </c>
      <c r="B11523" s="2" t="s">
        <v>17866</v>
      </c>
      <c r="C11523" s="2" t="s">
        <v>9068</v>
      </c>
      <c r="D11523" s="2" t="s">
        <v>5439</v>
      </c>
      <c r="E11523" s="2" t="s">
        <v>149</v>
      </c>
      <c r="F11523" s="2"/>
    </row>
    <row r="11524" spans="1:6" ht="18" customHeight="1">
      <c r="A11524" s="2">
        <v>9029201000</v>
      </c>
      <c r="B11524" s="2" t="s">
        <v>17867</v>
      </c>
      <c r="C11524" s="2" t="s">
        <v>9068</v>
      </c>
      <c r="D11524" s="2" t="s">
        <v>5439</v>
      </c>
      <c r="E11524" s="2" t="s">
        <v>149</v>
      </c>
      <c r="F11524" s="2"/>
    </row>
    <row r="11525" spans="1:6" ht="18" customHeight="1">
      <c r="A11525" s="2">
        <v>9029209000</v>
      </c>
      <c r="B11525" s="2" t="s">
        <v>17868</v>
      </c>
      <c r="C11525" s="2" t="s">
        <v>9068</v>
      </c>
      <c r="D11525" s="2" t="s">
        <v>5439</v>
      </c>
      <c r="E11525" s="2" t="s">
        <v>149</v>
      </c>
      <c r="F11525" s="2"/>
    </row>
    <row r="11526" spans="1:6" ht="18" customHeight="1">
      <c r="A11526" s="2">
        <v>9029900000</v>
      </c>
      <c r="B11526" s="2" t="s">
        <v>17869</v>
      </c>
      <c r="C11526" s="2" t="s">
        <v>14326</v>
      </c>
      <c r="D11526" s="2" t="s">
        <v>149</v>
      </c>
      <c r="E11526" s="2"/>
      <c r="F11526" s="2"/>
    </row>
    <row r="11527" spans="1:6" ht="18" customHeight="1">
      <c r="A11527" s="2">
        <v>9030100000</v>
      </c>
      <c r="B11527" s="2" t="s">
        <v>17870</v>
      </c>
      <c r="C11527" s="2" t="s">
        <v>15460</v>
      </c>
      <c r="D11527" s="2" t="s">
        <v>14241</v>
      </c>
      <c r="E11527" s="2" t="s">
        <v>149</v>
      </c>
      <c r="F11527" s="2"/>
    </row>
    <row r="11528" spans="1:6" ht="18" customHeight="1">
      <c r="A11528" s="2">
        <v>9030201000</v>
      </c>
      <c r="B11528" s="2" t="s">
        <v>17871</v>
      </c>
      <c r="C11528" s="2" t="s">
        <v>17872</v>
      </c>
      <c r="D11528" s="2" t="s">
        <v>14241</v>
      </c>
      <c r="E11528" s="2" t="s">
        <v>149</v>
      </c>
      <c r="F11528" s="2"/>
    </row>
    <row r="11529" spans="1:6" ht="18" customHeight="1">
      <c r="A11529" s="2">
        <v>9030209000</v>
      </c>
      <c r="B11529" s="2" t="s">
        <v>17873</v>
      </c>
      <c r="C11529" s="2" t="s">
        <v>17872</v>
      </c>
      <c r="D11529" s="2" t="s">
        <v>14241</v>
      </c>
      <c r="E11529" s="2" t="s">
        <v>149</v>
      </c>
      <c r="F11529" s="2"/>
    </row>
    <row r="11530" spans="1:6" ht="18" customHeight="1">
      <c r="A11530" s="2">
        <v>9030311000</v>
      </c>
      <c r="B11530" s="2" t="s">
        <v>17874</v>
      </c>
      <c r="C11530" s="2" t="s">
        <v>17875</v>
      </c>
      <c r="D11530" s="2" t="s">
        <v>14241</v>
      </c>
      <c r="E11530" s="2" t="s">
        <v>149</v>
      </c>
      <c r="F11530" s="2"/>
    </row>
    <row r="11531" spans="1:6" ht="18" customHeight="1">
      <c r="A11531" s="2">
        <v>9030319000</v>
      </c>
      <c r="B11531" s="2" t="s">
        <v>17876</v>
      </c>
      <c r="C11531" s="2" t="s">
        <v>17875</v>
      </c>
      <c r="D11531" s="2" t="s">
        <v>14241</v>
      </c>
      <c r="E11531" s="2" t="s">
        <v>149</v>
      </c>
      <c r="F11531" s="2"/>
    </row>
    <row r="11532" spans="1:6" ht="18" customHeight="1">
      <c r="A11532" s="2">
        <v>9030320000</v>
      </c>
      <c r="B11532" s="2" t="s">
        <v>17877</v>
      </c>
      <c r="C11532" s="2" t="s">
        <v>17875</v>
      </c>
      <c r="D11532" s="2" t="s">
        <v>14241</v>
      </c>
      <c r="E11532" s="2" t="s">
        <v>149</v>
      </c>
      <c r="F11532" s="2"/>
    </row>
    <row r="11533" spans="1:6" ht="18" customHeight="1">
      <c r="A11533" s="2">
        <v>9030331000</v>
      </c>
      <c r="B11533" s="2" t="s">
        <v>17878</v>
      </c>
      <c r="C11533" s="2" t="s">
        <v>17875</v>
      </c>
      <c r="D11533" s="2" t="s">
        <v>14241</v>
      </c>
      <c r="E11533" s="2" t="s">
        <v>149</v>
      </c>
      <c r="F11533" s="2"/>
    </row>
    <row r="11534" spans="1:6" ht="18" customHeight="1">
      <c r="A11534" s="2">
        <v>9030332000</v>
      </c>
      <c r="B11534" s="2" t="s">
        <v>17879</v>
      </c>
      <c r="C11534" s="2" t="s">
        <v>17880</v>
      </c>
      <c r="D11534" s="2" t="s">
        <v>14241</v>
      </c>
      <c r="E11534" s="2" t="s">
        <v>149</v>
      </c>
      <c r="F11534" s="2"/>
    </row>
    <row r="11535" spans="1:6" ht="18" customHeight="1">
      <c r="A11535" s="2">
        <v>9030339000</v>
      </c>
      <c r="B11535" s="2" t="s">
        <v>17881</v>
      </c>
      <c r="C11535" s="2" t="s">
        <v>17880</v>
      </c>
      <c r="D11535" s="2" t="s">
        <v>14241</v>
      </c>
      <c r="E11535" s="2" t="s">
        <v>149</v>
      </c>
      <c r="F11535" s="2"/>
    </row>
    <row r="11536" spans="1:6" ht="18" customHeight="1">
      <c r="A11536" s="2">
        <v>9030390000</v>
      </c>
      <c r="B11536" s="2" t="s">
        <v>17882</v>
      </c>
      <c r="C11536" s="2" t="s">
        <v>17880</v>
      </c>
      <c r="D11536" s="2" t="s">
        <v>14241</v>
      </c>
      <c r="E11536" s="2" t="s">
        <v>149</v>
      </c>
      <c r="F11536" s="2"/>
    </row>
    <row r="11537" spans="1:6" ht="18" customHeight="1">
      <c r="A11537" s="2">
        <v>9030401000</v>
      </c>
      <c r="B11537" s="2" t="s">
        <v>17883</v>
      </c>
      <c r="C11537" s="2" t="s">
        <v>17884</v>
      </c>
      <c r="D11537" s="2" t="s">
        <v>14241</v>
      </c>
      <c r="E11537" s="2" t="s">
        <v>149</v>
      </c>
      <c r="F11537" s="2"/>
    </row>
    <row r="11538" spans="1:6" ht="18" customHeight="1">
      <c r="A11538" s="2">
        <v>9030409000</v>
      </c>
      <c r="B11538" s="2" t="s">
        <v>17885</v>
      </c>
      <c r="C11538" s="2" t="s">
        <v>17884</v>
      </c>
      <c r="D11538" s="2" t="s">
        <v>14241</v>
      </c>
      <c r="E11538" s="2" t="s">
        <v>149</v>
      </c>
      <c r="F11538" s="2"/>
    </row>
    <row r="11539" spans="1:6" ht="18" customHeight="1">
      <c r="A11539" s="2">
        <v>9030820000</v>
      </c>
      <c r="B11539" s="2" t="s">
        <v>17886</v>
      </c>
      <c r="C11539" s="2" t="s">
        <v>17887</v>
      </c>
      <c r="D11539" s="2" t="s">
        <v>14241</v>
      </c>
      <c r="E11539" s="2" t="s">
        <v>149</v>
      </c>
      <c r="F11539" s="2"/>
    </row>
    <row r="11540" spans="1:6" ht="18" customHeight="1">
      <c r="A11540" s="2">
        <v>9030841000</v>
      </c>
      <c r="B11540" s="2" t="s">
        <v>17888</v>
      </c>
      <c r="C11540" s="2" t="s">
        <v>17880</v>
      </c>
      <c r="D11540" s="2" t="s">
        <v>14241</v>
      </c>
      <c r="E11540" s="2" t="s">
        <v>149</v>
      </c>
      <c r="F11540" s="2"/>
    </row>
    <row r="11541" spans="1:6" ht="18" customHeight="1">
      <c r="A11541" s="2">
        <v>9030849000</v>
      </c>
      <c r="B11541" s="2" t="s">
        <v>17889</v>
      </c>
      <c r="C11541" s="2" t="s">
        <v>17880</v>
      </c>
      <c r="D11541" s="2" t="s">
        <v>14241</v>
      </c>
      <c r="E11541" s="2" t="s">
        <v>149</v>
      </c>
      <c r="F11541" s="2"/>
    </row>
    <row r="11542" spans="1:6" ht="18" customHeight="1">
      <c r="A11542" s="2">
        <v>9030891000</v>
      </c>
      <c r="B11542" s="2" t="s">
        <v>17890</v>
      </c>
      <c r="C11542" s="2" t="s">
        <v>17880</v>
      </c>
      <c r="D11542" s="2" t="s">
        <v>14241</v>
      </c>
      <c r="E11542" s="2" t="s">
        <v>149</v>
      </c>
      <c r="F11542" s="2"/>
    </row>
    <row r="11543" spans="1:6" ht="18" customHeight="1">
      <c r="A11543" s="2">
        <v>9030899010</v>
      </c>
      <c r="B11543" s="2" t="s">
        <v>17891</v>
      </c>
      <c r="C11543" s="2" t="s">
        <v>17880</v>
      </c>
      <c r="D11543" s="2" t="s">
        <v>14241</v>
      </c>
      <c r="E11543" s="2" t="s">
        <v>149</v>
      </c>
      <c r="F11543" s="2">
        <v>3</v>
      </c>
    </row>
    <row r="11544" spans="1:6" ht="18" customHeight="1">
      <c r="A11544" s="2">
        <v>9030899090</v>
      </c>
      <c r="B11544" s="2" t="s">
        <v>17889</v>
      </c>
      <c r="C11544" s="2" t="s">
        <v>17880</v>
      </c>
      <c r="D11544" s="2" t="s">
        <v>14241</v>
      </c>
      <c r="E11544" s="2" t="s">
        <v>149</v>
      </c>
      <c r="F11544" s="2"/>
    </row>
    <row r="11545" spans="1:6" ht="18" customHeight="1">
      <c r="A11545" s="2">
        <v>9030900010</v>
      </c>
      <c r="B11545" s="2" t="s">
        <v>17892</v>
      </c>
      <c r="C11545" s="2" t="s">
        <v>14326</v>
      </c>
      <c r="D11545" s="2" t="s">
        <v>149</v>
      </c>
      <c r="E11545" s="2"/>
      <c r="F11545" s="2"/>
    </row>
    <row r="11546" spans="1:6" ht="18" customHeight="1">
      <c r="A11546" s="2">
        <v>9030900090</v>
      </c>
      <c r="B11546" s="2" t="s">
        <v>17893</v>
      </c>
      <c r="C11546" s="2" t="s">
        <v>14326</v>
      </c>
      <c r="D11546" s="2" t="s">
        <v>149</v>
      </c>
      <c r="E11546" s="2"/>
      <c r="F11546" s="2"/>
    </row>
    <row r="11547" spans="1:6" ht="18" customHeight="1">
      <c r="A11547" s="2">
        <v>9031100010</v>
      </c>
      <c r="B11547" s="2" t="s">
        <v>17894</v>
      </c>
      <c r="C11547" s="2" t="s">
        <v>15460</v>
      </c>
      <c r="D11547" s="2" t="s">
        <v>14241</v>
      </c>
      <c r="E11547" s="2" t="s">
        <v>149</v>
      </c>
      <c r="F11547" s="2">
        <v>3</v>
      </c>
    </row>
    <row r="11548" spans="1:6" ht="18" customHeight="1">
      <c r="A11548" s="2">
        <v>9031100090</v>
      </c>
      <c r="B11548" s="2" t="s">
        <v>17895</v>
      </c>
      <c r="C11548" s="2" t="s">
        <v>15460</v>
      </c>
      <c r="D11548" s="2" t="s">
        <v>14241</v>
      </c>
      <c r="E11548" s="2" t="s">
        <v>149</v>
      </c>
      <c r="F11548" s="2"/>
    </row>
    <row r="11549" spans="1:6" ht="18" customHeight="1">
      <c r="A11549" s="2">
        <v>9031200010</v>
      </c>
      <c r="B11549" s="2" t="s">
        <v>17896</v>
      </c>
      <c r="C11549" s="2" t="s">
        <v>15460</v>
      </c>
      <c r="D11549" s="2" t="s">
        <v>14241</v>
      </c>
      <c r="E11549" s="2" t="s">
        <v>149</v>
      </c>
      <c r="F11549" s="2">
        <v>3</v>
      </c>
    </row>
    <row r="11550" spans="1:6" ht="18" customHeight="1">
      <c r="A11550" s="2">
        <v>9031200020</v>
      </c>
      <c r="B11550" s="2" t="s">
        <v>17897</v>
      </c>
      <c r="C11550" s="2" t="s">
        <v>15460</v>
      </c>
      <c r="D11550" s="2" t="s">
        <v>14241</v>
      </c>
      <c r="E11550" s="2" t="s">
        <v>149</v>
      </c>
      <c r="F11550" s="2">
        <v>3</v>
      </c>
    </row>
    <row r="11551" spans="1:6" ht="18" customHeight="1">
      <c r="A11551" s="2">
        <v>9031200030</v>
      </c>
      <c r="B11551" s="2" t="s">
        <v>17898</v>
      </c>
      <c r="C11551" s="2" t="s">
        <v>15460</v>
      </c>
      <c r="D11551" s="2" t="s">
        <v>14241</v>
      </c>
      <c r="E11551" s="2" t="s">
        <v>149</v>
      </c>
      <c r="F11551" s="2">
        <v>3</v>
      </c>
    </row>
    <row r="11552" spans="1:6" ht="18" customHeight="1">
      <c r="A11552" s="2">
        <v>9031200040</v>
      </c>
      <c r="B11552" s="2" t="s">
        <v>17899</v>
      </c>
      <c r="C11552" s="2" t="s">
        <v>15460</v>
      </c>
      <c r="D11552" s="2" t="s">
        <v>14241</v>
      </c>
      <c r="E11552" s="2" t="s">
        <v>149</v>
      </c>
      <c r="F11552" s="2">
        <v>3</v>
      </c>
    </row>
    <row r="11553" spans="1:6" ht="18" customHeight="1">
      <c r="A11553" s="2">
        <v>9031200090</v>
      </c>
      <c r="B11553" s="2" t="s">
        <v>17900</v>
      </c>
      <c r="C11553" s="2" t="s">
        <v>15460</v>
      </c>
      <c r="D11553" s="2" t="s">
        <v>14241</v>
      </c>
      <c r="E11553" s="2" t="s">
        <v>149</v>
      </c>
      <c r="F11553" s="2"/>
    </row>
    <row r="11554" spans="1:6" ht="18" customHeight="1">
      <c r="A11554" s="2">
        <v>9031410000</v>
      </c>
      <c r="B11554" s="2" t="s">
        <v>17901</v>
      </c>
      <c r="C11554" s="2" t="s">
        <v>15460</v>
      </c>
      <c r="D11554" s="2" t="s">
        <v>14241</v>
      </c>
      <c r="E11554" s="2" t="s">
        <v>149</v>
      </c>
      <c r="F11554" s="2"/>
    </row>
    <row r="11555" spans="1:6" ht="18" customHeight="1">
      <c r="A11555" s="2">
        <v>9031491000</v>
      </c>
      <c r="B11555" s="2" t="s">
        <v>17902</v>
      </c>
      <c r="C11555" s="2" t="s">
        <v>15460</v>
      </c>
      <c r="D11555" s="2" t="s">
        <v>14241</v>
      </c>
      <c r="E11555" s="2" t="s">
        <v>149</v>
      </c>
      <c r="F11555" s="2"/>
    </row>
    <row r="11556" spans="1:6" ht="18" customHeight="1">
      <c r="A11556" s="2">
        <v>9031492000</v>
      </c>
      <c r="B11556" s="2" t="s">
        <v>17903</v>
      </c>
      <c r="C11556" s="2" t="s">
        <v>15460</v>
      </c>
      <c r="D11556" s="2" t="s">
        <v>14241</v>
      </c>
      <c r="E11556" s="2" t="s">
        <v>149</v>
      </c>
      <c r="F11556" s="2"/>
    </row>
    <row r="11557" spans="1:6" ht="18" customHeight="1">
      <c r="A11557" s="2">
        <v>9031499000</v>
      </c>
      <c r="B11557" s="2" t="s">
        <v>17904</v>
      </c>
      <c r="C11557" s="2" t="s">
        <v>15460</v>
      </c>
      <c r="D11557" s="2" t="s">
        <v>14241</v>
      </c>
      <c r="E11557" s="2" t="s">
        <v>149</v>
      </c>
      <c r="F11557" s="2"/>
    </row>
    <row r="11558" spans="1:6" ht="18" customHeight="1">
      <c r="A11558" s="2">
        <v>9031801000</v>
      </c>
      <c r="B11558" s="2" t="s">
        <v>17905</v>
      </c>
      <c r="C11558" s="2" t="s">
        <v>17906</v>
      </c>
      <c r="D11558" s="2" t="s">
        <v>14241</v>
      </c>
      <c r="E11558" s="2" t="s">
        <v>149</v>
      </c>
      <c r="F11558" s="2"/>
    </row>
    <row r="11559" spans="1:6" ht="18" customHeight="1">
      <c r="A11559" s="2">
        <v>9031802000</v>
      </c>
      <c r="B11559" s="2" t="s">
        <v>17907</v>
      </c>
      <c r="C11559" s="2" t="s">
        <v>17906</v>
      </c>
      <c r="D11559" s="2" t="s">
        <v>14241</v>
      </c>
      <c r="E11559" s="2" t="s">
        <v>149</v>
      </c>
      <c r="F11559" s="2"/>
    </row>
    <row r="11560" spans="1:6" ht="18" customHeight="1">
      <c r="A11560" s="2">
        <v>9031803100</v>
      </c>
      <c r="B11560" s="2" t="s">
        <v>17908</v>
      </c>
      <c r="C11560" s="2" t="s">
        <v>17906</v>
      </c>
      <c r="D11560" s="2" t="s">
        <v>14241</v>
      </c>
      <c r="E11560" s="2" t="s">
        <v>149</v>
      </c>
      <c r="F11560" s="2"/>
    </row>
    <row r="11561" spans="1:6" ht="18" customHeight="1">
      <c r="A11561" s="2">
        <v>9031803200</v>
      </c>
      <c r="B11561" s="2" t="s">
        <v>17909</v>
      </c>
      <c r="C11561" s="2" t="s">
        <v>17906</v>
      </c>
      <c r="D11561" s="2" t="s">
        <v>14241</v>
      </c>
      <c r="E11561" s="2" t="s">
        <v>149</v>
      </c>
      <c r="F11561" s="2"/>
    </row>
    <row r="11562" spans="1:6" ht="18" customHeight="1">
      <c r="A11562" s="2">
        <v>9031803300</v>
      </c>
      <c r="B11562" s="2" t="s">
        <v>17910</v>
      </c>
      <c r="C11562" s="2" t="s">
        <v>17906</v>
      </c>
      <c r="D11562" s="2" t="s">
        <v>14241</v>
      </c>
      <c r="E11562" s="2" t="s">
        <v>149</v>
      </c>
      <c r="F11562" s="2"/>
    </row>
    <row r="11563" spans="1:6" ht="18" customHeight="1">
      <c r="A11563" s="2">
        <v>9031803900</v>
      </c>
      <c r="B11563" s="2" t="s">
        <v>17911</v>
      </c>
      <c r="C11563" s="2" t="s">
        <v>17906</v>
      </c>
      <c r="D11563" s="2" t="s">
        <v>14241</v>
      </c>
      <c r="E11563" s="2" t="s">
        <v>149</v>
      </c>
      <c r="F11563" s="2"/>
    </row>
    <row r="11564" spans="1:6" ht="18" customHeight="1">
      <c r="A11564" s="2">
        <v>9031809010</v>
      </c>
      <c r="B11564" s="2" t="s">
        <v>17912</v>
      </c>
      <c r="C11564" s="2" t="s">
        <v>17906</v>
      </c>
      <c r="D11564" s="2" t="s">
        <v>14241</v>
      </c>
      <c r="E11564" s="2" t="s">
        <v>149</v>
      </c>
      <c r="F11564" s="2">
        <v>3</v>
      </c>
    </row>
    <row r="11565" spans="1:6" ht="18" customHeight="1">
      <c r="A11565" s="2">
        <v>9031809020</v>
      </c>
      <c r="B11565" s="2" t="s">
        <v>17913</v>
      </c>
      <c r="C11565" s="2" t="s">
        <v>17906</v>
      </c>
      <c r="D11565" s="2" t="s">
        <v>14241</v>
      </c>
      <c r="E11565" s="2" t="s">
        <v>149</v>
      </c>
      <c r="F11565" s="2">
        <v>3</v>
      </c>
    </row>
    <row r="11566" spans="1:6" ht="18" customHeight="1">
      <c r="A11566" s="2">
        <v>9031809081</v>
      </c>
      <c r="B11566" s="2" t="s">
        <v>17914</v>
      </c>
      <c r="C11566" s="2" t="s">
        <v>17906</v>
      </c>
      <c r="D11566" s="2" t="s">
        <v>14241</v>
      </c>
      <c r="E11566" s="2" t="s">
        <v>149</v>
      </c>
      <c r="F11566" s="2">
        <v>3</v>
      </c>
    </row>
    <row r="11567" spans="1:6" ht="18" customHeight="1">
      <c r="A11567" s="2">
        <v>9031809082</v>
      </c>
      <c r="B11567" s="2" t="s">
        <v>17915</v>
      </c>
      <c r="C11567" s="2" t="s">
        <v>17906</v>
      </c>
      <c r="D11567" s="2" t="s">
        <v>14241</v>
      </c>
      <c r="E11567" s="2" t="s">
        <v>149</v>
      </c>
      <c r="F11567" s="2">
        <v>3</v>
      </c>
    </row>
    <row r="11568" spans="1:6" ht="18" customHeight="1">
      <c r="A11568" s="2">
        <v>9031809090</v>
      </c>
      <c r="B11568" s="2" t="s">
        <v>17916</v>
      </c>
      <c r="C11568" s="2" t="s">
        <v>17906</v>
      </c>
      <c r="D11568" s="2" t="s">
        <v>14241</v>
      </c>
      <c r="E11568" s="2" t="s">
        <v>149</v>
      </c>
      <c r="F11568" s="2"/>
    </row>
    <row r="11569" spans="1:6" ht="18" customHeight="1">
      <c r="A11569" s="2">
        <v>9031900020</v>
      </c>
      <c r="B11569" s="2" t="s">
        <v>17917</v>
      </c>
      <c r="C11569" s="2" t="s">
        <v>14326</v>
      </c>
      <c r="D11569" s="2" t="s">
        <v>149</v>
      </c>
      <c r="E11569" s="2"/>
      <c r="F11569" s="2">
        <v>3</v>
      </c>
    </row>
    <row r="11570" spans="1:6" ht="18" customHeight="1">
      <c r="A11570" s="2">
        <v>9031900030</v>
      </c>
      <c r="B11570" s="2" t="s">
        <v>17918</v>
      </c>
      <c r="C11570" s="2" t="s">
        <v>14326</v>
      </c>
      <c r="D11570" s="2" t="s">
        <v>149</v>
      </c>
      <c r="E11570" s="2"/>
      <c r="F11570" s="2">
        <v>3</v>
      </c>
    </row>
    <row r="11571" spans="1:6" ht="18" customHeight="1">
      <c r="A11571" s="2">
        <v>9031900090</v>
      </c>
      <c r="B11571" s="2" t="s">
        <v>17919</v>
      </c>
      <c r="C11571" s="2" t="s">
        <v>14326</v>
      </c>
      <c r="D11571" s="2" t="s">
        <v>149</v>
      </c>
      <c r="E11571" s="2"/>
      <c r="F11571" s="2"/>
    </row>
    <row r="11572" spans="1:6" ht="18" customHeight="1">
      <c r="A11572" s="2">
        <v>9032100000</v>
      </c>
      <c r="B11572" s="2" t="s">
        <v>17920</v>
      </c>
      <c r="C11572" s="2" t="s">
        <v>17906</v>
      </c>
      <c r="D11572" s="2" t="s">
        <v>14241</v>
      </c>
      <c r="E11572" s="2" t="s">
        <v>149</v>
      </c>
      <c r="F11572" s="2"/>
    </row>
    <row r="11573" spans="1:6" ht="18" customHeight="1">
      <c r="A11573" s="2">
        <v>9032200000</v>
      </c>
      <c r="B11573" s="2" t="s">
        <v>17921</v>
      </c>
      <c r="C11573" s="2" t="s">
        <v>17906</v>
      </c>
      <c r="D11573" s="2" t="s">
        <v>14241</v>
      </c>
      <c r="E11573" s="2" t="s">
        <v>149</v>
      </c>
      <c r="F11573" s="2"/>
    </row>
    <row r="11574" spans="1:6" ht="18" customHeight="1">
      <c r="A11574" s="2">
        <v>9032810000</v>
      </c>
      <c r="B11574" s="2" t="s">
        <v>17922</v>
      </c>
      <c r="C11574" s="2" t="s">
        <v>17906</v>
      </c>
      <c r="D11574" s="2" t="s">
        <v>14241</v>
      </c>
      <c r="E11574" s="2" t="s">
        <v>149</v>
      </c>
      <c r="F11574" s="2"/>
    </row>
    <row r="11575" spans="1:6" ht="18" customHeight="1">
      <c r="A11575" s="2">
        <v>9032891100</v>
      </c>
      <c r="B11575" s="2" t="s">
        <v>17923</v>
      </c>
      <c r="C11575" s="2" t="s">
        <v>17906</v>
      </c>
      <c r="D11575" s="2" t="s">
        <v>14241</v>
      </c>
      <c r="E11575" s="2" t="s">
        <v>149</v>
      </c>
      <c r="F11575" s="2"/>
    </row>
    <row r="11576" spans="1:6" ht="18" customHeight="1">
      <c r="A11576" s="2">
        <v>9032891200</v>
      </c>
      <c r="B11576" s="2" t="s">
        <v>17924</v>
      </c>
      <c r="C11576" s="2" t="s">
        <v>17906</v>
      </c>
      <c r="D11576" s="2" t="s">
        <v>14241</v>
      </c>
      <c r="E11576" s="2" t="s">
        <v>149</v>
      </c>
      <c r="F11576" s="2"/>
    </row>
    <row r="11577" spans="1:6" ht="18" customHeight="1">
      <c r="A11577" s="2">
        <v>9032891900</v>
      </c>
      <c r="B11577" s="2" t="s">
        <v>17925</v>
      </c>
      <c r="C11577" s="2" t="s">
        <v>17906</v>
      </c>
      <c r="D11577" s="2" t="s">
        <v>14241</v>
      </c>
      <c r="E11577" s="2" t="s">
        <v>149</v>
      </c>
      <c r="F11577" s="2"/>
    </row>
    <row r="11578" spans="1:6" ht="18" customHeight="1">
      <c r="A11578" s="2">
        <v>9032899010</v>
      </c>
      <c r="B11578" s="2" t="s">
        <v>17926</v>
      </c>
      <c r="C11578" s="2" t="s">
        <v>17906</v>
      </c>
      <c r="D11578" s="2" t="s">
        <v>14241</v>
      </c>
      <c r="E11578" s="2" t="s">
        <v>149</v>
      </c>
      <c r="F11578" s="2"/>
    </row>
    <row r="11579" spans="1:6" ht="18" customHeight="1">
      <c r="A11579" s="2">
        <v>9032899020</v>
      </c>
      <c r="B11579" s="2" t="s">
        <v>17927</v>
      </c>
      <c r="C11579" s="2" t="s">
        <v>17906</v>
      </c>
      <c r="D11579" s="2" t="s">
        <v>14241</v>
      </c>
      <c r="E11579" s="2" t="s">
        <v>149</v>
      </c>
      <c r="F11579" s="2">
        <v>3</v>
      </c>
    </row>
    <row r="11580" spans="1:6" ht="18" customHeight="1">
      <c r="A11580" s="2">
        <v>9032899030</v>
      </c>
      <c r="B11580" s="2" t="s">
        <v>17928</v>
      </c>
      <c r="C11580" s="2" t="s">
        <v>17906</v>
      </c>
      <c r="D11580" s="2" t="s">
        <v>14241</v>
      </c>
      <c r="E11580" s="2" t="s">
        <v>149</v>
      </c>
      <c r="F11580" s="2"/>
    </row>
    <row r="11581" spans="1:6" ht="18" customHeight="1">
      <c r="A11581" s="2">
        <v>9032899040</v>
      </c>
      <c r="B11581" s="2" t="s">
        <v>17929</v>
      </c>
      <c r="C11581" s="2" t="s">
        <v>17906</v>
      </c>
      <c r="D11581" s="2" t="s">
        <v>14241</v>
      </c>
      <c r="E11581" s="2" t="s">
        <v>149</v>
      </c>
      <c r="F11581" s="2"/>
    </row>
    <row r="11582" spans="1:6" ht="18" customHeight="1">
      <c r="A11582" s="2">
        <v>9032899050</v>
      </c>
      <c r="B11582" s="2" t="s">
        <v>17930</v>
      </c>
      <c r="C11582" s="2" t="s">
        <v>17906</v>
      </c>
      <c r="D11582" s="2" t="s">
        <v>14241</v>
      </c>
      <c r="E11582" s="2" t="s">
        <v>149</v>
      </c>
      <c r="F11582" s="2"/>
    </row>
    <row r="11583" spans="1:6" ht="18" customHeight="1">
      <c r="A11583" s="2">
        <v>9032899060</v>
      </c>
      <c r="B11583" s="2" t="s">
        <v>17931</v>
      </c>
      <c r="C11583" s="2" t="s">
        <v>17906</v>
      </c>
      <c r="D11583" s="2" t="s">
        <v>14241</v>
      </c>
      <c r="E11583" s="2" t="s">
        <v>149</v>
      </c>
      <c r="F11583" s="2"/>
    </row>
    <row r="11584" spans="1:6" ht="18" customHeight="1">
      <c r="A11584" s="2">
        <v>9032899070</v>
      </c>
      <c r="B11584" s="2" t="s">
        <v>17932</v>
      </c>
      <c r="C11584" s="2" t="s">
        <v>17906</v>
      </c>
      <c r="D11584" s="2" t="s">
        <v>14241</v>
      </c>
      <c r="E11584" s="2" t="s">
        <v>149</v>
      </c>
      <c r="F11584" s="2"/>
    </row>
    <row r="11585" spans="1:6" ht="18" customHeight="1">
      <c r="A11585" s="2">
        <v>9032899091</v>
      </c>
      <c r="B11585" s="2" t="s">
        <v>17933</v>
      </c>
      <c r="C11585" s="2" t="s">
        <v>17906</v>
      </c>
      <c r="D11585" s="2" t="s">
        <v>14241</v>
      </c>
      <c r="E11585" s="2" t="s">
        <v>149</v>
      </c>
      <c r="F11585" s="2"/>
    </row>
    <row r="11586" spans="1:6" ht="18" customHeight="1">
      <c r="A11586" s="2">
        <v>9032899092</v>
      </c>
      <c r="B11586" s="2" t="s">
        <v>17934</v>
      </c>
      <c r="C11586" s="2" t="s">
        <v>17906</v>
      </c>
      <c r="D11586" s="2" t="s">
        <v>14241</v>
      </c>
      <c r="E11586" s="2" t="s">
        <v>149</v>
      </c>
      <c r="F11586" s="2">
        <v>3</v>
      </c>
    </row>
    <row r="11587" spans="1:6" ht="18" customHeight="1">
      <c r="A11587" s="2">
        <v>9032899093</v>
      </c>
      <c r="B11587" s="2" t="s">
        <v>17935</v>
      </c>
      <c r="C11587" s="2" t="s">
        <v>17906</v>
      </c>
      <c r="D11587" s="2" t="s">
        <v>14241</v>
      </c>
      <c r="E11587" s="2" t="s">
        <v>149</v>
      </c>
      <c r="F11587" s="2"/>
    </row>
    <row r="11588" spans="1:6" ht="18" customHeight="1">
      <c r="A11588" s="2">
        <v>9032899094</v>
      </c>
      <c r="B11588" s="2" t="s">
        <v>17936</v>
      </c>
      <c r="C11588" s="2" t="s">
        <v>17906</v>
      </c>
      <c r="D11588" s="2" t="s">
        <v>14241</v>
      </c>
      <c r="E11588" s="2" t="s">
        <v>149</v>
      </c>
      <c r="F11588" s="2">
        <v>3</v>
      </c>
    </row>
    <row r="11589" spans="1:6" ht="18" customHeight="1">
      <c r="A11589" s="2">
        <v>9032899099</v>
      </c>
      <c r="B11589" s="2" t="s">
        <v>17937</v>
      </c>
      <c r="C11589" s="2" t="s">
        <v>17906</v>
      </c>
      <c r="D11589" s="2" t="s">
        <v>14241</v>
      </c>
      <c r="E11589" s="2" t="s">
        <v>149</v>
      </c>
      <c r="F11589" s="2"/>
    </row>
    <row r="11590" spans="1:6" ht="18" customHeight="1">
      <c r="A11590" s="2">
        <v>9032900001</v>
      </c>
      <c r="B11590" s="2" t="s">
        <v>17938</v>
      </c>
      <c r="C11590" s="2" t="s">
        <v>14326</v>
      </c>
      <c r="D11590" s="2" t="s">
        <v>149</v>
      </c>
      <c r="E11590" s="2"/>
      <c r="F11590" s="2"/>
    </row>
    <row r="11591" spans="1:6" ht="18" customHeight="1">
      <c r="A11591" s="2">
        <v>9032900010</v>
      </c>
      <c r="B11591" s="2" t="s">
        <v>17939</v>
      </c>
      <c r="C11591" s="2" t="s">
        <v>14326</v>
      </c>
      <c r="D11591" s="2" t="s">
        <v>149</v>
      </c>
      <c r="E11591" s="2"/>
      <c r="F11591" s="2"/>
    </row>
    <row r="11592" spans="1:6" ht="18" customHeight="1">
      <c r="A11592" s="2">
        <v>9032900090</v>
      </c>
      <c r="B11592" s="2" t="s">
        <v>17940</v>
      </c>
      <c r="C11592" s="2" t="s">
        <v>14326</v>
      </c>
      <c r="D11592" s="2" t="s">
        <v>149</v>
      </c>
      <c r="E11592" s="2"/>
      <c r="F11592" s="2"/>
    </row>
    <row r="11593" spans="1:6" ht="18" customHeight="1">
      <c r="A11593" s="2">
        <v>9033000010</v>
      </c>
      <c r="B11593" s="2" t="s">
        <v>17941</v>
      </c>
      <c r="C11593" s="2" t="s">
        <v>14326</v>
      </c>
      <c r="D11593" s="2" t="s">
        <v>149</v>
      </c>
      <c r="E11593" s="2"/>
      <c r="F11593" s="2"/>
    </row>
    <row r="11594" spans="1:6" ht="18" customHeight="1">
      <c r="A11594" s="2">
        <v>9033000090</v>
      </c>
      <c r="B11594" s="2" t="s">
        <v>17942</v>
      </c>
      <c r="C11594" s="2" t="s">
        <v>14326</v>
      </c>
      <c r="D11594" s="2" t="s">
        <v>149</v>
      </c>
      <c r="E11594" s="2"/>
      <c r="F11594" s="2"/>
    </row>
    <row r="11595" spans="1:6" ht="18" customHeight="1">
      <c r="A11595" s="2">
        <v>9101110000</v>
      </c>
      <c r="B11595" s="2" t="s">
        <v>17943</v>
      </c>
      <c r="C11595" s="2" t="s">
        <v>17944</v>
      </c>
      <c r="D11595" s="2" t="s">
        <v>4687</v>
      </c>
      <c r="E11595" s="2" t="s">
        <v>149</v>
      </c>
      <c r="F11595" s="2"/>
    </row>
    <row r="11596" spans="1:6" ht="18" customHeight="1">
      <c r="A11596" s="2">
        <v>9101191000</v>
      </c>
      <c r="B11596" s="2" t="s">
        <v>17945</v>
      </c>
      <c r="C11596" s="2" t="s">
        <v>17944</v>
      </c>
      <c r="D11596" s="2" t="s">
        <v>4687</v>
      </c>
      <c r="E11596" s="2" t="s">
        <v>149</v>
      </c>
      <c r="F11596" s="2"/>
    </row>
    <row r="11597" spans="1:6" ht="18" customHeight="1">
      <c r="A11597" s="2">
        <v>9101199000</v>
      </c>
      <c r="B11597" s="2" t="s">
        <v>17946</v>
      </c>
      <c r="C11597" s="2" t="s">
        <v>17944</v>
      </c>
      <c r="D11597" s="2" t="s">
        <v>4687</v>
      </c>
      <c r="E11597" s="2" t="s">
        <v>149</v>
      </c>
      <c r="F11597" s="2"/>
    </row>
    <row r="11598" spans="1:6" ht="18" customHeight="1">
      <c r="A11598" s="2">
        <v>9101210010</v>
      </c>
      <c r="B11598" s="2" t="s">
        <v>17947</v>
      </c>
      <c r="C11598" s="2" t="s">
        <v>17944</v>
      </c>
      <c r="D11598" s="2" t="s">
        <v>4687</v>
      </c>
      <c r="E11598" s="2" t="s">
        <v>149</v>
      </c>
      <c r="F11598" s="2" t="s">
        <v>8587</v>
      </c>
    </row>
    <row r="11599" spans="1:6" ht="18" customHeight="1">
      <c r="A11599" s="2">
        <v>9101210090</v>
      </c>
      <c r="B11599" s="2" t="s">
        <v>17948</v>
      </c>
      <c r="C11599" s="2" t="s">
        <v>17944</v>
      </c>
      <c r="D11599" s="2" t="s">
        <v>4687</v>
      </c>
      <c r="E11599" s="2" t="s">
        <v>149</v>
      </c>
      <c r="F11599" s="2"/>
    </row>
    <row r="11600" spans="1:6" ht="18" customHeight="1">
      <c r="A11600" s="2">
        <v>9101290010</v>
      </c>
      <c r="B11600" s="2" t="s">
        <v>17949</v>
      </c>
      <c r="C11600" s="2" t="s">
        <v>17944</v>
      </c>
      <c r="D11600" s="2" t="s">
        <v>4687</v>
      </c>
      <c r="E11600" s="2" t="s">
        <v>149</v>
      </c>
      <c r="F11600" s="2" t="s">
        <v>8587</v>
      </c>
    </row>
    <row r="11601" spans="1:6" ht="18" customHeight="1">
      <c r="A11601" s="2">
        <v>9101290090</v>
      </c>
      <c r="B11601" s="2" t="s">
        <v>17950</v>
      </c>
      <c r="C11601" s="2" t="s">
        <v>17944</v>
      </c>
      <c r="D11601" s="2" t="s">
        <v>4687</v>
      </c>
      <c r="E11601" s="2" t="s">
        <v>149</v>
      </c>
      <c r="F11601" s="2"/>
    </row>
    <row r="11602" spans="1:6" ht="18" customHeight="1">
      <c r="A11602" s="2">
        <v>9101910000</v>
      </c>
      <c r="B11602" s="2" t="s">
        <v>17951</v>
      </c>
      <c r="C11602" s="2" t="s">
        <v>17944</v>
      </c>
      <c r="D11602" s="2" t="s">
        <v>4687</v>
      </c>
      <c r="E11602" s="2" t="s">
        <v>149</v>
      </c>
      <c r="F11602" s="2"/>
    </row>
    <row r="11603" spans="1:6" ht="18" customHeight="1">
      <c r="A11603" s="2">
        <v>9101990000</v>
      </c>
      <c r="B11603" s="2" t="s">
        <v>17952</v>
      </c>
      <c r="C11603" s="2" t="s">
        <v>17944</v>
      </c>
      <c r="D11603" s="2" t="s">
        <v>4687</v>
      </c>
      <c r="E11603" s="2" t="s">
        <v>149</v>
      </c>
      <c r="F11603" s="2"/>
    </row>
    <row r="11604" spans="1:6" ht="18" customHeight="1">
      <c r="A11604" s="2">
        <v>9102110000</v>
      </c>
      <c r="B11604" s="2" t="s">
        <v>17953</v>
      </c>
      <c r="C11604" s="2" t="s">
        <v>17954</v>
      </c>
      <c r="D11604" s="2" t="s">
        <v>4687</v>
      </c>
      <c r="E11604" s="2" t="s">
        <v>149</v>
      </c>
      <c r="F11604" s="2"/>
    </row>
    <row r="11605" spans="1:6" ht="18" customHeight="1">
      <c r="A11605" s="2">
        <v>9102120000</v>
      </c>
      <c r="B11605" s="2" t="s">
        <v>17955</v>
      </c>
      <c r="C11605" s="2" t="s">
        <v>17954</v>
      </c>
      <c r="D11605" s="2" t="s">
        <v>4687</v>
      </c>
      <c r="E11605" s="2" t="s">
        <v>149</v>
      </c>
      <c r="F11605" s="2"/>
    </row>
    <row r="11606" spans="1:6" ht="18" customHeight="1">
      <c r="A11606" s="2">
        <v>9102190000</v>
      </c>
      <c r="B11606" s="2" t="s">
        <v>17956</v>
      </c>
      <c r="C11606" s="2" t="s">
        <v>17954</v>
      </c>
      <c r="D11606" s="2" t="s">
        <v>4687</v>
      </c>
      <c r="E11606" s="2" t="s">
        <v>149</v>
      </c>
      <c r="F11606" s="2"/>
    </row>
    <row r="11607" spans="1:6" ht="18" customHeight="1">
      <c r="A11607" s="2">
        <v>9102210010</v>
      </c>
      <c r="B11607" s="2" t="s">
        <v>17957</v>
      </c>
      <c r="C11607" s="2" t="s">
        <v>17954</v>
      </c>
      <c r="D11607" s="2" t="s">
        <v>4687</v>
      </c>
      <c r="E11607" s="2" t="s">
        <v>149</v>
      </c>
      <c r="F11607" s="2" t="s">
        <v>8587</v>
      </c>
    </row>
    <row r="11608" spans="1:6" ht="18" customHeight="1">
      <c r="A11608" s="2">
        <v>9102210090</v>
      </c>
      <c r="B11608" s="2" t="s">
        <v>17958</v>
      </c>
      <c r="C11608" s="2" t="s">
        <v>17954</v>
      </c>
      <c r="D11608" s="2" t="s">
        <v>4687</v>
      </c>
      <c r="E11608" s="2" t="s">
        <v>149</v>
      </c>
      <c r="F11608" s="2"/>
    </row>
    <row r="11609" spans="1:6" ht="18" customHeight="1">
      <c r="A11609" s="2">
        <v>9102290010</v>
      </c>
      <c r="B11609" s="2" t="s">
        <v>17959</v>
      </c>
      <c r="C11609" s="2" t="s">
        <v>17954</v>
      </c>
      <c r="D11609" s="2" t="s">
        <v>4687</v>
      </c>
      <c r="E11609" s="2" t="s">
        <v>149</v>
      </c>
      <c r="F11609" s="2" t="s">
        <v>8587</v>
      </c>
    </row>
    <row r="11610" spans="1:6" ht="18" customHeight="1">
      <c r="A11610" s="2">
        <v>9102290090</v>
      </c>
      <c r="B11610" s="2" t="s">
        <v>17960</v>
      </c>
      <c r="C11610" s="2" t="s">
        <v>17954</v>
      </c>
      <c r="D11610" s="2" t="s">
        <v>4687</v>
      </c>
      <c r="E11610" s="2" t="s">
        <v>149</v>
      </c>
      <c r="F11610" s="2"/>
    </row>
    <row r="11611" spans="1:6" ht="18" customHeight="1">
      <c r="A11611" s="2">
        <v>9102910000</v>
      </c>
      <c r="B11611" s="2" t="s">
        <v>17961</v>
      </c>
      <c r="C11611" s="2" t="s">
        <v>17954</v>
      </c>
      <c r="D11611" s="2" t="s">
        <v>4687</v>
      </c>
      <c r="E11611" s="2" t="s">
        <v>149</v>
      </c>
      <c r="F11611" s="2"/>
    </row>
    <row r="11612" spans="1:6" ht="18" customHeight="1">
      <c r="A11612" s="2">
        <v>9102990000</v>
      </c>
      <c r="B11612" s="2" t="s">
        <v>17962</v>
      </c>
      <c r="C11612" s="2" t="s">
        <v>17954</v>
      </c>
      <c r="D11612" s="2" t="s">
        <v>4687</v>
      </c>
      <c r="E11612" s="2" t="s">
        <v>149</v>
      </c>
      <c r="F11612" s="2"/>
    </row>
    <row r="11613" spans="1:6" ht="18" customHeight="1">
      <c r="A11613" s="2">
        <v>9103100000</v>
      </c>
      <c r="B11613" s="2" t="s">
        <v>17963</v>
      </c>
      <c r="C11613" s="2" t="s">
        <v>17964</v>
      </c>
      <c r="D11613" s="2" t="s">
        <v>4687</v>
      </c>
      <c r="E11613" s="2" t="s">
        <v>149</v>
      </c>
      <c r="F11613" s="2"/>
    </row>
    <row r="11614" spans="1:6" ht="18" customHeight="1">
      <c r="A11614" s="2">
        <v>9103900000</v>
      </c>
      <c r="B11614" s="2" t="s">
        <v>17965</v>
      </c>
      <c r="C11614" s="2" t="s">
        <v>17964</v>
      </c>
      <c r="D11614" s="2" t="s">
        <v>4687</v>
      </c>
      <c r="E11614" s="2" t="s">
        <v>149</v>
      </c>
      <c r="F11614" s="2"/>
    </row>
    <row r="11615" spans="1:6" ht="18" customHeight="1">
      <c r="A11615" s="2">
        <v>9104000000</v>
      </c>
      <c r="B11615" s="2" t="s">
        <v>17966</v>
      </c>
      <c r="C11615" s="2" t="s">
        <v>14351</v>
      </c>
      <c r="D11615" s="2" t="s">
        <v>4687</v>
      </c>
      <c r="E11615" s="2" t="s">
        <v>149</v>
      </c>
      <c r="F11615" s="2"/>
    </row>
    <row r="11616" spans="1:6" ht="18" customHeight="1">
      <c r="A11616" s="2">
        <v>9105110000</v>
      </c>
      <c r="B11616" s="2" t="s">
        <v>17967</v>
      </c>
      <c r="C11616" s="2" t="s">
        <v>17964</v>
      </c>
      <c r="D11616" s="2" t="s">
        <v>4687</v>
      </c>
      <c r="E11616" s="2" t="s">
        <v>149</v>
      </c>
      <c r="F11616" s="2"/>
    </row>
    <row r="11617" spans="1:6" ht="18" customHeight="1">
      <c r="A11617" s="2">
        <v>9105190000</v>
      </c>
      <c r="B11617" s="2" t="s">
        <v>17968</v>
      </c>
      <c r="C11617" s="2" t="s">
        <v>17964</v>
      </c>
      <c r="D11617" s="2" t="s">
        <v>4687</v>
      </c>
      <c r="E11617" s="2" t="s">
        <v>149</v>
      </c>
      <c r="F11617" s="2"/>
    </row>
    <row r="11618" spans="1:6" ht="18" customHeight="1">
      <c r="A11618" s="2">
        <v>9105210000</v>
      </c>
      <c r="B11618" s="2" t="s">
        <v>17969</v>
      </c>
      <c r="C11618" s="2" t="s">
        <v>17964</v>
      </c>
      <c r="D11618" s="2" t="s">
        <v>4687</v>
      </c>
      <c r="E11618" s="2" t="s">
        <v>149</v>
      </c>
      <c r="F11618" s="2"/>
    </row>
    <row r="11619" spans="1:6" ht="18" customHeight="1">
      <c r="A11619" s="2">
        <v>9105290000</v>
      </c>
      <c r="B11619" s="2" t="s">
        <v>17970</v>
      </c>
      <c r="C11619" s="2" t="s">
        <v>17964</v>
      </c>
      <c r="D11619" s="2" t="s">
        <v>4687</v>
      </c>
      <c r="E11619" s="2" t="s">
        <v>149</v>
      </c>
      <c r="F11619" s="2"/>
    </row>
    <row r="11620" spans="1:6" ht="18" customHeight="1">
      <c r="A11620" s="2">
        <v>9105911000</v>
      </c>
      <c r="B11620" s="2" t="s">
        <v>17971</v>
      </c>
      <c r="C11620" s="2" t="s">
        <v>17972</v>
      </c>
      <c r="D11620" s="2" t="s">
        <v>4687</v>
      </c>
      <c r="E11620" s="2" t="s">
        <v>149</v>
      </c>
      <c r="F11620" s="2"/>
    </row>
    <row r="11621" spans="1:6" ht="18" customHeight="1">
      <c r="A11621" s="2">
        <v>9105919000</v>
      </c>
      <c r="B11621" s="2" t="s">
        <v>17973</v>
      </c>
      <c r="C11621" s="2" t="s">
        <v>17974</v>
      </c>
      <c r="D11621" s="2" t="s">
        <v>4687</v>
      </c>
      <c r="E11621" s="2" t="s">
        <v>149</v>
      </c>
      <c r="F11621" s="2"/>
    </row>
    <row r="11622" spans="1:6" ht="18" customHeight="1">
      <c r="A11622" s="2">
        <v>9105990000</v>
      </c>
      <c r="B11622" s="2" t="s">
        <v>17975</v>
      </c>
      <c r="C11622" s="2" t="s">
        <v>17974</v>
      </c>
      <c r="D11622" s="2" t="s">
        <v>4687</v>
      </c>
      <c r="E11622" s="2" t="s">
        <v>149</v>
      </c>
      <c r="F11622" s="2"/>
    </row>
    <row r="11623" spans="1:6" ht="18" customHeight="1">
      <c r="A11623" s="2">
        <v>9106100000</v>
      </c>
      <c r="B11623" s="2" t="s">
        <v>17976</v>
      </c>
      <c r="C11623" s="2" t="s">
        <v>17974</v>
      </c>
      <c r="D11623" s="2" t="s">
        <v>4687</v>
      </c>
      <c r="E11623" s="2" t="s">
        <v>149</v>
      </c>
      <c r="F11623" s="2"/>
    </row>
    <row r="11624" spans="1:6" ht="18" customHeight="1">
      <c r="A11624" s="2">
        <v>9106900000</v>
      </c>
      <c r="B11624" s="2" t="s">
        <v>17977</v>
      </c>
      <c r="C11624" s="2" t="s">
        <v>17974</v>
      </c>
      <c r="D11624" s="2" t="s">
        <v>4687</v>
      </c>
      <c r="E11624" s="2" t="s">
        <v>149</v>
      </c>
      <c r="F11624" s="2"/>
    </row>
    <row r="11625" spans="1:6" ht="18" customHeight="1">
      <c r="A11625" s="2">
        <v>9107000000</v>
      </c>
      <c r="B11625" s="2" t="s">
        <v>17978</v>
      </c>
      <c r="C11625" s="2" t="s">
        <v>17974</v>
      </c>
      <c r="D11625" s="2" t="s">
        <v>5439</v>
      </c>
      <c r="E11625" s="2" t="s">
        <v>149</v>
      </c>
      <c r="F11625" s="2"/>
    </row>
    <row r="11626" spans="1:6" ht="18" customHeight="1">
      <c r="A11626" s="2">
        <v>9108110000</v>
      </c>
      <c r="B11626" s="2" t="s">
        <v>17979</v>
      </c>
      <c r="C11626" s="2" t="s">
        <v>17980</v>
      </c>
      <c r="D11626" s="2" t="s">
        <v>4687</v>
      </c>
      <c r="E11626" s="2" t="s">
        <v>149</v>
      </c>
      <c r="F11626" s="2"/>
    </row>
    <row r="11627" spans="1:6" ht="18" customHeight="1">
      <c r="A11627" s="2">
        <v>9108120000</v>
      </c>
      <c r="B11627" s="2" t="s">
        <v>17981</v>
      </c>
      <c r="C11627" s="2" t="s">
        <v>17980</v>
      </c>
      <c r="D11627" s="2" t="s">
        <v>4687</v>
      </c>
      <c r="E11627" s="2" t="s">
        <v>149</v>
      </c>
      <c r="F11627" s="2"/>
    </row>
    <row r="11628" spans="1:6" ht="18" customHeight="1">
      <c r="A11628" s="2">
        <v>9108190000</v>
      </c>
      <c r="B11628" s="2" t="s">
        <v>17982</v>
      </c>
      <c r="C11628" s="2" t="s">
        <v>17980</v>
      </c>
      <c r="D11628" s="2" t="s">
        <v>4687</v>
      </c>
      <c r="E11628" s="2" t="s">
        <v>149</v>
      </c>
      <c r="F11628" s="2"/>
    </row>
    <row r="11629" spans="1:6" ht="18" customHeight="1">
      <c r="A11629" s="2">
        <v>9108200000</v>
      </c>
      <c r="B11629" s="2" t="s">
        <v>17983</v>
      </c>
      <c r="C11629" s="2" t="s">
        <v>17980</v>
      </c>
      <c r="D11629" s="2" t="s">
        <v>4687</v>
      </c>
      <c r="E11629" s="2" t="s">
        <v>149</v>
      </c>
      <c r="F11629" s="2"/>
    </row>
    <row r="11630" spans="1:6" ht="18" customHeight="1">
      <c r="A11630" s="2">
        <v>9108901000</v>
      </c>
      <c r="B11630" s="2" t="s">
        <v>17984</v>
      </c>
      <c r="C11630" s="2" t="s">
        <v>17985</v>
      </c>
      <c r="D11630" s="2" t="s">
        <v>4687</v>
      </c>
      <c r="E11630" s="2" t="s">
        <v>149</v>
      </c>
      <c r="F11630" s="2"/>
    </row>
    <row r="11631" spans="1:6" ht="18" customHeight="1">
      <c r="A11631" s="2">
        <v>9108909000</v>
      </c>
      <c r="B11631" s="2" t="s">
        <v>17986</v>
      </c>
      <c r="C11631" s="2" t="s">
        <v>17987</v>
      </c>
      <c r="D11631" s="2" t="s">
        <v>4687</v>
      </c>
      <c r="E11631" s="2" t="s">
        <v>149</v>
      </c>
      <c r="F11631" s="2"/>
    </row>
    <row r="11632" spans="1:6" ht="18" customHeight="1">
      <c r="A11632" s="2">
        <v>9109100000</v>
      </c>
      <c r="B11632" s="2" t="s">
        <v>17988</v>
      </c>
      <c r="C11632" s="2" t="s">
        <v>17989</v>
      </c>
      <c r="D11632" s="2" t="s">
        <v>4687</v>
      </c>
      <c r="E11632" s="2" t="s">
        <v>149</v>
      </c>
      <c r="F11632" s="2"/>
    </row>
    <row r="11633" spans="1:6" ht="18" customHeight="1">
      <c r="A11633" s="2">
        <v>9109900000</v>
      </c>
      <c r="B11633" s="2" t="s">
        <v>17990</v>
      </c>
      <c r="C11633" s="2" t="s">
        <v>17989</v>
      </c>
      <c r="D11633" s="2" t="s">
        <v>4687</v>
      </c>
      <c r="E11633" s="2" t="s">
        <v>149</v>
      </c>
      <c r="F11633" s="2"/>
    </row>
    <row r="11634" spans="1:6" ht="18" customHeight="1">
      <c r="A11634" s="2">
        <v>9110110000</v>
      </c>
      <c r="B11634" s="2" t="s">
        <v>17991</v>
      </c>
      <c r="C11634" s="2" t="s">
        <v>17992</v>
      </c>
      <c r="D11634" s="2" t="s">
        <v>4687</v>
      </c>
      <c r="E11634" s="2" t="s">
        <v>149</v>
      </c>
      <c r="F11634" s="2"/>
    </row>
    <row r="11635" spans="1:6" ht="18" customHeight="1">
      <c r="A11635" s="2">
        <v>9110120000</v>
      </c>
      <c r="B11635" s="2" t="s">
        <v>17993</v>
      </c>
      <c r="C11635" s="2" t="s">
        <v>17992</v>
      </c>
      <c r="D11635" s="2" t="s">
        <v>149</v>
      </c>
      <c r="E11635" s="2"/>
      <c r="F11635" s="2"/>
    </row>
    <row r="11636" spans="1:6" ht="18" customHeight="1">
      <c r="A11636" s="2">
        <v>9110190000</v>
      </c>
      <c r="B11636" s="2" t="s">
        <v>17994</v>
      </c>
      <c r="C11636" s="2" t="s">
        <v>17992</v>
      </c>
      <c r="D11636" s="2" t="s">
        <v>149</v>
      </c>
      <c r="E11636" s="2"/>
      <c r="F11636" s="2"/>
    </row>
    <row r="11637" spans="1:6" ht="18" customHeight="1">
      <c r="A11637" s="2">
        <v>9110901000</v>
      </c>
      <c r="B11637" s="2" t="s">
        <v>17995</v>
      </c>
      <c r="C11637" s="2" t="s">
        <v>5398</v>
      </c>
      <c r="D11637" s="2" t="s">
        <v>149</v>
      </c>
      <c r="E11637" s="2" t="s">
        <v>4687</v>
      </c>
      <c r="F11637" s="2"/>
    </row>
    <row r="11638" spans="1:6" ht="18" customHeight="1">
      <c r="A11638" s="2">
        <v>9110909000</v>
      </c>
      <c r="B11638" s="2" t="s">
        <v>17996</v>
      </c>
      <c r="C11638" s="2" t="s">
        <v>5398</v>
      </c>
      <c r="D11638" s="2" t="s">
        <v>149</v>
      </c>
      <c r="E11638" s="2"/>
      <c r="F11638" s="2"/>
    </row>
    <row r="11639" spans="1:6" ht="18" customHeight="1">
      <c r="A11639" s="2">
        <v>9111100010</v>
      </c>
      <c r="B11639" s="2" t="s">
        <v>17997</v>
      </c>
      <c r="C11639" s="2" t="s">
        <v>17998</v>
      </c>
      <c r="D11639" s="2" t="s">
        <v>4687</v>
      </c>
      <c r="E11639" s="2" t="s">
        <v>149</v>
      </c>
      <c r="F11639" s="2" t="s">
        <v>7741</v>
      </c>
    </row>
    <row r="11640" spans="1:6" ht="18" customHeight="1">
      <c r="A11640" s="2">
        <v>9111100090</v>
      </c>
      <c r="B11640" s="2" t="s">
        <v>17999</v>
      </c>
      <c r="C11640" s="2" t="s">
        <v>17998</v>
      </c>
      <c r="D11640" s="2" t="s">
        <v>4687</v>
      </c>
      <c r="E11640" s="2" t="s">
        <v>149</v>
      </c>
      <c r="F11640" s="2"/>
    </row>
    <row r="11641" spans="1:6" ht="18" customHeight="1">
      <c r="A11641" s="2">
        <v>9111200000</v>
      </c>
      <c r="B11641" s="2" t="s">
        <v>18000</v>
      </c>
      <c r="C11641" s="2" t="s">
        <v>9873</v>
      </c>
      <c r="D11641" s="2" t="s">
        <v>4687</v>
      </c>
      <c r="E11641" s="2" t="s">
        <v>149</v>
      </c>
      <c r="F11641" s="2"/>
    </row>
    <row r="11642" spans="1:6" ht="18" customHeight="1">
      <c r="A11642" s="2">
        <v>9111800000</v>
      </c>
      <c r="B11642" s="2" t="s">
        <v>18001</v>
      </c>
      <c r="C11642" s="2" t="s">
        <v>9873</v>
      </c>
      <c r="D11642" s="2" t="s">
        <v>4687</v>
      </c>
      <c r="E11642" s="2" t="s">
        <v>149</v>
      </c>
      <c r="F11642" s="2"/>
    </row>
    <row r="11643" spans="1:6" ht="18" customHeight="1">
      <c r="A11643" s="2">
        <v>9111900000</v>
      </c>
      <c r="B11643" s="2" t="s">
        <v>18002</v>
      </c>
      <c r="C11643" s="2" t="s">
        <v>11065</v>
      </c>
      <c r="D11643" s="2" t="s">
        <v>149</v>
      </c>
      <c r="E11643" s="2"/>
      <c r="F11643" s="2"/>
    </row>
    <row r="11644" spans="1:6" ht="18" customHeight="1">
      <c r="A11644" s="2">
        <v>9112200000</v>
      </c>
      <c r="B11644" s="2" t="s">
        <v>18003</v>
      </c>
      <c r="C11644" s="2" t="s">
        <v>5398</v>
      </c>
      <c r="D11644" s="2" t="s">
        <v>4687</v>
      </c>
      <c r="E11644" s="2" t="s">
        <v>149</v>
      </c>
      <c r="F11644" s="2"/>
    </row>
    <row r="11645" spans="1:6" ht="18" customHeight="1">
      <c r="A11645" s="2">
        <v>9112900000</v>
      </c>
      <c r="B11645" s="2" t="s">
        <v>18004</v>
      </c>
      <c r="C11645" s="2" t="s">
        <v>5398</v>
      </c>
      <c r="D11645" s="2" t="s">
        <v>149</v>
      </c>
      <c r="E11645" s="2"/>
      <c r="F11645" s="2"/>
    </row>
    <row r="11646" spans="1:6" ht="18" customHeight="1">
      <c r="A11646" s="2">
        <v>9113100010</v>
      </c>
      <c r="B11646" s="2" t="s">
        <v>18005</v>
      </c>
      <c r="C11646" s="2" t="s">
        <v>18006</v>
      </c>
      <c r="D11646" s="2" t="s">
        <v>149</v>
      </c>
      <c r="E11646" s="2"/>
      <c r="F11646" s="2" t="s">
        <v>7741</v>
      </c>
    </row>
    <row r="11647" spans="1:6" ht="18" customHeight="1">
      <c r="A11647" s="2">
        <v>9113100090</v>
      </c>
      <c r="B11647" s="2" t="s">
        <v>18007</v>
      </c>
      <c r="C11647" s="2" t="s">
        <v>18006</v>
      </c>
      <c r="D11647" s="2" t="s">
        <v>149</v>
      </c>
      <c r="E11647" s="2"/>
      <c r="F11647" s="2"/>
    </row>
    <row r="11648" spans="1:6" ht="18" customHeight="1">
      <c r="A11648" s="2">
        <v>9113200000</v>
      </c>
      <c r="B11648" s="2" t="s">
        <v>18008</v>
      </c>
      <c r="C11648" s="2" t="s">
        <v>18009</v>
      </c>
      <c r="D11648" s="2" t="s">
        <v>149</v>
      </c>
      <c r="E11648" s="2"/>
      <c r="F11648" s="2"/>
    </row>
    <row r="11649" spans="1:6" ht="18" customHeight="1">
      <c r="A11649" s="2">
        <v>9113900010</v>
      </c>
      <c r="B11649" s="2" t="s">
        <v>18010</v>
      </c>
      <c r="C11649" s="2" t="s">
        <v>18011</v>
      </c>
      <c r="D11649" s="2" t="s">
        <v>149</v>
      </c>
      <c r="E11649" s="2"/>
      <c r="F11649" s="2" t="s">
        <v>8607</v>
      </c>
    </row>
    <row r="11650" spans="1:6" ht="18" customHeight="1">
      <c r="A11650" s="2">
        <v>9113900090</v>
      </c>
      <c r="B11650" s="2" t="s">
        <v>18012</v>
      </c>
      <c r="C11650" s="2" t="s">
        <v>18011</v>
      </c>
      <c r="D11650" s="2" t="s">
        <v>149</v>
      </c>
      <c r="E11650" s="2"/>
      <c r="F11650" s="2"/>
    </row>
    <row r="11651" spans="1:6" ht="18" customHeight="1">
      <c r="A11651" s="2">
        <v>9114300000</v>
      </c>
      <c r="B11651" s="2" t="s">
        <v>18013</v>
      </c>
      <c r="C11651" s="2" t="s">
        <v>18014</v>
      </c>
      <c r="D11651" s="2" t="s">
        <v>149</v>
      </c>
      <c r="E11651" s="2"/>
      <c r="F11651" s="2"/>
    </row>
    <row r="11652" spans="1:6" ht="18" customHeight="1">
      <c r="A11652" s="2">
        <v>9114400000</v>
      </c>
      <c r="B11652" s="2" t="s">
        <v>18015</v>
      </c>
      <c r="C11652" s="2" t="s">
        <v>18014</v>
      </c>
      <c r="D11652" s="2" t="s">
        <v>149</v>
      </c>
      <c r="E11652" s="2"/>
      <c r="F11652" s="2"/>
    </row>
    <row r="11653" spans="1:6" ht="18" customHeight="1">
      <c r="A11653" s="2">
        <v>9114901000</v>
      </c>
      <c r="B11653" s="2" t="s">
        <v>18016</v>
      </c>
      <c r="C11653" s="2" t="s">
        <v>18017</v>
      </c>
      <c r="D11653" s="2" t="s">
        <v>149</v>
      </c>
      <c r="E11653" s="2"/>
      <c r="F11653" s="2"/>
    </row>
    <row r="11654" spans="1:6" ht="18" customHeight="1">
      <c r="A11654" s="2">
        <v>9114902000</v>
      </c>
      <c r="B11654" s="2" t="s">
        <v>18018</v>
      </c>
      <c r="C11654" s="2" t="s">
        <v>18017</v>
      </c>
      <c r="D11654" s="2" t="s">
        <v>149</v>
      </c>
      <c r="E11654" s="2"/>
      <c r="F11654" s="2"/>
    </row>
    <row r="11655" spans="1:6" ht="18" customHeight="1">
      <c r="A11655" s="2">
        <v>9114909000</v>
      </c>
      <c r="B11655" s="2" t="s">
        <v>18019</v>
      </c>
      <c r="C11655" s="2" t="s">
        <v>18014</v>
      </c>
      <c r="D11655" s="2" t="s">
        <v>149</v>
      </c>
      <c r="E11655" s="2"/>
      <c r="F11655" s="2"/>
    </row>
    <row r="11656" spans="1:6" ht="18" customHeight="1">
      <c r="A11656" s="2">
        <v>9201100000</v>
      </c>
      <c r="B11656" s="2" t="s">
        <v>18020</v>
      </c>
      <c r="C11656" s="2" t="s">
        <v>18021</v>
      </c>
      <c r="D11656" s="2" t="s">
        <v>14241</v>
      </c>
      <c r="E11656" s="2" t="s">
        <v>149</v>
      </c>
      <c r="F11656" s="2"/>
    </row>
    <row r="11657" spans="1:6" ht="18" customHeight="1">
      <c r="A11657" s="2">
        <v>9201200001</v>
      </c>
      <c r="B11657" s="2" t="s">
        <v>18022</v>
      </c>
      <c r="C11657" s="2" t="s">
        <v>18021</v>
      </c>
      <c r="D11657" s="2" t="s">
        <v>14241</v>
      </c>
      <c r="E11657" s="2" t="s">
        <v>149</v>
      </c>
      <c r="F11657" s="2"/>
    </row>
    <row r="11658" spans="1:6" ht="18" customHeight="1">
      <c r="A11658" s="2">
        <v>9201200090</v>
      </c>
      <c r="B11658" s="2" t="s">
        <v>18023</v>
      </c>
      <c r="C11658" s="2" t="s">
        <v>18021</v>
      </c>
      <c r="D11658" s="2" t="s">
        <v>14241</v>
      </c>
      <c r="E11658" s="2" t="s">
        <v>149</v>
      </c>
      <c r="F11658" s="2"/>
    </row>
    <row r="11659" spans="1:6" ht="18" customHeight="1">
      <c r="A11659" s="2">
        <v>9201900000</v>
      </c>
      <c r="B11659" s="2" t="s">
        <v>18024</v>
      </c>
      <c r="C11659" s="2" t="s">
        <v>18021</v>
      </c>
      <c r="D11659" s="2" t="s">
        <v>14241</v>
      </c>
      <c r="E11659" s="2" t="s">
        <v>149</v>
      </c>
      <c r="F11659" s="2"/>
    </row>
    <row r="11660" spans="1:6" ht="18" customHeight="1">
      <c r="A11660" s="2">
        <v>9202100011</v>
      </c>
      <c r="B11660" s="2" t="s">
        <v>18025</v>
      </c>
      <c r="C11660" s="2" t="s">
        <v>18026</v>
      </c>
      <c r="D11660" s="2" t="s">
        <v>5439</v>
      </c>
      <c r="E11660" s="2" t="s">
        <v>149</v>
      </c>
      <c r="F11660" s="2" t="s">
        <v>8607</v>
      </c>
    </row>
    <row r="11661" spans="1:6" ht="18" customHeight="1">
      <c r="A11661" s="2">
        <v>9202100019</v>
      </c>
      <c r="B11661" s="2" t="s">
        <v>18027</v>
      </c>
      <c r="C11661" s="2" t="s">
        <v>18026</v>
      </c>
      <c r="D11661" s="2" t="s">
        <v>5439</v>
      </c>
      <c r="E11661" s="2" t="s">
        <v>149</v>
      </c>
      <c r="F11661" s="2" t="s">
        <v>8607</v>
      </c>
    </row>
    <row r="11662" spans="1:6" ht="18" customHeight="1">
      <c r="A11662" s="2">
        <v>9202100091</v>
      </c>
      <c r="B11662" s="2" t="s">
        <v>18028</v>
      </c>
      <c r="C11662" s="2" t="s">
        <v>18026</v>
      </c>
      <c r="D11662" s="2" t="s">
        <v>5439</v>
      </c>
      <c r="E11662" s="2" t="s">
        <v>149</v>
      </c>
      <c r="F11662" s="2"/>
    </row>
    <row r="11663" spans="1:6" ht="18" customHeight="1">
      <c r="A11663" s="2">
        <v>9202100099</v>
      </c>
      <c r="B11663" s="2" t="s">
        <v>18029</v>
      </c>
      <c r="C11663" s="2" t="s">
        <v>18026</v>
      </c>
      <c r="D11663" s="2" t="s">
        <v>5439</v>
      </c>
      <c r="E11663" s="2" t="s">
        <v>149</v>
      </c>
      <c r="F11663" s="2"/>
    </row>
    <row r="11664" spans="1:6" ht="18" customHeight="1">
      <c r="A11664" s="2">
        <v>9202900010</v>
      </c>
      <c r="B11664" s="2" t="s">
        <v>18030</v>
      </c>
      <c r="C11664" s="2" t="s">
        <v>18031</v>
      </c>
      <c r="D11664" s="2" t="s">
        <v>5439</v>
      </c>
      <c r="E11664" s="2" t="s">
        <v>149</v>
      </c>
      <c r="F11664" s="2" t="s">
        <v>8607</v>
      </c>
    </row>
    <row r="11665" spans="1:6" ht="18" customHeight="1">
      <c r="A11665" s="2">
        <v>9202900090</v>
      </c>
      <c r="B11665" s="2" t="s">
        <v>18032</v>
      </c>
      <c r="C11665" s="2" t="s">
        <v>18031</v>
      </c>
      <c r="D11665" s="2" t="s">
        <v>5439</v>
      </c>
      <c r="E11665" s="2" t="s">
        <v>149</v>
      </c>
      <c r="F11665" s="2"/>
    </row>
    <row r="11666" spans="1:6" ht="18" customHeight="1">
      <c r="A11666" s="2">
        <v>9205100001</v>
      </c>
      <c r="B11666" s="2" t="s">
        <v>18033</v>
      </c>
      <c r="C11666" s="2" t="s">
        <v>18034</v>
      </c>
      <c r="D11666" s="2" t="s">
        <v>4687</v>
      </c>
      <c r="E11666" s="2" t="s">
        <v>149</v>
      </c>
      <c r="F11666" s="2"/>
    </row>
    <row r="11667" spans="1:6" ht="18" customHeight="1">
      <c r="A11667" s="2">
        <v>9205100090</v>
      </c>
      <c r="B11667" s="2" t="s">
        <v>18035</v>
      </c>
      <c r="C11667" s="2" t="s">
        <v>18034</v>
      </c>
      <c r="D11667" s="2" t="s">
        <v>5439</v>
      </c>
      <c r="E11667" s="2" t="s">
        <v>149</v>
      </c>
      <c r="F11667" s="2"/>
    </row>
    <row r="11668" spans="1:6" ht="18" customHeight="1">
      <c r="A11668" s="2">
        <v>9205901000</v>
      </c>
      <c r="B11668" s="2" t="s">
        <v>18036</v>
      </c>
      <c r="C11668" s="2" t="s">
        <v>18034</v>
      </c>
      <c r="D11668" s="2" t="s">
        <v>14241</v>
      </c>
      <c r="E11668" s="2" t="s">
        <v>149</v>
      </c>
      <c r="F11668" s="2"/>
    </row>
    <row r="11669" spans="1:6" ht="18" customHeight="1">
      <c r="A11669" s="2">
        <v>9205902000</v>
      </c>
      <c r="B11669" s="2" t="s">
        <v>18037</v>
      </c>
      <c r="C11669" s="2" t="s">
        <v>18034</v>
      </c>
      <c r="D11669" s="2" t="s">
        <v>5439</v>
      </c>
      <c r="E11669" s="2" t="s">
        <v>149</v>
      </c>
      <c r="F11669" s="2"/>
    </row>
    <row r="11670" spans="1:6" ht="18" customHeight="1">
      <c r="A11670" s="2">
        <v>9205903000</v>
      </c>
      <c r="B11670" s="2" t="s">
        <v>18038</v>
      </c>
      <c r="C11670" s="2" t="s">
        <v>18034</v>
      </c>
      <c r="D11670" s="2" t="s">
        <v>5439</v>
      </c>
      <c r="E11670" s="2" t="s">
        <v>149</v>
      </c>
      <c r="F11670" s="2"/>
    </row>
    <row r="11671" spans="1:6" ht="18" customHeight="1">
      <c r="A11671" s="2">
        <v>9205909001</v>
      </c>
      <c r="B11671" s="2" t="s">
        <v>18039</v>
      </c>
      <c r="C11671" s="2" t="s">
        <v>18034</v>
      </c>
      <c r="D11671" s="2" t="s">
        <v>4687</v>
      </c>
      <c r="E11671" s="2" t="s">
        <v>149</v>
      </c>
      <c r="F11671" s="2"/>
    </row>
    <row r="11672" spans="1:6" ht="18" customHeight="1">
      <c r="A11672" s="2">
        <v>9205909091</v>
      </c>
      <c r="B11672" s="2" t="s">
        <v>18040</v>
      </c>
      <c r="C11672" s="2" t="s">
        <v>18034</v>
      </c>
      <c r="D11672" s="2" t="s">
        <v>5439</v>
      </c>
      <c r="E11672" s="2" t="s">
        <v>149</v>
      </c>
      <c r="F11672" s="2" t="s">
        <v>8587</v>
      </c>
    </row>
    <row r="11673" spans="1:6" ht="18" customHeight="1">
      <c r="A11673" s="2">
        <v>9205909099</v>
      </c>
      <c r="B11673" s="2" t="s">
        <v>18041</v>
      </c>
      <c r="C11673" s="2" t="s">
        <v>18034</v>
      </c>
      <c r="D11673" s="2" t="s">
        <v>5439</v>
      </c>
      <c r="E11673" s="2" t="s">
        <v>149</v>
      </c>
      <c r="F11673" s="2"/>
    </row>
    <row r="11674" spans="1:6" ht="18" customHeight="1">
      <c r="A11674" s="2">
        <v>9206000010</v>
      </c>
      <c r="B11674" s="2" t="s">
        <v>18042</v>
      </c>
      <c r="C11674" s="2" t="s">
        <v>18026</v>
      </c>
      <c r="D11674" s="2" t="s">
        <v>5439</v>
      </c>
      <c r="E11674" s="2" t="s">
        <v>149</v>
      </c>
      <c r="F11674" s="2" t="s">
        <v>8587</v>
      </c>
    </row>
    <row r="11675" spans="1:6" ht="18" customHeight="1">
      <c r="A11675" s="2">
        <v>9206000090</v>
      </c>
      <c r="B11675" s="2" t="s">
        <v>18043</v>
      </c>
      <c r="C11675" s="2" t="s">
        <v>18026</v>
      </c>
      <c r="D11675" s="2" t="s">
        <v>5439</v>
      </c>
      <c r="E11675" s="2" t="s">
        <v>149</v>
      </c>
      <c r="F11675" s="2"/>
    </row>
    <row r="11676" spans="1:6" ht="18" customHeight="1">
      <c r="A11676" s="2">
        <v>9207100000</v>
      </c>
      <c r="B11676" s="2" t="s">
        <v>18044</v>
      </c>
      <c r="C11676" s="2" t="s">
        <v>18034</v>
      </c>
      <c r="D11676" s="2" t="s">
        <v>5439</v>
      </c>
      <c r="E11676" s="2" t="s">
        <v>149</v>
      </c>
      <c r="F11676" s="2"/>
    </row>
    <row r="11677" spans="1:6" ht="18" customHeight="1">
      <c r="A11677" s="2">
        <v>9207900010</v>
      </c>
      <c r="B11677" s="2" t="s">
        <v>18045</v>
      </c>
      <c r="C11677" s="2" t="s">
        <v>18034</v>
      </c>
      <c r="D11677" s="2" t="s">
        <v>5439</v>
      </c>
      <c r="E11677" s="2" t="s">
        <v>149</v>
      </c>
      <c r="F11677" s="2" t="s">
        <v>8587</v>
      </c>
    </row>
    <row r="11678" spans="1:6" ht="18" customHeight="1">
      <c r="A11678" s="2">
        <v>9207900090</v>
      </c>
      <c r="B11678" s="2" t="s">
        <v>18046</v>
      </c>
      <c r="C11678" s="2" t="s">
        <v>18034</v>
      </c>
      <c r="D11678" s="2" t="s">
        <v>5439</v>
      </c>
      <c r="E11678" s="2" t="s">
        <v>149</v>
      </c>
      <c r="F11678" s="2"/>
    </row>
    <row r="11679" spans="1:6" ht="18" customHeight="1">
      <c r="A11679" s="2">
        <v>9208100000</v>
      </c>
      <c r="B11679" s="2" t="s">
        <v>18047</v>
      </c>
      <c r="C11679" s="2" t="s">
        <v>18048</v>
      </c>
      <c r="D11679" s="2" t="s">
        <v>5439</v>
      </c>
      <c r="E11679" s="2" t="s">
        <v>149</v>
      </c>
      <c r="F11679" s="2"/>
    </row>
    <row r="11680" spans="1:6" ht="18" customHeight="1">
      <c r="A11680" s="2">
        <v>9208900000</v>
      </c>
      <c r="B11680" s="2" t="s">
        <v>18049</v>
      </c>
      <c r="C11680" s="2" t="s">
        <v>5469</v>
      </c>
      <c r="D11680" s="2" t="s">
        <v>5439</v>
      </c>
      <c r="E11680" s="2" t="s">
        <v>149</v>
      </c>
      <c r="F11680" s="2"/>
    </row>
    <row r="11681" spans="1:6" ht="18" customHeight="1">
      <c r="A11681" s="2">
        <v>9209300000</v>
      </c>
      <c r="B11681" s="2" t="s">
        <v>18050</v>
      </c>
      <c r="C11681" s="2" t="s">
        <v>18051</v>
      </c>
      <c r="D11681" s="2" t="s">
        <v>149</v>
      </c>
      <c r="E11681" s="2"/>
      <c r="F11681" s="2"/>
    </row>
    <row r="11682" spans="1:6" ht="18" customHeight="1">
      <c r="A11682" s="2">
        <v>9209910010</v>
      </c>
      <c r="B11682" s="2" t="s">
        <v>18052</v>
      </c>
      <c r="C11682" s="2" t="s">
        <v>5398</v>
      </c>
      <c r="D11682" s="2" t="s">
        <v>149</v>
      </c>
      <c r="E11682" s="2"/>
      <c r="F11682" s="2" t="s">
        <v>8587</v>
      </c>
    </row>
    <row r="11683" spans="1:6" ht="18" customHeight="1">
      <c r="A11683" s="2">
        <v>9209910090</v>
      </c>
      <c r="B11683" s="2" t="s">
        <v>18053</v>
      </c>
      <c r="C11683" s="2" t="s">
        <v>5398</v>
      </c>
      <c r="D11683" s="2" t="s">
        <v>149</v>
      </c>
      <c r="E11683" s="2"/>
      <c r="F11683" s="2"/>
    </row>
    <row r="11684" spans="1:6" ht="18" customHeight="1">
      <c r="A11684" s="2">
        <v>9209920010</v>
      </c>
      <c r="B11684" s="2" t="s">
        <v>18054</v>
      </c>
      <c r="C11684" s="2" t="s">
        <v>5398</v>
      </c>
      <c r="D11684" s="2" t="s">
        <v>149</v>
      </c>
      <c r="E11684" s="2"/>
      <c r="F11684" s="2" t="s">
        <v>8587</v>
      </c>
    </row>
    <row r="11685" spans="1:6" ht="18" customHeight="1">
      <c r="A11685" s="2">
        <v>9209920090</v>
      </c>
      <c r="B11685" s="2" t="s">
        <v>18055</v>
      </c>
      <c r="C11685" s="2" t="s">
        <v>5398</v>
      </c>
      <c r="D11685" s="2" t="s">
        <v>149</v>
      </c>
      <c r="E11685" s="2"/>
      <c r="F11685" s="2"/>
    </row>
    <row r="11686" spans="1:6" ht="18" customHeight="1">
      <c r="A11686" s="2">
        <v>9209940010</v>
      </c>
      <c r="B11686" s="2" t="s">
        <v>18056</v>
      </c>
      <c r="C11686" s="2" t="s">
        <v>5398</v>
      </c>
      <c r="D11686" s="2" t="s">
        <v>149</v>
      </c>
      <c r="E11686" s="2"/>
      <c r="F11686" s="2" t="s">
        <v>8587</v>
      </c>
    </row>
    <row r="11687" spans="1:6" ht="18" customHeight="1">
      <c r="A11687" s="2">
        <v>9209940090</v>
      </c>
      <c r="B11687" s="2" t="s">
        <v>18057</v>
      </c>
      <c r="C11687" s="2" t="s">
        <v>5398</v>
      </c>
      <c r="D11687" s="2" t="s">
        <v>149</v>
      </c>
      <c r="E11687" s="2"/>
      <c r="F11687" s="2"/>
    </row>
    <row r="11688" spans="1:6" ht="18" customHeight="1">
      <c r="A11688" s="2">
        <v>9209991000</v>
      </c>
      <c r="B11688" s="2" t="s">
        <v>18058</v>
      </c>
      <c r="C11688" s="2" t="s">
        <v>5398</v>
      </c>
      <c r="D11688" s="2" t="s">
        <v>149</v>
      </c>
      <c r="E11688" s="2"/>
      <c r="F11688" s="2"/>
    </row>
    <row r="11689" spans="1:6" ht="18" customHeight="1">
      <c r="A11689" s="2">
        <v>9209992000</v>
      </c>
      <c r="B11689" s="2" t="s">
        <v>18059</v>
      </c>
      <c r="C11689" s="2" t="s">
        <v>5398</v>
      </c>
      <c r="D11689" s="2" t="s">
        <v>149</v>
      </c>
      <c r="E11689" s="2"/>
      <c r="F11689" s="2"/>
    </row>
    <row r="11690" spans="1:6" ht="18" customHeight="1">
      <c r="A11690" s="2">
        <v>9209999010</v>
      </c>
      <c r="B11690" s="2" t="s">
        <v>18060</v>
      </c>
      <c r="C11690" s="2" t="s">
        <v>5398</v>
      </c>
      <c r="D11690" s="2" t="s">
        <v>149</v>
      </c>
      <c r="E11690" s="2"/>
      <c r="F11690" s="2" t="s">
        <v>8587</v>
      </c>
    </row>
    <row r="11691" spans="1:6" ht="18" customHeight="1">
      <c r="A11691" s="2">
        <v>9209999090</v>
      </c>
      <c r="B11691" s="2" t="s">
        <v>18061</v>
      </c>
      <c r="C11691" s="2" t="s">
        <v>5398</v>
      </c>
      <c r="D11691" s="2" t="s">
        <v>149</v>
      </c>
      <c r="E11691" s="2"/>
      <c r="F11691" s="2"/>
    </row>
    <row r="11692" spans="1:6" ht="18" customHeight="1">
      <c r="A11692" s="2">
        <v>9301101000</v>
      </c>
      <c r="B11692" s="2" t="s">
        <v>18062</v>
      </c>
      <c r="C11692" s="2" t="s">
        <v>18063</v>
      </c>
      <c r="D11692" s="2" t="s">
        <v>17509</v>
      </c>
      <c r="E11692" s="2" t="s">
        <v>149</v>
      </c>
      <c r="F11692" s="2"/>
    </row>
    <row r="11693" spans="1:6" ht="18" customHeight="1">
      <c r="A11693" s="2">
        <v>9301109000</v>
      </c>
      <c r="B11693" s="2" t="s">
        <v>18064</v>
      </c>
      <c r="C11693" s="2" t="s">
        <v>18063</v>
      </c>
      <c r="D11693" s="2" t="s">
        <v>17509</v>
      </c>
      <c r="E11693" s="2" t="s">
        <v>149</v>
      </c>
      <c r="F11693" s="2"/>
    </row>
    <row r="11694" spans="1:6" ht="18" customHeight="1">
      <c r="A11694" s="2">
        <v>9301200000</v>
      </c>
      <c r="B11694" s="2" t="s">
        <v>18065</v>
      </c>
      <c r="C11694" s="2" t="s">
        <v>18063</v>
      </c>
      <c r="D11694" s="2" t="s">
        <v>5439</v>
      </c>
      <c r="E11694" s="2" t="s">
        <v>149</v>
      </c>
      <c r="F11694" s="2"/>
    </row>
    <row r="11695" spans="1:6" ht="18" customHeight="1">
      <c r="A11695" s="2">
        <v>9301900000</v>
      </c>
      <c r="B11695" s="2" t="s">
        <v>18066</v>
      </c>
      <c r="C11695" s="2" t="s">
        <v>18063</v>
      </c>
      <c r="D11695" s="2" t="s">
        <v>5559</v>
      </c>
      <c r="E11695" s="2" t="s">
        <v>149</v>
      </c>
      <c r="F11695" s="2"/>
    </row>
    <row r="11696" spans="1:6" ht="18" customHeight="1">
      <c r="A11696" s="2">
        <v>9302000000</v>
      </c>
      <c r="B11696" s="2" t="s">
        <v>18067</v>
      </c>
      <c r="C11696" s="2" t="s">
        <v>18068</v>
      </c>
      <c r="D11696" s="2" t="s">
        <v>5559</v>
      </c>
      <c r="E11696" s="2" t="s">
        <v>149</v>
      </c>
      <c r="F11696" s="2"/>
    </row>
    <row r="11697" spans="1:6" ht="18" customHeight="1">
      <c r="A11697" s="2">
        <v>9303100000</v>
      </c>
      <c r="B11697" s="2" t="s">
        <v>18069</v>
      </c>
      <c r="C11697" s="2" t="s">
        <v>18068</v>
      </c>
      <c r="D11697" s="2" t="s">
        <v>5559</v>
      </c>
      <c r="E11697" s="2" t="s">
        <v>149</v>
      </c>
      <c r="F11697" s="2"/>
    </row>
    <row r="11698" spans="1:6" ht="18" customHeight="1">
      <c r="A11698" s="2">
        <v>9303200000</v>
      </c>
      <c r="B11698" s="2" t="s">
        <v>18070</v>
      </c>
      <c r="C11698" s="2" t="s">
        <v>18068</v>
      </c>
      <c r="D11698" s="2" t="s">
        <v>5559</v>
      </c>
      <c r="E11698" s="2" t="s">
        <v>149</v>
      </c>
      <c r="F11698" s="2"/>
    </row>
    <row r="11699" spans="1:6" ht="18" customHeight="1">
      <c r="A11699" s="2">
        <v>9303300000</v>
      </c>
      <c r="B11699" s="2" t="s">
        <v>18071</v>
      </c>
      <c r="C11699" s="2" t="s">
        <v>18068</v>
      </c>
      <c r="D11699" s="2" t="s">
        <v>5559</v>
      </c>
      <c r="E11699" s="2" t="s">
        <v>149</v>
      </c>
      <c r="F11699" s="2"/>
    </row>
    <row r="11700" spans="1:6" ht="18" customHeight="1">
      <c r="A11700" s="2">
        <v>9303900010</v>
      </c>
      <c r="B11700" s="2" t="s">
        <v>18072</v>
      </c>
      <c r="C11700" s="2" t="s">
        <v>18068</v>
      </c>
      <c r="D11700" s="2" t="s">
        <v>5559</v>
      </c>
      <c r="E11700" s="2" t="s">
        <v>149</v>
      </c>
      <c r="F11700" s="2" t="s">
        <v>8116</v>
      </c>
    </row>
    <row r="11701" spans="1:6" ht="18" customHeight="1">
      <c r="A11701" s="2">
        <v>9303900090</v>
      </c>
      <c r="B11701" s="2" t="s">
        <v>18073</v>
      </c>
      <c r="C11701" s="2" t="s">
        <v>18068</v>
      </c>
      <c r="D11701" s="2" t="s">
        <v>5559</v>
      </c>
      <c r="E11701" s="2" t="s">
        <v>149</v>
      </c>
      <c r="F11701" s="2"/>
    </row>
    <row r="11702" spans="1:6" ht="18" customHeight="1">
      <c r="A11702" s="2">
        <v>9304000000</v>
      </c>
      <c r="B11702" s="2" t="s">
        <v>18074</v>
      </c>
      <c r="C11702" s="2" t="s">
        <v>18068</v>
      </c>
      <c r="D11702" s="2" t="s">
        <v>5559</v>
      </c>
      <c r="E11702" s="2" t="s">
        <v>149</v>
      </c>
      <c r="F11702" s="2"/>
    </row>
    <row r="11703" spans="1:6" ht="18" customHeight="1">
      <c r="A11703" s="2">
        <v>9305100000</v>
      </c>
      <c r="B11703" s="2" t="s">
        <v>18075</v>
      </c>
      <c r="C11703" s="2" t="s">
        <v>18068</v>
      </c>
      <c r="D11703" s="2" t="s">
        <v>149</v>
      </c>
      <c r="E11703" s="2"/>
      <c r="F11703" s="2"/>
    </row>
    <row r="11704" spans="1:6" ht="18" customHeight="1">
      <c r="A11704" s="2">
        <v>9305200000</v>
      </c>
      <c r="B11704" s="2" t="s">
        <v>18076</v>
      </c>
      <c r="C11704" s="2" t="s">
        <v>18068</v>
      </c>
      <c r="D11704" s="2" t="s">
        <v>149</v>
      </c>
      <c r="E11704" s="2"/>
      <c r="F11704" s="2"/>
    </row>
    <row r="11705" spans="1:6" ht="18" customHeight="1">
      <c r="A11705" s="2">
        <v>9305910000</v>
      </c>
      <c r="B11705" s="2" t="s">
        <v>18077</v>
      </c>
      <c r="C11705" s="2" t="s">
        <v>18068</v>
      </c>
      <c r="D11705" s="2" t="s">
        <v>149</v>
      </c>
      <c r="E11705" s="2"/>
      <c r="F11705" s="2"/>
    </row>
    <row r="11706" spans="1:6" ht="18" customHeight="1">
      <c r="A11706" s="2">
        <v>9305990000</v>
      </c>
      <c r="B11706" s="2" t="s">
        <v>18078</v>
      </c>
      <c r="C11706" s="2" t="s">
        <v>18068</v>
      </c>
      <c r="D11706" s="2" t="s">
        <v>149</v>
      </c>
      <c r="E11706" s="2"/>
      <c r="F11706" s="2"/>
    </row>
    <row r="11707" spans="1:6" ht="18" customHeight="1">
      <c r="A11707" s="2">
        <v>9306210000</v>
      </c>
      <c r="B11707" s="2" t="s">
        <v>18079</v>
      </c>
      <c r="C11707" s="2" t="s">
        <v>18068</v>
      </c>
      <c r="D11707" s="2" t="s">
        <v>149</v>
      </c>
      <c r="E11707" s="2"/>
      <c r="F11707" s="2"/>
    </row>
    <row r="11708" spans="1:6" ht="18" customHeight="1">
      <c r="A11708" s="2">
        <v>9306290000</v>
      </c>
      <c r="B11708" s="2" t="s">
        <v>18080</v>
      </c>
      <c r="C11708" s="2" t="s">
        <v>18068</v>
      </c>
      <c r="D11708" s="2" t="s">
        <v>149</v>
      </c>
      <c r="E11708" s="2"/>
      <c r="F11708" s="2"/>
    </row>
    <row r="11709" spans="1:6" ht="18" customHeight="1">
      <c r="A11709" s="2">
        <v>9306308000</v>
      </c>
      <c r="B11709" s="2" t="s">
        <v>18081</v>
      </c>
      <c r="C11709" s="2" t="s">
        <v>18068</v>
      </c>
      <c r="D11709" s="2" t="s">
        <v>149</v>
      </c>
      <c r="E11709" s="2"/>
      <c r="F11709" s="2"/>
    </row>
    <row r="11710" spans="1:6" ht="18" customHeight="1">
      <c r="A11710" s="2">
        <v>9306309000</v>
      </c>
      <c r="B11710" s="2" t="s">
        <v>18082</v>
      </c>
      <c r="C11710" s="2" t="s">
        <v>18068</v>
      </c>
      <c r="D11710" s="2" t="s">
        <v>149</v>
      </c>
      <c r="E11710" s="2"/>
      <c r="F11710" s="2"/>
    </row>
    <row r="11711" spans="1:6" ht="18" customHeight="1">
      <c r="A11711" s="2">
        <v>9306900010</v>
      </c>
      <c r="B11711" s="2" t="s">
        <v>18083</v>
      </c>
      <c r="C11711" s="2" t="s">
        <v>18068</v>
      </c>
      <c r="D11711" s="2" t="s">
        <v>149</v>
      </c>
      <c r="E11711" s="2"/>
      <c r="F11711" s="2"/>
    </row>
    <row r="11712" spans="1:6" ht="18" customHeight="1">
      <c r="A11712" s="2">
        <v>9306900020</v>
      </c>
      <c r="B11712" s="2" t="s">
        <v>18084</v>
      </c>
      <c r="C11712" s="2" t="s">
        <v>18068</v>
      </c>
      <c r="D11712" s="2" t="s">
        <v>149</v>
      </c>
      <c r="E11712" s="2"/>
      <c r="F11712" s="2"/>
    </row>
    <row r="11713" spans="1:6" ht="18" customHeight="1">
      <c r="A11713" s="2">
        <v>9306900030</v>
      </c>
      <c r="B11713" s="2" t="s">
        <v>18085</v>
      </c>
      <c r="C11713" s="2" t="s">
        <v>18068</v>
      </c>
      <c r="D11713" s="2" t="s">
        <v>149</v>
      </c>
      <c r="E11713" s="2"/>
      <c r="F11713" s="2"/>
    </row>
    <row r="11714" spans="1:6" ht="18" customHeight="1">
      <c r="A11714" s="2">
        <v>9306900040</v>
      </c>
      <c r="B11714" s="2" t="s">
        <v>18086</v>
      </c>
      <c r="C11714" s="2" t="s">
        <v>18068</v>
      </c>
      <c r="D11714" s="2" t="s">
        <v>149</v>
      </c>
      <c r="E11714" s="2"/>
      <c r="F11714" s="2"/>
    </row>
    <row r="11715" spans="1:6" ht="18" customHeight="1">
      <c r="A11715" s="2">
        <v>9306900050</v>
      </c>
      <c r="B11715" s="2" t="s">
        <v>18087</v>
      </c>
      <c r="C11715" s="2" t="s">
        <v>18068</v>
      </c>
      <c r="D11715" s="2" t="s">
        <v>149</v>
      </c>
      <c r="E11715" s="2"/>
      <c r="F11715" s="2" t="s">
        <v>8116</v>
      </c>
    </row>
    <row r="11716" spans="1:6" ht="18" customHeight="1">
      <c r="A11716" s="2">
        <v>9306900090</v>
      </c>
      <c r="B11716" s="2" t="s">
        <v>18088</v>
      </c>
      <c r="C11716" s="2" t="s">
        <v>18068</v>
      </c>
      <c r="D11716" s="2" t="s">
        <v>149</v>
      </c>
      <c r="E11716" s="2"/>
      <c r="F11716" s="2"/>
    </row>
    <row r="11717" spans="1:6" ht="18" customHeight="1">
      <c r="A11717" s="2">
        <v>9307001010</v>
      </c>
      <c r="B11717" s="2" t="s">
        <v>18089</v>
      </c>
      <c r="C11717" s="2" t="s">
        <v>5398</v>
      </c>
      <c r="D11717" s="2" t="s">
        <v>149</v>
      </c>
      <c r="E11717" s="2" t="s">
        <v>9258</v>
      </c>
      <c r="F11717" s="2" t="s">
        <v>8607</v>
      </c>
    </row>
    <row r="11718" spans="1:6" ht="18" customHeight="1">
      <c r="A11718" s="2">
        <v>9307001090</v>
      </c>
      <c r="B11718" s="2" t="s">
        <v>18090</v>
      </c>
      <c r="C11718" s="2" t="s">
        <v>5398</v>
      </c>
      <c r="D11718" s="2" t="s">
        <v>149</v>
      </c>
      <c r="E11718" s="2" t="s">
        <v>9258</v>
      </c>
      <c r="F11718" s="2"/>
    </row>
    <row r="11719" spans="1:6" ht="18" customHeight="1">
      <c r="A11719" s="2">
        <v>9307009010</v>
      </c>
      <c r="B11719" s="2" t="s">
        <v>18091</v>
      </c>
      <c r="C11719" s="2" t="s">
        <v>5398</v>
      </c>
      <c r="D11719" s="2" t="s">
        <v>149</v>
      </c>
      <c r="E11719" s="2" t="s">
        <v>9258</v>
      </c>
      <c r="F11719" s="2" t="s">
        <v>8607</v>
      </c>
    </row>
    <row r="11720" spans="1:6" ht="18" customHeight="1">
      <c r="A11720" s="2">
        <v>9307009090</v>
      </c>
      <c r="B11720" s="2" t="s">
        <v>18092</v>
      </c>
      <c r="C11720" s="2" t="s">
        <v>5398</v>
      </c>
      <c r="D11720" s="2" t="s">
        <v>149</v>
      </c>
      <c r="E11720" s="2" t="s">
        <v>9258</v>
      </c>
      <c r="F11720" s="2"/>
    </row>
    <row r="11721" spans="1:6" ht="18" customHeight="1">
      <c r="A11721" s="2">
        <v>9401100000</v>
      </c>
      <c r="B11721" s="2" t="s">
        <v>18093</v>
      </c>
      <c r="C11721" s="2" t="s">
        <v>18094</v>
      </c>
      <c r="D11721" s="2" t="s">
        <v>5439</v>
      </c>
      <c r="E11721" s="2" t="s">
        <v>149</v>
      </c>
      <c r="F11721" s="2"/>
    </row>
    <row r="11722" spans="1:6" ht="18" customHeight="1">
      <c r="A11722" s="2">
        <v>9401201000</v>
      </c>
      <c r="B11722" s="2" t="s">
        <v>18095</v>
      </c>
      <c r="C11722" s="2" t="s">
        <v>18096</v>
      </c>
      <c r="D11722" s="2" t="s">
        <v>5439</v>
      </c>
      <c r="E11722" s="2" t="s">
        <v>149</v>
      </c>
      <c r="F11722" s="2"/>
    </row>
    <row r="11723" spans="1:6" ht="18" customHeight="1">
      <c r="A11723" s="2">
        <v>9401209000</v>
      </c>
      <c r="B11723" s="2" t="s">
        <v>18097</v>
      </c>
      <c r="C11723" s="2" t="s">
        <v>18096</v>
      </c>
      <c r="D11723" s="2" t="s">
        <v>5439</v>
      </c>
      <c r="E11723" s="2" t="s">
        <v>149</v>
      </c>
      <c r="F11723" s="2"/>
    </row>
    <row r="11724" spans="1:6" ht="18" customHeight="1">
      <c r="A11724" s="2">
        <v>9401310010</v>
      </c>
      <c r="B11724" s="2" t="s">
        <v>18098</v>
      </c>
      <c r="C11724" s="2" t="s">
        <v>18099</v>
      </c>
      <c r="D11724" s="2" t="s">
        <v>5439</v>
      </c>
      <c r="E11724" s="2" t="s">
        <v>149</v>
      </c>
      <c r="F11724" s="2" t="s">
        <v>8587</v>
      </c>
    </row>
    <row r="11725" spans="1:6" ht="18" customHeight="1">
      <c r="A11725" s="2">
        <v>9401310090</v>
      </c>
      <c r="B11725" s="2" t="s">
        <v>18100</v>
      </c>
      <c r="C11725" s="2" t="s">
        <v>18099</v>
      </c>
      <c r="D11725" s="2" t="s">
        <v>5439</v>
      </c>
      <c r="E11725" s="2" t="s">
        <v>149</v>
      </c>
      <c r="F11725" s="2"/>
    </row>
    <row r="11726" spans="1:6" ht="18" customHeight="1">
      <c r="A11726" s="2">
        <v>9401390000</v>
      </c>
      <c r="B11726" s="2" t="s">
        <v>18101</v>
      </c>
      <c r="C11726" s="2" t="s">
        <v>18099</v>
      </c>
      <c r="D11726" s="2" t="s">
        <v>5439</v>
      </c>
      <c r="E11726" s="2" t="s">
        <v>149</v>
      </c>
      <c r="F11726" s="2"/>
    </row>
    <row r="11727" spans="1:6" ht="18" customHeight="1">
      <c r="A11727" s="2">
        <v>9401411010</v>
      </c>
      <c r="B11727" s="2" t="s">
        <v>18102</v>
      </c>
      <c r="C11727" s="2" t="s">
        <v>18103</v>
      </c>
      <c r="D11727" s="2" t="s">
        <v>5439</v>
      </c>
      <c r="E11727" s="2" t="s">
        <v>149</v>
      </c>
      <c r="F11727" s="2" t="s">
        <v>8587</v>
      </c>
    </row>
    <row r="11728" spans="1:6" ht="18" customHeight="1">
      <c r="A11728" s="2">
        <v>9401411090</v>
      </c>
      <c r="B11728" s="2" t="s">
        <v>18104</v>
      </c>
      <c r="C11728" s="2" t="s">
        <v>18103</v>
      </c>
      <c r="D11728" s="2" t="s">
        <v>5439</v>
      </c>
      <c r="E11728" s="2" t="s">
        <v>149</v>
      </c>
      <c r="F11728" s="2"/>
    </row>
    <row r="11729" spans="1:6" ht="18" customHeight="1">
      <c r="A11729" s="2">
        <v>9401419010</v>
      </c>
      <c r="B11729" s="2" t="s">
        <v>18105</v>
      </c>
      <c r="C11729" s="2" t="s">
        <v>18103</v>
      </c>
      <c r="D11729" s="2" t="s">
        <v>5439</v>
      </c>
      <c r="E11729" s="2" t="s">
        <v>149</v>
      </c>
      <c r="F11729" s="2" t="s">
        <v>8587</v>
      </c>
    </row>
    <row r="11730" spans="1:6" ht="18" customHeight="1">
      <c r="A11730" s="2">
        <v>9401419090</v>
      </c>
      <c r="B11730" s="2" t="s">
        <v>18106</v>
      </c>
      <c r="C11730" s="2" t="s">
        <v>18103</v>
      </c>
      <c r="D11730" s="2" t="s">
        <v>5439</v>
      </c>
      <c r="E11730" s="2" t="s">
        <v>149</v>
      </c>
      <c r="F11730" s="2"/>
    </row>
    <row r="11731" spans="1:6" ht="18" customHeight="1">
      <c r="A11731" s="2">
        <v>9401491000</v>
      </c>
      <c r="B11731" s="2" t="s">
        <v>18107</v>
      </c>
      <c r="C11731" s="2" t="s">
        <v>18103</v>
      </c>
      <c r="D11731" s="2" t="s">
        <v>5439</v>
      </c>
      <c r="E11731" s="2" t="s">
        <v>149</v>
      </c>
      <c r="F11731" s="2"/>
    </row>
    <row r="11732" spans="1:6" ht="18" customHeight="1">
      <c r="A11732" s="2">
        <v>9401499000</v>
      </c>
      <c r="B11732" s="2" t="s">
        <v>18108</v>
      </c>
      <c r="C11732" s="2" t="s">
        <v>18103</v>
      </c>
      <c r="D11732" s="2" t="s">
        <v>5439</v>
      </c>
      <c r="E11732" s="2" t="s">
        <v>149</v>
      </c>
      <c r="F11732" s="2"/>
    </row>
    <row r="11733" spans="1:6" ht="18" customHeight="1">
      <c r="A11733" s="2">
        <v>9401520010</v>
      </c>
      <c r="B11733" s="2" t="s">
        <v>18109</v>
      </c>
      <c r="C11733" s="2" t="s">
        <v>18110</v>
      </c>
      <c r="D11733" s="2" t="s">
        <v>5439</v>
      </c>
      <c r="E11733" s="2" t="s">
        <v>149</v>
      </c>
      <c r="F11733" s="2" t="s">
        <v>4944</v>
      </c>
    </row>
    <row r="11734" spans="1:6" ht="18" customHeight="1">
      <c r="A11734" s="2">
        <v>9401520090</v>
      </c>
      <c r="B11734" s="2" t="s">
        <v>18111</v>
      </c>
      <c r="C11734" s="2" t="s">
        <v>18110</v>
      </c>
      <c r="D11734" s="2" t="s">
        <v>5439</v>
      </c>
      <c r="E11734" s="2" t="s">
        <v>149</v>
      </c>
      <c r="F11734" s="2" t="s">
        <v>4648</v>
      </c>
    </row>
    <row r="11735" spans="1:6" ht="18" customHeight="1">
      <c r="A11735" s="2">
        <v>9401530010</v>
      </c>
      <c r="B11735" s="2" t="s">
        <v>18112</v>
      </c>
      <c r="C11735" s="2" t="s">
        <v>18110</v>
      </c>
      <c r="D11735" s="2" t="s">
        <v>5439</v>
      </c>
      <c r="E11735" s="2" t="s">
        <v>149</v>
      </c>
      <c r="F11735" s="2" t="s">
        <v>4661</v>
      </c>
    </row>
    <row r="11736" spans="1:6" ht="18" customHeight="1">
      <c r="A11736" s="2">
        <v>9401530090</v>
      </c>
      <c r="B11736" s="2" t="s">
        <v>18113</v>
      </c>
      <c r="C11736" s="2" t="s">
        <v>18110</v>
      </c>
      <c r="D11736" s="2" t="s">
        <v>5439</v>
      </c>
      <c r="E11736" s="2" t="s">
        <v>149</v>
      </c>
      <c r="F11736" s="2" t="s">
        <v>4648</v>
      </c>
    </row>
    <row r="11737" spans="1:6" ht="18" customHeight="1">
      <c r="A11737" s="2">
        <v>9401590000</v>
      </c>
      <c r="B11737" s="2" t="s">
        <v>18114</v>
      </c>
      <c r="C11737" s="2" t="s">
        <v>18110</v>
      </c>
      <c r="D11737" s="2" t="s">
        <v>5439</v>
      </c>
      <c r="E11737" s="2" t="s">
        <v>149</v>
      </c>
      <c r="F11737" s="2" t="s">
        <v>4648</v>
      </c>
    </row>
    <row r="11738" spans="1:6" ht="18" customHeight="1">
      <c r="A11738" s="2">
        <v>9401611010</v>
      </c>
      <c r="B11738" s="2" t="s">
        <v>18115</v>
      </c>
      <c r="C11738" s="2" t="s">
        <v>18116</v>
      </c>
      <c r="D11738" s="2" t="s">
        <v>5439</v>
      </c>
      <c r="E11738" s="2" t="s">
        <v>149</v>
      </c>
      <c r="F11738" s="2" t="s">
        <v>4661</v>
      </c>
    </row>
    <row r="11739" spans="1:6" ht="18" customHeight="1">
      <c r="A11739" s="2">
        <v>9401611090</v>
      </c>
      <c r="B11739" s="2" t="s">
        <v>18117</v>
      </c>
      <c r="C11739" s="2" t="s">
        <v>18116</v>
      </c>
      <c r="D11739" s="2" t="s">
        <v>5439</v>
      </c>
      <c r="E11739" s="2" t="s">
        <v>149</v>
      </c>
      <c r="F11739" s="2" t="s">
        <v>4648</v>
      </c>
    </row>
    <row r="11740" spans="1:6" ht="18" customHeight="1">
      <c r="A11740" s="2">
        <v>9401619010</v>
      </c>
      <c r="B11740" s="2" t="s">
        <v>18118</v>
      </c>
      <c r="C11740" s="2" t="s">
        <v>18119</v>
      </c>
      <c r="D11740" s="2" t="s">
        <v>5439</v>
      </c>
      <c r="E11740" s="2" t="s">
        <v>149</v>
      </c>
      <c r="F11740" s="2" t="s">
        <v>4661</v>
      </c>
    </row>
    <row r="11741" spans="1:6" ht="18" customHeight="1">
      <c r="A11741" s="2">
        <v>9401619090</v>
      </c>
      <c r="B11741" s="2" t="s">
        <v>18120</v>
      </c>
      <c r="C11741" s="2" t="s">
        <v>18119</v>
      </c>
      <c r="D11741" s="2" t="s">
        <v>5439</v>
      </c>
      <c r="E11741" s="2" t="s">
        <v>149</v>
      </c>
      <c r="F11741" s="2" t="s">
        <v>4648</v>
      </c>
    </row>
    <row r="11742" spans="1:6" ht="18" customHeight="1">
      <c r="A11742" s="2">
        <v>9401690010</v>
      </c>
      <c r="B11742" s="2" t="s">
        <v>18121</v>
      </c>
      <c r="C11742" s="2" t="s">
        <v>18116</v>
      </c>
      <c r="D11742" s="2" t="s">
        <v>5439</v>
      </c>
      <c r="E11742" s="2" t="s">
        <v>149</v>
      </c>
      <c r="F11742" s="2" t="s">
        <v>4661</v>
      </c>
    </row>
    <row r="11743" spans="1:6" ht="18" customHeight="1">
      <c r="A11743" s="2">
        <v>9401690090</v>
      </c>
      <c r="B11743" s="2" t="s">
        <v>18122</v>
      </c>
      <c r="C11743" s="2" t="s">
        <v>18116</v>
      </c>
      <c r="D11743" s="2" t="s">
        <v>5439</v>
      </c>
      <c r="E11743" s="2" t="s">
        <v>149</v>
      </c>
      <c r="F11743" s="2" t="s">
        <v>4648</v>
      </c>
    </row>
    <row r="11744" spans="1:6" ht="18" customHeight="1">
      <c r="A11744" s="2">
        <v>9401711000</v>
      </c>
      <c r="B11744" s="2" t="s">
        <v>18123</v>
      </c>
      <c r="C11744" s="2" t="s">
        <v>18124</v>
      </c>
      <c r="D11744" s="2" t="s">
        <v>5439</v>
      </c>
      <c r="E11744" s="2" t="s">
        <v>149</v>
      </c>
      <c r="F11744" s="2"/>
    </row>
    <row r="11745" spans="1:6" ht="18" customHeight="1">
      <c r="A11745" s="2">
        <v>9401719000</v>
      </c>
      <c r="B11745" s="2" t="s">
        <v>18125</v>
      </c>
      <c r="C11745" s="2" t="s">
        <v>18124</v>
      </c>
      <c r="D11745" s="2" t="s">
        <v>5439</v>
      </c>
      <c r="E11745" s="2" t="s">
        <v>149</v>
      </c>
      <c r="F11745" s="2"/>
    </row>
    <row r="11746" spans="1:6" ht="18" customHeight="1">
      <c r="A11746" s="2">
        <v>9401790000</v>
      </c>
      <c r="B11746" s="2" t="s">
        <v>18126</v>
      </c>
      <c r="C11746" s="2" t="s">
        <v>18124</v>
      </c>
      <c r="D11746" s="2" t="s">
        <v>5439</v>
      </c>
      <c r="E11746" s="2" t="s">
        <v>149</v>
      </c>
      <c r="F11746" s="2"/>
    </row>
    <row r="11747" spans="1:6" ht="18" customHeight="1">
      <c r="A11747" s="2">
        <v>9401801000</v>
      </c>
      <c r="B11747" s="2" t="s">
        <v>18127</v>
      </c>
      <c r="C11747" s="2" t="s">
        <v>18110</v>
      </c>
      <c r="D11747" s="2" t="s">
        <v>5439</v>
      </c>
      <c r="E11747" s="2" t="s">
        <v>149</v>
      </c>
      <c r="F11747" s="2"/>
    </row>
    <row r="11748" spans="1:6" ht="18" customHeight="1">
      <c r="A11748" s="2">
        <v>9401809010</v>
      </c>
      <c r="B11748" s="2" t="s">
        <v>18128</v>
      </c>
      <c r="C11748" s="2" t="s">
        <v>18110</v>
      </c>
      <c r="D11748" s="2" t="s">
        <v>5439</v>
      </c>
      <c r="E11748" s="2" t="s">
        <v>149</v>
      </c>
      <c r="F11748" s="2" t="s">
        <v>8587</v>
      </c>
    </row>
    <row r="11749" spans="1:6" ht="18" customHeight="1">
      <c r="A11749" s="2">
        <v>9401809091</v>
      </c>
      <c r="B11749" s="2" t="s">
        <v>18129</v>
      </c>
      <c r="C11749" s="2" t="s">
        <v>18110</v>
      </c>
      <c r="D11749" s="2" t="s">
        <v>5439</v>
      </c>
      <c r="E11749" s="2" t="s">
        <v>149</v>
      </c>
      <c r="F11749" s="2" t="s">
        <v>6407</v>
      </c>
    </row>
    <row r="11750" spans="1:6" ht="18" customHeight="1">
      <c r="A11750" s="2">
        <v>9401809099</v>
      </c>
      <c r="B11750" s="2" t="s">
        <v>18130</v>
      </c>
      <c r="C11750" s="2" t="s">
        <v>18110</v>
      </c>
      <c r="D11750" s="2" t="s">
        <v>5439</v>
      </c>
      <c r="E11750" s="2" t="s">
        <v>149</v>
      </c>
      <c r="F11750" s="2"/>
    </row>
    <row r="11751" spans="1:6" ht="18" customHeight="1">
      <c r="A11751" s="2">
        <v>9401910010</v>
      </c>
      <c r="B11751" s="2" t="s">
        <v>18131</v>
      </c>
      <c r="C11751" s="2" t="s">
        <v>18017</v>
      </c>
      <c r="D11751" s="2" t="s">
        <v>149</v>
      </c>
      <c r="E11751" s="2"/>
      <c r="F11751" s="2" t="s">
        <v>8587</v>
      </c>
    </row>
    <row r="11752" spans="1:6" ht="18" customHeight="1">
      <c r="A11752" s="2">
        <v>9401910090</v>
      </c>
      <c r="B11752" s="2" t="s">
        <v>18132</v>
      </c>
      <c r="C11752" s="2" t="s">
        <v>18017</v>
      </c>
      <c r="D11752" s="2" t="s">
        <v>149</v>
      </c>
      <c r="E11752" s="2"/>
      <c r="F11752" s="2"/>
    </row>
    <row r="11753" spans="1:6" ht="18" customHeight="1">
      <c r="A11753" s="2">
        <v>9401991000</v>
      </c>
      <c r="B11753" s="2" t="s">
        <v>18133</v>
      </c>
      <c r="C11753" s="2" t="s">
        <v>18134</v>
      </c>
      <c r="D11753" s="2" t="s">
        <v>146</v>
      </c>
      <c r="E11753" s="2" t="s">
        <v>149</v>
      </c>
      <c r="F11753" s="2"/>
    </row>
    <row r="11754" spans="1:6" ht="18" customHeight="1">
      <c r="A11754" s="2">
        <v>9401999000</v>
      </c>
      <c r="B11754" s="2" t="s">
        <v>18135</v>
      </c>
      <c r="C11754" s="2" t="s">
        <v>18017</v>
      </c>
      <c r="D11754" s="2" t="s">
        <v>149</v>
      </c>
      <c r="E11754" s="2"/>
      <c r="F11754" s="2"/>
    </row>
    <row r="11755" spans="1:6" ht="18" customHeight="1">
      <c r="A11755" s="2">
        <v>9402101000</v>
      </c>
      <c r="B11755" s="2" t="s">
        <v>18136</v>
      </c>
      <c r="C11755" s="2" t="s">
        <v>18110</v>
      </c>
      <c r="D11755" s="2" t="s">
        <v>5439</v>
      </c>
      <c r="E11755" s="2" t="s">
        <v>149</v>
      </c>
      <c r="F11755" s="2"/>
    </row>
    <row r="11756" spans="1:6" ht="18" customHeight="1">
      <c r="A11756" s="2">
        <v>9402109000</v>
      </c>
      <c r="B11756" s="2" t="s">
        <v>18137</v>
      </c>
      <c r="C11756" s="2" t="s">
        <v>18138</v>
      </c>
      <c r="D11756" s="2" t="s">
        <v>5439</v>
      </c>
      <c r="E11756" s="2" t="s">
        <v>149</v>
      </c>
      <c r="F11756" s="2"/>
    </row>
    <row r="11757" spans="1:6" ht="18" customHeight="1">
      <c r="A11757" s="2">
        <v>9402900000</v>
      </c>
      <c r="B11757" s="2" t="s">
        <v>18139</v>
      </c>
      <c r="C11757" s="2" t="s">
        <v>18138</v>
      </c>
      <c r="D11757" s="2" t="s">
        <v>9258</v>
      </c>
      <c r="E11757" s="2" t="s">
        <v>149</v>
      </c>
      <c r="F11757" s="2"/>
    </row>
    <row r="11758" spans="1:6" ht="18" customHeight="1">
      <c r="A11758" s="2">
        <v>9403100000</v>
      </c>
      <c r="B11758" s="2" t="s">
        <v>18140</v>
      </c>
      <c r="C11758" s="2" t="s">
        <v>18141</v>
      </c>
      <c r="D11758" s="2" t="s">
        <v>9258</v>
      </c>
      <c r="E11758" s="2" t="s">
        <v>149</v>
      </c>
      <c r="F11758" s="2"/>
    </row>
    <row r="11759" spans="1:6" ht="18" customHeight="1">
      <c r="A11759" s="2">
        <v>9403200000</v>
      </c>
      <c r="B11759" s="2" t="s">
        <v>18142</v>
      </c>
      <c r="C11759" s="2" t="s">
        <v>18143</v>
      </c>
      <c r="D11759" s="2" t="s">
        <v>9258</v>
      </c>
      <c r="E11759" s="2" t="s">
        <v>149</v>
      </c>
      <c r="F11759" s="2"/>
    </row>
    <row r="11760" spans="1:6" ht="18" customHeight="1">
      <c r="A11760" s="2">
        <v>9403300010</v>
      </c>
      <c r="B11760" s="2" t="s">
        <v>18144</v>
      </c>
      <c r="C11760" s="2" t="s">
        <v>18145</v>
      </c>
      <c r="D11760" s="2" t="s">
        <v>9258</v>
      </c>
      <c r="E11760" s="2" t="s">
        <v>149</v>
      </c>
      <c r="F11760" s="2" t="s">
        <v>4713</v>
      </c>
    </row>
    <row r="11761" spans="1:6" ht="18" customHeight="1">
      <c r="A11761" s="2">
        <v>9403300090</v>
      </c>
      <c r="B11761" s="2" t="s">
        <v>18146</v>
      </c>
      <c r="C11761" s="2" t="s">
        <v>18145</v>
      </c>
      <c r="D11761" s="2" t="s">
        <v>9258</v>
      </c>
      <c r="E11761" s="2" t="s">
        <v>149</v>
      </c>
      <c r="F11761" s="2" t="s">
        <v>4648</v>
      </c>
    </row>
    <row r="11762" spans="1:6" ht="18" customHeight="1">
      <c r="A11762" s="2">
        <v>9403400010</v>
      </c>
      <c r="B11762" s="2" t="s">
        <v>18147</v>
      </c>
      <c r="C11762" s="2" t="s">
        <v>18148</v>
      </c>
      <c r="D11762" s="2" t="s">
        <v>9258</v>
      </c>
      <c r="E11762" s="2" t="s">
        <v>149</v>
      </c>
      <c r="F11762" s="2" t="s">
        <v>4713</v>
      </c>
    </row>
    <row r="11763" spans="1:6" ht="18" customHeight="1">
      <c r="A11763" s="2">
        <v>9403400090</v>
      </c>
      <c r="B11763" s="2" t="s">
        <v>18149</v>
      </c>
      <c r="C11763" s="2" t="s">
        <v>18148</v>
      </c>
      <c r="D11763" s="2" t="s">
        <v>9258</v>
      </c>
      <c r="E11763" s="2" t="s">
        <v>149</v>
      </c>
      <c r="F11763" s="2" t="s">
        <v>4648</v>
      </c>
    </row>
    <row r="11764" spans="1:6" ht="18" customHeight="1">
      <c r="A11764" s="2">
        <v>9403501010</v>
      </c>
      <c r="B11764" s="2" t="s">
        <v>18150</v>
      </c>
      <c r="C11764" s="2" t="s">
        <v>18151</v>
      </c>
      <c r="D11764" s="2" t="s">
        <v>9258</v>
      </c>
      <c r="E11764" s="2" t="s">
        <v>149</v>
      </c>
      <c r="F11764" s="2" t="s">
        <v>4713</v>
      </c>
    </row>
    <row r="11765" spans="1:6" ht="18" customHeight="1">
      <c r="A11765" s="2">
        <v>9403501090</v>
      </c>
      <c r="B11765" s="2" t="s">
        <v>18152</v>
      </c>
      <c r="C11765" s="2" t="s">
        <v>18151</v>
      </c>
      <c r="D11765" s="2" t="s">
        <v>9258</v>
      </c>
      <c r="E11765" s="2" t="s">
        <v>149</v>
      </c>
      <c r="F11765" s="2" t="s">
        <v>4648</v>
      </c>
    </row>
    <row r="11766" spans="1:6" ht="18" customHeight="1">
      <c r="A11766" s="2">
        <v>9403509100</v>
      </c>
      <c r="B11766" s="2" t="s">
        <v>18153</v>
      </c>
      <c r="C11766" s="2" t="s">
        <v>18151</v>
      </c>
      <c r="D11766" s="2" t="s">
        <v>9258</v>
      </c>
      <c r="E11766" s="2" t="s">
        <v>149</v>
      </c>
      <c r="F11766" s="2" t="s">
        <v>4648</v>
      </c>
    </row>
    <row r="11767" spans="1:6" ht="18" customHeight="1">
      <c r="A11767" s="2">
        <v>9403509910</v>
      </c>
      <c r="B11767" s="2" t="s">
        <v>18154</v>
      </c>
      <c r="C11767" s="2" t="s">
        <v>18151</v>
      </c>
      <c r="D11767" s="2" t="s">
        <v>9258</v>
      </c>
      <c r="E11767" s="2" t="s">
        <v>149</v>
      </c>
      <c r="F11767" s="2" t="s">
        <v>4713</v>
      </c>
    </row>
    <row r="11768" spans="1:6" ht="18" customHeight="1">
      <c r="A11768" s="2">
        <v>9403509990</v>
      </c>
      <c r="B11768" s="2" t="s">
        <v>18155</v>
      </c>
      <c r="C11768" s="2" t="s">
        <v>18151</v>
      </c>
      <c r="D11768" s="2" t="s">
        <v>9258</v>
      </c>
      <c r="E11768" s="2" t="s">
        <v>149</v>
      </c>
      <c r="F11768" s="2" t="s">
        <v>4648</v>
      </c>
    </row>
    <row r="11769" spans="1:6" ht="18" customHeight="1">
      <c r="A11769" s="2">
        <v>9403601010</v>
      </c>
      <c r="B11769" s="2" t="s">
        <v>18156</v>
      </c>
      <c r="C11769" s="2" t="s">
        <v>18157</v>
      </c>
      <c r="D11769" s="2" t="s">
        <v>9258</v>
      </c>
      <c r="E11769" s="2" t="s">
        <v>149</v>
      </c>
      <c r="F11769" s="2" t="s">
        <v>4713</v>
      </c>
    </row>
    <row r="11770" spans="1:6" ht="18" customHeight="1">
      <c r="A11770" s="2">
        <v>9403601090</v>
      </c>
      <c r="B11770" s="2" t="s">
        <v>18158</v>
      </c>
      <c r="C11770" s="2" t="s">
        <v>18157</v>
      </c>
      <c r="D11770" s="2" t="s">
        <v>9258</v>
      </c>
      <c r="E11770" s="2" t="s">
        <v>149</v>
      </c>
      <c r="F11770" s="2" t="s">
        <v>4648</v>
      </c>
    </row>
    <row r="11771" spans="1:6" ht="18" customHeight="1">
      <c r="A11771" s="2">
        <v>9403609100</v>
      </c>
      <c r="B11771" s="2" t="s">
        <v>18159</v>
      </c>
      <c r="C11771" s="2" t="s">
        <v>18157</v>
      </c>
      <c r="D11771" s="2" t="s">
        <v>9258</v>
      </c>
      <c r="E11771" s="2" t="s">
        <v>149</v>
      </c>
      <c r="F11771" s="2" t="s">
        <v>4648</v>
      </c>
    </row>
    <row r="11772" spans="1:6" ht="18" customHeight="1">
      <c r="A11772" s="2">
        <v>9403609910</v>
      </c>
      <c r="B11772" s="2" t="s">
        <v>18160</v>
      </c>
      <c r="C11772" s="2" t="s">
        <v>18157</v>
      </c>
      <c r="D11772" s="2" t="s">
        <v>9258</v>
      </c>
      <c r="E11772" s="2" t="s">
        <v>149</v>
      </c>
      <c r="F11772" s="2" t="s">
        <v>4713</v>
      </c>
    </row>
    <row r="11773" spans="1:6" ht="18" customHeight="1">
      <c r="A11773" s="2">
        <v>9403609990</v>
      </c>
      <c r="B11773" s="2" t="s">
        <v>18161</v>
      </c>
      <c r="C11773" s="2" t="s">
        <v>18157</v>
      </c>
      <c r="D11773" s="2" t="s">
        <v>9258</v>
      </c>
      <c r="E11773" s="2" t="s">
        <v>149</v>
      </c>
      <c r="F11773" s="2" t="s">
        <v>4648</v>
      </c>
    </row>
    <row r="11774" spans="1:6" ht="18" customHeight="1">
      <c r="A11774" s="2">
        <v>9403700000</v>
      </c>
      <c r="B11774" s="2" t="s">
        <v>18162</v>
      </c>
      <c r="C11774" s="2" t="s">
        <v>18143</v>
      </c>
      <c r="D11774" s="2" t="s">
        <v>9258</v>
      </c>
      <c r="E11774" s="2" t="s">
        <v>149</v>
      </c>
      <c r="F11774" s="2"/>
    </row>
    <row r="11775" spans="1:6" ht="18" customHeight="1">
      <c r="A11775" s="2">
        <v>9403820010</v>
      </c>
      <c r="B11775" s="2" t="s">
        <v>18163</v>
      </c>
      <c r="C11775" s="2" t="s">
        <v>18143</v>
      </c>
      <c r="D11775" s="2" t="s">
        <v>9258</v>
      </c>
      <c r="E11775" s="2" t="s">
        <v>149</v>
      </c>
      <c r="F11775" s="2" t="s">
        <v>4944</v>
      </c>
    </row>
    <row r="11776" spans="1:6" ht="18" customHeight="1">
      <c r="A11776" s="2">
        <v>9403820090</v>
      </c>
      <c r="B11776" s="2" t="s">
        <v>18164</v>
      </c>
      <c r="C11776" s="2" t="s">
        <v>18143</v>
      </c>
      <c r="D11776" s="2" t="s">
        <v>9258</v>
      </c>
      <c r="E11776" s="2" t="s">
        <v>149</v>
      </c>
      <c r="F11776" s="2" t="s">
        <v>4648</v>
      </c>
    </row>
    <row r="11777" spans="1:6" ht="18" customHeight="1">
      <c r="A11777" s="2">
        <v>9403830010</v>
      </c>
      <c r="B11777" s="2" t="s">
        <v>18165</v>
      </c>
      <c r="C11777" s="2" t="s">
        <v>18143</v>
      </c>
      <c r="D11777" s="2" t="s">
        <v>9258</v>
      </c>
      <c r="E11777" s="2" t="s">
        <v>149</v>
      </c>
      <c r="F11777" s="2" t="s">
        <v>4661</v>
      </c>
    </row>
    <row r="11778" spans="1:6" ht="18" customHeight="1">
      <c r="A11778" s="2">
        <v>9403830090</v>
      </c>
      <c r="B11778" s="2" t="s">
        <v>18166</v>
      </c>
      <c r="C11778" s="2" t="s">
        <v>18143</v>
      </c>
      <c r="D11778" s="2" t="s">
        <v>9258</v>
      </c>
      <c r="E11778" s="2" t="s">
        <v>149</v>
      </c>
      <c r="F11778" s="2" t="s">
        <v>4648</v>
      </c>
    </row>
    <row r="11779" spans="1:6" ht="18" customHeight="1">
      <c r="A11779" s="2">
        <v>9403891000</v>
      </c>
      <c r="B11779" s="2" t="s">
        <v>18167</v>
      </c>
      <c r="C11779" s="2" t="s">
        <v>18143</v>
      </c>
      <c r="D11779" s="2" t="s">
        <v>9258</v>
      </c>
      <c r="E11779" s="2" t="s">
        <v>149</v>
      </c>
      <c r="F11779" s="2" t="s">
        <v>4648</v>
      </c>
    </row>
    <row r="11780" spans="1:6" ht="18" customHeight="1">
      <c r="A11780" s="2">
        <v>9403892000</v>
      </c>
      <c r="B11780" s="2" t="s">
        <v>18168</v>
      </c>
      <c r="C11780" s="2" t="s">
        <v>18143</v>
      </c>
      <c r="D11780" s="2" t="s">
        <v>9258</v>
      </c>
      <c r="E11780" s="2" t="s">
        <v>149</v>
      </c>
      <c r="F11780" s="2"/>
    </row>
    <row r="11781" spans="1:6" ht="18" customHeight="1">
      <c r="A11781" s="2">
        <v>9403899000</v>
      </c>
      <c r="B11781" s="2" t="s">
        <v>18169</v>
      </c>
      <c r="C11781" s="2" t="s">
        <v>18143</v>
      </c>
      <c r="D11781" s="2" t="s">
        <v>9258</v>
      </c>
      <c r="E11781" s="2" t="s">
        <v>149</v>
      </c>
      <c r="F11781" s="2"/>
    </row>
    <row r="11782" spans="1:6" ht="18" customHeight="1">
      <c r="A11782" s="2">
        <v>9403910010</v>
      </c>
      <c r="B11782" s="2" t="s">
        <v>18170</v>
      </c>
      <c r="C11782" s="2" t="s">
        <v>18171</v>
      </c>
      <c r="D11782" s="2" t="s">
        <v>149</v>
      </c>
      <c r="E11782" s="2"/>
      <c r="F11782" s="2" t="s">
        <v>8587</v>
      </c>
    </row>
    <row r="11783" spans="1:6" ht="18" customHeight="1">
      <c r="A11783" s="2">
        <v>9403910090</v>
      </c>
      <c r="B11783" s="2" t="s">
        <v>18172</v>
      </c>
      <c r="C11783" s="2" t="s">
        <v>18171</v>
      </c>
      <c r="D11783" s="2" t="s">
        <v>149</v>
      </c>
      <c r="E11783" s="2"/>
      <c r="F11783" s="2"/>
    </row>
    <row r="11784" spans="1:6" ht="18" customHeight="1">
      <c r="A11784" s="2">
        <v>9403990000</v>
      </c>
      <c r="B11784" s="2" t="s">
        <v>18173</v>
      </c>
      <c r="C11784" s="2" t="s">
        <v>18171</v>
      </c>
      <c r="D11784" s="2" t="s">
        <v>149</v>
      </c>
      <c r="E11784" s="2"/>
      <c r="F11784" s="2"/>
    </row>
    <row r="11785" spans="1:6" ht="18" customHeight="1">
      <c r="A11785" s="2">
        <v>9404100000</v>
      </c>
      <c r="B11785" s="2" t="s">
        <v>18174</v>
      </c>
      <c r="C11785" s="2" t="s">
        <v>18175</v>
      </c>
      <c r="D11785" s="2" t="s">
        <v>5439</v>
      </c>
      <c r="E11785" s="2" t="s">
        <v>149</v>
      </c>
      <c r="F11785" s="2"/>
    </row>
    <row r="11786" spans="1:6" ht="18" customHeight="1">
      <c r="A11786" s="2">
        <v>9404210010</v>
      </c>
      <c r="B11786" s="2" t="s">
        <v>18176</v>
      </c>
      <c r="C11786" s="2" t="s">
        <v>18177</v>
      </c>
      <c r="D11786" s="2" t="s">
        <v>5439</v>
      </c>
      <c r="E11786" s="2" t="s">
        <v>149</v>
      </c>
      <c r="F11786" s="2" t="s">
        <v>6091</v>
      </c>
    </row>
    <row r="11787" spans="1:6" ht="18" customHeight="1">
      <c r="A11787" s="2">
        <v>9404210090</v>
      </c>
      <c r="B11787" s="2" t="s">
        <v>18178</v>
      </c>
      <c r="C11787" s="2" t="s">
        <v>18177</v>
      </c>
      <c r="D11787" s="2" t="s">
        <v>5439</v>
      </c>
      <c r="E11787" s="2" t="s">
        <v>149</v>
      </c>
      <c r="F11787" s="2"/>
    </row>
    <row r="11788" spans="1:6" ht="18" customHeight="1">
      <c r="A11788" s="2">
        <v>9404290000</v>
      </c>
      <c r="B11788" s="2" t="s">
        <v>18179</v>
      </c>
      <c r="C11788" s="2" t="s">
        <v>18177</v>
      </c>
      <c r="D11788" s="2" t="s">
        <v>5439</v>
      </c>
      <c r="E11788" s="2" t="s">
        <v>149</v>
      </c>
      <c r="F11788" s="2"/>
    </row>
    <row r="11789" spans="1:6" ht="18" customHeight="1">
      <c r="A11789" s="2">
        <v>9404301010</v>
      </c>
      <c r="B11789" s="2" t="s">
        <v>18180</v>
      </c>
      <c r="C11789" s="2" t="s">
        <v>18181</v>
      </c>
      <c r="D11789" s="2" t="s">
        <v>5439</v>
      </c>
      <c r="E11789" s="2" t="s">
        <v>149</v>
      </c>
      <c r="F11789" s="2" t="s">
        <v>8607</v>
      </c>
    </row>
    <row r="11790" spans="1:6" ht="18" customHeight="1">
      <c r="A11790" s="2">
        <v>9404301090</v>
      </c>
      <c r="B11790" s="2" t="s">
        <v>18182</v>
      </c>
      <c r="C11790" s="2" t="s">
        <v>18181</v>
      </c>
      <c r="D11790" s="2" t="s">
        <v>5439</v>
      </c>
      <c r="E11790" s="2" t="s">
        <v>149</v>
      </c>
      <c r="F11790" s="2"/>
    </row>
    <row r="11791" spans="1:6" ht="18" customHeight="1">
      <c r="A11791" s="2">
        <v>9404309000</v>
      </c>
      <c r="B11791" s="2" t="s">
        <v>18183</v>
      </c>
      <c r="C11791" s="2" t="s">
        <v>18181</v>
      </c>
      <c r="D11791" s="2" t="s">
        <v>5439</v>
      </c>
      <c r="E11791" s="2" t="s">
        <v>149</v>
      </c>
      <c r="F11791" s="2"/>
    </row>
    <row r="11792" spans="1:6" ht="18" customHeight="1">
      <c r="A11792" s="2">
        <v>9404401010</v>
      </c>
      <c r="B11792" s="2" t="s">
        <v>18184</v>
      </c>
      <c r="C11792" s="2" t="s">
        <v>18181</v>
      </c>
      <c r="D11792" s="2" t="s">
        <v>149</v>
      </c>
      <c r="E11792" s="2" t="s">
        <v>9258</v>
      </c>
      <c r="F11792" s="2" t="s">
        <v>8587</v>
      </c>
    </row>
    <row r="11793" spans="1:6" ht="18" customHeight="1">
      <c r="A11793" s="2">
        <v>9404401090</v>
      </c>
      <c r="B11793" s="2" t="s">
        <v>18185</v>
      </c>
      <c r="C11793" s="2" t="s">
        <v>18181</v>
      </c>
      <c r="D11793" s="2" t="s">
        <v>149</v>
      </c>
      <c r="E11793" s="2" t="s">
        <v>9258</v>
      </c>
      <c r="F11793" s="2"/>
    </row>
    <row r="11794" spans="1:6" ht="18" customHeight="1">
      <c r="A11794" s="2">
        <v>9404402010</v>
      </c>
      <c r="B11794" s="2" t="s">
        <v>18186</v>
      </c>
      <c r="C11794" s="2" t="s">
        <v>18181</v>
      </c>
      <c r="D11794" s="2" t="s">
        <v>149</v>
      </c>
      <c r="E11794" s="2" t="s">
        <v>9258</v>
      </c>
      <c r="F11794" s="2" t="s">
        <v>8587</v>
      </c>
    </row>
    <row r="11795" spans="1:6" ht="18" customHeight="1">
      <c r="A11795" s="2">
        <v>9404402090</v>
      </c>
      <c r="B11795" s="2" t="s">
        <v>18187</v>
      </c>
      <c r="C11795" s="2" t="s">
        <v>18181</v>
      </c>
      <c r="D11795" s="2" t="s">
        <v>149</v>
      </c>
      <c r="E11795" s="2" t="s">
        <v>9258</v>
      </c>
      <c r="F11795" s="2"/>
    </row>
    <row r="11796" spans="1:6" ht="18" customHeight="1">
      <c r="A11796" s="2">
        <v>9404403000</v>
      </c>
      <c r="B11796" s="2" t="s">
        <v>18188</v>
      </c>
      <c r="C11796" s="2" t="s">
        <v>18181</v>
      </c>
      <c r="D11796" s="2" t="s">
        <v>149</v>
      </c>
      <c r="E11796" s="2" t="s">
        <v>9258</v>
      </c>
      <c r="F11796" s="2"/>
    </row>
    <row r="11797" spans="1:6" ht="18" customHeight="1">
      <c r="A11797" s="2">
        <v>9404404000</v>
      </c>
      <c r="B11797" s="2" t="s">
        <v>18189</v>
      </c>
      <c r="C11797" s="2" t="s">
        <v>18181</v>
      </c>
      <c r="D11797" s="2" t="s">
        <v>149</v>
      </c>
      <c r="E11797" s="2" t="s">
        <v>9258</v>
      </c>
      <c r="F11797" s="2"/>
    </row>
    <row r="11798" spans="1:6" ht="18" customHeight="1">
      <c r="A11798" s="2">
        <v>9404409000</v>
      </c>
      <c r="B11798" s="2" t="s">
        <v>18190</v>
      </c>
      <c r="C11798" s="2" t="s">
        <v>18181</v>
      </c>
      <c r="D11798" s="2" t="s">
        <v>149</v>
      </c>
      <c r="E11798" s="2" t="s">
        <v>9258</v>
      </c>
      <c r="F11798" s="2"/>
    </row>
    <row r="11799" spans="1:6" ht="18" customHeight="1">
      <c r="A11799" s="2">
        <v>9404901010</v>
      </c>
      <c r="B11799" s="2" t="s">
        <v>18191</v>
      </c>
      <c r="C11799" s="2" t="s">
        <v>18181</v>
      </c>
      <c r="D11799" s="2" t="s">
        <v>149</v>
      </c>
      <c r="E11799" s="2"/>
      <c r="F11799" s="2" t="s">
        <v>8587</v>
      </c>
    </row>
    <row r="11800" spans="1:6" ht="18" customHeight="1">
      <c r="A11800" s="2">
        <v>9404901090</v>
      </c>
      <c r="B11800" s="2" t="s">
        <v>18192</v>
      </c>
      <c r="C11800" s="2" t="s">
        <v>18181</v>
      </c>
      <c r="D11800" s="2" t="s">
        <v>149</v>
      </c>
      <c r="E11800" s="2"/>
      <c r="F11800" s="2"/>
    </row>
    <row r="11801" spans="1:6" ht="18" customHeight="1">
      <c r="A11801" s="2">
        <v>9404902010</v>
      </c>
      <c r="B11801" s="2" t="s">
        <v>18193</v>
      </c>
      <c r="C11801" s="2" t="s">
        <v>18181</v>
      </c>
      <c r="D11801" s="2" t="s">
        <v>149</v>
      </c>
      <c r="E11801" s="2"/>
      <c r="F11801" s="2" t="s">
        <v>8587</v>
      </c>
    </row>
    <row r="11802" spans="1:6" ht="18" customHeight="1">
      <c r="A11802" s="2">
        <v>9404902090</v>
      </c>
      <c r="B11802" s="2" t="s">
        <v>18194</v>
      </c>
      <c r="C11802" s="2" t="s">
        <v>18181</v>
      </c>
      <c r="D11802" s="2" t="s">
        <v>149</v>
      </c>
      <c r="E11802" s="2"/>
      <c r="F11802" s="2"/>
    </row>
    <row r="11803" spans="1:6" ht="18" customHeight="1">
      <c r="A11803" s="2">
        <v>9404903000</v>
      </c>
      <c r="B11803" s="2" t="s">
        <v>18195</v>
      </c>
      <c r="C11803" s="2" t="s">
        <v>18181</v>
      </c>
      <c r="D11803" s="2" t="s">
        <v>149</v>
      </c>
      <c r="E11803" s="2"/>
      <c r="F11803" s="2"/>
    </row>
    <row r="11804" spans="1:6" ht="18" customHeight="1">
      <c r="A11804" s="2">
        <v>9404904000</v>
      </c>
      <c r="B11804" s="2" t="s">
        <v>18196</v>
      </c>
      <c r="C11804" s="2" t="s">
        <v>18181</v>
      </c>
      <c r="D11804" s="2" t="s">
        <v>149</v>
      </c>
      <c r="E11804" s="2"/>
      <c r="F11804" s="2"/>
    </row>
    <row r="11805" spans="1:6" ht="18" customHeight="1">
      <c r="A11805" s="2">
        <v>9404909000</v>
      </c>
      <c r="B11805" s="2" t="s">
        <v>18197</v>
      </c>
      <c r="C11805" s="2" t="s">
        <v>18181</v>
      </c>
      <c r="D11805" s="2" t="s">
        <v>149</v>
      </c>
      <c r="E11805" s="2"/>
      <c r="F11805" s="2"/>
    </row>
    <row r="11806" spans="1:6" ht="18" customHeight="1">
      <c r="A11806" s="2">
        <v>9405110000</v>
      </c>
      <c r="B11806" s="2" t="s">
        <v>18198</v>
      </c>
      <c r="C11806" s="2" t="s">
        <v>10074</v>
      </c>
      <c r="D11806" s="2" t="s">
        <v>5439</v>
      </c>
      <c r="E11806" s="2" t="s">
        <v>149</v>
      </c>
      <c r="F11806" s="2"/>
    </row>
    <row r="11807" spans="1:6" ht="18" customHeight="1">
      <c r="A11807" s="2">
        <v>9405190000</v>
      </c>
      <c r="B11807" s="2" t="s">
        <v>18199</v>
      </c>
      <c r="C11807" s="2" t="s">
        <v>10074</v>
      </c>
      <c r="D11807" s="2" t="s">
        <v>5439</v>
      </c>
      <c r="E11807" s="2" t="s">
        <v>149</v>
      </c>
      <c r="F11807" s="2"/>
    </row>
    <row r="11808" spans="1:6" ht="18" customHeight="1">
      <c r="A11808" s="2">
        <v>9405210010</v>
      </c>
      <c r="B11808" s="2" t="s">
        <v>18200</v>
      </c>
      <c r="C11808" s="2" t="s">
        <v>18201</v>
      </c>
      <c r="D11808" s="2" t="s">
        <v>14241</v>
      </c>
      <c r="E11808" s="2" t="s">
        <v>149</v>
      </c>
      <c r="F11808" s="2" t="s">
        <v>8587</v>
      </c>
    </row>
    <row r="11809" spans="1:6" ht="18" customHeight="1">
      <c r="A11809" s="2">
        <v>9405210090</v>
      </c>
      <c r="B11809" s="2" t="s">
        <v>18202</v>
      </c>
      <c r="C11809" s="2" t="s">
        <v>18201</v>
      </c>
      <c r="D11809" s="2" t="s">
        <v>14241</v>
      </c>
      <c r="E11809" s="2" t="s">
        <v>149</v>
      </c>
      <c r="F11809" s="2"/>
    </row>
    <row r="11810" spans="1:6" ht="18" customHeight="1">
      <c r="A11810" s="2">
        <v>9405290010</v>
      </c>
      <c r="B11810" s="2" t="s">
        <v>18203</v>
      </c>
      <c r="C11810" s="2" t="s">
        <v>18201</v>
      </c>
      <c r="D11810" s="2" t="s">
        <v>14241</v>
      </c>
      <c r="E11810" s="2" t="s">
        <v>149</v>
      </c>
      <c r="F11810" s="2" t="s">
        <v>8587</v>
      </c>
    </row>
    <row r="11811" spans="1:6" ht="18" customHeight="1">
      <c r="A11811" s="2">
        <v>9405290090</v>
      </c>
      <c r="B11811" s="2" t="s">
        <v>18204</v>
      </c>
      <c r="C11811" s="2" t="s">
        <v>18201</v>
      </c>
      <c r="D11811" s="2" t="s">
        <v>14241</v>
      </c>
      <c r="E11811" s="2" t="s">
        <v>149</v>
      </c>
      <c r="F11811" s="2"/>
    </row>
    <row r="11812" spans="1:6" ht="18" customHeight="1">
      <c r="A11812" s="2">
        <v>9405310000</v>
      </c>
      <c r="B11812" s="2" t="s">
        <v>18205</v>
      </c>
      <c r="C11812" s="2" t="s">
        <v>18201</v>
      </c>
      <c r="D11812" s="2" t="s">
        <v>146</v>
      </c>
      <c r="E11812" s="2" t="s">
        <v>149</v>
      </c>
      <c r="F11812" s="2"/>
    </row>
    <row r="11813" spans="1:6" ht="18" customHeight="1">
      <c r="A11813" s="2">
        <v>9405390000</v>
      </c>
      <c r="B11813" s="2" t="s">
        <v>18206</v>
      </c>
      <c r="C11813" s="2" t="s">
        <v>18201</v>
      </c>
      <c r="D11813" s="2" t="s">
        <v>146</v>
      </c>
      <c r="E11813" s="2" t="s">
        <v>149</v>
      </c>
      <c r="F11813" s="2"/>
    </row>
    <row r="11814" spans="1:6" ht="18" customHeight="1">
      <c r="A11814" s="2">
        <v>9405410000</v>
      </c>
      <c r="B11814" s="2" t="s">
        <v>18207</v>
      </c>
      <c r="C11814" s="2" t="s">
        <v>10074</v>
      </c>
      <c r="D11814" s="2" t="s">
        <v>14241</v>
      </c>
      <c r="E11814" s="2" t="s">
        <v>149</v>
      </c>
      <c r="F11814" s="2"/>
    </row>
    <row r="11815" spans="1:6" ht="18" customHeight="1">
      <c r="A11815" s="2">
        <v>9405421000</v>
      </c>
      <c r="B11815" s="2" t="s">
        <v>18208</v>
      </c>
      <c r="C11815" s="2" t="s">
        <v>18209</v>
      </c>
      <c r="D11815" s="2" t="s">
        <v>14241</v>
      </c>
      <c r="E11815" s="2" t="s">
        <v>149</v>
      </c>
      <c r="F11815" s="2"/>
    </row>
    <row r="11816" spans="1:6" ht="18" customHeight="1">
      <c r="A11816" s="2">
        <v>9405429000</v>
      </c>
      <c r="B11816" s="2" t="s">
        <v>18210</v>
      </c>
      <c r="C11816" s="2" t="s">
        <v>10074</v>
      </c>
      <c r="D11816" s="2" t="s">
        <v>149</v>
      </c>
      <c r="E11816" s="2"/>
      <c r="F11816" s="2"/>
    </row>
    <row r="11817" spans="1:6" ht="18" customHeight="1">
      <c r="A11817" s="2">
        <v>9405491000</v>
      </c>
      <c r="B11817" s="2" t="s">
        <v>18211</v>
      </c>
      <c r="C11817" s="2" t="s">
        <v>18209</v>
      </c>
      <c r="D11817" s="2" t="s">
        <v>14241</v>
      </c>
      <c r="E11817" s="2" t="s">
        <v>149</v>
      </c>
      <c r="F11817" s="2"/>
    </row>
    <row r="11818" spans="1:6" ht="18" customHeight="1">
      <c r="A11818" s="2">
        <v>9405499000</v>
      </c>
      <c r="B11818" s="2" t="s">
        <v>18212</v>
      </c>
      <c r="C11818" s="2" t="s">
        <v>10074</v>
      </c>
      <c r="D11818" s="2" t="s">
        <v>149</v>
      </c>
      <c r="E11818" s="2"/>
      <c r="F11818" s="2"/>
    </row>
    <row r="11819" spans="1:6" ht="18" customHeight="1">
      <c r="A11819" s="2">
        <v>9405500000</v>
      </c>
      <c r="B11819" s="2" t="s">
        <v>18213</v>
      </c>
      <c r="C11819" s="2" t="s">
        <v>18201</v>
      </c>
      <c r="D11819" s="2" t="s">
        <v>149</v>
      </c>
      <c r="E11819" s="2"/>
      <c r="F11819" s="2"/>
    </row>
    <row r="11820" spans="1:6" ht="18" customHeight="1">
      <c r="A11820" s="2">
        <v>9405610000</v>
      </c>
      <c r="B11820" s="2" t="s">
        <v>18214</v>
      </c>
      <c r="C11820" s="2" t="s">
        <v>18201</v>
      </c>
      <c r="D11820" s="2" t="s">
        <v>149</v>
      </c>
      <c r="E11820" s="2"/>
      <c r="F11820" s="2"/>
    </row>
    <row r="11821" spans="1:6" ht="18" customHeight="1">
      <c r="A11821" s="2">
        <v>9405690000</v>
      </c>
      <c r="B11821" s="2" t="s">
        <v>18215</v>
      </c>
      <c r="C11821" s="2" t="s">
        <v>18201</v>
      </c>
      <c r="D11821" s="2" t="s">
        <v>149</v>
      </c>
      <c r="E11821" s="2"/>
      <c r="F11821" s="2"/>
    </row>
    <row r="11822" spans="1:6" ht="18" customHeight="1">
      <c r="A11822" s="2">
        <v>9405910000</v>
      </c>
      <c r="B11822" s="2" t="s">
        <v>18216</v>
      </c>
      <c r="C11822" s="2" t="s">
        <v>10226</v>
      </c>
      <c r="D11822" s="2" t="s">
        <v>149</v>
      </c>
      <c r="E11822" s="2"/>
      <c r="F11822" s="2"/>
    </row>
    <row r="11823" spans="1:6" ht="18" customHeight="1">
      <c r="A11823" s="2">
        <v>9405920000</v>
      </c>
      <c r="B11823" s="2" t="s">
        <v>18217</v>
      </c>
      <c r="C11823" s="2" t="s">
        <v>10226</v>
      </c>
      <c r="D11823" s="2" t="s">
        <v>149</v>
      </c>
      <c r="E11823" s="2"/>
      <c r="F11823" s="2"/>
    </row>
    <row r="11824" spans="1:6" ht="18" customHeight="1">
      <c r="A11824" s="2">
        <v>9405990000</v>
      </c>
      <c r="B11824" s="2" t="s">
        <v>18218</v>
      </c>
      <c r="C11824" s="2" t="s">
        <v>10226</v>
      </c>
      <c r="D11824" s="2" t="s">
        <v>149</v>
      </c>
      <c r="E11824" s="2"/>
      <c r="F11824" s="2"/>
    </row>
    <row r="11825" spans="1:6" ht="18" customHeight="1">
      <c r="A11825" s="2">
        <v>9406100000</v>
      </c>
      <c r="B11825" s="2" t="s">
        <v>18219</v>
      </c>
      <c r="C11825" s="2" t="s">
        <v>18220</v>
      </c>
      <c r="D11825" s="2" t="s">
        <v>149</v>
      </c>
      <c r="E11825" s="2" t="s">
        <v>146</v>
      </c>
      <c r="F11825" s="2" t="s">
        <v>4648</v>
      </c>
    </row>
    <row r="11826" spans="1:6" ht="18" customHeight="1">
      <c r="A11826" s="2">
        <v>9406200000</v>
      </c>
      <c r="B11826" s="2" t="s">
        <v>18221</v>
      </c>
      <c r="C11826" s="2" t="s">
        <v>18220</v>
      </c>
      <c r="D11826" s="2" t="s">
        <v>149</v>
      </c>
      <c r="E11826" s="2" t="s">
        <v>146</v>
      </c>
      <c r="F11826" s="2"/>
    </row>
    <row r="11827" spans="1:6" ht="18" customHeight="1">
      <c r="A11827" s="2">
        <v>9406900010</v>
      </c>
      <c r="B11827" s="2" t="s">
        <v>18222</v>
      </c>
      <c r="C11827" s="2" t="s">
        <v>18220</v>
      </c>
      <c r="D11827" s="2" t="s">
        <v>149</v>
      </c>
      <c r="E11827" s="2" t="s">
        <v>146</v>
      </c>
      <c r="F11827" s="2" t="s">
        <v>4648</v>
      </c>
    </row>
    <row r="11828" spans="1:6" ht="18" customHeight="1">
      <c r="A11828" s="2">
        <v>9406900020</v>
      </c>
      <c r="B11828" s="2" t="s">
        <v>18223</v>
      </c>
      <c r="C11828" s="2" t="s">
        <v>18220</v>
      </c>
      <c r="D11828" s="2" t="s">
        <v>149</v>
      </c>
      <c r="E11828" s="2" t="s">
        <v>146</v>
      </c>
      <c r="F11828" s="2">
        <v>3</v>
      </c>
    </row>
    <row r="11829" spans="1:6" ht="18" customHeight="1">
      <c r="A11829" s="2">
        <v>9406900090</v>
      </c>
      <c r="B11829" s="2" t="s">
        <v>18224</v>
      </c>
      <c r="C11829" s="2" t="s">
        <v>18220</v>
      </c>
      <c r="D11829" s="2" t="s">
        <v>149</v>
      </c>
      <c r="E11829" s="2" t="s">
        <v>146</v>
      </c>
      <c r="F11829" s="2"/>
    </row>
    <row r="11830" spans="1:6" ht="18" customHeight="1">
      <c r="A11830" s="2">
        <v>9503001000</v>
      </c>
      <c r="B11830" s="2" t="s">
        <v>18225</v>
      </c>
      <c r="C11830" s="2" t="s">
        <v>18048</v>
      </c>
      <c r="D11830" s="2" t="s">
        <v>16744</v>
      </c>
      <c r="E11830" s="2" t="s">
        <v>149</v>
      </c>
      <c r="F11830" s="2"/>
    </row>
    <row r="11831" spans="1:6" ht="18" customHeight="1">
      <c r="A11831" s="2">
        <v>9503002100</v>
      </c>
      <c r="B11831" s="2" t="s">
        <v>18226</v>
      </c>
      <c r="C11831" s="2" t="s">
        <v>18048</v>
      </c>
      <c r="D11831" s="2" t="s">
        <v>5439</v>
      </c>
      <c r="E11831" s="2" t="s">
        <v>149</v>
      </c>
      <c r="F11831" s="2" t="s">
        <v>6407</v>
      </c>
    </row>
    <row r="11832" spans="1:6" ht="18" customHeight="1">
      <c r="A11832" s="2">
        <v>9503002900</v>
      </c>
      <c r="B11832" s="2" t="s">
        <v>18227</v>
      </c>
      <c r="C11832" s="2" t="s">
        <v>18228</v>
      </c>
      <c r="D11832" s="2" t="s">
        <v>5439</v>
      </c>
      <c r="E11832" s="2" t="s">
        <v>149</v>
      </c>
      <c r="F11832" s="2" t="s">
        <v>6407</v>
      </c>
    </row>
    <row r="11833" spans="1:6" ht="18" customHeight="1">
      <c r="A11833" s="2">
        <v>9503006000</v>
      </c>
      <c r="B11833" s="2" t="s">
        <v>18229</v>
      </c>
      <c r="C11833" s="2" t="s">
        <v>18228</v>
      </c>
      <c r="D11833" s="2" t="s">
        <v>146</v>
      </c>
      <c r="E11833" s="2" t="s">
        <v>149</v>
      </c>
      <c r="F11833" s="2" t="s">
        <v>6407</v>
      </c>
    </row>
    <row r="11834" spans="1:6" ht="18" customHeight="1">
      <c r="A11834" s="2">
        <v>9503008310</v>
      </c>
      <c r="B11834" s="2" t="s">
        <v>18230</v>
      </c>
      <c r="C11834" s="2" t="s">
        <v>18231</v>
      </c>
      <c r="D11834" s="2" t="s">
        <v>146</v>
      </c>
      <c r="E11834" s="2" t="s">
        <v>149</v>
      </c>
      <c r="F11834" s="2" t="s">
        <v>6407</v>
      </c>
    </row>
    <row r="11835" spans="1:6" ht="18" customHeight="1">
      <c r="A11835" s="2">
        <v>9503008390</v>
      </c>
      <c r="B11835" s="2" t="s">
        <v>18232</v>
      </c>
      <c r="C11835" s="2" t="s">
        <v>18231</v>
      </c>
      <c r="D11835" s="2" t="s">
        <v>146</v>
      </c>
      <c r="E11835" s="2" t="s">
        <v>149</v>
      </c>
      <c r="F11835" s="2" t="s">
        <v>6407</v>
      </c>
    </row>
    <row r="11836" spans="1:6" ht="18" customHeight="1">
      <c r="A11836" s="2">
        <v>9503008900</v>
      </c>
      <c r="B11836" s="2" t="s">
        <v>18233</v>
      </c>
      <c r="C11836" s="2" t="s">
        <v>18228</v>
      </c>
      <c r="D11836" s="2" t="s">
        <v>5439</v>
      </c>
      <c r="E11836" s="2" t="s">
        <v>149</v>
      </c>
      <c r="F11836" s="2" t="s">
        <v>6407</v>
      </c>
    </row>
    <row r="11837" spans="1:6" ht="18" customHeight="1">
      <c r="A11837" s="2">
        <v>9503009000</v>
      </c>
      <c r="B11837" s="2" t="s">
        <v>18234</v>
      </c>
      <c r="C11837" s="2" t="s">
        <v>18048</v>
      </c>
      <c r="D11837" s="2" t="s">
        <v>149</v>
      </c>
      <c r="E11837" s="2"/>
      <c r="F11837" s="2" t="s">
        <v>6407</v>
      </c>
    </row>
    <row r="11838" spans="1:6" ht="18" customHeight="1">
      <c r="A11838" s="2">
        <v>9504200010</v>
      </c>
      <c r="B11838" s="2" t="s">
        <v>18235</v>
      </c>
      <c r="C11838" s="2" t="s">
        <v>10074</v>
      </c>
      <c r="D11838" s="2" t="s">
        <v>149</v>
      </c>
      <c r="E11838" s="2"/>
      <c r="F11838" s="2" t="s">
        <v>8587</v>
      </c>
    </row>
    <row r="11839" spans="1:6" ht="18" customHeight="1">
      <c r="A11839" s="2">
        <v>9504200090</v>
      </c>
      <c r="B11839" s="2" t="s">
        <v>18236</v>
      </c>
      <c r="C11839" s="2" t="s">
        <v>10074</v>
      </c>
      <c r="D11839" s="2" t="s">
        <v>149</v>
      </c>
      <c r="E11839" s="2"/>
      <c r="F11839" s="2"/>
    </row>
    <row r="11840" spans="1:6" ht="18" customHeight="1">
      <c r="A11840" s="2">
        <v>9504301000</v>
      </c>
      <c r="B11840" s="2" t="s">
        <v>18237</v>
      </c>
      <c r="C11840" s="2" t="s">
        <v>18238</v>
      </c>
      <c r="D11840" s="2" t="s">
        <v>14241</v>
      </c>
      <c r="E11840" s="2" t="s">
        <v>149</v>
      </c>
      <c r="F11840" s="2"/>
    </row>
    <row r="11841" spans="1:6" ht="18" customHeight="1">
      <c r="A11841" s="2">
        <v>9504309000</v>
      </c>
      <c r="B11841" s="2" t="s">
        <v>18239</v>
      </c>
      <c r="C11841" s="2" t="s">
        <v>10074</v>
      </c>
      <c r="D11841" s="2" t="s">
        <v>14241</v>
      </c>
      <c r="E11841" s="2" t="s">
        <v>149</v>
      </c>
      <c r="F11841" s="2"/>
    </row>
    <row r="11842" spans="1:6" ht="18" customHeight="1">
      <c r="A11842" s="2">
        <v>9504400000</v>
      </c>
      <c r="B11842" s="2" t="s">
        <v>18240</v>
      </c>
      <c r="C11842" s="2" t="s">
        <v>10074</v>
      </c>
      <c r="D11842" s="2" t="s">
        <v>17558</v>
      </c>
      <c r="E11842" s="2" t="s">
        <v>149</v>
      </c>
      <c r="F11842" s="2"/>
    </row>
    <row r="11843" spans="1:6" ht="18" customHeight="1">
      <c r="A11843" s="2">
        <v>9504502000</v>
      </c>
      <c r="B11843" s="2" t="s">
        <v>18241</v>
      </c>
      <c r="C11843" s="2" t="s">
        <v>18242</v>
      </c>
      <c r="D11843" s="2" t="s">
        <v>14241</v>
      </c>
      <c r="E11843" s="2" t="s">
        <v>149</v>
      </c>
      <c r="F11843" s="2"/>
    </row>
    <row r="11844" spans="1:6" ht="18" customHeight="1">
      <c r="A11844" s="2">
        <v>9504503000</v>
      </c>
      <c r="B11844" s="2" t="s">
        <v>18243</v>
      </c>
      <c r="C11844" s="2" t="s">
        <v>18244</v>
      </c>
      <c r="D11844" s="2" t="s">
        <v>14241</v>
      </c>
      <c r="E11844" s="2" t="s">
        <v>149</v>
      </c>
      <c r="F11844" s="2"/>
    </row>
    <row r="11845" spans="1:6" ht="18" customHeight="1">
      <c r="A11845" s="2">
        <v>9504508000</v>
      </c>
      <c r="B11845" s="2" t="s">
        <v>18245</v>
      </c>
      <c r="C11845" s="2" t="s">
        <v>18244</v>
      </c>
      <c r="D11845" s="2" t="s">
        <v>5439</v>
      </c>
      <c r="E11845" s="2" t="s">
        <v>149</v>
      </c>
      <c r="F11845" s="2"/>
    </row>
    <row r="11846" spans="1:6" ht="18" customHeight="1">
      <c r="A11846" s="2">
        <v>9504901000</v>
      </c>
      <c r="B11846" s="2" t="s">
        <v>18246</v>
      </c>
      <c r="C11846" s="2" t="s">
        <v>18048</v>
      </c>
      <c r="D11846" s="2" t="s">
        <v>14241</v>
      </c>
      <c r="E11846" s="2" t="s">
        <v>149</v>
      </c>
      <c r="F11846" s="2"/>
    </row>
    <row r="11847" spans="1:6" ht="18" customHeight="1">
      <c r="A11847" s="2">
        <v>9504902100</v>
      </c>
      <c r="B11847" s="2" t="s">
        <v>18247</v>
      </c>
      <c r="C11847" s="2" t="s">
        <v>18048</v>
      </c>
      <c r="D11847" s="2" t="s">
        <v>14241</v>
      </c>
      <c r="E11847" s="2" t="s">
        <v>149</v>
      </c>
      <c r="F11847" s="2"/>
    </row>
    <row r="11848" spans="1:6" ht="18" customHeight="1">
      <c r="A11848" s="2">
        <v>9504902200</v>
      </c>
      <c r="B11848" s="2" t="s">
        <v>18248</v>
      </c>
      <c r="C11848" s="2" t="s">
        <v>18048</v>
      </c>
      <c r="D11848" s="2" t="s">
        <v>5439</v>
      </c>
      <c r="E11848" s="2" t="s">
        <v>149</v>
      </c>
      <c r="F11848" s="2"/>
    </row>
    <row r="11849" spans="1:6" ht="18" customHeight="1">
      <c r="A11849" s="2">
        <v>9504902300</v>
      </c>
      <c r="B11849" s="2" t="s">
        <v>18249</v>
      </c>
      <c r="C11849" s="2" t="s">
        <v>18048</v>
      </c>
      <c r="D11849" s="2" t="s">
        <v>5439</v>
      </c>
      <c r="E11849" s="2" t="s">
        <v>149</v>
      </c>
      <c r="F11849" s="2"/>
    </row>
    <row r="11850" spans="1:6" ht="18" customHeight="1">
      <c r="A11850" s="2">
        <v>9504902900</v>
      </c>
      <c r="B11850" s="2" t="s">
        <v>18250</v>
      </c>
      <c r="C11850" s="2" t="s">
        <v>18048</v>
      </c>
      <c r="D11850" s="2" t="s">
        <v>14241</v>
      </c>
      <c r="E11850" s="2" t="s">
        <v>149</v>
      </c>
      <c r="F11850" s="2"/>
    </row>
    <row r="11851" spans="1:6" ht="18" customHeight="1">
      <c r="A11851" s="2">
        <v>9504903000</v>
      </c>
      <c r="B11851" s="2" t="s">
        <v>18251</v>
      </c>
      <c r="C11851" s="2" t="s">
        <v>18048</v>
      </c>
      <c r="D11851" s="2" t="s">
        <v>17558</v>
      </c>
      <c r="E11851" s="2" t="s">
        <v>149</v>
      </c>
      <c r="F11851" s="2"/>
    </row>
    <row r="11852" spans="1:6" ht="18" customHeight="1">
      <c r="A11852" s="2">
        <v>9504904000</v>
      </c>
      <c r="B11852" s="2" t="s">
        <v>18252</v>
      </c>
      <c r="C11852" s="2" t="s">
        <v>18048</v>
      </c>
      <c r="D11852" s="2" t="s">
        <v>17558</v>
      </c>
      <c r="E11852" s="2" t="s">
        <v>149</v>
      </c>
      <c r="F11852" s="2"/>
    </row>
    <row r="11853" spans="1:6" ht="18" customHeight="1">
      <c r="A11853" s="2">
        <v>9504909000</v>
      </c>
      <c r="B11853" s="2" t="s">
        <v>18253</v>
      </c>
      <c r="C11853" s="2" t="s">
        <v>18254</v>
      </c>
      <c r="D11853" s="2" t="s">
        <v>14241</v>
      </c>
      <c r="E11853" s="2" t="s">
        <v>149</v>
      </c>
      <c r="F11853" s="2"/>
    </row>
    <row r="11854" spans="1:6" ht="18" customHeight="1">
      <c r="A11854" s="2">
        <v>9505100010</v>
      </c>
      <c r="B11854" s="2" t="s">
        <v>18255</v>
      </c>
      <c r="C11854" s="2" t="s">
        <v>10074</v>
      </c>
      <c r="D11854" s="2" t="s">
        <v>149</v>
      </c>
      <c r="E11854" s="2"/>
      <c r="F11854" s="2" t="s">
        <v>4648</v>
      </c>
    </row>
    <row r="11855" spans="1:6" ht="18" customHeight="1">
      <c r="A11855" s="2">
        <v>9505100090</v>
      </c>
      <c r="B11855" s="2" t="s">
        <v>18256</v>
      </c>
      <c r="C11855" s="2" t="s">
        <v>10074</v>
      </c>
      <c r="D11855" s="2" t="s">
        <v>149</v>
      </c>
      <c r="E11855" s="2"/>
      <c r="F11855" s="2"/>
    </row>
    <row r="11856" spans="1:6" ht="18" customHeight="1">
      <c r="A11856" s="2">
        <v>9505900000</v>
      </c>
      <c r="B11856" s="2" t="s">
        <v>18257</v>
      </c>
      <c r="C11856" s="2" t="s">
        <v>10074</v>
      </c>
      <c r="D11856" s="2" t="s">
        <v>149</v>
      </c>
      <c r="E11856" s="2"/>
      <c r="F11856" s="2"/>
    </row>
    <row r="11857" spans="1:6" ht="18" customHeight="1">
      <c r="A11857" s="2">
        <v>9506110000</v>
      </c>
      <c r="B11857" s="2" t="s">
        <v>18258</v>
      </c>
      <c r="C11857" s="2" t="s">
        <v>18034</v>
      </c>
      <c r="D11857" s="2" t="s">
        <v>9956</v>
      </c>
      <c r="E11857" s="2" t="s">
        <v>149</v>
      </c>
      <c r="F11857" s="2"/>
    </row>
    <row r="11858" spans="1:6" ht="18" customHeight="1">
      <c r="A11858" s="2">
        <v>9506120000</v>
      </c>
      <c r="B11858" s="2" t="s">
        <v>18259</v>
      </c>
      <c r="C11858" s="2" t="s">
        <v>18034</v>
      </c>
      <c r="D11858" s="2" t="s">
        <v>149</v>
      </c>
      <c r="E11858" s="2"/>
      <c r="F11858" s="2"/>
    </row>
    <row r="11859" spans="1:6" ht="18" customHeight="1">
      <c r="A11859" s="2">
        <v>9506190000</v>
      </c>
      <c r="B11859" s="2" t="s">
        <v>18260</v>
      </c>
      <c r="C11859" s="2" t="s">
        <v>18034</v>
      </c>
      <c r="D11859" s="2" t="s">
        <v>149</v>
      </c>
      <c r="E11859" s="2"/>
      <c r="F11859" s="2"/>
    </row>
    <row r="11860" spans="1:6" ht="18" customHeight="1">
      <c r="A11860" s="2">
        <v>9506210000</v>
      </c>
      <c r="B11860" s="2" t="s">
        <v>18261</v>
      </c>
      <c r="C11860" s="2" t="s">
        <v>18034</v>
      </c>
      <c r="D11860" s="2" t="s">
        <v>5439</v>
      </c>
      <c r="E11860" s="2" t="s">
        <v>149</v>
      </c>
      <c r="F11860" s="2"/>
    </row>
    <row r="11861" spans="1:6" ht="18" customHeight="1">
      <c r="A11861" s="2">
        <v>9506290000</v>
      </c>
      <c r="B11861" s="2" t="s">
        <v>18262</v>
      </c>
      <c r="C11861" s="2" t="s">
        <v>18034</v>
      </c>
      <c r="D11861" s="2" t="s">
        <v>5439</v>
      </c>
      <c r="E11861" s="2" t="s">
        <v>149</v>
      </c>
      <c r="F11861" s="2"/>
    </row>
    <row r="11862" spans="1:6" ht="18" customHeight="1">
      <c r="A11862" s="2">
        <v>9506310000</v>
      </c>
      <c r="B11862" s="2" t="s">
        <v>18263</v>
      </c>
      <c r="C11862" s="2" t="s">
        <v>14351</v>
      </c>
      <c r="D11862" s="2" t="s">
        <v>16772</v>
      </c>
      <c r="E11862" s="2" t="s">
        <v>149</v>
      </c>
      <c r="F11862" s="2"/>
    </row>
    <row r="11863" spans="1:6" ht="18" customHeight="1">
      <c r="A11863" s="2">
        <v>9506320000</v>
      </c>
      <c r="B11863" s="2" t="s">
        <v>18264</v>
      </c>
      <c r="C11863" s="2" t="s">
        <v>14351</v>
      </c>
      <c r="D11863" s="2" t="s">
        <v>5439</v>
      </c>
      <c r="E11863" s="2" t="s">
        <v>149</v>
      </c>
      <c r="F11863" s="2"/>
    </row>
    <row r="11864" spans="1:6" ht="18" customHeight="1">
      <c r="A11864" s="2">
        <v>9506390000</v>
      </c>
      <c r="B11864" s="2" t="s">
        <v>18265</v>
      </c>
      <c r="C11864" s="2" t="s">
        <v>14351</v>
      </c>
      <c r="D11864" s="2" t="s">
        <v>149</v>
      </c>
      <c r="E11864" s="2"/>
      <c r="F11864" s="2"/>
    </row>
    <row r="11865" spans="1:6" ht="18" customHeight="1">
      <c r="A11865" s="2">
        <v>9506401000</v>
      </c>
      <c r="B11865" s="2" t="s">
        <v>18266</v>
      </c>
      <c r="C11865" s="2" t="s">
        <v>14351</v>
      </c>
      <c r="D11865" s="2" t="s">
        <v>18267</v>
      </c>
      <c r="E11865" s="2" t="s">
        <v>149</v>
      </c>
      <c r="F11865" s="2"/>
    </row>
    <row r="11866" spans="1:6" ht="18" customHeight="1">
      <c r="A11866" s="2">
        <v>9506409000</v>
      </c>
      <c r="B11866" s="2" t="s">
        <v>18268</v>
      </c>
      <c r="C11866" s="2" t="s">
        <v>14351</v>
      </c>
      <c r="D11866" s="2" t="s">
        <v>149</v>
      </c>
      <c r="E11866" s="2"/>
      <c r="F11866" s="2"/>
    </row>
    <row r="11867" spans="1:6" ht="18" customHeight="1">
      <c r="A11867" s="2">
        <v>9506510000</v>
      </c>
      <c r="B11867" s="2" t="s">
        <v>18269</v>
      </c>
      <c r="C11867" s="2" t="s">
        <v>18034</v>
      </c>
      <c r="D11867" s="2" t="s">
        <v>5559</v>
      </c>
      <c r="E11867" s="2" t="s">
        <v>149</v>
      </c>
      <c r="F11867" s="2"/>
    </row>
    <row r="11868" spans="1:6" ht="18" customHeight="1">
      <c r="A11868" s="2">
        <v>9506590000</v>
      </c>
      <c r="B11868" s="2" t="s">
        <v>18270</v>
      </c>
      <c r="C11868" s="2" t="s">
        <v>18034</v>
      </c>
      <c r="D11868" s="2" t="s">
        <v>5559</v>
      </c>
      <c r="E11868" s="2" t="s">
        <v>149</v>
      </c>
      <c r="F11868" s="2"/>
    </row>
    <row r="11869" spans="1:6" ht="18" customHeight="1">
      <c r="A11869" s="2">
        <v>9506610000</v>
      </c>
      <c r="B11869" s="2" t="s">
        <v>18271</v>
      </c>
      <c r="C11869" s="2" t="s">
        <v>18034</v>
      </c>
      <c r="D11869" s="2" t="s">
        <v>5439</v>
      </c>
      <c r="E11869" s="2" t="s">
        <v>149</v>
      </c>
      <c r="F11869" s="2"/>
    </row>
    <row r="11870" spans="1:6" ht="18" customHeight="1">
      <c r="A11870" s="2">
        <v>9506621000</v>
      </c>
      <c r="B11870" s="2" t="s">
        <v>18272</v>
      </c>
      <c r="C11870" s="2" t="s">
        <v>18034</v>
      </c>
      <c r="D11870" s="2" t="s">
        <v>5439</v>
      </c>
      <c r="E11870" s="2" t="s">
        <v>149</v>
      </c>
      <c r="F11870" s="2"/>
    </row>
    <row r="11871" spans="1:6" ht="18" customHeight="1">
      <c r="A11871" s="2">
        <v>9506629000</v>
      </c>
      <c r="B11871" s="2" t="s">
        <v>18273</v>
      </c>
      <c r="C11871" s="2" t="s">
        <v>18034</v>
      </c>
      <c r="D11871" s="2" t="s">
        <v>5439</v>
      </c>
      <c r="E11871" s="2" t="s">
        <v>149</v>
      </c>
      <c r="F11871" s="2"/>
    </row>
    <row r="11872" spans="1:6" ht="18" customHeight="1">
      <c r="A11872" s="2">
        <v>9506690000</v>
      </c>
      <c r="B11872" s="2" t="s">
        <v>18274</v>
      </c>
      <c r="C11872" s="2" t="s">
        <v>18034</v>
      </c>
      <c r="D11872" s="2" t="s">
        <v>5439</v>
      </c>
      <c r="E11872" s="2" t="s">
        <v>149</v>
      </c>
      <c r="F11872" s="2"/>
    </row>
    <row r="11873" spans="1:6" ht="18" customHeight="1">
      <c r="A11873" s="2">
        <v>9506701000</v>
      </c>
      <c r="B11873" s="2" t="s">
        <v>18275</v>
      </c>
      <c r="C11873" s="2" t="s">
        <v>18034</v>
      </c>
      <c r="D11873" s="2" t="s">
        <v>9956</v>
      </c>
      <c r="E11873" s="2" t="s">
        <v>149</v>
      </c>
      <c r="F11873" s="2"/>
    </row>
    <row r="11874" spans="1:6" ht="18" customHeight="1">
      <c r="A11874" s="2">
        <v>9506702000</v>
      </c>
      <c r="B11874" s="2" t="s">
        <v>18276</v>
      </c>
      <c r="C11874" s="2" t="s">
        <v>18034</v>
      </c>
      <c r="D11874" s="2" t="s">
        <v>9956</v>
      </c>
      <c r="E11874" s="2" t="s">
        <v>149</v>
      </c>
      <c r="F11874" s="2"/>
    </row>
    <row r="11875" spans="1:6" ht="18" customHeight="1">
      <c r="A11875" s="2">
        <v>9506911100</v>
      </c>
      <c r="B11875" s="2" t="s">
        <v>18277</v>
      </c>
      <c r="C11875" s="2" t="s">
        <v>18244</v>
      </c>
      <c r="D11875" s="2" t="s">
        <v>14241</v>
      </c>
      <c r="E11875" s="2" t="s">
        <v>149</v>
      </c>
      <c r="F11875" s="2"/>
    </row>
    <row r="11876" spans="1:6" ht="18" customHeight="1">
      <c r="A11876" s="2">
        <v>9506911900</v>
      </c>
      <c r="B11876" s="2" t="s">
        <v>18278</v>
      </c>
      <c r="C11876" s="2" t="s">
        <v>18244</v>
      </c>
      <c r="D11876" s="2" t="s">
        <v>149</v>
      </c>
      <c r="E11876" s="2"/>
      <c r="F11876" s="2"/>
    </row>
    <row r="11877" spans="1:6" ht="18" customHeight="1">
      <c r="A11877" s="2">
        <v>9506919000</v>
      </c>
      <c r="B11877" s="2" t="s">
        <v>18279</v>
      </c>
      <c r="C11877" s="2" t="s">
        <v>18244</v>
      </c>
      <c r="D11877" s="2" t="s">
        <v>149</v>
      </c>
      <c r="E11877" s="2"/>
      <c r="F11877" s="2"/>
    </row>
    <row r="11878" spans="1:6" ht="18" customHeight="1">
      <c r="A11878" s="2">
        <v>9506991000</v>
      </c>
      <c r="B11878" s="2" t="s">
        <v>18280</v>
      </c>
      <c r="C11878" s="2" t="s">
        <v>9873</v>
      </c>
      <c r="D11878" s="2" t="s">
        <v>5439</v>
      </c>
      <c r="E11878" s="2" t="s">
        <v>149</v>
      </c>
      <c r="F11878" s="2"/>
    </row>
    <row r="11879" spans="1:6" ht="18" customHeight="1">
      <c r="A11879" s="2">
        <v>9506999000</v>
      </c>
      <c r="B11879" s="2" t="s">
        <v>18281</v>
      </c>
      <c r="C11879" s="2" t="s">
        <v>14351</v>
      </c>
      <c r="D11879" s="2" t="s">
        <v>5439</v>
      </c>
      <c r="E11879" s="2" t="s">
        <v>149</v>
      </c>
      <c r="F11879" s="2"/>
    </row>
    <row r="11880" spans="1:6" ht="18" customHeight="1">
      <c r="A11880" s="2">
        <v>9507100010</v>
      </c>
      <c r="B11880" s="2" t="s">
        <v>18282</v>
      </c>
      <c r="C11880" s="2" t="s">
        <v>9873</v>
      </c>
      <c r="D11880" s="2" t="s">
        <v>17558</v>
      </c>
      <c r="E11880" s="2" t="s">
        <v>149</v>
      </c>
      <c r="F11880" s="2" t="s">
        <v>4648</v>
      </c>
    </row>
    <row r="11881" spans="1:6" ht="18" customHeight="1">
      <c r="A11881" s="2">
        <v>9507100090</v>
      </c>
      <c r="B11881" s="2" t="s">
        <v>18283</v>
      </c>
      <c r="C11881" s="2" t="s">
        <v>9873</v>
      </c>
      <c r="D11881" s="2" t="s">
        <v>17558</v>
      </c>
      <c r="E11881" s="2" t="s">
        <v>149</v>
      </c>
      <c r="F11881" s="2"/>
    </row>
    <row r="11882" spans="1:6" ht="18" customHeight="1">
      <c r="A11882" s="2">
        <v>9507200000</v>
      </c>
      <c r="B11882" s="2" t="s">
        <v>18284</v>
      </c>
      <c r="C11882" s="2" t="s">
        <v>14351</v>
      </c>
      <c r="D11882" s="2" t="s">
        <v>149</v>
      </c>
      <c r="E11882" s="2"/>
      <c r="F11882" s="2"/>
    </row>
    <row r="11883" spans="1:6" ht="18" customHeight="1">
      <c r="A11883" s="2">
        <v>9507300000</v>
      </c>
      <c r="B11883" s="2" t="s">
        <v>18285</v>
      </c>
      <c r="C11883" s="2" t="s">
        <v>14351</v>
      </c>
      <c r="D11883" s="2" t="s">
        <v>5439</v>
      </c>
      <c r="E11883" s="2" t="s">
        <v>149</v>
      </c>
      <c r="F11883" s="2"/>
    </row>
    <row r="11884" spans="1:6" ht="18" customHeight="1">
      <c r="A11884" s="2">
        <v>9507900000</v>
      </c>
      <c r="B11884" s="2" t="s">
        <v>18286</v>
      </c>
      <c r="C11884" s="2" t="s">
        <v>9068</v>
      </c>
      <c r="D11884" s="2" t="s">
        <v>149</v>
      </c>
      <c r="E11884" s="2"/>
      <c r="F11884" s="2"/>
    </row>
    <row r="11885" spans="1:6" ht="18" customHeight="1">
      <c r="A11885" s="2">
        <v>9508100010</v>
      </c>
      <c r="B11885" s="2" t="s">
        <v>18287</v>
      </c>
      <c r="C11885" s="2" t="s">
        <v>4738</v>
      </c>
      <c r="D11885" s="2" t="s">
        <v>149</v>
      </c>
      <c r="E11885" s="2"/>
      <c r="F11885" s="2" t="s">
        <v>4728</v>
      </c>
    </row>
    <row r="11886" spans="1:6" ht="18" customHeight="1">
      <c r="A11886" s="2">
        <v>9508100090</v>
      </c>
      <c r="B11886" s="2" t="s">
        <v>18288</v>
      </c>
      <c r="C11886" s="2" t="s">
        <v>4738</v>
      </c>
      <c r="D11886" s="2" t="s">
        <v>149</v>
      </c>
      <c r="E11886" s="2"/>
      <c r="F11886" s="2" t="s">
        <v>4648</v>
      </c>
    </row>
    <row r="11887" spans="1:6" ht="18" customHeight="1">
      <c r="A11887" s="2">
        <v>9508210000</v>
      </c>
      <c r="B11887" s="2" t="s">
        <v>18289</v>
      </c>
      <c r="C11887" s="2" t="s">
        <v>4738</v>
      </c>
      <c r="D11887" s="2" t="s">
        <v>149</v>
      </c>
      <c r="E11887" s="2"/>
      <c r="F11887" s="2" t="s">
        <v>4648</v>
      </c>
    </row>
    <row r="11888" spans="1:6" ht="18" customHeight="1">
      <c r="A11888" s="2">
        <v>9508220000</v>
      </c>
      <c r="B11888" s="2" t="s">
        <v>18290</v>
      </c>
      <c r="C11888" s="2" t="s">
        <v>4738</v>
      </c>
      <c r="D11888" s="2" t="s">
        <v>149</v>
      </c>
      <c r="E11888" s="2"/>
      <c r="F11888" s="2" t="s">
        <v>4648</v>
      </c>
    </row>
    <row r="11889" spans="1:6" ht="18" customHeight="1">
      <c r="A11889" s="2">
        <v>9508230000</v>
      </c>
      <c r="B11889" s="2" t="s">
        <v>18291</v>
      </c>
      <c r="C11889" s="2" t="s">
        <v>4738</v>
      </c>
      <c r="D11889" s="2" t="s">
        <v>149</v>
      </c>
      <c r="E11889" s="2"/>
      <c r="F11889" s="2" t="s">
        <v>4648</v>
      </c>
    </row>
    <row r="11890" spans="1:6" ht="18" customHeight="1">
      <c r="A11890" s="2">
        <v>9508240000</v>
      </c>
      <c r="B11890" s="2" t="s">
        <v>18292</v>
      </c>
      <c r="C11890" s="2" t="s">
        <v>4738</v>
      </c>
      <c r="D11890" s="2" t="s">
        <v>149</v>
      </c>
      <c r="E11890" s="2"/>
      <c r="F11890" s="2" t="s">
        <v>4648</v>
      </c>
    </row>
    <row r="11891" spans="1:6" ht="18" customHeight="1">
      <c r="A11891" s="2">
        <v>9508250000</v>
      </c>
      <c r="B11891" s="2" t="s">
        <v>18293</v>
      </c>
      <c r="C11891" s="2" t="s">
        <v>4738</v>
      </c>
      <c r="D11891" s="2" t="s">
        <v>149</v>
      </c>
      <c r="E11891" s="2"/>
      <c r="F11891" s="2" t="s">
        <v>4648</v>
      </c>
    </row>
    <row r="11892" spans="1:6" ht="18" customHeight="1">
      <c r="A11892" s="2">
        <v>9508260000</v>
      </c>
      <c r="B11892" s="2" t="s">
        <v>18294</v>
      </c>
      <c r="C11892" s="2" t="s">
        <v>4738</v>
      </c>
      <c r="D11892" s="2" t="s">
        <v>149</v>
      </c>
      <c r="E11892" s="2"/>
      <c r="F11892" s="2" t="s">
        <v>4648</v>
      </c>
    </row>
    <row r="11893" spans="1:6" ht="18" customHeight="1">
      <c r="A11893" s="2">
        <v>9508290000</v>
      </c>
      <c r="B11893" s="2" t="s">
        <v>18295</v>
      </c>
      <c r="C11893" s="2" t="s">
        <v>4738</v>
      </c>
      <c r="D11893" s="2" t="s">
        <v>149</v>
      </c>
      <c r="E11893" s="2"/>
      <c r="F11893" s="2" t="s">
        <v>4648</v>
      </c>
    </row>
    <row r="11894" spans="1:6" ht="18" customHeight="1">
      <c r="A11894" s="2">
        <v>9508300000</v>
      </c>
      <c r="B11894" s="2" t="s">
        <v>18296</v>
      </c>
      <c r="C11894" s="2" t="s">
        <v>4738</v>
      </c>
      <c r="D11894" s="2" t="s">
        <v>149</v>
      </c>
      <c r="E11894" s="2"/>
      <c r="F11894" s="2" t="s">
        <v>4648</v>
      </c>
    </row>
    <row r="11895" spans="1:6" ht="18" customHeight="1">
      <c r="A11895" s="2">
        <v>9508400000</v>
      </c>
      <c r="B11895" s="2" t="s">
        <v>18297</v>
      </c>
      <c r="C11895" s="2" t="s">
        <v>4738</v>
      </c>
      <c r="D11895" s="2" t="s">
        <v>149</v>
      </c>
      <c r="E11895" s="2"/>
      <c r="F11895" s="2" t="s">
        <v>4648</v>
      </c>
    </row>
    <row r="11896" spans="1:6" ht="18" customHeight="1">
      <c r="A11896" s="2">
        <v>9601100010</v>
      </c>
      <c r="B11896" s="2" t="s">
        <v>18298</v>
      </c>
      <c r="C11896" s="2" t="s">
        <v>18299</v>
      </c>
      <c r="D11896" s="2" t="s">
        <v>149</v>
      </c>
      <c r="E11896" s="2"/>
      <c r="F11896" s="2" t="s">
        <v>4646</v>
      </c>
    </row>
    <row r="11897" spans="1:6" ht="18" customHeight="1">
      <c r="A11897" s="2">
        <v>9601100090</v>
      </c>
      <c r="B11897" s="2" t="s">
        <v>18300</v>
      </c>
      <c r="C11897" s="2" t="s">
        <v>18299</v>
      </c>
      <c r="D11897" s="2" t="s">
        <v>149</v>
      </c>
      <c r="E11897" s="2"/>
      <c r="F11897" s="2" t="s">
        <v>4648</v>
      </c>
    </row>
    <row r="11898" spans="1:6" ht="18" customHeight="1">
      <c r="A11898" s="2">
        <v>9601900010</v>
      </c>
      <c r="B11898" s="2" t="s">
        <v>18301</v>
      </c>
      <c r="C11898" s="2" t="s">
        <v>18302</v>
      </c>
      <c r="D11898" s="2" t="s">
        <v>149</v>
      </c>
      <c r="E11898" s="2"/>
      <c r="F11898" s="2" t="s">
        <v>4646</v>
      </c>
    </row>
    <row r="11899" spans="1:6" ht="18" customHeight="1">
      <c r="A11899" s="2">
        <v>9601900020</v>
      </c>
      <c r="B11899" s="2" t="s">
        <v>18303</v>
      </c>
      <c r="C11899" s="2" t="s">
        <v>18302</v>
      </c>
      <c r="D11899" s="2" t="s">
        <v>149</v>
      </c>
      <c r="E11899" s="2"/>
      <c r="F11899" s="2" t="s">
        <v>4648</v>
      </c>
    </row>
    <row r="11900" spans="1:6" ht="18" customHeight="1">
      <c r="A11900" s="2">
        <v>9601900090</v>
      </c>
      <c r="B11900" s="2" t="s">
        <v>18304</v>
      </c>
      <c r="C11900" s="2" t="s">
        <v>18302</v>
      </c>
      <c r="D11900" s="2" t="s">
        <v>149</v>
      </c>
      <c r="E11900" s="2"/>
      <c r="F11900" s="2" t="s">
        <v>4648</v>
      </c>
    </row>
    <row r="11901" spans="1:6" ht="18" customHeight="1">
      <c r="A11901" s="2">
        <v>9602001000</v>
      </c>
      <c r="B11901" s="2" t="s">
        <v>18305</v>
      </c>
      <c r="C11901" s="2" t="s">
        <v>4738</v>
      </c>
      <c r="D11901" s="2" t="s">
        <v>149</v>
      </c>
      <c r="E11901" s="2"/>
      <c r="F11901" s="2"/>
    </row>
    <row r="11902" spans="1:6" ht="18" customHeight="1">
      <c r="A11902" s="2">
        <v>9602009000</v>
      </c>
      <c r="B11902" s="2" t="s">
        <v>18306</v>
      </c>
      <c r="C11902" s="2" t="s">
        <v>18302</v>
      </c>
      <c r="D11902" s="2" t="s">
        <v>149</v>
      </c>
      <c r="E11902" s="2"/>
      <c r="F11902" s="2" t="s">
        <v>4648</v>
      </c>
    </row>
    <row r="11903" spans="1:6" ht="18" customHeight="1">
      <c r="A11903" s="2">
        <v>9603100000</v>
      </c>
      <c r="B11903" s="2" t="s">
        <v>18307</v>
      </c>
      <c r="C11903" s="2" t="s">
        <v>18017</v>
      </c>
      <c r="D11903" s="2" t="s">
        <v>12646</v>
      </c>
      <c r="E11903" s="2" t="s">
        <v>149</v>
      </c>
      <c r="F11903" s="2" t="s">
        <v>4648</v>
      </c>
    </row>
    <row r="11904" spans="1:6" ht="18" customHeight="1">
      <c r="A11904" s="2">
        <v>9603210000</v>
      </c>
      <c r="B11904" s="2" t="s">
        <v>18308</v>
      </c>
      <c r="C11904" s="2" t="s">
        <v>18017</v>
      </c>
      <c r="D11904" s="2" t="s">
        <v>12646</v>
      </c>
      <c r="E11904" s="2" t="s">
        <v>149</v>
      </c>
      <c r="F11904" s="2" t="s">
        <v>6407</v>
      </c>
    </row>
    <row r="11905" spans="1:6" ht="18" customHeight="1">
      <c r="A11905" s="2">
        <v>9603290010</v>
      </c>
      <c r="B11905" s="2" t="s">
        <v>18309</v>
      </c>
      <c r="C11905" s="2" t="s">
        <v>18017</v>
      </c>
      <c r="D11905" s="2" t="s">
        <v>5559</v>
      </c>
      <c r="E11905" s="2" t="s">
        <v>149</v>
      </c>
      <c r="F11905" s="2" t="s">
        <v>8607</v>
      </c>
    </row>
    <row r="11906" spans="1:6" ht="18" customHeight="1">
      <c r="A11906" s="2">
        <v>9603290090</v>
      </c>
      <c r="B11906" s="2" t="s">
        <v>18310</v>
      </c>
      <c r="C11906" s="2" t="s">
        <v>18017</v>
      </c>
      <c r="D11906" s="2" t="s">
        <v>5559</v>
      </c>
      <c r="E11906" s="2" t="s">
        <v>149</v>
      </c>
      <c r="F11906" s="2"/>
    </row>
    <row r="11907" spans="1:6" ht="18" customHeight="1">
      <c r="A11907" s="2">
        <v>9603301010</v>
      </c>
      <c r="B11907" s="2" t="s">
        <v>18311</v>
      </c>
      <c r="C11907" s="2" t="s">
        <v>18017</v>
      </c>
      <c r="D11907" s="2" t="s">
        <v>5559</v>
      </c>
      <c r="E11907" s="2" t="s">
        <v>149</v>
      </c>
      <c r="F11907" s="2" t="s">
        <v>8607</v>
      </c>
    </row>
    <row r="11908" spans="1:6" ht="18" customHeight="1">
      <c r="A11908" s="2">
        <v>9603301090</v>
      </c>
      <c r="B11908" s="2" t="s">
        <v>18312</v>
      </c>
      <c r="C11908" s="2" t="s">
        <v>18017</v>
      </c>
      <c r="D11908" s="2" t="s">
        <v>5559</v>
      </c>
      <c r="E11908" s="2" t="s">
        <v>149</v>
      </c>
      <c r="F11908" s="2"/>
    </row>
    <row r="11909" spans="1:6" ht="18" customHeight="1">
      <c r="A11909" s="2">
        <v>9603302010</v>
      </c>
      <c r="B11909" s="2" t="s">
        <v>18313</v>
      </c>
      <c r="C11909" s="2" t="s">
        <v>18017</v>
      </c>
      <c r="D11909" s="2" t="s">
        <v>5559</v>
      </c>
      <c r="E11909" s="2" t="s">
        <v>149</v>
      </c>
      <c r="F11909" s="2" t="s">
        <v>8607</v>
      </c>
    </row>
    <row r="11910" spans="1:6" ht="18" customHeight="1">
      <c r="A11910" s="2">
        <v>9603302090</v>
      </c>
      <c r="B11910" s="2" t="s">
        <v>18314</v>
      </c>
      <c r="C11910" s="2" t="s">
        <v>18017</v>
      </c>
      <c r="D11910" s="2" t="s">
        <v>5559</v>
      </c>
      <c r="E11910" s="2" t="s">
        <v>149</v>
      </c>
      <c r="F11910" s="2"/>
    </row>
    <row r="11911" spans="1:6" ht="18" customHeight="1">
      <c r="A11911" s="2">
        <v>9603309010</v>
      </c>
      <c r="B11911" s="2" t="s">
        <v>18315</v>
      </c>
      <c r="C11911" s="2" t="s">
        <v>18017</v>
      </c>
      <c r="D11911" s="2" t="s">
        <v>5559</v>
      </c>
      <c r="E11911" s="2" t="s">
        <v>149</v>
      </c>
      <c r="F11911" s="2" t="s">
        <v>8607</v>
      </c>
    </row>
    <row r="11912" spans="1:6" ht="18" customHeight="1">
      <c r="A11912" s="2">
        <v>9603309090</v>
      </c>
      <c r="B11912" s="2" t="s">
        <v>18316</v>
      </c>
      <c r="C11912" s="2" t="s">
        <v>18017</v>
      </c>
      <c r="D11912" s="2" t="s">
        <v>5559</v>
      </c>
      <c r="E11912" s="2" t="s">
        <v>149</v>
      </c>
      <c r="F11912" s="2"/>
    </row>
    <row r="11913" spans="1:6" ht="18" customHeight="1">
      <c r="A11913" s="2">
        <v>9603401100</v>
      </c>
      <c r="B11913" s="2" t="s">
        <v>18317</v>
      </c>
      <c r="C11913" s="2" t="s">
        <v>18017</v>
      </c>
      <c r="D11913" s="2" t="s">
        <v>12646</v>
      </c>
      <c r="E11913" s="2" t="s">
        <v>149</v>
      </c>
      <c r="F11913" s="2"/>
    </row>
    <row r="11914" spans="1:6" ht="18" customHeight="1">
      <c r="A11914" s="2">
        <v>9603401900</v>
      </c>
      <c r="B11914" s="2" t="s">
        <v>18318</v>
      </c>
      <c r="C11914" s="2" t="s">
        <v>18017</v>
      </c>
      <c r="D11914" s="2" t="s">
        <v>12646</v>
      </c>
      <c r="E11914" s="2" t="s">
        <v>149</v>
      </c>
      <c r="F11914" s="2"/>
    </row>
    <row r="11915" spans="1:6" ht="18" customHeight="1">
      <c r="A11915" s="2">
        <v>9603402000</v>
      </c>
      <c r="B11915" s="2" t="s">
        <v>18319</v>
      </c>
      <c r="C11915" s="2" t="s">
        <v>18017</v>
      </c>
      <c r="D11915" s="2" t="s">
        <v>5439</v>
      </c>
      <c r="E11915" s="2" t="s">
        <v>149</v>
      </c>
      <c r="F11915" s="2"/>
    </row>
    <row r="11916" spans="1:6" ht="18" customHeight="1">
      <c r="A11916" s="2">
        <v>9603501100</v>
      </c>
      <c r="B11916" s="2" t="s">
        <v>18320</v>
      </c>
      <c r="C11916" s="2" t="s">
        <v>18321</v>
      </c>
      <c r="D11916" s="2" t="s">
        <v>5439</v>
      </c>
      <c r="E11916" s="2" t="s">
        <v>149</v>
      </c>
      <c r="F11916" s="2"/>
    </row>
    <row r="11917" spans="1:6" ht="18" customHeight="1">
      <c r="A11917" s="2">
        <v>9603501900</v>
      </c>
      <c r="B11917" s="2" t="s">
        <v>18322</v>
      </c>
      <c r="C11917" s="2" t="s">
        <v>18321</v>
      </c>
      <c r="D11917" s="2" t="s">
        <v>5439</v>
      </c>
      <c r="E11917" s="2" t="s">
        <v>149</v>
      </c>
      <c r="F11917" s="2"/>
    </row>
    <row r="11918" spans="1:6" ht="18" customHeight="1">
      <c r="A11918" s="2">
        <v>9603509110</v>
      </c>
      <c r="B11918" s="2" t="s">
        <v>18323</v>
      </c>
      <c r="C11918" s="2" t="s">
        <v>18321</v>
      </c>
      <c r="D11918" s="2" t="s">
        <v>5439</v>
      </c>
      <c r="E11918" s="2" t="s">
        <v>149</v>
      </c>
      <c r="F11918" s="2" t="s">
        <v>8607</v>
      </c>
    </row>
    <row r="11919" spans="1:6" ht="18" customHeight="1">
      <c r="A11919" s="2">
        <v>9603509190</v>
      </c>
      <c r="B11919" s="2" t="s">
        <v>18324</v>
      </c>
      <c r="C11919" s="2" t="s">
        <v>18321</v>
      </c>
      <c r="D11919" s="2" t="s">
        <v>5439</v>
      </c>
      <c r="E11919" s="2" t="s">
        <v>149</v>
      </c>
      <c r="F11919" s="2"/>
    </row>
    <row r="11920" spans="1:6" ht="18" customHeight="1">
      <c r="A11920" s="2">
        <v>9603509910</v>
      </c>
      <c r="B11920" s="2" t="s">
        <v>18325</v>
      </c>
      <c r="C11920" s="2" t="s">
        <v>18321</v>
      </c>
      <c r="D11920" s="2" t="s">
        <v>5439</v>
      </c>
      <c r="E11920" s="2" t="s">
        <v>149</v>
      </c>
      <c r="F11920" s="2" t="s">
        <v>8607</v>
      </c>
    </row>
    <row r="11921" spans="1:6" ht="18" customHeight="1">
      <c r="A11921" s="2">
        <v>9603509990</v>
      </c>
      <c r="B11921" s="2" t="s">
        <v>18326</v>
      </c>
      <c r="C11921" s="2" t="s">
        <v>18321</v>
      </c>
      <c r="D11921" s="2" t="s">
        <v>5439</v>
      </c>
      <c r="E11921" s="2" t="s">
        <v>149</v>
      </c>
      <c r="F11921" s="2"/>
    </row>
    <row r="11922" spans="1:6" ht="18" customHeight="1">
      <c r="A11922" s="2">
        <v>9603901010</v>
      </c>
      <c r="B11922" s="2" t="s">
        <v>18327</v>
      </c>
      <c r="C11922" s="2" t="s">
        <v>18017</v>
      </c>
      <c r="D11922" s="2" t="s">
        <v>5439</v>
      </c>
      <c r="E11922" s="2" t="s">
        <v>149</v>
      </c>
      <c r="F11922" s="2" t="s">
        <v>4646</v>
      </c>
    </row>
    <row r="11923" spans="1:6" ht="18" customHeight="1">
      <c r="A11923" s="2">
        <v>9603901090</v>
      </c>
      <c r="B11923" s="2" t="s">
        <v>18328</v>
      </c>
      <c r="C11923" s="2" t="s">
        <v>18017</v>
      </c>
      <c r="D11923" s="2" t="s">
        <v>5439</v>
      </c>
      <c r="E11923" s="2" t="s">
        <v>149</v>
      </c>
      <c r="F11923" s="2" t="s">
        <v>4648</v>
      </c>
    </row>
    <row r="11924" spans="1:6" ht="18" customHeight="1">
      <c r="A11924" s="2">
        <v>9603909010</v>
      </c>
      <c r="B11924" s="2" t="s">
        <v>18329</v>
      </c>
      <c r="C11924" s="2" t="s">
        <v>18017</v>
      </c>
      <c r="D11924" s="2" t="s">
        <v>5439</v>
      </c>
      <c r="E11924" s="2" t="s">
        <v>149</v>
      </c>
      <c r="F11924" s="2" t="s">
        <v>4646</v>
      </c>
    </row>
    <row r="11925" spans="1:6" ht="18" customHeight="1">
      <c r="A11925" s="2">
        <v>9603909020</v>
      </c>
      <c r="B11925" s="2" t="s">
        <v>18330</v>
      </c>
      <c r="C11925" s="2" t="s">
        <v>18017</v>
      </c>
      <c r="D11925" s="2" t="s">
        <v>5439</v>
      </c>
      <c r="E11925" s="2" t="s">
        <v>149</v>
      </c>
      <c r="F11925" s="2" t="s">
        <v>4648</v>
      </c>
    </row>
    <row r="11926" spans="1:6" ht="18" customHeight="1">
      <c r="A11926" s="2">
        <v>9603909090</v>
      </c>
      <c r="B11926" s="2" t="s">
        <v>18331</v>
      </c>
      <c r="C11926" s="2" t="s">
        <v>18017</v>
      </c>
      <c r="D11926" s="2" t="s">
        <v>5439</v>
      </c>
      <c r="E11926" s="2" t="s">
        <v>149</v>
      </c>
      <c r="F11926" s="2"/>
    </row>
    <row r="11927" spans="1:6" ht="18" customHeight="1">
      <c r="A11927" s="2">
        <v>9604000000</v>
      </c>
      <c r="B11927" s="2" t="s">
        <v>18332</v>
      </c>
      <c r="C11927" s="2" t="s">
        <v>4738</v>
      </c>
      <c r="D11927" s="2" t="s">
        <v>5439</v>
      </c>
      <c r="E11927" s="2" t="s">
        <v>149</v>
      </c>
      <c r="F11927" s="2" t="s">
        <v>4648</v>
      </c>
    </row>
    <row r="11928" spans="1:6" ht="18" customHeight="1">
      <c r="A11928" s="2">
        <v>9605000000</v>
      </c>
      <c r="B11928" s="2" t="s">
        <v>18333</v>
      </c>
      <c r="C11928" s="2" t="s">
        <v>18334</v>
      </c>
      <c r="D11928" s="2" t="s">
        <v>146</v>
      </c>
      <c r="E11928" s="2" t="s">
        <v>149</v>
      </c>
      <c r="F11928" s="2"/>
    </row>
    <row r="11929" spans="1:6" ht="18" customHeight="1">
      <c r="A11929" s="2">
        <v>9606100000</v>
      </c>
      <c r="B11929" s="2" t="s">
        <v>18335</v>
      </c>
      <c r="C11929" s="2" t="s">
        <v>18336</v>
      </c>
      <c r="D11929" s="2" t="s">
        <v>149</v>
      </c>
      <c r="E11929" s="2"/>
      <c r="F11929" s="2"/>
    </row>
    <row r="11930" spans="1:6" ht="18" customHeight="1">
      <c r="A11930" s="2">
        <v>9606210000</v>
      </c>
      <c r="B11930" s="2" t="s">
        <v>18337</v>
      </c>
      <c r="C11930" s="2" t="s">
        <v>18338</v>
      </c>
      <c r="D11930" s="2" t="s">
        <v>149</v>
      </c>
      <c r="E11930" s="2"/>
      <c r="F11930" s="2"/>
    </row>
    <row r="11931" spans="1:6" ht="18" customHeight="1">
      <c r="A11931" s="2">
        <v>9606220000</v>
      </c>
      <c r="B11931" s="2" t="s">
        <v>18339</v>
      </c>
      <c r="C11931" s="2" t="s">
        <v>18338</v>
      </c>
      <c r="D11931" s="2" t="s">
        <v>149</v>
      </c>
      <c r="E11931" s="2"/>
      <c r="F11931" s="2"/>
    </row>
    <row r="11932" spans="1:6" ht="18" customHeight="1">
      <c r="A11932" s="2">
        <v>9606290010</v>
      </c>
      <c r="B11932" s="2" t="s">
        <v>18340</v>
      </c>
      <c r="C11932" s="2" t="s">
        <v>18338</v>
      </c>
      <c r="D11932" s="2" t="s">
        <v>149</v>
      </c>
      <c r="E11932" s="2"/>
      <c r="F11932" s="2" t="s">
        <v>8607</v>
      </c>
    </row>
    <row r="11933" spans="1:6" ht="18" customHeight="1">
      <c r="A11933" s="2">
        <v>9606290090</v>
      </c>
      <c r="B11933" s="2" t="s">
        <v>18341</v>
      </c>
      <c r="C11933" s="2" t="s">
        <v>18338</v>
      </c>
      <c r="D11933" s="2" t="s">
        <v>149</v>
      </c>
      <c r="E11933" s="2"/>
      <c r="F11933" s="2"/>
    </row>
    <row r="11934" spans="1:6" ht="18" customHeight="1">
      <c r="A11934" s="2">
        <v>9606300000</v>
      </c>
      <c r="B11934" s="2" t="s">
        <v>18342</v>
      </c>
      <c r="C11934" s="2" t="s">
        <v>6148</v>
      </c>
      <c r="D11934" s="2" t="s">
        <v>149</v>
      </c>
      <c r="E11934" s="2"/>
      <c r="F11934" s="2"/>
    </row>
    <row r="11935" spans="1:6" ht="18" customHeight="1">
      <c r="A11935" s="2">
        <v>9607110000</v>
      </c>
      <c r="B11935" s="2" t="s">
        <v>18343</v>
      </c>
      <c r="C11935" s="2" t="s">
        <v>18344</v>
      </c>
      <c r="D11935" s="2" t="s">
        <v>9495</v>
      </c>
      <c r="E11935" s="2" t="s">
        <v>149</v>
      </c>
      <c r="F11935" s="2"/>
    </row>
    <row r="11936" spans="1:6" ht="18" customHeight="1">
      <c r="A11936" s="2">
        <v>9607190000</v>
      </c>
      <c r="B11936" s="2" t="s">
        <v>18345</v>
      </c>
      <c r="C11936" s="2" t="s">
        <v>18344</v>
      </c>
      <c r="D11936" s="2" t="s">
        <v>9495</v>
      </c>
      <c r="E11936" s="2" t="s">
        <v>149</v>
      </c>
      <c r="F11936" s="2"/>
    </row>
    <row r="11937" spans="1:6" ht="18" customHeight="1">
      <c r="A11937" s="2">
        <v>9607200000</v>
      </c>
      <c r="B11937" s="2" t="s">
        <v>18346</v>
      </c>
      <c r="C11937" s="2" t="s">
        <v>18344</v>
      </c>
      <c r="D11937" s="2" t="s">
        <v>149</v>
      </c>
      <c r="E11937" s="2"/>
      <c r="F11937" s="2"/>
    </row>
    <row r="11938" spans="1:6" ht="18" customHeight="1">
      <c r="A11938" s="2">
        <v>9608100000</v>
      </c>
      <c r="B11938" s="2" t="s">
        <v>18347</v>
      </c>
      <c r="C11938" s="2" t="s">
        <v>18034</v>
      </c>
      <c r="D11938" s="2" t="s">
        <v>5559</v>
      </c>
      <c r="E11938" s="2" t="s">
        <v>149</v>
      </c>
      <c r="F11938" s="2"/>
    </row>
    <row r="11939" spans="1:6" ht="18" customHeight="1">
      <c r="A11939" s="2">
        <v>9608200000</v>
      </c>
      <c r="B11939" s="2" t="s">
        <v>18348</v>
      </c>
      <c r="C11939" s="2" t="s">
        <v>18034</v>
      </c>
      <c r="D11939" s="2" t="s">
        <v>5559</v>
      </c>
      <c r="E11939" s="2" t="s">
        <v>149</v>
      </c>
      <c r="F11939" s="2"/>
    </row>
    <row r="11940" spans="1:6" ht="18" customHeight="1">
      <c r="A11940" s="2">
        <v>9608301000</v>
      </c>
      <c r="B11940" s="2" t="s">
        <v>18349</v>
      </c>
      <c r="C11940" s="2" t="s">
        <v>18034</v>
      </c>
      <c r="D11940" s="2" t="s">
        <v>5559</v>
      </c>
      <c r="E11940" s="2" t="s">
        <v>149</v>
      </c>
      <c r="F11940" s="2"/>
    </row>
    <row r="11941" spans="1:6" ht="18" customHeight="1">
      <c r="A11941" s="2">
        <v>9608302000</v>
      </c>
      <c r="B11941" s="2" t="s">
        <v>18350</v>
      </c>
      <c r="C11941" s="2" t="s">
        <v>18034</v>
      </c>
      <c r="D11941" s="2" t="s">
        <v>5559</v>
      </c>
      <c r="E11941" s="2" t="s">
        <v>149</v>
      </c>
      <c r="F11941" s="2"/>
    </row>
    <row r="11942" spans="1:6" ht="18" customHeight="1">
      <c r="A11942" s="2">
        <v>9608309000</v>
      </c>
      <c r="B11942" s="2" t="s">
        <v>18351</v>
      </c>
      <c r="C11942" s="2" t="s">
        <v>18034</v>
      </c>
      <c r="D11942" s="2" t="s">
        <v>5559</v>
      </c>
      <c r="E11942" s="2" t="s">
        <v>149</v>
      </c>
      <c r="F11942" s="2"/>
    </row>
    <row r="11943" spans="1:6" ht="18" customHeight="1">
      <c r="A11943" s="2">
        <v>9608400000</v>
      </c>
      <c r="B11943" s="2" t="s">
        <v>18352</v>
      </c>
      <c r="C11943" s="2" t="s">
        <v>18034</v>
      </c>
      <c r="D11943" s="2" t="s">
        <v>5559</v>
      </c>
      <c r="E11943" s="2" t="s">
        <v>149</v>
      </c>
      <c r="F11943" s="2"/>
    </row>
    <row r="11944" spans="1:6" ht="18" customHeight="1">
      <c r="A11944" s="2">
        <v>9608500000</v>
      </c>
      <c r="B11944" s="2" t="s">
        <v>18353</v>
      </c>
      <c r="C11944" s="2" t="s">
        <v>18034</v>
      </c>
      <c r="D11944" s="2" t="s">
        <v>146</v>
      </c>
      <c r="E11944" s="2" t="s">
        <v>149</v>
      </c>
      <c r="F11944" s="2"/>
    </row>
    <row r="11945" spans="1:6" ht="18" customHeight="1">
      <c r="A11945" s="2">
        <v>9608600000</v>
      </c>
      <c r="B11945" s="2" t="s">
        <v>18354</v>
      </c>
      <c r="C11945" s="2" t="s">
        <v>18034</v>
      </c>
      <c r="D11945" s="2" t="s">
        <v>5559</v>
      </c>
      <c r="E11945" s="2" t="s">
        <v>149</v>
      </c>
      <c r="F11945" s="2"/>
    </row>
    <row r="11946" spans="1:6" ht="18" customHeight="1">
      <c r="A11946" s="2">
        <v>9608910000</v>
      </c>
      <c r="B11946" s="2" t="s">
        <v>18355</v>
      </c>
      <c r="C11946" s="2" t="s">
        <v>18034</v>
      </c>
      <c r="D11946" s="2" t="s">
        <v>5559</v>
      </c>
      <c r="E11946" s="2" t="s">
        <v>149</v>
      </c>
      <c r="F11946" s="2"/>
    </row>
    <row r="11947" spans="1:6" ht="18" customHeight="1">
      <c r="A11947" s="2">
        <v>9608991000</v>
      </c>
      <c r="B11947" s="2" t="s">
        <v>18356</v>
      </c>
      <c r="C11947" s="2" t="s">
        <v>18357</v>
      </c>
      <c r="D11947" s="2" t="s">
        <v>5559</v>
      </c>
      <c r="E11947" s="2" t="s">
        <v>149</v>
      </c>
      <c r="F11947" s="2"/>
    </row>
    <row r="11948" spans="1:6" ht="18" customHeight="1">
      <c r="A11948" s="2">
        <v>9608992000</v>
      </c>
      <c r="B11948" s="2" t="s">
        <v>18358</v>
      </c>
      <c r="C11948" s="2" t="s">
        <v>18034</v>
      </c>
      <c r="D11948" s="2" t="s">
        <v>5559</v>
      </c>
      <c r="E11948" s="2" t="s">
        <v>149</v>
      </c>
      <c r="F11948" s="2"/>
    </row>
    <row r="11949" spans="1:6" ht="18" customHeight="1">
      <c r="A11949" s="2">
        <v>9608999000</v>
      </c>
      <c r="B11949" s="2" t="s">
        <v>18359</v>
      </c>
      <c r="C11949" s="2" t="s">
        <v>18034</v>
      </c>
      <c r="D11949" s="2" t="s">
        <v>149</v>
      </c>
      <c r="E11949" s="2"/>
      <c r="F11949" s="2"/>
    </row>
    <row r="11950" spans="1:6" ht="18" customHeight="1">
      <c r="A11950" s="2">
        <v>9609101000</v>
      </c>
      <c r="B11950" s="2" t="s">
        <v>18360</v>
      </c>
      <c r="C11950" s="2" t="s">
        <v>18034</v>
      </c>
      <c r="D11950" s="2" t="s">
        <v>149</v>
      </c>
      <c r="E11950" s="2" t="s">
        <v>18361</v>
      </c>
      <c r="F11950" s="2"/>
    </row>
    <row r="11951" spans="1:6" ht="18" customHeight="1">
      <c r="A11951" s="2">
        <v>9609102000</v>
      </c>
      <c r="B11951" s="2" t="s">
        <v>18362</v>
      </c>
      <c r="C11951" s="2" t="s">
        <v>18034</v>
      </c>
      <c r="D11951" s="2" t="s">
        <v>149</v>
      </c>
      <c r="E11951" s="2"/>
      <c r="F11951" s="2"/>
    </row>
    <row r="11952" spans="1:6" ht="18" customHeight="1">
      <c r="A11952" s="2">
        <v>9609200000</v>
      </c>
      <c r="B11952" s="2" t="s">
        <v>18363</v>
      </c>
      <c r="C11952" s="2" t="s">
        <v>18034</v>
      </c>
      <c r="D11952" s="2" t="s">
        <v>149</v>
      </c>
      <c r="E11952" s="2"/>
      <c r="F11952" s="2"/>
    </row>
    <row r="11953" spans="1:6" ht="18" customHeight="1">
      <c r="A11953" s="2">
        <v>9609900000</v>
      </c>
      <c r="B11953" s="2" t="s">
        <v>18364</v>
      </c>
      <c r="C11953" s="2" t="s">
        <v>18034</v>
      </c>
      <c r="D11953" s="2" t="s">
        <v>149</v>
      </c>
      <c r="E11953" s="2"/>
      <c r="F11953" s="2"/>
    </row>
    <row r="11954" spans="1:6" ht="18" customHeight="1">
      <c r="A11954" s="2">
        <v>9610000000</v>
      </c>
      <c r="B11954" s="2" t="s">
        <v>18365</v>
      </c>
      <c r="C11954" s="2" t="s">
        <v>18048</v>
      </c>
      <c r="D11954" s="2" t="s">
        <v>149</v>
      </c>
      <c r="E11954" s="2"/>
      <c r="F11954" s="2"/>
    </row>
    <row r="11955" spans="1:6" ht="18" customHeight="1">
      <c r="A11955" s="2">
        <v>9611000010</v>
      </c>
      <c r="B11955" s="2" t="s">
        <v>18366</v>
      </c>
      <c r="C11955" s="2" t="s">
        <v>5398</v>
      </c>
      <c r="D11955" s="2" t="s">
        <v>149</v>
      </c>
      <c r="E11955" s="2"/>
      <c r="F11955" s="2" t="s">
        <v>8607</v>
      </c>
    </row>
    <row r="11956" spans="1:6" ht="18" customHeight="1">
      <c r="A11956" s="2">
        <v>9611000090</v>
      </c>
      <c r="B11956" s="2" t="s">
        <v>18367</v>
      </c>
      <c r="C11956" s="2" t="s">
        <v>5398</v>
      </c>
      <c r="D11956" s="2" t="s">
        <v>149</v>
      </c>
      <c r="E11956" s="2"/>
      <c r="F11956" s="2"/>
    </row>
    <row r="11957" spans="1:6" ht="18" customHeight="1">
      <c r="A11957" s="2">
        <v>9612100000</v>
      </c>
      <c r="B11957" s="2" t="s">
        <v>18368</v>
      </c>
      <c r="C11957" s="2" t="s">
        <v>9873</v>
      </c>
      <c r="D11957" s="2" t="s">
        <v>5439</v>
      </c>
      <c r="E11957" s="2" t="s">
        <v>149</v>
      </c>
      <c r="F11957" s="2"/>
    </row>
    <row r="11958" spans="1:6" ht="18" customHeight="1">
      <c r="A11958" s="2">
        <v>9612200000</v>
      </c>
      <c r="B11958" s="2" t="s">
        <v>18369</v>
      </c>
      <c r="C11958" s="2" t="s">
        <v>9873</v>
      </c>
      <c r="D11958" s="2" t="s">
        <v>5439</v>
      </c>
      <c r="E11958" s="2" t="s">
        <v>149</v>
      </c>
      <c r="F11958" s="2"/>
    </row>
    <row r="11959" spans="1:6" ht="18" customHeight="1">
      <c r="A11959" s="2">
        <v>9613100000</v>
      </c>
      <c r="B11959" s="2" t="s">
        <v>18370</v>
      </c>
      <c r="C11959" s="2" t="s">
        <v>18034</v>
      </c>
      <c r="D11959" s="2" t="s">
        <v>5439</v>
      </c>
      <c r="E11959" s="2" t="s">
        <v>149</v>
      </c>
      <c r="F11959" s="2" t="s">
        <v>7334</v>
      </c>
    </row>
    <row r="11960" spans="1:6" ht="18" customHeight="1">
      <c r="A11960" s="2">
        <v>9613200000</v>
      </c>
      <c r="B11960" s="2" t="s">
        <v>18371</v>
      </c>
      <c r="C11960" s="2" t="s">
        <v>18034</v>
      </c>
      <c r="D11960" s="2" t="s">
        <v>5439</v>
      </c>
      <c r="E11960" s="2" t="s">
        <v>149</v>
      </c>
      <c r="F11960" s="2" t="s">
        <v>7334</v>
      </c>
    </row>
    <row r="11961" spans="1:6" ht="18" customHeight="1">
      <c r="A11961" s="2">
        <v>9613800000</v>
      </c>
      <c r="B11961" s="2" t="s">
        <v>18372</v>
      </c>
      <c r="C11961" s="2" t="s">
        <v>18034</v>
      </c>
      <c r="D11961" s="2" t="s">
        <v>5439</v>
      </c>
      <c r="E11961" s="2" t="s">
        <v>149</v>
      </c>
      <c r="F11961" s="2" t="s">
        <v>7334</v>
      </c>
    </row>
    <row r="11962" spans="1:6" ht="18" customHeight="1">
      <c r="A11962" s="2">
        <v>9613900000</v>
      </c>
      <c r="B11962" s="2" t="s">
        <v>18373</v>
      </c>
      <c r="C11962" s="2" t="s">
        <v>18034</v>
      </c>
      <c r="D11962" s="2" t="s">
        <v>149</v>
      </c>
      <c r="E11962" s="2"/>
      <c r="F11962" s="2"/>
    </row>
    <row r="11963" spans="1:6" ht="18" customHeight="1">
      <c r="A11963" s="2">
        <v>9614001010</v>
      </c>
      <c r="B11963" s="2" t="s">
        <v>18374</v>
      </c>
      <c r="C11963" s="2" t="s">
        <v>9873</v>
      </c>
      <c r="D11963" s="2" t="s">
        <v>5439</v>
      </c>
      <c r="E11963" s="2" t="s">
        <v>149</v>
      </c>
      <c r="F11963" s="2" t="s">
        <v>4661</v>
      </c>
    </row>
    <row r="11964" spans="1:6" ht="18" customHeight="1">
      <c r="A11964" s="2">
        <v>9614001020</v>
      </c>
      <c r="B11964" s="2" t="s">
        <v>18375</v>
      </c>
      <c r="C11964" s="2" t="s">
        <v>9873</v>
      </c>
      <c r="D11964" s="2" t="s">
        <v>5439</v>
      </c>
      <c r="E11964" s="2" t="s">
        <v>149</v>
      </c>
      <c r="F11964" s="2" t="s">
        <v>4648</v>
      </c>
    </row>
    <row r="11965" spans="1:6" ht="18" customHeight="1">
      <c r="A11965" s="2">
        <v>9614001090</v>
      </c>
      <c r="B11965" s="2" t="s">
        <v>18376</v>
      </c>
      <c r="C11965" s="2" t="s">
        <v>9873</v>
      </c>
      <c r="D11965" s="2" t="s">
        <v>5439</v>
      </c>
      <c r="E11965" s="2" t="s">
        <v>149</v>
      </c>
      <c r="F11965" s="2"/>
    </row>
    <row r="11966" spans="1:6" ht="18" customHeight="1">
      <c r="A11966" s="2">
        <v>9614009010</v>
      </c>
      <c r="B11966" s="2" t="s">
        <v>18377</v>
      </c>
      <c r="C11966" s="2" t="s">
        <v>18254</v>
      </c>
      <c r="D11966" s="2" t="s">
        <v>149</v>
      </c>
      <c r="E11966" s="2"/>
      <c r="F11966" s="2" t="s">
        <v>8607</v>
      </c>
    </row>
    <row r="11967" spans="1:6" ht="18" customHeight="1">
      <c r="A11967" s="2">
        <v>9614009090</v>
      </c>
      <c r="B11967" s="2" t="s">
        <v>18378</v>
      </c>
      <c r="C11967" s="2" t="s">
        <v>18254</v>
      </c>
      <c r="D11967" s="2" t="s">
        <v>149</v>
      </c>
      <c r="E11967" s="2"/>
      <c r="F11967" s="2"/>
    </row>
    <row r="11968" spans="1:6" ht="18" customHeight="1">
      <c r="A11968" s="2">
        <v>9615110000</v>
      </c>
      <c r="B11968" s="2" t="s">
        <v>18379</v>
      </c>
      <c r="C11968" s="2" t="s">
        <v>18254</v>
      </c>
      <c r="D11968" s="2" t="s">
        <v>149</v>
      </c>
      <c r="E11968" s="2"/>
      <c r="F11968" s="2"/>
    </row>
    <row r="11969" spans="1:6" ht="18" customHeight="1">
      <c r="A11969" s="2">
        <v>9615190010</v>
      </c>
      <c r="B11969" s="2" t="s">
        <v>18380</v>
      </c>
      <c r="C11969" s="2" t="s">
        <v>18254</v>
      </c>
      <c r="D11969" s="2" t="s">
        <v>149</v>
      </c>
      <c r="E11969" s="2"/>
      <c r="F11969" s="2" t="s">
        <v>8607</v>
      </c>
    </row>
    <row r="11970" spans="1:6" ht="18" customHeight="1">
      <c r="A11970" s="2">
        <v>9615190090</v>
      </c>
      <c r="B11970" s="2" t="s">
        <v>18381</v>
      </c>
      <c r="C11970" s="2" t="s">
        <v>18254</v>
      </c>
      <c r="D11970" s="2" t="s">
        <v>149</v>
      </c>
      <c r="E11970" s="2"/>
      <c r="F11970" s="2"/>
    </row>
    <row r="11971" spans="1:6" ht="18" customHeight="1">
      <c r="A11971" s="2">
        <v>9615900000</v>
      </c>
      <c r="B11971" s="2" t="s">
        <v>18382</v>
      </c>
      <c r="C11971" s="2" t="s">
        <v>18254</v>
      </c>
      <c r="D11971" s="2" t="s">
        <v>149</v>
      </c>
      <c r="E11971" s="2"/>
      <c r="F11971" s="2"/>
    </row>
    <row r="11972" spans="1:6" ht="18" customHeight="1">
      <c r="A11972" s="2">
        <v>9616100000</v>
      </c>
      <c r="B11972" s="2" t="s">
        <v>18383</v>
      </c>
      <c r="C11972" s="2" t="s">
        <v>5398</v>
      </c>
      <c r="D11972" s="2" t="s">
        <v>149</v>
      </c>
      <c r="E11972" s="2"/>
      <c r="F11972" s="2"/>
    </row>
    <row r="11973" spans="1:6" ht="18" customHeight="1">
      <c r="A11973" s="2">
        <v>9616200000</v>
      </c>
      <c r="B11973" s="2" t="s">
        <v>18384</v>
      </c>
      <c r="C11973" s="2" t="s">
        <v>18017</v>
      </c>
      <c r="D11973" s="2" t="s">
        <v>149</v>
      </c>
      <c r="E11973" s="2"/>
      <c r="F11973" s="2"/>
    </row>
    <row r="11974" spans="1:6" ht="18" customHeight="1">
      <c r="A11974" s="2">
        <v>9617001100</v>
      </c>
      <c r="B11974" s="2" t="s">
        <v>18385</v>
      </c>
      <c r="C11974" s="2" t="s">
        <v>18386</v>
      </c>
      <c r="D11974" s="2" t="s">
        <v>5439</v>
      </c>
      <c r="E11974" s="2" t="s">
        <v>149</v>
      </c>
      <c r="F11974" s="2"/>
    </row>
    <row r="11975" spans="1:6" ht="18" customHeight="1">
      <c r="A11975" s="2">
        <v>9617001900</v>
      </c>
      <c r="B11975" s="2" t="s">
        <v>18387</v>
      </c>
      <c r="C11975" s="2" t="s">
        <v>18386</v>
      </c>
      <c r="D11975" s="2" t="s">
        <v>5439</v>
      </c>
      <c r="E11975" s="2" t="s">
        <v>149</v>
      </c>
      <c r="F11975" s="2"/>
    </row>
    <row r="11976" spans="1:6" ht="18" customHeight="1">
      <c r="A11976" s="2">
        <v>9617009000</v>
      </c>
      <c r="B11976" s="2" t="s">
        <v>18388</v>
      </c>
      <c r="C11976" s="2" t="s">
        <v>18386</v>
      </c>
      <c r="D11976" s="2" t="s">
        <v>149</v>
      </c>
      <c r="E11976" s="2" t="s">
        <v>5439</v>
      </c>
      <c r="F11976" s="2"/>
    </row>
    <row r="11977" spans="1:6" ht="18" customHeight="1">
      <c r="A11977" s="2">
        <v>9618000010</v>
      </c>
      <c r="B11977" s="2" t="s">
        <v>18389</v>
      </c>
      <c r="C11977" s="2" t="s">
        <v>18017</v>
      </c>
      <c r="D11977" s="2" t="s">
        <v>149</v>
      </c>
      <c r="E11977" s="2"/>
      <c r="F11977" s="2" t="s">
        <v>4648</v>
      </c>
    </row>
    <row r="11978" spans="1:6" ht="18" customHeight="1">
      <c r="A11978" s="2">
        <v>9618000090</v>
      </c>
      <c r="B11978" s="2" t="s">
        <v>18390</v>
      </c>
      <c r="C11978" s="2" t="s">
        <v>18017</v>
      </c>
      <c r="D11978" s="2" t="s">
        <v>149</v>
      </c>
      <c r="E11978" s="2"/>
      <c r="F11978" s="2"/>
    </row>
    <row r="11979" spans="1:6" ht="18" customHeight="1">
      <c r="A11979" s="2">
        <v>9619001100</v>
      </c>
      <c r="B11979" s="2" t="s">
        <v>18391</v>
      </c>
      <c r="C11979" s="2" t="s">
        <v>18392</v>
      </c>
      <c r="D11979" s="2" t="s">
        <v>149</v>
      </c>
      <c r="E11979" s="2"/>
      <c r="F11979" s="2" t="s">
        <v>6407</v>
      </c>
    </row>
    <row r="11980" spans="1:6" ht="18" customHeight="1">
      <c r="A11980" s="2">
        <v>9619001900</v>
      </c>
      <c r="B11980" s="2" t="s">
        <v>18393</v>
      </c>
      <c r="C11980" s="2" t="s">
        <v>18394</v>
      </c>
      <c r="D11980" s="2" t="s">
        <v>149</v>
      </c>
      <c r="E11980" s="2"/>
      <c r="F11980" s="2" t="s">
        <v>6407</v>
      </c>
    </row>
    <row r="11981" spans="1:6" ht="18" customHeight="1">
      <c r="A11981" s="2">
        <v>9619002000</v>
      </c>
      <c r="B11981" s="2" t="s">
        <v>18395</v>
      </c>
      <c r="C11981" s="2" t="s">
        <v>18396</v>
      </c>
      <c r="D11981" s="2" t="s">
        <v>149</v>
      </c>
      <c r="E11981" s="2"/>
      <c r="F11981" s="2" t="s">
        <v>6407</v>
      </c>
    </row>
    <row r="11982" spans="1:6" ht="18" customHeight="1">
      <c r="A11982" s="2">
        <v>9619009000</v>
      </c>
      <c r="B11982" s="2" t="s">
        <v>18397</v>
      </c>
      <c r="C11982" s="2" t="s">
        <v>18396</v>
      </c>
      <c r="D11982" s="2" t="s">
        <v>149</v>
      </c>
      <c r="E11982" s="2"/>
      <c r="F11982" s="2" t="s">
        <v>6407</v>
      </c>
    </row>
    <row r="11983" spans="1:6" ht="18" customHeight="1">
      <c r="A11983" s="2">
        <v>9620001000</v>
      </c>
      <c r="B11983" s="2" t="s">
        <v>18398</v>
      </c>
      <c r="C11983" s="2" t="s">
        <v>10074</v>
      </c>
      <c r="D11983" s="2" t="s">
        <v>149</v>
      </c>
      <c r="E11983" s="2"/>
      <c r="F11983" s="2"/>
    </row>
    <row r="11984" spans="1:6" ht="18" customHeight="1">
      <c r="A11984" s="2">
        <v>9620009000</v>
      </c>
      <c r="B11984" s="2" t="s">
        <v>18399</v>
      </c>
      <c r="C11984" s="2" t="s">
        <v>10074</v>
      </c>
      <c r="D11984" s="2" t="s">
        <v>149</v>
      </c>
      <c r="E11984" s="2"/>
      <c r="F11984" s="2"/>
    </row>
    <row r="11985" spans="1:6" ht="18" customHeight="1">
      <c r="A11985" s="2">
        <v>9701210000</v>
      </c>
      <c r="B11985" s="2" t="s">
        <v>18400</v>
      </c>
      <c r="C11985" s="2" t="s">
        <v>18401</v>
      </c>
      <c r="D11985" s="2" t="s">
        <v>18402</v>
      </c>
      <c r="E11985" s="2" t="s">
        <v>149</v>
      </c>
      <c r="F11985" s="2"/>
    </row>
    <row r="11986" spans="1:6" ht="18" customHeight="1">
      <c r="A11986" s="2">
        <v>9701220010</v>
      </c>
      <c r="B11986" s="2" t="s">
        <v>18403</v>
      </c>
      <c r="C11986" s="2" t="s">
        <v>18404</v>
      </c>
      <c r="D11986" s="2" t="s">
        <v>18402</v>
      </c>
      <c r="E11986" s="2" t="s">
        <v>149</v>
      </c>
      <c r="F11986" s="2" t="s">
        <v>4713</v>
      </c>
    </row>
    <row r="11987" spans="1:6" ht="18" customHeight="1">
      <c r="A11987" s="2">
        <v>9701220020</v>
      </c>
      <c r="B11987" s="2" t="s">
        <v>18405</v>
      </c>
      <c r="C11987" s="2" t="s">
        <v>18404</v>
      </c>
      <c r="D11987" s="2" t="s">
        <v>18402</v>
      </c>
      <c r="E11987" s="2" t="s">
        <v>149</v>
      </c>
      <c r="F11987" s="2" t="s">
        <v>4648</v>
      </c>
    </row>
    <row r="11988" spans="1:6" ht="18" customHeight="1">
      <c r="A11988" s="2">
        <v>9701220090</v>
      </c>
      <c r="B11988" s="2" t="s">
        <v>18406</v>
      </c>
      <c r="C11988" s="2" t="s">
        <v>18404</v>
      </c>
      <c r="D11988" s="2" t="s">
        <v>18402</v>
      </c>
      <c r="E11988" s="2" t="s">
        <v>149</v>
      </c>
      <c r="F11988" s="2"/>
    </row>
    <row r="11989" spans="1:6" ht="18" customHeight="1">
      <c r="A11989" s="2">
        <v>9701290010</v>
      </c>
      <c r="B11989" s="2" t="s">
        <v>18407</v>
      </c>
      <c r="C11989" s="2" t="s">
        <v>18404</v>
      </c>
      <c r="D11989" s="2" t="s">
        <v>18402</v>
      </c>
      <c r="E11989" s="2" t="s">
        <v>149</v>
      </c>
      <c r="F11989" s="2" t="s">
        <v>4713</v>
      </c>
    </row>
    <row r="11990" spans="1:6" ht="18" customHeight="1">
      <c r="A11990" s="2">
        <v>9701290020</v>
      </c>
      <c r="B11990" s="2" t="s">
        <v>18408</v>
      </c>
      <c r="C11990" s="2" t="s">
        <v>18404</v>
      </c>
      <c r="D11990" s="2" t="s">
        <v>18402</v>
      </c>
      <c r="E11990" s="2" t="s">
        <v>149</v>
      </c>
      <c r="F11990" s="2" t="s">
        <v>4648</v>
      </c>
    </row>
    <row r="11991" spans="1:6" ht="18" customHeight="1">
      <c r="A11991" s="2">
        <v>9701290090</v>
      </c>
      <c r="B11991" s="2" t="s">
        <v>18409</v>
      </c>
      <c r="C11991" s="2" t="s">
        <v>18404</v>
      </c>
      <c r="D11991" s="2" t="s">
        <v>18402</v>
      </c>
      <c r="E11991" s="2" t="s">
        <v>149</v>
      </c>
      <c r="F11991" s="2"/>
    </row>
    <row r="11992" spans="1:6" ht="18" customHeight="1">
      <c r="A11992" s="2">
        <v>9701911100</v>
      </c>
      <c r="B11992" s="2" t="s">
        <v>18410</v>
      </c>
      <c r="C11992" s="2" t="s">
        <v>18404</v>
      </c>
      <c r="D11992" s="2" t="s">
        <v>18402</v>
      </c>
      <c r="E11992" s="2" t="s">
        <v>149</v>
      </c>
      <c r="F11992" s="2"/>
    </row>
    <row r="11993" spans="1:6" ht="18" customHeight="1">
      <c r="A11993" s="2">
        <v>9701911900</v>
      </c>
      <c r="B11993" s="2" t="s">
        <v>18411</v>
      </c>
      <c r="C11993" s="2" t="s">
        <v>18401</v>
      </c>
      <c r="D11993" s="2" t="s">
        <v>18402</v>
      </c>
      <c r="E11993" s="2" t="s">
        <v>149</v>
      </c>
      <c r="F11993" s="2"/>
    </row>
    <row r="11994" spans="1:6" ht="18" customHeight="1">
      <c r="A11994" s="2">
        <v>9701912000</v>
      </c>
      <c r="B11994" s="2" t="s">
        <v>18412</v>
      </c>
      <c r="C11994" s="2" t="s">
        <v>18404</v>
      </c>
      <c r="D11994" s="2" t="s">
        <v>18402</v>
      </c>
      <c r="E11994" s="2" t="s">
        <v>149</v>
      </c>
      <c r="F11994" s="2"/>
    </row>
    <row r="11995" spans="1:6" ht="18" customHeight="1">
      <c r="A11995" s="2">
        <v>9701920010</v>
      </c>
      <c r="B11995" s="2" t="s">
        <v>18413</v>
      </c>
      <c r="C11995" s="2" t="s">
        <v>18404</v>
      </c>
      <c r="D11995" s="2" t="s">
        <v>18402</v>
      </c>
      <c r="E11995" s="2" t="s">
        <v>149</v>
      </c>
      <c r="F11995" s="2" t="s">
        <v>4713</v>
      </c>
    </row>
    <row r="11996" spans="1:6" ht="18" customHeight="1">
      <c r="A11996" s="2">
        <v>9701920020</v>
      </c>
      <c r="B11996" s="2" t="s">
        <v>18414</v>
      </c>
      <c r="C11996" s="2" t="s">
        <v>18404</v>
      </c>
      <c r="D11996" s="2" t="s">
        <v>18402</v>
      </c>
      <c r="E11996" s="2" t="s">
        <v>149</v>
      </c>
      <c r="F11996" s="2" t="s">
        <v>4648</v>
      </c>
    </row>
    <row r="11997" spans="1:6" ht="18" customHeight="1">
      <c r="A11997" s="2">
        <v>9701920090</v>
      </c>
      <c r="B11997" s="2" t="s">
        <v>18415</v>
      </c>
      <c r="C11997" s="2" t="s">
        <v>18404</v>
      </c>
      <c r="D11997" s="2" t="s">
        <v>18402</v>
      </c>
      <c r="E11997" s="2" t="s">
        <v>149</v>
      </c>
      <c r="F11997" s="2"/>
    </row>
    <row r="11998" spans="1:6" ht="18" customHeight="1">
      <c r="A11998" s="2">
        <v>9701990010</v>
      </c>
      <c r="B11998" s="2" t="s">
        <v>18416</v>
      </c>
      <c r="C11998" s="2" t="s">
        <v>18404</v>
      </c>
      <c r="D11998" s="2" t="s">
        <v>18402</v>
      </c>
      <c r="E11998" s="2" t="s">
        <v>149</v>
      </c>
      <c r="F11998" s="2" t="s">
        <v>4713</v>
      </c>
    </row>
    <row r="11999" spans="1:6" ht="18" customHeight="1">
      <c r="A11999" s="2">
        <v>9701990020</v>
      </c>
      <c r="B11999" s="2" t="s">
        <v>18417</v>
      </c>
      <c r="C11999" s="2" t="s">
        <v>18404</v>
      </c>
      <c r="D11999" s="2" t="s">
        <v>18402</v>
      </c>
      <c r="E11999" s="2" t="s">
        <v>149</v>
      </c>
      <c r="F11999" s="2" t="s">
        <v>4648</v>
      </c>
    </row>
    <row r="12000" spans="1:6" ht="18" customHeight="1">
      <c r="A12000" s="2">
        <v>9701990090</v>
      </c>
      <c r="B12000" s="2" t="s">
        <v>18418</v>
      </c>
      <c r="C12000" s="2" t="s">
        <v>18404</v>
      </c>
      <c r="D12000" s="2" t="s">
        <v>18402</v>
      </c>
      <c r="E12000" s="2" t="s">
        <v>149</v>
      </c>
      <c r="F12000" s="2"/>
    </row>
    <row r="12001" spans="1:6" ht="18" customHeight="1">
      <c r="A12001" s="2">
        <v>9702100000</v>
      </c>
      <c r="B12001" s="2" t="s">
        <v>18419</v>
      </c>
      <c r="C12001" s="2" t="s">
        <v>18401</v>
      </c>
      <c r="D12001" s="2" t="s">
        <v>18402</v>
      </c>
      <c r="E12001" s="2" t="s">
        <v>149</v>
      </c>
      <c r="F12001" s="2"/>
    </row>
    <row r="12002" spans="1:6" ht="18" customHeight="1">
      <c r="A12002" s="2">
        <v>9702900000</v>
      </c>
      <c r="B12002" s="2" t="s">
        <v>18420</v>
      </c>
      <c r="C12002" s="2" t="s">
        <v>18401</v>
      </c>
      <c r="D12002" s="2" t="s">
        <v>18402</v>
      </c>
      <c r="E12002" s="2" t="s">
        <v>149</v>
      </c>
      <c r="F12002" s="2"/>
    </row>
    <row r="12003" spans="1:6" ht="18" customHeight="1">
      <c r="A12003" s="2">
        <v>9703100010</v>
      </c>
      <c r="B12003" s="2" t="s">
        <v>18421</v>
      </c>
      <c r="C12003" s="2" t="s">
        <v>18401</v>
      </c>
      <c r="D12003" s="2" t="s">
        <v>9258</v>
      </c>
      <c r="E12003" s="2" t="s">
        <v>149</v>
      </c>
      <c r="F12003" s="2" t="s">
        <v>8607</v>
      </c>
    </row>
    <row r="12004" spans="1:6" ht="18" customHeight="1">
      <c r="A12004" s="2">
        <v>9703100090</v>
      </c>
      <c r="B12004" s="2" t="s">
        <v>18422</v>
      </c>
      <c r="C12004" s="2" t="s">
        <v>18401</v>
      </c>
      <c r="D12004" s="2" t="s">
        <v>9258</v>
      </c>
      <c r="E12004" s="2" t="s">
        <v>149</v>
      </c>
      <c r="F12004" s="2"/>
    </row>
    <row r="12005" spans="1:6" ht="18" customHeight="1">
      <c r="A12005" s="2">
        <v>9703900010</v>
      </c>
      <c r="B12005" s="2" t="s">
        <v>18423</v>
      </c>
      <c r="C12005" s="2" t="s">
        <v>18401</v>
      </c>
      <c r="D12005" s="2" t="s">
        <v>9258</v>
      </c>
      <c r="E12005" s="2" t="s">
        <v>149</v>
      </c>
      <c r="F12005" s="2" t="s">
        <v>8607</v>
      </c>
    </row>
    <row r="12006" spans="1:6" ht="18" customHeight="1">
      <c r="A12006" s="2">
        <v>9703900090</v>
      </c>
      <c r="B12006" s="2" t="s">
        <v>18424</v>
      </c>
      <c r="C12006" s="2" t="s">
        <v>18401</v>
      </c>
      <c r="D12006" s="2" t="s">
        <v>9258</v>
      </c>
      <c r="E12006" s="2" t="s">
        <v>149</v>
      </c>
      <c r="F12006" s="2"/>
    </row>
    <row r="12007" spans="1:6" ht="18" customHeight="1">
      <c r="A12007" s="2">
        <v>9704001000</v>
      </c>
      <c r="B12007" s="2" t="s">
        <v>18425</v>
      </c>
      <c r="C12007" s="2" t="s">
        <v>18426</v>
      </c>
      <c r="D12007" s="2" t="s">
        <v>149</v>
      </c>
      <c r="E12007" s="2"/>
      <c r="F12007" s="2"/>
    </row>
    <row r="12008" spans="1:6" ht="18" customHeight="1">
      <c r="A12008" s="2">
        <v>9704009000</v>
      </c>
      <c r="B12008" s="2" t="s">
        <v>18427</v>
      </c>
      <c r="C12008" s="2" t="s">
        <v>18426</v>
      </c>
      <c r="D12008" s="2" t="s">
        <v>149</v>
      </c>
      <c r="E12008" s="2"/>
      <c r="F12008" s="2"/>
    </row>
    <row r="12009" spans="1:6" ht="18" customHeight="1">
      <c r="A12009" s="2">
        <v>9705100010</v>
      </c>
      <c r="B12009" s="2" t="s">
        <v>18428</v>
      </c>
      <c r="C12009" s="2" t="s">
        <v>18429</v>
      </c>
      <c r="D12009" s="2" t="s">
        <v>149</v>
      </c>
      <c r="E12009" s="2"/>
      <c r="F12009" s="2" t="s">
        <v>4713</v>
      </c>
    </row>
    <row r="12010" spans="1:6" ht="18" customHeight="1">
      <c r="A12010" s="2">
        <v>9705100020</v>
      </c>
      <c r="B12010" s="2" t="s">
        <v>18430</v>
      </c>
      <c r="C12010" s="2" t="s">
        <v>18429</v>
      </c>
      <c r="D12010" s="2" t="s">
        <v>149</v>
      </c>
      <c r="E12010" s="2"/>
      <c r="F12010" s="2" t="s">
        <v>8729</v>
      </c>
    </row>
    <row r="12011" spans="1:6" ht="18" customHeight="1">
      <c r="A12011" s="2">
        <v>9705100090</v>
      </c>
      <c r="B12011" s="2" t="s">
        <v>18431</v>
      </c>
      <c r="C12011" s="2" t="s">
        <v>18429</v>
      </c>
      <c r="D12011" s="2" t="s">
        <v>149</v>
      </c>
      <c r="E12011" s="2"/>
      <c r="F12011" s="2" t="s">
        <v>4648</v>
      </c>
    </row>
    <row r="12012" spans="1:6" ht="18" customHeight="1">
      <c r="A12012" s="2">
        <v>9705210010</v>
      </c>
      <c r="B12012" s="2" t="s">
        <v>18432</v>
      </c>
      <c r="C12012" s="2" t="s">
        <v>18429</v>
      </c>
      <c r="D12012" s="2" t="s">
        <v>149</v>
      </c>
      <c r="E12012" s="2"/>
      <c r="F12012" s="2" t="s">
        <v>8729</v>
      </c>
    </row>
    <row r="12013" spans="1:6" ht="18" customHeight="1">
      <c r="A12013" s="2">
        <v>9705210090</v>
      </c>
      <c r="B12013" s="2" t="s">
        <v>18433</v>
      </c>
      <c r="C12013" s="2" t="s">
        <v>18429</v>
      </c>
      <c r="D12013" s="2" t="s">
        <v>149</v>
      </c>
      <c r="E12013" s="2"/>
      <c r="F12013" s="2" t="s">
        <v>4648</v>
      </c>
    </row>
    <row r="12014" spans="1:6" ht="18" customHeight="1">
      <c r="A12014" s="2">
        <v>9705220010</v>
      </c>
      <c r="B12014" s="2" t="s">
        <v>18434</v>
      </c>
      <c r="C12014" s="2" t="s">
        <v>18429</v>
      </c>
      <c r="D12014" s="2" t="s">
        <v>149</v>
      </c>
      <c r="E12014" s="2"/>
      <c r="F12014" s="2" t="s">
        <v>4713</v>
      </c>
    </row>
    <row r="12015" spans="1:6" ht="18" customHeight="1">
      <c r="A12015" s="2">
        <v>9705220020</v>
      </c>
      <c r="B12015" s="2" t="s">
        <v>18435</v>
      </c>
      <c r="C12015" s="2" t="s">
        <v>18429</v>
      </c>
      <c r="D12015" s="2" t="s">
        <v>149</v>
      </c>
      <c r="E12015" s="2"/>
      <c r="F12015" s="2" t="s">
        <v>18436</v>
      </c>
    </row>
    <row r="12016" spans="1:6" ht="18" customHeight="1">
      <c r="A12016" s="2">
        <v>9705220090</v>
      </c>
      <c r="B12016" s="2" t="s">
        <v>18437</v>
      </c>
      <c r="C12016" s="2" t="s">
        <v>18429</v>
      </c>
      <c r="D12016" s="2" t="s">
        <v>149</v>
      </c>
      <c r="E12016" s="2"/>
      <c r="F12016" s="2" t="s">
        <v>4648</v>
      </c>
    </row>
    <row r="12017" spans="1:6" ht="18" customHeight="1">
      <c r="A12017" s="2">
        <v>9705290010</v>
      </c>
      <c r="B12017" s="2" t="s">
        <v>18438</v>
      </c>
      <c r="C12017" s="2" t="s">
        <v>18429</v>
      </c>
      <c r="D12017" s="2" t="s">
        <v>149</v>
      </c>
      <c r="E12017" s="2"/>
      <c r="F12017" s="2" t="s">
        <v>18436</v>
      </c>
    </row>
    <row r="12018" spans="1:6" ht="18" customHeight="1">
      <c r="A12018" s="2">
        <v>9705290020</v>
      </c>
      <c r="B12018" s="2" t="s">
        <v>18439</v>
      </c>
      <c r="C12018" s="2" t="s">
        <v>18429</v>
      </c>
      <c r="D12018" s="2" t="s">
        <v>149</v>
      </c>
      <c r="E12018" s="2"/>
      <c r="F12018" s="2" t="s">
        <v>4648</v>
      </c>
    </row>
    <row r="12019" spans="1:6" ht="18" customHeight="1">
      <c r="A12019" s="2">
        <v>9705290090</v>
      </c>
      <c r="B12019" s="2" t="s">
        <v>18440</v>
      </c>
      <c r="C12019" s="2" t="s">
        <v>18429</v>
      </c>
      <c r="D12019" s="2" t="s">
        <v>149</v>
      </c>
      <c r="E12019" s="2"/>
      <c r="F12019" s="2" t="s">
        <v>4648</v>
      </c>
    </row>
    <row r="12020" spans="1:6" ht="18" customHeight="1">
      <c r="A12020" s="2">
        <v>9705310000</v>
      </c>
      <c r="B12020" s="2" t="s">
        <v>18441</v>
      </c>
      <c r="C12020" s="2" t="s">
        <v>18429</v>
      </c>
      <c r="D12020" s="2" t="s">
        <v>149</v>
      </c>
      <c r="E12020" s="2"/>
      <c r="F12020" s="2" t="s">
        <v>4648</v>
      </c>
    </row>
    <row r="12021" spans="1:6" ht="18" customHeight="1">
      <c r="A12021" s="2">
        <v>9705390000</v>
      </c>
      <c r="B12021" s="2" t="s">
        <v>18442</v>
      </c>
      <c r="C12021" s="2" t="s">
        <v>18429</v>
      </c>
      <c r="D12021" s="2" t="s">
        <v>149</v>
      </c>
      <c r="E12021" s="2"/>
      <c r="F12021" s="2" t="s">
        <v>4648</v>
      </c>
    </row>
    <row r="12022" spans="1:6" ht="18" customHeight="1">
      <c r="A12022" s="2">
        <v>9706100010</v>
      </c>
      <c r="B12022" s="2" t="s">
        <v>18443</v>
      </c>
      <c r="C12022" s="2" t="s">
        <v>18444</v>
      </c>
      <c r="D12022" s="2" t="s">
        <v>9258</v>
      </c>
      <c r="E12022" s="2" t="s">
        <v>149</v>
      </c>
      <c r="F12022" s="2" t="s">
        <v>4713</v>
      </c>
    </row>
    <row r="12023" spans="1:6" ht="18" customHeight="1">
      <c r="A12023" s="2">
        <v>9706100090</v>
      </c>
      <c r="B12023" s="2" t="s">
        <v>18445</v>
      </c>
      <c r="C12023" s="2" t="s">
        <v>18444</v>
      </c>
      <c r="D12023" s="2" t="s">
        <v>9258</v>
      </c>
      <c r="E12023" s="2" t="s">
        <v>149</v>
      </c>
      <c r="F12023" s="2"/>
    </row>
    <row r="12024" spans="1:6" ht="18" customHeight="1">
      <c r="A12024" s="2">
        <v>9706900010</v>
      </c>
      <c r="B12024" s="2" t="s">
        <v>18446</v>
      </c>
      <c r="C12024" s="2" t="s">
        <v>18444</v>
      </c>
      <c r="D12024" s="2" t="s">
        <v>9258</v>
      </c>
      <c r="E12024" s="2" t="s">
        <v>149</v>
      </c>
      <c r="F12024" s="2" t="s">
        <v>4713</v>
      </c>
    </row>
    <row r="12025" spans="1:6" ht="18" customHeight="1">
      <c r="A12025" s="2">
        <v>9706900090</v>
      </c>
      <c r="B12025" s="2" t="s">
        <v>18447</v>
      </c>
      <c r="C12025" s="2" t="s">
        <v>18444</v>
      </c>
      <c r="D12025" s="2" t="s">
        <v>9258</v>
      </c>
      <c r="E12025" s="2" t="s">
        <v>149</v>
      </c>
      <c r="F12025" s="2"/>
    </row>
    <row r="12026" spans="1:6" ht="18" customHeight="1">
      <c r="A12026" s="2">
        <v>9801001000</v>
      </c>
      <c r="B12026" s="2" t="s">
        <v>18448</v>
      </c>
      <c r="C12026" s="2" t="s">
        <v>18449</v>
      </c>
      <c r="D12026" s="2" t="s">
        <v>149</v>
      </c>
      <c r="E12026" s="2"/>
      <c r="F12026" s="2"/>
    </row>
    <row r="12027" spans="1:6" ht="18" customHeight="1">
      <c r="A12027" s="2">
        <v>9801009000</v>
      </c>
      <c r="B12027" s="2" t="s">
        <v>18450</v>
      </c>
      <c r="C12027" s="2" t="s">
        <v>18449</v>
      </c>
      <c r="D12027" s="2" t="s">
        <v>149</v>
      </c>
      <c r="E12027" s="2"/>
      <c r="F12027" s="2"/>
    </row>
    <row r="12028" spans="1:6" ht="18" customHeight="1">
      <c r="A12028" s="2">
        <v>9802001000</v>
      </c>
      <c r="B12028" s="2" t="s">
        <v>18451</v>
      </c>
      <c r="C12028" s="2" t="s">
        <v>18449</v>
      </c>
      <c r="D12028" s="2" t="s">
        <v>149</v>
      </c>
      <c r="E12028" s="2"/>
      <c r="F12028" s="2" t="s">
        <v>18452</v>
      </c>
    </row>
    <row r="12029" spans="1:6" ht="18" customHeight="1">
      <c r="A12029" s="2">
        <v>9802009000</v>
      </c>
      <c r="B12029" s="2" t="s">
        <v>18453</v>
      </c>
      <c r="C12029" s="2" t="s">
        <v>18449</v>
      </c>
      <c r="D12029" s="2" t="s">
        <v>149</v>
      </c>
      <c r="E12029" s="2"/>
      <c r="F12029" s="2"/>
    </row>
    <row r="12030" spans="1:6" ht="18" customHeight="1">
      <c r="A12030" s="2">
        <v>9803004000</v>
      </c>
      <c r="B12030" s="2" t="s">
        <v>18454</v>
      </c>
      <c r="C12030" s="2" t="s">
        <v>18449</v>
      </c>
      <c r="D12030" s="2" t="s">
        <v>146</v>
      </c>
      <c r="E12030" s="2"/>
      <c r="F12030" s="2"/>
    </row>
    <row r="12031" spans="1:6" ht="18" customHeight="1">
      <c r="A12031" s="2">
        <v>9803005000</v>
      </c>
      <c r="B12031" s="2" t="s">
        <v>18455</v>
      </c>
      <c r="C12031" s="2" t="s">
        <v>18449</v>
      </c>
      <c r="D12031" s="2" t="s">
        <v>9258</v>
      </c>
      <c r="E12031" s="2"/>
      <c r="F12031" s="2"/>
    </row>
  </sheetData>
  <sheetProtection password="AED3" sheet="1" objects="1"/>
  <phoneticPr fontId="148" type="noConversion"/>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41" master="" otherUserPermission="visible"/>
  <rangeList sheetStid="35" master="" otherUserPermission="visible"/>
  <rangeList sheetStid="19" master="" otherUserPermission="visible"/>
  <rangeList sheetStid="54" master="" otherUserPermission="visible"/>
  <rangeList sheetStid="55" master="" otherUserPermission="visible"/>
  <rangeList sheetStid="20" master="" otherUserPermission="visible"/>
  <rangeList sheetStid="51" master="" otherUserPermission="visible"/>
  <rangeList sheetStid="56" master="" otherUserPermission="visible"/>
  <rangeList sheetStid="57" master="" otherUserPermission="visible"/>
  <rangeList sheetStid="58" master="" otherUserPermission="visible"/>
  <rangeList sheetStid="22" master="" otherUserPermission="visible"/>
  <rangeList sheetStid="23" master="" otherUserPermission="visible"/>
  <rangeList sheetStid="21" master="" otherUserPermission="visible"/>
  <rangeList sheetStid="24" master="" otherUserPermission="visible"/>
  <rangeList sheetStid="42" master="" otherUserPermission="visible"/>
  <rangeList sheetStid="43" master="" otherUserPermission="visible"/>
  <rangeList sheetStid="5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17</vt:i4>
      </vt:variant>
      <vt:variant>
        <vt:lpstr>命名范围</vt:lpstr>
      </vt:variant>
      <vt:variant>
        <vt:i4>18</vt:i4>
      </vt:variant>
    </vt:vector>
  </HeadingPairs>
  <TitlesOfParts>
    <vt:vector size="35" baseType="lpstr">
      <vt:lpstr>ASN填写指引</vt:lpstr>
      <vt:lpstr>报关资料与ASN</vt:lpstr>
      <vt:lpstr>报关资料录入</vt:lpstr>
      <vt:lpstr>报关资料录入2</vt:lpstr>
      <vt:lpstr>报关资料录入3</vt:lpstr>
      <vt:lpstr>报关单 附1</vt:lpstr>
      <vt:lpstr>报关单 附2</vt:lpstr>
      <vt:lpstr>报关单 附3</vt:lpstr>
      <vt:lpstr>报关单 附4</vt:lpstr>
      <vt:lpstr>报关单 附5</vt:lpstr>
      <vt:lpstr>装箱单</vt:lpstr>
      <vt:lpstr>发票</vt:lpstr>
      <vt:lpstr>合同</vt:lpstr>
      <vt:lpstr>存仓委托书</vt:lpstr>
      <vt:lpstr>申报要素</vt:lpstr>
      <vt:lpstr>Version</vt:lpstr>
      <vt:lpstr>HSCODE参考信息</vt:lpstr>
      <vt:lpstr>ASN填写指引!Print_Area</vt:lpstr>
      <vt:lpstr>'报关单 附1'!Print_Area</vt:lpstr>
      <vt:lpstr>'报关单 附2'!Print_Area</vt:lpstr>
      <vt:lpstr>'报关单 附3'!Print_Area</vt:lpstr>
      <vt:lpstr>'报关单 附4'!Print_Area</vt:lpstr>
      <vt:lpstr>'报关单 附5'!Print_Area</vt:lpstr>
      <vt:lpstr>报关资料录入!Print_Area</vt:lpstr>
      <vt:lpstr>报关资料录入2!Print_Area</vt:lpstr>
      <vt:lpstr>报关资料录入3!Print_Area</vt:lpstr>
      <vt:lpstr>报关资料与ASN!Print_Area</vt:lpstr>
      <vt:lpstr>发票!Print_Area</vt:lpstr>
      <vt:lpstr>合同!Print_Area</vt:lpstr>
      <vt:lpstr>申报要素!Print_Area</vt:lpstr>
      <vt:lpstr>装箱单!Print_Area</vt:lpstr>
      <vt:lpstr>发票!Print_Titles</vt:lpstr>
      <vt:lpstr>合同!Print_Titles</vt:lpstr>
      <vt:lpstr>申报要素!Print_Titles</vt:lpstr>
      <vt:lpstr>装箱单!Print_Titles</vt:lpstr>
    </vt:vector>
  </TitlesOfParts>
  <Company>微软中国</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yun qiu</cp:lastModifiedBy>
  <cp:lastPrinted>2020-09-14T03:30:00Z</cp:lastPrinted>
  <dcterms:created xsi:type="dcterms:W3CDTF">2008-02-29T09:05:00Z</dcterms:created>
  <dcterms:modified xsi:type="dcterms:W3CDTF">2026-09-22T13:02:15Z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2052-12.1.0.17827</vt:lpwstr>
  </property>
  <property fmtid="{D5CDD505-2E9C-101B-9397-08002B2CF9AE}" pid="3" name="ICV">
    <vt:lpwstr>96E2D6ED42AB4C5D83322F5D70742C8D_13</vt:lpwstr>
  </property>
</Properties>
</file>