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o\Desktop\PHYSICS OF DATA\Primo Anno\Secondo Semestre\Stochastic methods for finance\Lab sessions\01\"/>
    </mc:Choice>
  </mc:AlternateContent>
  <xr:revisionPtr revIDLastSave="0" documentId="13_ncr:1_{0DE73B11-B959-4DB7-9C5A-7612922116B4}" xr6:coauthVersionLast="47" xr6:coauthVersionMax="47" xr10:uidLastSave="{00000000-0000-0000-0000-000000000000}"/>
  <bookViews>
    <workbookView xWindow="-108" yWindow="-108" windowWidth="23256" windowHeight="12576" activeTab="1" xr2:uid="{492A95D2-7318-4E29-9BB0-FA1C2B4809C8}"/>
  </bookViews>
  <sheets>
    <sheet name="Foglio1" sheetId="1" r:id="rId1"/>
    <sheet name="BABA_3_new" sheetId="4" r:id="rId2"/>
    <sheet name="BABA_6_new" sheetId="5" r:id="rId3"/>
  </sheets>
  <definedNames>
    <definedName name="DatiEsterni_1" localSheetId="1" hidden="1">BABA_3_new!$A$1:$G$62</definedName>
    <definedName name="DatiEsterni_1" localSheetId="2" hidden="1">BABA_6_new!$A$1:$G$126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5" l="1"/>
  <c r="M2" i="5"/>
  <c r="N2" i="4"/>
  <c r="T2" i="4" s="1"/>
  <c r="M2" i="4"/>
  <c r="S2" i="4" s="1"/>
  <c r="M10" i="4"/>
  <c r="S10" i="4" s="1"/>
  <c r="Q10" i="4"/>
  <c r="P10" i="4"/>
  <c r="N10" i="4"/>
  <c r="T10" i="4" s="1"/>
  <c r="P2" i="4"/>
  <c r="Q2" i="4" s="1"/>
  <c r="K10" i="4"/>
  <c r="K2" i="4"/>
  <c r="J10" i="4"/>
  <c r="J2" i="4"/>
  <c r="L10" i="4"/>
  <c r="L10" i="5"/>
  <c r="R2" i="5"/>
  <c r="H3" i="5"/>
  <c r="J2" i="5"/>
  <c r="K2" i="5" s="1"/>
  <c r="P2" i="5"/>
  <c r="Q2" i="5" s="1"/>
  <c r="L2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L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L2" i="1"/>
  <c r="L3" i="1"/>
  <c r="R10" i="4" l="1"/>
  <c r="K13" i="4"/>
  <c r="R2" i="4"/>
  <c r="K5" i="4" s="1"/>
  <c r="S2" i="5"/>
  <c r="T2" i="5" l="1"/>
  <c r="K5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F4E6B-2F6D-482B-826E-F3B0535E5CF7}" keepAlive="1" name="Query - BABA" description="Connessione alla query 'BABA' nella cartella di lavoro." type="5" refreshedVersion="7" background="1" saveData="1">
    <dbPr connection="Provider=Microsoft.Mashup.OleDb.1;Data Source=$Workbook$;Location=BABA;Extended Properties=&quot;&quot;" command="SELECT * FROM [BABA]"/>
  </connection>
  <connection id="2" xr16:uid="{940035BA-AE44-4D63-B046-0125FE9D3C89}" keepAlive="1" name="Query - BABA_3_new" description="Connessione alla query 'BABA_3_new' nella cartella di lavoro." type="5" refreshedVersion="7" background="1" saveData="1">
    <dbPr connection="Provider=Microsoft.Mashup.OleDb.1;Data Source=$Workbook$;Location=BABA_3_new;Extended Properties=&quot;&quot;" command="SELECT * FROM [BABA_3_new]"/>
  </connection>
  <connection id="3" xr16:uid="{06846660-C9E5-41B8-B6F9-1EEE29EDC11B}" keepAlive="1" name="Query - BABA_6_new" description="Connessione alla query 'BABA_6_new' nella cartella di lavoro." type="5" refreshedVersion="7" background="1" saveData="1">
    <dbPr connection="Provider=Microsoft.Mashup.OleDb.1;Data Source=$Workbook$;Location=BABA_6_new;Extended Properties=&quot;&quot;" command="SELECT * FROM [BABA_6_new]"/>
  </connection>
</connections>
</file>

<file path=xl/sharedStrings.xml><?xml version="1.0" encoding="utf-8"?>
<sst xmlns="http://schemas.openxmlformats.org/spreadsheetml/2006/main" count="70" uniqueCount="38">
  <si>
    <t>Contract Name</t>
  </si>
  <si>
    <t>Last Trade Date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</si>
  <si>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</si>
  <si>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</si>
  <si>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</si>
  <si>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</si>
  <si>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</si>
  <si>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</si>
  <si>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</si>
  <si>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</si>
  <si>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Mid price</t>
  </si>
  <si>
    <t>Date</t>
  </si>
  <si>
    <t>Open</t>
  </si>
  <si>
    <t>High</t>
  </si>
  <si>
    <t>Low</t>
  </si>
  <si>
    <t>Close</t>
  </si>
  <si>
    <t>Adj Close</t>
  </si>
  <si>
    <r>
      <rPr>
        <sz val="11"/>
        <color theme="1"/>
        <rFont val="Times New Roman"/>
        <family val="1"/>
      </rPr>
      <t>σ</t>
    </r>
    <r>
      <rPr>
        <sz val="11"/>
        <color theme="1"/>
        <rFont val="Calibri"/>
        <family val="2"/>
      </rPr>
      <t>_day</t>
    </r>
  </si>
  <si>
    <r>
      <rPr>
        <sz val="11"/>
        <color theme="1"/>
        <rFont val="Times New Roman"/>
        <family val="1"/>
      </rPr>
      <t>σ</t>
    </r>
    <r>
      <rPr>
        <sz val="11"/>
        <color theme="1"/>
        <rFont val="Calibri"/>
        <family val="2"/>
      </rPr>
      <t>_year</t>
    </r>
  </si>
  <si>
    <t>u</t>
  </si>
  <si>
    <t>d</t>
  </si>
  <si>
    <t>T</t>
  </si>
  <si>
    <t>R (3)</t>
  </si>
  <si>
    <t>R (6)</t>
  </si>
  <si>
    <t>simple compounding</t>
  </si>
  <si>
    <t>simple discounting</t>
  </si>
  <si>
    <t>BABA220617C00115000</t>
  </si>
  <si>
    <t>2022-03-22 12:37PM EDT</t>
  </si>
  <si>
    <t>BABA220916C00115000</t>
  </si>
  <si>
    <t>2022-03-22 12:24PM EDT</t>
  </si>
  <si>
    <t>2022-03-22 01:04PM EDT</t>
  </si>
  <si>
    <t>Daily returns</t>
  </si>
  <si>
    <t>q</t>
  </si>
  <si>
    <t xml:space="preserve">Price of one share (S) </t>
  </si>
  <si>
    <t>Strike price (k)</t>
  </si>
  <si>
    <t>fu</t>
  </si>
  <si>
    <t>fd</t>
  </si>
  <si>
    <t>p0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</si>
</sst>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1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232A3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0" fontId="7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0" fontId="0" fillId="0" borderId="0" xfId="0" applyNumberFormat="1"/>
  </cellXfs>
  <cellStyles count="2">
    <cellStyle name="Collegamento ipertestuale" xfId="1" builtinId="8"/>
    <cellStyle name="Normale" xfId="0" builtinId="0"/>
  </cellStyles>
  <dxfs count="20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2A70569A-1647-46CE-B763-7E95B36426FB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9B41E995-BE26-46FB-AD17-B9478545A7BF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A81E2D-80CD-400F-A9EC-0D76957510EB}" name="BABA_3_new" displayName="BABA_3_new" ref="A1:H62" tableType="queryTable" totalsRowShown="0" headerRowDxfId="19" dataDxfId="18">
  <autoFilter ref="A1:H62" xr:uid="{08A81E2D-80CD-400F-A9EC-0D76957510EB}"/>
  <tableColumns count="8">
    <tableColumn id="1" xr3:uid="{EC753AC1-7226-4905-9E7D-A6B2839A943F}" uniqueName="1" name="Date" queryTableFieldId="1" dataDxfId="17"/>
    <tableColumn id="2" xr3:uid="{14ED1365-6B8E-448B-A293-F90871B93288}" uniqueName="2" name="Open" queryTableFieldId="2" dataDxfId="16"/>
    <tableColumn id="3" xr3:uid="{8804B81D-DD9A-4AB6-99E8-109F26D0CA2E}" uniqueName="3" name="High" queryTableFieldId="3" dataDxfId="15"/>
    <tableColumn id="4" xr3:uid="{505B482D-1D0E-488B-BF46-8DC0126FA973}" uniqueName="4" name="Low" queryTableFieldId="4" dataDxfId="14"/>
    <tableColumn id="5" xr3:uid="{0D0B116E-0C9F-4E07-8A88-599DBF41BC90}" uniqueName="5" name="Close" queryTableFieldId="5" dataDxfId="13"/>
    <tableColumn id="6" xr3:uid="{65988E7A-8EDE-41DE-BE88-25FC27D4FD2C}" uniqueName="6" name="Adj Close" queryTableFieldId="6" dataDxfId="12"/>
    <tableColumn id="7" xr3:uid="{A6560FA2-9211-41B1-9365-3B6791FB7F51}" uniqueName="7" name="Volume" queryTableFieldId="7" dataDxfId="11"/>
    <tableColumn id="8" xr3:uid="{E8AF98DA-C11E-4D3B-8B29-BB1857CB79BD}" uniqueName="8" name="Daily returns" queryTableFieldId="8" dataDxfId="10">
      <calculatedColumnFormula>(BABA_3_new[[#This Row],[Adj Close]]-F1)/F1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47FC17-C410-4492-8CE7-139CA6750F5A}" name="BABA_6_new" displayName="BABA_6_new" ref="A1:H126" tableType="queryTable" totalsRowShown="0" headerRowDxfId="9" dataDxfId="8">
  <autoFilter ref="A1:H126" xr:uid="{B147FC17-C410-4492-8CE7-139CA6750F5A}"/>
  <tableColumns count="8">
    <tableColumn id="1" xr3:uid="{E0014F50-4D45-4C2B-BFB9-CA7A97E7DAA8}" uniqueName="1" name="Date" queryTableFieldId="1" dataDxfId="7"/>
    <tableColumn id="2" xr3:uid="{6394A48A-2DAF-43DB-AA97-759D980DFF24}" uniqueName="2" name="Open" queryTableFieldId="2" dataDxfId="6"/>
    <tableColumn id="3" xr3:uid="{39CE1D1A-B51A-4168-9FFB-4B22A11F84D2}" uniqueName="3" name="High" queryTableFieldId="3" dataDxfId="5"/>
    <tableColumn id="4" xr3:uid="{5A4042D3-7914-4BFE-B957-1C7E239C4208}" uniqueName="4" name="Low" queryTableFieldId="4" dataDxfId="4"/>
    <tableColumn id="5" xr3:uid="{03DED82E-91AE-481B-9CD9-2771FDD003B9}" uniqueName="5" name="Close" queryTableFieldId="5" dataDxfId="3"/>
    <tableColumn id="6" xr3:uid="{349F0738-1703-4148-8190-28E7AADA2104}" uniqueName="6" name="Adj Close" queryTableFieldId="6" dataDxfId="2"/>
    <tableColumn id="7" xr3:uid="{4E679167-1CD0-4BD6-83BC-C96C18AEBC05}" uniqueName="7" name="Volume" queryTableFieldId="7" dataDxfId="1"/>
    <tableColumn id="8" xr3:uid="{69947BD1-7472-4330-B862-9A0F08AF9F74}" uniqueName="8" name="Daily returns" queryTableFieldId="8" dataDxfId="0">
      <calculatedColumnFormula>(BABA_6_new[[#This Row],[Adj Close]]-F1)/F1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nance.yahoo.com/quote/BABA220916C00115000?p=BABA220916C00115000" TargetMode="External"/><Relationship Id="rId2" Type="http://schemas.openxmlformats.org/officeDocument/2006/relationships/hyperlink" Target="https://finance.yahoo.com/quote/BABA/options?strike=115&amp;straddle=false" TargetMode="External"/><Relationship Id="rId1" Type="http://schemas.openxmlformats.org/officeDocument/2006/relationships/hyperlink" Target="https://finance.yahoo.com/quote/BABA220617C00115000?p=BABA220617C0011500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inance.yahoo.com/quote/BABA/options?strike=115&amp;straddle=fal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2A3F-F0E0-4D4E-8E85-E0B0941F02D0}">
  <dimension ref="A1:L7"/>
  <sheetViews>
    <sheetView workbookViewId="0">
      <selection activeCell="B3" sqref="B3"/>
    </sheetView>
  </sheetViews>
  <sheetFormatPr defaultRowHeight="14.4" x14ac:dyDescent="0.3"/>
  <cols>
    <col min="1" max="1" width="21.44140625" customWidth="1"/>
    <col min="2" max="2" width="21.5546875" customWidth="1"/>
    <col min="3" max="3" width="22" customWidth="1"/>
    <col min="10" max="10" width="12.5546875" customWidth="1"/>
    <col min="11" max="11" width="14.6640625" customWidth="1"/>
    <col min="12" max="12" width="11.21875" customWidth="1"/>
  </cols>
  <sheetData>
    <row r="1" spans="1:12" ht="29.4" thickBot="1" x14ac:dyDescent="0.35">
      <c r="A1" s="10" t="s">
        <v>0</v>
      </c>
      <c r="B1" s="10" t="s">
        <v>1</v>
      </c>
      <c r="C1" s="10" t="s">
        <v>34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</row>
    <row r="2" spans="1:12" ht="29.4" thickBot="1" x14ac:dyDescent="0.35">
      <c r="A2" s="7" t="s">
        <v>26</v>
      </c>
      <c r="B2" s="8" t="s">
        <v>27</v>
      </c>
      <c r="C2" s="7">
        <v>115</v>
      </c>
      <c r="D2" s="8">
        <v>14.25</v>
      </c>
      <c r="E2" s="8">
        <v>14.4</v>
      </c>
      <c r="F2" s="8">
        <v>14.8</v>
      </c>
      <c r="G2" s="8">
        <v>5.6</v>
      </c>
      <c r="H2" s="12">
        <v>0.64739999999999998</v>
      </c>
      <c r="I2" s="8">
        <v>1113</v>
      </c>
      <c r="J2" s="8">
        <v>5224</v>
      </c>
      <c r="K2" s="12">
        <v>0.60680000000000001</v>
      </c>
      <c r="L2" s="1">
        <f>(E2+F2)/2</f>
        <v>14.600000000000001</v>
      </c>
    </row>
    <row r="3" spans="1:12" ht="28.8" x14ac:dyDescent="0.3">
      <c r="A3" s="7" t="s">
        <v>28</v>
      </c>
      <c r="B3" s="8" t="s">
        <v>29</v>
      </c>
      <c r="C3" s="7">
        <v>115</v>
      </c>
      <c r="D3" s="8">
        <v>18.3</v>
      </c>
      <c r="E3" s="8">
        <v>18.5</v>
      </c>
      <c r="F3" s="8">
        <v>19.649999999999999</v>
      </c>
      <c r="G3" s="8">
        <v>5.6</v>
      </c>
      <c r="H3" s="12">
        <v>0.44090000000000001</v>
      </c>
      <c r="I3" s="8">
        <v>180</v>
      </c>
      <c r="J3" s="8">
        <v>996</v>
      </c>
      <c r="K3" s="12">
        <v>0.56759999999999999</v>
      </c>
      <c r="L3" s="1">
        <f>(E3+F3)/2</f>
        <v>19.074999999999999</v>
      </c>
    </row>
    <row r="5" spans="1:12" x14ac:dyDescent="0.3">
      <c r="A5" s="1" t="s">
        <v>33</v>
      </c>
      <c r="B5" s="9">
        <v>116.49</v>
      </c>
      <c r="C5" s="9" t="s">
        <v>30</v>
      </c>
    </row>
    <row r="6" spans="1:12" x14ac:dyDescent="0.3">
      <c r="A6" s="1"/>
      <c r="B6" s="1"/>
      <c r="C6" s="4"/>
    </row>
    <row r="7" spans="1:12" x14ac:dyDescent="0.3">
      <c r="L7" s="1"/>
    </row>
  </sheetData>
  <hyperlinks>
    <hyperlink ref="A2" r:id="rId1" display="https://finance.yahoo.com/quote/BABA220617C00115000?p=BABA220617C00115000" xr:uid="{32AF49EC-AD90-456B-BEC3-C8A01540872A}"/>
    <hyperlink ref="C2" r:id="rId2" display="https://finance.yahoo.com/quote/BABA/options?strike=115&amp;straddle=false" xr:uid="{ACD4A251-86E7-4AB2-8899-CE85E2FB1560}"/>
    <hyperlink ref="A3" r:id="rId3" display="https://finance.yahoo.com/quote/BABA220916C00115000?p=BABA220916C00115000" xr:uid="{726224B7-A062-45F1-9E9A-DB149BE8995D}"/>
    <hyperlink ref="C3" r:id="rId4" display="https://finance.yahoo.com/quote/BABA/options?strike=115&amp;straddle=false" xr:uid="{12AAF56E-A884-4222-A518-7059CABB5011}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48B2-F512-4FED-88A9-074C6AFEB21F}">
  <dimension ref="A1:T62"/>
  <sheetViews>
    <sheetView tabSelected="1" topLeftCell="C1" workbookViewId="0">
      <selection activeCell="K5" sqref="K5"/>
    </sheetView>
  </sheetViews>
  <sheetFormatPr defaultRowHeight="14.4" x14ac:dyDescent="0.3"/>
  <cols>
    <col min="1" max="1" width="10.5546875" style="1" bestFit="1" customWidth="1"/>
    <col min="2" max="5" width="11" style="1" bestFit="1" customWidth="1"/>
    <col min="6" max="6" width="13.44140625" style="1" customWidth="1"/>
    <col min="7" max="7" width="12.33203125" style="1" customWidth="1"/>
    <col min="8" max="8" width="16.109375" customWidth="1"/>
    <col min="16" max="16" width="18.6640625" customWidth="1"/>
    <col min="17" max="17" width="17.109375" customWidth="1"/>
  </cols>
  <sheetData>
    <row r="1" spans="1:20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7</v>
      </c>
      <c r="H1" s="1" t="s">
        <v>31</v>
      </c>
      <c r="J1" s="3" t="s">
        <v>17</v>
      </c>
      <c r="K1" s="3" t="s">
        <v>18</v>
      </c>
      <c r="L1" s="5" t="s">
        <v>21</v>
      </c>
      <c r="M1" s="5" t="s">
        <v>19</v>
      </c>
      <c r="N1" s="5" t="s">
        <v>20</v>
      </c>
      <c r="O1" s="5" t="s">
        <v>22</v>
      </c>
      <c r="P1" s="5" t="s">
        <v>24</v>
      </c>
      <c r="Q1" s="5" t="s">
        <v>25</v>
      </c>
      <c r="R1" s="5" t="s">
        <v>32</v>
      </c>
      <c r="S1" s="5" t="s">
        <v>35</v>
      </c>
      <c r="T1" s="5" t="s">
        <v>36</v>
      </c>
    </row>
    <row r="2" spans="1:20" x14ac:dyDescent="0.3">
      <c r="A2" s="2">
        <v>44552</v>
      </c>
      <c r="B2" s="1">
        <v>117.089996</v>
      </c>
      <c r="C2" s="1">
        <v>118.660004</v>
      </c>
      <c r="D2" s="1">
        <v>115.150002</v>
      </c>
      <c r="E2" s="1">
        <v>117.80999799999999</v>
      </c>
      <c r="F2" s="1">
        <v>117.80999799999999</v>
      </c>
      <c r="G2" s="1">
        <v>24502000</v>
      </c>
      <c r="H2" s="1"/>
      <c r="J2" s="1">
        <f>_xlfn.STDEV.S(H3:H62)</f>
        <v>6.1807048770450894E-2</v>
      </c>
      <c r="K2" s="1">
        <f>J2*SQRT(252)</f>
        <v>0.98115648190472127</v>
      </c>
      <c r="L2" s="1">
        <f>3/12</f>
        <v>0.25</v>
      </c>
      <c r="M2" s="1">
        <f>EXP(K2*SQRT(L2))</f>
        <v>1.6332603649863133</v>
      </c>
      <c r="N2" s="1">
        <f>EXP(-K2*SQRT(L2))</f>
        <v>0.61227225091474002</v>
      </c>
      <c r="O2" s="13">
        <v>9.5370999999999997E-3</v>
      </c>
      <c r="P2" s="1">
        <f>1+(O2*L2)</f>
        <v>1.002384275</v>
      </c>
      <c r="Q2" s="1">
        <f>1/P2</f>
        <v>0.99762139624546675</v>
      </c>
      <c r="R2" s="1">
        <f>((EXP(O2*L2))-N2)/(M2-N2)</f>
        <v>0.38209540674623876</v>
      </c>
      <c r="S2" s="1">
        <f>MAX(0, (Foglio1!B5*BABA_3_new!M2)-Foglio1!C2)</f>
        <v>75.258499917255619</v>
      </c>
      <c r="T2" s="1">
        <f>MAX(0, (Foglio1!B5*BABA_3_new!N2)-Foglio1!C2)</f>
        <v>0</v>
      </c>
    </row>
    <row r="3" spans="1:20" x14ac:dyDescent="0.3">
      <c r="A3" s="2">
        <v>44553</v>
      </c>
      <c r="B3" s="1">
        <v>116.800003</v>
      </c>
      <c r="C3" s="1">
        <v>119.589996</v>
      </c>
      <c r="D3" s="1">
        <v>115.389999</v>
      </c>
      <c r="E3" s="1">
        <v>118.660004</v>
      </c>
      <c r="F3" s="1">
        <v>118.660004</v>
      </c>
      <c r="G3" s="1">
        <v>17563300</v>
      </c>
      <c r="H3" s="1">
        <f>(BABA_3_new[[#This Row],[Adj Close]]-F2)/F2</f>
        <v>7.2150582669563207E-3</v>
      </c>
    </row>
    <row r="4" spans="1:20" x14ac:dyDescent="0.3">
      <c r="A4" s="2">
        <v>44557</v>
      </c>
      <c r="B4" s="1">
        <v>117.800003</v>
      </c>
      <c r="C4" s="1">
        <v>121.800003</v>
      </c>
      <c r="D4" s="1">
        <v>116.101997</v>
      </c>
      <c r="E4" s="1">
        <v>116.589996</v>
      </c>
      <c r="F4" s="1">
        <v>116.589996</v>
      </c>
      <c r="G4" s="1">
        <v>17864400</v>
      </c>
      <c r="H4" s="1">
        <f>(BABA_3_new[[#This Row],[Adj Close]]-F3)/F3</f>
        <v>-1.7444867101133767E-2</v>
      </c>
    </row>
    <row r="5" spans="1:20" x14ac:dyDescent="0.3">
      <c r="A5" s="2">
        <v>44558</v>
      </c>
      <c r="B5" s="1">
        <v>116.260002</v>
      </c>
      <c r="C5" s="1">
        <v>116.41999800000001</v>
      </c>
      <c r="D5" s="1">
        <v>114.470001</v>
      </c>
      <c r="E5" s="1">
        <v>114.800003</v>
      </c>
      <c r="F5" s="1">
        <v>114.800003</v>
      </c>
      <c r="G5" s="1">
        <v>17052100</v>
      </c>
      <c r="H5" s="1">
        <f>(BABA_3_new[[#This Row],[Adj Close]]-F4)/F4</f>
        <v>-1.5352886709079187E-2</v>
      </c>
      <c r="J5" s="5" t="s">
        <v>37</v>
      </c>
      <c r="K5" s="1">
        <f>EXP(-O2*L2)*((R2*S2)+((1-R2)*T2))</f>
        <v>28.687446769276615</v>
      </c>
      <c r="O5" s="1"/>
    </row>
    <row r="6" spans="1:20" x14ac:dyDescent="0.3">
      <c r="A6" s="2">
        <v>44559</v>
      </c>
      <c r="B6" s="1">
        <v>113.800003</v>
      </c>
      <c r="C6" s="1">
        <v>114.199997</v>
      </c>
      <c r="D6" s="1">
        <v>110.379997</v>
      </c>
      <c r="E6" s="1">
        <v>112.089996</v>
      </c>
      <c r="F6" s="1">
        <v>112.089996</v>
      </c>
      <c r="G6" s="1">
        <v>21100500</v>
      </c>
      <c r="H6" s="1">
        <f>(BABA_3_new[[#This Row],[Adj Close]]-F5)/F5</f>
        <v>-2.3606332135723065E-2</v>
      </c>
      <c r="O6" s="6"/>
    </row>
    <row r="7" spans="1:20" x14ac:dyDescent="0.3">
      <c r="A7" s="2">
        <v>44560</v>
      </c>
      <c r="B7" s="1">
        <v>112.629997</v>
      </c>
      <c r="C7" s="1">
        <v>124.300003</v>
      </c>
      <c r="D7" s="1">
        <v>112.300003</v>
      </c>
      <c r="E7" s="1">
        <v>122.989998</v>
      </c>
      <c r="F7" s="1">
        <v>122.989998</v>
      </c>
      <c r="G7" s="1">
        <v>45437100</v>
      </c>
      <c r="H7" s="1">
        <f>(BABA_3_new[[#This Row],[Adj Close]]-F6)/F6</f>
        <v>9.7243307957652181E-2</v>
      </c>
    </row>
    <row r="8" spans="1:20" x14ac:dyDescent="0.3">
      <c r="A8" s="2">
        <v>44561</v>
      </c>
      <c r="B8" s="1">
        <v>121.230003</v>
      </c>
      <c r="C8" s="1">
        <v>122.910004</v>
      </c>
      <c r="D8" s="1">
        <v>118.589996</v>
      </c>
      <c r="E8" s="1">
        <v>118.790001</v>
      </c>
      <c r="F8" s="1">
        <v>118.790001</v>
      </c>
      <c r="G8" s="1">
        <v>24287000</v>
      </c>
      <c r="H8" s="1">
        <f>(BABA_3_new[[#This Row],[Adj Close]]-F7)/F7</f>
        <v>-3.4149093977544384E-2</v>
      </c>
    </row>
    <row r="9" spans="1:20" x14ac:dyDescent="0.3">
      <c r="A9" s="2">
        <v>44564</v>
      </c>
      <c r="B9" s="1">
        <v>119.379997</v>
      </c>
      <c r="C9" s="1">
        <v>121.949997</v>
      </c>
      <c r="D9" s="1">
        <v>115.82</v>
      </c>
      <c r="E9" s="1">
        <v>120.379997</v>
      </c>
      <c r="F9" s="1">
        <v>120.379997</v>
      </c>
      <c r="G9" s="1">
        <v>16775300</v>
      </c>
      <c r="H9" s="1">
        <f>(BABA_3_new[[#This Row],[Adj Close]]-F8)/F8</f>
        <v>1.338493127885401E-2</v>
      </c>
      <c r="J9" s="3" t="s">
        <v>17</v>
      </c>
      <c r="K9" s="3" t="s">
        <v>18</v>
      </c>
      <c r="L9" s="5" t="s">
        <v>21</v>
      </c>
      <c r="M9" s="5" t="s">
        <v>19</v>
      </c>
      <c r="N9" s="5" t="s">
        <v>20</v>
      </c>
      <c r="O9" s="5" t="s">
        <v>22</v>
      </c>
      <c r="P9" s="5" t="s">
        <v>24</v>
      </c>
      <c r="Q9" s="5" t="s">
        <v>25</v>
      </c>
      <c r="R9" s="5" t="s">
        <v>32</v>
      </c>
      <c r="S9" s="5" t="s">
        <v>35</v>
      </c>
      <c r="T9" s="5" t="s">
        <v>36</v>
      </c>
    </row>
    <row r="10" spans="1:20" x14ac:dyDescent="0.3">
      <c r="A10" s="2">
        <v>44565</v>
      </c>
      <c r="B10" s="1">
        <v>119.529999</v>
      </c>
      <c r="C10" s="1">
        <v>120.870003</v>
      </c>
      <c r="D10" s="1">
        <v>115.769997</v>
      </c>
      <c r="E10" s="1">
        <v>119.55999799999999</v>
      </c>
      <c r="F10" s="1">
        <v>119.55999799999999</v>
      </c>
      <c r="G10" s="1">
        <v>20824000</v>
      </c>
      <c r="H10" s="1">
        <f>(BABA_3_new[[#This Row],[Adj Close]]-F9)/F9</f>
        <v>-6.8117546140162299E-3</v>
      </c>
      <c r="J10" s="1">
        <f>_xlfn.STDEV.S(H3:H62)</f>
        <v>6.1807048770450894E-2</v>
      </c>
      <c r="K10">
        <f>J2*SQRT(252)</f>
        <v>0.98115648190472127</v>
      </c>
      <c r="L10">
        <f>61/252</f>
        <v>0.24206349206349206</v>
      </c>
      <c r="M10">
        <f>EXP(K10*SQRT(L10))</f>
        <v>1.6204898541277633</v>
      </c>
      <c r="N10">
        <f>EXP(-K10*SQRT(L10))</f>
        <v>0.61709735328040971</v>
      </c>
      <c r="O10" s="14">
        <v>9.3399999999999993E-3</v>
      </c>
      <c r="P10">
        <f>1+(O10*L10)</f>
        <v>1.0022608730158731</v>
      </c>
      <c r="Q10">
        <f>1/P10</f>
        <v>0.99774422700043153</v>
      </c>
      <c r="R10">
        <f>((EXP(O10*L10))-N10)/(M10-N10)</f>
        <v>0.38386381910446216</v>
      </c>
      <c r="S10">
        <f>MAX(0, (Foglio1!B5*M10)-Foglio1!C2)</f>
        <v>73.770863107343132</v>
      </c>
      <c r="T10">
        <f>MAX(0, (Foglio1!B5*N10)-Foglio1!C2)</f>
        <v>0</v>
      </c>
    </row>
    <row r="11" spans="1:20" x14ac:dyDescent="0.3">
      <c r="A11" s="2">
        <v>44566</v>
      </c>
      <c r="B11" s="1">
        <v>118</v>
      </c>
      <c r="C11" s="1">
        <v>126.620003</v>
      </c>
      <c r="D11" s="1">
        <v>117.699997</v>
      </c>
      <c r="E11" s="1">
        <v>121.160004</v>
      </c>
      <c r="F11" s="1">
        <v>121.160004</v>
      </c>
      <c r="G11" s="1">
        <v>36651100</v>
      </c>
      <c r="H11" s="1">
        <f>(BABA_3_new[[#This Row],[Adj Close]]-F10)/F10</f>
        <v>1.3382452549054139E-2</v>
      </c>
    </row>
    <row r="12" spans="1:20" x14ac:dyDescent="0.3">
      <c r="A12" s="2">
        <v>44567</v>
      </c>
      <c r="B12" s="1">
        <v>124.260002</v>
      </c>
      <c r="C12" s="1">
        <v>128.39999399999999</v>
      </c>
      <c r="D12" s="1">
        <v>123.464996</v>
      </c>
      <c r="E12" s="1">
        <v>126.629997</v>
      </c>
      <c r="F12" s="1">
        <v>126.629997</v>
      </c>
      <c r="G12" s="1">
        <v>32045800</v>
      </c>
      <c r="H12" s="1">
        <f>(BABA_3_new[[#This Row],[Adj Close]]-F11)/F11</f>
        <v>4.5146853907333993E-2</v>
      </c>
    </row>
    <row r="13" spans="1:20" x14ac:dyDescent="0.3">
      <c r="A13" s="2">
        <v>44568</v>
      </c>
      <c r="B13" s="1">
        <v>130.240005</v>
      </c>
      <c r="C13" s="1">
        <v>133.88000500000001</v>
      </c>
      <c r="D13" s="1">
        <v>128.179993</v>
      </c>
      <c r="E13" s="1">
        <v>129.80999800000001</v>
      </c>
      <c r="F13" s="1">
        <v>129.80999800000001</v>
      </c>
      <c r="G13" s="1">
        <v>38113000</v>
      </c>
      <c r="H13" s="1">
        <f>(BABA_3_new[[#This Row],[Adj Close]]-F12)/F12</f>
        <v>2.5112541067184926E-2</v>
      </c>
      <c r="J13" s="5" t="s">
        <v>37</v>
      </c>
      <c r="K13">
        <f>EXP(-O10*L10)*((R10*S10)+((1-R10)*T10))</f>
        <v>28.254014247306774</v>
      </c>
    </row>
    <row r="14" spans="1:20" x14ac:dyDescent="0.3">
      <c r="A14" s="2">
        <v>44571</v>
      </c>
      <c r="B14" s="1">
        <v>131.990005</v>
      </c>
      <c r="C14" s="1">
        <v>132.60000600000001</v>
      </c>
      <c r="D14" s="1">
        <v>126.230003</v>
      </c>
      <c r="E14" s="1">
        <v>128.300003</v>
      </c>
      <c r="F14" s="1">
        <v>128.300003</v>
      </c>
      <c r="G14" s="1">
        <v>23372200</v>
      </c>
      <c r="H14" s="1">
        <f>(BABA_3_new[[#This Row],[Adj Close]]-F13)/F13</f>
        <v>-1.1632347456010311E-2</v>
      </c>
    </row>
    <row r="15" spans="1:20" x14ac:dyDescent="0.3">
      <c r="A15" s="2">
        <v>44572</v>
      </c>
      <c r="B15" s="1">
        <v>129.21000699999999</v>
      </c>
      <c r="C15" s="1">
        <v>134.229996</v>
      </c>
      <c r="D15" s="1">
        <v>127.470001</v>
      </c>
      <c r="E15" s="1">
        <v>132.19000199999999</v>
      </c>
      <c r="F15" s="1">
        <v>132.19000199999999</v>
      </c>
      <c r="G15" s="1">
        <v>23616400</v>
      </c>
      <c r="H15" s="1">
        <f>(BABA_3_new[[#This Row],[Adj Close]]-F14)/F14</f>
        <v>3.0319555019807667E-2</v>
      </c>
    </row>
    <row r="16" spans="1:20" x14ac:dyDescent="0.3">
      <c r="A16" s="2">
        <v>44573</v>
      </c>
      <c r="B16" s="1">
        <v>136.020004</v>
      </c>
      <c r="C16" s="1">
        <v>138.699997</v>
      </c>
      <c r="D16" s="1">
        <v>135.58500699999999</v>
      </c>
      <c r="E16" s="1">
        <v>137.41000399999999</v>
      </c>
      <c r="F16" s="1">
        <v>137.41000399999999</v>
      </c>
      <c r="G16" s="1">
        <v>25961100</v>
      </c>
      <c r="H16" s="1">
        <f>(BABA_3_new[[#This Row],[Adj Close]]-F15)/F15</f>
        <v>3.9488629404816816E-2</v>
      </c>
    </row>
    <row r="17" spans="1:8" x14ac:dyDescent="0.3">
      <c r="A17" s="2">
        <v>44574</v>
      </c>
      <c r="B17" s="1">
        <v>135.199997</v>
      </c>
      <c r="C17" s="1">
        <v>135.91999799999999</v>
      </c>
      <c r="D17" s="1">
        <v>131.300003</v>
      </c>
      <c r="E17" s="1">
        <v>131.36999499999999</v>
      </c>
      <c r="F17" s="1">
        <v>131.36999499999999</v>
      </c>
      <c r="G17" s="1">
        <v>19887700</v>
      </c>
      <c r="H17" s="1">
        <f>(BABA_3_new[[#This Row],[Adj Close]]-F16)/F16</f>
        <v>-4.3956108173899756E-2</v>
      </c>
    </row>
    <row r="18" spans="1:8" x14ac:dyDescent="0.3">
      <c r="A18" s="2">
        <v>44575</v>
      </c>
      <c r="B18" s="1">
        <v>132.80999800000001</v>
      </c>
      <c r="C18" s="1">
        <v>134.36000100000001</v>
      </c>
      <c r="D18" s="1">
        <v>129.35000600000001</v>
      </c>
      <c r="E18" s="1">
        <v>131.570007</v>
      </c>
      <c r="F18" s="1">
        <v>131.570007</v>
      </c>
      <c r="G18" s="1">
        <v>18614900</v>
      </c>
      <c r="H18" s="1">
        <f>(BABA_3_new[[#This Row],[Adj Close]]-F17)/F17</f>
        <v>1.5225090021508732E-3</v>
      </c>
    </row>
    <row r="19" spans="1:8" x14ac:dyDescent="0.3">
      <c r="A19" s="2">
        <v>44579</v>
      </c>
      <c r="B19" s="1">
        <v>126.269997</v>
      </c>
      <c r="C19" s="1">
        <v>132.13000500000001</v>
      </c>
      <c r="D19" s="1">
        <v>124.82</v>
      </c>
      <c r="E19" s="1">
        <v>128.60000600000001</v>
      </c>
      <c r="F19" s="1">
        <v>128.60000600000001</v>
      </c>
      <c r="G19" s="1">
        <v>26122200</v>
      </c>
      <c r="H19" s="1">
        <f>(BABA_3_new[[#This Row],[Adj Close]]-F18)/F18</f>
        <v>-2.2573541399902763E-2</v>
      </c>
    </row>
    <row r="20" spans="1:8" x14ac:dyDescent="0.3">
      <c r="A20" s="2">
        <v>44580</v>
      </c>
      <c r="B20" s="1">
        <v>128.10000600000001</v>
      </c>
      <c r="C20" s="1">
        <v>130.86000100000001</v>
      </c>
      <c r="D20" s="1">
        <v>127.129997</v>
      </c>
      <c r="E20" s="1">
        <v>127.739998</v>
      </c>
      <c r="F20" s="1">
        <v>127.739998</v>
      </c>
      <c r="G20" s="1">
        <v>14665200</v>
      </c>
      <c r="H20" s="1">
        <f>(BABA_3_new[[#This Row],[Adj Close]]-F19)/F19</f>
        <v>-6.6874646957637588E-3</v>
      </c>
    </row>
    <row r="21" spans="1:8" x14ac:dyDescent="0.3">
      <c r="A21" s="2">
        <v>44581</v>
      </c>
      <c r="B21" s="1">
        <v>135.770004</v>
      </c>
      <c r="C21" s="1">
        <v>136.75</v>
      </c>
      <c r="D21" s="1">
        <v>130.679993</v>
      </c>
      <c r="E21" s="1">
        <v>131.029999</v>
      </c>
      <c r="F21" s="1">
        <v>131.029999</v>
      </c>
      <c r="G21" s="1">
        <v>28966400</v>
      </c>
      <c r="H21" s="1">
        <f>(BABA_3_new[[#This Row],[Adj Close]]-F20)/F20</f>
        <v>2.5755448970650553E-2</v>
      </c>
    </row>
    <row r="22" spans="1:8" x14ac:dyDescent="0.3">
      <c r="A22" s="2">
        <v>44582</v>
      </c>
      <c r="B22" s="1">
        <v>128.229996</v>
      </c>
      <c r="C22" s="1">
        <v>128.96000699999999</v>
      </c>
      <c r="D22" s="1">
        <v>122.521004</v>
      </c>
      <c r="E22" s="1">
        <v>123.230003</v>
      </c>
      <c r="F22" s="1">
        <v>123.230003</v>
      </c>
      <c r="G22" s="1">
        <v>26341400</v>
      </c>
      <c r="H22" s="1">
        <f>(BABA_3_new[[#This Row],[Adj Close]]-F21)/F21</f>
        <v>-5.9528322212686634E-2</v>
      </c>
    </row>
    <row r="23" spans="1:8" x14ac:dyDescent="0.3">
      <c r="A23" s="2">
        <v>44585</v>
      </c>
      <c r="B23" s="1">
        <v>119.32</v>
      </c>
      <c r="C23" s="1">
        <v>120.779999</v>
      </c>
      <c r="D23" s="1">
        <v>115.32</v>
      </c>
      <c r="E23" s="1">
        <v>120.370003</v>
      </c>
      <c r="F23" s="1">
        <v>120.370003</v>
      </c>
      <c r="G23" s="1">
        <v>28509300</v>
      </c>
      <c r="H23" s="1">
        <f>(BABA_3_new[[#This Row],[Adj Close]]-F22)/F22</f>
        <v>-2.3208633696129986E-2</v>
      </c>
    </row>
    <row r="24" spans="1:8" x14ac:dyDescent="0.3">
      <c r="A24" s="2">
        <v>44586</v>
      </c>
      <c r="B24" s="1">
        <v>119.910004</v>
      </c>
      <c r="C24" s="1">
        <v>122.459999</v>
      </c>
      <c r="D24" s="1">
        <v>118.040001</v>
      </c>
      <c r="E24" s="1">
        <v>119.139999</v>
      </c>
      <c r="F24" s="1">
        <v>119.139999</v>
      </c>
      <c r="G24" s="1">
        <v>22224100</v>
      </c>
      <c r="H24" s="1">
        <f>(BABA_3_new[[#This Row],[Adj Close]]-F23)/F23</f>
        <v>-1.0218525956171938E-2</v>
      </c>
    </row>
    <row r="25" spans="1:8" x14ac:dyDescent="0.3">
      <c r="A25" s="2">
        <v>44587</v>
      </c>
      <c r="B25" s="1">
        <v>120.93</v>
      </c>
      <c r="C25" s="1">
        <v>120.93</v>
      </c>
      <c r="D25" s="1">
        <v>112.96199799999999</v>
      </c>
      <c r="E25" s="1">
        <v>113.370003</v>
      </c>
      <c r="F25" s="1">
        <v>113.370003</v>
      </c>
      <c r="G25" s="1">
        <v>27513200</v>
      </c>
      <c r="H25" s="1">
        <f>(BABA_3_new[[#This Row],[Adj Close]]-F24)/F24</f>
        <v>-4.8430384828188608E-2</v>
      </c>
    </row>
    <row r="26" spans="1:8" x14ac:dyDescent="0.3">
      <c r="A26" s="2">
        <v>44588</v>
      </c>
      <c r="B26" s="1">
        <v>113.110001</v>
      </c>
      <c r="C26" s="1">
        <v>114.540001</v>
      </c>
      <c r="D26" s="1">
        <v>110.269997</v>
      </c>
      <c r="E26" s="1">
        <v>111.790001</v>
      </c>
      <c r="F26" s="1">
        <v>111.790001</v>
      </c>
      <c r="G26" s="1">
        <v>21472700</v>
      </c>
      <c r="H26" s="1">
        <f>(BABA_3_new[[#This Row],[Adj Close]]-F25)/F25</f>
        <v>-1.3936684821292572E-2</v>
      </c>
    </row>
    <row r="27" spans="1:8" x14ac:dyDescent="0.3">
      <c r="A27" s="2">
        <v>44589</v>
      </c>
      <c r="B27" s="1">
        <v>113.25</v>
      </c>
      <c r="C27" s="1">
        <v>115.32</v>
      </c>
      <c r="D27" s="1">
        <v>110.05999799999999</v>
      </c>
      <c r="E27" s="1">
        <v>115.230003</v>
      </c>
      <c r="F27" s="1">
        <v>115.230003</v>
      </c>
      <c r="G27" s="1">
        <v>18892400</v>
      </c>
      <c r="H27" s="1">
        <f>(BABA_3_new[[#This Row],[Adj Close]]-F26)/F26</f>
        <v>3.0772000798175075E-2</v>
      </c>
    </row>
    <row r="28" spans="1:8" x14ac:dyDescent="0.3">
      <c r="A28" s="2">
        <v>44592</v>
      </c>
      <c r="B28" s="1">
        <v>118.16999800000001</v>
      </c>
      <c r="C28" s="1">
        <v>125.870003</v>
      </c>
      <c r="D28" s="1">
        <v>117.5</v>
      </c>
      <c r="E28" s="1">
        <v>125.790001</v>
      </c>
      <c r="F28" s="1">
        <v>125.790001</v>
      </c>
      <c r="G28" s="1">
        <v>20346500</v>
      </c>
      <c r="H28" s="1">
        <f>(BABA_3_new[[#This Row],[Adj Close]]-F27)/F27</f>
        <v>9.1642781611313576E-2</v>
      </c>
    </row>
    <row r="29" spans="1:8" x14ac:dyDescent="0.3">
      <c r="A29" s="2">
        <v>44593</v>
      </c>
      <c r="B29" s="1">
        <v>124.80999799999999</v>
      </c>
      <c r="C29" s="1">
        <v>128</v>
      </c>
      <c r="D29" s="1">
        <v>122.970001</v>
      </c>
      <c r="E29" s="1">
        <v>127.220001</v>
      </c>
      <c r="F29" s="1">
        <v>127.220001</v>
      </c>
      <c r="G29" s="1">
        <v>15036100</v>
      </c>
      <c r="H29" s="1">
        <f>(BABA_3_new[[#This Row],[Adj Close]]-F28)/F28</f>
        <v>1.1368153180951104E-2</v>
      </c>
    </row>
    <row r="30" spans="1:8" x14ac:dyDescent="0.3">
      <c r="A30" s="2">
        <v>44594</v>
      </c>
      <c r="B30" s="1">
        <v>127.629997</v>
      </c>
      <c r="C30" s="1">
        <v>127.629997</v>
      </c>
      <c r="D30" s="1">
        <v>121.16999800000001</v>
      </c>
      <c r="E30" s="1">
        <v>122.879997</v>
      </c>
      <c r="F30" s="1">
        <v>122.879997</v>
      </c>
      <c r="G30" s="1">
        <v>14050100</v>
      </c>
      <c r="H30" s="1">
        <f>(BABA_3_new[[#This Row],[Adj Close]]-F29)/F29</f>
        <v>-3.4114164171402526E-2</v>
      </c>
    </row>
    <row r="31" spans="1:8" x14ac:dyDescent="0.3">
      <c r="A31" s="2">
        <v>44595</v>
      </c>
      <c r="B31" s="1">
        <v>121.550003</v>
      </c>
      <c r="C31" s="1">
        <v>125.269997</v>
      </c>
      <c r="D31" s="1">
        <v>120.730003</v>
      </c>
      <c r="E31" s="1">
        <v>123.470001</v>
      </c>
      <c r="F31" s="1">
        <v>123.470001</v>
      </c>
      <c r="G31" s="1">
        <v>16651500</v>
      </c>
      <c r="H31" s="1">
        <f>(BABA_3_new[[#This Row],[Adj Close]]-F30)/F30</f>
        <v>4.8014649609732108E-3</v>
      </c>
    </row>
    <row r="32" spans="1:8" x14ac:dyDescent="0.3">
      <c r="A32" s="2">
        <v>44596</v>
      </c>
      <c r="B32" s="1">
        <v>121.269997</v>
      </c>
      <c r="C32" s="1">
        <v>123.94000200000001</v>
      </c>
      <c r="D32" s="1">
        <v>119.660004</v>
      </c>
      <c r="E32" s="1">
        <v>122.220001</v>
      </c>
      <c r="F32" s="1">
        <v>122.220001</v>
      </c>
      <c r="G32" s="1">
        <v>13538200</v>
      </c>
      <c r="H32" s="1">
        <f>(BABA_3_new[[#This Row],[Adj Close]]-F31)/F31</f>
        <v>-1.0123916658913771E-2</v>
      </c>
    </row>
    <row r="33" spans="1:8" x14ac:dyDescent="0.3">
      <c r="A33" s="2">
        <v>44599</v>
      </c>
      <c r="B33" s="1">
        <v>116.099998</v>
      </c>
      <c r="C33" s="1">
        <v>116.550003</v>
      </c>
      <c r="D33" s="1">
        <v>113.599998</v>
      </c>
      <c r="E33" s="1">
        <v>114.82</v>
      </c>
      <c r="F33" s="1">
        <v>114.82</v>
      </c>
      <c r="G33" s="1">
        <v>28589200</v>
      </c>
      <c r="H33" s="1">
        <f>(BABA_3_new[[#This Row],[Adj Close]]-F32)/F32</f>
        <v>-6.054656307849321E-2</v>
      </c>
    </row>
    <row r="34" spans="1:8" x14ac:dyDescent="0.3">
      <c r="A34" s="2">
        <v>44600</v>
      </c>
      <c r="B34" s="1">
        <v>118.160004</v>
      </c>
      <c r="C34" s="1">
        <v>122.239998</v>
      </c>
      <c r="D34" s="1">
        <v>116.800003</v>
      </c>
      <c r="E34" s="1">
        <v>121.900002</v>
      </c>
      <c r="F34" s="1">
        <v>121.900002</v>
      </c>
      <c r="G34" s="1">
        <v>22340500</v>
      </c>
      <c r="H34" s="1">
        <f>(BABA_3_new[[#This Row],[Adj Close]]-F33)/F33</f>
        <v>6.1661748824246715E-2</v>
      </c>
    </row>
    <row r="35" spans="1:8" x14ac:dyDescent="0.3">
      <c r="A35" s="2">
        <v>44601</v>
      </c>
      <c r="B35" s="1">
        <v>123.089996</v>
      </c>
      <c r="C35" s="1">
        <v>126.800003</v>
      </c>
      <c r="D35" s="1">
        <v>121.94000200000001</v>
      </c>
      <c r="E35" s="1">
        <v>126.5</v>
      </c>
      <c r="F35" s="1">
        <v>126.5</v>
      </c>
      <c r="G35" s="1">
        <v>18253600</v>
      </c>
      <c r="H35" s="1">
        <f>(BABA_3_new[[#This Row],[Adj Close]]-F34)/F34</f>
        <v>3.7735832030585198E-2</v>
      </c>
    </row>
    <row r="36" spans="1:8" x14ac:dyDescent="0.3">
      <c r="A36" s="2">
        <v>44602</v>
      </c>
      <c r="B36" s="1">
        <v>124.110001</v>
      </c>
      <c r="C36" s="1">
        <v>128.33999600000001</v>
      </c>
      <c r="D36" s="1">
        <v>123.400002</v>
      </c>
      <c r="E36" s="1">
        <v>123.980003</v>
      </c>
      <c r="F36" s="1">
        <v>123.980003</v>
      </c>
      <c r="G36" s="1">
        <v>16116600</v>
      </c>
      <c r="H36" s="1">
        <f>(BABA_3_new[[#This Row],[Adj Close]]-F35)/F35</f>
        <v>-1.9920924901185799E-2</v>
      </c>
    </row>
    <row r="37" spans="1:8" x14ac:dyDescent="0.3">
      <c r="A37" s="2">
        <v>44603</v>
      </c>
      <c r="B37" s="1">
        <v>125.334999</v>
      </c>
      <c r="C37" s="1">
        <v>126.720001</v>
      </c>
      <c r="D37" s="1">
        <v>121.94000200000001</v>
      </c>
      <c r="E37" s="1">
        <v>122.25</v>
      </c>
      <c r="F37" s="1">
        <v>122.25</v>
      </c>
      <c r="G37" s="1">
        <v>13889900</v>
      </c>
      <c r="H37" s="1">
        <f>(BABA_3_new[[#This Row],[Adj Close]]-F36)/F36</f>
        <v>-1.3953887386177886E-2</v>
      </c>
    </row>
    <row r="38" spans="1:8" x14ac:dyDescent="0.3">
      <c r="A38" s="2">
        <v>44606</v>
      </c>
      <c r="B38" s="1">
        <v>120.55999799999999</v>
      </c>
      <c r="C38" s="1">
        <v>122.38400300000001</v>
      </c>
      <c r="D38" s="1">
        <v>119.370003</v>
      </c>
      <c r="E38" s="1">
        <v>121.91999800000001</v>
      </c>
      <c r="F38" s="1">
        <v>121.91999800000001</v>
      </c>
      <c r="G38" s="1">
        <v>13154900</v>
      </c>
      <c r="H38" s="1">
        <f>(BABA_3_new[[#This Row],[Adj Close]]-F37)/F37</f>
        <v>-2.6994028629856296E-3</v>
      </c>
    </row>
    <row r="39" spans="1:8" x14ac:dyDescent="0.3">
      <c r="A39" s="2">
        <v>44607</v>
      </c>
      <c r="B39" s="1">
        <v>123.769997</v>
      </c>
      <c r="C39" s="1">
        <v>126.80500000000001</v>
      </c>
      <c r="D39" s="1">
        <v>123.37799800000001</v>
      </c>
      <c r="E39" s="1">
        <v>126.239998</v>
      </c>
      <c r="F39" s="1">
        <v>126.239998</v>
      </c>
      <c r="G39" s="1">
        <v>14634700</v>
      </c>
      <c r="H39" s="1">
        <f>(BABA_3_new[[#This Row],[Adj Close]]-F38)/F38</f>
        <v>3.5433071447392848E-2</v>
      </c>
    </row>
    <row r="40" spans="1:8" x14ac:dyDescent="0.3">
      <c r="A40" s="2">
        <v>44608</v>
      </c>
      <c r="B40" s="1">
        <v>125.610001</v>
      </c>
      <c r="C40" s="1">
        <v>127.58000199999999</v>
      </c>
      <c r="D40" s="1">
        <v>124.510002</v>
      </c>
      <c r="E40" s="1">
        <v>125.55999799999999</v>
      </c>
      <c r="F40" s="1">
        <v>125.55999799999999</v>
      </c>
      <c r="G40" s="1">
        <v>17993300</v>
      </c>
      <c r="H40" s="1">
        <f>(BABA_3_new[[#This Row],[Adj Close]]-F39)/F39</f>
        <v>-5.3865653578353736E-3</v>
      </c>
    </row>
    <row r="41" spans="1:8" x14ac:dyDescent="0.3">
      <c r="A41" s="2">
        <v>44609</v>
      </c>
      <c r="B41" s="1">
        <v>125</v>
      </c>
      <c r="C41" s="1">
        <v>129.39999399999999</v>
      </c>
      <c r="D41" s="1">
        <v>124.056</v>
      </c>
      <c r="E41" s="1">
        <v>124.43</v>
      </c>
      <c r="F41" s="1">
        <v>124.43</v>
      </c>
      <c r="G41" s="1">
        <v>15906000</v>
      </c>
      <c r="H41" s="1">
        <f>(BABA_3_new[[#This Row],[Adj Close]]-F40)/F40</f>
        <v>-8.9996656419187443E-3</v>
      </c>
    </row>
    <row r="42" spans="1:8" x14ac:dyDescent="0.3">
      <c r="A42" s="2">
        <v>44610</v>
      </c>
      <c r="B42" s="1">
        <v>120.879997</v>
      </c>
      <c r="C42" s="1">
        <v>120.879997</v>
      </c>
      <c r="D42" s="1">
        <v>117.199997</v>
      </c>
      <c r="E42" s="1">
        <v>118.989998</v>
      </c>
      <c r="F42" s="1">
        <v>118.989998</v>
      </c>
      <c r="G42" s="1">
        <v>21201400</v>
      </c>
      <c r="H42" s="1">
        <f>(BABA_3_new[[#This Row],[Adj Close]]-F41)/F41</f>
        <v>-4.3719376356184253E-2</v>
      </c>
    </row>
    <row r="43" spans="1:8" x14ac:dyDescent="0.3">
      <c r="A43" s="2">
        <v>44614</v>
      </c>
      <c r="B43" s="1">
        <v>114</v>
      </c>
      <c r="C43" s="1">
        <v>114.849998</v>
      </c>
      <c r="D43" s="1">
        <v>112.05999799999999</v>
      </c>
      <c r="E43" s="1">
        <v>112.93</v>
      </c>
      <c r="F43" s="1">
        <v>112.93</v>
      </c>
      <c r="G43" s="1">
        <v>21755100</v>
      </c>
      <c r="H43" s="1">
        <f>(BABA_3_new[[#This Row],[Adj Close]]-F42)/F42</f>
        <v>-5.0928633514221867E-2</v>
      </c>
    </row>
    <row r="44" spans="1:8" x14ac:dyDescent="0.3">
      <c r="A44" s="2">
        <v>44615</v>
      </c>
      <c r="B44" s="1">
        <v>115.099998</v>
      </c>
      <c r="C44" s="1">
        <v>115.400002</v>
      </c>
      <c r="D44" s="1">
        <v>109.599998</v>
      </c>
      <c r="E44" s="1">
        <v>109.720001</v>
      </c>
      <c r="F44" s="1">
        <v>109.720001</v>
      </c>
      <c r="G44" s="1">
        <v>24489200</v>
      </c>
      <c r="H44" s="1">
        <f>(BABA_3_new[[#This Row],[Adj Close]]-F43)/F43</f>
        <v>-2.8424679004693264E-2</v>
      </c>
    </row>
    <row r="45" spans="1:8" x14ac:dyDescent="0.3">
      <c r="A45" s="2">
        <v>44616</v>
      </c>
      <c r="B45" s="1">
        <v>100.07399700000001</v>
      </c>
      <c r="C45" s="1">
        <v>108.949997</v>
      </c>
      <c r="D45" s="1">
        <v>100.019997</v>
      </c>
      <c r="E45" s="1">
        <v>108.93</v>
      </c>
      <c r="F45" s="1">
        <v>108.93</v>
      </c>
      <c r="G45" s="1">
        <v>35294700</v>
      </c>
      <c r="H45" s="1">
        <f>(BABA_3_new[[#This Row],[Adj Close]]-F44)/F44</f>
        <v>-7.2001548742237943E-3</v>
      </c>
    </row>
    <row r="46" spans="1:8" x14ac:dyDescent="0.3">
      <c r="A46" s="2">
        <v>44617</v>
      </c>
      <c r="B46" s="1">
        <v>107.889999</v>
      </c>
      <c r="C46" s="1">
        <v>108.550003</v>
      </c>
      <c r="D46" s="1">
        <v>104</v>
      </c>
      <c r="E46" s="1">
        <v>107.94000200000001</v>
      </c>
      <c r="F46" s="1">
        <v>107.94000200000001</v>
      </c>
      <c r="G46" s="1">
        <v>21428400</v>
      </c>
      <c r="H46" s="1">
        <f>(BABA_3_new[[#This Row],[Adj Close]]-F45)/F45</f>
        <v>-9.0883870375470469E-3</v>
      </c>
    </row>
    <row r="47" spans="1:8" x14ac:dyDescent="0.3">
      <c r="A47" s="2">
        <v>44620</v>
      </c>
      <c r="B47" s="1">
        <v>105.970001</v>
      </c>
      <c r="C47" s="1">
        <v>107.489998</v>
      </c>
      <c r="D47" s="1">
        <v>103.639999</v>
      </c>
      <c r="E47" s="1">
        <v>105.19000200000001</v>
      </c>
      <c r="F47" s="1">
        <v>105.19000200000001</v>
      </c>
      <c r="G47" s="1">
        <v>23063500</v>
      </c>
      <c r="H47" s="1">
        <f>(BABA_3_new[[#This Row],[Adj Close]]-F46)/F46</f>
        <v>-2.5477116444744922E-2</v>
      </c>
    </row>
    <row r="48" spans="1:8" x14ac:dyDescent="0.3">
      <c r="A48" s="2">
        <v>44621</v>
      </c>
      <c r="B48" s="1">
        <v>105.849998</v>
      </c>
      <c r="C48" s="1">
        <v>111.25</v>
      </c>
      <c r="D48" s="1">
        <v>105.849998</v>
      </c>
      <c r="E48" s="1">
        <v>107.089996</v>
      </c>
      <c r="F48" s="1">
        <v>107.089996</v>
      </c>
      <c r="G48" s="1">
        <v>21218500</v>
      </c>
      <c r="H48" s="1">
        <f>(BABA_3_new[[#This Row],[Adj Close]]-F47)/F47</f>
        <v>1.8062496091596162E-2</v>
      </c>
    </row>
    <row r="49" spans="1:8" x14ac:dyDescent="0.3">
      <c r="A49" s="2">
        <v>44622</v>
      </c>
      <c r="B49" s="1">
        <v>107.389999</v>
      </c>
      <c r="C49" s="1">
        <v>107.389999</v>
      </c>
      <c r="D49" s="1">
        <v>103.239998</v>
      </c>
      <c r="E49" s="1">
        <v>105.41999800000001</v>
      </c>
      <c r="F49" s="1">
        <v>105.41999800000001</v>
      </c>
      <c r="G49" s="1">
        <v>20791800</v>
      </c>
      <c r="H49" s="1">
        <f>(BABA_3_new[[#This Row],[Adj Close]]-F48)/F48</f>
        <v>-1.5594341790805488E-2</v>
      </c>
    </row>
    <row r="50" spans="1:8" x14ac:dyDescent="0.3">
      <c r="A50" s="2">
        <v>44623</v>
      </c>
      <c r="B50" s="1">
        <v>106.029999</v>
      </c>
      <c r="C50" s="1">
        <v>106.629997</v>
      </c>
      <c r="D50" s="1">
        <v>101.07</v>
      </c>
      <c r="E50" s="1">
        <v>102.050003</v>
      </c>
      <c r="F50" s="1">
        <v>102.050003</v>
      </c>
      <c r="G50" s="1">
        <v>21725900</v>
      </c>
      <c r="H50" s="1">
        <f>(BABA_3_new[[#This Row],[Adj Close]]-F49)/F49</f>
        <v>-3.1967321797900267E-2</v>
      </c>
    </row>
    <row r="51" spans="1:8" x14ac:dyDescent="0.3">
      <c r="A51" s="2">
        <v>44624</v>
      </c>
      <c r="B51" s="1">
        <v>100.290001</v>
      </c>
      <c r="C51" s="1">
        <v>104.389999</v>
      </c>
      <c r="D51" s="1">
        <v>99.330001999999993</v>
      </c>
      <c r="E51" s="1">
        <v>100.599998</v>
      </c>
      <c r="F51" s="1">
        <v>100.599998</v>
      </c>
      <c r="G51" s="1">
        <v>24574700</v>
      </c>
      <c r="H51" s="1">
        <f>(BABA_3_new[[#This Row],[Adj Close]]-F50)/F50</f>
        <v>-1.4208769792980842E-2</v>
      </c>
    </row>
    <row r="52" spans="1:8" x14ac:dyDescent="0.3">
      <c r="A52" s="2">
        <v>44627</v>
      </c>
      <c r="B52" s="1">
        <v>99.559997999999993</v>
      </c>
      <c r="C52" s="1">
        <v>103.360001</v>
      </c>
      <c r="D52" s="1">
        <v>98.599997999999999</v>
      </c>
      <c r="E52" s="1">
        <v>98.660004000000001</v>
      </c>
      <c r="F52" s="1">
        <v>98.660004000000001</v>
      </c>
      <c r="G52" s="1">
        <v>20679400</v>
      </c>
      <c r="H52" s="1">
        <f>(BABA_3_new[[#This Row],[Adj Close]]-F51)/F51</f>
        <v>-1.9284234975829709E-2</v>
      </c>
    </row>
    <row r="53" spans="1:8" x14ac:dyDescent="0.3">
      <c r="A53" s="2">
        <v>44628</v>
      </c>
      <c r="B53" s="1">
        <v>99.32</v>
      </c>
      <c r="C53" s="1">
        <v>100.910004</v>
      </c>
      <c r="D53" s="1">
        <v>95.57</v>
      </c>
      <c r="E53" s="1">
        <v>97.5</v>
      </c>
      <c r="F53" s="1">
        <v>97.5</v>
      </c>
      <c r="G53" s="1">
        <v>23275500</v>
      </c>
      <c r="H53" s="1">
        <f>(BABA_3_new[[#This Row],[Adj Close]]-F52)/F52</f>
        <v>-1.1757591252479584E-2</v>
      </c>
    </row>
    <row r="54" spans="1:8" x14ac:dyDescent="0.3">
      <c r="A54" s="2">
        <v>44629</v>
      </c>
      <c r="B54" s="1">
        <v>100.260002</v>
      </c>
      <c r="C54" s="1">
        <v>100.970001</v>
      </c>
      <c r="D54" s="1">
        <v>98.32</v>
      </c>
      <c r="E54" s="1">
        <v>100.93</v>
      </c>
      <c r="F54" s="1">
        <v>100.93</v>
      </c>
      <c r="G54" s="1">
        <v>20853600</v>
      </c>
      <c r="H54" s="1">
        <f>(BABA_3_new[[#This Row],[Adj Close]]-F53)/F53</f>
        <v>3.5179487179487247E-2</v>
      </c>
    </row>
    <row r="55" spans="1:8" x14ac:dyDescent="0.3">
      <c r="A55" s="2">
        <v>44630</v>
      </c>
      <c r="B55" s="1">
        <v>95.190002000000007</v>
      </c>
      <c r="C55" s="1">
        <v>95.699996999999996</v>
      </c>
      <c r="D55" s="1">
        <v>90.82</v>
      </c>
      <c r="E55" s="1">
        <v>92.919998000000007</v>
      </c>
      <c r="F55" s="1">
        <v>92.919998000000007</v>
      </c>
      <c r="G55" s="1">
        <v>37671200</v>
      </c>
      <c r="H55" s="1">
        <f>(BABA_3_new[[#This Row],[Adj Close]]-F54)/F54</f>
        <v>-7.9361953829386697E-2</v>
      </c>
    </row>
    <row r="56" spans="1:8" x14ac:dyDescent="0.3">
      <c r="A56" s="2">
        <v>44631</v>
      </c>
      <c r="B56" s="1">
        <v>93.260002</v>
      </c>
      <c r="C56" s="1">
        <v>93.949996999999996</v>
      </c>
      <c r="D56" s="1">
        <v>86.68</v>
      </c>
      <c r="E56" s="1">
        <v>86.709998999999996</v>
      </c>
      <c r="F56" s="1">
        <v>86.709998999999996</v>
      </c>
      <c r="G56" s="1">
        <v>39277900</v>
      </c>
      <c r="H56" s="1">
        <f>(BABA_3_new[[#This Row],[Adj Close]]-F55)/F55</f>
        <v>-6.683167384484888E-2</v>
      </c>
    </row>
    <row r="57" spans="1:8" x14ac:dyDescent="0.3">
      <c r="A57" s="2">
        <v>44634</v>
      </c>
      <c r="B57" s="1">
        <v>80.699996999999996</v>
      </c>
      <c r="C57" s="1">
        <v>82.449996999999996</v>
      </c>
      <c r="D57" s="1">
        <v>77.080001999999993</v>
      </c>
      <c r="E57" s="1">
        <v>77.760002</v>
      </c>
      <c r="F57" s="1">
        <v>77.760002</v>
      </c>
      <c r="G57" s="1">
        <v>69992600</v>
      </c>
      <c r="H57" s="1">
        <f>(BABA_3_new[[#This Row],[Adj Close]]-F56)/F56</f>
        <v>-0.10321758855054301</v>
      </c>
    </row>
    <row r="58" spans="1:8" x14ac:dyDescent="0.3">
      <c r="A58" s="2">
        <v>44635</v>
      </c>
      <c r="B58" s="1">
        <v>75.099997999999999</v>
      </c>
      <c r="C58" s="1">
        <v>80.139999000000003</v>
      </c>
      <c r="D58" s="1">
        <v>73.279999000000004</v>
      </c>
      <c r="E58" s="1">
        <v>76.760002</v>
      </c>
      <c r="F58" s="1">
        <v>76.760002</v>
      </c>
      <c r="G58" s="1">
        <v>86209300</v>
      </c>
      <c r="H58" s="1">
        <f>(BABA_3_new[[#This Row],[Adj Close]]-F57)/F57</f>
        <v>-1.2860081973763324E-2</v>
      </c>
    </row>
    <row r="59" spans="1:8" x14ac:dyDescent="0.3">
      <c r="A59" s="2">
        <v>44636</v>
      </c>
      <c r="B59" s="1">
        <v>92</v>
      </c>
      <c r="C59" s="1">
        <v>105.739998</v>
      </c>
      <c r="D59" s="1">
        <v>87.120002999999997</v>
      </c>
      <c r="E59" s="1">
        <v>104.980003</v>
      </c>
      <c r="F59" s="1">
        <v>104.980003</v>
      </c>
      <c r="G59" s="1">
        <v>159834300</v>
      </c>
      <c r="H59" s="1">
        <f>(BABA_3_new[[#This Row],[Adj Close]]-F58)/F58</f>
        <v>0.367639398967186</v>
      </c>
    </row>
    <row r="60" spans="1:8" x14ac:dyDescent="0.3">
      <c r="A60" s="2">
        <v>44637</v>
      </c>
      <c r="B60" s="1">
        <v>99.139999000000003</v>
      </c>
      <c r="C60" s="1">
        <v>101.889999</v>
      </c>
      <c r="D60" s="1">
        <v>95.769997000000004</v>
      </c>
      <c r="E60" s="1">
        <v>100.370003</v>
      </c>
      <c r="F60" s="1">
        <v>100.370003</v>
      </c>
      <c r="G60" s="1">
        <v>80663200</v>
      </c>
      <c r="H60" s="1">
        <f>(BABA_3_new[[#This Row],[Adj Close]]-F59)/F59</f>
        <v>-4.3913125054873541E-2</v>
      </c>
    </row>
    <row r="61" spans="1:8" x14ac:dyDescent="0.3">
      <c r="A61" s="2">
        <v>44638</v>
      </c>
      <c r="B61" s="1">
        <v>100.5</v>
      </c>
      <c r="C61" s="1">
        <v>111.739998</v>
      </c>
      <c r="D61" s="1">
        <v>99.599997999999999</v>
      </c>
      <c r="E61" s="1">
        <v>108.300003</v>
      </c>
      <c r="F61" s="1">
        <v>108.300003</v>
      </c>
      <c r="G61" s="1">
        <v>83715800</v>
      </c>
      <c r="H61" s="1">
        <f>(BABA_3_new[[#This Row],[Adj Close]]-F60)/F60</f>
        <v>7.900766925353192E-2</v>
      </c>
    </row>
    <row r="62" spans="1:8" x14ac:dyDescent="0.3">
      <c r="A62" s="2">
        <v>44641</v>
      </c>
      <c r="B62" s="1">
        <v>102.80999799999999</v>
      </c>
      <c r="C62" s="1">
        <v>105.68</v>
      </c>
      <c r="D62" s="1">
        <v>98.699996999999996</v>
      </c>
      <c r="E62" s="1">
        <v>103.589996</v>
      </c>
      <c r="F62" s="1">
        <v>103.589996</v>
      </c>
      <c r="G62" s="1">
        <v>58686100</v>
      </c>
      <c r="H62" s="1">
        <f>(BABA_3_new[[#This Row],[Adj Close]]-F61)/F61</f>
        <v>-4.3490368139694369E-2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06CC-D166-4F95-94B2-356E01AE1B93}">
  <dimension ref="A1:T126"/>
  <sheetViews>
    <sheetView workbookViewId="0">
      <selection activeCell="N3" sqref="N3"/>
    </sheetView>
  </sheetViews>
  <sheetFormatPr defaultRowHeight="14.4" x14ac:dyDescent="0.3"/>
  <cols>
    <col min="1" max="1" width="10.5546875" style="1" bestFit="1" customWidth="1"/>
    <col min="2" max="5" width="11" style="1" bestFit="1" customWidth="1"/>
    <col min="6" max="6" width="14.5546875" style="1" customWidth="1"/>
    <col min="7" max="7" width="13.44140625" style="1" customWidth="1"/>
    <col min="8" max="8" width="17.44140625" customWidth="1"/>
    <col min="16" max="16" width="17.21875" customWidth="1"/>
    <col min="17" max="17" width="16.33203125" customWidth="1"/>
  </cols>
  <sheetData>
    <row r="1" spans="1:20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7</v>
      </c>
      <c r="H1" s="1" t="s">
        <v>31</v>
      </c>
      <c r="J1" s="3" t="s">
        <v>17</v>
      </c>
      <c r="K1" s="3" t="s">
        <v>18</v>
      </c>
      <c r="L1" s="5" t="s">
        <v>21</v>
      </c>
      <c r="M1" s="5" t="s">
        <v>19</v>
      </c>
      <c r="N1" s="5" t="s">
        <v>20</v>
      </c>
      <c r="O1" s="5" t="s">
        <v>23</v>
      </c>
      <c r="P1" s="5" t="s">
        <v>24</v>
      </c>
      <c r="Q1" s="5" t="s">
        <v>25</v>
      </c>
      <c r="R1" s="5" t="s">
        <v>32</v>
      </c>
      <c r="S1" s="5" t="s">
        <v>35</v>
      </c>
      <c r="T1" s="5" t="s">
        <v>36</v>
      </c>
    </row>
    <row r="2" spans="1:20" x14ac:dyDescent="0.3">
      <c r="A2" s="2">
        <v>44461</v>
      </c>
      <c r="B2" s="1">
        <v>151.470001</v>
      </c>
      <c r="C2" s="1">
        <v>154</v>
      </c>
      <c r="D2" s="1">
        <v>151.020004</v>
      </c>
      <c r="E2" s="1">
        <v>151.88999899999999</v>
      </c>
      <c r="F2" s="1">
        <v>151.88999899999999</v>
      </c>
      <c r="G2" s="1">
        <v>19832000</v>
      </c>
      <c r="H2" s="1"/>
      <c r="J2" s="1">
        <f>_xlfn.STDEV.S(H3:H126)</f>
        <v>4.9700690733316476E-2</v>
      </c>
      <c r="K2" s="1">
        <f>J2*SQRT(252)</f>
        <v>0.78897400601092693</v>
      </c>
      <c r="L2" s="1">
        <f>6/12</f>
        <v>0.5</v>
      </c>
      <c r="M2" s="1">
        <f>EXP(K2*SQRT(L2))</f>
        <v>1.7469805012798458</v>
      </c>
      <c r="N2" s="1">
        <f>EXP(-K2*SQRT(L2))</f>
        <v>0.57241623433541211</v>
      </c>
      <c r="O2" s="6">
        <v>1.3845700000000001E-2</v>
      </c>
      <c r="P2" s="1">
        <f>1+(O2*L2)</f>
        <v>1.00692285</v>
      </c>
      <c r="Q2" s="1">
        <f>1/P2</f>
        <v>0.99312474634973269</v>
      </c>
      <c r="R2" s="1">
        <f>((EXP(O2*L2))-N2)/(M2-N2)</f>
        <v>0.36995049671836283</v>
      </c>
      <c r="S2" s="1">
        <f>MAX(0, (Foglio1!B5*BABA_6_new!M2)-Foglio1!C3)</f>
        <v>88.50575859408923</v>
      </c>
      <c r="T2" s="1">
        <f>MAX(0, (Foglio1!B5*BABA_6_new!N2)-Foglio1!C3)</f>
        <v>0</v>
      </c>
    </row>
    <row r="3" spans="1:20" x14ac:dyDescent="0.3">
      <c r="A3" s="2">
        <v>44462</v>
      </c>
      <c r="B3" s="1">
        <v>152.58000200000001</v>
      </c>
      <c r="C3" s="1">
        <v>152.679993</v>
      </c>
      <c r="D3" s="1">
        <v>149.61000100000001</v>
      </c>
      <c r="E3" s="1">
        <v>151.19000199999999</v>
      </c>
      <c r="F3" s="1">
        <v>151.19000199999999</v>
      </c>
      <c r="G3" s="1">
        <v>24707500</v>
      </c>
      <c r="H3" s="1">
        <f>(BABA_6_new[[#This Row],[Adj Close]]-F2)/F2</f>
        <v>-4.608578606943017E-3</v>
      </c>
    </row>
    <row r="4" spans="1:20" x14ac:dyDescent="0.3">
      <c r="A4" s="2">
        <v>44463</v>
      </c>
      <c r="B4" s="1">
        <v>147.71000699999999</v>
      </c>
      <c r="C4" s="1">
        <v>148</v>
      </c>
      <c r="D4" s="1">
        <v>144.570007</v>
      </c>
      <c r="E4" s="1">
        <v>145.08000200000001</v>
      </c>
      <c r="F4" s="1">
        <v>145.08000200000001</v>
      </c>
      <c r="G4" s="1">
        <v>32067400</v>
      </c>
      <c r="H4" s="1">
        <f>(BABA_6_new[[#This Row],[Adj Close]]-F3)/F3</f>
        <v>-4.0412725174777002E-2</v>
      </c>
    </row>
    <row r="5" spans="1:20" x14ac:dyDescent="0.3">
      <c r="A5" s="2">
        <v>44466</v>
      </c>
      <c r="B5" s="1">
        <v>144.91999799999999</v>
      </c>
      <c r="C5" s="1">
        <v>150.990005</v>
      </c>
      <c r="D5" s="1">
        <v>144.44000199999999</v>
      </c>
      <c r="E5" s="1">
        <v>150.179993</v>
      </c>
      <c r="F5" s="1">
        <v>150.179993</v>
      </c>
      <c r="G5" s="1">
        <v>24287400</v>
      </c>
      <c r="H5" s="1">
        <f>(BABA_6_new[[#This Row],[Adj Close]]-F4)/F4</f>
        <v>3.5152956504646234E-2</v>
      </c>
      <c r="J5" s="5" t="s">
        <v>37</v>
      </c>
      <c r="K5" s="1">
        <f>EXP(-O2*L2)*((R2*S2)+((1-R2)*T2))</f>
        <v>32.516859016578444</v>
      </c>
    </row>
    <row r="6" spans="1:20" x14ac:dyDescent="0.3">
      <c r="A6" s="2">
        <v>44467</v>
      </c>
      <c r="B6" s="1">
        <v>152.16000399999999</v>
      </c>
      <c r="C6" s="1">
        <v>153.729996</v>
      </c>
      <c r="D6" s="1">
        <v>148.86000100000001</v>
      </c>
      <c r="E6" s="1">
        <v>152.38999899999999</v>
      </c>
      <c r="F6" s="1">
        <v>152.38999899999999</v>
      </c>
      <c r="G6" s="1">
        <v>26299600</v>
      </c>
      <c r="H6" s="1">
        <f>(BABA_6_new[[#This Row],[Adj Close]]-F5)/F5</f>
        <v>1.4715715161872414E-2</v>
      </c>
    </row>
    <row r="7" spans="1:20" x14ac:dyDescent="0.3">
      <c r="A7" s="2">
        <v>44468</v>
      </c>
      <c r="B7" s="1">
        <v>150.46000699999999</v>
      </c>
      <c r="C7" s="1">
        <v>152.10000600000001</v>
      </c>
      <c r="D7" s="1">
        <v>147.479996</v>
      </c>
      <c r="E7" s="1">
        <v>147.58000200000001</v>
      </c>
      <c r="F7" s="1">
        <v>147.58000200000001</v>
      </c>
      <c r="G7" s="1">
        <v>17361300</v>
      </c>
      <c r="H7" s="1">
        <f>(BABA_6_new[[#This Row],[Adj Close]]-F6)/F6</f>
        <v>-3.1563731423083621E-2</v>
      </c>
    </row>
    <row r="8" spans="1:20" x14ac:dyDescent="0.3">
      <c r="A8" s="2">
        <v>44469</v>
      </c>
      <c r="B8" s="1">
        <v>147.029999</v>
      </c>
      <c r="C8" s="1">
        <v>149.58000200000001</v>
      </c>
      <c r="D8" s="1">
        <v>146.86399800000001</v>
      </c>
      <c r="E8" s="1">
        <v>148.050003</v>
      </c>
      <c r="F8" s="1">
        <v>148.050003</v>
      </c>
      <c r="G8" s="1">
        <v>14291500</v>
      </c>
      <c r="H8" s="1">
        <f>(BABA_6_new[[#This Row],[Adj Close]]-F7)/F7</f>
        <v>3.1847201086228224E-3</v>
      </c>
    </row>
    <row r="9" spans="1:20" x14ac:dyDescent="0.3">
      <c r="A9" s="2">
        <v>44470</v>
      </c>
      <c r="B9" s="1">
        <v>147.08999600000001</v>
      </c>
      <c r="C9" s="1">
        <v>148.449997</v>
      </c>
      <c r="D9" s="1">
        <v>143.33999600000001</v>
      </c>
      <c r="E9" s="1">
        <v>144.199997</v>
      </c>
      <c r="F9" s="1">
        <v>144.199997</v>
      </c>
      <c r="G9" s="1">
        <v>20211000</v>
      </c>
      <c r="H9" s="1">
        <f>(BABA_6_new[[#This Row],[Adj Close]]-F8)/F8</f>
        <v>-2.6004768132291137E-2</v>
      </c>
    </row>
    <row r="10" spans="1:20" x14ac:dyDescent="0.3">
      <c r="A10" s="2">
        <v>44473</v>
      </c>
      <c r="B10" s="1">
        <v>141.699997</v>
      </c>
      <c r="C10" s="1">
        <v>141.89999399999999</v>
      </c>
      <c r="D10" s="1">
        <v>138.429993</v>
      </c>
      <c r="E10" s="1">
        <v>139.63000500000001</v>
      </c>
      <c r="F10" s="1">
        <v>139.63000500000001</v>
      </c>
      <c r="G10" s="1">
        <v>25218500</v>
      </c>
      <c r="H10" s="1">
        <f>(BABA_6_new[[#This Row],[Adj Close]]-F9)/F9</f>
        <v>-3.1692039494286429E-2</v>
      </c>
      <c r="L10">
        <f>125/252</f>
        <v>0.49603174603174605</v>
      </c>
    </row>
    <row r="11" spans="1:20" x14ac:dyDescent="0.3">
      <c r="A11" s="2">
        <v>44474</v>
      </c>
      <c r="B11" s="1">
        <v>139.38000500000001</v>
      </c>
      <c r="C11" s="1">
        <v>143.83000200000001</v>
      </c>
      <c r="D11" s="1">
        <v>139.19000199999999</v>
      </c>
      <c r="E11" s="1">
        <v>143.13999899999999</v>
      </c>
      <c r="F11" s="1">
        <v>143.13999899999999</v>
      </c>
      <c r="G11" s="1">
        <v>14032100</v>
      </c>
      <c r="H11" s="1">
        <f>(BABA_6_new[[#This Row],[Adj Close]]-F10)/F10</f>
        <v>2.5137820484930708E-2</v>
      </c>
    </row>
    <row r="12" spans="1:20" x14ac:dyDescent="0.3">
      <c r="A12" s="2">
        <v>44475</v>
      </c>
      <c r="B12" s="1">
        <v>140.55999800000001</v>
      </c>
      <c r="C12" s="1">
        <v>144.891998</v>
      </c>
      <c r="D12" s="1">
        <v>139.96000699999999</v>
      </c>
      <c r="E12" s="1">
        <v>144.10000600000001</v>
      </c>
      <c r="F12" s="1">
        <v>144.10000600000001</v>
      </c>
      <c r="G12" s="1">
        <v>14875900</v>
      </c>
      <c r="H12" s="1">
        <f>(BABA_6_new[[#This Row],[Adj Close]]-F11)/F11</f>
        <v>6.7067696430542717E-3</v>
      </c>
    </row>
    <row r="13" spans="1:20" x14ac:dyDescent="0.3">
      <c r="A13" s="2">
        <v>44476</v>
      </c>
      <c r="B13" s="1">
        <v>151.050003</v>
      </c>
      <c r="C13" s="1">
        <v>158.28999300000001</v>
      </c>
      <c r="D13" s="1">
        <v>150.75</v>
      </c>
      <c r="E13" s="1">
        <v>156</v>
      </c>
      <c r="F13" s="1">
        <v>156</v>
      </c>
      <c r="G13" s="1">
        <v>46035900</v>
      </c>
      <c r="H13" s="1">
        <f>(BABA_6_new[[#This Row],[Adj Close]]-F12)/F12</f>
        <v>8.2581495520548359E-2</v>
      </c>
    </row>
    <row r="14" spans="1:20" x14ac:dyDescent="0.3">
      <c r="A14" s="2">
        <v>44477</v>
      </c>
      <c r="B14" s="1">
        <v>159.86000100000001</v>
      </c>
      <c r="C14" s="1">
        <v>162.779999</v>
      </c>
      <c r="D14" s="1">
        <v>157.91000399999999</v>
      </c>
      <c r="E14" s="1">
        <v>161.520004</v>
      </c>
      <c r="F14" s="1">
        <v>161.520004</v>
      </c>
      <c r="G14" s="1">
        <v>33499200</v>
      </c>
      <c r="H14" s="1">
        <f>(BABA_6_new[[#This Row],[Adj Close]]-F13)/F13</f>
        <v>3.5384641025641025E-2</v>
      </c>
    </row>
    <row r="15" spans="1:20" x14ac:dyDescent="0.3">
      <c r="A15" s="2">
        <v>44480</v>
      </c>
      <c r="B15" s="1">
        <v>169.61000100000001</v>
      </c>
      <c r="C15" s="1">
        <v>169.800003</v>
      </c>
      <c r="D15" s="1">
        <v>163.949997</v>
      </c>
      <c r="E15" s="1">
        <v>163.949997</v>
      </c>
      <c r="F15" s="1">
        <v>163.949997</v>
      </c>
      <c r="G15" s="1">
        <v>42193600</v>
      </c>
      <c r="H15" s="1">
        <f>(BABA_6_new[[#This Row],[Adj Close]]-F14)/F14</f>
        <v>1.5044532812171031E-2</v>
      </c>
    </row>
    <row r="16" spans="1:20" x14ac:dyDescent="0.3">
      <c r="A16" s="2">
        <v>44481</v>
      </c>
      <c r="B16" s="1">
        <v>163.824997</v>
      </c>
      <c r="C16" s="1">
        <v>165.729996</v>
      </c>
      <c r="D16" s="1">
        <v>162.240005</v>
      </c>
      <c r="E16" s="1">
        <v>163</v>
      </c>
      <c r="F16" s="1">
        <v>163</v>
      </c>
      <c r="G16" s="1">
        <v>24512700</v>
      </c>
      <c r="H16" s="1">
        <f>(BABA_6_new[[#This Row],[Adj Close]]-F15)/F15</f>
        <v>-5.7944313350612392E-3</v>
      </c>
    </row>
    <row r="17" spans="1:8" x14ac:dyDescent="0.3">
      <c r="A17" s="2">
        <v>44482</v>
      </c>
      <c r="B17" s="1">
        <v>164.38000500000001</v>
      </c>
      <c r="C17" s="1">
        <v>168.26499899999999</v>
      </c>
      <c r="D17" s="1">
        <v>163.60000600000001</v>
      </c>
      <c r="E17" s="1">
        <v>167.39999399999999</v>
      </c>
      <c r="F17" s="1">
        <v>167.39999399999999</v>
      </c>
      <c r="G17" s="1">
        <v>18595000</v>
      </c>
      <c r="H17" s="1">
        <f>(BABA_6_new[[#This Row],[Adj Close]]-F16)/F16</f>
        <v>2.699382822085885E-2</v>
      </c>
    </row>
    <row r="18" spans="1:8" x14ac:dyDescent="0.3">
      <c r="A18" s="2">
        <v>44483</v>
      </c>
      <c r="B18" s="1">
        <v>168.259995</v>
      </c>
      <c r="C18" s="1">
        <v>168.990005</v>
      </c>
      <c r="D18" s="1">
        <v>164.46000699999999</v>
      </c>
      <c r="E18" s="1">
        <v>166.779999</v>
      </c>
      <c r="F18" s="1">
        <v>166.779999</v>
      </c>
      <c r="G18" s="1">
        <v>17403700</v>
      </c>
      <c r="H18" s="1">
        <f>(BABA_6_new[[#This Row],[Adj Close]]-F17)/F17</f>
        <v>-3.7036739678735519E-3</v>
      </c>
    </row>
    <row r="19" spans="1:8" x14ac:dyDescent="0.3">
      <c r="A19" s="2">
        <v>44484</v>
      </c>
      <c r="B19" s="1">
        <v>166.990005</v>
      </c>
      <c r="C19" s="1">
        <v>169.800003</v>
      </c>
      <c r="D19" s="1">
        <v>165.43499800000001</v>
      </c>
      <c r="E19" s="1">
        <v>168</v>
      </c>
      <c r="F19" s="1">
        <v>168</v>
      </c>
      <c r="G19" s="1">
        <v>20762800</v>
      </c>
      <c r="H19" s="1">
        <f>(BABA_6_new[[#This Row],[Adj Close]]-F18)/F18</f>
        <v>7.3150318222510377E-3</v>
      </c>
    </row>
    <row r="20" spans="1:8" x14ac:dyDescent="0.3">
      <c r="A20" s="2">
        <v>44487</v>
      </c>
      <c r="B20" s="1">
        <v>166.58000200000001</v>
      </c>
      <c r="C20" s="1">
        <v>169.25</v>
      </c>
      <c r="D20" s="1">
        <v>166.58000200000001</v>
      </c>
      <c r="E20" s="1">
        <v>166.820007</v>
      </c>
      <c r="F20" s="1">
        <v>166.820007</v>
      </c>
      <c r="G20" s="1">
        <v>18945900</v>
      </c>
      <c r="H20" s="1">
        <f>(BABA_6_new[[#This Row],[Adj Close]]-F19)/F19</f>
        <v>-7.0237678571428335E-3</v>
      </c>
    </row>
    <row r="21" spans="1:8" x14ac:dyDescent="0.3">
      <c r="A21" s="2">
        <v>44488</v>
      </c>
      <c r="B21" s="1">
        <v>170.60000600000001</v>
      </c>
      <c r="C21" s="1">
        <v>177.44000199999999</v>
      </c>
      <c r="D21" s="1">
        <v>170.449997</v>
      </c>
      <c r="E21" s="1">
        <v>177</v>
      </c>
      <c r="F21" s="1">
        <v>177</v>
      </c>
      <c r="G21" s="1">
        <v>33538900</v>
      </c>
      <c r="H21" s="1">
        <f>(BABA_6_new[[#This Row],[Adj Close]]-F20)/F20</f>
        <v>6.1023813528553537E-2</v>
      </c>
    </row>
    <row r="22" spans="1:8" x14ac:dyDescent="0.3">
      <c r="A22" s="2">
        <v>44489</v>
      </c>
      <c r="B22" s="1">
        <v>180.949997</v>
      </c>
      <c r="C22" s="1">
        <v>182.08999600000001</v>
      </c>
      <c r="D22" s="1">
        <v>176.13000500000001</v>
      </c>
      <c r="E22" s="1">
        <v>177.179993</v>
      </c>
      <c r="F22" s="1">
        <v>177.179993</v>
      </c>
      <c r="G22" s="1">
        <v>33714400</v>
      </c>
      <c r="H22" s="1">
        <f>(BABA_6_new[[#This Row],[Adj Close]]-F21)/F21</f>
        <v>1.0169096045197518E-3</v>
      </c>
    </row>
    <row r="23" spans="1:8" x14ac:dyDescent="0.3">
      <c r="A23" s="2">
        <v>44490</v>
      </c>
      <c r="B23" s="1">
        <v>177</v>
      </c>
      <c r="C23" s="1">
        <v>179.779999</v>
      </c>
      <c r="D23" s="1">
        <v>176.71000699999999</v>
      </c>
      <c r="E23" s="1">
        <v>177.41999799999999</v>
      </c>
      <c r="F23" s="1">
        <v>177.41999799999999</v>
      </c>
      <c r="G23" s="1">
        <v>16444000</v>
      </c>
      <c r="H23" s="1">
        <f>(BABA_6_new[[#This Row],[Adj Close]]-F22)/F22</f>
        <v>1.3545829635516267E-3</v>
      </c>
    </row>
    <row r="24" spans="1:8" x14ac:dyDescent="0.3">
      <c r="A24" s="2">
        <v>44491</v>
      </c>
      <c r="B24" s="1">
        <v>179.08000200000001</v>
      </c>
      <c r="C24" s="1">
        <v>182.08999600000001</v>
      </c>
      <c r="D24" s="1">
        <v>175.80999800000001</v>
      </c>
      <c r="E24" s="1">
        <v>177.699997</v>
      </c>
      <c r="F24" s="1">
        <v>177.699997</v>
      </c>
      <c r="G24" s="1">
        <v>20807300</v>
      </c>
      <c r="H24" s="1">
        <f>(BABA_6_new[[#This Row],[Adj Close]]-F23)/F23</f>
        <v>1.578170460806812E-3</v>
      </c>
    </row>
    <row r="25" spans="1:8" x14ac:dyDescent="0.3">
      <c r="A25" s="2">
        <v>44494</v>
      </c>
      <c r="B25" s="1">
        <v>177.86000100000001</v>
      </c>
      <c r="C25" s="1">
        <v>178.279999</v>
      </c>
      <c r="D25" s="1">
        <v>173.83000200000001</v>
      </c>
      <c r="E25" s="1">
        <v>176.16999799999999</v>
      </c>
      <c r="F25" s="1">
        <v>176.16999799999999</v>
      </c>
      <c r="G25" s="1">
        <v>13119700</v>
      </c>
      <c r="H25" s="1">
        <f>(BABA_6_new[[#This Row],[Adj Close]]-F24)/F24</f>
        <v>-8.6100114002815864E-3</v>
      </c>
    </row>
    <row r="26" spans="1:8" x14ac:dyDescent="0.3">
      <c r="A26" s="2">
        <v>44495</v>
      </c>
      <c r="B26" s="1">
        <v>174.479996</v>
      </c>
      <c r="C26" s="1">
        <v>174.89999399999999</v>
      </c>
      <c r="D26" s="1">
        <v>167.479996</v>
      </c>
      <c r="E26" s="1">
        <v>169.990005</v>
      </c>
      <c r="F26" s="1">
        <v>169.990005</v>
      </c>
      <c r="G26" s="1">
        <v>17577000</v>
      </c>
      <c r="H26" s="1">
        <f>(BABA_6_new[[#This Row],[Adj Close]]-F25)/F25</f>
        <v>-3.5079713175679303E-2</v>
      </c>
    </row>
    <row r="27" spans="1:8" x14ac:dyDescent="0.3">
      <c r="A27" s="2">
        <v>44496</v>
      </c>
      <c r="B27" s="1">
        <v>167.529999</v>
      </c>
      <c r="C27" s="1">
        <v>172.449997</v>
      </c>
      <c r="D27" s="1">
        <v>167.33999600000001</v>
      </c>
      <c r="E27" s="1">
        <v>169.229996</v>
      </c>
      <c r="F27" s="1">
        <v>169.229996</v>
      </c>
      <c r="G27" s="1">
        <v>11801800</v>
      </c>
      <c r="H27" s="1">
        <f>(BABA_6_new[[#This Row],[Adj Close]]-F26)/F26</f>
        <v>-4.4709040393286457E-3</v>
      </c>
    </row>
    <row r="28" spans="1:8" x14ac:dyDescent="0.3">
      <c r="A28" s="2">
        <v>44497</v>
      </c>
      <c r="B28" s="1">
        <v>168.490005</v>
      </c>
      <c r="C28" s="1">
        <v>170.35000600000001</v>
      </c>
      <c r="D28" s="1">
        <v>166.770004</v>
      </c>
      <c r="E28" s="1">
        <v>169.78999300000001</v>
      </c>
      <c r="F28" s="1">
        <v>169.78999300000001</v>
      </c>
      <c r="G28" s="1">
        <v>12440100</v>
      </c>
      <c r="H28" s="1">
        <f>(BABA_6_new[[#This Row],[Adj Close]]-F27)/F27</f>
        <v>3.3090883013435152E-3</v>
      </c>
    </row>
    <row r="29" spans="1:8" x14ac:dyDescent="0.3">
      <c r="A29" s="2">
        <v>44498</v>
      </c>
      <c r="B29" s="1">
        <v>167.070007</v>
      </c>
      <c r="C29" s="1">
        <v>168.55999800000001</v>
      </c>
      <c r="D29" s="1">
        <v>162.720001</v>
      </c>
      <c r="E29" s="1">
        <v>164.94000199999999</v>
      </c>
      <c r="F29" s="1">
        <v>164.94000199999999</v>
      </c>
      <c r="G29" s="1">
        <v>17155400</v>
      </c>
      <c r="H29" s="1">
        <f>(BABA_6_new[[#This Row],[Adj Close]]-F28)/F28</f>
        <v>-2.856464573857434E-2</v>
      </c>
    </row>
    <row r="30" spans="1:8" x14ac:dyDescent="0.3">
      <c r="A30" s="2">
        <v>44501</v>
      </c>
      <c r="B30" s="1">
        <v>165.83999600000001</v>
      </c>
      <c r="C30" s="1">
        <v>171.895004</v>
      </c>
      <c r="D30" s="1">
        <v>165.800003</v>
      </c>
      <c r="E30" s="1">
        <v>170.16999799999999</v>
      </c>
      <c r="F30" s="1">
        <v>170.16999799999999</v>
      </c>
      <c r="G30" s="1">
        <v>17609500</v>
      </c>
      <c r="H30" s="1">
        <f>(BABA_6_new[[#This Row],[Adj Close]]-F29)/F29</f>
        <v>3.1708475424900261E-2</v>
      </c>
    </row>
    <row r="31" spans="1:8" x14ac:dyDescent="0.3">
      <c r="A31" s="2">
        <v>44502</v>
      </c>
      <c r="B31" s="1">
        <v>167.10000600000001</v>
      </c>
      <c r="C31" s="1">
        <v>167.10000600000001</v>
      </c>
      <c r="D31" s="1">
        <v>162.759995</v>
      </c>
      <c r="E31" s="1">
        <v>162.89999399999999</v>
      </c>
      <c r="F31" s="1">
        <v>162.89999399999999</v>
      </c>
      <c r="G31" s="1">
        <v>19072900</v>
      </c>
      <c r="H31" s="1">
        <f>(BABA_6_new[[#This Row],[Adj Close]]-F30)/F30</f>
        <v>-4.2722007906470093E-2</v>
      </c>
    </row>
    <row r="32" spans="1:8" x14ac:dyDescent="0.3">
      <c r="A32" s="2">
        <v>44503</v>
      </c>
      <c r="B32" s="1">
        <v>165.36000100000001</v>
      </c>
      <c r="C32" s="1">
        <v>166.64999399999999</v>
      </c>
      <c r="D32" s="1">
        <v>163.11000100000001</v>
      </c>
      <c r="E32" s="1">
        <v>166.240005</v>
      </c>
      <c r="F32" s="1">
        <v>166.240005</v>
      </c>
      <c r="G32" s="1">
        <v>13569700</v>
      </c>
      <c r="H32" s="1">
        <f>(BABA_6_new[[#This Row],[Adj Close]]-F31)/F31</f>
        <v>2.0503444585762257E-2</v>
      </c>
    </row>
    <row r="33" spans="1:8" x14ac:dyDescent="0.3">
      <c r="A33" s="2">
        <v>44504</v>
      </c>
      <c r="B33" s="1">
        <v>169.279999</v>
      </c>
      <c r="C33" s="1">
        <v>169.94000199999999</v>
      </c>
      <c r="D33" s="1">
        <v>164.5</v>
      </c>
      <c r="E33" s="1">
        <v>164.78999300000001</v>
      </c>
      <c r="F33" s="1">
        <v>164.78999300000001</v>
      </c>
      <c r="G33" s="1">
        <v>16669200</v>
      </c>
      <c r="H33" s="1">
        <f>(BABA_6_new[[#This Row],[Adj Close]]-F32)/F32</f>
        <v>-8.7224010851057587E-3</v>
      </c>
    </row>
    <row r="34" spans="1:8" x14ac:dyDescent="0.3">
      <c r="A34" s="2">
        <v>44505</v>
      </c>
      <c r="B34" s="1">
        <v>164.79499799999999</v>
      </c>
      <c r="C34" s="1">
        <v>164.79499799999999</v>
      </c>
      <c r="D34" s="1">
        <v>158.300003</v>
      </c>
      <c r="E34" s="1">
        <v>158.729996</v>
      </c>
      <c r="F34" s="1">
        <v>158.729996</v>
      </c>
      <c r="G34" s="1">
        <v>22098200</v>
      </c>
      <c r="H34" s="1">
        <f>(BABA_6_new[[#This Row],[Adj Close]]-F33)/F33</f>
        <v>-3.6774059453962171E-2</v>
      </c>
    </row>
    <row r="35" spans="1:8" x14ac:dyDescent="0.3">
      <c r="A35" s="2">
        <v>44508</v>
      </c>
      <c r="B35" s="1">
        <v>161.76499899999999</v>
      </c>
      <c r="C35" s="1">
        <v>162.16000399999999</v>
      </c>
      <c r="D35" s="1">
        <v>159.479996</v>
      </c>
      <c r="E35" s="1">
        <v>162.16000399999999</v>
      </c>
      <c r="F35" s="1">
        <v>162.16000399999999</v>
      </c>
      <c r="G35" s="1">
        <v>16223100</v>
      </c>
      <c r="H35" s="1">
        <f>(BABA_6_new[[#This Row],[Adj Close]]-F34)/F34</f>
        <v>2.1609072553621097E-2</v>
      </c>
    </row>
    <row r="36" spans="1:8" x14ac:dyDescent="0.3">
      <c r="A36" s="2">
        <v>44509</v>
      </c>
      <c r="B36" s="1">
        <v>162.16000399999999</v>
      </c>
      <c r="C36" s="1">
        <v>164.479996</v>
      </c>
      <c r="D36" s="1">
        <v>159.53999300000001</v>
      </c>
      <c r="E36" s="1">
        <v>160.19000199999999</v>
      </c>
      <c r="F36" s="1">
        <v>160.19000199999999</v>
      </c>
      <c r="G36" s="1">
        <v>14010100</v>
      </c>
      <c r="H36" s="1">
        <f>(BABA_6_new[[#This Row],[Adj Close]]-F35)/F35</f>
        <v>-1.2148507347101409E-2</v>
      </c>
    </row>
    <row r="37" spans="1:8" x14ac:dyDescent="0.3">
      <c r="A37" s="2">
        <v>44510</v>
      </c>
      <c r="B37" s="1">
        <v>163.679993</v>
      </c>
      <c r="C37" s="1">
        <v>166.479996</v>
      </c>
      <c r="D37" s="1">
        <v>161.820007</v>
      </c>
      <c r="E37" s="1">
        <v>163.970001</v>
      </c>
      <c r="F37" s="1">
        <v>163.970001</v>
      </c>
      <c r="G37" s="1">
        <v>17216800</v>
      </c>
      <c r="H37" s="1">
        <f>(BABA_6_new[[#This Row],[Adj Close]]-F36)/F36</f>
        <v>2.3596972050727635E-2</v>
      </c>
    </row>
    <row r="38" spans="1:8" x14ac:dyDescent="0.3">
      <c r="A38" s="2">
        <v>44511</v>
      </c>
      <c r="B38" s="1">
        <v>166.55999800000001</v>
      </c>
      <c r="C38" s="1">
        <v>169.63000500000001</v>
      </c>
      <c r="D38" s="1">
        <v>166.55999800000001</v>
      </c>
      <c r="E38" s="1">
        <v>167.85000600000001</v>
      </c>
      <c r="F38" s="1">
        <v>167.85000600000001</v>
      </c>
      <c r="G38" s="1">
        <v>16747500</v>
      </c>
      <c r="H38" s="1">
        <f>(BABA_6_new[[#This Row],[Adj Close]]-F37)/F37</f>
        <v>2.3662895507331316E-2</v>
      </c>
    </row>
    <row r="39" spans="1:8" x14ac:dyDescent="0.3">
      <c r="A39" s="2">
        <v>44512</v>
      </c>
      <c r="B39" s="1">
        <v>165.17399599999999</v>
      </c>
      <c r="C39" s="1">
        <v>167.800003</v>
      </c>
      <c r="D39" s="1">
        <v>163.39999399999999</v>
      </c>
      <c r="E39" s="1">
        <v>166.80999800000001</v>
      </c>
      <c r="F39" s="1">
        <v>166.80999800000001</v>
      </c>
      <c r="G39" s="1">
        <v>13741800</v>
      </c>
      <c r="H39" s="1">
        <f>(BABA_6_new[[#This Row],[Adj Close]]-F38)/F38</f>
        <v>-6.1960557808976198E-3</v>
      </c>
    </row>
    <row r="40" spans="1:8" x14ac:dyDescent="0.3">
      <c r="A40" s="2">
        <v>44515</v>
      </c>
      <c r="B40" s="1">
        <v>167.220001</v>
      </c>
      <c r="C40" s="1">
        <v>168.46000699999999</v>
      </c>
      <c r="D40" s="1">
        <v>165.66999799999999</v>
      </c>
      <c r="E40" s="1">
        <v>166.53999300000001</v>
      </c>
      <c r="F40" s="1">
        <v>166.53999300000001</v>
      </c>
      <c r="G40" s="1">
        <v>9655700</v>
      </c>
      <c r="H40" s="1">
        <f>(BABA_6_new[[#This Row],[Adj Close]]-F39)/F39</f>
        <v>-1.6186379907515952E-3</v>
      </c>
    </row>
    <row r="41" spans="1:8" x14ac:dyDescent="0.3">
      <c r="A41" s="2">
        <v>44516</v>
      </c>
      <c r="B41" s="1">
        <v>168.60000600000001</v>
      </c>
      <c r="C41" s="1">
        <v>169.94000199999999</v>
      </c>
      <c r="D41" s="1">
        <v>166.66999799999999</v>
      </c>
      <c r="E41" s="1">
        <v>168.429993</v>
      </c>
      <c r="F41" s="1">
        <v>168.429993</v>
      </c>
      <c r="G41" s="1">
        <v>11887500</v>
      </c>
      <c r="H41" s="1">
        <f>(BABA_6_new[[#This Row],[Adj Close]]-F40)/F40</f>
        <v>1.1348625431970483E-2</v>
      </c>
    </row>
    <row r="42" spans="1:8" x14ac:dyDescent="0.3">
      <c r="A42" s="2">
        <v>44517</v>
      </c>
      <c r="B42" s="1">
        <v>168.020004</v>
      </c>
      <c r="C42" s="1">
        <v>168.300003</v>
      </c>
      <c r="D42" s="1">
        <v>161.134995</v>
      </c>
      <c r="E42" s="1">
        <v>161.58000200000001</v>
      </c>
      <c r="F42" s="1">
        <v>161.58000200000001</v>
      </c>
      <c r="G42" s="1">
        <v>18829500</v>
      </c>
      <c r="H42" s="1">
        <f>(BABA_6_new[[#This Row],[Adj Close]]-F41)/F41</f>
        <v>-4.0669662677003074E-2</v>
      </c>
    </row>
    <row r="43" spans="1:8" x14ac:dyDescent="0.3">
      <c r="A43" s="2">
        <v>44518</v>
      </c>
      <c r="B43" s="1">
        <v>146.91000399999999</v>
      </c>
      <c r="C43" s="1">
        <v>148.5</v>
      </c>
      <c r="D43" s="1">
        <v>141.88999899999999</v>
      </c>
      <c r="E43" s="1">
        <v>143.60000600000001</v>
      </c>
      <c r="F43" s="1">
        <v>143.60000600000001</v>
      </c>
      <c r="G43" s="1">
        <v>61571500</v>
      </c>
      <c r="H43" s="1">
        <f>(BABA_6_new[[#This Row],[Adj Close]]-F42)/F42</f>
        <v>-0.11127612190523428</v>
      </c>
    </row>
    <row r="44" spans="1:8" x14ac:dyDescent="0.3">
      <c r="A44" s="2">
        <v>44519</v>
      </c>
      <c r="B44" s="1">
        <v>143.03999300000001</v>
      </c>
      <c r="C44" s="1">
        <v>145.05999800000001</v>
      </c>
      <c r="D44" s="1">
        <v>140</v>
      </c>
      <c r="E44" s="1">
        <v>140.33999600000001</v>
      </c>
      <c r="F44" s="1">
        <v>140.33999600000001</v>
      </c>
      <c r="G44" s="1">
        <v>28575700</v>
      </c>
      <c r="H44" s="1">
        <f>(BABA_6_new[[#This Row],[Adj Close]]-F43)/F43</f>
        <v>-2.2702018550054891E-2</v>
      </c>
    </row>
    <row r="45" spans="1:8" x14ac:dyDescent="0.3">
      <c r="A45" s="2">
        <v>44522</v>
      </c>
      <c r="B45" s="1">
        <v>139.89999399999999</v>
      </c>
      <c r="C45" s="1">
        <v>140.699997</v>
      </c>
      <c r="D45" s="1">
        <v>135.21000699999999</v>
      </c>
      <c r="E45" s="1">
        <v>136.61999499999999</v>
      </c>
      <c r="F45" s="1">
        <v>136.61999499999999</v>
      </c>
      <c r="G45" s="1">
        <v>26390400</v>
      </c>
      <c r="H45" s="1">
        <f>(BABA_6_new[[#This Row],[Adj Close]]-F44)/F44</f>
        <v>-2.6507062177770224E-2</v>
      </c>
    </row>
    <row r="46" spans="1:8" x14ac:dyDescent="0.3">
      <c r="A46" s="2">
        <v>44523</v>
      </c>
      <c r="B46" s="1">
        <v>136.03199799999999</v>
      </c>
      <c r="C46" s="1">
        <v>136.85000600000001</v>
      </c>
      <c r="D46" s="1">
        <v>133.30999800000001</v>
      </c>
      <c r="E46" s="1">
        <v>133.66000399999999</v>
      </c>
      <c r="F46" s="1">
        <v>133.66000399999999</v>
      </c>
      <c r="G46" s="1">
        <v>24102900</v>
      </c>
      <c r="H46" s="1">
        <f>(BABA_6_new[[#This Row],[Adj Close]]-F45)/F45</f>
        <v>-2.1665869626184678E-2</v>
      </c>
    </row>
    <row r="47" spans="1:8" x14ac:dyDescent="0.3">
      <c r="A47" s="2">
        <v>44524</v>
      </c>
      <c r="B47" s="1">
        <v>133.10000600000001</v>
      </c>
      <c r="C47" s="1">
        <v>136.759995</v>
      </c>
      <c r="D47" s="1">
        <v>131.220001</v>
      </c>
      <c r="E47" s="1">
        <v>136.520004</v>
      </c>
      <c r="F47" s="1">
        <v>136.520004</v>
      </c>
      <c r="G47" s="1">
        <v>20010400</v>
      </c>
      <c r="H47" s="1">
        <f>(BABA_6_new[[#This Row],[Adj Close]]-F46)/F46</f>
        <v>2.1397575298591296E-2</v>
      </c>
    </row>
    <row r="48" spans="1:8" x14ac:dyDescent="0.3">
      <c r="A48" s="2">
        <v>44526</v>
      </c>
      <c r="B48" s="1">
        <v>132.929993</v>
      </c>
      <c r="C48" s="1">
        <v>133.979996</v>
      </c>
      <c r="D48" s="1">
        <v>131.220001</v>
      </c>
      <c r="E48" s="1">
        <v>133.35000600000001</v>
      </c>
      <c r="F48" s="1">
        <v>133.35000600000001</v>
      </c>
      <c r="G48" s="1">
        <v>14814900</v>
      </c>
      <c r="H48" s="1">
        <f>(BABA_6_new[[#This Row],[Adj Close]]-F47)/F47</f>
        <v>-2.3220025689421987E-2</v>
      </c>
    </row>
    <row r="49" spans="1:8" x14ac:dyDescent="0.3">
      <c r="A49" s="2">
        <v>44529</v>
      </c>
      <c r="B49" s="1">
        <v>134.25</v>
      </c>
      <c r="C49" s="1">
        <v>134.550003</v>
      </c>
      <c r="D49" s="1">
        <v>130.550003</v>
      </c>
      <c r="E49" s="1">
        <v>131.61000100000001</v>
      </c>
      <c r="F49" s="1">
        <v>131.61000100000001</v>
      </c>
      <c r="G49" s="1">
        <v>18648900</v>
      </c>
      <c r="H49" s="1">
        <f>(BABA_6_new[[#This Row],[Adj Close]]-F48)/F48</f>
        <v>-1.3048405862088948E-2</v>
      </c>
    </row>
    <row r="50" spans="1:8" x14ac:dyDescent="0.3">
      <c r="A50" s="2">
        <v>44530</v>
      </c>
      <c r="B50" s="1">
        <v>129.90100100000001</v>
      </c>
      <c r="C50" s="1">
        <v>131.320007</v>
      </c>
      <c r="D50" s="1">
        <v>126.129997</v>
      </c>
      <c r="E50" s="1">
        <v>127.529999</v>
      </c>
      <c r="F50" s="1">
        <v>127.529999</v>
      </c>
      <c r="G50" s="1">
        <v>32625400</v>
      </c>
      <c r="H50" s="1">
        <f>(BABA_6_new[[#This Row],[Adj Close]]-F49)/F49</f>
        <v>-3.1000698799478067E-2</v>
      </c>
    </row>
    <row r="51" spans="1:8" x14ac:dyDescent="0.3">
      <c r="A51" s="2">
        <v>44531</v>
      </c>
      <c r="B51" s="1">
        <v>128.36999499999999</v>
      </c>
      <c r="C51" s="1">
        <v>129.154999</v>
      </c>
      <c r="D51" s="1">
        <v>121.900002</v>
      </c>
      <c r="E51" s="1">
        <v>122.489998</v>
      </c>
      <c r="F51" s="1">
        <v>122.489998</v>
      </c>
      <c r="G51" s="1">
        <v>29203800</v>
      </c>
      <c r="H51" s="1">
        <f>(BABA_6_new[[#This Row],[Adj Close]]-F50)/F50</f>
        <v>-3.9520121065789421E-2</v>
      </c>
    </row>
    <row r="52" spans="1:8" x14ac:dyDescent="0.3">
      <c r="A52" s="2">
        <v>44532</v>
      </c>
      <c r="B52" s="1">
        <v>123.019997</v>
      </c>
      <c r="C52" s="1">
        <v>125</v>
      </c>
      <c r="D52" s="1">
        <v>119.339996</v>
      </c>
      <c r="E52" s="1">
        <v>122</v>
      </c>
      <c r="F52" s="1">
        <v>122</v>
      </c>
      <c r="G52" s="1">
        <v>34478600</v>
      </c>
      <c r="H52" s="1">
        <f>(BABA_6_new[[#This Row],[Adj Close]]-F51)/F51</f>
        <v>-4.0003102947230021E-3</v>
      </c>
    </row>
    <row r="53" spans="1:8" x14ac:dyDescent="0.3">
      <c r="A53" s="2">
        <v>44533</v>
      </c>
      <c r="B53" s="1">
        <v>118</v>
      </c>
      <c r="C53" s="1">
        <v>118.19000200000001</v>
      </c>
      <c r="D53" s="1">
        <v>108.699997</v>
      </c>
      <c r="E53" s="1">
        <v>111.959999</v>
      </c>
      <c r="F53" s="1">
        <v>111.959999</v>
      </c>
      <c r="G53" s="1">
        <v>70266500</v>
      </c>
      <c r="H53" s="1">
        <f>(BABA_6_new[[#This Row],[Adj Close]]-F52)/F52</f>
        <v>-8.2295090163934451E-2</v>
      </c>
    </row>
    <row r="54" spans="1:8" x14ac:dyDescent="0.3">
      <c r="A54" s="2">
        <v>44536</v>
      </c>
      <c r="B54" s="1">
        <v>113.639999</v>
      </c>
      <c r="C54" s="1">
        <v>123.82</v>
      </c>
      <c r="D54" s="1">
        <v>113.43</v>
      </c>
      <c r="E54" s="1">
        <v>123.599998</v>
      </c>
      <c r="F54" s="1">
        <v>123.599998</v>
      </c>
      <c r="G54" s="1">
        <v>43111400</v>
      </c>
      <c r="H54" s="1">
        <f>(BABA_6_new[[#This Row],[Adj Close]]-F53)/F53</f>
        <v>0.10396569403327705</v>
      </c>
    </row>
    <row r="55" spans="1:8" x14ac:dyDescent="0.3">
      <c r="A55" s="2">
        <v>44537</v>
      </c>
      <c r="B55" s="1">
        <v>129.300003</v>
      </c>
      <c r="C55" s="1">
        <v>129.449997</v>
      </c>
      <c r="D55" s="1">
        <v>123.459999</v>
      </c>
      <c r="E55" s="1">
        <v>125.540001</v>
      </c>
      <c r="F55" s="1">
        <v>125.540001</v>
      </c>
      <c r="G55" s="1">
        <v>38542800</v>
      </c>
      <c r="H55" s="1">
        <f>(BABA_6_new[[#This Row],[Adj Close]]-F54)/F54</f>
        <v>1.5695817406081222E-2</v>
      </c>
    </row>
    <row r="56" spans="1:8" x14ac:dyDescent="0.3">
      <c r="A56" s="2">
        <v>44538</v>
      </c>
      <c r="B56" s="1">
        <v>123.209999</v>
      </c>
      <c r="C56" s="1">
        <v>126.970001</v>
      </c>
      <c r="D56" s="1">
        <v>121.32</v>
      </c>
      <c r="E56" s="1">
        <v>125.08000199999999</v>
      </c>
      <c r="F56" s="1">
        <v>125.08000199999999</v>
      </c>
      <c r="G56" s="1">
        <v>22275000</v>
      </c>
      <c r="H56" s="1">
        <f>(BABA_6_new[[#This Row],[Adj Close]]-F55)/F55</f>
        <v>-3.6641627874450188E-3</v>
      </c>
    </row>
    <row r="57" spans="1:8" x14ac:dyDescent="0.3">
      <c r="A57" s="2">
        <v>44539</v>
      </c>
      <c r="B57" s="1">
        <v>124.629997</v>
      </c>
      <c r="C57" s="1">
        <v>127.760002</v>
      </c>
      <c r="D57" s="1">
        <v>123.21199799999999</v>
      </c>
      <c r="E57" s="1">
        <v>123.910004</v>
      </c>
      <c r="F57" s="1">
        <v>123.910004</v>
      </c>
      <c r="G57" s="1">
        <v>23499300</v>
      </c>
      <c r="H57" s="1">
        <f>(BABA_6_new[[#This Row],[Adj Close]]-F56)/F56</f>
        <v>-9.3539972920690592E-3</v>
      </c>
    </row>
    <row r="58" spans="1:8" x14ac:dyDescent="0.3">
      <c r="A58" s="2">
        <v>44540</v>
      </c>
      <c r="B58" s="1">
        <v>123.220001</v>
      </c>
      <c r="C58" s="1">
        <v>125.209999</v>
      </c>
      <c r="D58" s="1">
        <v>122.779999</v>
      </c>
      <c r="E58" s="1">
        <v>125.05999799999999</v>
      </c>
      <c r="F58" s="1">
        <v>125.05999799999999</v>
      </c>
      <c r="G58" s="1">
        <v>15008300</v>
      </c>
      <c r="H58" s="1">
        <f>(BABA_6_new[[#This Row],[Adj Close]]-F57)/F57</f>
        <v>9.2808809852027146E-3</v>
      </c>
    </row>
    <row r="59" spans="1:8" x14ac:dyDescent="0.3">
      <c r="A59" s="2">
        <v>44543</v>
      </c>
      <c r="B59" s="1">
        <v>123</v>
      </c>
      <c r="C59" s="1">
        <v>123.25</v>
      </c>
      <c r="D59" s="1">
        <v>119.75</v>
      </c>
      <c r="E59" s="1">
        <v>122.239998</v>
      </c>
      <c r="F59" s="1">
        <v>122.239998</v>
      </c>
      <c r="G59" s="1">
        <v>15820500</v>
      </c>
      <c r="H59" s="1">
        <f>(BABA_6_new[[#This Row],[Adj Close]]-F58)/F58</f>
        <v>-2.2549176755943923E-2</v>
      </c>
    </row>
    <row r="60" spans="1:8" x14ac:dyDescent="0.3">
      <c r="A60" s="2">
        <v>44544</v>
      </c>
      <c r="B60" s="1">
        <v>120.93</v>
      </c>
      <c r="C60" s="1">
        <v>127.650002</v>
      </c>
      <c r="D60" s="1">
        <v>120.300003</v>
      </c>
      <c r="E60" s="1">
        <v>126.58000199999999</v>
      </c>
      <c r="F60" s="1">
        <v>126.58000199999999</v>
      </c>
      <c r="G60" s="1">
        <v>17691500</v>
      </c>
      <c r="H60" s="1">
        <f>(BABA_6_new[[#This Row],[Adj Close]]-F59)/F59</f>
        <v>3.5503960004973113E-2</v>
      </c>
    </row>
    <row r="61" spans="1:8" x14ac:dyDescent="0.3">
      <c r="A61" s="2">
        <v>44545</v>
      </c>
      <c r="B61" s="1">
        <v>122.629997</v>
      </c>
      <c r="C61" s="1">
        <v>123.589996</v>
      </c>
      <c r="D61" s="1">
        <v>117.769997</v>
      </c>
      <c r="E61" s="1">
        <v>122.470001</v>
      </c>
      <c r="F61" s="1">
        <v>122.470001</v>
      </c>
      <c r="G61" s="1">
        <v>24893500</v>
      </c>
      <c r="H61" s="1">
        <f>(BABA_6_new[[#This Row],[Adj Close]]-F60)/F60</f>
        <v>-3.2469591839633542E-2</v>
      </c>
    </row>
    <row r="62" spans="1:8" x14ac:dyDescent="0.3">
      <c r="A62" s="2">
        <v>44546</v>
      </c>
      <c r="B62" s="1">
        <v>122.32</v>
      </c>
      <c r="C62" s="1">
        <v>125.69000200000001</v>
      </c>
      <c r="D62" s="1">
        <v>118.900002</v>
      </c>
      <c r="E62" s="1">
        <v>120.25</v>
      </c>
      <c r="F62" s="1">
        <v>120.25</v>
      </c>
      <c r="G62" s="1">
        <v>22533400</v>
      </c>
      <c r="H62" s="1">
        <f>(BABA_6_new[[#This Row],[Adj Close]]-F61)/F61</f>
        <v>-1.8126896234776681E-2</v>
      </c>
    </row>
    <row r="63" spans="1:8" x14ac:dyDescent="0.3">
      <c r="A63" s="2">
        <v>44547</v>
      </c>
      <c r="B63" s="1">
        <v>119.489998</v>
      </c>
      <c r="C63" s="1">
        <v>122.870003</v>
      </c>
      <c r="D63" s="1">
        <v>117.80999799999999</v>
      </c>
      <c r="E63" s="1">
        <v>122.099998</v>
      </c>
      <c r="F63" s="1">
        <v>122.099998</v>
      </c>
      <c r="G63" s="1">
        <v>19781100</v>
      </c>
      <c r="H63" s="1">
        <f>(BABA_6_new[[#This Row],[Adj Close]]-F62)/F62</f>
        <v>1.5384598752598747E-2</v>
      </c>
    </row>
    <row r="64" spans="1:8" x14ac:dyDescent="0.3">
      <c r="A64" s="2">
        <v>44550</v>
      </c>
      <c r="B64" s="1">
        <v>118.5</v>
      </c>
      <c r="C64" s="1">
        <v>118.83000199999999</v>
      </c>
      <c r="D64" s="1">
        <v>113.69499999999999</v>
      </c>
      <c r="E64" s="1">
        <v>115</v>
      </c>
      <c r="F64" s="1">
        <v>115</v>
      </c>
      <c r="G64" s="1">
        <v>23970500</v>
      </c>
      <c r="H64" s="1">
        <f>(BABA_6_new[[#This Row],[Adj Close]]-F63)/F63</f>
        <v>-5.8149042721524033E-2</v>
      </c>
    </row>
    <row r="65" spans="1:8" x14ac:dyDescent="0.3">
      <c r="A65" s="2">
        <v>44551</v>
      </c>
      <c r="B65" s="1">
        <v>116.849998</v>
      </c>
      <c r="C65" s="1">
        <v>122.980003</v>
      </c>
      <c r="D65" s="1">
        <v>116.599998</v>
      </c>
      <c r="E65" s="1">
        <v>122.980003</v>
      </c>
      <c r="F65" s="1">
        <v>122.980003</v>
      </c>
      <c r="G65" s="1">
        <v>18036300</v>
      </c>
      <c r="H65" s="1">
        <f>(BABA_6_new[[#This Row],[Adj Close]]-F64)/F64</f>
        <v>6.9391330434782572E-2</v>
      </c>
    </row>
    <row r="66" spans="1:8" x14ac:dyDescent="0.3">
      <c r="A66" s="2">
        <v>44552</v>
      </c>
      <c r="B66" s="1">
        <v>117.089996</v>
      </c>
      <c r="C66" s="1">
        <v>118.660004</v>
      </c>
      <c r="D66" s="1">
        <v>115.150002</v>
      </c>
      <c r="E66" s="1">
        <v>117.80999799999999</v>
      </c>
      <c r="F66" s="1">
        <v>117.80999799999999</v>
      </c>
      <c r="G66" s="1">
        <v>24502000</v>
      </c>
      <c r="H66" s="1">
        <f>(BABA_6_new[[#This Row],[Adj Close]]-F65)/F65</f>
        <v>-4.2039395624343931E-2</v>
      </c>
    </row>
    <row r="67" spans="1:8" x14ac:dyDescent="0.3">
      <c r="A67" s="2">
        <v>44553</v>
      </c>
      <c r="B67" s="1">
        <v>116.800003</v>
      </c>
      <c r="C67" s="1">
        <v>119.589996</v>
      </c>
      <c r="D67" s="1">
        <v>115.389999</v>
      </c>
      <c r="E67" s="1">
        <v>118.660004</v>
      </c>
      <c r="F67" s="1">
        <v>118.660004</v>
      </c>
      <c r="G67" s="1">
        <v>17563300</v>
      </c>
      <c r="H67" s="1">
        <f>(BABA_6_new[[#This Row],[Adj Close]]-F66)/F66</f>
        <v>7.2150582669563207E-3</v>
      </c>
    </row>
    <row r="68" spans="1:8" x14ac:dyDescent="0.3">
      <c r="A68" s="2">
        <v>44557</v>
      </c>
      <c r="B68" s="1">
        <v>117.800003</v>
      </c>
      <c r="C68" s="1">
        <v>121.800003</v>
      </c>
      <c r="D68" s="1">
        <v>116.101997</v>
      </c>
      <c r="E68" s="1">
        <v>116.589996</v>
      </c>
      <c r="F68" s="1">
        <v>116.589996</v>
      </c>
      <c r="G68" s="1">
        <v>17864400</v>
      </c>
      <c r="H68" s="1">
        <f>(BABA_6_new[[#This Row],[Adj Close]]-F67)/F67</f>
        <v>-1.7444867101133767E-2</v>
      </c>
    </row>
    <row r="69" spans="1:8" x14ac:dyDescent="0.3">
      <c r="A69" s="2">
        <v>44558</v>
      </c>
      <c r="B69" s="1">
        <v>116.260002</v>
      </c>
      <c r="C69" s="1">
        <v>116.41999800000001</v>
      </c>
      <c r="D69" s="1">
        <v>114.470001</v>
      </c>
      <c r="E69" s="1">
        <v>114.800003</v>
      </c>
      <c r="F69" s="1">
        <v>114.800003</v>
      </c>
      <c r="G69" s="1">
        <v>17052100</v>
      </c>
      <c r="H69" s="1">
        <f>(BABA_6_new[[#This Row],[Adj Close]]-F68)/F68</f>
        <v>-1.5352886709079187E-2</v>
      </c>
    </row>
    <row r="70" spans="1:8" x14ac:dyDescent="0.3">
      <c r="A70" s="2">
        <v>44559</v>
      </c>
      <c r="B70" s="1">
        <v>113.800003</v>
      </c>
      <c r="C70" s="1">
        <v>114.199997</v>
      </c>
      <c r="D70" s="1">
        <v>110.379997</v>
      </c>
      <c r="E70" s="1">
        <v>112.089996</v>
      </c>
      <c r="F70" s="1">
        <v>112.089996</v>
      </c>
      <c r="G70" s="1">
        <v>21100500</v>
      </c>
      <c r="H70" s="1">
        <f>(BABA_6_new[[#This Row],[Adj Close]]-F69)/F69</f>
        <v>-2.3606332135723065E-2</v>
      </c>
    </row>
    <row r="71" spans="1:8" x14ac:dyDescent="0.3">
      <c r="A71" s="2">
        <v>44560</v>
      </c>
      <c r="B71" s="1">
        <v>112.629997</v>
      </c>
      <c r="C71" s="1">
        <v>124.300003</v>
      </c>
      <c r="D71" s="1">
        <v>112.300003</v>
      </c>
      <c r="E71" s="1">
        <v>122.989998</v>
      </c>
      <c r="F71" s="1">
        <v>122.989998</v>
      </c>
      <c r="G71" s="1">
        <v>45437100</v>
      </c>
      <c r="H71" s="1">
        <f>(BABA_6_new[[#This Row],[Adj Close]]-F70)/F70</f>
        <v>9.7243307957652181E-2</v>
      </c>
    </row>
    <row r="72" spans="1:8" x14ac:dyDescent="0.3">
      <c r="A72" s="2">
        <v>44561</v>
      </c>
      <c r="B72" s="1">
        <v>121.230003</v>
      </c>
      <c r="C72" s="1">
        <v>122.910004</v>
      </c>
      <c r="D72" s="1">
        <v>118.589996</v>
      </c>
      <c r="E72" s="1">
        <v>118.790001</v>
      </c>
      <c r="F72" s="1">
        <v>118.790001</v>
      </c>
      <c r="G72" s="1">
        <v>24287000</v>
      </c>
      <c r="H72" s="1">
        <f>(BABA_6_new[[#This Row],[Adj Close]]-F71)/F71</f>
        <v>-3.4149093977544384E-2</v>
      </c>
    </row>
    <row r="73" spans="1:8" x14ac:dyDescent="0.3">
      <c r="A73" s="2">
        <v>44564</v>
      </c>
      <c r="B73" s="1">
        <v>119.379997</v>
      </c>
      <c r="C73" s="1">
        <v>121.949997</v>
      </c>
      <c r="D73" s="1">
        <v>115.82</v>
      </c>
      <c r="E73" s="1">
        <v>120.379997</v>
      </c>
      <c r="F73" s="1">
        <v>120.379997</v>
      </c>
      <c r="G73" s="1">
        <v>16775300</v>
      </c>
      <c r="H73" s="1">
        <f>(BABA_6_new[[#This Row],[Adj Close]]-F72)/F72</f>
        <v>1.338493127885401E-2</v>
      </c>
    </row>
    <row r="74" spans="1:8" x14ac:dyDescent="0.3">
      <c r="A74" s="2">
        <v>44565</v>
      </c>
      <c r="B74" s="1">
        <v>119.529999</v>
      </c>
      <c r="C74" s="1">
        <v>120.870003</v>
      </c>
      <c r="D74" s="1">
        <v>115.769997</v>
      </c>
      <c r="E74" s="1">
        <v>119.55999799999999</v>
      </c>
      <c r="F74" s="1">
        <v>119.55999799999999</v>
      </c>
      <c r="G74" s="1">
        <v>20824000</v>
      </c>
      <c r="H74" s="1">
        <f>(BABA_6_new[[#This Row],[Adj Close]]-F73)/F73</f>
        <v>-6.8117546140162299E-3</v>
      </c>
    </row>
    <row r="75" spans="1:8" x14ac:dyDescent="0.3">
      <c r="A75" s="2">
        <v>44566</v>
      </c>
      <c r="B75" s="1">
        <v>118</v>
      </c>
      <c r="C75" s="1">
        <v>126.620003</v>
      </c>
      <c r="D75" s="1">
        <v>117.699997</v>
      </c>
      <c r="E75" s="1">
        <v>121.160004</v>
      </c>
      <c r="F75" s="1">
        <v>121.160004</v>
      </c>
      <c r="G75" s="1">
        <v>36651100</v>
      </c>
      <c r="H75" s="1">
        <f>(BABA_6_new[[#This Row],[Adj Close]]-F74)/F74</f>
        <v>1.3382452549054139E-2</v>
      </c>
    </row>
    <row r="76" spans="1:8" x14ac:dyDescent="0.3">
      <c r="A76" s="2">
        <v>44567</v>
      </c>
      <c r="B76" s="1">
        <v>124.260002</v>
      </c>
      <c r="C76" s="1">
        <v>128.39999399999999</v>
      </c>
      <c r="D76" s="1">
        <v>123.464996</v>
      </c>
      <c r="E76" s="1">
        <v>126.629997</v>
      </c>
      <c r="F76" s="1">
        <v>126.629997</v>
      </c>
      <c r="G76" s="1">
        <v>32045800</v>
      </c>
      <c r="H76" s="1">
        <f>(BABA_6_new[[#This Row],[Adj Close]]-F75)/F75</f>
        <v>4.5146853907333993E-2</v>
      </c>
    </row>
    <row r="77" spans="1:8" x14ac:dyDescent="0.3">
      <c r="A77" s="2">
        <v>44568</v>
      </c>
      <c r="B77" s="1">
        <v>130.240005</v>
      </c>
      <c r="C77" s="1">
        <v>133.88000500000001</v>
      </c>
      <c r="D77" s="1">
        <v>128.179993</v>
      </c>
      <c r="E77" s="1">
        <v>129.80999800000001</v>
      </c>
      <c r="F77" s="1">
        <v>129.80999800000001</v>
      </c>
      <c r="G77" s="1">
        <v>38113000</v>
      </c>
      <c r="H77" s="1">
        <f>(BABA_6_new[[#This Row],[Adj Close]]-F76)/F76</f>
        <v>2.5112541067184926E-2</v>
      </c>
    </row>
    <row r="78" spans="1:8" x14ac:dyDescent="0.3">
      <c r="A78" s="2">
        <v>44571</v>
      </c>
      <c r="B78" s="1">
        <v>131.990005</v>
      </c>
      <c r="C78" s="1">
        <v>132.60000600000001</v>
      </c>
      <c r="D78" s="1">
        <v>126.230003</v>
      </c>
      <c r="E78" s="1">
        <v>128.300003</v>
      </c>
      <c r="F78" s="1">
        <v>128.300003</v>
      </c>
      <c r="G78" s="1">
        <v>23372200</v>
      </c>
      <c r="H78" s="1">
        <f>(BABA_6_new[[#This Row],[Adj Close]]-F77)/F77</f>
        <v>-1.1632347456010311E-2</v>
      </c>
    </row>
    <row r="79" spans="1:8" x14ac:dyDescent="0.3">
      <c r="A79" s="2">
        <v>44572</v>
      </c>
      <c r="B79" s="1">
        <v>129.21000699999999</v>
      </c>
      <c r="C79" s="1">
        <v>134.229996</v>
      </c>
      <c r="D79" s="1">
        <v>127.470001</v>
      </c>
      <c r="E79" s="1">
        <v>132.19000199999999</v>
      </c>
      <c r="F79" s="1">
        <v>132.19000199999999</v>
      </c>
      <c r="G79" s="1">
        <v>23616400</v>
      </c>
      <c r="H79" s="1">
        <f>(BABA_6_new[[#This Row],[Adj Close]]-F78)/F78</f>
        <v>3.0319555019807667E-2</v>
      </c>
    </row>
    <row r="80" spans="1:8" x14ac:dyDescent="0.3">
      <c r="A80" s="2">
        <v>44573</v>
      </c>
      <c r="B80" s="1">
        <v>136.020004</v>
      </c>
      <c r="C80" s="1">
        <v>138.699997</v>
      </c>
      <c r="D80" s="1">
        <v>135.58500699999999</v>
      </c>
      <c r="E80" s="1">
        <v>137.41000399999999</v>
      </c>
      <c r="F80" s="1">
        <v>137.41000399999999</v>
      </c>
      <c r="G80" s="1">
        <v>25961100</v>
      </c>
      <c r="H80" s="1">
        <f>(BABA_6_new[[#This Row],[Adj Close]]-F79)/F79</f>
        <v>3.9488629404816816E-2</v>
      </c>
    </row>
    <row r="81" spans="1:8" x14ac:dyDescent="0.3">
      <c r="A81" s="2">
        <v>44574</v>
      </c>
      <c r="B81" s="1">
        <v>135.199997</v>
      </c>
      <c r="C81" s="1">
        <v>135.91999799999999</v>
      </c>
      <c r="D81" s="1">
        <v>131.300003</v>
      </c>
      <c r="E81" s="1">
        <v>131.36999499999999</v>
      </c>
      <c r="F81" s="1">
        <v>131.36999499999999</v>
      </c>
      <c r="G81" s="1">
        <v>19887700</v>
      </c>
      <c r="H81" s="1">
        <f>(BABA_6_new[[#This Row],[Adj Close]]-F80)/F80</f>
        <v>-4.3956108173899756E-2</v>
      </c>
    </row>
    <row r="82" spans="1:8" x14ac:dyDescent="0.3">
      <c r="A82" s="2">
        <v>44575</v>
      </c>
      <c r="B82" s="1">
        <v>132.80999800000001</v>
      </c>
      <c r="C82" s="1">
        <v>134.36000100000001</v>
      </c>
      <c r="D82" s="1">
        <v>129.35000600000001</v>
      </c>
      <c r="E82" s="1">
        <v>131.570007</v>
      </c>
      <c r="F82" s="1">
        <v>131.570007</v>
      </c>
      <c r="G82" s="1">
        <v>18614900</v>
      </c>
      <c r="H82" s="1">
        <f>(BABA_6_new[[#This Row],[Adj Close]]-F81)/F81</f>
        <v>1.5225090021508732E-3</v>
      </c>
    </row>
    <row r="83" spans="1:8" x14ac:dyDescent="0.3">
      <c r="A83" s="2">
        <v>44579</v>
      </c>
      <c r="B83" s="1">
        <v>126.269997</v>
      </c>
      <c r="C83" s="1">
        <v>132.13000500000001</v>
      </c>
      <c r="D83" s="1">
        <v>124.82</v>
      </c>
      <c r="E83" s="1">
        <v>128.60000600000001</v>
      </c>
      <c r="F83" s="1">
        <v>128.60000600000001</v>
      </c>
      <c r="G83" s="1">
        <v>26122200</v>
      </c>
      <c r="H83" s="1">
        <f>(BABA_6_new[[#This Row],[Adj Close]]-F82)/F82</f>
        <v>-2.2573541399902763E-2</v>
      </c>
    </row>
    <row r="84" spans="1:8" x14ac:dyDescent="0.3">
      <c r="A84" s="2">
        <v>44580</v>
      </c>
      <c r="B84" s="1">
        <v>128.10000600000001</v>
      </c>
      <c r="C84" s="1">
        <v>130.86000100000001</v>
      </c>
      <c r="D84" s="1">
        <v>127.129997</v>
      </c>
      <c r="E84" s="1">
        <v>127.739998</v>
      </c>
      <c r="F84" s="1">
        <v>127.739998</v>
      </c>
      <c r="G84" s="1">
        <v>14665200</v>
      </c>
      <c r="H84" s="1">
        <f>(BABA_6_new[[#This Row],[Adj Close]]-F83)/F83</f>
        <v>-6.6874646957637588E-3</v>
      </c>
    </row>
    <row r="85" spans="1:8" x14ac:dyDescent="0.3">
      <c r="A85" s="2">
        <v>44581</v>
      </c>
      <c r="B85" s="1">
        <v>135.770004</v>
      </c>
      <c r="C85" s="1">
        <v>136.75</v>
      </c>
      <c r="D85" s="1">
        <v>130.679993</v>
      </c>
      <c r="E85" s="1">
        <v>131.029999</v>
      </c>
      <c r="F85" s="1">
        <v>131.029999</v>
      </c>
      <c r="G85" s="1">
        <v>28966400</v>
      </c>
      <c r="H85" s="1">
        <f>(BABA_6_new[[#This Row],[Adj Close]]-F84)/F84</f>
        <v>2.5755448970650553E-2</v>
      </c>
    </row>
    <row r="86" spans="1:8" x14ac:dyDescent="0.3">
      <c r="A86" s="2">
        <v>44582</v>
      </c>
      <c r="B86" s="1">
        <v>128.229996</v>
      </c>
      <c r="C86" s="1">
        <v>128.96000699999999</v>
      </c>
      <c r="D86" s="1">
        <v>122.521004</v>
      </c>
      <c r="E86" s="1">
        <v>123.230003</v>
      </c>
      <c r="F86" s="1">
        <v>123.230003</v>
      </c>
      <c r="G86" s="1">
        <v>26341400</v>
      </c>
      <c r="H86" s="1">
        <f>(BABA_6_new[[#This Row],[Adj Close]]-F85)/F85</f>
        <v>-5.9528322212686634E-2</v>
      </c>
    </row>
    <row r="87" spans="1:8" x14ac:dyDescent="0.3">
      <c r="A87" s="2">
        <v>44585</v>
      </c>
      <c r="B87" s="1">
        <v>119.32</v>
      </c>
      <c r="C87" s="1">
        <v>120.779999</v>
      </c>
      <c r="D87" s="1">
        <v>115.32</v>
      </c>
      <c r="E87" s="1">
        <v>120.370003</v>
      </c>
      <c r="F87" s="1">
        <v>120.370003</v>
      </c>
      <c r="G87" s="1">
        <v>28509300</v>
      </c>
      <c r="H87" s="1">
        <f>(BABA_6_new[[#This Row],[Adj Close]]-F86)/F86</f>
        <v>-2.3208633696129986E-2</v>
      </c>
    </row>
    <row r="88" spans="1:8" x14ac:dyDescent="0.3">
      <c r="A88" s="2">
        <v>44586</v>
      </c>
      <c r="B88" s="1">
        <v>119.910004</v>
      </c>
      <c r="C88" s="1">
        <v>122.459999</v>
      </c>
      <c r="D88" s="1">
        <v>118.040001</v>
      </c>
      <c r="E88" s="1">
        <v>119.139999</v>
      </c>
      <c r="F88" s="1">
        <v>119.139999</v>
      </c>
      <c r="G88" s="1">
        <v>22224100</v>
      </c>
      <c r="H88" s="1">
        <f>(BABA_6_new[[#This Row],[Adj Close]]-F87)/F87</f>
        <v>-1.0218525956171938E-2</v>
      </c>
    </row>
    <row r="89" spans="1:8" x14ac:dyDescent="0.3">
      <c r="A89" s="2">
        <v>44587</v>
      </c>
      <c r="B89" s="1">
        <v>120.93</v>
      </c>
      <c r="C89" s="1">
        <v>120.93</v>
      </c>
      <c r="D89" s="1">
        <v>112.96199799999999</v>
      </c>
      <c r="E89" s="1">
        <v>113.370003</v>
      </c>
      <c r="F89" s="1">
        <v>113.370003</v>
      </c>
      <c r="G89" s="1">
        <v>27513200</v>
      </c>
      <c r="H89" s="1">
        <f>(BABA_6_new[[#This Row],[Adj Close]]-F88)/F88</f>
        <v>-4.8430384828188608E-2</v>
      </c>
    </row>
    <row r="90" spans="1:8" x14ac:dyDescent="0.3">
      <c r="A90" s="2">
        <v>44588</v>
      </c>
      <c r="B90" s="1">
        <v>113.110001</v>
      </c>
      <c r="C90" s="1">
        <v>114.540001</v>
      </c>
      <c r="D90" s="1">
        <v>110.269997</v>
      </c>
      <c r="E90" s="1">
        <v>111.790001</v>
      </c>
      <c r="F90" s="1">
        <v>111.790001</v>
      </c>
      <c r="G90" s="1">
        <v>21472700</v>
      </c>
      <c r="H90" s="1">
        <f>(BABA_6_new[[#This Row],[Adj Close]]-F89)/F89</f>
        <v>-1.3936684821292572E-2</v>
      </c>
    </row>
    <row r="91" spans="1:8" x14ac:dyDescent="0.3">
      <c r="A91" s="2">
        <v>44589</v>
      </c>
      <c r="B91" s="1">
        <v>113.25</v>
      </c>
      <c r="C91" s="1">
        <v>115.32</v>
      </c>
      <c r="D91" s="1">
        <v>110.05999799999999</v>
      </c>
      <c r="E91" s="1">
        <v>115.230003</v>
      </c>
      <c r="F91" s="1">
        <v>115.230003</v>
      </c>
      <c r="G91" s="1">
        <v>18892400</v>
      </c>
      <c r="H91" s="1">
        <f>(BABA_6_new[[#This Row],[Adj Close]]-F90)/F90</f>
        <v>3.0772000798175075E-2</v>
      </c>
    </row>
    <row r="92" spans="1:8" x14ac:dyDescent="0.3">
      <c r="A92" s="2">
        <v>44592</v>
      </c>
      <c r="B92" s="1">
        <v>118.16999800000001</v>
      </c>
      <c r="C92" s="1">
        <v>125.870003</v>
      </c>
      <c r="D92" s="1">
        <v>117.5</v>
      </c>
      <c r="E92" s="1">
        <v>125.790001</v>
      </c>
      <c r="F92" s="1">
        <v>125.790001</v>
      </c>
      <c r="G92" s="1">
        <v>20346500</v>
      </c>
      <c r="H92" s="1">
        <f>(BABA_6_new[[#This Row],[Adj Close]]-F91)/F91</f>
        <v>9.1642781611313576E-2</v>
      </c>
    </row>
    <row r="93" spans="1:8" x14ac:dyDescent="0.3">
      <c r="A93" s="2">
        <v>44593</v>
      </c>
      <c r="B93" s="1">
        <v>124.80999799999999</v>
      </c>
      <c r="C93" s="1">
        <v>128</v>
      </c>
      <c r="D93" s="1">
        <v>122.970001</v>
      </c>
      <c r="E93" s="1">
        <v>127.220001</v>
      </c>
      <c r="F93" s="1">
        <v>127.220001</v>
      </c>
      <c r="G93" s="1">
        <v>15036100</v>
      </c>
      <c r="H93" s="1">
        <f>(BABA_6_new[[#This Row],[Adj Close]]-F92)/F92</f>
        <v>1.1368153180951104E-2</v>
      </c>
    </row>
    <row r="94" spans="1:8" x14ac:dyDescent="0.3">
      <c r="A94" s="2">
        <v>44594</v>
      </c>
      <c r="B94" s="1">
        <v>127.629997</v>
      </c>
      <c r="C94" s="1">
        <v>127.629997</v>
      </c>
      <c r="D94" s="1">
        <v>121.16999800000001</v>
      </c>
      <c r="E94" s="1">
        <v>122.879997</v>
      </c>
      <c r="F94" s="1">
        <v>122.879997</v>
      </c>
      <c r="G94" s="1">
        <v>14050100</v>
      </c>
      <c r="H94" s="1">
        <f>(BABA_6_new[[#This Row],[Adj Close]]-F93)/F93</f>
        <v>-3.4114164171402526E-2</v>
      </c>
    </row>
    <row r="95" spans="1:8" x14ac:dyDescent="0.3">
      <c r="A95" s="2">
        <v>44595</v>
      </c>
      <c r="B95" s="1">
        <v>121.550003</v>
      </c>
      <c r="C95" s="1">
        <v>125.269997</v>
      </c>
      <c r="D95" s="1">
        <v>120.730003</v>
      </c>
      <c r="E95" s="1">
        <v>123.470001</v>
      </c>
      <c r="F95" s="1">
        <v>123.470001</v>
      </c>
      <c r="G95" s="1">
        <v>16651500</v>
      </c>
      <c r="H95" s="1">
        <f>(BABA_6_new[[#This Row],[Adj Close]]-F94)/F94</f>
        <v>4.8014649609732108E-3</v>
      </c>
    </row>
    <row r="96" spans="1:8" x14ac:dyDescent="0.3">
      <c r="A96" s="2">
        <v>44596</v>
      </c>
      <c r="B96" s="1">
        <v>121.269997</v>
      </c>
      <c r="C96" s="1">
        <v>123.94000200000001</v>
      </c>
      <c r="D96" s="1">
        <v>119.660004</v>
      </c>
      <c r="E96" s="1">
        <v>122.220001</v>
      </c>
      <c r="F96" s="1">
        <v>122.220001</v>
      </c>
      <c r="G96" s="1">
        <v>13538200</v>
      </c>
      <c r="H96" s="1">
        <f>(BABA_6_new[[#This Row],[Adj Close]]-F95)/F95</f>
        <v>-1.0123916658913771E-2</v>
      </c>
    </row>
    <row r="97" spans="1:8" x14ac:dyDescent="0.3">
      <c r="A97" s="2">
        <v>44599</v>
      </c>
      <c r="B97" s="1">
        <v>116.099998</v>
      </c>
      <c r="C97" s="1">
        <v>116.550003</v>
      </c>
      <c r="D97" s="1">
        <v>113.599998</v>
      </c>
      <c r="E97" s="1">
        <v>114.82</v>
      </c>
      <c r="F97" s="1">
        <v>114.82</v>
      </c>
      <c r="G97" s="1">
        <v>28589200</v>
      </c>
      <c r="H97" s="1">
        <f>(BABA_6_new[[#This Row],[Adj Close]]-F96)/F96</f>
        <v>-6.054656307849321E-2</v>
      </c>
    </row>
    <row r="98" spans="1:8" x14ac:dyDescent="0.3">
      <c r="A98" s="2">
        <v>44600</v>
      </c>
      <c r="B98" s="1">
        <v>118.160004</v>
      </c>
      <c r="C98" s="1">
        <v>122.239998</v>
      </c>
      <c r="D98" s="1">
        <v>116.800003</v>
      </c>
      <c r="E98" s="1">
        <v>121.900002</v>
      </c>
      <c r="F98" s="1">
        <v>121.900002</v>
      </c>
      <c r="G98" s="1">
        <v>22340500</v>
      </c>
      <c r="H98" s="1">
        <f>(BABA_6_new[[#This Row],[Adj Close]]-F97)/F97</f>
        <v>6.1661748824246715E-2</v>
      </c>
    </row>
    <row r="99" spans="1:8" x14ac:dyDescent="0.3">
      <c r="A99" s="2">
        <v>44601</v>
      </c>
      <c r="B99" s="1">
        <v>123.089996</v>
      </c>
      <c r="C99" s="1">
        <v>126.800003</v>
      </c>
      <c r="D99" s="1">
        <v>121.94000200000001</v>
      </c>
      <c r="E99" s="1">
        <v>126.5</v>
      </c>
      <c r="F99" s="1">
        <v>126.5</v>
      </c>
      <c r="G99" s="1">
        <v>18253600</v>
      </c>
      <c r="H99" s="1">
        <f>(BABA_6_new[[#This Row],[Adj Close]]-F98)/F98</f>
        <v>3.7735832030585198E-2</v>
      </c>
    </row>
    <row r="100" spans="1:8" x14ac:dyDescent="0.3">
      <c r="A100" s="2">
        <v>44602</v>
      </c>
      <c r="B100" s="1">
        <v>124.110001</v>
      </c>
      <c r="C100" s="1">
        <v>128.33999600000001</v>
      </c>
      <c r="D100" s="1">
        <v>123.400002</v>
      </c>
      <c r="E100" s="1">
        <v>123.980003</v>
      </c>
      <c r="F100" s="1">
        <v>123.980003</v>
      </c>
      <c r="G100" s="1">
        <v>16116600</v>
      </c>
      <c r="H100" s="1">
        <f>(BABA_6_new[[#This Row],[Adj Close]]-F99)/F99</f>
        <v>-1.9920924901185799E-2</v>
      </c>
    </row>
    <row r="101" spans="1:8" x14ac:dyDescent="0.3">
      <c r="A101" s="2">
        <v>44603</v>
      </c>
      <c r="B101" s="1">
        <v>125.334999</v>
      </c>
      <c r="C101" s="1">
        <v>126.720001</v>
      </c>
      <c r="D101" s="1">
        <v>121.94000200000001</v>
      </c>
      <c r="E101" s="1">
        <v>122.25</v>
      </c>
      <c r="F101" s="1">
        <v>122.25</v>
      </c>
      <c r="G101" s="1">
        <v>13889900</v>
      </c>
      <c r="H101" s="1">
        <f>(BABA_6_new[[#This Row],[Adj Close]]-F100)/F100</f>
        <v>-1.3953887386177886E-2</v>
      </c>
    </row>
    <row r="102" spans="1:8" x14ac:dyDescent="0.3">
      <c r="A102" s="2">
        <v>44606</v>
      </c>
      <c r="B102" s="1">
        <v>120.55999799999999</v>
      </c>
      <c r="C102" s="1">
        <v>122.38400300000001</v>
      </c>
      <c r="D102" s="1">
        <v>119.370003</v>
      </c>
      <c r="E102" s="1">
        <v>121.91999800000001</v>
      </c>
      <c r="F102" s="1">
        <v>121.91999800000001</v>
      </c>
      <c r="G102" s="1">
        <v>13154900</v>
      </c>
      <c r="H102" s="1">
        <f>(BABA_6_new[[#This Row],[Adj Close]]-F101)/F101</f>
        <v>-2.6994028629856296E-3</v>
      </c>
    </row>
    <row r="103" spans="1:8" x14ac:dyDescent="0.3">
      <c r="A103" s="2">
        <v>44607</v>
      </c>
      <c r="B103" s="1">
        <v>123.769997</v>
      </c>
      <c r="C103" s="1">
        <v>126.80500000000001</v>
      </c>
      <c r="D103" s="1">
        <v>123.37799800000001</v>
      </c>
      <c r="E103" s="1">
        <v>126.239998</v>
      </c>
      <c r="F103" s="1">
        <v>126.239998</v>
      </c>
      <c r="G103" s="1">
        <v>14634700</v>
      </c>
      <c r="H103" s="1">
        <f>(BABA_6_new[[#This Row],[Adj Close]]-F102)/F102</f>
        <v>3.5433071447392848E-2</v>
      </c>
    </row>
    <row r="104" spans="1:8" x14ac:dyDescent="0.3">
      <c r="A104" s="2">
        <v>44608</v>
      </c>
      <c r="B104" s="1">
        <v>125.610001</v>
      </c>
      <c r="C104" s="1">
        <v>127.58000199999999</v>
      </c>
      <c r="D104" s="1">
        <v>124.510002</v>
      </c>
      <c r="E104" s="1">
        <v>125.55999799999999</v>
      </c>
      <c r="F104" s="1">
        <v>125.55999799999999</v>
      </c>
      <c r="G104" s="1">
        <v>17993300</v>
      </c>
      <c r="H104" s="1">
        <f>(BABA_6_new[[#This Row],[Adj Close]]-F103)/F103</f>
        <v>-5.3865653578353736E-3</v>
      </c>
    </row>
    <row r="105" spans="1:8" x14ac:dyDescent="0.3">
      <c r="A105" s="2">
        <v>44609</v>
      </c>
      <c r="B105" s="1">
        <v>125</v>
      </c>
      <c r="C105" s="1">
        <v>129.39999399999999</v>
      </c>
      <c r="D105" s="1">
        <v>124.056</v>
      </c>
      <c r="E105" s="1">
        <v>124.43</v>
      </c>
      <c r="F105" s="1">
        <v>124.43</v>
      </c>
      <c r="G105" s="1">
        <v>15906000</v>
      </c>
      <c r="H105" s="1">
        <f>(BABA_6_new[[#This Row],[Adj Close]]-F104)/F104</f>
        <v>-8.9996656419187443E-3</v>
      </c>
    </row>
    <row r="106" spans="1:8" x14ac:dyDescent="0.3">
      <c r="A106" s="2">
        <v>44610</v>
      </c>
      <c r="B106" s="1">
        <v>120.879997</v>
      </c>
      <c r="C106" s="1">
        <v>120.879997</v>
      </c>
      <c r="D106" s="1">
        <v>117.199997</v>
      </c>
      <c r="E106" s="1">
        <v>118.989998</v>
      </c>
      <c r="F106" s="1">
        <v>118.989998</v>
      </c>
      <c r="G106" s="1">
        <v>21201400</v>
      </c>
      <c r="H106" s="1">
        <f>(BABA_6_new[[#This Row],[Adj Close]]-F105)/F105</f>
        <v>-4.3719376356184253E-2</v>
      </c>
    </row>
    <row r="107" spans="1:8" x14ac:dyDescent="0.3">
      <c r="A107" s="2">
        <v>44614</v>
      </c>
      <c r="B107" s="1">
        <v>114</v>
      </c>
      <c r="C107" s="1">
        <v>114.849998</v>
      </c>
      <c r="D107" s="1">
        <v>112.05999799999999</v>
      </c>
      <c r="E107" s="1">
        <v>112.93</v>
      </c>
      <c r="F107" s="1">
        <v>112.93</v>
      </c>
      <c r="G107" s="1">
        <v>21755100</v>
      </c>
      <c r="H107" s="1">
        <f>(BABA_6_new[[#This Row],[Adj Close]]-F106)/F106</f>
        <v>-5.0928633514221867E-2</v>
      </c>
    </row>
    <row r="108" spans="1:8" x14ac:dyDescent="0.3">
      <c r="A108" s="2">
        <v>44615</v>
      </c>
      <c r="B108" s="1">
        <v>115.099998</v>
      </c>
      <c r="C108" s="1">
        <v>115.400002</v>
      </c>
      <c r="D108" s="1">
        <v>109.599998</v>
      </c>
      <c r="E108" s="1">
        <v>109.720001</v>
      </c>
      <c r="F108" s="1">
        <v>109.720001</v>
      </c>
      <c r="G108" s="1">
        <v>24489200</v>
      </c>
      <c r="H108" s="1">
        <f>(BABA_6_new[[#This Row],[Adj Close]]-F107)/F107</f>
        <v>-2.8424679004693264E-2</v>
      </c>
    </row>
    <row r="109" spans="1:8" x14ac:dyDescent="0.3">
      <c r="A109" s="2">
        <v>44616</v>
      </c>
      <c r="B109" s="1">
        <v>100.07399700000001</v>
      </c>
      <c r="C109" s="1">
        <v>108.949997</v>
      </c>
      <c r="D109" s="1">
        <v>100.019997</v>
      </c>
      <c r="E109" s="1">
        <v>108.93</v>
      </c>
      <c r="F109" s="1">
        <v>108.93</v>
      </c>
      <c r="G109" s="1">
        <v>35294700</v>
      </c>
      <c r="H109" s="1">
        <f>(BABA_6_new[[#This Row],[Adj Close]]-F108)/F108</f>
        <v>-7.2001548742237943E-3</v>
      </c>
    </row>
    <row r="110" spans="1:8" x14ac:dyDescent="0.3">
      <c r="A110" s="2">
        <v>44617</v>
      </c>
      <c r="B110" s="1">
        <v>107.889999</v>
      </c>
      <c r="C110" s="1">
        <v>108.550003</v>
      </c>
      <c r="D110" s="1">
        <v>104</v>
      </c>
      <c r="E110" s="1">
        <v>107.94000200000001</v>
      </c>
      <c r="F110" s="1">
        <v>107.94000200000001</v>
      </c>
      <c r="G110" s="1">
        <v>21428400</v>
      </c>
      <c r="H110" s="1">
        <f>(BABA_6_new[[#This Row],[Adj Close]]-F109)/F109</f>
        <v>-9.0883870375470469E-3</v>
      </c>
    </row>
    <row r="111" spans="1:8" x14ac:dyDescent="0.3">
      <c r="A111" s="2">
        <v>44620</v>
      </c>
      <c r="B111" s="1">
        <v>105.970001</v>
      </c>
      <c r="C111" s="1">
        <v>107.489998</v>
      </c>
      <c r="D111" s="1">
        <v>103.639999</v>
      </c>
      <c r="E111" s="1">
        <v>105.19000200000001</v>
      </c>
      <c r="F111" s="1">
        <v>105.19000200000001</v>
      </c>
      <c r="G111" s="1">
        <v>23063500</v>
      </c>
      <c r="H111" s="1">
        <f>(BABA_6_new[[#This Row],[Adj Close]]-F110)/F110</f>
        <v>-2.5477116444744922E-2</v>
      </c>
    </row>
    <row r="112" spans="1:8" x14ac:dyDescent="0.3">
      <c r="A112" s="2">
        <v>44621</v>
      </c>
      <c r="B112" s="1">
        <v>105.849998</v>
      </c>
      <c r="C112" s="1">
        <v>111.25</v>
      </c>
      <c r="D112" s="1">
        <v>105.849998</v>
      </c>
      <c r="E112" s="1">
        <v>107.089996</v>
      </c>
      <c r="F112" s="1">
        <v>107.089996</v>
      </c>
      <c r="G112" s="1">
        <v>21218500</v>
      </c>
      <c r="H112" s="1">
        <f>(BABA_6_new[[#This Row],[Adj Close]]-F111)/F111</f>
        <v>1.8062496091596162E-2</v>
      </c>
    </row>
    <row r="113" spans="1:8" x14ac:dyDescent="0.3">
      <c r="A113" s="2">
        <v>44622</v>
      </c>
      <c r="B113" s="1">
        <v>107.389999</v>
      </c>
      <c r="C113" s="1">
        <v>107.389999</v>
      </c>
      <c r="D113" s="1">
        <v>103.239998</v>
      </c>
      <c r="E113" s="1">
        <v>105.41999800000001</v>
      </c>
      <c r="F113" s="1">
        <v>105.41999800000001</v>
      </c>
      <c r="G113" s="1">
        <v>20791800</v>
      </c>
      <c r="H113" s="1">
        <f>(BABA_6_new[[#This Row],[Adj Close]]-F112)/F112</f>
        <v>-1.5594341790805488E-2</v>
      </c>
    </row>
    <row r="114" spans="1:8" x14ac:dyDescent="0.3">
      <c r="A114" s="2">
        <v>44623</v>
      </c>
      <c r="B114" s="1">
        <v>106.029999</v>
      </c>
      <c r="C114" s="1">
        <v>106.629997</v>
      </c>
      <c r="D114" s="1">
        <v>101.07</v>
      </c>
      <c r="E114" s="1">
        <v>102.050003</v>
      </c>
      <c r="F114" s="1">
        <v>102.050003</v>
      </c>
      <c r="G114" s="1">
        <v>21725900</v>
      </c>
      <c r="H114" s="1">
        <f>(BABA_6_new[[#This Row],[Adj Close]]-F113)/F113</f>
        <v>-3.1967321797900267E-2</v>
      </c>
    </row>
    <row r="115" spans="1:8" x14ac:dyDescent="0.3">
      <c r="A115" s="2">
        <v>44624</v>
      </c>
      <c r="B115" s="1">
        <v>100.290001</v>
      </c>
      <c r="C115" s="1">
        <v>104.389999</v>
      </c>
      <c r="D115" s="1">
        <v>99.330001999999993</v>
      </c>
      <c r="E115" s="1">
        <v>100.599998</v>
      </c>
      <c r="F115" s="1">
        <v>100.599998</v>
      </c>
      <c r="G115" s="1">
        <v>24574700</v>
      </c>
      <c r="H115" s="1">
        <f>(BABA_6_new[[#This Row],[Adj Close]]-F114)/F114</f>
        <v>-1.4208769792980842E-2</v>
      </c>
    </row>
    <row r="116" spans="1:8" x14ac:dyDescent="0.3">
      <c r="A116" s="2">
        <v>44627</v>
      </c>
      <c r="B116" s="1">
        <v>99.559997999999993</v>
      </c>
      <c r="C116" s="1">
        <v>103.360001</v>
      </c>
      <c r="D116" s="1">
        <v>98.599997999999999</v>
      </c>
      <c r="E116" s="1">
        <v>98.660004000000001</v>
      </c>
      <c r="F116" s="1">
        <v>98.660004000000001</v>
      </c>
      <c r="G116" s="1">
        <v>20679400</v>
      </c>
      <c r="H116" s="1">
        <f>(BABA_6_new[[#This Row],[Adj Close]]-F115)/F115</f>
        <v>-1.9284234975829709E-2</v>
      </c>
    </row>
    <row r="117" spans="1:8" x14ac:dyDescent="0.3">
      <c r="A117" s="2">
        <v>44628</v>
      </c>
      <c r="B117" s="1">
        <v>99.32</v>
      </c>
      <c r="C117" s="1">
        <v>100.910004</v>
      </c>
      <c r="D117" s="1">
        <v>95.57</v>
      </c>
      <c r="E117" s="1">
        <v>97.5</v>
      </c>
      <c r="F117" s="1">
        <v>97.5</v>
      </c>
      <c r="G117" s="1">
        <v>23275500</v>
      </c>
      <c r="H117" s="1">
        <f>(BABA_6_new[[#This Row],[Adj Close]]-F116)/F116</f>
        <v>-1.1757591252479584E-2</v>
      </c>
    </row>
    <row r="118" spans="1:8" x14ac:dyDescent="0.3">
      <c r="A118" s="2">
        <v>44629</v>
      </c>
      <c r="B118" s="1">
        <v>100.260002</v>
      </c>
      <c r="C118" s="1">
        <v>100.970001</v>
      </c>
      <c r="D118" s="1">
        <v>98.32</v>
      </c>
      <c r="E118" s="1">
        <v>100.93</v>
      </c>
      <c r="F118" s="1">
        <v>100.93</v>
      </c>
      <c r="G118" s="1">
        <v>20853600</v>
      </c>
      <c r="H118" s="1">
        <f>(BABA_6_new[[#This Row],[Adj Close]]-F117)/F117</f>
        <v>3.5179487179487247E-2</v>
      </c>
    </row>
    <row r="119" spans="1:8" x14ac:dyDescent="0.3">
      <c r="A119" s="2">
        <v>44630</v>
      </c>
      <c r="B119" s="1">
        <v>95.190002000000007</v>
      </c>
      <c r="C119" s="1">
        <v>95.699996999999996</v>
      </c>
      <c r="D119" s="1">
        <v>90.82</v>
      </c>
      <c r="E119" s="1">
        <v>92.919998000000007</v>
      </c>
      <c r="F119" s="1">
        <v>92.919998000000007</v>
      </c>
      <c r="G119" s="1">
        <v>37671200</v>
      </c>
      <c r="H119" s="1">
        <f>(BABA_6_new[[#This Row],[Adj Close]]-F118)/F118</f>
        <v>-7.9361953829386697E-2</v>
      </c>
    </row>
    <row r="120" spans="1:8" x14ac:dyDescent="0.3">
      <c r="A120" s="2">
        <v>44631</v>
      </c>
      <c r="B120" s="1">
        <v>93.260002</v>
      </c>
      <c r="C120" s="1">
        <v>93.949996999999996</v>
      </c>
      <c r="D120" s="1">
        <v>86.68</v>
      </c>
      <c r="E120" s="1">
        <v>86.709998999999996</v>
      </c>
      <c r="F120" s="1">
        <v>86.709998999999996</v>
      </c>
      <c r="G120" s="1">
        <v>39277900</v>
      </c>
      <c r="H120" s="1">
        <f>(BABA_6_new[[#This Row],[Adj Close]]-F119)/F119</f>
        <v>-6.683167384484888E-2</v>
      </c>
    </row>
    <row r="121" spans="1:8" x14ac:dyDescent="0.3">
      <c r="A121" s="2">
        <v>44634</v>
      </c>
      <c r="B121" s="1">
        <v>80.699996999999996</v>
      </c>
      <c r="C121" s="1">
        <v>82.449996999999996</v>
      </c>
      <c r="D121" s="1">
        <v>77.080001999999993</v>
      </c>
      <c r="E121" s="1">
        <v>77.760002</v>
      </c>
      <c r="F121" s="1">
        <v>77.760002</v>
      </c>
      <c r="G121" s="1">
        <v>69992600</v>
      </c>
      <c r="H121" s="1">
        <f>(BABA_6_new[[#This Row],[Adj Close]]-F120)/F120</f>
        <v>-0.10321758855054301</v>
      </c>
    </row>
    <row r="122" spans="1:8" x14ac:dyDescent="0.3">
      <c r="A122" s="2">
        <v>44635</v>
      </c>
      <c r="B122" s="1">
        <v>75.099997999999999</v>
      </c>
      <c r="C122" s="1">
        <v>80.139999000000003</v>
      </c>
      <c r="D122" s="1">
        <v>73.279999000000004</v>
      </c>
      <c r="E122" s="1">
        <v>76.760002</v>
      </c>
      <c r="F122" s="1">
        <v>76.760002</v>
      </c>
      <c r="G122" s="1">
        <v>86209300</v>
      </c>
      <c r="H122" s="1">
        <f>(BABA_6_new[[#This Row],[Adj Close]]-F121)/F121</f>
        <v>-1.2860081973763324E-2</v>
      </c>
    </row>
    <row r="123" spans="1:8" x14ac:dyDescent="0.3">
      <c r="A123" s="2">
        <v>44636</v>
      </c>
      <c r="B123" s="1">
        <v>92</v>
      </c>
      <c r="C123" s="1">
        <v>105.739998</v>
      </c>
      <c r="D123" s="1">
        <v>87.120002999999997</v>
      </c>
      <c r="E123" s="1">
        <v>104.980003</v>
      </c>
      <c r="F123" s="1">
        <v>104.980003</v>
      </c>
      <c r="G123" s="1">
        <v>159834300</v>
      </c>
      <c r="H123" s="1">
        <f>(BABA_6_new[[#This Row],[Adj Close]]-F122)/F122</f>
        <v>0.367639398967186</v>
      </c>
    </row>
    <row r="124" spans="1:8" x14ac:dyDescent="0.3">
      <c r="A124" s="2">
        <v>44637</v>
      </c>
      <c r="B124" s="1">
        <v>99.139999000000003</v>
      </c>
      <c r="C124" s="1">
        <v>101.889999</v>
      </c>
      <c r="D124" s="1">
        <v>95.769997000000004</v>
      </c>
      <c r="E124" s="1">
        <v>100.370003</v>
      </c>
      <c r="F124" s="1">
        <v>100.370003</v>
      </c>
      <c r="G124" s="1">
        <v>80663200</v>
      </c>
      <c r="H124" s="1">
        <f>(BABA_6_new[[#This Row],[Adj Close]]-F123)/F123</f>
        <v>-4.3913125054873541E-2</v>
      </c>
    </row>
    <row r="125" spans="1:8" x14ac:dyDescent="0.3">
      <c r="A125" s="2">
        <v>44638</v>
      </c>
      <c r="B125" s="1">
        <v>100.5</v>
      </c>
      <c r="C125" s="1">
        <v>111.739998</v>
      </c>
      <c r="D125" s="1">
        <v>99.599997999999999</v>
      </c>
      <c r="E125" s="1">
        <v>108.300003</v>
      </c>
      <c r="F125" s="1">
        <v>108.300003</v>
      </c>
      <c r="G125" s="1">
        <v>83715800</v>
      </c>
      <c r="H125" s="1">
        <f>(BABA_6_new[[#This Row],[Adj Close]]-F124)/F124</f>
        <v>7.900766925353192E-2</v>
      </c>
    </row>
    <row r="126" spans="1:8" x14ac:dyDescent="0.3">
      <c r="A126" s="2">
        <v>44641</v>
      </c>
      <c r="B126" s="1">
        <v>102.80999799999999</v>
      </c>
      <c r="C126" s="1">
        <v>105.68</v>
      </c>
      <c r="D126" s="1">
        <v>98.699996999999996</v>
      </c>
      <c r="E126" s="1">
        <v>103.589996</v>
      </c>
      <c r="F126" s="1">
        <v>103.589996</v>
      </c>
      <c r="G126" s="1">
        <v>58686100</v>
      </c>
      <c r="H126" s="1">
        <f>(BABA_6_new[[#This Row],[Adj Close]]-F125)/F125</f>
        <v>-4.3490368139694369E-2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0F3518-CE66-476F-A38E-0FAE778F5E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BABA_3_new</vt:lpstr>
      <vt:lpstr>BABA_6_new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Monti</dc:creator>
  <cp:lastModifiedBy>Sebastiano Monti</cp:lastModifiedBy>
  <dcterms:created xsi:type="dcterms:W3CDTF">2022-03-21T18:01:02Z</dcterms:created>
  <dcterms:modified xsi:type="dcterms:W3CDTF">2022-03-24T21:47:28Z</dcterms:modified>
</cp:coreProperties>
</file>