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áctica 2" sheetId="1" r:id="rId3"/>
    <sheet state="visible" name="Copia de Práctica 2" sheetId="2" r:id="rId4"/>
  </sheets>
  <definedNames/>
  <calcPr/>
</workbook>
</file>

<file path=xl/sharedStrings.xml><?xml version="1.0" encoding="utf-8"?>
<sst xmlns="http://schemas.openxmlformats.org/spreadsheetml/2006/main" count="265" uniqueCount="147">
  <si>
    <t>Resultados Práctica 2</t>
  </si>
  <si>
    <t>Sistema en lazo abierto -&gt; parámetros sistema</t>
  </si>
  <si>
    <t>Modelizar(F.T)</t>
  </si>
  <si>
    <t>Sintonizar controlador PID -&gt; lazo cerrado</t>
  </si>
  <si>
    <t>Sintonizar controlador</t>
  </si>
  <si>
    <t>a)Ejecutar sistema -&gt; resultados de parámetros del sistema al workSpace</t>
  </si>
  <si>
    <t>Gráfica obtenida</t>
  </si>
  <si>
    <t>Parámetros del sistema iniciales</t>
  </si>
  <si>
    <t>Retardo</t>
  </si>
  <si>
    <t>To</t>
  </si>
  <si>
    <t>3,651 s</t>
  </si>
  <si>
    <t>Ganancia</t>
  </si>
  <si>
    <t>K</t>
  </si>
  <si>
    <t>Cte de tiempo</t>
  </si>
  <si>
    <t>Tp</t>
  </si>
  <si>
    <t>15,045s</t>
  </si>
  <si>
    <t>para el cálculo de Tp</t>
  </si>
  <si>
    <t>b) tipo Sistema=1</t>
  </si>
  <si>
    <t>0.632 * k = y para Tp</t>
  </si>
  <si>
    <t>t cuando alcanzas esa y = Tp</t>
  </si>
  <si>
    <t>15,045 s</t>
  </si>
  <si>
    <t>añado bloque transfer function  y transfer delay</t>
  </si>
  <si>
    <t>para To = 3.651</t>
  </si>
  <si>
    <t>menos zoom</t>
  </si>
  <si>
    <t>To = 3.531</t>
  </si>
  <si>
    <t>más zoom</t>
  </si>
  <si>
    <t>To = 2.999</t>
  </si>
  <si>
    <t>-&gt;</t>
  </si>
  <si>
    <t>se ajuta menos</t>
  </si>
  <si>
    <t>k = 19.84</t>
  </si>
  <si>
    <t>Tp = 14s</t>
  </si>
  <si>
    <t>To = 1.621</t>
  </si>
  <si>
    <t>Tp = 13</t>
  </si>
  <si>
    <t>k</t>
  </si>
  <si>
    <t>Tipo 2</t>
  </si>
  <si>
    <t>c) ¿Por qué si el tipo de sistema es 2 no es posible que la función de transferencia sea de primer orden?</t>
  </si>
  <si>
    <t>La salida del sistema de tipo 2 tiene una oscilación, no se corresponde con un sistema de primer orden, luego no se puede simular con una funcion de transferencia de orden 1</t>
  </si>
  <si>
    <t>Cambiando la función de transferencia la salida alcanza el valor de referencia de la salida del sistema, pero la respuesta sigue siendo escalonada</t>
  </si>
  <si>
    <t>k = 19,84</t>
  </si>
  <si>
    <t>To = 30</t>
  </si>
  <si>
    <t>Controlador PID</t>
  </si>
  <si>
    <t>Sistema en lazo cerrado</t>
  </si>
  <si>
    <t>Con realimentación unitaria negativa</t>
  </si>
  <si>
    <t>PLANTA TIPO 1</t>
  </si>
  <si>
    <t>El sistema en lazo cerrado se hace inestable por lo que hay que añadir un bloque gain</t>
  </si>
  <si>
    <t>PLANTA TIPO 2</t>
  </si>
  <si>
    <t>El sitema en lazo cerrado tiene más oscilaciones que en lazo abierto pero no se hace inestable</t>
  </si>
  <si>
    <t>2.2_1</t>
  </si>
  <si>
    <t>a)</t>
  </si>
  <si>
    <t>tipo de planta 1</t>
  </si>
  <si>
    <t>Método de Ziegler-Nichols</t>
  </si>
  <si>
    <t>Obtengo la salida:</t>
  </si>
  <si>
    <t>Planta tipo 1</t>
  </si>
  <si>
    <t>Lazo Cerrado</t>
  </si>
  <si>
    <t>Sintonizar PID</t>
  </si>
  <si>
    <t>-Sistema es inestable</t>
  </si>
  <si>
    <t>sin controlar</t>
  </si>
  <si>
    <t>Lazo abierto</t>
  </si>
  <si>
    <t>sistema L.Abierto</t>
  </si>
  <si>
    <t>Sistema estable con una respuesta escalonada</t>
  </si>
  <si>
    <t>Planta tipo 2</t>
  </si>
  <si>
    <t>Lazo cerrado</t>
  </si>
  <si>
    <r>
      <rPr>
        <b/>
      </rPr>
      <t xml:space="preserve">Paso1: </t>
    </r>
    <r>
      <t>obtener retardo, ganancia, cte tiempo</t>
    </r>
  </si>
  <si>
    <t>Sintonía cualitativa del controlador PID en L.abierto</t>
  </si>
  <si>
    <r>
      <rPr>
        <b/>
      </rPr>
      <t xml:space="preserve">Paso 2: </t>
    </r>
    <r>
      <t>calcular parámetros PID con la tabla</t>
    </r>
  </si>
  <si>
    <r>
      <t xml:space="preserve">La diferencia en el caso de un tipo de planta 2, entre Lazo abierto y Lazo cerrado no es muy grande pero en el caso de tener lazo cerrado se realizan </t>
    </r>
    <r>
      <rPr>
        <b/>
      </rPr>
      <t>más oscilaciones</t>
    </r>
    <r>
      <t xml:space="preserve"> hasta que se entra en la fase de estabilización, mientras que en</t>
    </r>
    <r>
      <rPr>
        <b/>
      </rPr>
      <t xml:space="preserve"> lazo abierto apenas hay una oscilación</t>
    </r>
  </si>
  <si>
    <t>(en la que se alcanza la sobrelongación)</t>
  </si>
  <si>
    <t>Con los parámetros ya obtenidos en el apartado anterior:</t>
  </si>
  <si>
    <r>
      <rPr>
        <b/>
      </rPr>
      <t>b)</t>
    </r>
    <r>
      <t>En ambos casos(planta tipo 1 y tipo 2) cuando tenemos un sistema en lazo cerrado podemos decir que la estabilidad disminuye, sin tener un controlador que regule la salida</t>
    </r>
  </si>
  <si>
    <r>
      <rPr>
        <b/>
      </rPr>
      <t xml:space="preserve">Paso1: </t>
    </r>
    <r>
      <t>Sintonizar PID : obtener retardo, ganancia, cte tiempo</t>
    </r>
  </si>
  <si>
    <r>
      <rPr>
        <b/>
      </rPr>
      <t xml:space="preserve">Paso 2: </t>
    </r>
    <r>
      <t>calcular parámetros PID con la tabla</t>
    </r>
  </si>
  <si>
    <t>tipo planta 1, L.abierto</t>
  </si>
  <si>
    <t>-&gt; Obtenciión de parámetros en el apartado anterior</t>
  </si>
  <si>
    <t>Con los parámetros calculados abajo</t>
  </si>
  <si>
    <t>P = 1</t>
  </si>
  <si>
    <t>Kp</t>
  </si>
  <si>
    <t>I= 0</t>
  </si>
  <si>
    <t>D = 0</t>
  </si>
  <si>
    <t>Ti</t>
  </si>
  <si>
    <t>Td</t>
  </si>
  <si>
    <t>P</t>
  </si>
  <si>
    <t>PI</t>
  </si>
  <si>
    <t>PID</t>
  </si>
  <si>
    <t>Controlador PID:</t>
  </si>
  <si>
    <t>kp</t>
  </si>
  <si>
    <t xml:space="preserve"> Parámetros iniciales calculados</t>
  </si>
  <si>
    <t>Ki</t>
  </si>
  <si>
    <t>kd</t>
  </si>
  <si>
    <t>Gráfica 1(PID)</t>
  </si>
  <si>
    <t>Gráfica 2(PI)</t>
  </si>
  <si>
    <t xml:space="preserve">kp = </t>
  </si>
  <si>
    <t>ki=</t>
  </si>
  <si>
    <t>Aplicamos las ganancias calculadas para los controladores P, PI  y PID</t>
  </si>
  <si>
    <t>El PID da el mejor resultado, tiene sobrelongación en la fase de transición, pero llega a la fase estacionaria. La gráfica del error alcanza valores menores que el controlador P</t>
  </si>
  <si>
    <t xml:space="preserve">kd= </t>
  </si>
  <si>
    <t>Ki disminuye ess</t>
  </si>
  <si>
    <t>Gráfica 1</t>
  </si>
  <si>
    <t>Gráfica 2</t>
  </si>
  <si>
    <t>En Lazo cerrado calcular salidas y ess</t>
  </si>
  <si>
    <t>Con el controlador PI la salida del sistema es inestable, pues la acción derivativa mejoraba la estabilidad y la hemos eliminado</t>
  </si>
  <si>
    <t>Obtención de parámetros</t>
  </si>
  <si>
    <t>Con el controlador P , la velocidad de respuesta del sistema es similar al PID pero ha aumentado el ess, pues la acción integral se encargaba justo de eliminar el error estacionario</t>
  </si>
  <si>
    <t xml:space="preserve">Tu = </t>
  </si>
  <si>
    <t>Ku =</t>
  </si>
  <si>
    <t>Aplicar lazo cerrado al controlador con los parámetros obtenidos</t>
  </si>
  <si>
    <t>2_2_2</t>
  </si>
  <si>
    <t>Tipo planta 2</t>
  </si>
  <si>
    <t xml:space="preserve">bloque gain : </t>
  </si>
  <si>
    <t xml:space="preserve"> Sistema críticamente estable</t>
  </si>
  <si>
    <t xml:space="preserve">ku = </t>
  </si>
  <si>
    <t>ir probando a variar kp, ki, kd</t>
  </si>
  <si>
    <t>PID:</t>
  </si>
  <si>
    <t>salida sistema</t>
  </si>
  <si>
    <t>salida func transf</t>
  </si>
  <si>
    <t>19.84</t>
  </si>
  <si>
    <t>hace más oscilaciones</t>
  </si>
  <si>
    <t xml:space="preserve">P </t>
  </si>
  <si>
    <t>es parecido a PID</t>
  </si>
  <si>
    <t>Ninguno llega al valor esperado</t>
  </si>
  <si>
    <t>ki</t>
  </si>
  <si>
    <t>2_2_3</t>
  </si>
  <si>
    <t>Si aumento mucho la Ki para poder eliminar el enorme error estacionario, el sistema pasa a ser fuertemente inestable</t>
  </si>
  <si>
    <t>Si además aumento la Kd, la estabilidad mejora y entonces el sistema deja de ser inestable pero no conseguimos reducir el error estacionario</t>
  </si>
  <si>
    <t>2_2_4</t>
  </si>
  <si>
    <t>con los p, Ki, kd calculados anteriormente en el PID</t>
  </si>
  <si>
    <t>El PID es el que mejor gráfica de error tiene (para la mayor parte del tiempo el error en el estacionamiento es menor que para un PI o un P)</t>
  </si>
  <si>
    <t>Modificar las ganancias del controlador PID y ver qué obtenemos</t>
  </si>
  <si>
    <t>El PD es el mejor que el Pporque además de hacer estable la salida del sistema el tiempo de subida es menor, es decir, la velocidad aumenta y la accion integral hace que el sistema sea muy inestable luego no nos vale PI ni PID</t>
  </si>
  <si>
    <t>Elegimos sistema tipo 1</t>
  </si>
  <si>
    <t>planta tipo 2</t>
  </si>
  <si>
    <t>2_3</t>
  </si>
  <si>
    <t>Repetimos apartado 2.2.2</t>
  </si>
  <si>
    <t xml:space="preserve">kp </t>
  </si>
  <si>
    <t>Al añadirle ruido el sistrema pasa de ser estable a ser inestable</t>
  </si>
  <si>
    <t>si T de la entrada variable es 35 el tiempo de respuesta(tiempo de retardo) es mejor que para T = 40</t>
  </si>
  <si>
    <t>T = 36 igual</t>
  </si>
  <si>
    <t>para T = 31 es demasiado poco tiempo de respuesta y no llega alcanzar el valor esperado, se pasa al mandar una señal de control mas extrema</t>
  </si>
  <si>
    <t>si sintonizo PID, reduciendo Kd = 0 ya que kd es la que amplifica la señal de ruido el sistema sigue siendo inestable , el ruido afecta igual, aunque la gráfica de salida es oscilatoria y se acerca a ser criticamente estable</t>
  </si>
  <si>
    <t xml:space="preserve">Mejores parametros </t>
  </si>
  <si>
    <t>valor max = 1</t>
  </si>
  <si>
    <t>valor min = 0</t>
  </si>
  <si>
    <t>T = 35</t>
  </si>
  <si>
    <t>Añadir ruido</t>
  </si>
  <si>
    <t>Ver efecto sobre kd</t>
  </si>
  <si>
    <t>Con ruido aumenta muy bruscamente la perturbación del control por tener la componente de acción derivatiba</t>
  </si>
  <si>
    <t>pero no podemos quitar kd porque es la que aumenta la estabilidad de la salida del sistema</t>
  </si>
  <si>
    <t>con ruido 1 se ve como se estabiliza la señal de salida, hay mas oscilaciones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</si>
</sst>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.m"/>
    <numFmt numFmtId="165" formatCode="#,##0.000000"/>
    <numFmt numFmtId="166" formatCode="#,##0.000"/>
    <numFmt numFmtId="167" formatCode="#,##0.0000"/>
    <numFmt numFmtId="168" formatCode="#,##0.00000"/>
  </numFmts>
  <fonts count="9">
    <font>
      <sz val="10.0"/>
      <color rgb="FF000000"/>
      <name val="Arial"/>
    </font>
    <font>
      <b/>
      <sz val="12.0"/>
      <color rgb="FF000000"/>
      <name val="Arial"/>
    </font>
    <font>
      <b/>
    </font>
    <font>
      <color rgb="FF000000"/>
      <name val="Arial"/>
    </font>
    <font>
      <b/>
      <color rgb="FF000000"/>
      <name val="Arial"/>
    </font>
    <font/>
    <font>
      <sz val="11.0"/>
      <color rgb="FF000000"/>
      <name val="Arial"/>
    </font>
    <font>
      <b/>
      <sz val="11.0"/>
      <color rgb="FF000000"/>
      <name val="Arial"/>
    </font>
    <font>
      <name val="Arial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B6D7A8"/>
        <bgColor rgb="FFB6D7A8"/>
      </patternFill>
    </fill>
    <fill>
      <patternFill patternType="solid">
        <fgColor rgb="FFEAD1DC"/>
        <bgColor rgb="FFEAD1DC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5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/>
    </xf>
    <xf borderId="0" fillId="0" fontId="2" numFmtId="0" xfId="0" applyFont="1"/>
    <xf borderId="0" fillId="2" fontId="3" numFmtId="0" xfId="0" applyAlignment="1" applyFont="1">
      <alignment horizontal="left" readingOrder="0"/>
    </xf>
    <xf borderId="0" fillId="0" fontId="2" numFmtId="0" xfId="0" applyAlignment="1" applyFont="1">
      <alignment readingOrder="0"/>
    </xf>
    <xf borderId="0" fillId="2" fontId="4" numFmtId="0" xfId="0" applyAlignment="1" applyFont="1">
      <alignment horizontal="left" readingOrder="0"/>
    </xf>
    <xf borderId="0" fillId="3" fontId="3" numFmtId="0" xfId="0" applyAlignment="1" applyFill="1" applyFont="1">
      <alignment horizontal="left" readingOrder="0"/>
    </xf>
    <xf borderId="0" fillId="0" fontId="2" numFmtId="0" xfId="0" applyAlignment="1" applyFont="1">
      <alignment readingOrder="0" shrinkToFit="0" wrapText="1"/>
    </xf>
    <xf borderId="0" fillId="0" fontId="5" numFmtId="0" xfId="0" applyAlignment="1" applyFont="1">
      <alignment readingOrder="0"/>
    </xf>
    <xf borderId="0" fillId="0" fontId="6" numFmtId="0" xfId="0" applyFont="1"/>
    <xf borderId="0" fillId="0" fontId="5" numFmtId="0" xfId="0" applyAlignment="1" applyFont="1">
      <alignment horizontal="left" readingOrder="0" shrinkToFit="0" vertical="bottom" wrapText="0"/>
    </xf>
    <xf borderId="0" fillId="0" fontId="5" numFmtId="0" xfId="0" applyAlignment="1" applyFont="1">
      <alignment readingOrder="0" shrinkToFit="0" wrapText="0"/>
    </xf>
    <xf borderId="0" fillId="0" fontId="5" numFmtId="0" xfId="0" applyAlignment="1" applyFont="1">
      <alignment readingOrder="0" shrinkToFit="0" wrapText="1"/>
    </xf>
    <xf borderId="0" fillId="0" fontId="6" numFmtId="0" xfId="0" applyAlignment="1" applyFont="1">
      <alignment readingOrder="0"/>
    </xf>
    <xf borderId="0" fillId="2" fontId="6" numFmtId="0" xfId="0" applyAlignment="1" applyFont="1">
      <alignment horizontal="left" readingOrder="0"/>
    </xf>
    <xf borderId="0" fillId="0" fontId="5" numFmtId="0" xfId="0" applyAlignment="1" applyFont="1">
      <alignment horizontal="left"/>
    </xf>
    <xf borderId="0" fillId="0" fontId="5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3" fontId="5" numFmtId="0" xfId="0" applyAlignment="1" applyFont="1">
      <alignment readingOrder="0"/>
    </xf>
    <xf borderId="0" fillId="3" fontId="4" numFmtId="0" xfId="0" applyAlignment="1" applyFont="1">
      <alignment horizontal="left" readingOrder="0" shrinkToFit="0" vertical="top" wrapText="1"/>
    </xf>
    <xf borderId="0" fillId="3" fontId="4" numFmtId="0" xfId="0" applyAlignment="1" applyFont="1">
      <alignment horizontal="right" readingOrder="0" shrinkToFit="0" vertical="top" wrapText="1"/>
    </xf>
    <xf borderId="0" fillId="3" fontId="2" numFmtId="0" xfId="0" applyAlignment="1" applyFont="1">
      <alignment readingOrder="0" shrinkToFit="0" wrapText="0"/>
    </xf>
    <xf borderId="0" fillId="0" fontId="5" numFmtId="164" xfId="0" applyAlignment="1" applyFont="1" applyNumberFormat="1">
      <alignment readingOrder="0" shrinkToFit="0" wrapText="1"/>
    </xf>
    <xf borderId="0" fillId="0" fontId="5" numFmtId="164" xfId="0" applyAlignment="1" applyFont="1" applyNumberFormat="1">
      <alignment readingOrder="0"/>
    </xf>
    <xf borderId="0" fillId="3" fontId="5" numFmtId="164" xfId="0" applyAlignment="1" applyFont="1" applyNumberFormat="1">
      <alignment readingOrder="0" shrinkToFit="0" vertical="top" wrapText="1"/>
    </xf>
    <xf borderId="0" fillId="3" fontId="7" numFmtId="0" xfId="0" applyAlignment="1" applyFont="1">
      <alignment horizontal="left" readingOrder="0"/>
    </xf>
    <xf borderId="1" fillId="0" fontId="5" numFmtId="0" xfId="0" applyBorder="1" applyFont="1"/>
    <xf borderId="1" fillId="0" fontId="5" numFmtId="0" xfId="0" applyAlignment="1" applyBorder="1" applyFont="1">
      <alignment readingOrder="0"/>
    </xf>
    <xf borderId="1" fillId="0" fontId="5" numFmtId="2" xfId="0" applyBorder="1" applyFont="1" applyNumberFormat="1"/>
    <xf borderId="0" fillId="2" fontId="3" numFmtId="0" xfId="0" applyAlignment="1" applyFont="1">
      <alignment horizontal="left" readingOrder="0" shrinkToFit="0" wrapText="1"/>
    </xf>
    <xf borderId="1" fillId="0" fontId="5" numFmtId="1" xfId="0" applyAlignment="1" applyBorder="1" applyFont="1" applyNumberFormat="1">
      <alignment readingOrder="0"/>
    </xf>
    <xf borderId="0" fillId="3" fontId="5" numFmtId="0" xfId="0" applyFont="1"/>
    <xf borderId="0" fillId="0" fontId="5" numFmtId="165" xfId="0" applyAlignment="1" applyFont="1" applyNumberFormat="1">
      <alignment readingOrder="0"/>
    </xf>
    <xf borderId="0" fillId="3" fontId="5" numFmtId="3" xfId="0" applyAlignment="1" applyFont="1" applyNumberFormat="1">
      <alignment readingOrder="0"/>
    </xf>
    <xf borderId="0" fillId="3" fontId="5" numFmtId="0" xfId="0" applyAlignment="1" applyFont="1">
      <alignment readingOrder="0" shrinkToFit="0" wrapText="1"/>
    </xf>
    <xf borderId="0" fillId="0" fontId="5" numFmtId="166" xfId="0" applyAlignment="1" applyFont="1" applyNumberFormat="1">
      <alignment readingOrder="0"/>
    </xf>
    <xf borderId="0" fillId="4" fontId="5" numFmtId="0" xfId="0" applyAlignment="1" applyFill="1" applyFont="1">
      <alignment readingOrder="0" shrinkToFit="0" wrapText="1"/>
    </xf>
    <xf borderId="2" fillId="0" fontId="5" numFmtId="0" xfId="0" applyAlignment="1" applyBorder="1" applyFont="1">
      <alignment readingOrder="0"/>
    </xf>
    <xf borderId="2" fillId="3" fontId="5" numFmtId="167" xfId="0" applyAlignment="1" applyBorder="1" applyFont="1" applyNumberFormat="1">
      <alignment readingOrder="0"/>
    </xf>
    <xf borderId="3" fillId="0" fontId="5" numFmtId="0" xfId="0" applyAlignment="1" applyBorder="1" applyFont="1">
      <alignment readingOrder="0"/>
    </xf>
    <xf borderId="0" fillId="0" fontId="5" numFmtId="167" xfId="0" applyAlignment="1" applyFont="1" applyNumberFormat="1">
      <alignment readingOrder="0"/>
    </xf>
    <xf borderId="3" fillId="3" fontId="5" numFmtId="0" xfId="0" applyAlignment="1" applyBorder="1" applyFont="1">
      <alignment readingOrder="0"/>
    </xf>
    <xf borderId="2" fillId="3" fontId="5" numFmtId="0" xfId="0" applyAlignment="1" applyBorder="1" applyFont="1">
      <alignment readingOrder="0"/>
    </xf>
    <xf borderId="2" fillId="3" fontId="5" numFmtId="0" xfId="0" applyBorder="1" applyFont="1"/>
    <xf borderId="2" fillId="0" fontId="5" numFmtId="0" xfId="0" applyBorder="1" applyFont="1"/>
    <xf borderId="0" fillId="4" fontId="5" numFmtId="0" xfId="0" applyAlignment="1" applyFont="1">
      <alignment readingOrder="0"/>
    </xf>
    <xf borderId="0" fillId="4" fontId="5" numFmtId="0" xfId="0" applyFont="1"/>
    <xf borderId="3" fillId="0" fontId="5" numFmtId="0" xfId="0" applyBorder="1" applyFont="1"/>
    <xf borderId="0" fillId="5" fontId="5" numFmtId="0" xfId="0" applyAlignment="1" applyFill="1" applyFont="1">
      <alignment readingOrder="0"/>
    </xf>
    <xf borderId="3" fillId="3" fontId="5" numFmtId="0" xfId="0" applyBorder="1" applyFont="1"/>
    <xf borderId="0" fillId="5" fontId="5" numFmtId="0" xfId="0" applyFont="1"/>
    <xf borderId="0" fillId="3" fontId="8" numFmtId="0" xfId="0" applyAlignment="1" applyFont="1">
      <alignment vertical="bottom"/>
    </xf>
    <xf borderId="0" fillId="3" fontId="8" numFmtId="168" xfId="0" applyAlignment="1" applyFont="1" applyNumberFormat="1">
      <alignment horizontal="right" readingOrder="0" vertical="bottom"/>
    </xf>
    <xf borderId="0" fillId="3" fontId="8" numFmtId="0" xfId="0" applyAlignment="1" applyFont="1">
      <alignment horizontal="right" readingOrder="0" vertical="bottom"/>
    </xf>
    <xf borderId="0" fillId="3" fontId="8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_rels/drawing1.xml.rels><?xml version="1.0" encoding="UTF-8" standalone="yes"?><Relationships xmlns="http://schemas.openxmlformats.org/package/2006/relationships"><Relationship Id="rId11" Type="http://schemas.openxmlformats.org/officeDocument/2006/relationships/image" Target="../media/image13.png"/><Relationship Id="rId10" Type="http://schemas.openxmlformats.org/officeDocument/2006/relationships/image" Target="../media/image14.png"/><Relationship Id="rId13" Type="http://schemas.openxmlformats.org/officeDocument/2006/relationships/image" Target="../media/image18.png"/><Relationship Id="rId12" Type="http://schemas.openxmlformats.org/officeDocument/2006/relationships/image" Target="../media/image16.png"/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4.png"/><Relationship Id="rId4" Type="http://schemas.openxmlformats.org/officeDocument/2006/relationships/image" Target="../media/image3.png"/><Relationship Id="rId9" Type="http://schemas.openxmlformats.org/officeDocument/2006/relationships/image" Target="../media/image8.png"/><Relationship Id="rId5" Type="http://schemas.openxmlformats.org/officeDocument/2006/relationships/image" Target="../media/image5.png"/><Relationship Id="rId6" Type="http://schemas.openxmlformats.org/officeDocument/2006/relationships/image" Target="../media/image6.png"/><Relationship Id="rId7" Type="http://schemas.openxmlformats.org/officeDocument/2006/relationships/image" Target="../media/image7.png"/><Relationship Id="rId8" Type="http://schemas.openxmlformats.org/officeDocument/2006/relationships/image" Target="../media/image10.png"/></Relationships>
</file>

<file path=xl/drawings/_rels/drawing2.xml.rels><?xml version="1.0" encoding="UTF-8" standalone="yes"?><Relationships xmlns="http://schemas.openxmlformats.org/package/2006/relationships"><Relationship Id="rId20" Type="http://schemas.openxmlformats.org/officeDocument/2006/relationships/image" Target="../media/image22.png"/><Relationship Id="rId22" Type="http://schemas.openxmlformats.org/officeDocument/2006/relationships/image" Target="../media/image23.png"/><Relationship Id="rId21" Type="http://schemas.openxmlformats.org/officeDocument/2006/relationships/image" Target="../media/image24.png"/><Relationship Id="rId24" Type="http://schemas.openxmlformats.org/officeDocument/2006/relationships/image" Target="../media/image26.png"/><Relationship Id="rId23" Type="http://schemas.openxmlformats.org/officeDocument/2006/relationships/image" Target="../media/image25.png"/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4.png"/><Relationship Id="rId4" Type="http://schemas.openxmlformats.org/officeDocument/2006/relationships/image" Target="../media/image3.png"/><Relationship Id="rId9" Type="http://schemas.openxmlformats.org/officeDocument/2006/relationships/image" Target="../media/image8.png"/><Relationship Id="rId26" Type="http://schemas.openxmlformats.org/officeDocument/2006/relationships/image" Target="../media/image28.png"/><Relationship Id="rId25" Type="http://schemas.openxmlformats.org/officeDocument/2006/relationships/image" Target="../media/image27.png"/><Relationship Id="rId28" Type="http://schemas.openxmlformats.org/officeDocument/2006/relationships/image" Target="../media/image16.png"/><Relationship Id="rId27" Type="http://schemas.openxmlformats.org/officeDocument/2006/relationships/image" Target="../media/image29.png"/><Relationship Id="rId5" Type="http://schemas.openxmlformats.org/officeDocument/2006/relationships/image" Target="../media/image5.png"/><Relationship Id="rId6" Type="http://schemas.openxmlformats.org/officeDocument/2006/relationships/image" Target="../media/image6.png"/><Relationship Id="rId29" Type="http://schemas.openxmlformats.org/officeDocument/2006/relationships/image" Target="../media/image18.png"/><Relationship Id="rId7" Type="http://schemas.openxmlformats.org/officeDocument/2006/relationships/image" Target="../media/image7.png"/><Relationship Id="rId8" Type="http://schemas.openxmlformats.org/officeDocument/2006/relationships/image" Target="../media/image10.png"/><Relationship Id="rId11" Type="http://schemas.openxmlformats.org/officeDocument/2006/relationships/image" Target="../media/image12.png"/><Relationship Id="rId10" Type="http://schemas.openxmlformats.org/officeDocument/2006/relationships/image" Target="../media/image9.png"/><Relationship Id="rId13" Type="http://schemas.openxmlformats.org/officeDocument/2006/relationships/image" Target="../media/image15.png"/><Relationship Id="rId12" Type="http://schemas.openxmlformats.org/officeDocument/2006/relationships/image" Target="../media/image11.png"/><Relationship Id="rId15" Type="http://schemas.openxmlformats.org/officeDocument/2006/relationships/image" Target="../media/image14.png"/><Relationship Id="rId14" Type="http://schemas.openxmlformats.org/officeDocument/2006/relationships/image" Target="../media/image17.png"/><Relationship Id="rId17" Type="http://schemas.openxmlformats.org/officeDocument/2006/relationships/image" Target="../media/image19.png"/><Relationship Id="rId16" Type="http://schemas.openxmlformats.org/officeDocument/2006/relationships/image" Target="../media/image13.png"/><Relationship Id="rId19" Type="http://schemas.openxmlformats.org/officeDocument/2006/relationships/image" Target="../media/image21.png"/><Relationship Id="rId18" Type="http://schemas.openxmlformats.org/officeDocument/2006/relationships/image" Target="../media/image20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952500</xdr:colOff>
      <xdr:row>8</xdr:row>
      <xdr:rowOff>200025</xdr:rowOff>
    </xdr:from>
    <xdr:ext cx="7019925" cy="3657600"/>
    <xdr:pic>
      <xdr:nvPicPr>
        <xdr:cNvPr id="0" name="image1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152400</xdr:colOff>
      <xdr:row>35</xdr:row>
      <xdr:rowOff>152400</xdr:rowOff>
    </xdr:from>
    <xdr:ext cx="2390775" cy="1581150"/>
    <xdr:pic>
      <xdr:nvPicPr>
        <xdr:cNvPr id="0" name="image2.png" title="Imagen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323850</xdr:colOff>
      <xdr:row>30</xdr:row>
      <xdr:rowOff>9525</xdr:rowOff>
    </xdr:from>
    <xdr:ext cx="1981200" cy="828675"/>
    <xdr:pic>
      <xdr:nvPicPr>
        <xdr:cNvPr id="0" name="image4.png" title="Imagen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647700</xdr:colOff>
      <xdr:row>43</xdr:row>
      <xdr:rowOff>200025</xdr:rowOff>
    </xdr:from>
    <xdr:ext cx="6486525" cy="4714875"/>
    <xdr:pic>
      <xdr:nvPicPr>
        <xdr:cNvPr id="0" name="image3.png" title="Imagen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695325</xdr:colOff>
      <xdr:row>68</xdr:row>
      <xdr:rowOff>133350</xdr:rowOff>
    </xdr:from>
    <xdr:ext cx="6134100" cy="4714875"/>
    <xdr:pic>
      <xdr:nvPicPr>
        <xdr:cNvPr id="0" name="image5.png" title="Imagen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685800</xdr:colOff>
      <xdr:row>92</xdr:row>
      <xdr:rowOff>200025</xdr:rowOff>
    </xdr:from>
    <xdr:ext cx="7896225" cy="4714875"/>
    <xdr:pic>
      <xdr:nvPicPr>
        <xdr:cNvPr id="0" name="image6.png" title="Imagen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152400</xdr:colOff>
      <xdr:row>117</xdr:row>
      <xdr:rowOff>152400</xdr:rowOff>
    </xdr:from>
    <xdr:ext cx="7896225" cy="4714875"/>
    <xdr:pic>
      <xdr:nvPicPr>
        <xdr:cNvPr id="0" name="image7.png" title="Imagen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152400</xdr:colOff>
      <xdr:row>143</xdr:row>
      <xdr:rowOff>152400</xdr:rowOff>
    </xdr:from>
    <xdr:ext cx="7896225" cy="4714875"/>
    <xdr:pic>
      <xdr:nvPicPr>
        <xdr:cNvPr id="0" name="image10.png" title="Imagen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942975</xdr:colOff>
      <xdr:row>8</xdr:row>
      <xdr:rowOff>123825</xdr:rowOff>
    </xdr:from>
    <xdr:ext cx="6572250" cy="5029200"/>
    <xdr:pic>
      <xdr:nvPicPr>
        <xdr:cNvPr id="0" name="image8.png" title="Imagen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695325</xdr:colOff>
      <xdr:row>209</xdr:row>
      <xdr:rowOff>104775</xdr:rowOff>
    </xdr:from>
    <xdr:ext cx="3619500" cy="1819275"/>
    <xdr:pic>
      <xdr:nvPicPr>
        <xdr:cNvPr id="0" name="image14.png" title="Imagen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771525</xdr:colOff>
      <xdr:row>230</xdr:row>
      <xdr:rowOff>47625</xdr:rowOff>
    </xdr:from>
    <xdr:ext cx="1952625" cy="809625"/>
    <xdr:pic>
      <xdr:nvPicPr>
        <xdr:cNvPr id="0" name="image13.png" title="Imagen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152400</xdr:colOff>
      <xdr:row>171</xdr:row>
      <xdr:rowOff>152400</xdr:rowOff>
    </xdr:from>
    <xdr:ext cx="6391275" cy="3228975"/>
    <xdr:pic>
      <xdr:nvPicPr>
        <xdr:cNvPr id="0" name="image16.png" title="Imagen"/>
        <xdr:cNvPicPr preferRelativeResize="0"/>
      </xdr:nvPicPr>
      <xdr:blipFill>
        <a:blip cstate="print" r:embed="rId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800100</xdr:colOff>
      <xdr:row>247</xdr:row>
      <xdr:rowOff>-47625</xdr:rowOff>
    </xdr:from>
    <xdr:ext cx="6105525" cy="4886325"/>
    <xdr:pic>
      <xdr:nvPicPr>
        <xdr:cNvPr id="0" name="image18.png" title="Imagen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952500</xdr:colOff>
      <xdr:row>8</xdr:row>
      <xdr:rowOff>200025</xdr:rowOff>
    </xdr:from>
    <xdr:ext cx="7019925" cy="3657600"/>
    <xdr:pic>
      <xdr:nvPicPr>
        <xdr:cNvPr id="0" name="image1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152400</xdr:colOff>
      <xdr:row>35</xdr:row>
      <xdr:rowOff>152400</xdr:rowOff>
    </xdr:from>
    <xdr:ext cx="2390775" cy="1581150"/>
    <xdr:pic>
      <xdr:nvPicPr>
        <xdr:cNvPr id="0" name="image2.png" title="Imagen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323850</xdr:colOff>
      <xdr:row>30</xdr:row>
      <xdr:rowOff>9525</xdr:rowOff>
    </xdr:from>
    <xdr:ext cx="1981200" cy="828675"/>
    <xdr:pic>
      <xdr:nvPicPr>
        <xdr:cNvPr id="0" name="image4.png" title="Imagen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647700</xdr:colOff>
      <xdr:row>43</xdr:row>
      <xdr:rowOff>200025</xdr:rowOff>
    </xdr:from>
    <xdr:ext cx="6486525" cy="4714875"/>
    <xdr:pic>
      <xdr:nvPicPr>
        <xdr:cNvPr id="0" name="image3.png" title="Imagen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695325</xdr:colOff>
      <xdr:row>68</xdr:row>
      <xdr:rowOff>133350</xdr:rowOff>
    </xdr:from>
    <xdr:ext cx="6134100" cy="4714875"/>
    <xdr:pic>
      <xdr:nvPicPr>
        <xdr:cNvPr id="0" name="image5.png" title="Imagen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685800</xdr:colOff>
      <xdr:row>92</xdr:row>
      <xdr:rowOff>200025</xdr:rowOff>
    </xdr:from>
    <xdr:ext cx="7896225" cy="4714875"/>
    <xdr:pic>
      <xdr:nvPicPr>
        <xdr:cNvPr id="0" name="image6.png" title="Imagen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152400</xdr:colOff>
      <xdr:row>117</xdr:row>
      <xdr:rowOff>152400</xdr:rowOff>
    </xdr:from>
    <xdr:ext cx="7896225" cy="4714875"/>
    <xdr:pic>
      <xdr:nvPicPr>
        <xdr:cNvPr id="0" name="image7.png" title="Imagen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152400</xdr:colOff>
      <xdr:row>143</xdr:row>
      <xdr:rowOff>152400</xdr:rowOff>
    </xdr:from>
    <xdr:ext cx="7896225" cy="4714875"/>
    <xdr:pic>
      <xdr:nvPicPr>
        <xdr:cNvPr id="0" name="image10.png" title="Imagen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942975</xdr:colOff>
      <xdr:row>8</xdr:row>
      <xdr:rowOff>123825</xdr:rowOff>
    </xdr:from>
    <xdr:ext cx="6572250" cy="5029200"/>
    <xdr:pic>
      <xdr:nvPicPr>
        <xdr:cNvPr id="0" name="image8.png" title="Imagen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152400</xdr:colOff>
      <xdr:row>223</xdr:row>
      <xdr:rowOff>152400</xdr:rowOff>
    </xdr:from>
    <xdr:ext cx="6391275" cy="4962525"/>
    <xdr:pic>
      <xdr:nvPicPr>
        <xdr:cNvPr id="0" name="image9.png" title="Imagen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152400</xdr:colOff>
      <xdr:row>251</xdr:row>
      <xdr:rowOff>152400</xdr:rowOff>
    </xdr:from>
    <xdr:ext cx="6448425" cy="4962525"/>
    <xdr:pic>
      <xdr:nvPicPr>
        <xdr:cNvPr id="0" name="image12.png" title="Imagen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123825</xdr:colOff>
      <xdr:row>279</xdr:row>
      <xdr:rowOff>161925</xdr:rowOff>
    </xdr:from>
    <xdr:ext cx="6448425" cy="4962525"/>
    <xdr:pic>
      <xdr:nvPicPr>
        <xdr:cNvPr id="0" name="image11.png" title="Imagen"/>
        <xdr:cNvPicPr preferRelativeResize="0"/>
      </xdr:nvPicPr>
      <xdr:blipFill>
        <a:blip cstate="print" r:embed="rId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38100</xdr:colOff>
      <xdr:row>252</xdr:row>
      <xdr:rowOff>190500</xdr:rowOff>
    </xdr:from>
    <xdr:ext cx="5057775" cy="3924300"/>
    <xdr:pic>
      <xdr:nvPicPr>
        <xdr:cNvPr id="0" name="image15.png" title="Imagen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952500</xdr:colOff>
      <xdr:row>316</xdr:row>
      <xdr:rowOff>9525</xdr:rowOff>
    </xdr:from>
    <xdr:ext cx="5676900" cy="4352925"/>
    <xdr:pic>
      <xdr:nvPicPr>
        <xdr:cNvPr id="0" name="image17.png" title="Imagen"/>
        <xdr:cNvPicPr preferRelativeResize="0"/>
      </xdr:nvPicPr>
      <xdr:blipFill>
        <a:blip cstate="print" r:embed="rId1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57150</xdr:colOff>
      <xdr:row>338</xdr:row>
      <xdr:rowOff>161925</xdr:rowOff>
    </xdr:from>
    <xdr:ext cx="3619500" cy="1819275"/>
    <xdr:pic>
      <xdr:nvPicPr>
        <xdr:cNvPr id="0" name="image14.png" title="Imagen"/>
        <xdr:cNvPicPr preferRelativeResize="0"/>
      </xdr:nvPicPr>
      <xdr:blipFill>
        <a:blip cstate="print" r:embed="rId1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771525</xdr:colOff>
      <xdr:row>355</xdr:row>
      <xdr:rowOff>47625</xdr:rowOff>
    </xdr:from>
    <xdr:ext cx="1952625" cy="809625"/>
    <xdr:pic>
      <xdr:nvPicPr>
        <xdr:cNvPr id="0" name="image13.png" title="Imagen"/>
        <xdr:cNvPicPr preferRelativeResize="0"/>
      </xdr:nvPicPr>
      <xdr:blipFill>
        <a:blip cstate="print" r:embed="rId1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885825</xdr:colOff>
      <xdr:row>317</xdr:row>
      <xdr:rowOff>9525</xdr:rowOff>
    </xdr:from>
    <xdr:ext cx="6115050" cy="4943475"/>
    <xdr:pic>
      <xdr:nvPicPr>
        <xdr:cNvPr id="0" name="image19.png" title="Imagen"/>
        <xdr:cNvPicPr preferRelativeResize="0"/>
      </xdr:nvPicPr>
      <xdr:blipFill>
        <a:blip cstate="print" r:embed="rId1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152400</xdr:colOff>
      <xdr:row>371</xdr:row>
      <xdr:rowOff>152400</xdr:rowOff>
    </xdr:from>
    <xdr:ext cx="5343525" cy="3876675"/>
    <xdr:pic>
      <xdr:nvPicPr>
        <xdr:cNvPr id="0" name="image20.png" title="Imagen"/>
        <xdr:cNvPicPr preferRelativeResize="0"/>
      </xdr:nvPicPr>
      <xdr:blipFill>
        <a:blip cstate="print" r:embed="rId1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1038225</xdr:colOff>
      <xdr:row>392</xdr:row>
      <xdr:rowOff>200025</xdr:rowOff>
    </xdr:from>
    <xdr:ext cx="5829300" cy="4229100"/>
    <xdr:pic>
      <xdr:nvPicPr>
        <xdr:cNvPr id="0" name="image21.png" title="Imagen"/>
        <xdr:cNvPicPr preferRelativeResize="0"/>
      </xdr:nvPicPr>
      <xdr:blipFill>
        <a:blip cstate="print" r:embed="rId1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742950</xdr:colOff>
      <xdr:row>415</xdr:row>
      <xdr:rowOff>76200</xdr:rowOff>
    </xdr:from>
    <xdr:ext cx="3781425" cy="2524125"/>
    <xdr:pic>
      <xdr:nvPicPr>
        <xdr:cNvPr id="0" name="image22.png" title="Imagen"/>
        <xdr:cNvPicPr preferRelativeResize="0"/>
      </xdr:nvPicPr>
      <xdr:blipFill>
        <a:blip cstate="print" r:embed="rId2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704850</xdr:colOff>
      <xdr:row>427</xdr:row>
      <xdr:rowOff>85725</xdr:rowOff>
    </xdr:from>
    <xdr:ext cx="4448175" cy="3228975"/>
    <xdr:pic>
      <xdr:nvPicPr>
        <xdr:cNvPr id="0" name="image24.png" title="Imagen"/>
        <xdr:cNvPicPr preferRelativeResize="0"/>
      </xdr:nvPicPr>
      <xdr:blipFill>
        <a:blip cstate="print" r:embed="rId2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152400</xdr:colOff>
      <xdr:row>428</xdr:row>
      <xdr:rowOff>152400</xdr:rowOff>
    </xdr:from>
    <xdr:ext cx="5572125" cy="4495800"/>
    <xdr:pic>
      <xdr:nvPicPr>
        <xdr:cNvPr id="0" name="image23.png" title="Imagen"/>
        <xdr:cNvPicPr preferRelativeResize="0"/>
      </xdr:nvPicPr>
      <xdr:blipFill>
        <a:blip cstate="print" r:embed="rId2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1066800</xdr:colOff>
      <xdr:row>499</xdr:row>
      <xdr:rowOff>104775</xdr:rowOff>
    </xdr:from>
    <xdr:ext cx="8048625" cy="4362450"/>
    <xdr:pic>
      <xdr:nvPicPr>
        <xdr:cNvPr id="0" name="image25.png" title="Imagen"/>
        <xdr:cNvPicPr preferRelativeResize="0"/>
      </xdr:nvPicPr>
      <xdr:blipFill>
        <a:blip cstate="print" r:embed="rId2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28575</xdr:colOff>
      <xdr:row>535</xdr:row>
      <xdr:rowOff>47625</xdr:rowOff>
    </xdr:from>
    <xdr:ext cx="10067925" cy="5457825"/>
    <xdr:pic>
      <xdr:nvPicPr>
        <xdr:cNvPr id="0" name="image26.png" title="Imagen"/>
        <xdr:cNvPicPr preferRelativeResize="0"/>
      </xdr:nvPicPr>
      <xdr:blipFill>
        <a:blip cstate="print" r:embed="rId2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152400</xdr:colOff>
      <xdr:row>567</xdr:row>
      <xdr:rowOff>152400</xdr:rowOff>
    </xdr:from>
    <xdr:ext cx="8782050" cy="4762500"/>
    <xdr:pic>
      <xdr:nvPicPr>
        <xdr:cNvPr id="0" name="image27.png" title="Imagen"/>
        <xdr:cNvPicPr preferRelativeResize="0"/>
      </xdr:nvPicPr>
      <xdr:blipFill>
        <a:blip cstate="print" r:embed="rId2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152400</xdr:colOff>
      <xdr:row>600</xdr:row>
      <xdr:rowOff>152400</xdr:rowOff>
    </xdr:from>
    <xdr:ext cx="10067925" cy="5457825"/>
    <xdr:pic>
      <xdr:nvPicPr>
        <xdr:cNvPr id="0" name="image28.png" title="Imagen"/>
        <xdr:cNvPicPr preferRelativeResize="0"/>
      </xdr:nvPicPr>
      <xdr:blipFill>
        <a:blip cstate="print" r:embed="rId2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152400</xdr:colOff>
      <xdr:row>633</xdr:row>
      <xdr:rowOff>152400</xdr:rowOff>
    </xdr:from>
    <xdr:ext cx="10067925" cy="5457825"/>
    <xdr:pic>
      <xdr:nvPicPr>
        <xdr:cNvPr id="0" name="image29.png" title="Imagen"/>
        <xdr:cNvPicPr preferRelativeResize="0"/>
      </xdr:nvPicPr>
      <xdr:blipFill>
        <a:blip cstate="print" r:embed="rId2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152400</xdr:colOff>
      <xdr:row>171</xdr:row>
      <xdr:rowOff>152400</xdr:rowOff>
    </xdr:from>
    <xdr:ext cx="6391275" cy="3228975"/>
    <xdr:pic>
      <xdr:nvPicPr>
        <xdr:cNvPr id="0" name="image16.png" title="Imagen"/>
        <xdr:cNvPicPr preferRelativeResize="0"/>
      </xdr:nvPicPr>
      <xdr:blipFill>
        <a:blip cstate="print" r:embed="rId2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800100</xdr:colOff>
      <xdr:row>463</xdr:row>
      <xdr:rowOff>-47625</xdr:rowOff>
    </xdr:from>
    <xdr:ext cx="6105525" cy="4886325"/>
    <xdr:pic>
      <xdr:nvPicPr>
        <xdr:cNvPr id="0" name="image18.png" title="Imagen"/>
        <xdr:cNvPicPr preferRelativeResize="0"/>
      </xdr:nvPicPr>
      <xdr:blipFill>
        <a:blip cstate="print" r:embed="rId2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5" max="5" width="16.0"/>
  </cols>
  <sheetData>
    <row r="3">
      <c r="H3" s="1" t="s">
        <v>0</v>
      </c>
    </row>
    <row r="4">
      <c r="G4" s="2"/>
    </row>
    <row r="5">
      <c r="D5" s="3" t="s">
        <v>1</v>
      </c>
      <c r="G5" s="4" t="s">
        <v>2</v>
      </c>
      <c r="H5" s="1"/>
    </row>
    <row r="6">
      <c r="D6" s="3" t="s">
        <v>3</v>
      </c>
      <c r="G6" s="4" t="s">
        <v>4</v>
      </c>
    </row>
    <row r="8">
      <c r="D8" s="5" t="s">
        <v>5</v>
      </c>
    </row>
    <row r="9">
      <c r="D9" s="6" t="s">
        <v>6</v>
      </c>
    </row>
    <row r="10">
      <c r="D10" s="3"/>
    </row>
    <row r="11">
      <c r="D11" s="3"/>
    </row>
    <row r="12">
      <c r="D12" s="3"/>
    </row>
    <row r="29">
      <c r="C29" s="7" t="s">
        <v>7</v>
      </c>
      <c r="D29" s="4" t="s">
        <v>8</v>
      </c>
      <c r="E29" s="4" t="s">
        <v>9</v>
      </c>
      <c r="F29" s="8" t="s">
        <v>10</v>
      </c>
      <c r="I29" s="9"/>
    </row>
    <row r="30">
      <c r="D30" s="4" t="s">
        <v>11</v>
      </c>
      <c r="E30" s="4" t="s">
        <v>12</v>
      </c>
      <c r="F30" s="10">
        <v>19.84</v>
      </c>
    </row>
    <row r="31">
      <c r="D31" s="4" t="s">
        <v>13</v>
      </c>
      <c r="E31" s="4" t="s">
        <v>14</v>
      </c>
      <c r="F31" s="11" t="s">
        <v>15</v>
      </c>
      <c r="G31" s="8" t="s">
        <v>16</v>
      </c>
      <c r="H31" s="9"/>
    </row>
    <row r="32">
      <c r="C32" s="12" t="s">
        <v>17</v>
      </c>
      <c r="E32" s="13"/>
    </row>
    <row r="33">
      <c r="D33" s="14" t="s">
        <v>18</v>
      </c>
      <c r="E33" s="14"/>
      <c r="F33" s="15">
        <f>0.632*F30</f>
        <v>12.53888</v>
      </c>
    </row>
    <row r="34">
      <c r="D34" s="3" t="s">
        <v>19</v>
      </c>
      <c r="E34" s="3"/>
      <c r="F34" s="8" t="s">
        <v>20</v>
      </c>
    </row>
    <row r="37">
      <c r="D37" s="4" t="s">
        <v>21</v>
      </c>
    </row>
    <row r="46">
      <c r="D46" s="16" t="s">
        <v>22</v>
      </c>
    </row>
    <row r="47">
      <c r="D47" s="8"/>
    </row>
    <row r="71">
      <c r="C71" s="8" t="s">
        <v>23</v>
      </c>
      <c r="D71" s="8" t="s">
        <v>24</v>
      </c>
    </row>
    <row r="72">
      <c r="C72" s="8" t="s">
        <v>25</v>
      </c>
      <c r="D72" s="8" t="s">
        <v>26</v>
      </c>
      <c r="E72" s="8" t="s">
        <v>27</v>
      </c>
    </row>
    <row r="73">
      <c r="C73" s="8" t="s">
        <v>28</v>
      </c>
    </row>
    <row r="92">
      <c r="D92" s="4" t="s">
        <v>29</v>
      </c>
    </row>
    <row r="93">
      <c r="D93" s="4" t="s">
        <v>30</v>
      </c>
    </row>
    <row r="94">
      <c r="C94" s="12"/>
      <c r="D94" s="4" t="s">
        <v>31</v>
      </c>
    </row>
    <row r="118">
      <c r="D118" s="4" t="s">
        <v>32</v>
      </c>
    </row>
    <row r="119">
      <c r="C119" s="4"/>
      <c r="D119" s="4" t="s">
        <v>31</v>
      </c>
    </row>
    <row r="120">
      <c r="C120" s="4"/>
    </row>
    <row r="121">
      <c r="C121" s="4"/>
    </row>
    <row r="122">
      <c r="C122" s="4"/>
    </row>
    <row r="123">
      <c r="C123" s="4"/>
    </row>
    <row r="124">
      <c r="C124" s="4"/>
    </row>
    <row r="125">
      <c r="C125" s="4"/>
    </row>
    <row r="126">
      <c r="C126" s="4"/>
    </row>
    <row r="127">
      <c r="C127" s="4"/>
    </row>
    <row r="128">
      <c r="C128" s="4"/>
    </row>
    <row r="129">
      <c r="C129" s="4"/>
    </row>
    <row r="130">
      <c r="C130" s="4"/>
    </row>
    <row r="131">
      <c r="C131" s="4"/>
    </row>
    <row r="132">
      <c r="C132" s="4"/>
    </row>
    <row r="133">
      <c r="C133" s="4"/>
    </row>
    <row r="134">
      <c r="C134" s="4"/>
    </row>
    <row r="135">
      <c r="C135" s="4"/>
    </row>
    <row r="136">
      <c r="C136" s="4"/>
    </row>
    <row r="137">
      <c r="C137" s="4"/>
    </row>
    <row r="138">
      <c r="C138" s="8"/>
    </row>
    <row r="139">
      <c r="C139" s="8"/>
    </row>
    <row r="140">
      <c r="D140" s="2"/>
      <c r="E140" s="2"/>
      <c r="F140" s="2"/>
      <c r="G140" s="2"/>
    </row>
    <row r="141">
      <c r="A141" s="2"/>
      <c r="B141" s="2"/>
      <c r="D141" s="4"/>
      <c r="E141" s="2"/>
      <c r="F141" s="2"/>
      <c r="G141" s="2"/>
    </row>
    <row r="142">
      <c r="C142" s="17"/>
      <c r="D142" s="8"/>
    </row>
    <row r="143">
      <c r="C143" s="18" t="s">
        <v>33</v>
      </c>
      <c r="D143" s="20">
        <v>19.84</v>
      </c>
    </row>
    <row r="144">
      <c r="C144" s="18" t="s">
        <v>14</v>
      </c>
      <c r="D144" s="21">
        <v>11.0</v>
      </c>
    </row>
    <row r="145">
      <c r="C145" s="18" t="s">
        <v>9</v>
      </c>
      <c r="D145" s="21">
        <v>3.0</v>
      </c>
    </row>
    <row r="156">
      <c r="D156" s="12"/>
      <c r="F156" s="8"/>
      <c r="H156" s="8" t="s">
        <v>34</v>
      </c>
    </row>
    <row r="163">
      <c r="C163" s="5"/>
    </row>
    <row r="164">
      <c r="C164" s="5"/>
    </row>
    <row r="165">
      <c r="C165" s="3"/>
    </row>
    <row r="166">
      <c r="C166" s="5"/>
    </row>
    <row r="167">
      <c r="C167" s="5"/>
    </row>
    <row r="168">
      <c r="C168" s="5"/>
    </row>
    <row r="169">
      <c r="C169" s="5"/>
    </row>
    <row r="170">
      <c r="C170" s="5" t="s">
        <v>35</v>
      </c>
    </row>
    <row r="171">
      <c r="C171" s="8" t="s">
        <v>36</v>
      </c>
    </row>
    <row r="173">
      <c r="C173" s="22"/>
    </row>
    <row r="174">
      <c r="C174" s="5"/>
      <c r="G174" s="8"/>
      <c r="H174" s="8"/>
    </row>
    <row r="175">
      <c r="C175" s="3"/>
    </row>
    <row r="176">
      <c r="C176" s="23"/>
    </row>
    <row r="177">
      <c r="C177" s="3"/>
    </row>
    <row r="188">
      <c r="C188" s="23"/>
    </row>
    <row r="189">
      <c r="C189" s="5"/>
      <c r="G189" s="3"/>
      <c r="H189" s="3"/>
    </row>
    <row r="190">
      <c r="C190" s="3" t="s">
        <v>37</v>
      </c>
    </row>
    <row r="191">
      <c r="C191" s="8" t="s">
        <v>38</v>
      </c>
    </row>
    <row r="192">
      <c r="C192" s="8" t="s">
        <v>39</v>
      </c>
    </row>
    <row r="193">
      <c r="C193" s="8" t="s">
        <v>32</v>
      </c>
    </row>
    <row r="196">
      <c r="C196" s="24">
        <v>43498.0</v>
      </c>
      <c r="D196" s="25" t="s">
        <v>40</v>
      </c>
      <c r="E196" s="18"/>
    </row>
    <row r="197">
      <c r="C197" s="5"/>
      <c r="D197" s="4" t="s">
        <v>41</v>
      </c>
    </row>
    <row r="198">
      <c r="C198" s="3"/>
      <c r="D198" s="8" t="s">
        <v>42</v>
      </c>
    </row>
    <row r="199">
      <c r="D199" s="4" t="s">
        <v>43</v>
      </c>
    </row>
    <row r="200">
      <c r="D200" s="8" t="s">
        <v>44</v>
      </c>
    </row>
    <row r="201">
      <c r="D201" s="4" t="s">
        <v>45</v>
      </c>
    </row>
    <row r="202">
      <c r="D202" s="11" t="s">
        <v>46</v>
      </c>
      <c r="F202" s="12"/>
    </row>
    <row r="203">
      <c r="D203" s="12"/>
      <c r="F203" s="12"/>
    </row>
    <row r="205">
      <c r="D205" s="4" t="s">
        <v>47</v>
      </c>
      <c r="E205" s="4" t="s">
        <v>49</v>
      </c>
      <c r="G205" s="2"/>
    </row>
    <row r="206">
      <c r="E206" s="4" t="s">
        <v>50</v>
      </c>
      <c r="G206" s="4" t="s">
        <v>54</v>
      </c>
    </row>
    <row r="207">
      <c r="E207" s="8" t="s">
        <v>58</v>
      </c>
    </row>
    <row r="208">
      <c r="E208" s="8" t="s">
        <v>62</v>
      </c>
      <c r="I208" s="8" t="s">
        <v>63</v>
      </c>
    </row>
    <row r="209">
      <c r="E209" s="8" t="s">
        <v>64</v>
      </c>
    </row>
    <row r="211">
      <c r="E211" s="12"/>
    </row>
    <row r="212">
      <c r="K212" s="8"/>
    </row>
    <row r="220">
      <c r="E220" s="8"/>
    </row>
    <row r="221">
      <c r="E221" s="8"/>
      <c r="I221" s="8" t="s">
        <v>14</v>
      </c>
      <c r="J221" s="8" t="s">
        <v>9</v>
      </c>
      <c r="K221" s="8" t="s">
        <v>33</v>
      </c>
    </row>
    <row r="222">
      <c r="E222" s="8"/>
      <c r="I222" s="8">
        <v>11.0</v>
      </c>
      <c r="J222" s="8">
        <v>3.0</v>
      </c>
      <c r="K222" s="8">
        <v>19.84</v>
      </c>
    </row>
    <row r="223">
      <c r="E223" s="8"/>
    </row>
    <row r="225">
      <c r="E225" s="8" t="s">
        <v>67</v>
      </c>
    </row>
    <row r="226">
      <c r="E226" s="26"/>
      <c r="F226" s="27" t="s">
        <v>75</v>
      </c>
      <c r="G226" s="27" t="s">
        <v>78</v>
      </c>
      <c r="H226" s="27" t="s">
        <v>79</v>
      </c>
    </row>
    <row r="227">
      <c r="E227" s="27" t="s">
        <v>80</v>
      </c>
      <c r="F227" s="26">
        <f>I222/(J222 *K222)</f>
        <v>0.184811828</v>
      </c>
      <c r="G227" s="26"/>
      <c r="H227" s="26"/>
    </row>
    <row r="228">
      <c r="E228" s="27" t="s">
        <v>81</v>
      </c>
      <c r="F228" s="26">
        <f>0.9*I222/(K222*J222)</f>
        <v>0.1663306452</v>
      </c>
      <c r="G228" s="28">
        <f>3.33*J222</f>
        <v>9.99</v>
      </c>
      <c r="H228" s="26"/>
    </row>
    <row r="229">
      <c r="E229" s="27" t="s">
        <v>82</v>
      </c>
      <c r="F229" s="26">
        <f>1.2*I222/(K222*J222)</f>
        <v>0.2217741935</v>
      </c>
      <c r="G229" s="30">
        <f>2*J222</f>
        <v>6</v>
      </c>
      <c r="H229" s="26">
        <f>0.5*J222</f>
        <v>1.5</v>
      </c>
    </row>
    <row r="230">
      <c r="E230" s="8" t="s">
        <v>83</v>
      </c>
    </row>
    <row r="231">
      <c r="E231" s="29"/>
      <c r="G231" s="18" t="s">
        <v>84</v>
      </c>
      <c r="H231" s="31">
        <f>F229</f>
        <v>0.2217741935</v>
      </c>
      <c r="I231" s="8" t="s">
        <v>85</v>
      </c>
    </row>
    <row r="232">
      <c r="G232" s="18" t="s">
        <v>86</v>
      </c>
      <c r="H232" s="31">
        <f>F229/G229</f>
        <v>0.03696236559</v>
      </c>
    </row>
    <row r="233">
      <c r="G233" s="18" t="s">
        <v>87</v>
      </c>
      <c r="H233" s="31">
        <f>F229*H229</f>
        <v>0.3326612903</v>
      </c>
    </row>
    <row r="235">
      <c r="E235" s="8"/>
    </row>
    <row r="236">
      <c r="E236" s="8" t="s">
        <v>92</v>
      </c>
    </row>
    <row r="237">
      <c r="E237" s="34" t="s">
        <v>93</v>
      </c>
    </row>
    <row r="238">
      <c r="E238" s="8" t="s">
        <v>99</v>
      </c>
    </row>
    <row r="239">
      <c r="E239" s="16" t="s">
        <v>101</v>
      </c>
      <c r="F239" s="8"/>
      <c r="G239" s="8"/>
      <c r="H239" s="35"/>
      <c r="I239" s="8"/>
    </row>
    <row r="240">
      <c r="E240" s="4"/>
      <c r="F240" s="8"/>
      <c r="G240" s="8"/>
      <c r="H240" s="35"/>
      <c r="I240" s="8"/>
    </row>
    <row r="241">
      <c r="E241" s="4" t="s">
        <v>105</v>
      </c>
      <c r="F241" s="8" t="s">
        <v>106</v>
      </c>
      <c r="G241" s="8" t="s">
        <v>107</v>
      </c>
      <c r="H241" s="35">
        <v>2.976</v>
      </c>
      <c r="I241" s="8" t="s">
        <v>108</v>
      </c>
    </row>
    <row r="242">
      <c r="F242" s="8" t="s">
        <v>109</v>
      </c>
      <c r="G242" s="8">
        <v>1.2</v>
      </c>
    </row>
    <row r="243">
      <c r="F243" s="8" t="s">
        <v>102</v>
      </c>
      <c r="G243">
        <f> 817.108 - 810.4</f>
        <v>6.708</v>
      </c>
    </row>
    <row r="273">
      <c r="F273" s="4"/>
      <c r="J273" s="2"/>
    </row>
    <row r="274">
      <c r="F274" s="37"/>
      <c r="G274" s="38" t="s">
        <v>84</v>
      </c>
      <c r="H274" s="37" t="s">
        <v>78</v>
      </c>
      <c r="I274" s="39" t="s">
        <v>79</v>
      </c>
      <c r="J274" s="41" t="s">
        <v>119</v>
      </c>
      <c r="K274" s="42" t="s">
        <v>87</v>
      </c>
    </row>
    <row r="275">
      <c r="F275" s="37" t="s">
        <v>82</v>
      </c>
      <c r="G275" s="43">
        <f>0.6*G242</f>
        <v>0.72</v>
      </c>
      <c r="H275" s="44">
        <f>G243/2</f>
        <v>3.354</v>
      </c>
      <c r="I275" s="47">
        <f>G243/8</f>
        <v>0.8385</v>
      </c>
      <c r="J275" s="49">
        <f t="shared" ref="J275:J276" si="1">G275/H275</f>
        <v>0.2146690519</v>
      </c>
      <c r="K275" s="43">
        <f>G275*I275</f>
        <v>0.60372</v>
      </c>
    </row>
    <row r="276">
      <c r="F276" s="37" t="s">
        <v>81</v>
      </c>
      <c r="G276" s="43">
        <f>0.45*G242</f>
        <v>0.54</v>
      </c>
      <c r="H276" s="44">
        <f>G243/1.2</f>
        <v>5.59</v>
      </c>
      <c r="I276" s="39"/>
      <c r="J276" s="43">
        <f t="shared" si="1"/>
        <v>0.09660107335</v>
      </c>
    </row>
    <row r="277">
      <c r="F277" s="37" t="s">
        <v>80</v>
      </c>
      <c r="G277" s="43">
        <f>0.5*G242</f>
        <v>0.6</v>
      </c>
      <c r="H277" s="44"/>
      <c r="I277" s="37"/>
    </row>
    <row r="278">
      <c r="F278" s="8"/>
      <c r="I278" s="8"/>
    </row>
    <row r="279">
      <c r="F279" s="8" t="s">
        <v>125</v>
      </c>
      <c r="I279" s="8"/>
    </row>
    <row r="280">
      <c r="I280" s="8"/>
    </row>
    <row r="281">
      <c r="F281" s="12"/>
    </row>
    <row r="283">
      <c r="F283" s="4" t="s">
        <v>120</v>
      </c>
      <c r="G283" s="8" t="s">
        <v>126</v>
      </c>
    </row>
    <row r="284">
      <c r="G284" s="3" t="s">
        <v>127</v>
      </c>
    </row>
    <row r="285">
      <c r="M285" s="8"/>
    </row>
    <row r="286">
      <c r="G286" s="8"/>
      <c r="H286" s="8"/>
      <c r="I286" s="8"/>
      <c r="J286" s="8"/>
      <c r="K286" s="8"/>
      <c r="L286" s="8"/>
      <c r="M286" s="8"/>
    </row>
    <row r="287">
      <c r="F287" s="8"/>
    </row>
    <row r="289">
      <c r="F289" s="4" t="s">
        <v>123</v>
      </c>
      <c r="G289" s="8" t="s">
        <v>128</v>
      </c>
    </row>
    <row r="290">
      <c r="F290" s="12" t="s">
        <v>124</v>
      </c>
    </row>
    <row r="291">
      <c r="F291" s="51" t="s">
        <v>84</v>
      </c>
      <c r="G291" s="52">
        <v>0.22177</v>
      </c>
    </row>
    <row r="292">
      <c r="F292" s="51" t="s">
        <v>86</v>
      </c>
      <c r="G292" s="53">
        <v>0.03696</v>
      </c>
    </row>
    <row r="293">
      <c r="F293" s="51" t="s">
        <v>87</v>
      </c>
      <c r="G293" s="54">
        <f>0.33266</f>
        <v>0.33266</v>
      </c>
    </row>
    <row r="294">
      <c r="F294" s="8" t="s">
        <v>134</v>
      </c>
      <c r="L294" s="8" t="s">
        <v>135</v>
      </c>
    </row>
    <row r="295">
      <c r="F295" s="8" t="s">
        <v>136</v>
      </c>
    </row>
    <row r="297">
      <c r="F297" s="18" t="s">
        <v>138</v>
      </c>
    </row>
    <row r="298">
      <c r="F298" s="18" t="s">
        <v>139</v>
      </c>
    </row>
    <row r="299">
      <c r="F299" s="18" t="s">
        <v>140</v>
      </c>
    </row>
    <row r="300">
      <c r="F300" s="18" t="s">
        <v>141</v>
      </c>
    </row>
    <row r="303">
      <c r="F303" s="4" t="s">
        <v>130</v>
      </c>
    </row>
    <row r="304">
      <c r="F304" s="4" t="s">
        <v>142</v>
      </c>
    </row>
    <row r="305">
      <c r="F305" s="4" t="s">
        <v>143</v>
      </c>
    </row>
    <row r="307">
      <c r="F307" s="8" t="s">
        <v>144</v>
      </c>
    </row>
    <row r="308">
      <c r="F308" s="8" t="s">
        <v>145</v>
      </c>
    </row>
    <row r="310">
      <c r="F310" s="8" t="s">
        <v>146</v>
      </c>
    </row>
    <row r="352">
      <c r="F352" s="4"/>
    </row>
  </sheetData>
  <mergeCells count="6">
    <mergeCell ref="C29:C31"/>
    <mergeCell ref="E206:F206"/>
    <mergeCell ref="E237:I237"/>
    <mergeCell ref="F281:M281"/>
    <mergeCell ref="G283:J283"/>
    <mergeCell ref="F285:L285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5" max="5" width="16.0"/>
  </cols>
  <sheetData>
    <row r="3">
      <c r="H3" s="1" t="s">
        <v>0</v>
      </c>
    </row>
    <row r="5">
      <c r="D5" s="3" t="s">
        <v>1</v>
      </c>
      <c r="H5" s="1"/>
    </row>
    <row r="6">
      <c r="D6" s="3" t="s">
        <v>3</v>
      </c>
    </row>
    <row r="8">
      <c r="D8" s="5" t="s">
        <v>5</v>
      </c>
    </row>
    <row r="9">
      <c r="D9" s="6" t="s">
        <v>6</v>
      </c>
    </row>
    <row r="10">
      <c r="D10" s="3"/>
    </row>
    <row r="11">
      <c r="D11" s="3"/>
    </row>
    <row r="12">
      <c r="D12" s="3"/>
    </row>
    <row r="29">
      <c r="C29" s="7" t="s">
        <v>7</v>
      </c>
      <c r="D29" s="4" t="s">
        <v>8</v>
      </c>
      <c r="E29" s="4" t="s">
        <v>9</v>
      </c>
      <c r="F29" s="8" t="s">
        <v>10</v>
      </c>
      <c r="I29" s="9"/>
    </row>
    <row r="30">
      <c r="D30" s="4" t="s">
        <v>11</v>
      </c>
      <c r="E30" s="4" t="s">
        <v>12</v>
      </c>
      <c r="F30" s="10">
        <v>19.84</v>
      </c>
    </row>
    <row r="31">
      <c r="D31" s="4" t="s">
        <v>13</v>
      </c>
      <c r="E31" s="4" t="s">
        <v>14</v>
      </c>
      <c r="F31" s="11" t="s">
        <v>15</v>
      </c>
      <c r="G31" s="8" t="s">
        <v>16</v>
      </c>
      <c r="H31" s="9"/>
    </row>
    <row r="32">
      <c r="C32" s="12" t="s">
        <v>17</v>
      </c>
      <c r="E32" s="13"/>
    </row>
    <row r="33">
      <c r="D33" s="14" t="s">
        <v>18</v>
      </c>
      <c r="E33" s="14"/>
      <c r="F33" s="15">
        <f>0.632*F30</f>
        <v>12.53888</v>
      </c>
    </row>
    <row r="34">
      <c r="D34" s="3" t="s">
        <v>19</v>
      </c>
      <c r="E34" s="3"/>
      <c r="F34" s="8" t="s">
        <v>20</v>
      </c>
    </row>
    <row r="37">
      <c r="D37" s="4" t="s">
        <v>21</v>
      </c>
    </row>
    <row r="46">
      <c r="D46" s="16" t="s">
        <v>22</v>
      </c>
    </row>
    <row r="47">
      <c r="D47" s="8"/>
    </row>
    <row r="71">
      <c r="C71" s="8" t="s">
        <v>23</v>
      </c>
      <c r="D71" s="8" t="s">
        <v>24</v>
      </c>
    </row>
    <row r="72">
      <c r="C72" s="8" t="s">
        <v>25</v>
      </c>
      <c r="D72" s="8" t="s">
        <v>26</v>
      </c>
      <c r="E72" s="8" t="s">
        <v>27</v>
      </c>
    </row>
    <row r="73">
      <c r="C73" s="8" t="s">
        <v>28</v>
      </c>
    </row>
    <row r="92">
      <c r="D92" s="4" t="s">
        <v>29</v>
      </c>
    </row>
    <row r="93">
      <c r="D93" s="4" t="s">
        <v>30</v>
      </c>
    </row>
    <row r="94">
      <c r="C94" s="12"/>
      <c r="D94" s="4" t="s">
        <v>31</v>
      </c>
    </row>
    <row r="118">
      <c r="D118" s="4" t="s">
        <v>32</v>
      </c>
    </row>
    <row r="119">
      <c r="C119" s="4"/>
      <c r="D119" s="4" t="s">
        <v>31</v>
      </c>
    </row>
    <row r="120">
      <c r="C120" s="4"/>
    </row>
    <row r="121">
      <c r="C121" s="4"/>
    </row>
    <row r="122">
      <c r="C122" s="4"/>
    </row>
    <row r="123">
      <c r="C123" s="4"/>
    </row>
    <row r="124">
      <c r="C124" s="4"/>
    </row>
    <row r="125">
      <c r="C125" s="4"/>
    </row>
    <row r="126">
      <c r="C126" s="4"/>
    </row>
    <row r="127">
      <c r="C127" s="4"/>
    </row>
    <row r="128">
      <c r="C128" s="4"/>
    </row>
    <row r="129">
      <c r="C129" s="4"/>
    </row>
    <row r="130">
      <c r="C130" s="4"/>
    </row>
    <row r="131">
      <c r="C131" s="4"/>
    </row>
    <row r="132">
      <c r="C132" s="4"/>
    </row>
    <row r="133">
      <c r="C133" s="4"/>
    </row>
    <row r="134">
      <c r="C134" s="4"/>
    </row>
    <row r="135">
      <c r="C135" s="4"/>
    </row>
    <row r="136">
      <c r="C136" s="4"/>
    </row>
    <row r="137">
      <c r="C137" s="4"/>
    </row>
    <row r="138">
      <c r="C138" s="8"/>
    </row>
    <row r="139">
      <c r="C139" s="8"/>
    </row>
    <row r="140">
      <c r="D140" s="2"/>
      <c r="E140" s="2"/>
      <c r="F140" s="2"/>
      <c r="G140" s="2"/>
    </row>
    <row r="141">
      <c r="A141" s="2"/>
      <c r="B141" s="2"/>
      <c r="D141" s="4"/>
      <c r="E141" s="2"/>
      <c r="F141" s="2"/>
      <c r="G141" s="2"/>
    </row>
    <row r="142">
      <c r="C142" s="17"/>
      <c r="D142" s="8"/>
    </row>
    <row r="143">
      <c r="C143" s="18" t="s">
        <v>33</v>
      </c>
      <c r="D143" s="19">
        <v>19.84</v>
      </c>
    </row>
    <row r="144">
      <c r="C144" s="18" t="s">
        <v>14</v>
      </c>
      <c r="D144" s="21">
        <v>11.0</v>
      </c>
    </row>
    <row r="145">
      <c r="C145" s="18" t="s">
        <v>9</v>
      </c>
      <c r="D145" s="21">
        <v>3.0</v>
      </c>
    </row>
    <row r="156">
      <c r="D156" s="12"/>
      <c r="F156" s="8"/>
      <c r="H156" s="8" t="s">
        <v>34</v>
      </c>
    </row>
    <row r="163">
      <c r="C163" s="5"/>
    </row>
    <row r="164">
      <c r="C164" s="5"/>
    </row>
    <row r="165">
      <c r="C165" s="3"/>
    </row>
    <row r="166">
      <c r="C166" s="5"/>
    </row>
    <row r="167">
      <c r="C167" s="5"/>
    </row>
    <row r="168">
      <c r="C168" s="5"/>
    </row>
    <row r="169">
      <c r="C169" s="5"/>
    </row>
    <row r="170">
      <c r="C170" s="5" t="s">
        <v>35</v>
      </c>
    </row>
    <row r="171">
      <c r="C171" s="8" t="s">
        <v>36</v>
      </c>
    </row>
    <row r="173">
      <c r="C173" s="22"/>
    </row>
    <row r="174">
      <c r="C174" s="5"/>
      <c r="G174" s="8"/>
      <c r="H174" s="8"/>
    </row>
    <row r="175">
      <c r="C175" s="3"/>
    </row>
    <row r="176">
      <c r="C176" s="23"/>
    </row>
    <row r="177">
      <c r="C177" s="3"/>
    </row>
    <row r="188">
      <c r="C188" s="23"/>
    </row>
    <row r="189">
      <c r="C189" s="5"/>
      <c r="G189" s="3"/>
      <c r="H189" s="3"/>
    </row>
    <row r="190">
      <c r="C190" s="3" t="s">
        <v>37</v>
      </c>
    </row>
    <row r="191">
      <c r="C191" s="8" t="s">
        <v>38</v>
      </c>
    </row>
    <row r="192">
      <c r="C192" s="8" t="s">
        <v>39</v>
      </c>
    </row>
    <row r="193">
      <c r="C193" s="8" t="s">
        <v>32</v>
      </c>
    </row>
    <row r="196">
      <c r="C196" s="24">
        <v>43498.0</v>
      </c>
      <c r="D196" s="25" t="s">
        <v>40</v>
      </c>
      <c r="E196" s="18"/>
    </row>
    <row r="197">
      <c r="C197" s="5"/>
      <c r="D197" s="4" t="s">
        <v>41</v>
      </c>
    </row>
    <row r="198">
      <c r="C198" s="3"/>
      <c r="D198" s="8" t="s">
        <v>42</v>
      </c>
    </row>
    <row r="199">
      <c r="D199" s="8" t="s">
        <v>43</v>
      </c>
    </row>
    <row r="200">
      <c r="D200" s="8" t="s">
        <v>44</v>
      </c>
    </row>
    <row r="201">
      <c r="D201" s="4" t="s">
        <v>45</v>
      </c>
    </row>
    <row r="202">
      <c r="D202" s="11" t="s">
        <v>46</v>
      </c>
      <c r="F202" s="12"/>
    </row>
    <row r="203">
      <c r="D203" s="12"/>
      <c r="F203" s="12"/>
    </row>
    <row r="204">
      <c r="D204" s="12"/>
    </row>
    <row r="206">
      <c r="D206" s="18" t="s">
        <v>48</v>
      </c>
    </row>
    <row r="207">
      <c r="D207" s="8" t="s">
        <v>43</v>
      </c>
    </row>
    <row r="223">
      <c r="D223" s="12" t="s">
        <v>51</v>
      </c>
      <c r="E223" s="4" t="s">
        <v>52</v>
      </c>
      <c r="F223" s="4" t="s">
        <v>53</v>
      </c>
      <c r="G223" s="8" t="s">
        <v>55</v>
      </c>
      <c r="I223" s="8" t="s">
        <v>56</v>
      </c>
      <c r="K223" s="4" t="s">
        <v>57</v>
      </c>
      <c r="L223" s="12" t="s">
        <v>59</v>
      </c>
    </row>
    <row r="250">
      <c r="E250" s="2"/>
    </row>
    <row r="251">
      <c r="E251" s="4" t="s">
        <v>60</v>
      </c>
      <c r="G251" s="4" t="s">
        <v>61</v>
      </c>
      <c r="K251" s="4" t="s">
        <v>57</v>
      </c>
    </row>
    <row r="279">
      <c r="D279" s="12" t="s">
        <v>65</v>
      </c>
    </row>
    <row r="280">
      <c r="D280" s="8" t="s">
        <v>66</v>
      </c>
    </row>
    <row r="305">
      <c r="D305" s="12"/>
    </row>
    <row r="307">
      <c r="D307" s="18" t="s">
        <v>68</v>
      </c>
    </row>
    <row r="310">
      <c r="D310" s="4" t="s">
        <v>47</v>
      </c>
      <c r="E310" s="4" t="s">
        <v>49</v>
      </c>
    </row>
    <row r="311">
      <c r="E311" s="4" t="s">
        <v>50</v>
      </c>
    </row>
    <row r="312">
      <c r="E312" s="8" t="s">
        <v>58</v>
      </c>
    </row>
    <row r="313">
      <c r="E313" s="8" t="s">
        <v>69</v>
      </c>
      <c r="I313" s="8" t="s">
        <v>63</v>
      </c>
    </row>
    <row r="314">
      <c r="E314" s="8" t="s">
        <v>70</v>
      </c>
    </row>
    <row r="316">
      <c r="E316" s="12" t="s">
        <v>71</v>
      </c>
      <c r="F316" s="8" t="s">
        <v>72</v>
      </c>
    </row>
    <row r="317">
      <c r="K317" s="8" t="s">
        <v>73</v>
      </c>
    </row>
    <row r="339">
      <c r="L339" s="8" t="s">
        <v>74</v>
      </c>
    </row>
    <row r="340">
      <c r="E340" s="12"/>
      <c r="L340" s="8" t="s">
        <v>76</v>
      </c>
    </row>
    <row r="341">
      <c r="E341" s="8"/>
      <c r="L341" s="8" t="s">
        <v>77</v>
      </c>
    </row>
    <row r="342">
      <c r="E342" s="8"/>
    </row>
    <row r="343" ht="14.25" customHeight="1">
      <c r="E343" s="8"/>
    </row>
    <row r="344">
      <c r="E344" s="8"/>
    </row>
    <row r="345">
      <c r="E345" s="8"/>
    </row>
    <row r="346">
      <c r="E346" s="8"/>
      <c r="I346" s="8" t="s">
        <v>14</v>
      </c>
      <c r="J346" s="8" t="s">
        <v>9</v>
      </c>
      <c r="K346" s="8" t="s">
        <v>33</v>
      </c>
    </row>
    <row r="347">
      <c r="E347" s="8"/>
      <c r="I347" s="8">
        <v>11.0</v>
      </c>
      <c r="J347" s="8">
        <v>3.0</v>
      </c>
      <c r="K347" s="8">
        <v>19.84</v>
      </c>
    </row>
    <row r="348">
      <c r="E348" s="8"/>
    </row>
    <row r="350">
      <c r="E350" s="8" t="s">
        <v>67</v>
      </c>
    </row>
    <row r="351">
      <c r="E351" s="26"/>
      <c r="F351" s="27" t="s">
        <v>75</v>
      </c>
      <c r="G351" s="27" t="s">
        <v>78</v>
      </c>
      <c r="H351" s="27" t="s">
        <v>79</v>
      </c>
    </row>
    <row r="352">
      <c r="E352" s="27" t="s">
        <v>80</v>
      </c>
      <c r="F352" s="26">
        <f>I347/(J347 *K347)</f>
        <v>0.184811828</v>
      </c>
      <c r="G352" s="26"/>
      <c r="H352" s="26"/>
    </row>
    <row r="353">
      <c r="E353" s="27" t="s">
        <v>81</v>
      </c>
      <c r="F353" s="26">
        <f>0.9*I347/(K347*J347)</f>
        <v>0.1663306452</v>
      </c>
      <c r="G353" s="26">
        <f>3.33*J347</f>
        <v>9.99</v>
      </c>
      <c r="H353" s="26"/>
    </row>
    <row r="354">
      <c r="E354" s="27" t="s">
        <v>82</v>
      </c>
      <c r="F354" s="26">
        <f>1.2*I347/(K347*J347)</f>
        <v>0.2217741935</v>
      </c>
      <c r="G354" s="27">
        <f>2*J347</f>
        <v>6</v>
      </c>
      <c r="H354" s="26">
        <f>0.5*J347</f>
        <v>1.5</v>
      </c>
    </row>
    <row r="355">
      <c r="E355" s="8" t="s">
        <v>83</v>
      </c>
    </row>
    <row r="356">
      <c r="E356" s="29"/>
      <c r="G356" s="18" t="s">
        <v>84</v>
      </c>
      <c r="H356" s="31">
        <f>F354</f>
        <v>0.2217741935</v>
      </c>
      <c r="I356" s="8" t="s">
        <v>85</v>
      </c>
    </row>
    <row r="357">
      <c r="G357" s="18" t="s">
        <v>86</v>
      </c>
      <c r="H357" s="31">
        <f>F354/G354</f>
        <v>0.03696236559</v>
      </c>
    </row>
    <row r="358">
      <c r="G358" s="18" t="s">
        <v>87</v>
      </c>
      <c r="H358" s="31">
        <f>F354*H354</f>
        <v>0.3326612903</v>
      </c>
    </row>
    <row r="362">
      <c r="E362" s="3" t="s">
        <v>40</v>
      </c>
    </row>
    <row r="363">
      <c r="E363" s="8"/>
    </row>
    <row r="365">
      <c r="F365" s="8" t="s">
        <v>88</v>
      </c>
      <c r="G365" s="18" t="s">
        <v>89</v>
      </c>
    </row>
    <row r="366">
      <c r="E366" s="8" t="s">
        <v>90</v>
      </c>
      <c r="F366" s="8">
        <v>1.0</v>
      </c>
      <c r="G366" s="18">
        <v>1.0</v>
      </c>
    </row>
    <row r="367">
      <c r="E367" s="8" t="s">
        <v>91</v>
      </c>
      <c r="F367" s="32">
        <v>1.0E-5</v>
      </c>
      <c r="G367" s="33">
        <v>1.0</v>
      </c>
    </row>
    <row r="368">
      <c r="E368" s="8" t="s">
        <v>94</v>
      </c>
      <c r="F368" s="8">
        <v>0.5</v>
      </c>
      <c r="G368" s="18">
        <v>0.0</v>
      </c>
    </row>
    <row r="369">
      <c r="E369" s="8" t="s">
        <v>95</v>
      </c>
    </row>
    <row r="371">
      <c r="F371" s="8" t="s">
        <v>96</v>
      </c>
    </row>
    <row r="393">
      <c r="F393" s="8" t="s">
        <v>97</v>
      </c>
    </row>
    <row r="418">
      <c r="E418" s="12" t="s">
        <v>98</v>
      </c>
      <c r="F418" s="8"/>
      <c r="G418" s="8"/>
    </row>
    <row r="419">
      <c r="E419" s="12" t="s">
        <v>100</v>
      </c>
    </row>
    <row r="420">
      <c r="E420" s="8" t="s">
        <v>102</v>
      </c>
    </row>
    <row r="421">
      <c r="E421" s="8" t="s">
        <v>103</v>
      </c>
    </row>
    <row r="427">
      <c r="E427" s="36" t="s">
        <v>104</v>
      </c>
      <c r="I427" s="12"/>
      <c r="J427" s="3" t="s">
        <v>110</v>
      </c>
    </row>
    <row r="428">
      <c r="E428" s="8" t="s">
        <v>111</v>
      </c>
    </row>
    <row r="446">
      <c r="E446" s="8"/>
      <c r="F446" s="8"/>
    </row>
    <row r="447">
      <c r="E447" s="8"/>
    </row>
    <row r="453">
      <c r="H453" s="8" t="s">
        <v>112</v>
      </c>
      <c r="I453" s="8" t="s">
        <v>113</v>
      </c>
    </row>
    <row r="454">
      <c r="E454" s="8" t="s">
        <v>82</v>
      </c>
      <c r="F454" s="8"/>
      <c r="H454" s="8">
        <v>1.0</v>
      </c>
      <c r="I454" s="8" t="s">
        <v>114</v>
      </c>
    </row>
    <row r="455">
      <c r="E455" s="8" t="s">
        <v>81</v>
      </c>
      <c r="F455" s="8" t="s">
        <v>115</v>
      </c>
      <c r="I455" s="8" t="s">
        <v>114</v>
      </c>
    </row>
    <row r="456">
      <c r="E456" s="8" t="s">
        <v>116</v>
      </c>
      <c r="F456" s="8" t="s">
        <v>117</v>
      </c>
      <c r="I456" s="8" t="s">
        <v>114</v>
      </c>
    </row>
    <row r="457">
      <c r="E457" s="12" t="s">
        <v>118</v>
      </c>
    </row>
    <row r="460">
      <c r="E460" s="4" t="s">
        <v>105</v>
      </c>
      <c r="F460" s="8" t="s">
        <v>106</v>
      </c>
      <c r="G460" s="8" t="s">
        <v>107</v>
      </c>
      <c r="H460" s="35">
        <v>2.976</v>
      </c>
      <c r="I460" s="8" t="s">
        <v>108</v>
      </c>
    </row>
    <row r="461">
      <c r="F461" s="8" t="s">
        <v>109</v>
      </c>
      <c r="G461" s="8">
        <v>2.976</v>
      </c>
    </row>
    <row r="462">
      <c r="F462" s="8" t="s">
        <v>102</v>
      </c>
      <c r="G462">
        <f> 817.108 - 810.4</f>
        <v>6.708</v>
      </c>
    </row>
    <row r="489">
      <c r="F489" s="4"/>
      <c r="J489" s="2"/>
    </row>
    <row r="490">
      <c r="F490" s="8"/>
      <c r="G490" s="40" t="s">
        <v>84</v>
      </c>
      <c r="H490" s="8" t="s">
        <v>78</v>
      </c>
      <c r="I490" s="8" t="s">
        <v>79</v>
      </c>
    </row>
    <row r="491">
      <c r="F491" s="8" t="s">
        <v>82</v>
      </c>
      <c r="G491">
        <f>0.6*G461</f>
        <v>1.7856</v>
      </c>
      <c r="H491">
        <f>G462/2</f>
        <v>3.354</v>
      </c>
      <c r="I491">
        <f>G462/8</f>
        <v>0.8385</v>
      </c>
    </row>
    <row r="492">
      <c r="F492" s="8" t="s">
        <v>81</v>
      </c>
      <c r="G492">
        <f>0.45*G461</f>
        <v>1.3392</v>
      </c>
      <c r="H492">
        <f>G462/1.2</f>
        <v>5.59</v>
      </c>
      <c r="I492" s="8"/>
    </row>
    <row r="493">
      <c r="F493" s="8" t="s">
        <v>80</v>
      </c>
      <c r="G493">
        <f>0.5*G461</f>
        <v>1.488</v>
      </c>
      <c r="I493" s="8"/>
    </row>
    <row r="494">
      <c r="I494" s="8"/>
    </row>
    <row r="496">
      <c r="E496" s="45"/>
      <c r="F496" s="45"/>
      <c r="G496" s="46"/>
      <c r="H496" s="45"/>
      <c r="I496" s="46"/>
    </row>
    <row r="499">
      <c r="E499" s="48"/>
      <c r="F499" s="48"/>
      <c r="G499" s="50"/>
    </row>
    <row r="500">
      <c r="O500" s="45" t="s">
        <v>81</v>
      </c>
      <c r="U500" s="48" t="s">
        <v>80</v>
      </c>
    </row>
    <row r="501">
      <c r="E501" s="18" t="s">
        <v>82</v>
      </c>
    </row>
    <row r="526">
      <c r="F526" s="4" t="s">
        <v>120</v>
      </c>
    </row>
    <row r="527">
      <c r="F527" s="8" t="s">
        <v>121</v>
      </c>
    </row>
    <row r="528">
      <c r="F528" s="8" t="s">
        <v>122</v>
      </c>
    </row>
    <row r="531">
      <c r="F531" s="4" t="s">
        <v>123</v>
      </c>
    </row>
    <row r="532">
      <c r="F532" s="12" t="s">
        <v>124</v>
      </c>
    </row>
    <row r="533">
      <c r="F533" s="51" t="s">
        <v>84</v>
      </c>
      <c r="G533" s="52">
        <v>0.22177</v>
      </c>
    </row>
    <row r="534">
      <c r="F534" s="51" t="s">
        <v>86</v>
      </c>
      <c r="G534" s="53">
        <v>0.0369</v>
      </c>
    </row>
    <row r="535">
      <c r="F535" s="51" t="s">
        <v>87</v>
      </c>
      <c r="G535" s="54">
        <f>0.33266</f>
        <v>0.33266</v>
      </c>
    </row>
    <row r="567">
      <c r="F567" s="8" t="s">
        <v>129</v>
      </c>
    </row>
    <row r="594">
      <c r="F594" s="4" t="s">
        <v>130</v>
      </c>
    </row>
    <row r="596">
      <c r="F596" s="8" t="s">
        <v>131</v>
      </c>
    </row>
    <row r="597">
      <c r="F597" s="8" t="s">
        <v>132</v>
      </c>
      <c r="G597" s="8">
        <v>0.7488</v>
      </c>
      <c r="I597" s="8" t="s">
        <v>133</v>
      </c>
    </row>
    <row r="598">
      <c r="F598" s="8" t="s">
        <v>119</v>
      </c>
      <c r="G598" s="8">
        <v>0.2083</v>
      </c>
    </row>
    <row r="599">
      <c r="F599" s="8" t="s">
        <v>87</v>
      </c>
      <c r="G599" s="8">
        <v>0.6727</v>
      </c>
    </row>
    <row r="632">
      <c r="F632" s="8" t="s">
        <v>137</v>
      </c>
    </row>
  </sheetData>
  <mergeCells count="6">
    <mergeCell ref="C29:C31"/>
    <mergeCell ref="D305:G305"/>
    <mergeCell ref="D279:J279"/>
    <mergeCell ref="E311:F311"/>
    <mergeCell ref="F527:L527"/>
    <mergeCell ref="F528:M528"/>
  </mergeCells>
  <drawing r:id="rId1"/>
</worksheet>
</file>