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ine/0467NAfactorialDesigns/genSheets/"/>
    </mc:Choice>
  </mc:AlternateContent>
  <xr:revisionPtr revIDLastSave="0" documentId="13_ncr:1_{98A175B7-3635-4A44-AA20-0D5C8B3D1EAD}" xr6:coauthVersionLast="36" xr6:coauthVersionMax="36" xr10:uidLastSave="{00000000-0000-0000-0000-000000000000}"/>
  <bookViews>
    <workbookView xWindow="1940" yWindow="500" windowWidth="45040" windowHeight="26900" xr2:uid="{00000000-000D-0000-FFFF-FFFF00000000}"/>
  </bookViews>
  <sheets>
    <sheet name="Test" sheetId="1" r:id="rId1"/>
  </sheets>
  <definedNames>
    <definedName name="_xlnm.Print_Area" localSheetId="0">Test!$A$1:$L$55</definedName>
  </definedNames>
  <calcPr calcId="181029"/>
</workbook>
</file>

<file path=xl/calcChain.xml><?xml version="1.0" encoding="utf-8"?>
<calcChain xmlns="http://schemas.openxmlformats.org/spreadsheetml/2006/main">
  <c r="AM29" i="1" l="1"/>
  <c r="AM57" i="1"/>
  <c r="AM43" i="1"/>
  <c r="AM15" i="1"/>
  <c r="AH57" i="1"/>
  <c r="AH43" i="1"/>
  <c r="AH29" i="1"/>
  <c r="AH15" i="1"/>
  <c r="AC57" i="1"/>
  <c r="AC43" i="1"/>
  <c r="AC29" i="1"/>
  <c r="AC15" i="1"/>
  <c r="X57" i="1"/>
  <c r="X43" i="1"/>
  <c r="X29" i="1"/>
  <c r="X15" i="1"/>
  <c r="S15" i="1"/>
  <c r="S57" i="1"/>
  <c r="S43" i="1"/>
  <c r="BA7" i="1"/>
  <c r="BB7" i="1"/>
  <c r="AZ7" i="1"/>
  <c r="AY7" i="1"/>
  <c r="AN7" i="1"/>
  <c r="AI7" i="1"/>
  <c r="AD7" i="1"/>
  <c r="Y7" i="1"/>
  <c r="AX7" i="1"/>
  <c r="T7" i="1"/>
  <c r="S29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N7" i="1"/>
  <c r="N8" i="1"/>
  <c r="N9" i="1"/>
  <c r="N10" i="1"/>
  <c r="N11" i="1"/>
  <c r="N12" i="1"/>
  <c r="N13" i="1"/>
  <c r="N14" i="1"/>
  <c r="N15" i="1"/>
  <c r="N16" i="1"/>
  <c r="L29" i="1"/>
  <c r="L30" i="1"/>
  <c r="L19" i="1"/>
  <c r="L20" i="1"/>
  <c r="L21" i="1"/>
  <c r="L22" i="1"/>
  <c r="L23" i="1"/>
  <c r="L24" i="1"/>
  <c r="L25" i="1"/>
  <c r="L26" i="1"/>
  <c r="L27" i="1"/>
  <c r="L28" i="1"/>
  <c r="BC21" i="1" l="1"/>
  <c r="BC17" i="1"/>
  <c r="BC13" i="1"/>
  <c r="BC9" i="1"/>
  <c r="BB21" i="1"/>
  <c r="BB17" i="1"/>
  <c r="BB13" i="1"/>
  <c r="BB9" i="1"/>
  <c r="BA21" i="1"/>
  <c r="BA17" i="1"/>
  <c r="BA13" i="1"/>
  <c r="BA9" i="1"/>
  <c r="AZ21" i="1"/>
  <c r="AZ17" i="1"/>
  <c r="AZ13" i="1"/>
  <c r="AZ9" i="1"/>
  <c r="AY21" i="1"/>
  <c r="AY17" i="1"/>
  <c r="AY13" i="1"/>
  <c r="AY9" i="1"/>
  <c r="AX21" i="1"/>
  <c r="AX17" i="1"/>
  <c r="AX13" i="1"/>
  <c r="U13" i="1" l="1"/>
  <c r="AT56" i="1"/>
  <c r="AS56" i="1"/>
  <c r="AT42" i="1"/>
  <c r="AS42" i="1"/>
  <c r="AT28" i="1"/>
  <c r="AS28" i="1"/>
  <c r="AU28" i="1" s="1"/>
  <c r="AT14" i="1"/>
  <c r="AS14" i="1"/>
  <c r="AO14" i="1"/>
  <c r="AN14" i="1"/>
  <c r="AP14" i="1" s="1"/>
  <c r="AO28" i="1"/>
  <c r="AN28" i="1"/>
  <c r="AO42" i="1"/>
  <c r="AN42" i="1"/>
  <c r="AO56" i="1"/>
  <c r="AN56" i="1"/>
  <c r="AJ56" i="1"/>
  <c r="AI56" i="1"/>
  <c r="AJ42" i="1"/>
  <c r="AI42" i="1"/>
  <c r="AJ28" i="1"/>
  <c r="AI28" i="1"/>
  <c r="AJ14" i="1"/>
  <c r="AI14" i="1"/>
  <c r="AE56" i="1"/>
  <c r="AD56" i="1"/>
  <c r="AE42" i="1"/>
  <c r="AD42" i="1"/>
  <c r="AE28" i="1"/>
  <c r="AD28" i="1"/>
  <c r="AE14" i="1"/>
  <c r="AD14" i="1"/>
  <c r="Z56" i="1"/>
  <c r="Y56" i="1"/>
  <c r="Z42" i="1"/>
  <c r="Y42" i="1"/>
  <c r="Z28" i="1"/>
  <c r="Y28" i="1"/>
  <c r="Z14" i="1"/>
  <c r="Y14" i="1"/>
  <c r="AA56" i="1" s="1"/>
  <c r="U56" i="1"/>
  <c r="T56" i="1"/>
  <c r="U42" i="1"/>
  <c r="T42" i="1"/>
  <c r="V42" i="1" s="1"/>
  <c r="U28" i="1"/>
  <c r="T28" i="1"/>
  <c r="U14" i="1"/>
  <c r="T14" i="1"/>
  <c r="AR56" i="1"/>
  <c r="AR42" i="1"/>
  <c r="AR28" i="1"/>
  <c r="AR14" i="1"/>
  <c r="AM56" i="1"/>
  <c r="AM42" i="1"/>
  <c r="AM28" i="1"/>
  <c r="AM14" i="1"/>
  <c r="AH14" i="1"/>
  <c r="AH28" i="1"/>
  <c r="AH42" i="1"/>
  <c r="AH56" i="1"/>
  <c r="AC56" i="1"/>
  <c r="AC42" i="1"/>
  <c r="AC28" i="1"/>
  <c r="AC14" i="1"/>
  <c r="X56" i="1"/>
  <c r="X42" i="1"/>
  <c r="X28" i="1"/>
  <c r="X14" i="1"/>
  <c r="S56" i="1"/>
  <c r="S42" i="1"/>
  <c r="S28" i="1"/>
  <c r="S14" i="1"/>
  <c r="AF28" i="1" l="1"/>
  <c r="AA57" i="1"/>
  <c r="AP57" i="1"/>
  <c r="AF42" i="1"/>
  <c r="AF56" i="1"/>
  <c r="AP42" i="1"/>
  <c r="AU56" i="1"/>
  <c r="AK56" i="1"/>
  <c r="AU42" i="1"/>
  <c r="AK28" i="1"/>
  <c r="AP28" i="1"/>
  <c r="AU14" i="1"/>
  <c r="AA43" i="1"/>
  <c r="V28" i="1"/>
  <c r="AK14" i="1"/>
  <c r="AF14" i="1"/>
  <c r="AK42" i="1"/>
  <c r="V56" i="1"/>
  <c r="AA28" i="1"/>
  <c r="AP56" i="1"/>
  <c r="AA29" i="1"/>
  <c r="AA14" i="1"/>
  <c r="AF15" i="1"/>
  <c r="AA42" i="1"/>
  <c r="V14" i="1"/>
  <c r="Y15" i="1"/>
  <c r="K16" i="1" l="1"/>
  <c r="AU50" i="1" l="1"/>
  <c r="AP50" i="1"/>
  <c r="AK50" i="1"/>
  <c r="AF50" i="1"/>
  <c r="AA50" i="1"/>
  <c r="V50" i="1"/>
  <c r="AS61" i="1" l="1"/>
  <c r="AN61" i="1"/>
  <c r="AI61" i="1"/>
  <c r="AD61" i="1"/>
  <c r="Y61" i="1"/>
  <c r="T61" i="1"/>
  <c r="AS60" i="1"/>
  <c r="AN60" i="1"/>
  <c r="AI60" i="1"/>
  <c r="AD60" i="1"/>
  <c r="Y60" i="1"/>
  <c r="T60" i="1"/>
  <c r="AT57" i="1"/>
  <c r="AS57" i="1"/>
  <c r="AO57" i="1"/>
  <c r="AN57" i="1"/>
  <c r="AJ57" i="1"/>
  <c r="AI57" i="1"/>
  <c r="AE57" i="1"/>
  <c r="AD57" i="1"/>
  <c r="Z57" i="1"/>
  <c r="Y57" i="1"/>
  <c r="U57" i="1"/>
  <c r="T57" i="1"/>
  <c r="AT55" i="1"/>
  <c r="AR55" i="1"/>
  <c r="AO55" i="1"/>
  <c r="AM55" i="1"/>
  <c r="AJ55" i="1"/>
  <c r="AH55" i="1"/>
  <c r="AE55" i="1"/>
  <c r="AC55" i="1"/>
  <c r="Z55" i="1"/>
  <c r="X55" i="1"/>
  <c r="U55" i="1"/>
  <c r="S55" i="1"/>
  <c r="AT54" i="1"/>
  <c r="AR54" i="1"/>
  <c r="AO54" i="1"/>
  <c r="AM54" i="1"/>
  <c r="AJ54" i="1"/>
  <c r="AH54" i="1"/>
  <c r="AE54" i="1"/>
  <c r="AC54" i="1"/>
  <c r="Z54" i="1"/>
  <c r="X54" i="1"/>
  <c r="U54" i="1"/>
  <c r="S54" i="1"/>
  <c r="AT53" i="1"/>
  <c r="AR53" i="1"/>
  <c r="AO53" i="1"/>
  <c r="AM53" i="1"/>
  <c r="AJ53" i="1"/>
  <c r="AH53" i="1"/>
  <c r="AE53" i="1"/>
  <c r="AC53" i="1"/>
  <c r="Z53" i="1"/>
  <c r="X53" i="1"/>
  <c r="U53" i="1"/>
  <c r="S53" i="1"/>
  <c r="AT52" i="1"/>
  <c r="AR52" i="1"/>
  <c r="AO52" i="1"/>
  <c r="AM52" i="1"/>
  <c r="AJ52" i="1"/>
  <c r="AH52" i="1"/>
  <c r="AE52" i="1"/>
  <c r="AC52" i="1"/>
  <c r="Z52" i="1"/>
  <c r="X52" i="1"/>
  <c r="U52" i="1"/>
  <c r="S52" i="1"/>
  <c r="A78" i="1"/>
  <c r="AT50" i="1"/>
  <c r="AO50" i="1"/>
  <c r="AJ50" i="1"/>
  <c r="AE50" i="1"/>
  <c r="Z50" i="1"/>
  <c r="U50" i="1"/>
  <c r="AS47" i="1"/>
  <c r="AN47" i="1"/>
  <c r="AI47" i="1"/>
  <c r="AD47" i="1"/>
  <c r="Y47" i="1"/>
  <c r="T47" i="1"/>
  <c r="AS46" i="1"/>
  <c r="AN46" i="1"/>
  <c r="AI46" i="1"/>
  <c r="AD46" i="1"/>
  <c r="Y46" i="1"/>
  <c r="T46" i="1"/>
  <c r="AT43" i="1"/>
  <c r="AS43" i="1"/>
  <c r="AO43" i="1"/>
  <c r="AN43" i="1"/>
  <c r="AJ43" i="1"/>
  <c r="AI43" i="1"/>
  <c r="AE43" i="1"/>
  <c r="AD43" i="1"/>
  <c r="Z43" i="1"/>
  <c r="Y43" i="1"/>
  <c r="U43" i="1"/>
  <c r="T43" i="1"/>
  <c r="AT41" i="1"/>
  <c r="AR41" i="1"/>
  <c r="AO41" i="1"/>
  <c r="AM41" i="1"/>
  <c r="AJ41" i="1"/>
  <c r="AH41" i="1"/>
  <c r="AE41" i="1"/>
  <c r="AC41" i="1"/>
  <c r="Z41" i="1"/>
  <c r="X41" i="1"/>
  <c r="U41" i="1"/>
  <c r="S41" i="1"/>
  <c r="AT40" i="1"/>
  <c r="AR40" i="1"/>
  <c r="AO40" i="1"/>
  <c r="AM40" i="1"/>
  <c r="AJ40" i="1"/>
  <c r="AH40" i="1"/>
  <c r="AE40" i="1"/>
  <c r="AC40" i="1"/>
  <c r="Z40" i="1"/>
  <c r="X40" i="1"/>
  <c r="U40" i="1"/>
  <c r="S40" i="1"/>
  <c r="AT39" i="1"/>
  <c r="AR39" i="1"/>
  <c r="AO39" i="1"/>
  <c r="AM39" i="1"/>
  <c r="AJ39" i="1"/>
  <c r="AH39" i="1"/>
  <c r="AE39" i="1"/>
  <c r="AC39" i="1"/>
  <c r="Z39" i="1"/>
  <c r="X39" i="1"/>
  <c r="U39" i="1"/>
  <c r="S39" i="1"/>
  <c r="AT38" i="1"/>
  <c r="AR38" i="1"/>
  <c r="AO38" i="1"/>
  <c r="AM38" i="1"/>
  <c r="AJ38" i="1"/>
  <c r="AH38" i="1"/>
  <c r="AE38" i="1"/>
  <c r="AC38" i="1"/>
  <c r="Z38" i="1"/>
  <c r="X38" i="1"/>
  <c r="U38" i="1"/>
  <c r="S38" i="1"/>
  <c r="AU36" i="1"/>
  <c r="AT36" i="1"/>
  <c r="AP36" i="1"/>
  <c r="AO36" i="1"/>
  <c r="AK36" i="1"/>
  <c r="AJ36" i="1"/>
  <c r="AF36" i="1"/>
  <c r="AE36" i="1"/>
  <c r="AA36" i="1"/>
  <c r="Z36" i="1"/>
  <c r="V36" i="1"/>
  <c r="U36" i="1"/>
  <c r="AS33" i="1"/>
  <c r="AN33" i="1"/>
  <c r="AI33" i="1"/>
  <c r="AD33" i="1"/>
  <c r="Y33" i="1"/>
  <c r="T33" i="1"/>
  <c r="AS32" i="1"/>
  <c r="AN32" i="1"/>
  <c r="AI32" i="1"/>
  <c r="AD32" i="1"/>
  <c r="Y32" i="1"/>
  <c r="T32" i="1"/>
  <c r="N30" i="1"/>
  <c r="M30" i="1"/>
  <c r="K30" i="1"/>
  <c r="C27" i="1"/>
  <c r="N24" i="1"/>
  <c r="M24" i="1"/>
  <c r="K24" i="1"/>
  <c r="C25" i="1"/>
  <c r="N26" i="1"/>
  <c r="M26" i="1"/>
  <c r="K26" i="1"/>
  <c r="C28" i="1"/>
  <c r="AT29" i="1"/>
  <c r="AS29" i="1"/>
  <c r="AO29" i="1"/>
  <c r="AN29" i="1"/>
  <c r="AJ29" i="1"/>
  <c r="AI29" i="1"/>
  <c r="AE29" i="1"/>
  <c r="AD29" i="1"/>
  <c r="Z29" i="1"/>
  <c r="Y29" i="1"/>
  <c r="U29" i="1"/>
  <c r="T29" i="1"/>
  <c r="V29" i="1" s="1"/>
  <c r="N23" i="1"/>
  <c r="M23" i="1"/>
  <c r="K23" i="1"/>
  <c r="C22" i="1"/>
  <c r="AT27" i="1"/>
  <c r="AR27" i="1"/>
  <c r="AO27" i="1"/>
  <c r="AM27" i="1"/>
  <c r="AJ27" i="1"/>
  <c r="AH27" i="1"/>
  <c r="AE27" i="1"/>
  <c r="AC27" i="1"/>
  <c r="Z27" i="1"/>
  <c r="X27" i="1"/>
  <c r="U27" i="1"/>
  <c r="S27" i="1"/>
  <c r="N25" i="1"/>
  <c r="M25" i="1"/>
  <c r="K25" i="1"/>
  <c r="C26" i="1"/>
  <c r="AT26" i="1"/>
  <c r="AR26" i="1"/>
  <c r="AO26" i="1"/>
  <c r="AM26" i="1"/>
  <c r="AJ26" i="1"/>
  <c r="AH26" i="1"/>
  <c r="AE26" i="1"/>
  <c r="AC26" i="1"/>
  <c r="Z26" i="1"/>
  <c r="X26" i="1"/>
  <c r="U26" i="1"/>
  <c r="S26" i="1"/>
  <c r="N22" i="1"/>
  <c r="M22" i="1"/>
  <c r="K22" i="1"/>
  <c r="C17" i="1"/>
  <c r="AT25" i="1"/>
  <c r="AR25" i="1"/>
  <c r="AO25" i="1"/>
  <c r="AM25" i="1"/>
  <c r="AJ25" i="1"/>
  <c r="AH25" i="1"/>
  <c r="AE25" i="1"/>
  <c r="AC25" i="1"/>
  <c r="Z25" i="1"/>
  <c r="X25" i="1"/>
  <c r="U25" i="1"/>
  <c r="S25" i="1"/>
  <c r="N18" i="1"/>
  <c r="M18" i="1"/>
  <c r="L18" i="1"/>
  <c r="K18" i="1"/>
  <c r="C20" i="1"/>
  <c r="AT24" i="1"/>
  <c r="AR24" i="1"/>
  <c r="AO24" i="1"/>
  <c r="AM24" i="1"/>
  <c r="AJ24" i="1"/>
  <c r="AH24" i="1"/>
  <c r="AE24" i="1"/>
  <c r="AC24" i="1"/>
  <c r="Z24" i="1"/>
  <c r="X24" i="1"/>
  <c r="U24" i="1"/>
  <c r="S24" i="1"/>
  <c r="M12" i="1"/>
  <c r="L12" i="1"/>
  <c r="K12" i="1"/>
  <c r="C15" i="1"/>
  <c r="N17" i="1"/>
  <c r="M17" i="1"/>
  <c r="L17" i="1"/>
  <c r="K17" i="1"/>
  <c r="C30" i="1"/>
  <c r="AU22" i="1"/>
  <c r="AT22" i="1"/>
  <c r="AP22" i="1"/>
  <c r="AO22" i="1"/>
  <c r="AK22" i="1"/>
  <c r="AJ22" i="1"/>
  <c r="AF22" i="1"/>
  <c r="AE22" i="1"/>
  <c r="AA22" i="1"/>
  <c r="Z22" i="1"/>
  <c r="V22" i="1"/>
  <c r="U22" i="1"/>
  <c r="M11" i="1"/>
  <c r="L11" i="1"/>
  <c r="K11" i="1"/>
  <c r="C29" i="1"/>
  <c r="M13" i="1"/>
  <c r="L13" i="1"/>
  <c r="K13" i="1"/>
  <c r="C18" i="1"/>
  <c r="T13" i="1"/>
  <c r="M10" i="1"/>
  <c r="L10" i="1"/>
  <c r="K10" i="1"/>
  <c r="C12" i="1"/>
  <c r="AS19" i="1"/>
  <c r="AN19" i="1"/>
  <c r="AI19" i="1"/>
  <c r="AD19" i="1"/>
  <c r="Y19" i="1"/>
  <c r="T19" i="1"/>
  <c r="N27" i="1"/>
  <c r="M27" i="1"/>
  <c r="K27" i="1"/>
  <c r="C23" i="1"/>
  <c r="AS18" i="1"/>
  <c r="AN18" i="1"/>
  <c r="AI18" i="1"/>
  <c r="AD18" i="1"/>
  <c r="Y18" i="1"/>
  <c r="T18" i="1"/>
  <c r="N21" i="1"/>
  <c r="M21" i="1"/>
  <c r="K21" i="1"/>
  <c r="C9" i="1"/>
  <c r="N29" i="1"/>
  <c r="M29" i="1"/>
  <c r="K29" i="1"/>
  <c r="C24" i="1"/>
  <c r="N20" i="1"/>
  <c r="M20" i="1"/>
  <c r="K20" i="1"/>
  <c r="C14" i="1"/>
  <c r="AT15" i="1"/>
  <c r="AS15" i="1"/>
  <c r="AO15" i="1"/>
  <c r="AN15" i="1"/>
  <c r="AJ15" i="1"/>
  <c r="AI15" i="1"/>
  <c r="AE15" i="1"/>
  <c r="AD15" i="1"/>
  <c r="Z15" i="1"/>
  <c r="U15" i="1"/>
  <c r="T15" i="1"/>
  <c r="N28" i="1"/>
  <c r="M28" i="1"/>
  <c r="K28" i="1"/>
  <c r="C21" i="1"/>
  <c r="AT13" i="1"/>
  <c r="AR13" i="1"/>
  <c r="AO13" i="1"/>
  <c r="AM13" i="1"/>
  <c r="AJ13" i="1"/>
  <c r="AH13" i="1"/>
  <c r="AE13" i="1"/>
  <c r="AC13" i="1"/>
  <c r="Z13" i="1"/>
  <c r="X13" i="1"/>
  <c r="S13" i="1"/>
  <c r="N19" i="1"/>
  <c r="M19" i="1"/>
  <c r="K19" i="1"/>
  <c r="C11" i="1"/>
  <c r="AT12" i="1"/>
  <c r="AR12" i="1"/>
  <c r="AO12" i="1"/>
  <c r="AM12" i="1"/>
  <c r="AJ12" i="1"/>
  <c r="AH12" i="1"/>
  <c r="AE12" i="1"/>
  <c r="AC12" i="1"/>
  <c r="Z12" i="1"/>
  <c r="X12" i="1"/>
  <c r="U12" i="1"/>
  <c r="S12" i="1"/>
  <c r="M15" i="1"/>
  <c r="L15" i="1"/>
  <c r="K15" i="1"/>
  <c r="C10" i="1"/>
  <c r="AT11" i="1"/>
  <c r="AR11" i="1"/>
  <c r="AO11" i="1"/>
  <c r="AM11" i="1"/>
  <c r="AJ11" i="1"/>
  <c r="AH11" i="1"/>
  <c r="AE11" i="1"/>
  <c r="AC11" i="1"/>
  <c r="Z11" i="1"/>
  <c r="X11" i="1"/>
  <c r="U11" i="1"/>
  <c r="S11" i="1"/>
  <c r="M9" i="1"/>
  <c r="L9" i="1"/>
  <c r="K9" i="1"/>
  <c r="C13" i="1"/>
  <c r="AT10" i="1"/>
  <c r="AR10" i="1"/>
  <c r="AO10" i="1"/>
  <c r="AM10" i="1"/>
  <c r="AJ10" i="1"/>
  <c r="AH10" i="1"/>
  <c r="AE10" i="1"/>
  <c r="AC10" i="1"/>
  <c r="Z10" i="1"/>
  <c r="X10" i="1"/>
  <c r="U10" i="1"/>
  <c r="S10" i="1"/>
  <c r="M14" i="1"/>
  <c r="L14" i="1"/>
  <c r="K14" i="1"/>
  <c r="C8" i="1"/>
  <c r="AX9" i="1"/>
  <c r="M8" i="1"/>
  <c r="L8" i="1"/>
  <c r="K8" i="1"/>
  <c r="C7" i="1"/>
  <c r="AU8" i="1"/>
  <c r="AT8" i="1"/>
  <c r="AP8" i="1"/>
  <c r="AO8" i="1"/>
  <c r="AK8" i="1"/>
  <c r="AJ8" i="1"/>
  <c r="AF8" i="1"/>
  <c r="AE8" i="1"/>
  <c r="AA8" i="1"/>
  <c r="Z8" i="1"/>
  <c r="V8" i="1"/>
  <c r="U8" i="1"/>
  <c r="M16" i="1"/>
  <c r="L16" i="1"/>
  <c r="C19" i="1"/>
  <c r="M7" i="1"/>
  <c r="L7" i="1"/>
  <c r="K7" i="1"/>
  <c r="C16" i="1"/>
  <c r="AK43" i="1" l="1"/>
  <c r="AK57" i="1"/>
  <c r="V15" i="1"/>
  <c r="AA15" i="1"/>
  <c r="V57" i="1"/>
  <c r="V13" i="1"/>
  <c r="AP29" i="1"/>
  <c r="AU57" i="1"/>
  <c r="AP15" i="1"/>
  <c r="AF29" i="1"/>
  <c r="AU43" i="1"/>
  <c r="AF57" i="1"/>
  <c r="AK15" i="1"/>
  <c r="AK29" i="1"/>
  <c r="V43" i="1"/>
  <c r="AP43" i="1"/>
  <c r="AF43" i="1"/>
  <c r="AU15" i="1"/>
  <c r="AU29" i="1"/>
  <c r="AI24" i="1"/>
  <c r="AS39" i="1"/>
  <c r="AS38" i="1"/>
  <c r="AS12" i="1"/>
  <c r="Y12" i="1"/>
  <c r="AN13" i="1"/>
  <c r="AS25" i="1"/>
  <c r="AI27" i="1"/>
  <c r="T11" i="1"/>
  <c r="T12" i="1"/>
  <c r="AN38" i="1"/>
  <c r="AN27" i="1"/>
  <c r="AI13" i="1"/>
  <c r="Y55" i="1"/>
  <c r="Y24" i="1"/>
  <c r="AI11" i="1"/>
  <c r="AD25" i="1"/>
  <c r="AN26" i="1"/>
  <c r="T40" i="1"/>
  <c r="AN54" i="1"/>
  <c r="AS26" i="1"/>
  <c r="AI12" i="1"/>
  <c r="T39" i="1"/>
  <c r="Y25" i="1"/>
  <c r="Y39" i="1"/>
  <c r="AI39" i="1"/>
  <c r="AN10" i="1"/>
  <c r="T24" i="1"/>
  <c r="AS52" i="1"/>
  <c r="AD38" i="1"/>
  <c r="AI38" i="1"/>
  <c r="AI25" i="1"/>
  <c r="AS53" i="1"/>
  <c r="AN12" i="1"/>
  <c r="AI52" i="1"/>
  <c r="AS54" i="1"/>
  <c r="T54" i="1"/>
  <c r="AS55" i="1"/>
  <c r="T25" i="1"/>
  <c r="Y26" i="1"/>
  <c r="AI54" i="1"/>
  <c r="AI53" i="1"/>
  <c r="Y13" i="1"/>
  <c r="AI10" i="1"/>
  <c r="Y41" i="1"/>
  <c r="AI41" i="1"/>
  <c r="AI55" i="1"/>
  <c r="AS40" i="1"/>
  <c r="AS41" i="1"/>
  <c r="AS27" i="1"/>
  <c r="T27" i="1"/>
  <c r="AS10" i="1"/>
  <c r="AI40" i="1"/>
  <c r="AN11" i="1"/>
  <c r="T10" i="1"/>
  <c r="AN40" i="1"/>
  <c r="Y27" i="1"/>
  <c r="Y10" i="1"/>
  <c r="AS24" i="1"/>
  <c r="AD41" i="1"/>
  <c r="AD53" i="1"/>
  <c r="AD27" i="1"/>
  <c r="AD54" i="1"/>
  <c r="AD40" i="1"/>
  <c r="T41" i="1"/>
  <c r="AN39" i="1"/>
  <c r="T53" i="1"/>
  <c r="T38" i="1"/>
  <c r="T52" i="1"/>
  <c r="AD10" i="1"/>
  <c r="AD12" i="1"/>
  <c r="T26" i="1"/>
  <c r="AI26" i="1"/>
  <c r="Y38" i="1"/>
  <c r="AN41" i="1"/>
  <c r="T55" i="1"/>
  <c r="AN52" i="1"/>
  <c r="Y11" i="1"/>
  <c r="AN53" i="1"/>
  <c r="AD11" i="1"/>
  <c r="Y40" i="1"/>
  <c r="Y52" i="1"/>
  <c r="AD13" i="1"/>
  <c r="AN24" i="1"/>
  <c r="AN55" i="1"/>
  <c r="AS11" i="1"/>
  <c r="AS13" i="1"/>
  <c r="AN25" i="1"/>
  <c r="AD24" i="1"/>
  <c r="Y53" i="1"/>
  <c r="AD55" i="1"/>
  <c r="AD52" i="1"/>
  <c r="Y54" i="1"/>
  <c r="AD26" i="1"/>
  <c r="AD39" i="1"/>
  <c r="V11" i="1" l="1"/>
  <c r="AK27" i="1"/>
  <c r="AU26" i="1"/>
  <c r="V53" i="1"/>
  <c r="AK38" i="1"/>
  <c r="V40" i="1"/>
  <c r="AU25" i="1"/>
  <c r="AA41" i="1"/>
  <c r="AP53" i="1"/>
  <c r="AP39" i="1"/>
  <c r="AP11" i="1"/>
  <c r="AK53" i="1"/>
  <c r="AF38" i="1"/>
  <c r="AP26" i="1"/>
  <c r="AP13" i="1"/>
  <c r="V38" i="1"/>
  <c r="V10" i="1"/>
  <c r="AK40" i="1"/>
  <c r="AK54" i="1"/>
  <c r="AU52" i="1"/>
  <c r="AF25" i="1"/>
  <c r="AA12" i="1"/>
  <c r="AA27" i="1"/>
  <c r="AK10" i="1"/>
  <c r="AF24" i="1"/>
  <c r="V55" i="1"/>
  <c r="AF40" i="1"/>
  <c r="AU10" i="1"/>
  <c r="AA26" i="1"/>
  <c r="V24" i="1"/>
  <c r="AK11" i="1"/>
  <c r="AU12" i="1"/>
  <c r="AA40" i="1"/>
  <c r="AF11" i="1"/>
  <c r="AA53" i="1"/>
  <c r="AU13" i="1"/>
  <c r="AP41" i="1"/>
  <c r="AF54" i="1"/>
  <c r="V27" i="1"/>
  <c r="V25" i="1"/>
  <c r="AP10" i="1"/>
  <c r="AA24" i="1"/>
  <c r="AU38" i="1"/>
  <c r="AP54" i="1"/>
  <c r="AA11" i="1"/>
  <c r="AA38" i="1"/>
  <c r="AU55" i="1"/>
  <c r="AK39" i="1"/>
  <c r="AA55" i="1"/>
  <c r="AU39" i="1"/>
  <c r="AF52" i="1"/>
  <c r="AA13" i="1"/>
  <c r="AP55" i="1"/>
  <c r="AK24" i="1"/>
  <c r="AU53" i="1"/>
  <c r="AF55" i="1"/>
  <c r="AP25" i="1"/>
  <c r="AF27" i="1"/>
  <c r="AF53" i="1"/>
  <c r="AA39" i="1"/>
  <c r="AF41" i="1"/>
  <c r="AU54" i="1"/>
  <c r="AA25" i="1"/>
  <c r="AP27" i="1"/>
  <c r="AA54" i="1"/>
  <c r="AP40" i="1"/>
  <c r="AP52" i="1"/>
  <c r="AU11" i="1"/>
  <c r="AK26" i="1"/>
  <c r="V54" i="1"/>
  <c r="AP24" i="1"/>
  <c r="AU40" i="1"/>
  <c r="AF39" i="1"/>
  <c r="AF13" i="1"/>
  <c r="AF12" i="1"/>
  <c r="AU24" i="1"/>
  <c r="AK55" i="1"/>
  <c r="AK52" i="1"/>
  <c r="V39" i="1"/>
  <c r="AP38" i="1"/>
  <c r="V52" i="1"/>
  <c r="AK25" i="1"/>
  <c r="V41" i="1"/>
  <c r="AU27" i="1"/>
  <c r="AU41" i="1"/>
  <c r="AK13" i="1"/>
  <c r="V26" i="1"/>
  <c r="AF26" i="1"/>
  <c r="AA52" i="1"/>
  <c r="AF10" i="1"/>
  <c r="AA10" i="1"/>
  <c r="AK41" i="1"/>
  <c r="AP12" i="1"/>
  <c r="AK12" i="1"/>
  <c r="V12" i="1"/>
  <c r="V16" i="1" l="1"/>
  <c r="V17" i="1" s="1"/>
  <c r="AA44" i="1"/>
  <c r="AA45" i="1" s="1"/>
  <c r="AP58" i="1"/>
  <c r="AP59" i="1" s="1"/>
  <c r="AK58" i="1"/>
  <c r="AK59" i="1" s="1"/>
  <c r="AK30" i="1"/>
  <c r="AK31" i="1" s="1"/>
  <c r="AU58" i="1"/>
  <c r="AU59" i="1" s="1"/>
  <c r="AF44" i="1"/>
  <c r="AF45" i="1" s="1"/>
  <c r="AK16" i="1"/>
  <c r="AK17" i="1" s="1"/>
  <c r="AP16" i="1"/>
  <c r="AP17" i="1" s="1"/>
  <c r="AP30" i="1"/>
  <c r="AP31" i="1" s="1"/>
  <c r="AA16" i="1"/>
  <c r="AA17" i="1" s="1"/>
  <c r="AF30" i="1"/>
  <c r="AF31" i="1" s="1"/>
  <c r="AP44" i="1"/>
  <c r="AP45" i="1" s="1"/>
  <c r="AU44" i="1"/>
  <c r="AU45" i="1" s="1"/>
  <c r="AA58" i="1"/>
  <c r="AA59" i="1" s="1"/>
  <c r="AK44" i="1"/>
  <c r="AK45" i="1" s="1"/>
  <c r="AU30" i="1"/>
  <c r="AU31" i="1" s="1"/>
  <c r="AF16" i="1"/>
  <c r="AF17" i="1" s="1"/>
  <c r="V30" i="1"/>
  <c r="V31" i="1" s="1"/>
  <c r="V58" i="1"/>
  <c r="V59" i="1" s="1"/>
  <c r="AF58" i="1"/>
  <c r="AF59" i="1" s="1"/>
  <c r="V44" i="1"/>
  <c r="V45" i="1" s="1"/>
  <c r="AU16" i="1"/>
  <c r="AU17" i="1" s="1"/>
  <c r="AA30" i="1"/>
  <c r="AA31" i="1" s="1"/>
</calcChain>
</file>

<file path=xl/sharedStrings.xml><?xml version="1.0" encoding="utf-8"?>
<sst xmlns="http://schemas.openxmlformats.org/spreadsheetml/2006/main" count="469" uniqueCount="115">
  <si>
    <t>Color code:</t>
  </si>
  <si>
    <t>User entry</t>
  </si>
  <si>
    <t>Auto-computed</t>
  </si>
  <si>
    <t>Wells</t>
  </si>
  <si>
    <t>Runs</t>
  </si>
  <si>
    <t>Random</t>
  </si>
  <si>
    <t>Treatment</t>
  </si>
  <si>
    <t>A Coding</t>
  </si>
  <si>
    <t>B Coding</t>
  </si>
  <si>
    <t>C Coding</t>
  </si>
  <si>
    <t>D Coding</t>
  </si>
  <si>
    <t>Well 1, A1</t>
  </si>
  <si>
    <t>Well 2, A2</t>
  </si>
  <si>
    <t>Well 3, A3</t>
  </si>
  <si>
    <t>Well 4, A4</t>
  </si>
  <si>
    <t>Well 5, A5</t>
  </si>
  <si>
    <t>Well 6, A6</t>
  </si>
  <si>
    <t>Well 7, B1</t>
  </si>
  <si>
    <t>Well 8, B2</t>
  </si>
  <si>
    <t>Well 9, B3</t>
  </si>
  <si>
    <t>Well 10, B4</t>
  </si>
  <si>
    <t>Well 11, B5</t>
  </si>
  <si>
    <t>Well 12, B6</t>
  </si>
  <si>
    <t>Well 13, C1</t>
  </si>
  <si>
    <t>Well 14, C2</t>
  </si>
  <si>
    <t>Well 15, C3</t>
  </si>
  <si>
    <t>Well 16, C4</t>
  </si>
  <si>
    <t>Well 17, C5</t>
  </si>
  <si>
    <t>Well 18, C6</t>
  </si>
  <si>
    <t>Well 19, D1</t>
  </si>
  <si>
    <t>Well 20, D2</t>
  </si>
  <si>
    <t>Well 21, D3</t>
  </si>
  <si>
    <t>Well 22, D4</t>
  </si>
  <si>
    <t>Well 23, D5</t>
  </si>
  <si>
    <t>Well 24, D6</t>
  </si>
  <si>
    <t>Factor Name</t>
  </si>
  <si>
    <t>Mean</t>
  </si>
  <si>
    <t>Delta</t>
  </si>
  <si>
    <t>NaCacodylate</t>
  </si>
  <si>
    <t>number of wells * volume of drop * tip loss</t>
  </si>
  <si>
    <t>Total volume of protein or nucleic acid (uL):</t>
  </si>
  <si>
    <t>Stocks</t>
  </si>
  <si>
    <t>[Stock] (mM)</t>
  </si>
  <si>
    <t>[Lead] (mM)</t>
  </si>
  <si>
    <t>Tube Vol.(uL)</t>
  </si>
  <si>
    <t>Prot or NA Vol.(uL)</t>
  </si>
  <si>
    <t>Xtal soln. Vol.(uL)</t>
  </si>
  <si>
    <t>pH</t>
  </si>
  <si>
    <t>Reagent</t>
  </si>
  <si>
    <t>ddH2O</t>
  </si>
  <si>
    <t xml:space="preserve">  </t>
  </si>
  <si>
    <t>Protein (uL)</t>
  </si>
  <si>
    <t>xtal soln. (uL)</t>
  </si>
  <si>
    <t>Response</t>
  </si>
  <si>
    <t xml:space="preserve">Treatment: </t>
  </si>
  <si>
    <t>[Final]</t>
  </si>
  <si>
    <t>N/A</t>
  </si>
  <si>
    <t>[Start]</t>
  </si>
  <si>
    <t xml:space="preserve"> Check:</t>
  </si>
  <si>
    <t>Vol. (uL)</t>
  </si>
  <si>
    <t>Protein</t>
  </si>
  <si>
    <t>Reservoir</t>
  </si>
  <si>
    <t>[Vol. (uL)</t>
  </si>
  <si>
    <t>Spermine</t>
  </si>
  <si>
    <t>MPD</t>
  </si>
  <si>
    <t>SrCl2</t>
  </si>
  <si>
    <t>MgCl2</t>
  </si>
  <si>
    <t>LiCl</t>
  </si>
  <si>
    <t>MPD*</t>
  </si>
  <si>
    <t>* percent v/v</t>
  </si>
  <si>
    <t>Units of mM or percent v/v</t>
  </si>
  <si>
    <t>Well 1, A1, tray1</t>
  </si>
  <si>
    <t>Well 7, B1,  tray1</t>
  </si>
  <si>
    <t>Well 13, C1,  tray1</t>
  </si>
  <si>
    <t>Well 19, D1, tray1</t>
  </si>
  <si>
    <t>Well 2, A2, tray1</t>
  </si>
  <si>
    <t>Well 14, C2, tray1</t>
  </si>
  <si>
    <t>Well 20, D2, tray1</t>
  </si>
  <si>
    <t>Well 8, B2, tray1</t>
  </si>
  <si>
    <t>Well 3, A3, tray1</t>
  </si>
  <si>
    <t>Well 9, B3, tray1</t>
  </si>
  <si>
    <t>Well 15, C3, tray1</t>
  </si>
  <si>
    <t>Well 21, D3, tray1</t>
  </si>
  <si>
    <t>Well 4, A4, tray1</t>
  </si>
  <si>
    <t>Well 10, B4, tray1</t>
  </si>
  <si>
    <t>Well 16, C4,tray1</t>
  </si>
  <si>
    <t>Well 22, D4, tray1</t>
  </si>
  <si>
    <t>Well 5, A5, tray1</t>
  </si>
  <si>
    <t>Well 11, B5, tray1</t>
  </si>
  <si>
    <t>Well 19, C5, tray1</t>
  </si>
  <si>
    <t>Well 20, D5, tray1</t>
  </si>
  <si>
    <t>Well 6, A6, tray1</t>
  </si>
  <si>
    <t>Well 12, B6, tray1</t>
  </si>
  <si>
    <t>Well 18, C6, tray1</t>
  </si>
  <si>
    <t>Well 24, D6, tray1</t>
  </si>
  <si>
    <t>Well 13, C1, tray1</t>
  </si>
  <si>
    <t>Well 7, B1, tray1</t>
  </si>
  <si>
    <t>Well 14, C2, tray 1</t>
  </si>
  <si>
    <t>Well 4, A4,. Tray1</t>
  </si>
  <si>
    <t>Well 16, C4, tray1</t>
  </si>
  <si>
    <t>Well 17, C5, tray1</t>
  </si>
  <si>
    <t>Well 23, D5, tray1</t>
  </si>
  <si>
    <t>E coding</t>
  </si>
  <si>
    <t>F coding</t>
  </si>
  <si>
    <t>Buffer</t>
  </si>
  <si>
    <t>NaCocodylae</t>
  </si>
  <si>
    <t>Kcacodylate</t>
  </si>
  <si>
    <t>HEPES</t>
  </si>
  <si>
    <t>MES</t>
  </si>
  <si>
    <t>Factor  varied:</t>
  </si>
  <si>
    <t xml:space="preserve"> One Factor At at Time (OFAT), 4 levels, 6 factors, 6 xtal soln. components, 0-fold replication</t>
  </si>
  <si>
    <t>NaCacodylate**</t>
  </si>
  <si>
    <t>**Buffer identity is varied by manual editing of column AR</t>
  </si>
  <si>
    <t>The design has four levels per column and no replicas. The levels for factor 2 are lableled 5-8 and so on.</t>
  </si>
  <si>
    <t>To randomize the treatments: Select C6 to P10, go to sort pulldown, select &lt;Custom Sort&gt;, and sort on &lt;random&gt; column. Repeat by selecting C10 to P14. Sort on cell C10. Repeat by selectin C14 to P18. Sort on Cel C14 and so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</si>
</sst>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4F2F2"/>
        <bgColor indexed="64"/>
      </patternFill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Fill="1"/>
  </cellXfs>
  <cellStyles count="1">
    <cellStyle name="Normal" xfId="0" builtinId="0"/>
  </cellStyles>
  <dxfs count="5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C93"/>
  <sheetViews>
    <sheetView tabSelected="1" topLeftCell="AJ1" zoomScale="121" zoomScaleNormal="121" workbookViewId="0">
      <pane ySplit="1" topLeftCell="A5" activePane="bottomLeft" state="frozen"/>
      <selection pane="bottomLeft" activeCell="AM5" sqref="AM5"/>
    </sheetView>
  </sheetViews>
  <sheetFormatPr baseColWidth="10" defaultColWidth="8.83203125" defaultRowHeight="15" x14ac:dyDescent="0.2"/>
  <cols>
    <col min="1" max="1" width="16.5" customWidth="1"/>
    <col min="2" max="3" width="14.6640625" customWidth="1"/>
    <col min="11" max="11" width="8.5" customWidth="1"/>
    <col min="18" max="18" width="5.33203125" customWidth="1"/>
    <col min="19" max="19" width="20.5" customWidth="1"/>
    <col min="22" max="22" width="10.1640625" customWidth="1"/>
    <col min="24" max="24" width="21" customWidth="1"/>
    <col min="26" max="26" width="8.5" customWidth="1"/>
    <col min="29" max="29" width="22" customWidth="1"/>
    <col min="34" max="34" width="21.33203125" customWidth="1"/>
    <col min="39" max="39" width="21.1640625" customWidth="1"/>
    <col min="44" max="44" width="20.5" customWidth="1"/>
    <col min="50" max="55" width="13.6640625" customWidth="1"/>
  </cols>
  <sheetData>
    <row r="1" spans="1:55" x14ac:dyDescent="0.2">
      <c r="A1" t="s">
        <v>110</v>
      </c>
    </row>
    <row r="3" spans="1:55" x14ac:dyDescent="0.2">
      <c r="A3" t="s">
        <v>0</v>
      </c>
      <c r="B3" s="1" t="s">
        <v>1</v>
      </c>
      <c r="C3" s="2" t="s">
        <v>2</v>
      </c>
      <c r="F3" t="s">
        <v>113</v>
      </c>
    </row>
    <row r="4" spans="1:55" x14ac:dyDescent="0.2">
      <c r="A4" t="s">
        <v>114</v>
      </c>
    </row>
    <row r="6" spans="1:55" x14ac:dyDescent="0.2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102</v>
      </c>
      <c r="J6" t="s">
        <v>103</v>
      </c>
      <c r="K6" t="s">
        <v>65</v>
      </c>
      <c r="L6" t="s">
        <v>63</v>
      </c>
      <c r="M6" t="s">
        <v>66</v>
      </c>
      <c r="N6" t="s">
        <v>64</v>
      </c>
      <c r="O6" t="s">
        <v>67</v>
      </c>
      <c r="P6" t="s">
        <v>104</v>
      </c>
    </row>
    <row r="7" spans="1:55" x14ac:dyDescent="0.2">
      <c r="A7" t="s">
        <v>71</v>
      </c>
      <c r="B7">
        <v>1</v>
      </c>
      <c r="C7">
        <f t="shared" ref="C7:C30" ca="1" si="0">RAND()</f>
        <v>0.45851966717800241</v>
      </c>
      <c r="D7">
        <v>1</v>
      </c>
      <c r="E7">
        <v>-1</v>
      </c>
      <c r="F7">
        <v>0</v>
      </c>
      <c r="G7">
        <v>0</v>
      </c>
      <c r="H7">
        <v>0</v>
      </c>
      <c r="I7">
        <v>0</v>
      </c>
      <c r="J7">
        <v>0</v>
      </c>
      <c r="K7">
        <f>$B$66 + (E7 * $C$66)</f>
        <v>0</v>
      </c>
      <c r="L7">
        <f>$B$67 + (F7 * $C$67)</f>
        <v>12</v>
      </c>
      <c r="M7">
        <f>$B$68 + (G7 * $C$68)</f>
        <v>20</v>
      </c>
      <c r="N7">
        <f t="shared" ref="N7:N9" si="1">$B$69 + (H7 * $C$69)</f>
        <v>10</v>
      </c>
      <c r="O7">
        <f>$B$70+(I7*$C$70)</f>
        <v>40</v>
      </c>
      <c r="P7">
        <f>$B$71+(J7*$C$71)</f>
        <v>40</v>
      </c>
      <c r="S7" t="s">
        <v>109</v>
      </c>
      <c r="T7" t="str">
        <f>A82</f>
        <v>SrCl2</v>
      </c>
      <c r="X7" t="s">
        <v>109</v>
      </c>
      <c r="Y7" t="str">
        <f>A83</f>
        <v>Spermine</v>
      </c>
      <c r="AC7" t="s">
        <v>109</v>
      </c>
      <c r="AD7" t="str">
        <f>A84</f>
        <v>MgCl2</v>
      </c>
      <c r="AH7" t="s">
        <v>109</v>
      </c>
      <c r="AI7" t="str">
        <f>A85</f>
        <v>MPD*</v>
      </c>
      <c r="AM7" t="s">
        <v>109</v>
      </c>
      <c r="AN7" t="str">
        <f>A86</f>
        <v>LiCl</v>
      </c>
      <c r="AR7" t="s">
        <v>109</v>
      </c>
      <c r="AS7" t="s">
        <v>104</v>
      </c>
      <c r="AX7" t="str">
        <f>A82</f>
        <v>SrCl2</v>
      </c>
      <c r="AY7" t="str">
        <f>A83</f>
        <v>Spermine</v>
      </c>
      <c r="AZ7" t="str">
        <f>A84</f>
        <v>MgCl2</v>
      </c>
      <c r="BA7" t="str">
        <f>A85</f>
        <v>MPD*</v>
      </c>
      <c r="BB7" t="str">
        <f>A86</f>
        <v>LiCl</v>
      </c>
      <c r="BC7" t="s">
        <v>104</v>
      </c>
    </row>
    <row r="8" spans="1:55" x14ac:dyDescent="0.2">
      <c r="A8" t="s">
        <v>72</v>
      </c>
      <c r="B8">
        <v>2</v>
      </c>
      <c r="C8">
        <f t="shared" ca="1" si="0"/>
        <v>0.85411192866679608</v>
      </c>
      <c r="D8">
        <v>2</v>
      </c>
      <c r="E8">
        <v>-0.35</v>
      </c>
      <c r="F8">
        <v>0</v>
      </c>
      <c r="G8">
        <v>0</v>
      </c>
      <c r="H8">
        <v>0</v>
      </c>
      <c r="I8">
        <v>0</v>
      </c>
      <c r="J8">
        <v>0</v>
      </c>
      <c r="K8">
        <f>$B$66 + (E8 * $C$66)</f>
        <v>52</v>
      </c>
      <c r="L8">
        <f>$B$67 + (F8 * $C$67)</f>
        <v>12</v>
      </c>
      <c r="M8">
        <f>$B$68 + (G8 * $C$68)</f>
        <v>20</v>
      </c>
      <c r="N8">
        <f t="shared" si="1"/>
        <v>10</v>
      </c>
      <c r="O8">
        <f t="shared" ref="O8:O30" si="2">$B$70+(I8*$C$70)</f>
        <v>40</v>
      </c>
      <c r="P8">
        <f>$B$71+(J8*$C$71)</f>
        <v>40</v>
      </c>
      <c r="S8" s="3" t="s">
        <v>71</v>
      </c>
      <c r="T8" s="3" t="s">
        <v>54</v>
      </c>
      <c r="U8" s="3">
        <f>VLOOKUP($A$7,$A$6:$N$30,MATCH($D$6,$A$6:$N$6,0),0)</f>
        <v>1</v>
      </c>
      <c r="V8" s="3">
        <f>$B$90</f>
        <v>100</v>
      </c>
      <c r="X8" s="3" t="s">
        <v>75</v>
      </c>
      <c r="Y8" s="3" t="s">
        <v>54</v>
      </c>
      <c r="Z8" s="3">
        <f>VLOOKUP($A$8,$A$6:$N$30,MATCH($D$6,$A$6:$N$6,0),0)</f>
        <v>2</v>
      </c>
      <c r="AA8" s="3">
        <f>$B$90</f>
        <v>100</v>
      </c>
      <c r="AC8" s="3" t="s">
        <v>79</v>
      </c>
      <c r="AD8" s="3" t="s">
        <v>54</v>
      </c>
      <c r="AE8" s="3">
        <f>VLOOKUP($A$9,$A$6:$N$30,MATCH($D$6,$A$6:$N$6,0),0)</f>
        <v>3</v>
      </c>
      <c r="AF8" s="3">
        <f>$B$90</f>
        <v>100</v>
      </c>
      <c r="AH8" s="3" t="s">
        <v>98</v>
      </c>
      <c r="AI8" s="3" t="s">
        <v>54</v>
      </c>
      <c r="AJ8" s="3">
        <f>VLOOKUP($A$10,$A$6:$N$30,MATCH($D$6,$A$6:$N$6,0),0)</f>
        <v>4</v>
      </c>
      <c r="AK8" s="3">
        <f>$B$90</f>
        <v>100</v>
      </c>
      <c r="AM8" s="3" t="s">
        <v>87</v>
      </c>
      <c r="AN8" s="3" t="s">
        <v>54</v>
      </c>
      <c r="AO8" s="3">
        <f>VLOOKUP($A$11,$A$6:$N$30,MATCH($D$6,$A$6:$N$6,0),0)</f>
        <v>5</v>
      </c>
      <c r="AP8" s="3">
        <f>$B$90</f>
        <v>100</v>
      </c>
      <c r="AR8" s="3" t="s">
        <v>91</v>
      </c>
      <c r="AS8" s="3" t="s">
        <v>54</v>
      </c>
      <c r="AT8" s="3">
        <f>VLOOKUP($A$12,$A$6:$N$30,MATCH($D$6,$A$6:$N$6,0),0)</f>
        <v>6</v>
      </c>
      <c r="AU8" s="3">
        <f>$B$90</f>
        <v>100</v>
      </c>
      <c r="AX8" s="2" t="s">
        <v>11</v>
      </c>
      <c r="AY8" s="2" t="s">
        <v>12</v>
      </c>
      <c r="AZ8" s="2" t="s">
        <v>13</v>
      </c>
      <c r="BA8" s="2" t="s">
        <v>14</v>
      </c>
      <c r="BB8" s="2" t="s">
        <v>15</v>
      </c>
      <c r="BC8" s="2" t="s">
        <v>16</v>
      </c>
    </row>
    <row r="9" spans="1:55" x14ac:dyDescent="0.2">
      <c r="A9" t="s">
        <v>73</v>
      </c>
      <c r="B9">
        <v>3</v>
      </c>
      <c r="C9">
        <f t="shared" ca="1" si="0"/>
        <v>0.73330414720329107</v>
      </c>
      <c r="D9">
        <v>3</v>
      </c>
      <c r="E9">
        <v>0.35</v>
      </c>
      <c r="F9">
        <v>0</v>
      </c>
      <c r="G9">
        <v>0</v>
      </c>
      <c r="H9">
        <v>0</v>
      </c>
      <c r="I9">
        <v>0</v>
      </c>
      <c r="J9">
        <v>0</v>
      </c>
      <c r="K9">
        <f>$B$66 + (E9 * $C$66)</f>
        <v>108</v>
      </c>
      <c r="L9">
        <f>$B$67 + (F9 * $C$67)</f>
        <v>12</v>
      </c>
      <c r="M9">
        <f>$B$68 + (G9 * $C$68)</f>
        <v>20</v>
      </c>
      <c r="N9">
        <f t="shared" si="1"/>
        <v>10</v>
      </c>
      <c r="O9">
        <f t="shared" si="2"/>
        <v>40</v>
      </c>
      <c r="P9">
        <f>$B$71+(J9*$C$71)</f>
        <v>40</v>
      </c>
      <c r="S9" s="3" t="s">
        <v>48</v>
      </c>
      <c r="T9" s="3" t="s">
        <v>55</v>
      </c>
      <c r="U9" s="3" t="s">
        <v>57</v>
      </c>
      <c r="V9" s="3" t="s">
        <v>59</v>
      </c>
      <c r="X9" s="3" t="s">
        <v>48</v>
      </c>
      <c r="Y9" s="3" t="s">
        <v>55</v>
      </c>
      <c r="Z9" s="3" t="s">
        <v>57</v>
      </c>
      <c r="AA9" s="3" t="s">
        <v>59</v>
      </c>
      <c r="AC9" s="3" t="s">
        <v>48</v>
      </c>
      <c r="AD9" s="3" t="s">
        <v>55</v>
      </c>
      <c r="AE9" s="3" t="s">
        <v>57</v>
      </c>
      <c r="AF9" s="3" t="s">
        <v>59</v>
      </c>
      <c r="AH9" s="3" t="s">
        <v>48</v>
      </c>
      <c r="AI9" s="3" t="s">
        <v>55</v>
      </c>
      <c r="AJ9" s="3" t="s">
        <v>57</v>
      </c>
      <c r="AK9" s="3" t="s">
        <v>59</v>
      </c>
      <c r="AM9" s="3" t="s">
        <v>48</v>
      </c>
      <c r="AN9" s="3" t="s">
        <v>55</v>
      </c>
      <c r="AO9" s="3" t="s">
        <v>57</v>
      </c>
      <c r="AP9" s="3" t="s">
        <v>59</v>
      </c>
      <c r="AR9" s="3" t="s">
        <v>48</v>
      </c>
      <c r="AS9" s="3" t="s">
        <v>55</v>
      </c>
      <c r="AT9" s="3" t="s">
        <v>57</v>
      </c>
      <c r="AU9" s="3" t="s">
        <v>59</v>
      </c>
      <c r="AX9" s="3">
        <f>VLOOKUP($A$7,$A$6:$N$30,MATCH($D$6,$A$6:$N$6,0),0)</f>
        <v>1</v>
      </c>
      <c r="AY9" s="3">
        <f>VLOOKUP($A$11,$A$6:$N$30,MATCH($D$6,$A$6:$N$6,0),0)</f>
        <v>5</v>
      </c>
      <c r="AZ9" s="3">
        <f>VLOOKUP($A$15,$A$6:$N$30,MATCH($D$6,$A$6:$N$6,0),0)</f>
        <v>9</v>
      </c>
      <c r="BA9" s="3">
        <f>VLOOKUP($A$19,$A$6:$N$30,MATCH($D$6,$A$6:$N$6,0),0)</f>
        <v>13</v>
      </c>
      <c r="BB9" s="3">
        <f>VLOOKUP($A$23,$A$6:$N$30,MATCH($D$6,$A$6:$N$6,0),0)</f>
        <v>17</v>
      </c>
      <c r="BC9" s="3">
        <f>VLOOKUP($A$27,$A$6:$N$30,MATCH($D$6,$A$6:$N$6,0),0)</f>
        <v>21</v>
      </c>
    </row>
    <row r="10" spans="1:55" x14ac:dyDescent="0.2">
      <c r="A10" t="s">
        <v>74</v>
      </c>
      <c r="B10">
        <v>4</v>
      </c>
      <c r="C10">
        <f t="shared" ca="1" si="0"/>
        <v>0.91797681741181525</v>
      </c>
      <c r="D10">
        <v>4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f>$B$66 + (E10 * $C$66)</f>
        <v>160</v>
      </c>
      <c r="L10">
        <f>$B$67 + (F10 * $C$67)</f>
        <v>12</v>
      </c>
      <c r="M10">
        <f>$B$68 + (G10 * $C$68)</f>
        <v>20</v>
      </c>
      <c r="N10">
        <f>$B$69 + (H10 * $C$69)</f>
        <v>10</v>
      </c>
      <c r="O10">
        <f t="shared" si="2"/>
        <v>40</v>
      </c>
      <c r="P10">
        <f>$B$71+(J10*$C$71)</f>
        <v>40</v>
      </c>
      <c r="S10" s="3" t="str">
        <f>$A$82</f>
        <v>SrCl2</v>
      </c>
      <c r="T10" s="3">
        <f>VLOOKUP($A$7,$A$6:$N$30,MATCH($K$6,$A$6:$N$6,0),0)</f>
        <v>0</v>
      </c>
      <c r="U10" s="3">
        <f>$B$82</f>
        <v>1000</v>
      </c>
      <c r="V10" s="2">
        <f>($T$10/$U$10)*$B$90</f>
        <v>0</v>
      </c>
      <c r="X10" s="3" t="str">
        <f>$A$82</f>
        <v>SrCl2</v>
      </c>
      <c r="Y10" s="3">
        <f>VLOOKUP($A$8,$A$6:$N$30,MATCH($K$6,$A$6:$N$6,0),0)</f>
        <v>52</v>
      </c>
      <c r="Z10" s="3">
        <f>$B$82</f>
        <v>1000</v>
      </c>
      <c r="AA10" s="2">
        <f>($Y$10/$Z$10)*$B$90</f>
        <v>5.2</v>
      </c>
      <c r="AC10" s="3" t="str">
        <f>$A$82</f>
        <v>SrCl2</v>
      </c>
      <c r="AD10" s="3">
        <f>VLOOKUP($A$9,$A$6:$N$30,MATCH($K$6,$A$6:$N$6,0),0)</f>
        <v>108</v>
      </c>
      <c r="AE10" s="3">
        <f>$B$82</f>
        <v>1000</v>
      </c>
      <c r="AF10" s="2">
        <f>($AD$10/$AE$10)*$B$90</f>
        <v>10.8</v>
      </c>
      <c r="AH10" s="3" t="str">
        <f>$A$82</f>
        <v>SrCl2</v>
      </c>
      <c r="AI10" s="3">
        <f>VLOOKUP($A$10,$A$6:$N$30,MATCH($K$6,$A$6:$N$6,0),0)</f>
        <v>160</v>
      </c>
      <c r="AJ10" s="3">
        <f>$B$82</f>
        <v>1000</v>
      </c>
      <c r="AK10" s="2">
        <f>($AI$10/$AJ$10)*$B$90</f>
        <v>16</v>
      </c>
      <c r="AM10" s="3" t="str">
        <f>$A$82</f>
        <v>SrCl2</v>
      </c>
      <c r="AN10" s="3">
        <f>VLOOKUP($A$11,$A$6:$N$30,MATCH($K$6,$A$6:$N$6,0),0)</f>
        <v>80</v>
      </c>
      <c r="AO10" s="3">
        <f>$B$82</f>
        <v>1000</v>
      </c>
      <c r="AP10" s="2">
        <f>($AN$10/$AO$10)*$B$90</f>
        <v>8</v>
      </c>
      <c r="AR10" s="3" t="str">
        <f>$A$82</f>
        <v>SrCl2</v>
      </c>
      <c r="AS10" s="3">
        <f>VLOOKUP($A$12,$A$6:$N$30,MATCH($K$6,$A$6:$N$6,0),0)</f>
        <v>80</v>
      </c>
      <c r="AT10" s="3">
        <f>$B$82</f>
        <v>1000</v>
      </c>
      <c r="AU10" s="2">
        <f>($AS$10/$AT$10)*$B$90</f>
        <v>8</v>
      </c>
    </row>
    <row r="11" spans="1:55" x14ac:dyDescent="0.2">
      <c r="A11" t="s">
        <v>75</v>
      </c>
      <c r="B11">
        <v>5</v>
      </c>
      <c r="C11">
        <f t="shared" ca="1" si="0"/>
        <v>0.98091301112151608</v>
      </c>
      <c r="D11">
        <v>5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f>$B$66 + (E11 * $C$66)</f>
        <v>80</v>
      </c>
      <c r="L11">
        <f>$B$67 + (F11 * $C$67)</f>
        <v>0</v>
      </c>
      <c r="M11">
        <f>$B$68 + (G11 * $C$68)</f>
        <v>20</v>
      </c>
      <c r="N11">
        <f>$B$69 + (H11 * $C$69)</f>
        <v>10</v>
      </c>
      <c r="O11">
        <f t="shared" si="2"/>
        <v>40</v>
      </c>
      <c r="P11">
        <f>$B$71+(J11*$C$71)</f>
        <v>40</v>
      </c>
      <c r="S11" s="3" t="str">
        <f>$A$83</f>
        <v>Spermine</v>
      </c>
      <c r="T11" s="3">
        <f>VLOOKUP($A$7,$A$6:$N$30,MATCH($L$6,$A$6:$N$6,0),0)</f>
        <v>12</v>
      </c>
      <c r="U11" s="3">
        <f>$B$83</f>
        <v>50</v>
      </c>
      <c r="V11" s="2">
        <f>($T$11/$U$11)*$B$90</f>
        <v>24</v>
      </c>
      <c r="X11" s="3" t="str">
        <f>$A$83</f>
        <v>Spermine</v>
      </c>
      <c r="Y11" s="3">
        <f>VLOOKUP($A$8,$A$6:$N$30,MATCH($L$6,$A$6:$N$6,0),0)</f>
        <v>12</v>
      </c>
      <c r="Z11" s="3">
        <f>$B$83</f>
        <v>50</v>
      </c>
      <c r="AA11" s="2">
        <f>($Y$11/$Z$11)*$B$90</f>
        <v>24</v>
      </c>
      <c r="AC11" s="3" t="str">
        <f>$A$83</f>
        <v>Spermine</v>
      </c>
      <c r="AD11" s="3">
        <f>VLOOKUP($A$9,$A$6:$N$30,MATCH($L$6,$A$6:$N$6,0),0)</f>
        <v>12</v>
      </c>
      <c r="AE11" s="3">
        <f>$B$83</f>
        <v>50</v>
      </c>
      <c r="AF11" s="2">
        <f>($AD$11/$AE$11)*$B$90</f>
        <v>24</v>
      </c>
      <c r="AH11" s="3" t="str">
        <f>$A$83</f>
        <v>Spermine</v>
      </c>
      <c r="AI11" s="3">
        <f>VLOOKUP($A$10,$A$6:$N$30,MATCH($L$6,$A$6:$N$6,0),0)</f>
        <v>12</v>
      </c>
      <c r="AJ11" s="3">
        <f>$B$83</f>
        <v>50</v>
      </c>
      <c r="AK11" s="2">
        <f>($AI$11/$AJ$11)*$B$90</f>
        <v>24</v>
      </c>
      <c r="AM11" s="3" t="str">
        <f>$A$83</f>
        <v>Spermine</v>
      </c>
      <c r="AN11" s="3">
        <f>VLOOKUP($A$11,$A$6:$N$30,MATCH($L$6,$A$6:$N$6,0),0)</f>
        <v>0</v>
      </c>
      <c r="AO11" s="3">
        <f>$B$83</f>
        <v>50</v>
      </c>
      <c r="AP11" s="2">
        <f>($AN$11/$AO$11)*$B$90</f>
        <v>0</v>
      </c>
      <c r="AR11" s="3" t="str">
        <f>$A$83</f>
        <v>Spermine</v>
      </c>
      <c r="AS11" s="3">
        <f>VLOOKUP($A$12,$A$6:$N$30,MATCH($L$6,$A$6:$N$6,0),0)</f>
        <v>7.8000000000000007</v>
      </c>
      <c r="AT11" s="3">
        <f>$B$83</f>
        <v>50</v>
      </c>
      <c r="AU11" s="2">
        <f>($AS$11/$AT$11)*$B$90</f>
        <v>15.600000000000003</v>
      </c>
    </row>
    <row r="12" spans="1:55" x14ac:dyDescent="0.2">
      <c r="A12" t="s">
        <v>78</v>
      </c>
      <c r="B12">
        <v>6</v>
      </c>
      <c r="C12">
        <f t="shared" ca="1" si="0"/>
        <v>0.61527927743408006</v>
      </c>
      <c r="D12">
        <v>6</v>
      </c>
      <c r="E12">
        <v>0</v>
      </c>
      <c r="F12">
        <v>-0.35</v>
      </c>
      <c r="G12">
        <v>0</v>
      </c>
      <c r="H12">
        <v>0</v>
      </c>
      <c r="I12">
        <v>0</v>
      </c>
      <c r="J12">
        <v>0</v>
      </c>
      <c r="K12">
        <f>$B$66 + (E12 * $C$66)</f>
        <v>80</v>
      </c>
      <c r="L12">
        <f>$B$67 + (F12 * $C$67)</f>
        <v>7.8000000000000007</v>
      </c>
      <c r="M12">
        <f>$B$68 + (G12 * $C$68)</f>
        <v>20</v>
      </c>
      <c r="N12">
        <f>$B$69 + (H12 * $C$69)</f>
        <v>10</v>
      </c>
      <c r="O12">
        <f t="shared" si="2"/>
        <v>40</v>
      </c>
      <c r="P12">
        <f>$B$71+(J12*$C$71)</f>
        <v>40</v>
      </c>
      <c r="S12" s="3" t="str">
        <f>$A$84</f>
        <v>MgCl2</v>
      </c>
      <c r="T12" s="3">
        <f>VLOOKUP($A$7,$A$6:$N$30,MATCH($M$6,$A$6:$N$6,0),0)</f>
        <v>20</v>
      </c>
      <c r="U12" s="3">
        <f>$B$84</f>
        <v>1000</v>
      </c>
      <c r="V12" s="2">
        <f>($T$12/$U$12)*$B$90</f>
        <v>2</v>
      </c>
      <c r="X12" s="3" t="str">
        <f>$A$84</f>
        <v>MgCl2</v>
      </c>
      <c r="Y12" s="3">
        <f>VLOOKUP($A$8,$A$6:$N$30,MATCH($M$6,$A$6:$N$6,0),0)</f>
        <v>20</v>
      </c>
      <c r="Z12" s="3">
        <f>$B$84</f>
        <v>1000</v>
      </c>
      <c r="AA12" s="2">
        <f>($Y$12/$Z$12)*$B$90</f>
        <v>2</v>
      </c>
      <c r="AC12" s="3" t="str">
        <f>$A$84</f>
        <v>MgCl2</v>
      </c>
      <c r="AD12" s="3">
        <f>VLOOKUP($A$9,$A$6:$N$30,MATCH($M$6,$A$6:$N$6,0),0)</f>
        <v>20</v>
      </c>
      <c r="AE12" s="3">
        <f>$B$84</f>
        <v>1000</v>
      </c>
      <c r="AF12" s="2">
        <f>($AD$12/$AE$12)*$B$90</f>
        <v>2</v>
      </c>
      <c r="AH12" s="3" t="str">
        <f>$A$84</f>
        <v>MgCl2</v>
      </c>
      <c r="AI12" s="3">
        <f>VLOOKUP($A$10,$A$6:$N$30,MATCH($M$6,$A$6:$N$6,0),0)</f>
        <v>20</v>
      </c>
      <c r="AJ12" s="3">
        <f>$B$84</f>
        <v>1000</v>
      </c>
      <c r="AK12" s="2">
        <f>($AI$12/$AJ$12)*$B$90</f>
        <v>2</v>
      </c>
      <c r="AM12" s="3" t="str">
        <f>$A$84</f>
        <v>MgCl2</v>
      </c>
      <c r="AN12" s="3">
        <f>VLOOKUP($A$11,$A$6:$N$30,MATCH($M$6,$A$6:$N$6,0),0)</f>
        <v>20</v>
      </c>
      <c r="AO12" s="3">
        <f>$B$84</f>
        <v>1000</v>
      </c>
      <c r="AP12" s="2">
        <f>($AN$12/$AO$12)*$B$90</f>
        <v>2</v>
      </c>
      <c r="AR12" s="3" t="str">
        <f>$A$84</f>
        <v>MgCl2</v>
      </c>
      <c r="AS12" s="3">
        <f>VLOOKUP($A$12,$A$6:$N$30,MATCH($M$6,$A$6:$N$6,0),0)</f>
        <v>20</v>
      </c>
      <c r="AT12" s="3">
        <f>$B$84</f>
        <v>1000</v>
      </c>
      <c r="AU12" s="2">
        <f>($AS$12/$AT$12)*$B$90</f>
        <v>2</v>
      </c>
      <c r="AX12" s="2" t="s">
        <v>17</v>
      </c>
      <c r="AY12" s="2" t="s">
        <v>18</v>
      </c>
      <c r="AZ12" s="2" t="s">
        <v>19</v>
      </c>
      <c r="BA12" s="2" t="s">
        <v>20</v>
      </c>
      <c r="BB12" s="2" t="s">
        <v>21</v>
      </c>
      <c r="BC12" s="2" t="s">
        <v>22</v>
      </c>
    </row>
    <row r="13" spans="1:55" x14ac:dyDescent="0.2">
      <c r="A13" t="s">
        <v>76</v>
      </c>
      <c r="B13">
        <v>7</v>
      </c>
      <c r="C13">
        <f t="shared" ca="1" si="0"/>
        <v>0.33163351438227195</v>
      </c>
      <c r="D13">
        <v>7</v>
      </c>
      <c r="E13">
        <v>0</v>
      </c>
      <c r="F13">
        <v>0.35</v>
      </c>
      <c r="G13">
        <v>0</v>
      </c>
      <c r="H13">
        <v>0</v>
      </c>
      <c r="I13">
        <v>0</v>
      </c>
      <c r="J13">
        <v>0</v>
      </c>
      <c r="K13">
        <f>$B$66 + (E13 * $C$66)</f>
        <v>80</v>
      </c>
      <c r="L13">
        <f>$B$67 + (F13 * $C$67)</f>
        <v>16.2</v>
      </c>
      <c r="M13">
        <f>$B$68 + (G13 * $C$68)</f>
        <v>20</v>
      </c>
      <c r="N13">
        <f>$B$69 + (H13 * $C$69)</f>
        <v>10</v>
      </c>
      <c r="O13">
        <f t="shared" si="2"/>
        <v>40</v>
      </c>
      <c r="P13">
        <f>$B$71+(J13*$C$71)</f>
        <v>40</v>
      </c>
      <c r="S13" s="3" t="str">
        <f>$A$85</f>
        <v>MPD*</v>
      </c>
      <c r="T13" s="3">
        <f>VLOOKUP($A$8,$A$6:$N$30,MATCH($N$6,$A$6:$N$6,0),0)</f>
        <v>10</v>
      </c>
      <c r="U13" s="3">
        <f>$B$85</f>
        <v>50</v>
      </c>
      <c r="V13" s="2">
        <f>($T$13/$U$13)*$B$90</f>
        <v>20</v>
      </c>
      <c r="X13" s="3" t="str">
        <f>$A$85</f>
        <v>MPD*</v>
      </c>
      <c r="Y13" s="3">
        <f>VLOOKUP($A$8,$A$6:$N$30,MATCH($N$6,$A$6:$N$6,0),0)</f>
        <v>10</v>
      </c>
      <c r="Z13" s="3">
        <f>$B$85</f>
        <v>50</v>
      </c>
      <c r="AA13" s="2">
        <f>($Y$13/$Z$13)*$B$90</f>
        <v>20</v>
      </c>
      <c r="AC13" s="3" t="str">
        <f>$A$85</f>
        <v>MPD*</v>
      </c>
      <c r="AD13" s="3">
        <f>VLOOKUP($A$9,$A$6:$N$30,MATCH($N$6,$A$6:$N$6,0),0)</f>
        <v>10</v>
      </c>
      <c r="AE13" s="3">
        <f>$B$85</f>
        <v>50</v>
      </c>
      <c r="AF13" s="2">
        <f>($AD$13/$AE$13)*$B$90</f>
        <v>20</v>
      </c>
      <c r="AH13" s="3" t="str">
        <f>$A$85</f>
        <v>MPD*</v>
      </c>
      <c r="AI13" s="3">
        <f>VLOOKUP($A$10,$A$6:$N$30,MATCH($N$6,$A$6:$N$6,0),0)</f>
        <v>10</v>
      </c>
      <c r="AJ13" s="3">
        <f>$B$85</f>
        <v>50</v>
      </c>
      <c r="AK13" s="2">
        <f>($AI$13/$AJ$13)*$B$90</f>
        <v>20</v>
      </c>
      <c r="AM13" s="3" t="str">
        <f>$A$85</f>
        <v>MPD*</v>
      </c>
      <c r="AN13" s="3">
        <f>VLOOKUP($A$11,$A$6:$N$30,MATCH($N$6,$A$6:$N$6,0),0)</f>
        <v>10</v>
      </c>
      <c r="AO13" s="3">
        <f>$B$85</f>
        <v>50</v>
      </c>
      <c r="AP13" s="2">
        <f>($AN$13/$AO$13)*$B$90</f>
        <v>20</v>
      </c>
      <c r="AR13" s="3" t="str">
        <f>$A$85</f>
        <v>MPD*</v>
      </c>
      <c r="AS13" s="3">
        <f>VLOOKUP($A$12,$A$6:$N$30,MATCH($N$6,$A$6:$N$6,0),0)</f>
        <v>10</v>
      </c>
      <c r="AT13" s="3">
        <f>$B$85</f>
        <v>50</v>
      </c>
      <c r="AU13" s="2">
        <f>($AS$13/$AT$13)*$B$90</f>
        <v>20</v>
      </c>
      <c r="AX13" s="3">
        <f>VLOOKUP($A$8,$A$6:$N$30,MATCH($D$6,$A$6:$N$6,0),0)</f>
        <v>2</v>
      </c>
      <c r="AY13" s="3">
        <f>VLOOKUP($A$12,$A$6:$N$30,MATCH($D$6,$A$6:$N$6,0),0)</f>
        <v>6</v>
      </c>
      <c r="AZ13" s="3">
        <f>VLOOKUP($A$16,$A$6:$N$30,MATCH($D$6,$A$6:$N$6,0),0)</f>
        <v>10</v>
      </c>
      <c r="BA13" s="3">
        <f>VLOOKUP($A$20,$A$6:$N$30,MATCH($D$6,$A$6:$N$6,0),0)</f>
        <v>14</v>
      </c>
      <c r="BB13" s="3">
        <f>VLOOKUP($A$24,$A$6:$N$30,MATCH($D$6,$A$6:$N$6,0),0)</f>
        <v>18</v>
      </c>
      <c r="BC13" s="3">
        <f>VLOOKUP($A$28,$A$6:$N$30,MATCH($D$6,$A$6:$N$6,0),0)</f>
        <v>22</v>
      </c>
    </row>
    <row r="14" spans="1:55" x14ac:dyDescent="0.2">
      <c r="A14" t="s">
        <v>77</v>
      </c>
      <c r="B14">
        <v>8</v>
      </c>
      <c r="C14">
        <f t="shared" ca="1" si="0"/>
        <v>0.79349250496692181</v>
      </c>
      <c r="D14">
        <v>8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f>$B$66 + (E14 * $C$66)</f>
        <v>80</v>
      </c>
      <c r="L14">
        <f>$B$67 + (F14 * $C$67)</f>
        <v>24</v>
      </c>
      <c r="M14">
        <f>$B$68 + (G14 * $C$68)</f>
        <v>20</v>
      </c>
      <c r="N14">
        <f>$B$69 + (H14 * $C$69)</f>
        <v>10</v>
      </c>
      <c r="O14">
        <f t="shared" si="2"/>
        <v>40</v>
      </c>
      <c r="P14">
        <f>$B$71+(J14*$C$71)</f>
        <v>40</v>
      </c>
      <c r="S14" s="3" t="str">
        <f>$A$86</f>
        <v>LiCl</v>
      </c>
      <c r="T14" s="3">
        <f>$C$87</f>
        <v>40</v>
      </c>
      <c r="U14" s="3">
        <f>$B$87</f>
        <v>2000</v>
      </c>
      <c r="V14" s="2">
        <f>($T$14/$U$14)*$B$90</f>
        <v>2</v>
      </c>
      <c r="X14" s="3" t="str">
        <f>$A$86</f>
        <v>LiCl</v>
      </c>
      <c r="Y14" s="3">
        <f>$C$87</f>
        <v>40</v>
      </c>
      <c r="Z14" s="3">
        <f>$B$87</f>
        <v>2000</v>
      </c>
      <c r="AA14" s="2">
        <f>($T$14/$U$14)*$B$90</f>
        <v>2</v>
      </c>
      <c r="AC14" s="3" t="str">
        <f>$A$86</f>
        <v>LiCl</v>
      </c>
      <c r="AD14" s="3">
        <f>$C$87</f>
        <v>40</v>
      </c>
      <c r="AE14" s="3">
        <f>$B$87</f>
        <v>2000</v>
      </c>
      <c r="AF14" s="2">
        <f>($AD$14/$AE$14)*$B$90</f>
        <v>2</v>
      </c>
      <c r="AH14" s="3" t="str">
        <f>$A$86</f>
        <v>LiCl</v>
      </c>
      <c r="AI14" s="3">
        <f>$C$87</f>
        <v>40</v>
      </c>
      <c r="AJ14" s="3">
        <f>$B$87</f>
        <v>2000</v>
      </c>
      <c r="AK14" s="2">
        <f>($AI$14/$AJ$14)*$B$90</f>
        <v>2</v>
      </c>
      <c r="AM14" s="3" t="str">
        <f>$A$86</f>
        <v>LiCl</v>
      </c>
      <c r="AN14" s="3">
        <f>$C$87</f>
        <v>40</v>
      </c>
      <c r="AO14" s="3">
        <f>$B$87</f>
        <v>2000</v>
      </c>
      <c r="AP14" s="2">
        <f>($AN$14/$AO$14)*$B$90</f>
        <v>2</v>
      </c>
      <c r="AR14" s="3" t="str">
        <f>$A$86</f>
        <v>LiCl</v>
      </c>
      <c r="AS14" s="3">
        <f>$C$87</f>
        <v>40</v>
      </c>
      <c r="AT14" s="3">
        <f>$B$87</f>
        <v>2000</v>
      </c>
      <c r="AU14" s="2">
        <f>($AS$14/$AT$14)*$B$90</f>
        <v>2</v>
      </c>
    </row>
    <row r="15" spans="1:55" x14ac:dyDescent="0.2">
      <c r="A15" t="s">
        <v>79</v>
      </c>
      <c r="B15">
        <v>9</v>
      </c>
      <c r="C15">
        <f t="shared" ca="1" si="0"/>
        <v>0.3815040729431749</v>
      </c>
      <c r="D15">
        <v>9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f>$B$66 + (E15 * $C$66)</f>
        <v>80</v>
      </c>
      <c r="L15">
        <f>$B$67 + (F15 * $C$67)</f>
        <v>12</v>
      </c>
      <c r="M15">
        <f>$B$68 + (G15 * $C$68)</f>
        <v>0</v>
      </c>
      <c r="N15">
        <f>$B$69 + (H15 * $C$69)</f>
        <v>10</v>
      </c>
      <c r="O15">
        <f t="shared" si="2"/>
        <v>40</v>
      </c>
      <c r="P15">
        <f>$B$71+(J15*$C$71)</f>
        <v>40</v>
      </c>
      <c r="S15" s="3" t="str">
        <f>$A$87</f>
        <v>NaCacodylate</v>
      </c>
      <c r="T15" s="3">
        <f>$C$86</f>
        <v>40</v>
      </c>
      <c r="U15" s="3">
        <f>$B$86</f>
        <v>250</v>
      </c>
      <c r="V15" s="2">
        <f>($T$15/$U$15)*$B$90</f>
        <v>16</v>
      </c>
      <c r="X15" s="3" t="str">
        <f>$A$87</f>
        <v>NaCacodylate</v>
      </c>
      <c r="Y15" s="3">
        <f>$C$86</f>
        <v>40</v>
      </c>
      <c r="Z15" s="3">
        <f>$B$86</f>
        <v>250</v>
      </c>
      <c r="AA15" s="2">
        <f>($T$15/$U$15)*$B$90</f>
        <v>16</v>
      </c>
      <c r="AC15" s="3" t="str">
        <f>$A$87</f>
        <v>NaCacodylate</v>
      </c>
      <c r="AD15" s="3">
        <f>$C$86</f>
        <v>40</v>
      </c>
      <c r="AE15" s="3">
        <f>$B$86</f>
        <v>250</v>
      </c>
      <c r="AF15" s="2">
        <f>($AD$56/$AE$56)*$B$90</f>
        <v>2</v>
      </c>
      <c r="AH15" s="3" t="str">
        <f>$A$87</f>
        <v>NaCacodylate</v>
      </c>
      <c r="AI15" s="3">
        <f>$C$86</f>
        <v>40</v>
      </c>
      <c r="AJ15" s="3">
        <f>$B$86</f>
        <v>250</v>
      </c>
      <c r="AK15" s="2">
        <f>($AI$15/$AJ$15)*$B$90</f>
        <v>16</v>
      </c>
      <c r="AM15" s="3" t="str">
        <f>$A$87</f>
        <v>NaCacodylate</v>
      </c>
      <c r="AN15" s="3">
        <f>$C$86</f>
        <v>40</v>
      </c>
      <c r="AO15" s="3">
        <f>$B$86</f>
        <v>250</v>
      </c>
      <c r="AP15" s="2">
        <f>($AN$15/$AO$15)*$B$90</f>
        <v>16</v>
      </c>
      <c r="AR15" s="3" t="s">
        <v>105</v>
      </c>
      <c r="AS15" s="3">
        <f>$C$86</f>
        <v>40</v>
      </c>
      <c r="AT15" s="3">
        <f>$B$86</f>
        <v>250</v>
      </c>
      <c r="AU15" s="2">
        <f>($AS$15/$AT$15)*$B$90</f>
        <v>16</v>
      </c>
    </row>
    <row r="16" spans="1:55" x14ac:dyDescent="0.2">
      <c r="A16" t="s">
        <v>80</v>
      </c>
      <c r="B16">
        <v>10</v>
      </c>
      <c r="C16">
        <f t="shared" ca="1" si="0"/>
        <v>4.5600651474023146E-2</v>
      </c>
      <c r="D16">
        <v>10</v>
      </c>
      <c r="E16">
        <v>0</v>
      </c>
      <c r="F16">
        <v>0</v>
      </c>
      <c r="G16">
        <v>-0.35</v>
      </c>
      <c r="H16">
        <v>0</v>
      </c>
      <c r="I16">
        <v>0</v>
      </c>
      <c r="J16">
        <v>0</v>
      </c>
      <c r="K16">
        <f>$B$66 + (E16 * $C$66)</f>
        <v>80</v>
      </c>
      <c r="L16">
        <f>$B$67 + (F16 * $C$67)</f>
        <v>12</v>
      </c>
      <c r="M16">
        <f>$B$68 + (G16 * $C$68)</f>
        <v>13</v>
      </c>
      <c r="N16">
        <f>$B$69 + (H16 * $C$69)</f>
        <v>10</v>
      </c>
      <c r="O16">
        <f t="shared" si="2"/>
        <v>40</v>
      </c>
      <c r="P16">
        <f>$B$71+(J16*$C$71)</f>
        <v>40</v>
      </c>
      <c r="S16" s="3" t="s">
        <v>49</v>
      </c>
      <c r="T16" s="3" t="s">
        <v>56</v>
      </c>
      <c r="U16" s="3" t="s">
        <v>56</v>
      </c>
      <c r="V16" s="2">
        <f>$V$8-($V$10+$V$11+$V$12+$V$13+$V$14+$V$15)</f>
        <v>36</v>
      </c>
      <c r="X16" s="3" t="s">
        <v>49</v>
      </c>
      <c r="Y16" s="3" t="s">
        <v>56</v>
      </c>
      <c r="Z16" s="3" t="s">
        <v>56</v>
      </c>
      <c r="AA16" s="2">
        <f>$AA$8-($AA$10+$AA$11+$AA$12+$AA$13+$AA$14+$AA$15)</f>
        <v>30.799999999999997</v>
      </c>
      <c r="AC16" s="3" t="s">
        <v>49</v>
      </c>
      <c r="AD16" s="3" t="s">
        <v>56</v>
      </c>
      <c r="AE16" s="3" t="s">
        <v>56</v>
      </c>
      <c r="AF16" s="2">
        <f>$AF$8-($AF$10+$AF$11+$AF$12+$AF$13+$AF$14+$AF$15)</f>
        <v>39.200000000000003</v>
      </c>
      <c r="AH16" s="3" t="s">
        <v>49</v>
      </c>
      <c r="AI16" s="3" t="s">
        <v>56</v>
      </c>
      <c r="AJ16" s="3" t="s">
        <v>56</v>
      </c>
      <c r="AK16" s="2">
        <f>$AK$8-($AK$10+$AK$11+$AK$12+$AK$13+$AK$14+$AK$15)</f>
        <v>20</v>
      </c>
      <c r="AM16" s="3" t="s">
        <v>49</v>
      </c>
      <c r="AN16" s="3" t="s">
        <v>56</v>
      </c>
      <c r="AO16" s="3" t="s">
        <v>56</v>
      </c>
      <c r="AP16" s="2">
        <f>$AP$8-($AP$10+$AP$11+$AP$12+$AP$13+$AP$14+$AP$15)</f>
        <v>52</v>
      </c>
      <c r="AR16" s="3" t="s">
        <v>49</v>
      </c>
      <c r="AS16" s="3" t="s">
        <v>56</v>
      </c>
      <c r="AT16" s="3" t="s">
        <v>56</v>
      </c>
      <c r="AU16" s="2">
        <f>$AU$8-($AU$10+$AU$11+$AU$12+$AU$13+$AU14++$AU$15)</f>
        <v>36.4</v>
      </c>
      <c r="AX16" s="2" t="s">
        <v>23</v>
      </c>
      <c r="AY16" s="2" t="s">
        <v>24</v>
      </c>
      <c r="AZ16" s="2" t="s">
        <v>25</v>
      </c>
      <c r="BA16" s="2" t="s">
        <v>26</v>
      </c>
      <c r="BB16" s="2" t="s">
        <v>27</v>
      </c>
      <c r="BC16" s="2" t="s">
        <v>28</v>
      </c>
    </row>
    <row r="17" spans="1:55" x14ac:dyDescent="0.2">
      <c r="A17" t="s">
        <v>81</v>
      </c>
      <c r="B17">
        <v>11</v>
      </c>
      <c r="C17">
        <f t="shared" ca="1" si="0"/>
        <v>0.89354822556981905</v>
      </c>
      <c r="D17">
        <v>11</v>
      </c>
      <c r="E17">
        <v>0</v>
      </c>
      <c r="F17">
        <v>0</v>
      </c>
      <c r="G17">
        <v>0.35</v>
      </c>
      <c r="H17">
        <v>0</v>
      </c>
      <c r="I17">
        <v>0</v>
      </c>
      <c r="J17">
        <v>0</v>
      </c>
      <c r="K17">
        <f>$B$66 + (E17 * $C$66)</f>
        <v>80</v>
      </c>
      <c r="L17">
        <f>$B$67 + (F17 * $C$67)</f>
        <v>12</v>
      </c>
      <c r="M17">
        <f>$B$68 + (G17 * $C$68)</f>
        <v>27</v>
      </c>
      <c r="N17">
        <f>$B$69 + (H17 * $C$69)</f>
        <v>10</v>
      </c>
      <c r="O17">
        <f t="shared" si="2"/>
        <v>40</v>
      </c>
      <c r="P17">
        <f>$B$71+(J17*$C$71)</f>
        <v>40</v>
      </c>
      <c r="T17" s="3" t="s">
        <v>50</v>
      </c>
      <c r="U17" s="3" t="s">
        <v>58</v>
      </c>
      <c r="V17" s="3">
        <f>$V$10+$V$11+$V$12+$V$13+$V$14+$V$15+ ABS($V$16)</f>
        <v>100</v>
      </c>
      <c r="X17" s="3" t="s">
        <v>50</v>
      </c>
      <c r="Y17" s="3" t="s">
        <v>50</v>
      </c>
      <c r="Z17" s="3" t="s">
        <v>58</v>
      </c>
      <c r="AA17" s="3">
        <f>$AA$10+$AA$11+$AA$12+$AA$13+$AA$14+$AA$15+ ABS($AA$16)</f>
        <v>100</v>
      </c>
      <c r="AC17" s="3" t="s">
        <v>50</v>
      </c>
      <c r="AD17" s="3" t="s">
        <v>50</v>
      </c>
      <c r="AE17" s="3" t="s">
        <v>58</v>
      </c>
      <c r="AF17" s="3">
        <f>$AF$10+$AF$11+$AF$12+$AF$13+$AF$14+$AF$15+ ABS($AF$16)</f>
        <v>100</v>
      </c>
      <c r="AH17" s="3" t="s">
        <v>50</v>
      </c>
      <c r="AI17" s="3" t="s">
        <v>50</v>
      </c>
      <c r="AJ17" s="3" t="s">
        <v>58</v>
      </c>
      <c r="AK17" s="3">
        <f>$AK$10+$AK$11+$AK$12+$AK$13+$AK$14+$AK$15+ ABS($AK$16)</f>
        <v>100</v>
      </c>
      <c r="AM17" s="3" t="s">
        <v>50</v>
      </c>
      <c r="AN17" s="3" t="s">
        <v>50</v>
      </c>
      <c r="AO17" s="3" t="s">
        <v>58</v>
      </c>
      <c r="AP17" s="3">
        <f>$AP$10+$AP$11+$AP$12+$AP$13+$AP$14+$AP$15+ ABS($AP$16)</f>
        <v>100</v>
      </c>
      <c r="AR17" s="3" t="s">
        <v>50</v>
      </c>
      <c r="AS17" s="3" t="s">
        <v>50</v>
      </c>
      <c r="AT17" s="3" t="s">
        <v>58</v>
      </c>
      <c r="AU17" s="3">
        <f>$AU$10+$AU$11+$AU$12+$AU$13+$AU$14+$AU$15+ ABS($AU$16)</f>
        <v>100</v>
      </c>
      <c r="AX17" s="3">
        <f>VLOOKUP($A$9,$A$6:$N$30,MATCH($D$6,$A$6:$N$6,0),0)</f>
        <v>3</v>
      </c>
      <c r="AY17" s="3">
        <f>VLOOKUP($A$13,$A$6:$N$30,MATCH($D$6,$A$6:$N$6,0),0)</f>
        <v>7</v>
      </c>
      <c r="AZ17" s="3">
        <f>VLOOKUP($A$17,$A$6:$N$30,MATCH($D$6,$A$6:$N$6,0),0)</f>
        <v>11</v>
      </c>
      <c r="BA17" s="3">
        <f>VLOOKUP($A$21,$A$6:$N$30,MATCH($D$6,$A$6:$N$6,0),0)</f>
        <v>15</v>
      </c>
      <c r="BB17" s="3">
        <f>VLOOKUP($A$25,$A$6:$N$30,MATCH($D$6,$A$6:$N$6,0),0)</f>
        <v>19</v>
      </c>
      <c r="BC17" s="3">
        <f>VLOOKUP($A$29,$A$6:$N$30,MATCH($D$6,$A$6:$N$6,0),0)</f>
        <v>23</v>
      </c>
    </row>
    <row r="18" spans="1:55" x14ac:dyDescent="0.2">
      <c r="A18" t="s">
        <v>82</v>
      </c>
      <c r="B18">
        <v>12</v>
      </c>
      <c r="C18">
        <f t="shared" ca="1" si="0"/>
        <v>0.81858672032697977</v>
      </c>
      <c r="D18">
        <v>12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f>$B$66 + (E18 * $C$66)</f>
        <v>80</v>
      </c>
      <c r="L18">
        <f>$B$67 + (F18 * $C$67)</f>
        <v>12</v>
      </c>
      <c r="M18">
        <f>$B$68 + (G18 * $C$68)</f>
        <v>40</v>
      </c>
      <c r="N18">
        <f>$B$69 + (H18 * $C$69)</f>
        <v>10</v>
      </c>
      <c r="O18">
        <f t="shared" si="2"/>
        <v>40</v>
      </c>
      <c r="P18">
        <f>$B$71+(J18*$C$71)</f>
        <v>40</v>
      </c>
      <c r="S18" s="3" t="s">
        <v>51</v>
      </c>
      <c r="T18" s="2">
        <f>$B$91</f>
        <v>2</v>
      </c>
      <c r="X18" s="3" t="s">
        <v>51</v>
      </c>
      <c r="Y18" s="2">
        <f>$B$91</f>
        <v>2</v>
      </c>
      <c r="AC18" s="3" t="s">
        <v>51</v>
      </c>
      <c r="AD18" s="2">
        <f>$B$91</f>
        <v>2</v>
      </c>
      <c r="AH18" s="3" t="s">
        <v>51</v>
      </c>
      <c r="AI18" s="2">
        <f>$B$91</f>
        <v>2</v>
      </c>
      <c r="AM18" s="3" t="s">
        <v>51</v>
      </c>
      <c r="AN18" s="2">
        <f>$B$91</f>
        <v>2</v>
      </c>
      <c r="AR18" s="3" t="s">
        <v>51</v>
      </c>
      <c r="AS18" s="2">
        <f>$B$91</f>
        <v>2</v>
      </c>
    </row>
    <row r="19" spans="1:55" x14ac:dyDescent="0.2">
      <c r="A19" t="s">
        <v>83</v>
      </c>
      <c r="B19">
        <v>13</v>
      </c>
      <c r="C19">
        <f t="shared" ca="1" si="0"/>
        <v>0.22176866862722455</v>
      </c>
      <c r="D19">
        <v>13</v>
      </c>
      <c r="E19">
        <v>0</v>
      </c>
      <c r="F19">
        <v>0</v>
      </c>
      <c r="G19">
        <v>0</v>
      </c>
      <c r="H19">
        <v>-1</v>
      </c>
      <c r="I19">
        <v>0</v>
      </c>
      <c r="J19">
        <v>0</v>
      </c>
      <c r="K19">
        <f>$B$66 + (E19 * $C$66)</f>
        <v>80</v>
      </c>
      <c r="L19">
        <f t="shared" ref="L19:L30" si="3">$B$67 + (F19 * $C$67)</f>
        <v>12</v>
      </c>
      <c r="M19">
        <f>$B$68 + (G19 * $C$68)</f>
        <v>20</v>
      </c>
      <c r="N19">
        <f>$B$69 + (H19 * $C$69)</f>
        <v>0</v>
      </c>
      <c r="O19">
        <f t="shared" si="2"/>
        <v>40</v>
      </c>
      <c r="P19">
        <f>$B$71+(J19*$C$71)</f>
        <v>40</v>
      </c>
      <c r="S19" s="3" t="s">
        <v>52</v>
      </c>
      <c r="T19" s="2">
        <f>$B$92</f>
        <v>2</v>
      </c>
      <c r="X19" s="3" t="s">
        <v>52</v>
      </c>
      <c r="Y19" s="2">
        <f>$B$92</f>
        <v>2</v>
      </c>
      <c r="AC19" s="3" t="s">
        <v>52</v>
      </c>
      <c r="AD19" s="2">
        <f>$B$92</f>
        <v>2</v>
      </c>
      <c r="AH19" s="3" t="s">
        <v>52</v>
      </c>
      <c r="AI19" s="2">
        <f>$B$92</f>
        <v>2</v>
      </c>
      <c r="AM19" s="3" t="s">
        <v>52</v>
      </c>
      <c r="AN19" s="2">
        <f>$B$92</f>
        <v>2</v>
      </c>
      <c r="AR19" s="3" t="s">
        <v>52</v>
      </c>
      <c r="AS19" s="2">
        <f>$B$92</f>
        <v>2</v>
      </c>
    </row>
    <row r="20" spans="1:55" x14ac:dyDescent="0.2">
      <c r="A20" t="s">
        <v>84</v>
      </c>
      <c r="B20">
        <v>14</v>
      </c>
      <c r="C20">
        <f t="shared" ca="1" si="0"/>
        <v>0.70407299669872059</v>
      </c>
      <c r="D20">
        <v>14</v>
      </c>
      <c r="E20">
        <v>0</v>
      </c>
      <c r="F20">
        <v>0</v>
      </c>
      <c r="G20">
        <v>0</v>
      </c>
      <c r="H20">
        <v>-0.35</v>
      </c>
      <c r="I20">
        <v>0</v>
      </c>
      <c r="J20">
        <v>0</v>
      </c>
      <c r="K20">
        <f>$B$66 + (E20 * $C$66)</f>
        <v>80</v>
      </c>
      <c r="L20">
        <f t="shared" si="3"/>
        <v>12</v>
      </c>
      <c r="M20">
        <f>$B$68 + (G20 * $C$68)</f>
        <v>20</v>
      </c>
      <c r="N20">
        <f>$B$69 + (H20 * $C$69)</f>
        <v>6.5</v>
      </c>
      <c r="O20">
        <f t="shared" si="2"/>
        <v>40</v>
      </c>
      <c r="P20">
        <f>$B$71+(J20*$C$71)</f>
        <v>40</v>
      </c>
      <c r="S20" s="3" t="s">
        <v>53</v>
      </c>
      <c r="T20" s="3"/>
      <c r="X20" s="3" t="s">
        <v>53</v>
      </c>
      <c r="Y20" s="3"/>
      <c r="AC20" s="3" t="s">
        <v>53</v>
      </c>
      <c r="AD20" s="3"/>
      <c r="AH20" s="3" t="s">
        <v>53</v>
      </c>
      <c r="AI20" s="3"/>
      <c r="AM20" s="3" t="s">
        <v>53</v>
      </c>
      <c r="AN20" s="3"/>
      <c r="AR20" s="3" t="s">
        <v>53</v>
      </c>
      <c r="AS20" s="3"/>
      <c r="AX20" s="2" t="s">
        <v>29</v>
      </c>
      <c r="AY20" s="2" t="s">
        <v>30</v>
      </c>
      <c r="AZ20" s="2" t="s">
        <v>31</v>
      </c>
      <c r="BA20" s="2" t="s">
        <v>32</v>
      </c>
      <c r="BB20" s="2" t="s">
        <v>33</v>
      </c>
      <c r="BC20" s="2" t="s">
        <v>34</v>
      </c>
    </row>
    <row r="21" spans="1:55" x14ac:dyDescent="0.2">
      <c r="A21" t="s">
        <v>85</v>
      </c>
      <c r="B21">
        <v>15</v>
      </c>
      <c r="C21">
        <f t="shared" ca="1" si="0"/>
        <v>0.14165535379127736</v>
      </c>
      <c r="D21">
        <v>15</v>
      </c>
      <c r="E21">
        <v>0</v>
      </c>
      <c r="F21">
        <v>0</v>
      </c>
      <c r="G21">
        <v>0</v>
      </c>
      <c r="H21">
        <v>0.35</v>
      </c>
      <c r="I21">
        <v>0</v>
      </c>
      <c r="J21">
        <v>0</v>
      </c>
      <c r="K21">
        <f>$B$66 + (E21 * $C$66)</f>
        <v>80</v>
      </c>
      <c r="L21">
        <f t="shared" si="3"/>
        <v>12</v>
      </c>
      <c r="M21">
        <f>$B$68 + (G21 * $C$68)</f>
        <v>20</v>
      </c>
      <c r="N21">
        <f>$B$69 + (H21 * $C$69)</f>
        <v>13.5</v>
      </c>
      <c r="O21">
        <f t="shared" si="2"/>
        <v>40</v>
      </c>
      <c r="P21">
        <f>$B$71+(J21*$C$71)</f>
        <v>40</v>
      </c>
      <c r="AX21" s="3">
        <f>VLOOKUP($A$10,$A$6:$N$30,MATCH($D$6,$A$6:$N$6,0),0)</f>
        <v>4</v>
      </c>
      <c r="AY21" s="3">
        <f>VLOOKUP($A$14,$A$6:$N$30,MATCH($D$6,$A$6:$N$6,0),0)</f>
        <v>8</v>
      </c>
      <c r="AZ21" s="3">
        <f>VLOOKUP($A$18,$A$6:$N$30,MATCH($D$6,$A$6:$N$6,0),0)</f>
        <v>12</v>
      </c>
      <c r="BA21" s="3">
        <f>VLOOKUP($A$22,$A$6:$N$30,MATCH($D$6,$A$6:$N$6,0),0)</f>
        <v>16</v>
      </c>
      <c r="BB21" s="3">
        <f>VLOOKUP($A$26,$A$6:$N$30,MATCH($D$6,$A$6:$N$6,0),0)</f>
        <v>20</v>
      </c>
      <c r="BC21" s="3">
        <f>VLOOKUP($A$30,$A$6:$N$30,MATCH($D$6,$A$6:$N$6,0),0)</f>
        <v>24</v>
      </c>
    </row>
    <row r="22" spans="1:55" x14ac:dyDescent="0.2">
      <c r="A22" t="s">
        <v>86</v>
      </c>
      <c r="B22">
        <v>16</v>
      </c>
      <c r="C22">
        <f t="shared" ca="1" si="0"/>
        <v>0.6707869240231602</v>
      </c>
      <c r="D22">
        <v>16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f>$B$66 + (E22 * $C$66)</f>
        <v>80</v>
      </c>
      <c r="L22">
        <f t="shared" si="3"/>
        <v>12</v>
      </c>
      <c r="M22">
        <f>$B$68 + (G22 * $C$68)</f>
        <v>20</v>
      </c>
      <c r="N22">
        <f>$B$69 + (H22 * $C$69)</f>
        <v>20</v>
      </c>
      <c r="O22">
        <f t="shared" si="2"/>
        <v>40</v>
      </c>
      <c r="P22">
        <f>$B$71+(J22*$C$71)</f>
        <v>40</v>
      </c>
      <c r="S22" s="3" t="s">
        <v>96</v>
      </c>
      <c r="T22" s="3" t="s">
        <v>54</v>
      </c>
      <c r="U22" s="3">
        <f>VLOOKUP($A$13,$A$6:$N$30,MATCH($D$6,$A$6:$N$6,0),0)</f>
        <v>7</v>
      </c>
      <c r="V22" s="3">
        <f>$B$90</f>
        <v>100</v>
      </c>
      <c r="X22" s="3" t="s">
        <v>78</v>
      </c>
      <c r="Y22" s="3" t="s">
        <v>54</v>
      </c>
      <c r="Z22" s="3">
        <f>VLOOKUP($A$14,$A$6:$N$30,MATCH($D$6,$A$6:$N$6,0),0)</f>
        <v>8</v>
      </c>
      <c r="AA22" s="3">
        <f>$B$90</f>
        <v>100</v>
      </c>
      <c r="AC22" s="3" t="s">
        <v>80</v>
      </c>
      <c r="AD22" s="3" t="s">
        <v>54</v>
      </c>
      <c r="AE22" s="3">
        <f>VLOOKUP($A$15,$A$6:$N$30,MATCH($D$6,$A$6:$N$6,0),0)</f>
        <v>9</v>
      </c>
      <c r="AF22" s="3">
        <f>$B$90</f>
        <v>100</v>
      </c>
      <c r="AH22" s="3" t="s">
        <v>84</v>
      </c>
      <c r="AI22" s="3" t="s">
        <v>54</v>
      </c>
      <c r="AJ22" s="3">
        <f>VLOOKUP($A$16,$A$6:$N$30,MATCH($D$6,$A$6:$N$6,0),0)</f>
        <v>10</v>
      </c>
      <c r="AK22" s="3">
        <f>$B$90</f>
        <v>100</v>
      </c>
      <c r="AM22" s="3" t="s">
        <v>88</v>
      </c>
      <c r="AN22" s="3" t="s">
        <v>54</v>
      </c>
      <c r="AO22" s="3">
        <f>VLOOKUP($A$17,$A$6:$N$30,MATCH($D$6,$A$6:$N$6,0),0)</f>
        <v>11</v>
      </c>
      <c r="AP22" s="3">
        <f>$B$90</f>
        <v>100</v>
      </c>
      <c r="AR22" s="3" t="s">
        <v>92</v>
      </c>
      <c r="AS22" s="3" t="s">
        <v>54</v>
      </c>
      <c r="AT22" s="3">
        <f>VLOOKUP($A$18,$A$6:$N$30,MATCH($D$6,$A$6:$N$6,0),0)</f>
        <v>12</v>
      </c>
      <c r="AU22" s="3">
        <f>$B$90</f>
        <v>100</v>
      </c>
    </row>
    <row r="23" spans="1:55" x14ac:dyDescent="0.2">
      <c r="A23" t="s">
        <v>87</v>
      </c>
      <c r="B23">
        <v>17</v>
      </c>
      <c r="C23">
        <f t="shared" ca="1" si="0"/>
        <v>0.13376363862798102</v>
      </c>
      <c r="D23">
        <v>17</v>
      </c>
      <c r="E23">
        <v>0</v>
      </c>
      <c r="F23">
        <v>0</v>
      </c>
      <c r="G23">
        <v>0</v>
      </c>
      <c r="H23">
        <v>0</v>
      </c>
      <c r="I23">
        <v>-1</v>
      </c>
      <c r="J23">
        <v>0</v>
      </c>
      <c r="K23">
        <f>$B$66 + (E23 * $C$66)</f>
        <v>80</v>
      </c>
      <c r="L23">
        <f t="shared" si="3"/>
        <v>12</v>
      </c>
      <c r="M23">
        <f>$B$68 + (G23 * $C$68)</f>
        <v>20</v>
      </c>
      <c r="N23">
        <f>$B$69 + (H23 * $C$69)</f>
        <v>10</v>
      </c>
      <c r="O23">
        <f t="shared" si="2"/>
        <v>0</v>
      </c>
      <c r="P23">
        <f>$B$71+(J23*$C$71)</f>
        <v>40</v>
      </c>
      <c r="S23" s="3" t="s">
        <v>48</v>
      </c>
      <c r="T23" s="3" t="s">
        <v>55</v>
      </c>
      <c r="U23" s="3" t="s">
        <v>57</v>
      </c>
      <c r="V23" s="3" t="s">
        <v>62</v>
      </c>
      <c r="X23" s="3" t="s">
        <v>48</v>
      </c>
      <c r="Y23" s="3" t="s">
        <v>55</v>
      </c>
      <c r="Z23" s="3" t="s">
        <v>57</v>
      </c>
      <c r="AA23" s="3" t="s">
        <v>62</v>
      </c>
      <c r="AC23" s="3" t="s">
        <v>48</v>
      </c>
      <c r="AD23" s="3" t="s">
        <v>55</v>
      </c>
      <c r="AE23" s="3" t="s">
        <v>57</v>
      </c>
      <c r="AF23" s="3" t="s">
        <v>62</v>
      </c>
      <c r="AH23" s="3" t="s">
        <v>48</v>
      </c>
      <c r="AI23" s="3" t="s">
        <v>55</v>
      </c>
      <c r="AJ23" s="3" t="s">
        <v>57</v>
      </c>
      <c r="AK23" s="3" t="s">
        <v>62</v>
      </c>
      <c r="AM23" s="3" t="s">
        <v>48</v>
      </c>
      <c r="AN23" s="3" t="s">
        <v>55</v>
      </c>
      <c r="AO23" s="3" t="s">
        <v>57</v>
      </c>
      <c r="AP23" s="3" t="s">
        <v>62</v>
      </c>
      <c r="AR23" s="3" t="s">
        <v>48</v>
      </c>
      <c r="AS23" s="3" t="s">
        <v>55</v>
      </c>
      <c r="AT23" s="3" t="s">
        <v>57</v>
      </c>
      <c r="AU23" s="3" t="s">
        <v>62</v>
      </c>
    </row>
    <row r="24" spans="1:55" x14ac:dyDescent="0.2">
      <c r="A24" t="s">
        <v>88</v>
      </c>
      <c r="B24">
        <v>18</v>
      </c>
      <c r="C24">
        <f t="shared" ca="1" si="0"/>
        <v>0.58028391312713712</v>
      </c>
      <c r="D24">
        <v>18</v>
      </c>
      <c r="E24">
        <v>0</v>
      </c>
      <c r="F24">
        <v>0</v>
      </c>
      <c r="G24">
        <v>0</v>
      </c>
      <c r="H24">
        <v>0</v>
      </c>
      <c r="I24">
        <v>-0.35</v>
      </c>
      <c r="J24">
        <v>0</v>
      </c>
      <c r="K24">
        <f>$B$66 + (E24 * $C$66)</f>
        <v>80</v>
      </c>
      <c r="L24">
        <f t="shared" si="3"/>
        <v>12</v>
      </c>
      <c r="M24">
        <f>$B$68 + (G24 * $C$68)</f>
        <v>20</v>
      </c>
      <c r="N24">
        <f>$B$69 + (H24 * $C$69)</f>
        <v>10</v>
      </c>
      <c r="O24">
        <f t="shared" si="2"/>
        <v>26</v>
      </c>
      <c r="P24">
        <f>$B$71+(J24*$C$71)</f>
        <v>40</v>
      </c>
      <c r="S24" s="3" t="str">
        <f>$A$82</f>
        <v>SrCl2</v>
      </c>
      <c r="T24" s="3">
        <f>VLOOKUP($A$13,$A$6:$N$30,MATCH($K$6,$A$6:$N$6,0),0)</f>
        <v>80</v>
      </c>
      <c r="U24" s="3">
        <f>$B$82</f>
        <v>1000</v>
      </c>
      <c r="V24" s="2">
        <f>($T$24/$U$24)*$B$90</f>
        <v>8</v>
      </c>
      <c r="X24" s="3" t="str">
        <f>$A$82</f>
        <v>SrCl2</v>
      </c>
      <c r="Y24" s="3">
        <f>VLOOKUP($A$14,$A$6:$N$30,MATCH($K$6,$A$6:$N$6,0),0)</f>
        <v>80</v>
      </c>
      <c r="Z24" s="3">
        <f>$B$82</f>
        <v>1000</v>
      </c>
      <c r="AA24" s="2">
        <f>($Y$24/$Z$24)*$B$90</f>
        <v>8</v>
      </c>
      <c r="AC24" s="3" t="str">
        <f>$A$82</f>
        <v>SrCl2</v>
      </c>
      <c r="AD24" s="3">
        <f>VLOOKUP($A$15,$A$6:$N$30,MATCH($K$6,$A$6:$N$6,0),0)</f>
        <v>80</v>
      </c>
      <c r="AE24" s="3">
        <f>$B$82</f>
        <v>1000</v>
      </c>
      <c r="AF24" s="2">
        <f>($AD$24/$AE$24)*$B$90</f>
        <v>8</v>
      </c>
      <c r="AH24" s="3" t="str">
        <f>$A$82</f>
        <v>SrCl2</v>
      </c>
      <c r="AI24" s="3">
        <f>VLOOKUP($A$16,$A$6:$N$30,MATCH($K$6,$A$6:$N$6,0),0)</f>
        <v>80</v>
      </c>
      <c r="AJ24" s="3">
        <f>$B$82</f>
        <v>1000</v>
      </c>
      <c r="AK24" s="2">
        <f>($AI$24/$AJ$24)*$B$90</f>
        <v>8</v>
      </c>
      <c r="AM24" s="3" t="str">
        <f>$A$82</f>
        <v>SrCl2</v>
      </c>
      <c r="AN24" s="3">
        <f>VLOOKUP($A$17,$A$6:$N$30,MATCH($K$6,$A$6:$N$6,0),0)</f>
        <v>80</v>
      </c>
      <c r="AO24" s="3">
        <f>$B$82</f>
        <v>1000</v>
      </c>
      <c r="AP24" s="2">
        <f>($AN$24/$AO$24)*$B$90</f>
        <v>8</v>
      </c>
      <c r="AR24" s="3" t="str">
        <f>$A$82</f>
        <v>SrCl2</v>
      </c>
      <c r="AS24" s="3">
        <f>VLOOKUP($A$18,$A$6:$N$30,MATCH($K$6,$A$6:$N$6,0),0)</f>
        <v>80</v>
      </c>
      <c r="AT24" s="3">
        <f>$B$82</f>
        <v>1000</v>
      </c>
      <c r="AU24" s="2">
        <f>($AS$24/$AT$24)*$B$90</f>
        <v>8</v>
      </c>
    </row>
    <row r="25" spans="1:55" x14ac:dyDescent="0.2">
      <c r="A25" t="s">
        <v>89</v>
      </c>
      <c r="B25">
        <v>19</v>
      </c>
      <c r="C25">
        <f t="shared" ca="1" si="0"/>
        <v>0.33723510549619806</v>
      </c>
      <c r="D25">
        <v>19</v>
      </c>
      <c r="E25">
        <v>0</v>
      </c>
      <c r="F25">
        <v>0</v>
      </c>
      <c r="G25">
        <v>0</v>
      </c>
      <c r="H25">
        <v>0</v>
      </c>
      <c r="I25">
        <v>0.35</v>
      </c>
      <c r="J25">
        <v>0</v>
      </c>
      <c r="K25">
        <f>$B$66 + (E25 * $C$66)</f>
        <v>80</v>
      </c>
      <c r="L25">
        <f t="shared" si="3"/>
        <v>12</v>
      </c>
      <c r="M25">
        <f>$B$68 + (G25 * $C$68)</f>
        <v>20</v>
      </c>
      <c r="N25">
        <f>$B$69 + (H25 * $C$69)</f>
        <v>10</v>
      </c>
      <c r="O25">
        <f t="shared" si="2"/>
        <v>54</v>
      </c>
      <c r="P25">
        <f>$B$71+(J25*$C$71)</f>
        <v>40</v>
      </c>
      <c r="S25" s="3" t="str">
        <f>$A$83</f>
        <v>Spermine</v>
      </c>
      <c r="T25" s="3">
        <f>VLOOKUP($A$13,$A$6:$N$30,MATCH($L$6,$A$6:$N$6,0),0)</f>
        <v>16.2</v>
      </c>
      <c r="U25" s="3">
        <f>$B$83</f>
        <v>50</v>
      </c>
      <c r="V25" s="2">
        <f>($T$25/$U$25)*$B$90</f>
        <v>32.4</v>
      </c>
      <c r="X25" s="3" t="str">
        <f>$A$83</f>
        <v>Spermine</v>
      </c>
      <c r="Y25" s="3">
        <f>VLOOKUP($A$14,$A$6:$N$30,MATCH($L$6,$A$6:$N$6,0),0)</f>
        <v>24</v>
      </c>
      <c r="Z25" s="3">
        <f>$B$83</f>
        <v>50</v>
      </c>
      <c r="AA25" s="2">
        <f>($Y$25/$Z$25)*$B$90</f>
        <v>48</v>
      </c>
      <c r="AC25" s="3" t="str">
        <f>$A$83</f>
        <v>Spermine</v>
      </c>
      <c r="AD25" s="3">
        <f>VLOOKUP($A$15,$A$6:$N$30,MATCH($L$6,$A$6:$N$6,0),0)</f>
        <v>12</v>
      </c>
      <c r="AE25" s="3">
        <f>$B$83</f>
        <v>50</v>
      </c>
      <c r="AF25" s="2">
        <f>($AD$25/$AE$25)*$B$90</f>
        <v>24</v>
      </c>
      <c r="AH25" s="3" t="str">
        <f>$A$83</f>
        <v>Spermine</v>
      </c>
      <c r="AI25" s="3">
        <f>VLOOKUP($A$16,$A$6:$N$30,MATCH($L$6,$A$6:$N$6,0),0)</f>
        <v>12</v>
      </c>
      <c r="AJ25" s="3">
        <f>$B$83</f>
        <v>50</v>
      </c>
      <c r="AK25" s="2">
        <f>($AI$25/$AJ$25)*$B$90</f>
        <v>24</v>
      </c>
      <c r="AM25" s="3" t="str">
        <f>$A$83</f>
        <v>Spermine</v>
      </c>
      <c r="AN25" s="3">
        <f>VLOOKUP($A$17,$A$6:$N$30,MATCH($L$6,$A$6:$N$6,0),0)</f>
        <v>12</v>
      </c>
      <c r="AO25" s="3">
        <f>$B$83</f>
        <v>50</v>
      </c>
      <c r="AP25" s="2">
        <f>($AN$25/$AO$25)*$B$90</f>
        <v>24</v>
      </c>
      <c r="AR25" s="3" t="str">
        <f>$A$83</f>
        <v>Spermine</v>
      </c>
      <c r="AS25" s="3">
        <f>VLOOKUP($A$18,$A$6:$N$30,MATCH($L$6,$A$6:$N$6,0),0)</f>
        <v>12</v>
      </c>
      <c r="AT25" s="3">
        <f>$B$83</f>
        <v>50</v>
      </c>
      <c r="AU25" s="2">
        <f>($AS$25/$AT$25)*$B$90</f>
        <v>24</v>
      </c>
    </row>
    <row r="26" spans="1:55" x14ac:dyDescent="0.2">
      <c r="A26" t="s">
        <v>90</v>
      </c>
      <c r="B26">
        <v>20</v>
      </c>
      <c r="C26">
        <f t="shared" ca="1" si="0"/>
        <v>0.92669930390508737</v>
      </c>
      <c r="D26">
        <v>20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>$B$66 + (E26 * $C$66)</f>
        <v>80</v>
      </c>
      <c r="L26">
        <f t="shared" si="3"/>
        <v>12</v>
      </c>
      <c r="M26">
        <f>$B$68 + (G26 * $C$68)</f>
        <v>20</v>
      </c>
      <c r="N26">
        <f>$B$69 + (H26 * $C$69)</f>
        <v>10</v>
      </c>
      <c r="O26">
        <f t="shared" si="2"/>
        <v>80</v>
      </c>
      <c r="P26">
        <f>$B$71+(J26*$C$71)</f>
        <v>40</v>
      </c>
      <c r="S26" s="3" t="str">
        <f>$A$84</f>
        <v>MgCl2</v>
      </c>
      <c r="T26" s="3">
        <f>VLOOKUP($A$13,$A$6:$N$30,MATCH($M$6,$A$6:$N$6,0),0)</f>
        <v>20</v>
      </c>
      <c r="U26" s="3">
        <f>$B$84</f>
        <v>1000</v>
      </c>
      <c r="V26" s="2">
        <f>($T$26/$U$26)*$B$90</f>
        <v>2</v>
      </c>
      <c r="X26" s="3" t="str">
        <f>$A$84</f>
        <v>MgCl2</v>
      </c>
      <c r="Y26" s="3">
        <f>VLOOKUP($A$14,$A$6:$N$30,MATCH($M$6,$A$6:$N$6,0),0)</f>
        <v>20</v>
      </c>
      <c r="Z26" s="3">
        <f>$B$84</f>
        <v>1000</v>
      </c>
      <c r="AA26" s="2">
        <f>($Y$26/$Z$26)*$B$90</f>
        <v>2</v>
      </c>
      <c r="AC26" s="3" t="str">
        <f>$A$84</f>
        <v>MgCl2</v>
      </c>
      <c r="AD26" s="3">
        <f>VLOOKUP($A$15,$A$6:$N$30,MATCH($M$6,$A$6:$N$6,0),0)</f>
        <v>0</v>
      </c>
      <c r="AE26" s="3">
        <f>$B$84</f>
        <v>1000</v>
      </c>
      <c r="AF26" s="2">
        <f>($AD$26/$AE$26)*$B$90</f>
        <v>0</v>
      </c>
      <c r="AH26" s="3" t="str">
        <f>$A$84</f>
        <v>MgCl2</v>
      </c>
      <c r="AI26" s="3">
        <f>VLOOKUP($A$16,$A$6:$N$30,MATCH($M$6,$A$6:$N$6,0),0)</f>
        <v>13</v>
      </c>
      <c r="AJ26" s="3">
        <f>$B$84</f>
        <v>1000</v>
      </c>
      <c r="AK26" s="2">
        <f>($AI$26/$AJ$26)*$B$90</f>
        <v>1.3</v>
      </c>
      <c r="AM26" s="3" t="str">
        <f>$A$84</f>
        <v>MgCl2</v>
      </c>
      <c r="AN26" s="3">
        <f>VLOOKUP($A$17,$A$6:$N$30,MATCH($M$6,$A$6:$N$6,0),0)</f>
        <v>27</v>
      </c>
      <c r="AO26" s="3">
        <f>$B$84</f>
        <v>1000</v>
      </c>
      <c r="AP26" s="2">
        <f>($AN$26/$AO$26)*$B$90</f>
        <v>2.7</v>
      </c>
      <c r="AR26" s="3" t="str">
        <f>$A$84</f>
        <v>MgCl2</v>
      </c>
      <c r="AS26" s="3">
        <f>VLOOKUP($A$18,$A$6:$N$30,MATCH($M$6,$A$6:$N$6,0),0)</f>
        <v>40</v>
      </c>
      <c r="AT26" s="3">
        <f>$B$84</f>
        <v>1000</v>
      </c>
      <c r="AU26" s="2">
        <f>($AS$26/$AT$26)*$B$90</f>
        <v>4</v>
      </c>
    </row>
    <row r="27" spans="1:55" x14ac:dyDescent="0.2">
      <c r="A27" t="s">
        <v>91</v>
      </c>
      <c r="B27">
        <v>21</v>
      </c>
      <c r="C27">
        <f t="shared" ca="1" si="0"/>
        <v>6.1572154250038147E-2</v>
      </c>
      <c r="D27">
        <v>21</v>
      </c>
      <c r="E27">
        <v>0</v>
      </c>
      <c r="F27">
        <v>0</v>
      </c>
      <c r="G27">
        <v>0</v>
      </c>
      <c r="H27">
        <v>0</v>
      </c>
      <c r="I27">
        <v>0</v>
      </c>
      <c r="J27">
        <v>-1</v>
      </c>
      <c r="K27">
        <f>$B$66 + (E27 * $C$66)</f>
        <v>80</v>
      </c>
      <c r="L27">
        <f t="shared" si="3"/>
        <v>12</v>
      </c>
      <c r="M27">
        <f>$B$68 + (G27 * $C$68)</f>
        <v>20</v>
      </c>
      <c r="N27">
        <f>$B$69 + (H27 * $C$69)</f>
        <v>10</v>
      </c>
      <c r="O27">
        <f t="shared" si="2"/>
        <v>40</v>
      </c>
      <c r="P27">
        <f>$B$71+(J27*$C$71)</f>
        <v>40</v>
      </c>
      <c r="S27" s="3" t="str">
        <f>$A$85</f>
        <v>MPD*</v>
      </c>
      <c r="T27" s="3">
        <f>VLOOKUP($A$13,$A$6:$N$30,MATCH($N$6,$A$6:$N$6,0),0)</f>
        <v>10</v>
      </c>
      <c r="U27" s="3">
        <f>$B$85</f>
        <v>50</v>
      </c>
      <c r="V27" s="2">
        <f>($T$27/$U$27)*$B$90</f>
        <v>20</v>
      </c>
      <c r="X27" s="3" t="str">
        <f>$A$85</f>
        <v>MPD*</v>
      </c>
      <c r="Y27" s="3">
        <f>VLOOKUP($A$14,$A$6:$N$30,MATCH($N$6,$A$6:$N$6,0),0)</f>
        <v>10</v>
      </c>
      <c r="Z27" s="3">
        <f>$B$85</f>
        <v>50</v>
      </c>
      <c r="AA27" s="2">
        <f>($Y$27/$Z$27)*$B$90</f>
        <v>20</v>
      </c>
      <c r="AC27" s="3" t="str">
        <f>$A$85</f>
        <v>MPD*</v>
      </c>
      <c r="AD27" s="3">
        <f>VLOOKUP($A$15,$A$6:$N$30,MATCH($N$6,$A$6:$N$6,0),0)</f>
        <v>10</v>
      </c>
      <c r="AE27" s="3">
        <f>$B$85</f>
        <v>50</v>
      </c>
      <c r="AF27" s="2">
        <f>($AD$27/$AE$27)*$B$90</f>
        <v>20</v>
      </c>
      <c r="AH27" s="3" t="str">
        <f>$A$85</f>
        <v>MPD*</v>
      </c>
      <c r="AI27" s="3">
        <f>VLOOKUP($A$16,$A$6:$N$30,MATCH($N$6,$A$6:$N$6,0),0)</f>
        <v>10</v>
      </c>
      <c r="AJ27" s="3">
        <f>$B$85</f>
        <v>50</v>
      </c>
      <c r="AK27" s="2">
        <f>($AI$27/$AJ$27)*$B$90</f>
        <v>20</v>
      </c>
      <c r="AM27" s="3" t="str">
        <f>$A$85</f>
        <v>MPD*</v>
      </c>
      <c r="AN27" s="3">
        <f>VLOOKUP($A$17,$A$6:$N$30,MATCH($N$6,$A$6:$N$6,0),0)</f>
        <v>10</v>
      </c>
      <c r="AO27" s="3">
        <f>$B$85</f>
        <v>50</v>
      </c>
      <c r="AP27" s="2">
        <f>($AN$27/$AO$27)*$B$90</f>
        <v>20</v>
      </c>
      <c r="AR27" s="3" t="str">
        <f>$A$85</f>
        <v>MPD*</v>
      </c>
      <c r="AS27" s="3">
        <f>VLOOKUP($A$18,$A$6:$N$30,MATCH($N$6,$A$6:$N$6,0),0)</f>
        <v>10</v>
      </c>
      <c r="AT27" s="3">
        <f>$B$85</f>
        <v>50</v>
      </c>
      <c r="AU27" s="2">
        <f>($AS$27/$AT$27)*$B$90</f>
        <v>20</v>
      </c>
    </row>
    <row r="28" spans="1:55" x14ac:dyDescent="0.2">
      <c r="A28" t="s">
        <v>92</v>
      </c>
      <c r="B28">
        <v>22</v>
      </c>
      <c r="C28">
        <f t="shared" ca="1" si="0"/>
        <v>0.36273386024887122</v>
      </c>
      <c r="D28">
        <v>22</v>
      </c>
      <c r="E28">
        <v>0</v>
      </c>
      <c r="F28">
        <v>0</v>
      </c>
      <c r="G28">
        <v>0</v>
      </c>
      <c r="H28">
        <v>0</v>
      </c>
      <c r="I28">
        <v>0</v>
      </c>
      <c r="J28">
        <v>-0.35</v>
      </c>
      <c r="K28">
        <f>$B$66 + (E28 * $C$66)</f>
        <v>80</v>
      </c>
      <c r="L28">
        <f t="shared" si="3"/>
        <v>12</v>
      </c>
      <c r="M28">
        <f>$B$68 + (G28 * $C$68)</f>
        <v>20</v>
      </c>
      <c r="N28">
        <f>$B$69 + (H28 * $C$69)</f>
        <v>10</v>
      </c>
      <c r="O28">
        <f t="shared" si="2"/>
        <v>40</v>
      </c>
      <c r="P28">
        <f>$B$71+(J28*$C$71)</f>
        <v>40</v>
      </c>
      <c r="S28" s="3" t="str">
        <f>$A$86</f>
        <v>LiCl</v>
      </c>
      <c r="T28" s="3">
        <f>$C$87</f>
        <v>40</v>
      </c>
      <c r="U28" s="3">
        <f>$B$87</f>
        <v>2000</v>
      </c>
      <c r="V28" s="2">
        <f>($T$28/$U$28)*$B$90</f>
        <v>2</v>
      </c>
      <c r="X28" s="3" t="str">
        <f>$A$86</f>
        <v>LiCl</v>
      </c>
      <c r="Y28" s="3">
        <f>$C$87</f>
        <v>40</v>
      </c>
      <c r="Z28" s="3">
        <f>$B$87</f>
        <v>2000</v>
      </c>
      <c r="AA28" s="2">
        <f>($Y$14/$Z$14)*$B$90</f>
        <v>2</v>
      </c>
      <c r="AC28" s="3" t="str">
        <f>$A$86</f>
        <v>LiCl</v>
      </c>
      <c r="AD28" s="3">
        <f>$C$87</f>
        <v>40</v>
      </c>
      <c r="AE28" s="3">
        <f>$B$87</f>
        <v>2000</v>
      </c>
      <c r="AF28" s="2">
        <f>($AD$28/$AE$28)*$B$90</f>
        <v>2</v>
      </c>
      <c r="AH28" s="3" t="str">
        <f>$A$86</f>
        <v>LiCl</v>
      </c>
      <c r="AI28" s="3">
        <f>$C$87</f>
        <v>40</v>
      </c>
      <c r="AJ28" s="3">
        <f>$B$87</f>
        <v>2000</v>
      </c>
      <c r="AK28" s="2">
        <f>($AI$14/$AJ$14)*$B$90</f>
        <v>2</v>
      </c>
      <c r="AM28" s="3" t="str">
        <f>$A$86</f>
        <v>LiCl</v>
      </c>
      <c r="AN28" s="3">
        <f>$C$87</f>
        <v>40</v>
      </c>
      <c r="AO28" s="3">
        <f>$B$87</f>
        <v>2000</v>
      </c>
      <c r="AP28" s="2">
        <f>($AN$28/$AO$28)*$B$90</f>
        <v>2</v>
      </c>
      <c r="AR28" s="3" t="str">
        <f>$A$86</f>
        <v>LiCl</v>
      </c>
      <c r="AS28" s="3">
        <f>$C$87</f>
        <v>40</v>
      </c>
      <c r="AT28" s="3">
        <f>$B$87</f>
        <v>2000</v>
      </c>
      <c r="AU28" s="2">
        <f>($AS$28/$AT$28)*$B$90</f>
        <v>2</v>
      </c>
    </row>
    <row r="29" spans="1:55" x14ac:dyDescent="0.2">
      <c r="A29" t="s">
        <v>93</v>
      </c>
      <c r="B29">
        <v>23</v>
      </c>
      <c r="C29">
        <f t="shared" ca="1" si="0"/>
        <v>0.23109679923218041</v>
      </c>
      <c r="D29">
        <v>23</v>
      </c>
      <c r="E29">
        <v>0</v>
      </c>
      <c r="F29">
        <v>0</v>
      </c>
      <c r="G29">
        <v>0</v>
      </c>
      <c r="H29">
        <v>0</v>
      </c>
      <c r="I29">
        <v>0</v>
      </c>
      <c r="J29">
        <v>0.35</v>
      </c>
      <c r="K29">
        <f>$B$66 + (E29 * $C$66)</f>
        <v>80</v>
      </c>
      <c r="L29">
        <f t="shared" si="3"/>
        <v>12</v>
      </c>
      <c r="M29">
        <f>$B$68 + (G29 * $C$68)</f>
        <v>20</v>
      </c>
      <c r="N29">
        <f>$B$69 + (H29 * $C$69)</f>
        <v>10</v>
      </c>
      <c r="O29">
        <f t="shared" si="2"/>
        <v>40</v>
      </c>
      <c r="P29">
        <f>$B$71+(J29*$C$71)</f>
        <v>40</v>
      </c>
      <c r="S29" s="3" t="str">
        <f>$A$87</f>
        <v>NaCacodylate</v>
      </c>
      <c r="T29" s="3">
        <f>$C$86</f>
        <v>40</v>
      </c>
      <c r="U29" s="3">
        <f>$B$86</f>
        <v>250</v>
      </c>
      <c r="V29" s="2">
        <f>($T$29/$U$29)*$B$90</f>
        <v>16</v>
      </c>
      <c r="X29" s="3" t="str">
        <f>$A$87</f>
        <v>NaCacodylate</v>
      </c>
      <c r="Y29" s="3">
        <f>$C$86</f>
        <v>40</v>
      </c>
      <c r="Z29" s="3">
        <f>$B$86</f>
        <v>250</v>
      </c>
      <c r="AA29" s="2">
        <f>($Y$56/$Z$56)*$B$90</f>
        <v>2</v>
      </c>
      <c r="AC29" s="3" t="str">
        <f>$A$87</f>
        <v>NaCacodylate</v>
      </c>
      <c r="AD29" s="3">
        <f>$C$86</f>
        <v>40</v>
      </c>
      <c r="AE29" s="3">
        <f>$B$86</f>
        <v>250</v>
      </c>
      <c r="AF29" s="2">
        <f>($AD$29/$AE$29)*$B$90</f>
        <v>16</v>
      </c>
      <c r="AH29" s="3" t="str">
        <f>$A$87</f>
        <v>NaCacodylate</v>
      </c>
      <c r="AI29" s="3">
        <f>$C$86</f>
        <v>40</v>
      </c>
      <c r="AJ29" s="3">
        <f>$B$86</f>
        <v>250</v>
      </c>
      <c r="AK29" s="2">
        <f>($AI$29/$AJ$29)*$B$90</f>
        <v>16</v>
      </c>
      <c r="AM29" s="3" t="str">
        <f>$A$87</f>
        <v>NaCacodylate</v>
      </c>
      <c r="AN29" s="3">
        <f>$C$86</f>
        <v>40</v>
      </c>
      <c r="AO29" s="3">
        <f>$B$86</f>
        <v>250</v>
      </c>
      <c r="AP29" s="2">
        <f>($AN$29/$AO$29)*$B$90</f>
        <v>16</v>
      </c>
      <c r="AR29" s="3" t="s">
        <v>106</v>
      </c>
      <c r="AS29" s="3">
        <f>$C$86</f>
        <v>40</v>
      </c>
      <c r="AT29" s="3">
        <f>$B$86</f>
        <v>250</v>
      </c>
      <c r="AU29" s="2">
        <f>($AS$29/$AT$29)*$B$90</f>
        <v>16</v>
      </c>
    </row>
    <row r="30" spans="1:55" x14ac:dyDescent="0.2">
      <c r="A30" t="s">
        <v>94</v>
      </c>
      <c r="B30">
        <v>24</v>
      </c>
      <c r="C30">
        <f t="shared" ca="1" si="0"/>
        <v>0.93937224110650097</v>
      </c>
      <c r="D30">
        <v>24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>$B$66 + (E30 * $C$66)</f>
        <v>80</v>
      </c>
      <c r="L30">
        <f t="shared" si="3"/>
        <v>12</v>
      </c>
      <c r="M30">
        <f>$B$68 + (G30 * $C$68)</f>
        <v>20</v>
      </c>
      <c r="N30">
        <f>$B$69 + (H30 * $C$69)</f>
        <v>10</v>
      </c>
      <c r="O30">
        <f t="shared" si="2"/>
        <v>40</v>
      </c>
      <c r="P30">
        <f>$B$71+(J30*$C$71)</f>
        <v>40</v>
      </c>
      <c r="S30" s="3" t="s">
        <v>49</v>
      </c>
      <c r="T30" s="3" t="s">
        <v>56</v>
      </c>
      <c r="U30" s="3" t="s">
        <v>56</v>
      </c>
      <c r="V30" s="2">
        <f>$V$22-($V$24+$V$25+$V$26+$V$27+$V$28+$V$29)</f>
        <v>19.599999999999994</v>
      </c>
      <c r="X30" s="3" t="s">
        <v>49</v>
      </c>
      <c r="Y30" s="3" t="s">
        <v>56</v>
      </c>
      <c r="Z30" s="3" t="s">
        <v>56</v>
      </c>
      <c r="AA30" s="2">
        <f>$AA$22-($AA$24+$AA$25+$AA$26+$AA$27+$AA$28+$AA$29)</f>
        <v>18</v>
      </c>
      <c r="AC30" s="3" t="s">
        <v>49</v>
      </c>
      <c r="AD30" s="3" t="s">
        <v>56</v>
      </c>
      <c r="AE30" s="3" t="s">
        <v>56</v>
      </c>
      <c r="AF30" s="2">
        <f>$AF$22-($AF$24+$AF$25+$AF$26+$AF$27+$AF$28+$AF$29)</f>
        <v>30</v>
      </c>
      <c r="AH30" s="3" t="s">
        <v>49</v>
      </c>
      <c r="AI30" s="3" t="s">
        <v>56</v>
      </c>
      <c r="AJ30" s="3" t="s">
        <v>56</v>
      </c>
      <c r="AK30" s="2">
        <f>$AK$22-($AK$24+$AK$25+$AK$26+$AK$27+$AK$28+$AK$29)</f>
        <v>28.700000000000003</v>
      </c>
      <c r="AM30" s="3" t="s">
        <v>49</v>
      </c>
      <c r="AN30" s="3" t="s">
        <v>56</v>
      </c>
      <c r="AO30" s="3" t="s">
        <v>56</v>
      </c>
      <c r="AP30" s="2">
        <f>$AP$22-($AP$24+$AP$25+$AP$26+$AP$27+$AP$28+$AP$29)</f>
        <v>27.299999999999997</v>
      </c>
      <c r="AR30" s="3" t="s">
        <v>49</v>
      </c>
      <c r="AS30" s="3" t="s">
        <v>56</v>
      </c>
      <c r="AT30" s="3" t="s">
        <v>56</v>
      </c>
      <c r="AU30" s="2">
        <f>$AU$22-($AU$24+$AU$25+$AU$26+$AU$27+$AU$28+$AU$29)</f>
        <v>26</v>
      </c>
    </row>
    <row r="31" spans="1:55" x14ac:dyDescent="0.2">
      <c r="S31" s="3" t="s">
        <v>50</v>
      </c>
      <c r="T31" s="3" t="s">
        <v>50</v>
      </c>
      <c r="U31" s="3" t="s">
        <v>58</v>
      </c>
      <c r="V31" s="3">
        <f>$V$24+$V$25+$V$26+$V$27+$V$28+$V$29+ABS($V$30)</f>
        <v>100</v>
      </c>
      <c r="X31" s="3" t="s">
        <v>50</v>
      </c>
      <c r="Y31" s="3" t="s">
        <v>50</v>
      </c>
      <c r="Z31" s="3" t="s">
        <v>58</v>
      </c>
      <c r="AA31" s="3">
        <f>$AA$24+$AA$25+$AA$26+$AA$27+$AA$28+$AA$29+ABS($AA$30)</f>
        <v>100</v>
      </c>
      <c r="AC31" s="3" t="s">
        <v>50</v>
      </c>
      <c r="AD31" s="3" t="s">
        <v>50</v>
      </c>
      <c r="AE31" s="3" t="s">
        <v>58</v>
      </c>
      <c r="AF31" s="3">
        <f>$AF$24+$AF$25+$AF$26+$AF$27+$AF$28+$AF$29+ABS($AF$30)</f>
        <v>100</v>
      </c>
      <c r="AH31" s="3" t="s">
        <v>50</v>
      </c>
      <c r="AI31" s="3" t="s">
        <v>50</v>
      </c>
      <c r="AJ31" s="3" t="s">
        <v>58</v>
      </c>
      <c r="AK31" s="3">
        <f>$AK$24+$AK$25+$AK$26+$AK$27+$AK$28+$AK$29+ABS($AK$30)</f>
        <v>100</v>
      </c>
      <c r="AM31" s="3" t="s">
        <v>50</v>
      </c>
      <c r="AN31" s="3" t="s">
        <v>50</v>
      </c>
      <c r="AO31" s="3" t="s">
        <v>58</v>
      </c>
      <c r="AP31" s="3">
        <f>$AP$24+$AP$25+$AP$26+$AP$27+$AP$28+$AP$29+ABS($AP$30)</f>
        <v>100</v>
      </c>
      <c r="AR31" s="3" t="s">
        <v>50</v>
      </c>
      <c r="AS31" s="3" t="s">
        <v>50</v>
      </c>
      <c r="AT31" s="3" t="s">
        <v>58</v>
      </c>
      <c r="AU31" s="3">
        <f>$AU$24+$AU$25+$AU$26+$AU$27+$AU$28+$AU$29+ABS($AU$30)</f>
        <v>100</v>
      </c>
    </row>
    <row r="32" spans="1:55" x14ac:dyDescent="0.2">
      <c r="S32" s="3" t="s">
        <v>60</v>
      </c>
      <c r="T32" s="2">
        <f>$B$91</f>
        <v>2</v>
      </c>
      <c r="X32" s="3" t="s">
        <v>60</v>
      </c>
      <c r="Y32" s="2">
        <f>$B$91</f>
        <v>2</v>
      </c>
      <c r="AC32" s="3" t="s">
        <v>60</v>
      </c>
      <c r="AD32" s="2">
        <f>$B$91</f>
        <v>2</v>
      </c>
      <c r="AH32" s="3" t="s">
        <v>60</v>
      </c>
      <c r="AI32" s="2">
        <f>$B$91</f>
        <v>2</v>
      </c>
      <c r="AM32" s="3" t="s">
        <v>60</v>
      </c>
      <c r="AN32" s="2">
        <f>$B$91</f>
        <v>2</v>
      </c>
      <c r="AR32" s="3" t="s">
        <v>60</v>
      </c>
      <c r="AS32" s="2">
        <f>$B$91</f>
        <v>2</v>
      </c>
    </row>
    <row r="33" spans="19:47" x14ac:dyDescent="0.2">
      <c r="S33" s="3" t="s">
        <v>61</v>
      </c>
      <c r="T33" s="2">
        <f>$B$92</f>
        <v>2</v>
      </c>
      <c r="X33" s="3" t="s">
        <v>61</v>
      </c>
      <c r="Y33" s="2">
        <f>$B$92</f>
        <v>2</v>
      </c>
      <c r="AC33" s="3" t="s">
        <v>61</v>
      </c>
      <c r="AD33" s="2">
        <f>$B$92</f>
        <v>2</v>
      </c>
      <c r="AH33" s="3" t="s">
        <v>61</v>
      </c>
      <c r="AI33" s="2">
        <f>$B$92</f>
        <v>2</v>
      </c>
      <c r="AM33" s="3" t="s">
        <v>61</v>
      </c>
      <c r="AN33" s="2">
        <f>$B$92</f>
        <v>2</v>
      </c>
      <c r="AR33" s="3" t="s">
        <v>61</v>
      </c>
      <c r="AS33" s="2">
        <f>$B$92</f>
        <v>2</v>
      </c>
    </row>
    <row r="34" spans="19:47" x14ac:dyDescent="0.2">
      <c r="S34" s="3" t="s">
        <v>53</v>
      </c>
      <c r="T34" s="3"/>
      <c r="X34" s="3" t="s">
        <v>53</v>
      </c>
      <c r="Y34" s="3"/>
      <c r="AC34" s="3" t="s">
        <v>53</v>
      </c>
      <c r="AD34" s="3"/>
      <c r="AH34" s="3" t="s">
        <v>53</v>
      </c>
      <c r="AI34" s="3"/>
      <c r="AM34" s="3" t="s">
        <v>53</v>
      </c>
      <c r="AN34" s="3"/>
      <c r="AR34" s="3" t="s">
        <v>53</v>
      </c>
      <c r="AS34" s="3"/>
    </row>
    <row r="36" spans="19:47" x14ac:dyDescent="0.2">
      <c r="S36" s="3" t="s">
        <v>95</v>
      </c>
      <c r="T36" s="3" t="s">
        <v>54</v>
      </c>
      <c r="U36" s="3">
        <f>VLOOKUP($A$19,$A$6:$N$30,MATCH($D$6,$A$6:$N$6,0),0)</f>
        <v>13</v>
      </c>
      <c r="V36" s="3">
        <f>$B$90</f>
        <v>100</v>
      </c>
      <c r="X36" s="3" t="s">
        <v>97</v>
      </c>
      <c r="Y36" s="3" t="s">
        <v>54</v>
      </c>
      <c r="Z36" s="3">
        <f>VLOOKUP($A$20,$A$6:$N$30,MATCH($D$6,$A$6:$N$6,0),0)</f>
        <v>14</v>
      </c>
      <c r="AA36" s="3">
        <f>$B$90</f>
        <v>100</v>
      </c>
      <c r="AC36" s="3" t="s">
        <v>81</v>
      </c>
      <c r="AD36" s="3" t="s">
        <v>54</v>
      </c>
      <c r="AE36" s="3">
        <f>VLOOKUP($A$21,$A$6:$N$30,MATCH($D$6,$A$6:$N$6,0),0)</f>
        <v>15</v>
      </c>
      <c r="AF36" s="3">
        <f>$B$90</f>
        <v>100</v>
      </c>
      <c r="AH36" s="3" t="s">
        <v>99</v>
      </c>
      <c r="AI36" s="3" t="s">
        <v>54</v>
      </c>
      <c r="AJ36" s="3">
        <f>VLOOKUP($A$22,$A$6:$N$30,MATCH($D$6,$A$6:$N$6,0),0)</f>
        <v>16</v>
      </c>
      <c r="AK36" s="3">
        <f>$B$90</f>
        <v>100</v>
      </c>
      <c r="AM36" s="3" t="s">
        <v>100</v>
      </c>
      <c r="AN36" s="3" t="s">
        <v>54</v>
      </c>
      <c r="AO36" s="3">
        <f>VLOOKUP($A$23,$A$6:$N$30,MATCH($D$6,$A$6:$N$6,0),0)</f>
        <v>17</v>
      </c>
      <c r="AP36" s="3">
        <f>$B$90</f>
        <v>100</v>
      </c>
      <c r="AR36" s="3" t="s">
        <v>93</v>
      </c>
      <c r="AS36" s="3" t="s">
        <v>54</v>
      </c>
      <c r="AT36" s="3">
        <f>VLOOKUP($A$24,$A$6:$N$30,MATCH($D$6,$A$6:$N$6,0),0)</f>
        <v>18</v>
      </c>
      <c r="AU36" s="3">
        <f>$B$90</f>
        <v>100</v>
      </c>
    </row>
    <row r="37" spans="19:47" x14ac:dyDescent="0.2">
      <c r="S37" s="3" t="s">
        <v>48</v>
      </c>
      <c r="T37" s="3" t="s">
        <v>55</v>
      </c>
      <c r="U37" s="3" t="s">
        <v>57</v>
      </c>
      <c r="V37" s="3" t="s">
        <v>62</v>
      </c>
      <c r="X37" s="3" t="s">
        <v>48</v>
      </c>
      <c r="Y37" s="3" t="s">
        <v>55</v>
      </c>
      <c r="Z37" s="3" t="s">
        <v>57</v>
      </c>
      <c r="AA37" s="3" t="s">
        <v>62</v>
      </c>
      <c r="AC37" s="3" t="s">
        <v>48</v>
      </c>
      <c r="AD37" s="3" t="s">
        <v>55</v>
      </c>
      <c r="AE37" s="3" t="s">
        <v>57</v>
      </c>
      <c r="AF37" s="3" t="s">
        <v>62</v>
      </c>
      <c r="AH37" s="3" t="s">
        <v>48</v>
      </c>
      <c r="AI37" s="3" t="s">
        <v>55</v>
      </c>
      <c r="AJ37" s="3" t="s">
        <v>57</v>
      </c>
      <c r="AK37" s="3" t="s">
        <v>62</v>
      </c>
      <c r="AM37" s="3" t="s">
        <v>48</v>
      </c>
      <c r="AN37" s="3" t="s">
        <v>55</v>
      </c>
      <c r="AO37" s="3" t="s">
        <v>57</v>
      </c>
      <c r="AP37" s="3" t="s">
        <v>62</v>
      </c>
      <c r="AR37" s="3" t="s">
        <v>48</v>
      </c>
      <c r="AS37" s="3" t="s">
        <v>55</v>
      </c>
      <c r="AT37" s="3" t="s">
        <v>57</v>
      </c>
      <c r="AU37" s="3" t="s">
        <v>62</v>
      </c>
    </row>
    <row r="38" spans="19:47" x14ac:dyDescent="0.2">
      <c r="S38" s="3" t="str">
        <f>$A$82</f>
        <v>SrCl2</v>
      </c>
      <c r="T38" s="3">
        <f>VLOOKUP($A$19,$A$6:$N$30,MATCH($K$6,$A$6:$N$6,0),0)</f>
        <v>80</v>
      </c>
      <c r="U38" s="3">
        <f>$B$82</f>
        <v>1000</v>
      </c>
      <c r="V38" s="2">
        <f>($T$38/$U$38)*$B$90</f>
        <v>8</v>
      </c>
      <c r="X38" s="3" t="str">
        <f>$A$82</f>
        <v>SrCl2</v>
      </c>
      <c r="Y38" s="3">
        <f>VLOOKUP($A$20,$A$6:$N$30,MATCH($K$6,$A$6:$N$6,0),0)</f>
        <v>80</v>
      </c>
      <c r="Z38" s="3">
        <f>$B$82</f>
        <v>1000</v>
      </c>
      <c r="AA38" s="2">
        <f>($Y$38/$Z$38)*$B$90</f>
        <v>8</v>
      </c>
      <c r="AC38" s="3" t="str">
        <f>$A$82</f>
        <v>SrCl2</v>
      </c>
      <c r="AD38" s="3">
        <f>VLOOKUP($A$21,$A$6:$N$30,MATCH($K$6,$A$6:$N$6,0),0)</f>
        <v>80</v>
      </c>
      <c r="AE38" s="3">
        <f>$B$82</f>
        <v>1000</v>
      </c>
      <c r="AF38" s="2">
        <f>($AD$38/$AE$38)*$B$90</f>
        <v>8</v>
      </c>
      <c r="AH38" s="3" t="str">
        <f>$A$82</f>
        <v>SrCl2</v>
      </c>
      <c r="AI38" s="3">
        <f>VLOOKUP($A$22,$A$6:$N$30,MATCH($K$6,$A$6:$N$6,0),0)</f>
        <v>80</v>
      </c>
      <c r="AJ38" s="3">
        <f>$B$82</f>
        <v>1000</v>
      </c>
      <c r="AK38" s="2">
        <f>($AI$38/$AJ$38)*$B$90</f>
        <v>8</v>
      </c>
      <c r="AM38" s="3" t="str">
        <f>$A$82</f>
        <v>SrCl2</v>
      </c>
      <c r="AN38" s="3">
        <f>VLOOKUP($A$23,$A$6:$N$30,MATCH($K$6,$A$6:$N$6,0),0)</f>
        <v>80</v>
      </c>
      <c r="AO38" s="3">
        <f>$B$82</f>
        <v>1000</v>
      </c>
      <c r="AP38" s="2">
        <f>($AN$38/$AO$38)*$B$90</f>
        <v>8</v>
      </c>
      <c r="AR38" s="3" t="str">
        <f>$A$82</f>
        <v>SrCl2</v>
      </c>
      <c r="AS38" s="3">
        <f>VLOOKUP($A$24,$A$6:$N$30,MATCH($K$6,$A$6:$N$6,0),0)</f>
        <v>80</v>
      </c>
      <c r="AT38" s="3">
        <f>$B$82</f>
        <v>1000</v>
      </c>
      <c r="AU38" s="2">
        <f>($AS$38/$AT$38)*$B$90</f>
        <v>8</v>
      </c>
    </row>
    <row r="39" spans="19:47" x14ac:dyDescent="0.2">
      <c r="S39" s="3" t="str">
        <f>$A$83</f>
        <v>Spermine</v>
      </c>
      <c r="T39" s="3">
        <f>VLOOKUP($A$19,$A$6:$N$30,MATCH($L$6,$A$6:$N$6,0),0)</f>
        <v>12</v>
      </c>
      <c r="U39" s="3">
        <f>$B$83</f>
        <v>50</v>
      </c>
      <c r="V39" s="2">
        <f>($T$39/$U$39)*$B$90</f>
        <v>24</v>
      </c>
      <c r="X39" s="3" t="str">
        <f>$A$83</f>
        <v>Spermine</v>
      </c>
      <c r="Y39" s="3">
        <f>VLOOKUP($A$20,$A$6:$N$30,MATCH($L$6,$A$6:$N$6,0),0)</f>
        <v>12</v>
      </c>
      <c r="Z39" s="3">
        <f>$B$83</f>
        <v>50</v>
      </c>
      <c r="AA39" s="2">
        <f>($Y$39/$Z$39)*$B$90</f>
        <v>24</v>
      </c>
      <c r="AC39" s="3" t="str">
        <f>$A$83</f>
        <v>Spermine</v>
      </c>
      <c r="AD39" s="3">
        <f>VLOOKUP($A$21,$A$6:$N$30,MATCH($L$6,$A$6:$N$6,0),0)</f>
        <v>12</v>
      </c>
      <c r="AE39" s="3">
        <f>$B$83</f>
        <v>50</v>
      </c>
      <c r="AF39" s="2">
        <f>($AD$39/$AE$39)*$B$90</f>
        <v>24</v>
      </c>
      <c r="AH39" s="3" t="str">
        <f>$A$83</f>
        <v>Spermine</v>
      </c>
      <c r="AI39" s="3">
        <f>VLOOKUP($A$22,$A$6:$N$30,MATCH($L$6,$A$6:$N$6,0),0)</f>
        <v>12</v>
      </c>
      <c r="AJ39" s="3">
        <f>$B$83</f>
        <v>50</v>
      </c>
      <c r="AK39" s="2">
        <f>($AI$39/$AJ$39)*$B$90</f>
        <v>24</v>
      </c>
      <c r="AM39" s="3" t="str">
        <f>$A$83</f>
        <v>Spermine</v>
      </c>
      <c r="AN39" s="3">
        <f>VLOOKUP($A$23,$A$6:$N$30,MATCH($L$6,$A$6:$N$6,0),0)</f>
        <v>12</v>
      </c>
      <c r="AO39" s="3">
        <f>$B$83</f>
        <v>50</v>
      </c>
      <c r="AP39" s="2">
        <f>($AN$39/$AO$39)*$B$90</f>
        <v>24</v>
      </c>
      <c r="AR39" s="3" t="str">
        <f>$A$83</f>
        <v>Spermine</v>
      </c>
      <c r="AS39" s="3">
        <f>VLOOKUP($A$24,$A$6:$N$30,MATCH($L$6,$A$6:$N$6,0),0)</f>
        <v>12</v>
      </c>
      <c r="AT39" s="3">
        <f>$B$83</f>
        <v>50</v>
      </c>
      <c r="AU39" s="2">
        <f>($AS$39/$AT$39)*$B$90</f>
        <v>24</v>
      </c>
    </row>
    <row r="40" spans="19:47" x14ac:dyDescent="0.2">
      <c r="S40" s="3" t="str">
        <f>$A$84</f>
        <v>MgCl2</v>
      </c>
      <c r="T40" s="3">
        <f>VLOOKUP($A$19,$A$6:$N$30,MATCH($M$6,$A$6:$N$6,0),0)</f>
        <v>20</v>
      </c>
      <c r="U40" s="3">
        <f>$B$84</f>
        <v>1000</v>
      </c>
      <c r="V40" s="2">
        <f>($T$40/$U$40)*$B$90</f>
        <v>2</v>
      </c>
      <c r="X40" s="3" t="str">
        <f>$A$84</f>
        <v>MgCl2</v>
      </c>
      <c r="Y40" s="3">
        <f>VLOOKUP($A$20,$A$6:$N$30,MATCH($M$6,$A$6:$N$6,0),0)</f>
        <v>20</v>
      </c>
      <c r="Z40" s="3">
        <f>$B$84</f>
        <v>1000</v>
      </c>
      <c r="AA40" s="2">
        <f>($Y$40/$Z$40)*$B$90</f>
        <v>2</v>
      </c>
      <c r="AC40" s="3" t="str">
        <f>$A$84</f>
        <v>MgCl2</v>
      </c>
      <c r="AD40" s="3">
        <f>VLOOKUP($A$21,$A$6:$N$30,MATCH($M$6,$A$6:$N$6,0),0)</f>
        <v>20</v>
      </c>
      <c r="AE40" s="3">
        <f>$B$84</f>
        <v>1000</v>
      </c>
      <c r="AF40" s="2">
        <f>($AD$40/$AE$40)*$B$90</f>
        <v>2</v>
      </c>
      <c r="AH40" s="3" t="str">
        <f>$A$84</f>
        <v>MgCl2</v>
      </c>
      <c r="AI40" s="3">
        <f>VLOOKUP($A$22,$A$6:$N$30,MATCH($M$6,$A$6:$N$6,0),0)</f>
        <v>20</v>
      </c>
      <c r="AJ40" s="3">
        <f>$B$84</f>
        <v>1000</v>
      </c>
      <c r="AK40" s="2">
        <f>($AI$40/$AJ$40)*$B$90</f>
        <v>2</v>
      </c>
      <c r="AM40" s="3" t="str">
        <f>$A$84</f>
        <v>MgCl2</v>
      </c>
      <c r="AN40" s="3">
        <f>VLOOKUP($A$23,$A$6:$N$30,MATCH($M$6,$A$6:$N$6,0),0)</f>
        <v>20</v>
      </c>
      <c r="AO40" s="3">
        <f>$B$84</f>
        <v>1000</v>
      </c>
      <c r="AP40" s="2">
        <f>($AN$40/$AO$40)*$B$90</f>
        <v>2</v>
      </c>
      <c r="AR40" s="3" t="str">
        <f>$A$84</f>
        <v>MgCl2</v>
      </c>
      <c r="AS40" s="3">
        <f>VLOOKUP($A$24,$A$6:$N$30,MATCH($M$6,$A$6:$N$6,0),0)</f>
        <v>20</v>
      </c>
      <c r="AT40" s="3">
        <f>$B$84</f>
        <v>1000</v>
      </c>
      <c r="AU40" s="2">
        <f>($AS$40/$AT$40)*$B$90</f>
        <v>2</v>
      </c>
    </row>
    <row r="41" spans="19:47" x14ac:dyDescent="0.2">
      <c r="S41" s="3" t="str">
        <f>$A$85</f>
        <v>MPD*</v>
      </c>
      <c r="T41" s="3">
        <f>VLOOKUP($A$19,$A$6:$N$30,MATCH($N$6,$A$6:$N$6,0),0)</f>
        <v>0</v>
      </c>
      <c r="U41" s="3">
        <f>$B$85</f>
        <v>50</v>
      </c>
      <c r="V41" s="2">
        <f>($T$41/$U$41)*$B$90</f>
        <v>0</v>
      </c>
      <c r="X41" s="3" t="str">
        <f>$A$85</f>
        <v>MPD*</v>
      </c>
      <c r="Y41" s="3">
        <f>VLOOKUP($A$20,$A$6:$N$30,MATCH($N$6,$A$6:$N$6,0),0)</f>
        <v>6.5</v>
      </c>
      <c r="Z41" s="3">
        <f>$B$85</f>
        <v>50</v>
      </c>
      <c r="AA41" s="2">
        <f>($Y$41/$Z$41)*$B$90</f>
        <v>13</v>
      </c>
      <c r="AC41" s="3" t="str">
        <f>$A$85</f>
        <v>MPD*</v>
      </c>
      <c r="AD41" s="3">
        <f>VLOOKUP($A$21,$A$6:$N$30,MATCH($N$6,$A$6:$N$6,0),0)</f>
        <v>13.5</v>
      </c>
      <c r="AE41" s="3">
        <f>$B$85</f>
        <v>50</v>
      </c>
      <c r="AF41" s="2">
        <f>($AD$41/$AE$41)*$B$90</f>
        <v>27</v>
      </c>
      <c r="AH41" s="3" t="str">
        <f>$A$85</f>
        <v>MPD*</v>
      </c>
      <c r="AI41" s="3">
        <f>VLOOKUP($A$22,$A$6:$N$30,MATCH($N$6,$A$6:$N$6,0),0)</f>
        <v>20</v>
      </c>
      <c r="AJ41" s="3">
        <f>$B$85</f>
        <v>50</v>
      </c>
      <c r="AK41" s="2">
        <f>($AI$41/$AJ$41)*$B$90</f>
        <v>40</v>
      </c>
      <c r="AM41" s="3" t="str">
        <f>$A$85</f>
        <v>MPD*</v>
      </c>
      <c r="AN41" s="3">
        <f>VLOOKUP($A$23,$A$6:$N$30,MATCH($N$6,$A$6:$N$6,0),0)</f>
        <v>10</v>
      </c>
      <c r="AO41" s="3">
        <f>$B$85</f>
        <v>50</v>
      </c>
      <c r="AP41" s="2">
        <f>($AN$41/$AO$41)*$B$90</f>
        <v>20</v>
      </c>
      <c r="AR41" s="3" t="str">
        <f>$A$85</f>
        <v>MPD*</v>
      </c>
      <c r="AS41" s="3">
        <f>VLOOKUP($A$24,$A$6:$N$30,MATCH($N$6,$A$6:$N$6,0),0)</f>
        <v>10</v>
      </c>
      <c r="AT41" s="3">
        <f>$B$85</f>
        <v>50</v>
      </c>
      <c r="AU41" s="2">
        <f>($AS$41/$AT$41)*$B$90</f>
        <v>20</v>
      </c>
    </row>
    <row r="42" spans="19:47" x14ac:dyDescent="0.2">
      <c r="S42" s="3" t="str">
        <f>$A$86</f>
        <v>LiCl</v>
      </c>
      <c r="T42" s="3">
        <f>$C$87</f>
        <v>40</v>
      </c>
      <c r="U42" s="3">
        <f>$B$87</f>
        <v>2000</v>
      </c>
      <c r="V42" s="2">
        <f>($T$42/$U$42)*$B$90</f>
        <v>2</v>
      </c>
      <c r="X42" s="3" t="str">
        <f>$A$86</f>
        <v>LiCl</v>
      </c>
      <c r="Y42" s="3">
        <f>$C$87</f>
        <v>40</v>
      </c>
      <c r="Z42" s="3">
        <f>$B$87</f>
        <v>2000</v>
      </c>
      <c r="AA42" s="2">
        <f>($Y$14/$Z$14)*$B$90</f>
        <v>2</v>
      </c>
      <c r="AC42" s="3" t="str">
        <f>$A$86</f>
        <v>LiCl</v>
      </c>
      <c r="AD42" s="3">
        <f>$C$87</f>
        <v>40</v>
      </c>
      <c r="AE42" s="3">
        <f>$B$87</f>
        <v>2000</v>
      </c>
      <c r="AF42" s="2">
        <f>($AD$42/$AE$42)*$B$90</f>
        <v>2</v>
      </c>
      <c r="AH42" s="3" t="str">
        <f>$A$86</f>
        <v>LiCl</v>
      </c>
      <c r="AI42" s="3">
        <f>$C$87</f>
        <v>40</v>
      </c>
      <c r="AJ42" s="3">
        <f>$B$87</f>
        <v>2000</v>
      </c>
      <c r="AK42" s="2">
        <f>($AI$42/$AJ$42)*$B$90</f>
        <v>2</v>
      </c>
      <c r="AM42" s="3" t="str">
        <f>$A$86</f>
        <v>LiCl</v>
      </c>
      <c r="AN42" s="3">
        <f>$C$87</f>
        <v>40</v>
      </c>
      <c r="AO42" s="3">
        <f>$B$87</f>
        <v>2000</v>
      </c>
      <c r="AP42" s="2">
        <f>($AN$42/$AO$42)*$B$90</f>
        <v>2</v>
      </c>
      <c r="AR42" s="3" t="str">
        <f>$A$86</f>
        <v>LiCl</v>
      </c>
      <c r="AS42" s="3">
        <f>$C$87</f>
        <v>40</v>
      </c>
      <c r="AT42" s="3">
        <f>$B$87</f>
        <v>2000</v>
      </c>
      <c r="AU42" s="2">
        <f>($AS$42/$AT$42)*$B$90</f>
        <v>2</v>
      </c>
    </row>
    <row r="43" spans="19:47" x14ac:dyDescent="0.2">
      <c r="S43" s="3" t="str">
        <f>$A$87</f>
        <v>NaCacodylate</v>
      </c>
      <c r="T43" s="3">
        <f>$C$86</f>
        <v>40</v>
      </c>
      <c r="U43" s="3">
        <f>$B$86</f>
        <v>250</v>
      </c>
      <c r="V43" s="2">
        <f>($T$43/$U$43)*$B$90</f>
        <v>16</v>
      </c>
      <c r="X43" s="3" t="str">
        <f>$A$87</f>
        <v>NaCacodylate</v>
      </c>
      <c r="Y43" s="3">
        <f>$C$86</f>
        <v>40</v>
      </c>
      <c r="Z43" s="3">
        <f>$B$86</f>
        <v>250</v>
      </c>
      <c r="AA43" s="2">
        <f>($Y$56/$Z$56)*$B$90</f>
        <v>2</v>
      </c>
      <c r="AC43" s="3" t="str">
        <f>$A$87</f>
        <v>NaCacodylate</v>
      </c>
      <c r="AD43" s="3">
        <f>$C$86</f>
        <v>40</v>
      </c>
      <c r="AE43" s="3">
        <f>$B$86</f>
        <v>250</v>
      </c>
      <c r="AF43" s="2">
        <f>($AD$43/$AE$43)*$B$90</f>
        <v>16</v>
      </c>
      <c r="AH43" s="3" t="str">
        <f>$A$87</f>
        <v>NaCacodylate</v>
      </c>
      <c r="AI43" s="3">
        <f>$C$86</f>
        <v>40</v>
      </c>
      <c r="AJ43" s="3">
        <f>$B$86</f>
        <v>250</v>
      </c>
      <c r="AK43" s="2">
        <f>($AI$43/$AJ$43)*$B$90</f>
        <v>16</v>
      </c>
      <c r="AM43" s="3" t="str">
        <f>$A$87</f>
        <v>NaCacodylate</v>
      </c>
      <c r="AN43" s="3">
        <f>$C$86</f>
        <v>40</v>
      </c>
      <c r="AO43" s="3">
        <f>$B$86</f>
        <v>250</v>
      </c>
      <c r="AP43" s="2">
        <f>($AN$43/$AO$43)*$B$90</f>
        <v>16</v>
      </c>
      <c r="AR43" s="3" t="s">
        <v>107</v>
      </c>
      <c r="AS43" s="3">
        <f>$C$86</f>
        <v>40</v>
      </c>
      <c r="AT43" s="3">
        <f>$B$86</f>
        <v>250</v>
      </c>
      <c r="AU43" s="2">
        <f>($AS$43/$AT$43)*$B$90</f>
        <v>16</v>
      </c>
    </row>
    <row r="44" spans="19:47" x14ac:dyDescent="0.2">
      <c r="S44" s="3" t="s">
        <v>49</v>
      </c>
      <c r="T44" s="3" t="s">
        <v>56</v>
      </c>
      <c r="U44" s="3" t="s">
        <v>56</v>
      </c>
      <c r="V44" s="2">
        <f>$V$36-($V$38+$V$39+$V$40+$V$42+$V$43+$V$41)</f>
        <v>48</v>
      </c>
      <c r="X44" s="3" t="s">
        <v>49</v>
      </c>
      <c r="Y44" s="3" t="s">
        <v>56</v>
      </c>
      <c r="Z44" s="3" t="s">
        <v>56</v>
      </c>
      <c r="AA44" s="2">
        <f>$AA$36-($AA$38+$AA$39+$AA$40+$AA$42+$AA$43+$AA$41)</f>
        <v>49</v>
      </c>
      <c r="AC44" s="3" t="s">
        <v>49</v>
      </c>
      <c r="AD44" s="3" t="s">
        <v>56</v>
      </c>
      <c r="AE44" s="3" t="s">
        <v>56</v>
      </c>
      <c r="AF44" s="2">
        <f>$AF$36-($AF$38+$AF$39+$AF$40+$AF$41+$AF$42+$AF$43)</f>
        <v>21</v>
      </c>
      <c r="AH44" s="3" t="s">
        <v>49</v>
      </c>
      <c r="AI44" s="3" t="s">
        <v>56</v>
      </c>
      <c r="AJ44" s="3" t="s">
        <v>56</v>
      </c>
      <c r="AK44" s="2">
        <f>$AK$36-($AK$38+$AK$39+$AK$40+$AK$41+$AK$42+$AK$43)</f>
        <v>8</v>
      </c>
      <c r="AM44" s="3" t="s">
        <v>49</v>
      </c>
      <c r="AN44" s="3" t="s">
        <v>56</v>
      </c>
      <c r="AO44" s="3" t="s">
        <v>56</v>
      </c>
      <c r="AP44" s="2">
        <f>$AP$36-($AP$38+$AP$39+$AP$40+$AP$42+$AP$43+$AP$41)</f>
        <v>28</v>
      </c>
      <c r="AR44" s="3" t="s">
        <v>49</v>
      </c>
      <c r="AS44" s="3" t="s">
        <v>56</v>
      </c>
      <c r="AT44" s="3" t="s">
        <v>56</v>
      </c>
      <c r="AU44" s="2">
        <f>$AU$36-($AU$38+$AU$39+$AU$40+$AU$41+$AU$42+$AU$43)</f>
        <v>28</v>
      </c>
    </row>
    <row r="45" spans="19:47" x14ac:dyDescent="0.2">
      <c r="S45" s="3" t="s">
        <v>50</v>
      </c>
      <c r="T45" s="3" t="s">
        <v>50</v>
      </c>
      <c r="U45" s="3" t="s">
        <v>58</v>
      </c>
      <c r="V45" s="3">
        <f>$V$38+$V$39+$V$40+$V$41+$V$42+$V$43+ABS($V$44)</f>
        <v>100</v>
      </c>
      <c r="X45" s="3" t="s">
        <v>50</v>
      </c>
      <c r="Y45" s="3" t="s">
        <v>50</v>
      </c>
      <c r="Z45" s="3" t="s">
        <v>58</v>
      </c>
      <c r="AA45" s="3">
        <f>$AA$38+$AA$39+$AA$40+$AA$41+$AA$42+$AA$43+ABS($AA$44)</f>
        <v>100</v>
      </c>
      <c r="AC45" s="3" t="s">
        <v>50</v>
      </c>
      <c r="AD45" s="3" t="s">
        <v>50</v>
      </c>
      <c r="AE45" s="3" t="s">
        <v>58</v>
      </c>
      <c r="AF45" s="3">
        <f>$AF$38+$AF$39+$AF$40+$AF$41+$AF$42+$AF$43+ABS($AF$44)</f>
        <v>100</v>
      </c>
      <c r="AH45" s="3" t="s">
        <v>50</v>
      </c>
      <c r="AI45" s="3" t="s">
        <v>50</v>
      </c>
      <c r="AJ45" s="3" t="s">
        <v>58</v>
      </c>
      <c r="AK45" s="3">
        <f>$AK$38+$AK$39+$AK$40+$AK$41+$AK$42+$AK$43+ABS($AK$44)</f>
        <v>100</v>
      </c>
      <c r="AM45" s="3" t="s">
        <v>50</v>
      </c>
      <c r="AN45" s="3" t="s">
        <v>50</v>
      </c>
      <c r="AO45" s="3" t="s">
        <v>58</v>
      </c>
      <c r="AP45" s="3">
        <f>$AP$38+$AP$39+$AP$40+$AP$41+$AP$43+$AP$42+ABS($AP$44)</f>
        <v>100</v>
      </c>
      <c r="AR45" s="3" t="s">
        <v>50</v>
      </c>
      <c r="AS45" s="3" t="s">
        <v>50</v>
      </c>
      <c r="AT45" s="3" t="s">
        <v>58</v>
      </c>
      <c r="AU45" s="3">
        <f>$AU$38+$AU$39+$AU$40+$AU$41+$AU$42+$AU$43+ABS($AU$44)</f>
        <v>100</v>
      </c>
    </row>
    <row r="46" spans="19:47" x14ac:dyDescent="0.2">
      <c r="S46" s="3" t="s">
        <v>60</v>
      </c>
      <c r="T46" s="2">
        <f>$B$91</f>
        <v>2</v>
      </c>
      <c r="X46" s="3" t="s">
        <v>60</v>
      </c>
      <c r="Y46" s="2">
        <f>$B$91</f>
        <v>2</v>
      </c>
      <c r="AC46" s="3" t="s">
        <v>60</v>
      </c>
      <c r="AD46" s="2">
        <f>$B$91</f>
        <v>2</v>
      </c>
      <c r="AH46" s="3" t="s">
        <v>60</v>
      </c>
      <c r="AI46" s="2">
        <f>$B$91</f>
        <v>2</v>
      </c>
      <c r="AM46" s="3" t="s">
        <v>60</v>
      </c>
      <c r="AN46" s="2">
        <f>$B$91</f>
        <v>2</v>
      </c>
      <c r="AR46" s="3" t="s">
        <v>60</v>
      </c>
      <c r="AS46" s="2">
        <f>$B$91</f>
        <v>2</v>
      </c>
    </row>
    <row r="47" spans="19:47" x14ac:dyDescent="0.2">
      <c r="S47" s="3" t="s">
        <v>61</v>
      </c>
      <c r="T47" s="2">
        <f>$B$92</f>
        <v>2</v>
      </c>
      <c r="X47" s="3" t="s">
        <v>61</v>
      </c>
      <c r="Y47" s="2">
        <f>$B$92</f>
        <v>2</v>
      </c>
      <c r="AC47" s="3" t="s">
        <v>61</v>
      </c>
      <c r="AD47" s="2">
        <f>$B$92</f>
        <v>2</v>
      </c>
      <c r="AH47" s="3" t="s">
        <v>61</v>
      </c>
      <c r="AI47" s="2">
        <f>$B$92</f>
        <v>2</v>
      </c>
      <c r="AM47" s="3" t="s">
        <v>61</v>
      </c>
      <c r="AN47" s="2">
        <f>$B$92</f>
        <v>2</v>
      </c>
      <c r="AR47" s="3" t="s">
        <v>61</v>
      </c>
      <c r="AS47" s="2">
        <f>$B$92</f>
        <v>2</v>
      </c>
    </row>
    <row r="48" spans="19:47" x14ac:dyDescent="0.2">
      <c r="S48" s="3" t="s">
        <v>53</v>
      </c>
      <c r="T48" s="3"/>
      <c r="X48" s="3" t="s">
        <v>53</v>
      </c>
      <c r="Y48" s="3"/>
      <c r="AC48" s="3" t="s">
        <v>53</v>
      </c>
      <c r="AD48" s="3"/>
      <c r="AH48" s="3" t="s">
        <v>53</v>
      </c>
      <c r="AI48" s="3"/>
      <c r="AM48" s="3" t="s">
        <v>53</v>
      </c>
      <c r="AN48" s="3"/>
      <c r="AR48" s="3" t="s">
        <v>53</v>
      </c>
      <c r="AS48" s="3"/>
    </row>
    <row r="50" spans="1:47" x14ac:dyDescent="0.2">
      <c r="S50" s="3" t="s">
        <v>74</v>
      </c>
      <c r="T50" s="3" t="s">
        <v>54</v>
      </c>
      <c r="U50" s="3">
        <f>VLOOKUP($A$25,$A$6:$L$30,MATCH($D$6,$A$6:$L$6,0),0)</f>
        <v>19</v>
      </c>
      <c r="V50" s="3">
        <f>$B$90</f>
        <v>100</v>
      </c>
      <c r="X50" s="3" t="s">
        <v>77</v>
      </c>
      <c r="Y50" s="3" t="s">
        <v>54</v>
      </c>
      <c r="Z50" s="3">
        <f>VLOOKUP($A$26,$A$6:$L$30,MATCH($D$6,$A$6:$L$6,0),0)</f>
        <v>20</v>
      </c>
      <c r="AA50" s="3">
        <f>$B$90</f>
        <v>100</v>
      </c>
      <c r="AC50" s="3" t="s">
        <v>82</v>
      </c>
      <c r="AD50" s="3" t="s">
        <v>54</v>
      </c>
      <c r="AE50" s="3">
        <f>VLOOKUP($A$27,$A$6:$L$30,MATCH($D$6,$A$6:$L$6,0),0)</f>
        <v>21</v>
      </c>
      <c r="AF50" s="3">
        <f>$B$90</f>
        <v>100</v>
      </c>
      <c r="AH50" s="3" t="s">
        <v>86</v>
      </c>
      <c r="AI50" s="3" t="s">
        <v>54</v>
      </c>
      <c r="AJ50" s="3">
        <f>VLOOKUP($A$28,$A$6:$L$30,MATCH($D$6,$A$6:$L$6,0),0)</f>
        <v>22</v>
      </c>
      <c r="AK50" s="3">
        <f>$B$90</f>
        <v>100</v>
      </c>
      <c r="AM50" s="3" t="s">
        <v>101</v>
      </c>
      <c r="AN50" s="3" t="s">
        <v>54</v>
      </c>
      <c r="AO50" s="3">
        <f>VLOOKUP($A$29,$A$6:$L$30,MATCH($D$6,$A$6:$L$6,0),0)</f>
        <v>23</v>
      </c>
      <c r="AP50" s="3">
        <f>$B$90</f>
        <v>100</v>
      </c>
      <c r="AR50" s="3" t="s">
        <v>94</v>
      </c>
      <c r="AS50" s="3" t="s">
        <v>54</v>
      </c>
      <c r="AT50" s="3">
        <f>VLOOKUP($A$30,$A$6:$L$30,MATCH($D$6,$A$6:$L$6,0),0)</f>
        <v>24</v>
      </c>
      <c r="AU50" s="3">
        <f>$B$90</f>
        <v>100</v>
      </c>
    </row>
    <row r="51" spans="1:47" x14ac:dyDescent="0.2">
      <c r="S51" s="3" t="s">
        <v>48</v>
      </c>
      <c r="T51" s="3" t="s">
        <v>55</v>
      </c>
      <c r="U51" s="3" t="s">
        <v>57</v>
      </c>
      <c r="V51" s="3" t="s">
        <v>62</v>
      </c>
      <c r="X51" s="3" t="s">
        <v>48</v>
      </c>
      <c r="Y51" s="3" t="s">
        <v>55</v>
      </c>
      <c r="Z51" s="3" t="s">
        <v>57</v>
      </c>
      <c r="AA51" s="3" t="s">
        <v>62</v>
      </c>
      <c r="AC51" s="3" t="s">
        <v>48</v>
      </c>
      <c r="AD51" s="3" t="s">
        <v>55</v>
      </c>
      <c r="AE51" s="3" t="s">
        <v>57</v>
      </c>
      <c r="AF51" s="3" t="s">
        <v>62</v>
      </c>
      <c r="AH51" s="3" t="s">
        <v>48</v>
      </c>
      <c r="AI51" s="3" t="s">
        <v>55</v>
      </c>
      <c r="AJ51" s="3" t="s">
        <v>57</v>
      </c>
      <c r="AK51" s="3" t="s">
        <v>62</v>
      </c>
      <c r="AM51" s="3" t="s">
        <v>48</v>
      </c>
      <c r="AN51" s="3" t="s">
        <v>55</v>
      </c>
      <c r="AO51" s="3" t="s">
        <v>57</v>
      </c>
      <c r="AP51" s="3" t="s">
        <v>62</v>
      </c>
      <c r="AR51" s="3" t="s">
        <v>48</v>
      </c>
      <c r="AS51" s="3" t="s">
        <v>55</v>
      </c>
      <c r="AT51" s="3" t="s">
        <v>57</v>
      </c>
      <c r="AU51" s="3" t="s">
        <v>62</v>
      </c>
    </row>
    <row r="52" spans="1:47" x14ac:dyDescent="0.2">
      <c r="S52" s="3" t="str">
        <f>$A$82</f>
        <v>SrCl2</v>
      </c>
      <c r="T52" s="3">
        <f>VLOOKUP($A$25,$A$6:$N$30,MATCH($K$6,$A$6:$N$6,0),0)</f>
        <v>80</v>
      </c>
      <c r="U52" s="3">
        <f>$B$82</f>
        <v>1000</v>
      </c>
      <c r="V52" s="2">
        <f>($T$52/$U$52)*$B$90</f>
        <v>8</v>
      </c>
      <c r="X52" s="3" t="str">
        <f>$A$82</f>
        <v>SrCl2</v>
      </c>
      <c r="Y52" s="3">
        <f>VLOOKUP($A$26,$A$6:$N$30,MATCH($K$6,$A$6:$N$6,0),0)</f>
        <v>80</v>
      </c>
      <c r="Z52" s="3">
        <f>$B$82</f>
        <v>1000</v>
      </c>
      <c r="AA52" s="2">
        <f>($Y$52/$Z$52)*$B$90</f>
        <v>8</v>
      </c>
      <c r="AC52" s="3" t="str">
        <f>$A$82</f>
        <v>SrCl2</v>
      </c>
      <c r="AD52" s="3">
        <f>VLOOKUP($A$27,$A$6:$N$30,MATCH($K$6,$A$6:$N$6,0),0)</f>
        <v>80</v>
      </c>
      <c r="AE52" s="3">
        <f>$B$82</f>
        <v>1000</v>
      </c>
      <c r="AF52" s="2">
        <f>($AD$52/$AE$52)*$B$90</f>
        <v>8</v>
      </c>
      <c r="AH52" s="3" t="str">
        <f>$A$82</f>
        <v>SrCl2</v>
      </c>
      <c r="AI52" s="3">
        <f>VLOOKUP($A$28,$A$6:$N$30,MATCH($K$6,$A$6:$N$6,0),0)</f>
        <v>80</v>
      </c>
      <c r="AJ52" s="3">
        <f>$B$82</f>
        <v>1000</v>
      </c>
      <c r="AK52" s="2">
        <f>($AI$52/$AJ$52)*$B$90</f>
        <v>8</v>
      </c>
      <c r="AM52" s="3" t="str">
        <f>$A$82</f>
        <v>SrCl2</v>
      </c>
      <c r="AN52" s="3">
        <f>VLOOKUP($A$29,$A$6:$N$30,MATCH($K$6,$A$6:$N$6,0),0)</f>
        <v>80</v>
      </c>
      <c r="AO52" s="3">
        <f>$B$82</f>
        <v>1000</v>
      </c>
      <c r="AP52" s="2">
        <f>($AN$52/$AO$52)*$B$90</f>
        <v>8</v>
      </c>
      <c r="AR52" s="3" t="str">
        <f>$A$82</f>
        <v>SrCl2</v>
      </c>
      <c r="AS52" s="3">
        <f>VLOOKUP($A$30,$A$6:$N$30,MATCH($K$6,$A$6:$N$6,0),0)</f>
        <v>80</v>
      </c>
      <c r="AT52" s="3">
        <f>$B$82</f>
        <v>1000</v>
      </c>
      <c r="AU52" s="2">
        <f>($AS$52/$AT$52)*$B$90</f>
        <v>8</v>
      </c>
    </row>
    <row r="53" spans="1:47" x14ac:dyDescent="0.2">
      <c r="S53" s="3" t="str">
        <f>$A$83</f>
        <v>Spermine</v>
      </c>
      <c r="T53" s="3">
        <f>VLOOKUP($A$25,$A$6:$N$30,MATCH($L$6,$A$6:$N$6,0),0)</f>
        <v>12</v>
      </c>
      <c r="U53" s="3">
        <f>$B$83</f>
        <v>50</v>
      </c>
      <c r="V53" s="2">
        <f>($T$53/$U$53)*$B$90</f>
        <v>24</v>
      </c>
      <c r="X53" s="3" t="str">
        <f>$A$83</f>
        <v>Spermine</v>
      </c>
      <c r="Y53" s="3">
        <f>VLOOKUP($A$26,$A$6:$N$30,MATCH($L$6,$A$6:$N$6,0),0)</f>
        <v>12</v>
      </c>
      <c r="Z53" s="3">
        <f>$B$83</f>
        <v>50</v>
      </c>
      <c r="AA53" s="2">
        <f>($Y$53/$Z$53)*$B$90</f>
        <v>24</v>
      </c>
      <c r="AC53" s="3" t="str">
        <f>$A$83</f>
        <v>Spermine</v>
      </c>
      <c r="AD53" s="3">
        <f>VLOOKUP($A$27,$A$6:$N$30,MATCH($L$6,$A$6:$N$6,0),0)</f>
        <v>12</v>
      </c>
      <c r="AE53" s="3">
        <f>$B$83</f>
        <v>50</v>
      </c>
      <c r="AF53" s="2">
        <f>($AD$53/$AE$53)*$B$90</f>
        <v>24</v>
      </c>
      <c r="AH53" s="3" t="str">
        <f>$A$83</f>
        <v>Spermine</v>
      </c>
      <c r="AI53" s="3">
        <f>VLOOKUP($A$28,$A$6:$N$30,MATCH($L$6,$A$6:$N$6,0),0)</f>
        <v>12</v>
      </c>
      <c r="AJ53" s="3">
        <f>$B$83</f>
        <v>50</v>
      </c>
      <c r="AK53" s="2">
        <f>($AI$53/$AJ$53)*$B$90</f>
        <v>24</v>
      </c>
      <c r="AM53" s="3" t="str">
        <f>$A$83</f>
        <v>Spermine</v>
      </c>
      <c r="AN53" s="3">
        <f>VLOOKUP($A$29,$A$6:$N$30,MATCH($L$6,$A$6:$N$6,0),0)</f>
        <v>12</v>
      </c>
      <c r="AO53" s="3">
        <f>$B$83</f>
        <v>50</v>
      </c>
      <c r="AP53" s="2">
        <f>($AN$53/$AO$53)*$B$90</f>
        <v>24</v>
      </c>
      <c r="AR53" s="3" t="str">
        <f>$A$83</f>
        <v>Spermine</v>
      </c>
      <c r="AS53" s="3">
        <f>VLOOKUP($A$30,$A$6:$N$30,MATCH($L$6,$A$6:$N$6,0),0)</f>
        <v>12</v>
      </c>
      <c r="AT53" s="3">
        <f>$B$83</f>
        <v>50</v>
      </c>
      <c r="AU53" s="2">
        <f>($AS$53/$AT$53)*$B$90</f>
        <v>24</v>
      </c>
    </row>
    <row r="54" spans="1:47" x14ac:dyDescent="0.2">
      <c r="S54" s="3" t="str">
        <f>$A$84</f>
        <v>MgCl2</v>
      </c>
      <c r="T54" s="3">
        <f>VLOOKUP($A$25,$A$6:$N$30,MATCH($M$6,$A$6:$N$6,0),0)</f>
        <v>20</v>
      </c>
      <c r="U54" s="3">
        <f>$B$84</f>
        <v>1000</v>
      </c>
      <c r="V54" s="2">
        <f>($T$54/$U$54)*$B$90</f>
        <v>2</v>
      </c>
      <c r="X54" s="3" t="str">
        <f>$A$84</f>
        <v>MgCl2</v>
      </c>
      <c r="Y54" s="3">
        <f>VLOOKUP($A$26,$A$6:$N$30,MATCH($M$6,$A$6:$N$6,0),0)</f>
        <v>20</v>
      </c>
      <c r="Z54" s="3">
        <f>$B$84</f>
        <v>1000</v>
      </c>
      <c r="AA54" s="2">
        <f>($Y$54/$Z$54)*$B$90</f>
        <v>2</v>
      </c>
      <c r="AC54" s="3" t="str">
        <f>$A$84</f>
        <v>MgCl2</v>
      </c>
      <c r="AD54" s="3">
        <f>VLOOKUP($A$27,$A$6:$N$30,MATCH($M$6,$A$6:$N$6,0),0)</f>
        <v>20</v>
      </c>
      <c r="AE54" s="3">
        <f>$B$84</f>
        <v>1000</v>
      </c>
      <c r="AF54" s="2">
        <f>($AD$54/$AE$54)*$B$90</f>
        <v>2</v>
      </c>
      <c r="AH54" s="3" t="str">
        <f>$A$84</f>
        <v>MgCl2</v>
      </c>
      <c r="AI54" s="3">
        <f>VLOOKUP($A$28,$A$6:$N$30,MATCH($M$6,$A$6:$N$6,0),0)</f>
        <v>20</v>
      </c>
      <c r="AJ54" s="3">
        <f>$B$84</f>
        <v>1000</v>
      </c>
      <c r="AK54" s="2">
        <f>($AI$54/$AJ$54)*$B$90</f>
        <v>2</v>
      </c>
      <c r="AM54" s="3" t="str">
        <f>$A$84</f>
        <v>MgCl2</v>
      </c>
      <c r="AN54" s="3">
        <f>VLOOKUP($A$29,$A$6:$N$30,MATCH($M$6,$A$6:$N$6,0),0)</f>
        <v>20</v>
      </c>
      <c r="AO54" s="3">
        <f>$B$84</f>
        <v>1000</v>
      </c>
      <c r="AP54" s="2">
        <f>($AN$54/$AO$54)*$B$90</f>
        <v>2</v>
      </c>
      <c r="AR54" s="3" t="str">
        <f>$A$84</f>
        <v>MgCl2</v>
      </c>
      <c r="AS54" s="3">
        <f>VLOOKUP($A$30,$A$6:$N$30,MATCH($M$6,$A$6:$N$6,0),0)</f>
        <v>20</v>
      </c>
      <c r="AT54" s="3">
        <f>$B$84</f>
        <v>1000</v>
      </c>
      <c r="AU54" s="2">
        <f>($AS$54/$AT$54)*$B$90</f>
        <v>2</v>
      </c>
    </row>
    <row r="55" spans="1:47" x14ac:dyDescent="0.2">
      <c r="S55" s="3" t="str">
        <f>$A$85</f>
        <v>MPD*</v>
      </c>
      <c r="T55" s="3">
        <f>VLOOKUP($A$25,$A$6:$N$30,MATCH($N$6,$A$6:$N$6,0),0)</f>
        <v>10</v>
      </c>
      <c r="U55" s="3">
        <f>$B$85</f>
        <v>50</v>
      </c>
      <c r="V55" s="2">
        <f>($T$55/$U$55)*$B$90</f>
        <v>20</v>
      </c>
      <c r="X55" s="3" t="str">
        <f>$A$85</f>
        <v>MPD*</v>
      </c>
      <c r="Y55" s="3">
        <f>VLOOKUP($A$26,$A$6:$N$30,MATCH($N$6,$A$6:$N$6,0),0)</f>
        <v>10</v>
      </c>
      <c r="Z55" s="3">
        <f>$B$85</f>
        <v>50</v>
      </c>
      <c r="AA55" s="2">
        <f>($Y$55/$Z$55)*$B$90</f>
        <v>20</v>
      </c>
      <c r="AC55" s="3" t="str">
        <f>$A$85</f>
        <v>MPD*</v>
      </c>
      <c r="AD55" s="3">
        <f>VLOOKUP($A$27,$A$6:$N$30,MATCH($N$6,$A$6:$N$6,0),0)</f>
        <v>10</v>
      </c>
      <c r="AE55" s="3">
        <f>$B$85</f>
        <v>50</v>
      </c>
      <c r="AF55" s="2">
        <f>($AD$55/$AE$55)*$B$90</f>
        <v>20</v>
      </c>
      <c r="AH55" s="3" t="str">
        <f>$A$85</f>
        <v>MPD*</v>
      </c>
      <c r="AI55" s="3">
        <f>VLOOKUP($A$28,$A$6:$N$30,MATCH($N$6,$A$6:$N$6,0),0)</f>
        <v>10</v>
      </c>
      <c r="AJ55" s="3">
        <f>$B$85</f>
        <v>50</v>
      </c>
      <c r="AK55" s="2">
        <f>($AI$55/$AJ$55)*$B$90</f>
        <v>20</v>
      </c>
      <c r="AM55" s="3" t="str">
        <f>$A$85</f>
        <v>MPD*</v>
      </c>
      <c r="AN55" s="3">
        <f>VLOOKUP($A$29,$A$6:$N$30,MATCH($N$6,$A$6:$N$6,0),0)</f>
        <v>10</v>
      </c>
      <c r="AO55" s="3">
        <f>$B$85</f>
        <v>50</v>
      </c>
      <c r="AP55" s="2">
        <f>($AN$55/$AO$55)*$B$90</f>
        <v>20</v>
      </c>
      <c r="AR55" s="3" t="str">
        <f>$A$85</f>
        <v>MPD*</v>
      </c>
      <c r="AS55" s="3">
        <f>VLOOKUP($A$30,$A$6:$N$30,MATCH($N$6,$A$6:$N$6,0),0)</f>
        <v>10</v>
      </c>
      <c r="AT55" s="3">
        <f>$B$85</f>
        <v>50</v>
      </c>
      <c r="AU55" s="2">
        <f>($AS$55/$AT$55)*$B$90</f>
        <v>20</v>
      </c>
    </row>
    <row r="56" spans="1:47" x14ac:dyDescent="0.2">
      <c r="S56" s="3" t="str">
        <f>$A$86</f>
        <v>LiCl</v>
      </c>
      <c r="T56" s="3">
        <f>$C$87</f>
        <v>40</v>
      </c>
      <c r="U56" s="3">
        <f>$B$87</f>
        <v>2000</v>
      </c>
      <c r="V56" s="2">
        <f>($T$56/$U$56)*$B$90</f>
        <v>2</v>
      </c>
      <c r="X56" s="3" t="str">
        <f>$A$86</f>
        <v>LiCl</v>
      </c>
      <c r="Y56" s="3">
        <f>$C$87</f>
        <v>40</v>
      </c>
      <c r="Z56" s="3">
        <f>$B$87</f>
        <v>2000</v>
      </c>
      <c r="AA56" s="2">
        <f>($Y$14/$Z$14)*$B$90</f>
        <v>2</v>
      </c>
      <c r="AC56" s="3" t="str">
        <f>$A$86</f>
        <v>LiCl</v>
      </c>
      <c r="AD56" s="3">
        <f>$C$87</f>
        <v>40</v>
      </c>
      <c r="AE56" s="3">
        <f>$B$87</f>
        <v>2000</v>
      </c>
      <c r="AF56" s="2">
        <f>($AD$56/$AE$56)*$B$90</f>
        <v>2</v>
      </c>
      <c r="AH56" s="3" t="str">
        <f>$A$86</f>
        <v>LiCl</v>
      </c>
      <c r="AI56" s="3">
        <f>$C$87</f>
        <v>40</v>
      </c>
      <c r="AJ56" s="3">
        <f>$B$87</f>
        <v>2000</v>
      </c>
      <c r="AK56" s="2">
        <f>($AI$56/$AJ$56)*$B$90</f>
        <v>2</v>
      </c>
      <c r="AM56" s="3" t="str">
        <f>$A$86</f>
        <v>LiCl</v>
      </c>
      <c r="AN56" s="3">
        <f>$C$87</f>
        <v>40</v>
      </c>
      <c r="AO56" s="3">
        <f>$B$87</f>
        <v>2000</v>
      </c>
      <c r="AP56" s="2">
        <f>($AN$56/$AO$56)*$B$90</f>
        <v>2</v>
      </c>
      <c r="AR56" s="3" t="str">
        <f>$A$86</f>
        <v>LiCl</v>
      </c>
      <c r="AS56" s="3">
        <f>$C$87</f>
        <v>40</v>
      </c>
      <c r="AT56" s="3">
        <f>$B$87</f>
        <v>2000</v>
      </c>
      <c r="AU56" s="2">
        <f>($AS$56/$AT$56)*$B$90</f>
        <v>2</v>
      </c>
    </row>
    <row r="57" spans="1:47" x14ac:dyDescent="0.2">
      <c r="S57" s="3" t="str">
        <f>$A$87</f>
        <v>NaCacodylate</v>
      </c>
      <c r="T57" s="3">
        <f>$C$86</f>
        <v>40</v>
      </c>
      <c r="U57" s="3">
        <f>$B$86</f>
        <v>250</v>
      </c>
      <c r="V57" s="2">
        <f>($T$57/$U$57)*$B$90</f>
        <v>16</v>
      </c>
      <c r="X57" s="3" t="str">
        <f>$A$87</f>
        <v>NaCacodylate</v>
      </c>
      <c r="Y57" s="3">
        <f>$C$86</f>
        <v>40</v>
      </c>
      <c r="Z57" s="3">
        <f>$B$86</f>
        <v>250</v>
      </c>
      <c r="AA57" s="2">
        <f>($Y$56/$Z$56)*$B$90</f>
        <v>2</v>
      </c>
      <c r="AC57" s="3" t="str">
        <f>$A$87</f>
        <v>NaCacodylate</v>
      </c>
      <c r="AD57" s="3">
        <f>$C$86</f>
        <v>40</v>
      </c>
      <c r="AE57" s="3">
        <f>$B$86</f>
        <v>250</v>
      </c>
      <c r="AF57" s="2">
        <f>($AD$57/$AE$57)*$B$90</f>
        <v>16</v>
      </c>
      <c r="AH57" s="3" t="str">
        <f>$A$87</f>
        <v>NaCacodylate</v>
      </c>
      <c r="AI57" s="3">
        <f>$C$86</f>
        <v>40</v>
      </c>
      <c r="AJ57" s="3">
        <f>$B$86</f>
        <v>250</v>
      </c>
      <c r="AK57" s="2">
        <f>($AI$57/$AJ$57)*$B$90</f>
        <v>16</v>
      </c>
      <c r="AM57" s="3" t="str">
        <f>$A$87</f>
        <v>NaCacodylate</v>
      </c>
      <c r="AN57" s="3">
        <f>$C$86</f>
        <v>40</v>
      </c>
      <c r="AO57" s="3">
        <f>$B$86</f>
        <v>250</v>
      </c>
      <c r="AP57" s="2">
        <f>($AN$56/$AO$56)*$B$90</f>
        <v>2</v>
      </c>
      <c r="AR57" s="3" t="s">
        <v>108</v>
      </c>
      <c r="AS57" s="3">
        <f>$C$86</f>
        <v>40</v>
      </c>
      <c r="AT57" s="3">
        <f>$B$86</f>
        <v>250</v>
      </c>
      <c r="AU57" s="2">
        <f>($AS$57/$AT$57)*$B$90</f>
        <v>16</v>
      </c>
    </row>
    <row r="58" spans="1:47" x14ac:dyDescent="0.2">
      <c r="S58" s="3" t="s">
        <v>49</v>
      </c>
      <c r="T58" s="3" t="s">
        <v>56</v>
      </c>
      <c r="U58" s="3" t="s">
        <v>56</v>
      </c>
      <c r="V58" s="2">
        <f>$V$50-($V$52+$V$53+$V$54+$V$55+$V$56+$V$57)</f>
        <v>28</v>
      </c>
      <c r="X58" s="3" t="s">
        <v>49</v>
      </c>
      <c r="Y58" s="3" t="s">
        <v>56</v>
      </c>
      <c r="Z58" s="3" t="s">
        <v>56</v>
      </c>
      <c r="AA58" s="2">
        <f>$AA$50-($AA$52+$AA$53+$AA$54+$AA$55+$AA$56+$AA$57)</f>
        <v>42</v>
      </c>
      <c r="AC58" s="3" t="s">
        <v>49</v>
      </c>
      <c r="AD58" s="3" t="s">
        <v>56</v>
      </c>
      <c r="AE58" s="3" t="s">
        <v>56</v>
      </c>
      <c r="AF58" s="2">
        <f>$AF$50-($AF$52+$AF$53+$AF$54+$AF$55+$AF$56+$AF$57)</f>
        <v>28</v>
      </c>
      <c r="AH58" s="3" t="s">
        <v>49</v>
      </c>
      <c r="AI58" s="3" t="s">
        <v>56</v>
      </c>
      <c r="AJ58" s="3" t="s">
        <v>56</v>
      </c>
      <c r="AK58" s="2">
        <f>$AK$50-($AK$52+$AK$53+$AK$54+$AK$55+$AK$56+$AK$57)</f>
        <v>28</v>
      </c>
      <c r="AM58" s="3" t="s">
        <v>49</v>
      </c>
      <c r="AN58" s="3" t="s">
        <v>56</v>
      </c>
      <c r="AO58" s="3" t="s">
        <v>56</v>
      </c>
      <c r="AP58" s="2">
        <f>$AP$50-($AP$52+$AP$53+$AP$54+$AP$55+$AP$56+$AP$57)</f>
        <v>42</v>
      </c>
      <c r="AR58" s="3" t="s">
        <v>49</v>
      </c>
      <c r="AS58" s="3" t="s">
        <v>56</v>
      </c>
      <c r="AT58" s="3" t="s">
        <v>56</v>
      </c>
      <c r="AU58" s="2">
        <f>$AU$50-($AU$52+$AU$53+$AU$54+$AU$55+$AU$56+$AU$57)</f>
        <v>28</v>
      </c>
    </row>
    <row r="59" spans="1:47" x14ac:dyDescent="0.2">
      <c r="S59" s="3" t="s">
        <v>50</v>
      </c>
      <c r="T59" s="3" t="s">
        <v>50</v>
      </c>
      <c r="U59" s="3" t="s">
        <v>58</v>
      </c>
      <c r="V59" s="3">
        <f>$V$52+$V$53+$V$54+$V$55+$V$56+$V$57+ABS($V$58)</f>
        <v>100</v>
      </c>
      <c r="X59" s="3" t="s">
        <v>50</v>
      </c>
      <c r="Y59" s="3" t="s">
        <v>50</v>
      </c>
      <c r="Z59" s="3" t="s">
        <v>58</v>
      </c>
      <c r="AA59" s="3">
        <f>$AA$52+$AA$53+$AA$54+$AA$55+$AA$56+$AA$57+ABS($AA$58)</f>
        <v>100</v>
      </c>
      <c r="AC59" s="3" t="s">
        <v>50</v>
      </c>
      <c r="AD59" s="3" t="s">
        <v>50</v>
      </c>
      <c r="AE59" s="3" t="s">
        <v>58</v>
      </c>
      <c r="AF59" s="3">
        <f>$AF$52+$AF$53+$AF$54+$AF$55+$AF$56+$AF$57+ABS($AF$58)</f>
        <v>100</v>
      </c>
      <c r="AH59" s="3" t="s">
        <v>50</v>
      </c>
      <c r="AI59" s="3" t="s">
        <v>50</v>
      </c>
      <c r="AJ59" s="3" t="s">
        <v>58</v>
      </c>
      <c r="AK59" s="3">
        <f>$AK$52+$AK$53+$AK$54+$AK$55+$AK$56+$AK$57+ABS($AK$58)</f>
        <v>100</v>
      </c>
      <c r="AM59" s="3" t="s">
        <v>50</v>
      </c>
      <c r="AN59" s="3" t="s">
        <v>50</v>
      </c>
      <c r="AO59" s="3" t="s">
        <v>58</v>
      </c>
      <c r="AP59" s="3">
        <f>$AP$52+$AP$53+$AP$54+$AP$55+$AP$56+$AP$57+ABS($AP$58)</f>
        <v>100</v>
      </c>
      <c r="AR59" s="3" t="s">
        <v>50</v>
      </c>
      <c r="AS59" s="3" t="s">
        <v>50</v>
      </c>
      <c r="AT59" s="3" t="s">
        <v>58</v>
      </c>
      <c r="AU59" s="3">
        <f>$AU$52+$AU$53+$AU$54+$AU$55+$AU$56+$AU$57+ABS($AU$58)</f>
        <v>100</v>
      </c>
    </row>
    <row r="60" spans="1:47" x14ac:dyDescent="0.2">
      <c r="S60" s="3" t="s">
        <v>60</v>
      </c>
      <c r="T60" s="2">
        <f>$B$91</f>
        <v>2</v>
      </c>
      <c r="X60" s="3" t="s">
        <v>60</v>
      </c>
      <c r="Y60" s="2">
        <f>$B$91</f>
        <v>2</v>
      </c>
      <c r="AC60" s="3" t="s">
        <v>60</v>
      </c>
      <c r="AD60" s="2">
        <f>$B$91</f>
        <v>2</v>
      </c>
      <c r="AH60" s="3" t="s">
        <v>60</v>
      </c>
      <c r="AI60" s="2">
        <f>$B$91</f>
        <v>2</v>
      </c>
      <c r="AM60" s="3" t="s">
        <v>60</v>
      </c>
      <c r="AN60" s="2">
        <f>$B$91</f>
        <v>2</v>
      </c>
      <c r="AR60" s="3" t="s">
        <v>60</v>
      </c>
      <c r="AS60" s="2">
        <f>$B$91</f>
        <v>2</v>
      </c>
    </row>
    <row r="61" spans="1:47" x14ac:dyDescent="0.2">
      <c r="S61" s="3" t="s">
        <v>61</v>
      </c>
      <c r="T61" s="2">
        <f>$B$92</f>
        <v>2</v>
      </c>
      <c r="X61" s="3" t="s">
        <v>61</v>
      </c>
      <c r="Y61" s="2">
        <f>$B$92</f>
        <v>2</v>
      </c>
      <c r="AC61" s="3" t="s">
        <v>61</v>
      </c>
      <c r="AD61" s="2">
        <f>$B$92</f>
        <v>2</v>
      </c>
      <c r="AH61" s="3" t="s">
        <v>61</v>
      </c>
      <c r="AI61" s="2">
        <f>$B$92</f>
        <v>2</v>
      </c>
      <c r="AM61" s="3" t="s">
        <v>61</v>
      </c>
      <c r="AN61" s="2">
        <f>$B$92</f>
        <v>2</v>
      </c>
      <c r="AR61" s="3" t="s">
        <v>61</v>
      </c>
      <c r="AS61" s="2">
        <f>$B$92</f>
        <v>2</v>
      </c>
    </row>
    <row r="62" spans="1:47" x14ac:dyDescent="0.2">
      <c r="S62" s="3" t="s">
        <v>53</v>
      </c>
      <c r="T62" s="3"/>
      <c r="X62" s="3" t="s">
        <v>53</v>
      </c>
      <c r="Y62" s="3"/>
      <c r="AC62" s="3" t="s">
        <v>53</v>
      </c>
      <c r="AD62" s="3"/>
      <c r="AH62" s="3" t="s">
        <v>53</v>
      </c>
      <c r="AI62" s="3"/>
      <c r="AM62" s="3" t="s">
        <v>53</v>
      </c>
      <c r="AN62" s="3"/>
      <c r="AR62" s="3" t="s">
        <v>53</v>
      </c>
      <c r="AS62" s="3"/>
    </row>
    <row r="64" spans="1:47" x14ac:dyDescent="0.2">
      <c r="A64" t="s">
        <v>70</v>
      </c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3" x14ac:dyDescent="0.2">
      <c r="A65" t="s">
        <v>35</v>
      </c>
      <c r="B65" t="s">
        <v>36</v>
      </c>
      <c r="C65" t="s">
        <v>37</v>
      </c>
    </row>
    <row r="66" spans="1:3" x14ac:dyDescent="0.2">
      <c r="A66" t="s">
        <v>65</v>
      </c>
      <c r="B66" s="1">
        <v>80</v>
      </c>
      <c r="C66" s="1">
        <v>80</v>
      </c>
    </row>
    <row r="67" spans="1:3" x14ac:dyDescent="0.2">
      <c r="A67" t="s">
        <v>63</v>
      </c>
      <c r="B67" s="1">
        <v>12</v>
      </c>
      <c r="C67" s="1">
        <v>12</v>
      </c>
    </row>
    <row r="68" spans="1:3" x14ac:dyDescent="0.2">
      <c r="A68" t="s">
        <v>66</v>
      </c>
      <c r="B68" s="1">
        <v>20</v>
      </c>
      <c r="C68" s="1">
        <v>20</v>
      </c>
    </row>
    <row r="69" spans="1:3" x14ac:dyDescent="0.2">
      <c r="A69" t="s">
        <v>68</v>
      </c>
      <c r="B69" s="1">
        <v>10</v>
      </c>
      <c r="C69" s="1">
        <v>10</v>
      </c>
    </row>
    <row r="70" spans="1:3" x14ac:dyDescent="0.2">
      <c r="A70" t="s">
        <v>67</v>
      </c>
      <c r="B70" s="1">
        <v>40</v>
      </c>
      <c r="C70" s="1">
        <v>40</v>
      </c>
    </row>
    <row r="71" spans="1:3" x14ac:dyDescent="0.2">
      <c r="A71" t="s">
        <v>111</v>
      </c>
      <c r="B71" s="1">
        <v>40</v>
      </c>
      <c r="C71" s="1">
        <v>0</v>
      </c>
    </row>
    <row r="72" spans="1:3" x14ac:dyDescent="0.2">
      <c r="A72" t="s">
        <v>69</v>
      </c>
    </row>
    <row r="73" spans="1:3" x14ac:dyDescent="0.2">
      <c r="A73" t="s">
        <v>112</v>
      </c>
    </row>
    <row r="76" spans="1:3" x14ac:dyDescent="0.2">
      <c r="A76" t="s">
        <v>39</v>
      </c>
    </row>
    <row r="77" spans="1:3" x14ac:dyDescent="0.2">
      <c r="A77" t="s">
        <v>40</v>
      </c>
    </row>
    <row r="78" spans="1:3" x14ac:dyDescent="0.2">
      <c r="A78">
        <f>$B$91*1.1*$B$30</f>
        <v>52.800000000000004</v>
      </c>
    </row>
    <row r="81" spans="1:3" x14ac:dyDescent="0.2">
      <c r="A81" t="s">
        <v>41</v>
      </c>
      <c r="B81" t="s">
        <v>42</v>
      </c>
      <c r="C81" t="s">
        <v>43</v>
      </c>
    </row>
    <row r="82" spans="1:3" x14ac:dyDescent="0.2">
      <c r="A82" t="s">
        <v>65</v>
      </c>
      <c r="B82" s="1">
        <v>1000</v>
      </c>
      <c r="C82" s="1">
        <v>80</v>
      </c>
    </row>
    <row r="83" spans="1:3" x14ac:dyDescent="0.2">
      <c r="A83" t="s">
        <v>63</v>
      </c>
      <c r="B83" s="1">
        <v>50</v>
      </c>
      <c r="C83" s="1">
        <v>12</v>
      </c>
    </row>
    <row r="84" spans="1:3" x14ac:dyDescent="0.2">
      <c r="A84" t="s">
        <v>66</v>
      </c>
      <c r="B84" s="1">
        <v>1000</v>
      </c>
      <c r="C84" s="1">
        <v>20</v>
      </c>
    </row>
    <row r="85" spans="1:3" x14ac:dyDescent="0.2">
      <c r="A85" t="s">
        <v>68</v>
      </c>
      <c r="B85" s="1">
        <v>50</v>
      </c>
      <c r="C85" s="1">
        <v>10</v>
      </c>
    </row>
    <row r="86" spans="1:3" x14ac:dyDescent="0.2">
      <c r="A86" t="s">
        <v>67</v>
      </c>
      <c r="B86" s="1">
        <v>250</v>
      </c>
      <c r="C86" s="1">
        <v>40</v>
      </c>
    </row>
    <row r="87" spans="1:3" x14ac:dyDescent="0.2">
      <c r="A87" t="s">
        <v>38</v>
      </c>
      <c r="B87" s="1">
        <v>2000</v>
      </c>
      <c r="C87" s="1">
        <v>40</v>
      </c>
    </row>
    <row r="88" spans="1:3" x14ac:dyDescent="0.2">
      <c r="A88" t="s">
        <v>69</v>
      </c>
    </row>
    <row r="90" spans="1:3" x14ac:dyDescent="0.2">
      <c r="A90" t="s">
        <v>44</v>
      </c>
      <c r="B90" s="1">
        <v>100</v>
      </c>
    </row>
    <row r="91" spans="1:3" x14ac:dyDescent="0.2">
      <c r="A91" t="s">
        <v>45</v>
      </c>
      <c r="B91" s="1">
        <v>2</v>
      </c>
    </row>
    <row r="92" spans="1:3" x14ac:dyDescent="0.2">
      <c r="A92" t="s">
        <v>46</v>
      </c>
      <c r="B92" s="1">
        <v>2</v>
      </c>
    </row>
    <row r="93" spans="1:3" x14ac:dyDescent="0.2">
      <c r="A93" t="s">
        <v>47</v>
      </c>
      <c r="B93" s="1">
        <v>6.7</v>
      </c>
    </row>
  </sheetData>
  <sortState ref="C7:L30">
    <sortCondition ref="D7:D30"/>
  </sortState>
  <conditionalFormatting sqref="AA15">
    <cfRule type="cellIs" dxfId="527" priority="243" operator="lessThan">
      <formula>0</formula>
    </cfRule>
    <cfRule type="cellIs" dxfId="526" priority="255" operator="lessThan">
      <formula>0</formula>
    </cfRule>
    <cfRule type="cellIs" dxfId="525" priority="267" operator="lessThan">
      <formula>0</formula>
    </cfRule>
    <cfRule type="cellIs" dxfId="524" priority="279" operator="lessThan">
      <formula>0</formula>
    </cfRule>
    <cfRule type="cellIs" dxfId="523" priority="291" operator="lessThan">
      <formula>0</formula>
    </cfRule>
    <cfRule type="cellIs" dxfId="522" priority="303" operator="lessThan">
      <formula>0</formula>
    </cfRule>
  </conditionalFormatting>
  <conditionalFormatting sqref="AA16">
    <cfRule type="cellIs" dxfId="521" priority="249" operator="greaterThan">
      <formula>$B$90</formula>
    </cfRule>
    <cfRule type="cellIs" dxfId="520" priority="261" operator="greaterThan">
      <formula>$B$90</formula>
    </cfRule>
    <cfRule type="cellIs" dxfId="519" priority="273" operator="greaterThan">
      <formula>$B$90</formula>
    </cfRule>
    <cfRule type="cellIs" dxfId="518" priority="285" operator="greaterThan">
      <formula>$B$90</formula>
    </cfRule>
    <cfRule type="cellIs" dxfId="517" priority="297" operator="greaterThan">
      <formula>$B$90</formula>
    </cfRule>
    <cfRule type="cellIs" dxfId="516" priority="309" operator="greaterThan">
      <formula>$B$90</formula>
    </cfRule>
  </conditionalFormatting>
  <conditionalFormatting sqref="AA29">
    <cfRule type="cellIs" dxfId="515" priority="315" operator="lessThan">
      <formula>0</formula>
    </cfRule>
    <cfRule type="cellIs" dxfId="514" priority="327" operator="lessThan">
      <formula>0</formula>
    </cfRule>
    <cfRule type="cellIs" dxfId="513" priority="339" operator="lessThan">
      <formula>0</formula>
    </cfRule>
    <cfRule type="cellIs" dxfId="512" priority="351" operator="lessThan">
      <formula>0</formula>
    </cfRule>
    <cfRule type="cellIs" dxfId="511" priority="363" operator="lessThan">
      <formula>0</formula>
    </cfRule>
    <cfRule type="cellIs" dxfId="510" priority="375" operator="lessThan">
      <formula>0</formula>
    </cfRule>
  </conditionalFormatting>
  <conditionalFormatting sqref="AA30">
    <cfRule type="cellIs" dxfId="509" priority="321" operator="greaterThan">
      <formula>$B$90</formula>
    </cfRule>
    <cfRule type="cellIs" dxfId="508" priority="333" operator="greaterThan">
      <formula>$B$90</formula>
    </cfRule>
    <cfRule type="cellIs" dxfId="507" priority="345" operator="greaterThan">
      <formula>$B$90</formula>
    </cfRule>
    <cfRule type="cellIs" dxfId="506" priority="357" operator="greaterThan">
      <formula>$B$90</formula>
    </cfRule>
    <cfRule type="cellIs" dxfId="505" priority="369" operator="greaterThan">
      <formula>$B$90</formula>
    </cfRule>
    <cfRule type="cellIs" dxfId="504" priority="381" operator="greaterThan">
      <formula>$B$90</formula>
    </cfRule>
  </conditionalFormatting>
  <conditionalFormatting sqref="AA43">
    <cfRule type="cellIs" dxfId="503" priority="387" operator="lessThan">
      <formula>0</formula>
    </cfRule>
    <cfRule type="cellIs" dxfId="502" priority="399" operator="lessThan">
      <formula>0</formula>
    </cfRule>
    <cfRule type="cellIs" dxfId="501" priority="411" operator="lessThan">
      <formula>0</formula>
    </cfRule>
    <cfRule type="cellIs" dxfId="500" priority="423" operator="lessThan">
      <formula>0</formula>
    </cfRule>
    <cfRule type="cellIs" dxfId="499" priority="435" operator="lessThan">
      <formula>0</formula>
    </cfRule>
    <cfRule type="cellIs" dxfId="498" priority="447" operator="lessThan">
      <formula>0</formula>
    </cfRule>
  </conditionalFormatting>
  <conditionalFormatting sqref="AA44">
    <cfRule type="cellIs" dxfId="497" priority="393" operator="greaterThan">
      <formula>$B$90</formula>
    </cfRule>
    <cfRule type="cellIs" dxfId="496" priority="405" operator="greaterThan">
      <formula>$B$90</formula>
    </cfRule>
    <cfRule type="cellIs" dxfId="495" priority="417" operator="greaterThan">
      <formula>$B$90</formula>
    </cfRule>
    <cfRule type="cellIs" dxfId="494" priority="429" operator="greaterThan">
      <formula>$B$90</formula>
    </cfRule>
    <cfRule type="cellIs" dxfId="493" priority="441" operator="greaterThan">
      <formula>$B$90</formula>
    </cfRule>
    <cfRule type="cellIs" dxfId="492" priority="453" operator="greaterThan">
      <formula>$B$90</formula>
    </cfRule>
  </conditionalFormatting>
  <conditionalFormatting sqref="AA57">
    <cfRule type="cellIs" dxfId="491" priority="459" operator="lessThan">
      <formula>0</formula>
    </cfRule>
    <cfRule type="cellIs" dxfId="490" priority="471" operator="lessThan">
      <formula>0</formula>
    </cfRule>
    <cfRule type="cellIs" dxfId="489" priority="483" operator="lessThan">
      <formula>0</formula>
    </cfRule>
    <cfRule type="cellIs" dxfId="488" priority="495" operator="lessThan">
      <formula>0</formula>
    </cfRule>
    <cfRule type="cellIs" dxfId="487" priority="507" operator="lessThan">
      <formula>0</formula>
    </cfRule>
    <cfRule type="cellIs" dxfId="486" priority="519" operator="lessThan">
      <formula>0</formula>
    </cfRule>
  </conditionalFormatting>
  <conditionalFormatting sqref="AA58">
    <cfRule type="cellIs" dxfId="485" priority="465" operator="greaterThan">
      <formula>$B$90</formula>
    </cfRule>
    <cfRule type="cellIs" dxfId="484" priority="477" operator="greaterThan">
      <formula>$B$90</formula>
    </cfRule>
    <cfRule type="cellIs" dxfId="483" priority="489" operator="greaterThan">
      <formula>$B$90</formula>
    </cfRule>
    <cfRule type="cellIs" dxfId="482" priority="501" operator="greaterThan">
      <formula>$B$90</formula>
    </cfRule>
    <cfRule type="cellIs" dxfId="481" priority="513" operator="greaterThan">
      <formula>$B$90</formula>
    </cfRule>
    <cfRule type="cellIs" dxfId="480" priority="525" operator="greaterThan">
      <formula>$B$90</formula>
    </cfRule>
  </conditionalFormatting>
  <conditionalFormatting sqref="AF15">
    <cfRule type="cellIs" dxfId="479" priority="244" operator="lessThan">
      <formula>0</formula>
    </cfRule>
    <cfRule type="cellIs" dxfId="478" priority="256" operator="lessThan">
      <formula>0</formula>
    </cfRule>
    <cfRule type="cellIs" dxfId="477" priority="268" operator="lessThan">
      <formula>0</formula>
    </cfRule>
    <cfRule type="cellIs" dxfId="476" priority="280" operator="lessThan">
      <formula>0</formula>
    </cfRule>
    <cfRule type="cellIs" dxfId="475" priority="292" operator="lessThan">
      <formula>0</formula>
    </cfRule>
    <cfRule type="cellIs" dxfId="474" priority="304" operator="lessThan">
      <formula>0</formula>
    </cfRule>
  </conditionalFormatting>
  <conditionalFormatting sqref="AF16">
    <cfRule type="cellIs" dxfId="473" priority="250" operator="greaterThan">
      <formula>$B$90</formula>
    </cfRule>
    <cfRule type="cellIs" dxfId="472" priority="262" operator="greaterThan">
      <formula>$B$90</formula>
    </cfRule>
    <cfRule type="cellIs" dxfId="471" priority="274" operator="greaterThan">
      <formula>$B$90</formula>
    </cfRule>
    <cfRule type="cellIs" dxfId="470" priority="286" operator="greaterThan">
      <formula>$B$90</formula>
    </cfRule>
    <cfRule type="cellIs" dxfId="469" priority="298" operator="greaterThan">
      <formula>$B$90</formula>
    </cfRule>
    <cfRule type="cellIs" dxfId="468" priority="310" operator="greaterThan">
      <formula>$B$90</formula>
    </cfRule>
  </conditionalFormatting>
  <conditionalFormatting sqref="AF29">
    <cfRule type="cellIs" dxfId="467" priority="316" operator="lessThan">
      <formula>0</formula>
    </cfRule>
    <cfRule type="cellIs" dxfId="466" priority="328" operator="lessThan">
      <formula>0</formula>
    </cfRule>
    <cfRule type="cellIs" dxfId="465" priority="340" operator="lessThan">
      <formula>0</formula>
    </cfRule>
    <cfRule type="cellIs" dxfId="464" priority="352" operator="lessThan">
      <formula>0</formula>
    </cfRule>
    <cfRule type="cellIs" dxfId="463" priority="364" operator="lessThan">
      <formula>0</formula>
    </cfRule>
    <cfRule type="cellIs" dxfId="462" priority="376" operator="lessThan">
      <formula>0</formula>
    </cfRule>
  </conditionalFormatting>
  <conditionalFormatting sqref="AF30">
    <cfRule type="cellIs" dxfId="461" priority="322" operator="greaterThan">
      <formula>$B$90</formula>
    </cfRule>
    <cfRule type="cellIs" dxfId="460" priority="334" operator="greaterThan">
      <formula>$B$90</formula>
    </cfRule>
    <cfRule type="cellIs" dxfId="459" priority="346" operator="greaterThan">
      <formula>$B$90</formula>
    </cfRule>
    <cfRule type="cellIs" dxfId="458" priority="358" operator="greaterThan">
      <formula>$B$90</formula>
    </cfRule>
    <cfRule type="cellIs" dxfId="457" priority="370" operator="greaterThan">
      <formula>$B$90</formula>
    </cfRule>
    <cfRule type="cellIs" dxfId="456" priority="382" operator="greaterThan">
      <formula>$B$90</formula>
    </cfRule>
  </conditionalFormatting>
  <conditionalFormatting sqref="AF43">
    <cfRule type="cellIs" dxfId="455" priority="388" operator="lessThan">
      <formula>0</formula>
    </cfRule>
    <cfRule type="cellIs" dxfId="454" priority="400" operator="lessThan">
      <formula>0</formula>
    </cfRule>
    <cfRule type="cellIs" dxfId="453" priority="412" operator="lessThan">
      <formula>0</formula>
    </cfRule>
    <cfRule type="cellIs" dxfId="452" priority="424" operator="lessThan">
      <formula>0</formula>
    </cfRule>
    <cfRule type="cellIs" dxfId="451" priority="436" operator="lessThan">
      <formula>0</formula>
    </cfRule>
    <cfRule type="cellIs" dxfId="450" priority="448" operator="lessThan">
      <formula>0</formula>
    </cfRule>
  </conditionalFormatting>
  <conditionalFormatting sqref="AF44">
    <cfRule type="cellIs" dxfId="449" priority="394" operator="greaterThan">
      <formula>$B$90</formula>
    </cfRule>
    <cfRule type="cellIs" dxfId="448" priority="406" operator="greaterThan">
      <formula>$B$90</formula>
    </cfRule>
    <cfRule type="cellIs" dxfId="447" priority="418" operator="greaterThan">
      <formula>$B$90</formula>
    </cfRule>
    <cfRule type="cellIs" dxfId="446" priority="430" operator="greaterThan">
      <formula>$B$90</formula>
    </cfRule>
    <cfRule type="cellIs" dxfId="445" priority="442" operator="greaterThan">
      <formula>$B$90</formula>
    </cfRule>
    <cfRule type="cellIs" dxfId="444" priority="454" operator="greaterThan">
      <formula>$B$90</formula>
    </cfRule>
  </conditionalFormatting>
  <conditionalFormatting sqref="AF57">
    <cfRule type="cellIs" dxfId="443" priority="460" operator="lessThan">
      <formula>0</formula>
    </cfRule>
    <cfRule type="cellIs" dxfId="442" priority="472" operator="lessThan">
      <formula>0</formula>
    </cfRule>
    <cfRule type="cellIs" dxfId="441" priority="484" operator="lessThan">
      <formula>0</formula>
    </cfRule>
    <cfRule type="cellIs" dxfId="440" priority="496" operator="lessThan">
      <formula>0</formula>
    </cfRule>
    <cfRule type="cellIs" dxfId="439" priority="508" operator="lessThan">
      <formula>0</formula>
    </cfRule>
    <cfRule type="cellIs" dxfId="438" priority="520" operator="lessThan">
      <formula>0</formula>
    </cfRule>
  </conditionalFormatting>
  <conditionalFormatting sqref="AF58">
    <cfRule type="cellIs" dxfId="437" priority="466" operator="greaterThan">
      <formula>$B$90</formula>
    </cfRule>
    <cfRule type="cellIs" dxfId="436" priority="478" operator="greaterThan">
      <formula>$B$90</formula>
    </cfRule>
    <cfRule type="cellIs" dxfId="435" priority="490" operator="greaterThan">
      <formula>$B$90</formula>
    </cfRule>
    <cfRule type="cellIs" dxfId="434" priority="502" operator="greaterThan">
      <formula>$B$90</formula>
    </cfRule>
    <cfRule type="cellIs" dxfId="433" priority="514" operator="greaterThan">
      <formula>$B$90</formula>
    </cfRule>
    <cfRule type="cellIs" dxfId="432" priority="526" operator="greaterThan">
      <formula>$B$90</formula>
    </cfRule>
  </conditionalFormatting>
  <conditionalFormatting sqref="AK15">
    <cfRule type="cellIs" dxfId="431" priority="245" operator="lessThan">
      <formula>0</formula>
    </cfRule>
    <cfRule type="cellIs" dxfId="430" priority="257" operator="lessThan">
      <formula>0</formula>
    </cfRule>
    <cfRule type="cellIs" dxfId="429" priority="269" operator="lessThan">
      <formula>0</formula>
    </cfRule>
    <cfRule type="cellIs" dxfId="428" priority="281" operator="lessThan">
      <formula>0</formula>
    </cfRule>
    <cfRule type="cellIs" dxfId="427" priority="293" operator="lessThan">
      <formula>0</formula>
    </cfRule>
    <cfRule type="cellIs" dxfId="426" priority="305" operator="lessThan">
      <formula>0</formula>
    </cfRule>
  </conditionalFormatting>
  <conditionalFormatting sqref="AK16">
    <cfRule type="cellIs" dxfId="425" priority="251" operator="greaterThan">
      <formula>$B$90</formula>
    </cfRule>
    <cfRule type="cellIs" dxfId="424" priority="263" operator="greaterThan">
      <formula>$B$90</formula>
    </cfRule>
    <cfRule type="cellIs" dxfId="423" priority="275" operator="greaterThan">
      <formula>$B$90</formula>
    </cfRule>
    <cfRule type="cellIs" dxfId="422" priority="287" operator="greaterThan">
      <formula>$B$90</formula>
    </cfRule>
    <cfRule type="cellIs" dxfId="421" priority="299" operator="greaterThan">
      <formula>$B$90</formula>
    </cfRule>
    <cfRule type="cellIs" dxfId="420" priority="311" operator="greaterThan">
      <formula>$B$90</formula>
    </cfRule>
  </conditionalFormatting>
  <conditionalFormatting sqref="AK29">
    <cfRule type="cellIs" dxfId="419" priority="317" operator="lessThan">
      <formula>0</formula>
    </cfRule>
    <cfRule type="cellIs" dxfId="418" priority="329" operator="lessThan">
      <formula>0</formula>
    </cfRule>
    <cfRule type="cellIs" dxfId="417" priority="341" operator="lessThan">
      <formula>0</formula>
    </cfRule>
    <cfRule type="cellIs" dxfId="416" priority="353" operator="lessThan">
      <formula>0</formula>
    </cfRule>
    <cfRule type="cellIs" dxfId="415" priority="365" operator="lessThan">
      <formula>0</formula>
    </cfRule>
    <cfRule type="cellIs" dxfId="414" priority="377" operator="lessThan">
      <formula>0</formula>
    </cfRule>
  </conditionalFormatting>
  <conditionalFormatting sqref="AK30">
    <cfRule type="cellIs" dxfId="413" priority="323" operator="greaterThan">
      <formula>$B90</formula>
    </cfRule>
    <cfRule type="cellIs" dxfId="412" priority="335" operator="greaterThan">
      <formula>$B90</formula>
    </cfRule>
    <cfRule type="cellIs" dxfId="411" priority="347" operator="greaterThan">
      <formula>$B90</formula>
    </cfRule>
    <cfRule type="cellIs" dxfId="410" priority="359" operator="greaterThan">
      <formula>$B90</formula>
    </cfRule>
    <cfRule type="cellIs" dxfId="409" priority="371" operator="greaterThan">
      <formula>$B90</formula>
    </cfRule>
    <cfRule type="cellIs" dxfId="408" priority="383" operator="greaterThan">
      <formula>$B90</formula>
    </cfRule>
  </conditionalFormatting>
  <conditionalFormatting sqref="AK43">
    <cfRule type="cellIs" dxfId="407" priority="389" operator="lessThan">
      <formula>0</formula>
    </cfRule>
    <cfRule type="cellIs" dxfId="406" priority="401" operator="lessThan">
      <formula>0</formula>
    </cfRule>
    <cfRule type="cellIs" dxfId="405" priority="413" operator="lessThan">
      <formula>0</formula>
    </cfRule>
    <cfRule type="cellIs" dxfId="404" priority="425" operator="lessThan">
      <formula>0</formula>
    </cfRule>
    <cfRule type="cellIs" dxfId="403" priority="437" operator="lessThan">
      <formula>0</formula>
    </cfRule>
    <cfRule type="cellIs" dxfId="402" priority="449" operator="lessThan">
      <formula>0</formula>
    </cfRule>
  </conditionalFormatting>
  <conditionalFormatting sqref="AK44">
    <cfRule type="cellIs" dxfId="401" priority="395" operator="greaterThan">
      <formula>$B$90</formula>
    </cfRule>
    <cfRule type="cellIs" dxfId="400" priority="407" operator="greaterThan">
      <formula>$B$90</formula>
    </cfRule>
    <cfRule type="cellIs" dxfId="399" priority="419" operator="greaterThan">
      <formula>$B$90</formula>
    </cfRule>
    <cfRule type="cellIs" dxfId="398" priority="431" operator="greaterThan">
      <formula>$B$90</formula>
    </cfRule>
    <cfRule type="cellIs" dxfId="397" priority="443" operator="greaterThan">
      <formula>$B$90</formula>
    </cfRule>
    <cfRule type="cellIs" dxfId="396" priority="455" operator="greaterThan">
      <formula>$B$90</formula>
    </cfRule>
  </conditionalFormatting>
  <conditionalFormatting sqref="AK57">
    <cfRule type="cellIs" dxfId="395" priority="461" operator="lessThan">
      <formula>0</formula>
    </cfRule>
    <cfRule type="cellIs" dxfId="394" priority="473" operator="lessThan">
      <formula>0</formula>
    </cfRule>
    <cfRule type="cellIs" dxfId="393" priority="485" operator="lessThan">
      <formula>0</formula>
    </cfRule>
    <cfRule type="cellIs" dxfId="392" priority="497" operator="lessThan">
      <formula>0</formula>
    </cfRule>
    <cfRule type="cellIs" dxfId="391" priority="509" operator="lessThan">
      <formula>0</formula>
    </cfRule>
    <cfRule type="cellIs" dxfId="390" priority="521" operator="lessThan">
      <formula>0</formula>
    </cfRule>
  </conditionalFormatting>
  <conditionalFormatting sqref="AK58">
    <cfRule type="cellIs" dxfId="389" priority="467" operator="greaterThan">
      <formula>$B$90</formula>
    </cfRule>
    <cfRule type="cellIs" dxfId="388" priority="479" operator="greaterThan">
      <formula>$B$90</formula>
    </cfRule>
    <cfRule type="cellIs" dxfId="387" priority="491" operator="greaterThan">
      <formula>$B$90</formula>
    </cfRule>
    <cfRule type="cellIs" dxfId="386" priority="503" operator="greaterThan">
      <formula>$B$90</formula>
    </cfRule>
    <cfRule type="cellIs" dxfId="385" priority="515" operator="greaterThan">
      <formula>$B$90</formula>
    </cfRule>
    <cfRule type="cellIs" dxfId="384" priority="527" operator="greaterThan">
      <formula>$B$90</formula>
    </cfRule>
  </conditionalFormatting>
  <conditionalFormatting sqref="AP15">
    <cfRule type="cellIs" dxfId="383" priority="246" operator="lessThan">
      <formula>0</formula>
    </cfRule>
    <cfRule type="cellIs" dxfId="382" priority="258" operator="lessThan">
      <formula>0</formula>
    </cfRule>
    <cfRule type="cellIs" dxfId="381" priority="270" operator="lessThan">
      <formula>0</formula>
    </cfRule>
    <cfRule type="cellIs" dxfId="380" priority="282" operator="lessThan">
      <formula>0</formula>
    </cfRule>
    <cfRule type="cellIs" dxfId="379" priority="294" operator="lessThan">
      <formula>0</formula>
    </cfRule>
    <cfRule type="cellIs" dxfId="378" priority="306" operator="lessThan">
      <formula>0</formula>
    </cfRule>
  </conditionalFormatting>
  <conditionalFormatting sqref="AP16">
    <cfRule type="cellIs" dxfId="377" priority="252" operator="greaterThan">
      <formula>$B$90</formula>
    </cfRule>
    <cfRule type="cellIs" dxfId="376" priority="264" operator="greaterThan">
      <formula>$B$90</formula>
    </cfRule>
    <cfRule type="cellIs" dxfId="375" priority="276" operator="greaterThan">
      <formula>$B$90</formula>
    </cfRule>
    <cfRule type="cellIs" dxfId="374" priority="288" operator="greaterThan">
      <formula>$B$90</formula>
    </cfRule>
    <cfRule type="cellIs" dxfId="373" priority="300" operator="greaterThan">
      <formula>$B$90</formula>
    </cfRule>
    <cfRule type="cellIs" dxfId="372" priority="312" operator="greaterThan">
      <formula>$B$90</formula>
    </cfRule>
  </conditionalFormatting>
  <conditionalFormatting sqref="AP29">
    <cfRule type="cellIs" dxfId="371" priority="318" operator="lessThan">
      <formula>0</formula>
    </cfRule>
    <cfRule type="cellIs" dxfId="370" priority="330" operator="lessThan">
      <formula>0</formula>
    </cfRule>
    <cfRule type="cellIs" dxfId="369" priority="342" operator="lessThan">
      <formula>0</formula>
    </cfRule>
    <cfRule type="cellIs" dxfId="368" priority="354" operator="lessThan">
      <formula>0</formula>
    </cfRule>
    <cfRule type="cellIs" dxfId="367" priority="366" operator="lessThan">
      <formula>0</formula>
    </cfRule>
    <cfRule type="cellIs" dxfId="366" priority="378" operator="lessThan">
      <formula>0</formula>
    </cfRule>
  </conditionalFormatting>
  <conditionalFormatting sqref="AP30">
    <cfRule type="cellIs" dxfId="365" priority="324" operator="greaterThan">
      <formula>$B$90</formula>
    </cfRule>
    <cfRule type="cellIs" dxfId="364" priority="336" operator="greaterThan">
      <formula>$B$90</formula>
    </cfRule>
    <cfRule type="cellIs" dxfId="363" priority="348" operator="greaterThan">
      <formula>$B$90</formula>
    </cfRule>
    <cfRule type="cellIs" dxfId="362" priority="360" operator="greaterThan">
      <formula>$B$90</formula>
    </cfRule>
    <cfRule type="cellIs" dxfId="361" priority="372" operator="greaterThan">
      <formula>$B$90</formula>
    </cfRule>
    <cfRule type="cellIs" dxfId="360" priority="384" operator="greaterThan">
      <formula>$B$90</formula>
    </cfRule>
  </conditionalFormatting>
  <conditionalFormatting sqref="AP43">
    <cfRule type="cellIs" dxfId="359" priority="390" operator="lessThan">
      <formula>0</formula>
    </cfRule>
    <cfRule type="cellIs" dxfId="358" priority="402" operator="lessThan">
      <formula>0</formula>
    </cfRule>
    <cfRule type="cellIs" dxfId="357" priority="414" operator="lessThan">
      <formula>0</formula>
    </cfRule>
    <cfRule type="cellIs" dxfId="356" priority="426" operator="lessThan">
      <formula>0</formula>
    </cfRule>
    <cfRule type="cellIs" dxfId="355" priority="438" operator="lessThan">
      <formula>0</formula>
    </cfRule>
    <cfRule type="cellIs" dxfId="354" priority="450" operator="lessThan">
      <formula>0</formula>
    </cfRule>
  </conditionalFormatting>
  <conditionalFormatting sqref="AP44">
    <cfRule type="cellIs" dxfId="353" priority="396" operator="greaterThan">
      <formula>$B$90</formula>
    </cfRule>
    <cfRule type="cellIs" dxfId="352" priority="408" operator="greaterThan">
      <formula>$B$90</formula>
    </cfRule>
    <cfRule type="cellIs" dxfId="351" priority="420" operator="greaterThan">
      <formula>$B$90</formula>
    </cfRule>
    <cfRule type="cellIs" dxfId="350" priority="432" operator="greaterThan">
      <formula>$B$90</formula>
    </cfRule>
    <cfRule type="cellIs" dxfId="349" priority="444" operator="greaterThan">
      <formula>$B$90</formula>
    </cfRule>
    <cfRule type="cellIs" dxfId="348" priority="456" operator="greaterThan">
      <formula>$B$90</formula>
    </cfRule>
  </conditionalFormatting>
  <conditionalFormatting sqref="AP57">
    <cfRule type="cellIs" dxfId="347" priority="462" operator="lessThan">
      <formula>0</formula>
    </cfRule>
    <cfRule type="cellIs" dxfId="346" priority="474" operator="lessThan">
      <formula>0</formula>
    </cfRule>
    <cfRule type="cellIs" dxfId="345" priority="486" operator="lessThan">
      <formula>0</formula>
    </cfRule>
    <cfRule type="cellIs" dxfId="344" priority="498" operator="lessThan">
      <formula>0</formula>
    </cfRule>
    <cfRule type="cellIs" dxfId="343" priority="510" operator="lessThan">
      <formula>0</formula>
    </cfRule>
    <cfRule type="cellIs" dxfId="342" priority="522" operator="lessThan">
      <formula>0</formula>
    </cfRule>
  </conditionalFormatting>
  <conditionalFormatting sqref="AP58">
    <cfRule type="cellIs" dxfId="341" priority="468" operator="greaterThan">
      <formula>$B$90</formula>
    </cfRule>
    <cfRule type="cellIs" dxfId="340" priority="480" operator="greaterThan">
      <formula>$B$90</formula>
    </cfRule>
    <cfRule type="cellIs" dxfId="339" priority="492" operator="greaterThan">
      <formula>$B$90</formula>
    </cfRule>
    <cfRule type="cellIs" dxfId="338" priority="504" operator="greaterThan">
      <formula>$B$90</formula>
    </cfRule>
    <cfRule type="cellIs" dxfId="337" priority="516" operator="greaterThan">
      <formula>$B$90</formula>
    </cfRule>
    <cfRule type="cellIs" dxfId="336" priority="528" operator="greaterThan">
      <formula>$B$90</formula>
    </cfRule>
  </conditionalFormatting>
  <conditionalFormatting sqref="Q14">
    <cfRule type="cellIs" dxfId="335" priority="241" operator="lessThan">
      <formula>0</formula>
    </cfRule>
    <cfRule type="cellIs" dxfId="334" priority="253" operator="lessThan">
      <formula>0</formula>
    </cfRule>
    <cfRule type="cellIs" dxfId="333" priority="265" operator="lessThan">
      <formula>0</formula>
    </cfRule>
    <cfRule type="cellIs" dxfId="332" priority="277" operator="lessThan">
      <formula>0</formula>
    </cfRule>
    <cfRule type="cellIs" dxfId="331" priority="289" operator="lessThan">
      <formula>0</formula>
    </cfRule>
    <cfRule type="cellIs" dxfId="330" priority="301" operator="lessThan">
      <formula>0</formula>
    </cfRule>
  </conditionalFormatting>
  <conditionalFormatting sqref="Q15">
    <cfRule type="cellIs" dxfId="329" priority="247" operator="greaterThan">
      <formula>$B$90</formula>
    </cfRule>
    <cfRule type="cellIs" dxfId="328" priority="259" operator="greaterThan">
      <formula>$B$90</formula>
    </cfRule>
    <cfRule type="cellIs" dxfId="327" priority="271" operator="greaterThan">
      <formula>$B$90</formula>
    </cfRule>
    <cfRule type="cellIs" dxfId="326" priority="283" operator="greaterThan">
      <formula>$B$90</formula>
    </cfRule>
    <cfRule type="cellIs" dxfId="325" priority="295" operator="greaterThan">
      <formula>$B$90</formula>
    </cfRule>
    <cfRule type="cellIs" dxfId="324" priority="307" operator="greaterThan">
      <formula>$B$90</formula>
    </cfRule>
  </conditionalFormatting>
  <conditionalFormatting sqref="Q27">
    <cfRule type="cellIs" dxfId="323" priority="313" operator="lessThan">
      <formula>0</formula>
    </cfRule>
    <cfRule type="cellIs" dxfId="322" priority="325" operator="lessThan">
      <formula>0</formula>
    </cfRule>
    <cfRule type="cellIs" dxfId="321" priority="337" operator="lessThan">
      <formula>0</formula>
    </cfRule>
    <cfRule type="cellIs" dxfId="320" priority="349" operator="lessThan">
      <formula>0</formula>
    </cfRule>
    <cfRule type="cellIs" dxfId="319" priority="361" operator="lessThan">
      <formula>0</formula>
    </cfRule>
    <cfRule type="cellIs" dxfId="318" priority="373" operator="lessThan">
      <formula>0</formula>
    </cfRule>
  </conditionalFormatting>
  <conditionalFormatting sqref="Q28">
    <cfRule type="cellIs" dxfId="317" priority="319" operator="greaterThan">
      <formula>$B$90</formula>
    </cfRule>
    <cfRule type="cellIs" dxfId="316" priority="331" operator="greaterThan">
      <formula>$B$90</formula>
    </cfRule>
    <cfRule type="cellIs" dxfId="315" priority="343" operator="greaterThan">
      <formula>$B$90</formula>
    </cfRule>
    <cfRule type="cellIs" dxfId="314" priority="355" operator="greaterThan">
      <formula>$B$90</formula>
    </cfRule>
    <cfRule type="cellIs" dxfId="313" priority="367" operator="greaterThan">
      <formula>$B$90</formula>
    </cfRule>
    <cfRule type="cellIs" dxfId="312" priority="379" operator="greaterThan">
      <formula>$B$90</formula>
    </cfRule>
  </conditionalFormatting>
  <conditionalFormatting sqref="Q40">
    <cfRule type="cellIs" dxfId="311" priority="385" operator="lessThan">
      <formula>0</formula>
    </cfRule>
    <cfRule type="cellIs" dxfId="310" priority="397" operator="lessThan">
      <formula>0</formula>
    </cfRule>
    <cfRule type="cellIs" dxfId="309" priority="409" operator="lessThan">
      <formula>0</formula>
    </cfRule>
    <cfRule type="cellIs" dxfId="308" priority="421" operator="lessThan">
      <formula>0</formula>
    </cfRule>
    <cfRule type="cellIs" dxfId="307" priority="433" operator="lessThan">
      <formula>0</formula>
    </cfRule>
    <cfRule type="cellIs" dxfId="306" priority="445" operator="lessThan">
      <formula>0</formula>
    </cfRule>
  </conditionalFormatting>
  <conditionalFormatting sqref="Q41">
    <cfRule type="cellIs" dxfId="305" priority="391" operator="greaterThan">
      <formula>$B$90</formula>
    </cfRule>
    <cfRule type="cellIs" dxfId="304" priority="403" operator="greaterThan">
      <formula>$B$90</formula>
    </cfRule>
    <cfRule type="cellIs" dxfId="303" priority="415" operator="greaterThan">
      <formula>$B$90</formula>
    </cfRule>
    <cfRule type="cellIs" dxfId="302" priority="427" operator="greaterThan">
      <formula>$B$90</formula>
    </cfRule>
    <cfRule type="cellIs" dxfId="301" priority="439" operator="greaterThan">
      <formula>$B$90</formula>
    </cfRule>
    <cfRule type="cellIs" dxfId="300" priority="451" operator="greaterThan">
      <formula>$B$90</formula>
    </cfRule>
  </conditionalFormatting>
  <conditionalFormatting sqref="Q53">
    <cfRule type="cellIs" dxfId="299" priority="457" operator="lessThan">
      <formula>0</formula>
    </cfRule>
    <cfRule type="cellIs" dxfId="298" priority="469" operator="lessThan">
      <formula>0</formula>
    </cfRule>
    <cfRule type="cellIs" dxfId="297" priority="481" operator="lessThan">
      <formula>0</formula>
    </cfRule>
    <cfRule type="cellIs" dxfId="296" priority="493" operator="lessThan">
      <formula>0</formula>
    </cfRule>
    <cfRule type="cellIs" dxfId="295" priority="505" operator="lessThan">
      <formula>0</formula>
    </cfRule>
    <cfRule type="cellIs" dxfId="294" priority="517" operator="lessThan">
      <formula>0</formula>
    </cfRule>
  </conditionalFormatting>
  <conditionalFormatting sqref="Q54">
    <cfRule type="cellIs" dxfId="293" priority="463" operator="greaterThan">
      <formula>$B$90</formula>
    </cfRule>
    <cfRule type="cellIs" dxfId="292" priority="475" operator="greaterThan">
      <formula>$B$90</formula>
    </cfRule>
    <cfRule type="cellIs" dxfId="291" priority="487" operator="greaterThan">
      <formula>$B$90</formula>
    </cfRule>
    <cfRule type="cellIs" dxfId="290" priority="499" operator="greaterThan">
      <formula>$B$90</formula>
    </cfRule>
    <cfRule type="cellIs" dxfId="289" priority="511" operator="greaterThan">
      <formula>$B$90</formula>
    </cfRule>
    <cfRule type="cellIs" dxfId="288" priority="523" operator="greaterThan">
      <formula>$B$90</formula>
    </cfRule>
  </conditionalFormatting>
  <conditionalFormatting sqref="V15">
    <cfRule type="cellIs" dxfId="287" priority="242" operator="lessThan">
      <formula>0</formula>
    </cfRule>
    <cfRule type="cellIs" dxfId="286" priority="254" operator="lessThan">
      <formula>0</formula>
    </cfRule>
    <cfRule type="cellIs" dxfId="285" priority="266" operator="lessThan">
      <formula>0</formula>
    </cfRule>
    <cfRule type="cellIs" dxfId="284" priority="278" operator="lessThan">
      <formula>0</formula>
    </cfRule>
    <cfRule type="cellIs" dxfId="283" priority="290" operator="lessThan">
      <formula>0</formula>
    </cfRule>
    <cfRule type="cellIs" dxfId="282" priority="302" operator="lessThan">
      <formula>0</formula>
    </cfRule>
  </conditionalFormatting>
  <conditionalFormatting sqref="V16">
    <cfRule type="cellIs" dxfId="281" priority="248" operator="greaterThan">
      <formula>$B$90</formula>
    </cfRule>
    <cfRule type="cellIs" dxfId="280" priority="260" operator="greaterThan">
      <formula>$B$90</formula>
    </cfRule>
    <cfRule type="cellIs" dxfId="279" priority="272" operator="greaterThan">
      <formula>$B$90</formula>
    </cfRule>
    <cfRule type="cellIs" dxfId="278" priority="284" operator="greaterThan">
      <formula>$B$90</formula>
    </cfRule>
    <cfRule type="cellIs" dxfId="277" priority="296" operator="greaterThan">
      <formula>$B$90</formula>
    </cfRule>
    <cfRule type="cellIs" dxfId="276" priority="308" operator="greaterThan">
      <formula>$B$90</formula>
    </cfRule>
  </conditionalFormatting>
  <conditionalFormatting sqref="V29">
    <cfRule type="cellIs" dxfId="275" priority="314" operator="lessThan">
      <formula>0</formula>
    </cfRule>
    <cfRule type="cellIs" dxfId="274" priority="326" operator="lessThan">
      <formula>0</formula>
    </cfRule>
    <cfRule type="cellIs" dxfId="273" priority="338" operator="lessThan">
      <formula>0</formula>
    </cfRule>
    <cfRule type="cellIs" dxfId="272" priority="350" operator="lessThan">
      <formula>0</formula>
    </cfRule>
    <cfRule type="cellIs" dxfId="271" priority="362" operator="lessThan">
      <formula>0</formula>
    </cfRule>
    <cfRule type="cellIs" dxfId="270" priority="374" operator="lessThan">
      <formula>0</formula>
    </cfRule>
  </conditionalFormatting>
  <conditionalFormatting sqref="V30">
    <cfRule type="cellIs" dxfId="269" priority="320" operator="greaterThan">
      <formula>$B$90</formula>
    </cfRule>
    <cfRule type="cellIs" dxfId="268" priority="332" operator="greaterThan">
      <formula>$B$90</formula>
    </cfRule>
    <cfRule type="cellIs" dxfId="267" priority="344" operator="greaterThan">
      <formula>$B$90</formula>
    </cfRule>
    <cfRule type="cellIs" dxfId="266" priority="356" operator="greaterThan">
      <formula>$B$90</formula>
    </cfRule>
    <cfRule type="cellIs" dxfId="265" priority="368" operator="greaterThan">
      <formula>$B$90</formula>
    </cfRule>
    <cfRule type="cellIs" dxfId="264" priority="380" operator="greaterThan">
      <formula>$B$90</formula>
    </cfRule>
  </conditionalFormatting>
  <conditionalFormatting sqref="V43">
    <cfRule type="cellIs" dxfId="263" priority="386" operator="lessThan">
      <formula>0</formula>
    </cfRule>
    <cfRule type="cellIs" dxfId="262" priority="398" operator="lessThan">
      <formula>0</formula>
    </cfRule>
    <cfRule type="cellIs" dxfId="261" priority="410" operator="lessThan">
      <formula>0</formula>
    </cfRule>
    <cfRule type="cellIs" dxfId="260" priority="422" operator="lessThan">
      <formula>0</formula>
    </cfRule>
    <cfRule type="cellIs" dxfId="259" priority="434" operator="lessThan">
      <formula>0</formula>
    </cfRule>
    <cfRule type="cellIs" dxfId="258" priority="446" operator="lessThan">
      <formula>0</formula>
    </cfRule>
  </conditionalFormatting>
  <conditionalFormatting sqref="V44">
    <cfRule type="cellIs" dxfId="257" priority="392" operator="greaterThan">
      <formula>$B$90</formula>
    </cfRule>
    <cfRule type="cellIs" dxfId="256" priority="404" operator="greaterThan">
      <formula>$B$90</formula>
    </cfRule>
    <cfRule type="cellIs" dxfId="255" priority="416" operator="greaterThan">
      <formula>$B$90</formula>
    </cfRule>
    <cfRule type="cellIs" dxfId="254" priority="428" operator="greaterThan">
      <formula>$B$90</formula>
    </cfRule>
    <cfRule type="cellIs" dxfId="253" priority="440" operator="greaterThan">
      <formula>$B$90</formula>
    </cfRule>
    <cfRule type="cellIs" dxfId="252" priority="452" operator="greaterThan">
      <formula>$B$90</formula>
    </cfRule>
  </conditionalFormatting>
  <conditionalFormatting sqref="V57">
    <cfRule type="cellIs" dxfId="251" priority="458" operator="lessThan">
      <formula>0</formula>
    </cfRule>
    <cfRule type="cellIs" dxfId="250" priority="470" operator="lessThan">
      <formula>0</formula>
    </cfRule>
    <cfRule type="cellIs" dxfId="249" priority="482" operator="lessThan">
      <formula>0</formula>
    </cfRule>
    <cfRule type="cellIs" dxfId="248" priority="494" operator="lessThan">
      <formula>0</formula>
    </cfRule>
    <cfRule type="cellIs" dxfId="247" priority="506" operator="lessThan">
      <formula>0</formula>
    </cfRule>
    <cfRule type="cellIs" dxfId="246" priority="518" operator="lessThan">
      <formula>0</formula>
    </cfRule>
  </conditionalFormatting>
  <conditionalFormatting sqref="V58">
    <cfRule type="cellIs" dxfId="245" priority="464" operator="greaterThan">
      <formula>$B$90</formula>
    </cfRule>
    <cfRule type="cellIs" dxfId="244" priority="476" operator="greaterThan">
      <formula>$B$90</formula>
    </cfRule>
    <cfRule type="cellIs" dxfId="243" priority="488" operator="greaterThan">
      <formula>$B$90</formula>
    </cfRule>
    <cfRule type="cellIs" dxfId="242" priority="500" operator="greaterThan">
      <formula>$B$90</formula>
    </cfRule>
    <cfRule type="cellIs" dxfId="241" priority="512" operator="greaterThan">
      <formula>$B$90</formula>
    </cfRule>
    <cfRule type="cellIs" dxfId="240" priority="524" operator="greaterThan">
      <formula>$B$90</formula>
    </cfRule>
  </conditionalFormatting>
  <pageMargins left="0.7" right="0.7" top="0.75" bottom="0.75" header="0.3" footer="0.3"/>
  <pageSetup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Blaine H. M. Mooers</cp:lastModifiedBy>
  <cp:lastPrinted>2024-03-28T22:49:05Z</cp:lastPrinted>
  <dcterms:created xsi:type="dcterms:W3CDTF">2023-03-21T13:22:06Z</dcterms:created>
  <dcterms:modified xsi:type="dcterms:W3CDTF">2024-03-29T16:19:54Z</dcterms:modified>
</cp:coreProperties>
</file>