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hidePivotFieldList="1" defaultThemeVersion="124226"/>
  <xr:revisionPtr revIDLastSave="0" documentId="8_{0A1C874C-59CF-469E-8710-B61875D83E4C}" xr6:coauthVersionLast="47" xr6:coauthVersionMax="47" xr10:uidLastSave="{00000000-0000-0000-0000-000000000000}"/>
  <bookViews>
    <workbookView xWindow="-98" yWindow="-98" windowWidth="24196" windowHeight="14595" xr2:uid="{00000000-000D-0000-FFFF-FFFF00000000}"/>
  </bookViews>
  <sheets>
    <sheet name="Sheet1" sheetId="6" r:id="rId1"/>
  </sheets>
  <definedNames>
    <definedName name="_xlnm._FilterDatabase" localSheetId="0" hidden="1">Sheet1!$A$2:$N$72</definedName>
    <definedName name="_xlnm.Criteria" localSheetId="0">Sheet1!$P$40:$R$41</definedName>
    <definedName name="_xlnm.Extract" localSheetId="0">Sheet1!$P$43:$AB$43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3" i="6"/>
  <c r="S21" i="6"/>
  <c r="R21" i="6"/>
  <c r="Q21" i="6"/>
  <c r="R18" i="6"/>
  <c r="R17" i="6"/>
  <c r="Q8" i="6"/>
  <c r="Q9" i="6"/>
  <c r="Q10" i="6"/>
  <c r="Q11" i="6"/>
  <c r="Q12" i="6"/>
  <c r="Q13" i="6"/>
  <c r="Q7" i="6"/>
  <c r="P3" i="6"/>
  <c r="Q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3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3" i="6"/>
</calcChain>
</file>

<file path=xl/sharedStrings.xml><?xml version="1.0" encoding="utf-8"?>
<sst xmlns="http://schemas.openxmlformats.org/spreadsheetml/2006/main" count="339" uniqueCount="269">
  <si>
    <t>姓名</t>
    <phoneticPr fontId="4" type="noConversion"/>
  </si>
  <si>
    <t>性别</t>
    <phoneticPr fontId="4" type="noConversion"/>
  </si>
  <si>
    <t>语文</t>
    <phoneticPr fontId="4" type="noConversion"/>
  </si>
  <si>
    <t>数学</t>
    <phoneticPr fontId="4" type="noConversion"/>
  </si>
  <si>
    <t>英语</t>
    <phoneticPr fontId="4" type="noConversion"/>
  </si>
  <si>
    <t>考生人数</t>
    <phoneticPr fontId="5" type="noConversion"/>
  </si>
  <si>
    <t>语文参考人数</t>
  </si>
  <si>
    <t>王小丽</t>
  </si>
  <si>
    <t>王宝勤</t>
  </si>
  <si>
    <t>杨玉萍</t>
  </si>
  <si>
    <t>缺席</t>
    <phoneticPr fontId="5" type="noConversion"/>
  </si>
  <si>
    <t>田东会</t>
  </si>
  <si>
    <t>陈雪蛟</t>
  </si>
  <si>
    <t>杨建丰</t>
  </si>
  <si>
    <t>黎梅桂</t>
  </si>
  <si>
    <t>张兴</t>
  </si>
  <si>
    <t>马进春</t>
  </si>
  <si>
    <t>魏改娟</t>
  </si>
  <si>
    <t>王冰妍</t>
  </si>
  <si>
    <t>林夏颖</t>
  </si>
  <si>
    <t>蔡钦帆</t>
  </si>
  <si>
    <t>吴晓敏</t>
  </si>
  <si>
    <t>阮缪清</t>
  </si>
  <si>
    <t>谢小乐</t>
  </si>
  <si>
    <t>郑亦杨</t>
  </si>
  <si>
    <t>赵文丽</t>
  </si>
  <si>
    <t>田春晖</t>
  </si>
  <si>
    <t>王红萍</t>
  </si>
  <si>
    <t>刘顺丽</t>
  </si>
  <si>
    <t>焦学虎</t>
  </si>
  <si>
    <t>陈俊旭</t>
  </si>
  <si>
    <t>尹亚玉</t>
  </si>
  <si>
    <t>刘倩</t>
  </si>
  <si>
    <t>孙玉晶</t>
  </si>
  <si>
    <t>王燕玉</t>
  </si>
  <si>
    <t>韩小文</t>
  </si>
  <si>
    <t>陈东霞</t>
  </si>
  <si>
    <t>刘小琴</t>
  </si>
  <si>
    <t>田奥国</t>
  </si>
  <si>
    <t>宋添慧</t>
  </si>
  <si>
    <t>赵亚宁</t>
  </si>
  <si>
    <t>刘雁</t>
  </si>
  <si>
    <t>强月霞</t>
  </si>
  <si>
    <t>李培平</t>
    <phoneticPr fontId="4" type="noConversion"/>
  </si>
  <si>
    <t>罗彦兵</t>
  </si>
  <si>
    <t>曾放</t>
  </si>
  <si>
    <t>谢炜</t>
  </si>
  <si>
    <t>王佩佩</t>
  </si>
  <si>
    <t>李慧</t>
  </si>
  <si>
    <t>薛芳芳</t>
  </si>
  <si>
    <t>泮若南</t>
  </si>
  <si>
    <t>金晓桦</t>
  </si>
  <si>
    <t>周茹</t>
  </si>
  <si>
    <t>陈亮亮</t>
  </si>
  <si>
    <t>叶龙跃</t>
  </si>
  <si>
    <t>何梦蝶</t>
  </si>
  <si>
    <t>傅晓君</t>
  </si>
  <si>
    <t>谢蒙伟</t>
  </si>
  <si>
    <t>黄永懿</t>
  </si>
  <si>
    <t>朱冬冬</t>
  </si>
  <si>
    <t>陈蕊蕊</t>
  </si>
  <si>
    <t>郑俊杰</t>
  </si>
  <si>
    <t>陈远</t>
  </si>
  <si>
    <t>项伟航</t>
  </si>
  <si>
    <t>余苗苗</t>
  </si>
  <si>
    <t>陈健</t>
  </si>
  <si>
    <t>裘晓缘</t>
  </si>
  <si>
    <t>项建格</t>
  </si>
  <si>
    <t>陈民伟</t>
  </si>
  <si>
    <t>张姗姗</t>
  </si>
  <si>
    <t>戴必正</t>
  </si>
  <si>
    <t>林婷婷</t>
  </si>
  <si>
    <t>吴晓丹</t>
  </si>
  <si>
    <t>薛蓉蓉</t>
  </si>
  <si>
    <t>余旭杰</t>
  </si>
  <si>
    <t>黄亮亮</t>
  </si>
  <si>
    <t>林万子</t>
  </si>
  <si>
    <t>胡潇立</t>
  </si>
  <si>
    <t>身份证号</t>
    <phoneticPr fontId="3" type="noConversion"/>
  </si>
  <si>
    <t>310113199407011715</t>
  </si>
  <si>
    <t>341222199508102120</t>
  </si>
  <si>
    <t>340421199210185844</t>
  </si>
  <si>
    <t>310227199108062436</t>
  </si>
  <si>
    <t>330621199209076922</t>
  </si>
  <si>
    <t>330821199306243228</t>
  </si>
  <si>
    <t>341181199505310025</t>
  </si>
  <si>
    <t>350821199201253618</t>
  </si>
  <si>
    <t>320602199211200063</t>
  </si>
  <si>
    <t>310109199404211530</t>
  </si>
  <si>
    <t>342401199505026927</t>
  </si>
  <si>
    <t>321282199309202623</t>
  </si>
  <si>
    <t>330411199407024417</t>
  </si>
  <si>
    <t>320121199307042129</t>
  </si>
  <si>
    <t>330921199305200010</t>
  </si>
  <si>
    <t>330103199310100720</t>
  </si>
  <si>
    <t>320583199404031027</t>
  </si>
  <si>
    <t>310115199309282522</t>
  </si>
  <si>
    <t>310107199308143467</t>
  </si>
  <si>
    <t>620502199303210467</t>
  </si>
  <si>
    <t>310112199404255224</t>
  </si>
  <si>
    <t>330282199308070025</t>
  </si>
  <si>
    <t>310115199406051929</t>
  </si>
  <si>
    <t>342425199508317421</t>
  </si>
  <si>
    <t>330802199404164487</t>
  </si>
  <si>
    <t>310105199210133620</t>
  </si>
  <si>
    <t>310115199405212911</t>
  </si>
  <si>
    <t>310225199103193012</t>
  </si>
  <si>
    <t>320882199305225221</t>
  </si>
  <si>
    <t>310110199406105139</t>
  </si>
  <si>
    <t>330327199311257721</t>
  </si>
  <si>
    <t>310105199401271620</t>
  </si>
  <si>
    <t>310112199310260313</t>
  </si>
  <si>
    <t>320721199306180047</t>
  </si>
  <si>
    <t>341622199412180222</t>
  </si>
  <si>
    <t>330411199203105215</t>
  </si>
  <si>
    <t>310102199405251222</t>
  </si>
  <si>
    <t>330402199408221221</t>
  </si>
  <si>
    <t>341622199309082325</t>
  </si>
  <si>
    <t>310226199306250036</t>
  </si>
  <si>
    <t>330681199308091729</t>
  </si>
  <si>
    <t>330324199411080047</t>
  </si>
  <si>
    <t>310113199311124117</t>
  </si>
  <si>
    <t>330211199304120042</t>
  </si>
  <si>
    <t>330781199208140074</t>
  </si>
  <si>
    <t>410105199208130088</t>
  </si>
  <si>
    <t>330381199306263420</t>
  </si>
  <si>
    <t>310228199202071626</t>
  </si>
  <si>
    <t>310115199301035025</t>
  </si>
  <si>
    <t>310109199210193514</t>
  </si>
  <si>
    <t>310226199308150311</t>
  </si>
  <si>
    <t>330781199212116325</t>
  </si>
  <si>
    <t>330382199302091760</t>
  </si>
  <si>
    <t>310225199302286027</t>
  </si>
  <si>
    <t>310230199212270655</t>
  </si>
  <si>
    <t>321281199208126020</t>
  </si>
  <si>
    <t>362322199505243921</t>
  </si>
  <si>
    <t>310114199309160027</t>
  </si>
  <si>
    <t>411481199107262747</t>
  </si>
  <si>
    <t>310114199205051248</t>
  </si>
  <si>
    <t>310114199306283814</t>
  </si>
  <si>
    <t>学号</t>
    <phoneticPr fontId="4" type="noConversion"/>
  </si>
  <si>
    <t>班级</t>
    <phoneticPr fontId="4" type="noConversion"/>
  </si>
  <si>
    <t>年龄</t>
    <phoneticPr fontId="3" type="noConversion"/>
  </si>
  <si>
    <t>不及格</t>
    <phoneticPr fontId="3" type="noConversion"/>
  </si>
  <si>
    <t>及格</t>
    <phoneticPr fontId="3" type="noConversion"/>
  </si>
  <si>
    <t>中等</t>
    <phoneticPr fontId="3" type="noConversion"/>
  </si>
  <si>
    <t>良好</t>
    <phoneticPr fontId="3" type="noConversion"/>
  </si>
  <si>
    <t>优秀</t>
    <phoneticPr fontId="3" type="noConversion"/>
  </si>
  <si>
    <t>籍贯</t>
    <phoneticPr fontId="3" type="noConversion"/>
  </si>
  <si>
    <t>上海</t>
  </si>
  <si>
    <t>安徽</t>
  </si>
  <si>
    <t>浙江</t>
  </si>
  <si>
    <t>福建</t>
  </si>
  <si>
    <t>江苏</t>
  </si>
  <si>
    <t>河南</t>
  </si>
  <si>
    <t>山东</t>
    <phoneticPr fontId="3" type="noConversion"/>
  </si>
  <si>
    <t>河北</t>
    <phoneticPr fontId="3" type="noConversion"/>
  </si>
  <si>
    <t>湖南</t>
    <phoneticPr fontId="3" type="noConversion"/>
  </si>
  <si>
    <t>湖北</t>
    <phoneticPr fontId="3" type="noConversion"/>
  </si>
  <si>
    <t>山西</t>
    <phoneticPr fontId="3" type="noConversion"/>
  </si>
  <si>
    <t>陕西</t>
    <phoneticPr fontId="3" type="noConversion"/>
  </si>
  <si>
    <t>上海</t>
    <phoneticPr fontId="3" type="noConversion"/>
  </si>
  <si>
    <t>安徽</t>
    <phoneticPr fontId="3" type="noConversion"/>
  </si>
  <si>
    <t>310103199406104012</t>
    <phoneticPr fontId="3" type="noConversion"/>
  </si>
  <si>
    <t>310107199311091323</t>
    <phoneticPr fontId="3" type="noConversion"/>
  </si>
  <si>
    <t>310227199401313614</t>
    <phoneticPr fontId="3" type="noConversion"/>
  </si>
  <si>
    <t>310228199211096426</t>
    <phoneticPr fontId="3" type="noConversion"/>
  </si>
  <si>
    <t>321084199202092428</t>
    <phoneticPr fontId="3" type="noConversion"/>
  </si>
  <si>
    <t>330106199401134019</t>
    <phoneticPr fontId="3" type="noConversion"/>
  </si>
  <si>
    <t>340803199405122210</t>
    <phoneticPr fontId="3" type="noConversion"/>
  </si>
  <si>
    <t>341102199211080025</t>
    <phoneticPr fontId="3" type="noConversion"/>
  </si>
  <si>
    <t>班级</t>
    <phoneticPr fontId="5" type="noConversion"/>
  </si>
  <si>
    <t>排名</t>
    <phoneticPr fontId="3" type="noConversion"/>
  </si>
  <si>
    <t>籍贯</t>
    <phoneticPr fontId="5" type="noConversion"/>
  </si>
  <si>
    <t>浙江</t>
    <phoneticPr fontId="5" type="noConversion"/>
  </si>
  <si>
    <t>学号</t>
    <phoneticPr fontId="5" type="noConversion"/>
  </si>
  <si>
    <t>姓名</t>
    <phoneticPr fontId="5" type="noConversion"/>
  </si>
  <si>
    <t>身份证号</t>
    <phoneticPr fontId="5" type="noConversion"/>
  </si>
  <si>
    <t>排名</t>
    <phoneticPr fontId="5" type="noConversion"/>
  </si>
  <si>
    <t>平均分</t>
    <phoneticPr fontId="4" type="noConversion"/>
  </si>
  <si>
    <t>新学号(第3位改为4)</t>
    <phoneticPr fontId="5" type="noConversion"/>
  </si>
  <si>
    <t>分数段</t>
    <phoneticPr fontId="5" type="noConversion"/>
  </si>
  <si>
    <t>档次</t>
    <phoneticPr fontId="5" type="noConversion"/>
  </si>
  <si>
    <t>学生信息表</t>
    <phoneticPr fontId="4" type="noConversion"/>
  </si>
  <si>
    <t>档次1</t>
    <phoneticPr fontId="3" type="noConversion"/>
  </si>
  <si>
    <t>档次2</t>
    <phoneticPr fontId="3" type="noConversion"/>
  </si>
  <si>
    <t>英语平均分
（多条件求平均）</t>
    <phoneticPr fontId="5" type="noConversion"/>
  </si>
  <si>
    <t>班级语文平均分
（条件求平均函数）</t>
    <phoneticPr fontId="5" type="noConversion"/>
  </si>
  <si>
    <t>f15011501</t>
  </si>
  <si>
    <t>f15011503</t>
  </si>
  <si>
    <t>f15011105</t>
  </si>
  <si>
    <t>f15011330</t>
  </si>
  <si>
    <t>f15011437</t>
  </si>
  <si>
    <t>f150111</t>
  </si>
  <si>
    <t>f15011321</t>
  </si>
  <si>
    <t>f150112</t>
  </si>
  <si>
    <t>f15011109</t>
  </si>
  <si>
    <t>f150113</t>
  </si>
  <si>
    <t>f15011618</t>
  </si>
  <si>
    <t>f150114</t>
  </si>
  <si>
    <t>f15011212</t>
  </si>
  <si>
    <t>f150115</t>
  </si>
  <si>
    <t>f15011435</t>
  </si>
  <si>
    <t>f150116</t>
  </si>
  <si>
    <t>f15011438</t>
  </si>
  <si>
    <t>f150117</t>
  </si>
  <si>
    <t>f15011323</t>
  </si>
  <si>
    <t>f15011510</t>
  </si>
  <si>
    <t>f15011101</t>
  </si>
  <si>
    <t>f15011729</t>
  </si>
  <si>
    <t>f15011730</t>
  </si>
  <si>
    <t>f15011727</t>
  </si>
  <si>
    <t>f15011617</t>
  </si>
  <si>
    <t>f15011220</t>
  </si>
  <si>
    <t>f15011722</t>
  </si>
  <si>
    <t>f15011431</t>
  </si>
  <si>
    <t>f15011325</t>
  </si>
  <si>
    <t>f15011433</t>
  </si>
  <si>
    <t>f15011723</t>
  </si>
  <si>
    <t>f15011507</t>
  </si>
  <si>
    <t>f15011620</t>
  </si>
  <si>
    <t>f15011104</t>
  </si>
  <si>
    <t>f15011619</t>
  </si>
  <si>
    <t>f15011616</t>
  </si>
  <si>
    <t>f15011615</t>
  </si>
  <si>
    <t>f15011801</t>
  </si>
  <si>
    <t>f15011724</t>
  </si>
  <si>
    <t>f15011216</t>
  </si>
  <si>
    <t>f15011219</t>
  </si>
  <si>
    <t>f15011211</t>
  </si>
  <si>
    <t>f15011439</t>
  </si>
  <si>
    <t>f15011434</t>
  </si>
  <si>
    <t>f15011432</t>
  </si>
  <si>
    <t>f15011725</t>
  </si>
  <si>
    <t>f15011214</t>
  </si>
  <si>
    <t>f15011218</t>
  </si>
  <si>
    <t>f15011505</t>
  </si>
  <si>
    <t>f15011611</t>
  </si>
  <si>
    <t>f15011324</t>
  </si>
  <si>
    <t>f15011509</t>
  </si>
  <si>
    <t>f15011436</t>
  </si>
  <si>
    <t>f15011614</t>
  </si>
  <si>
    <t>f15011504</t>
  </si>
  <si>
    <t>f15011502</t>
  </si>
  <si>
    <t>f15011215</t>
  </si>
  <si>
    <t>f15011106</t>
  </si>
  <si>
    <t>f15011508</t>
  </si>
  <si>
    <t>f15011612</t>
  </si>
  <si>
    <t>f15011721</t>
  </si>
  <si>
    <t>f15011329</t>
  </si>
  <si>
    <t>f15011107</t>
  </si>
  <si>
    <t>f15011217</t>
  </si>
  <si>
    <t>f15011103</t>
  </si>
  <si>
    <t>f15011326</t>
  </si>
  <si>
    <t>f15011328</t>
  </si>
  <si>
    <t>f15011108</t>
  </si>
  <si>
    <t>f15011102</t>
  </si>
  <si>
    <t>f15011506</t>
  </si>
  <si>
    <t>f15011440</t>
  </si>
  <si>
    <t>f15011213</t>
  </si>
  <si>
    <t>f15011327</t>
  </si>
  <si>
    <t>f15011110</t>
  </si>
  <si>
    <t>f15011726</t>
  </si>
  <si>
    <t>f15011613</t>
  </si>
  <si>
    <t>f15011728</t>
  </si>
  <si>
    <t>f15011322</t>
  </si>
  <si>
    <t>f150116</t>
    <phoneticPr fontId="5" type="noConversion"/>
  </si>
  <si>
    <t>f150117</t>
    <phoneticPr fontId="5" type="noConversion"/>
  </si>
  <si>
    <t>310101199307191020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</si>
</sst>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_ "/>
  </numFmts>
  <fonts count="13" x14ac:knownFonts="1">
    <font>
      <sz val="11"/>
      <color theme="1"/>
      <name val="宋体"/>
      <family val="2"/>
      <scheme val="minor"/>
    </font>
    <font>
      <b/>
      <sz val="11"/>
      <color theme="3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6"/>
      <color theme="3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6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1" xfId="2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76" fontId="0" fillId="0" borderId="0" xfId="0" applyNumberFormat="1"/>
    <xf numFmtId="2" fontId="9" fillId="0" borderId="0" xfId="0" applyNumberFormat="1" applyFont="1" applyAlignment="1">
      <alignment vertical="center"/>
    </xf>
    <xf numFmtId="177" fontId="8" fillId="3" borderId="1" xfId="0" applyNumberFormat="1" applyFont="1" applyFill="1" applyBorder="1" applyAlignment="1">
      <alignment horizontal="center" vertical="center"/>
    </xf>
    <xf numFmtId="178" fontId="9" fillId="3" borderId="1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</cellXfs>
  <cellStyles count="3">
    <cellStyle name="标题 4" xfId="1" builtinId="19"/>
    <cellStyle name="常规" xfId="0" builtinId="0"/>
    <cellStyle name="着色 2" xfId="2" builtinId="33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A4" workbookViewId="0">
      <selection activeCell="R28" sqref="R28"/>
    </sheetView>
  </sheetViews>
  <sheetFormatPr defaultColWidth="9" defaultRowHeight="12.75" x14ac:dyDescent="0.3"/>
  <cols>
    <col min="1" max="1" width="9.3984375" style="4" bestFit="1" customWidth="1"/>
    <col min="2" max="2" width="6.3984375" style="4" bestFit="1" customWidth="1"/>
    <col min="3" max="3" width="7.59765625" style="4" bestFit="1" customWidth="1"/>
    <col min="4" max="4" width="16.59765625" style="4" customWidth="1"/>
    <col min="5" max="5" width="4.265625" style="4" customWidth="1"/>
    <col min="6" max="10" width="4.73046875" style="4" bestFit="1" customWidth="1"/>
    <col min="11" max="11" width="5.86328125" style="4" customWidth="1"/>
    <col min="12" max="12" width="10.86328125" style="4" customWidth="1"/>
    <col min="13" max="14" width="6.3984375" style="4" bestFit="1" customWidth="1"/>
    <col min="15" max="15" width="2.59765625" style="4" customWidth="1"/>
    <col min="16" max="16" width="9.3984375" style="4" bestFit="1" customWidth="1"/>
    <col min="17" max="17" width="15.86328125" style="4" customWidth="1"/>
    <col min="18" max="18" width="18" style="4" bestFit="1" customWidth="1"/>
    <col min="19" max="19" width="15.3984375" style="4" customWidth="1"/>
    <col min="20" max="20" width="9.73046875" style="4" customWidth="1"/>
    <col min="21" max="22" width="8.3984375" style="4" customWidth="1"/>
    <col min="23" max="24" width="14.3984375" style="4" bestFit="1" customWidth="1"/>
    <col min="25" max="16384" width="9" style="4"/>
  </cols>
  <sheetData>
    <row r="1" spans="1:22" ht="22.9" x14ac:dyDescent="0.3">
      <c r="A1" s="18" t="s">
        <v>183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2" ht="13.5" x14ac:dyDescent="0.3">
      <c r="A2" s="5" t="s">
        <v>140</v>
      </c>
      <c r="B2" s="5" t="s">
        <v>0</v>
      </c>
      <c r="C2" s="5" t="s">
        <v>141</v>
      </c>
      <c r="D2" s="5" t="s">
        <v>78</v>
      </c>
      <c r="E2" s="5" t="s">
        <v>148</v>
      </c>
      <c r="F2" s="5" t="s">
        <v>1</v>
      </c>
      <c r="G2" s="5" t="s">
        <v>142</v>
      </c>
      <c r="H2" s="5" t="s">
        <v>2</v>
      </c>
      <c r="I2" s="5" t="s">
        <v>3</v>
      </c>
      <c r="J2" s="5" t="s">
        <v>4</v>
      </c>
      <c r="K2" s="5" t="s">
        <v>179</v>
      </c>
      <c r="L2" s="5" t="s">
        <v>172</v>
      </c>
      <c r="M2" s="5" t="s">
        <v>184</v>
      </c>
      <c r="N2" s="5" t="s">
        <v>185</v>
      </c>
      <c r="P2" s="6" t="s">
        <v>5</v>
      </c>
      <c r="Q2" s="6" t="s">
        <v>6</v>
      </c>
      <c r="S2"/>
      <c r="T2"/>
      <c r="U2"/>
      <c r="V2"/>
    </row>
    <row r="3" spans="1:22" ht="15" customHeight="1" x14ac:dyDescent="0.3">
      <c r="A3" s="2" t="s">
        <v>188</v>
      </c>
      <c r="B3" s="2" t="s">
        <v>48</v>
      </c>
      <c r="C3" s="3" t="str">
        <f t="shared" ref="C3:C34" si="0">LEFT(A3,7)</f>
        <v>f150115</v>
      </c>
      <c r="D3" s="1" t="s">
        <v>268</v>
      </c>
      <c r="E3" s="1" t="s">
        <v>149</v>
      </c>
      <c r="F3" s="3" t="str">
        <f t="shared" ref="F3:F34" si="1">IF(MOD(MID(D3,17,1),2),"男","女")</f>
        <v>女</v>
      </c>
      <c r="G3" s="3">
        <f t="shared" ref="G3:G34" si="2">2021-MID(D3,7,4)</f>
        <v>28</v>
      </c>
      <c r="H3" s="2">
        <v>63</v>
      </c>
      <c r="I3" s="2">
        <v>53</v>
      </c>
      <c r="J3" s="2">
        <v>63</v>
      </c>
      <c r="K3" s="14">
        <f t="shared" ref="K3:K34" si="3">AVERAGE(H3:J3)</f>
        <v>59.666666666666664</v>
      </c>
      <c r="L3" s="3">
        <f>_xlfn.RANK.EQ(K3,$K$3:$K$72)</f>
        <v>48</v>
      </c>
      <c r="M3" s="3" t="str">
        <f>VLOOKUP(K3,$P$24:$Q$28,2)</f>
        <v>不及格</v>
      </c>
      <c r="N3" s="3" t="str">
        <f>LOOKUP(K3,$P$24:$Q$28)</f>
        <v>不及格</v>
      </c>
      <c r="P3" s="15">
        <f>COUNTA(H3:H72)</f>
        <v>70</v>
      </c>
      <c r="Q3" s="8">
        <f>COUNT(H3:H72)</f>
        <v>66</v>
      </c>
      <c r="S3"/>
      <c r="T3"/>
      <c r="U3"/>
      <c r="V3"/>
    </row>
    <row r="4" spans="1:22" ht="15" customHeight="1" x14ac:dyDescent="0.3">
      <c r="A4" s="2" t="s">
        <v>189</v>
      </c>
      <c r="B4" s="2" t="s">
        <v>50</v>
      </c>
      <c r="C4" s="3" t="str">
        <f t="shared" si="0"/>
        <v>f150115</v>
      </c>
      <c r="D4" s="1" t="s">
        <v>115</v>
      </c>
      <c r="E4" s="1" t="s">
        <v>150</v>
      </c>
      <c r="F4" s="3" t="str">
        <f t="shared" si="1"/>
        <v>女</v>
      </c>
      <c r="G4" s="3">
        <f t="shared" si="2"/>
        <v>27</v>
      </c>
      <c r="H4" s="2">
        <v>69</v>
      </c>
      <c r="I4" s="2">
        <v>64</v>
      </c>
      <c r="J4" s="2">
        <v>48</v>
      </c>
      <c r="K4" s="14">
        <f t="shared" si="3"/>
        <v>60.333333333333336</v>
      </c>
      <c r="L4" s="3">
        <f t="shared" ref="L4:L67" si="4">_xlfn.RANK.EQ(K4,$K$3:$K$72)</f>
        <v>47</v>
      </c>
      <c r="M4" s="3" t="str">
        <f t="shared" ref="M4:M67" si="5">VLOOKUP(K4,$P$24:$Q$28,2)</f>
        <v>及格</v>
      </c>
      <c r="N4" s="3" t="str">
        <f t="shared" ref="N4:N67" si="6">LOOKUP(K4,$P$24:$Q$28)</f>
        <v>及格</v>
      </c>
      <c r="S4" s="11"/>
      <c r="T4" s="12"/>
      <c r="U4" s="12"/>
      <c r="V4" s="12"/>
    </row>
    <row r="5" spans="1:22" ht="15" customHeight="1" x14ac:dyDescent="0.3">
      <c r="A5" s="2" t="s">
        <v>190</v>
      </c>
      <c r="B5" s="2" t="s">
        <v>12</v>
      </c>
      <c r="C5" s="3" t="str">
        <f t="shared" si="0"/>
        <v>f150111</v>
      </c>
      <c r="D5" s="1" t="s">
        <v>163</v>
      </c>
      <c r="E5" s="1" t="s">
        <v>155</v>
      </c>
      <c r="F5" s="3" t="str">
        <f t="shared" si="1"/>
        <v>男</v>
      </c>
      <c r="G5" s="3">
        <f t="shared" si="2"/>
        <v>27</v>
      </c>
      <c r="H5" s="2">
        <v>88</v>
      </c>
      <c r="I5" s="2">
        <v>43</v>
      </c>
      <c r="J5" s="2">
        <v>89</v>
      </c>
      <c r="K5" s="14">
        <f t="shared" si="3"/>
        <v>73.333333333333329</v>
      </c>
      <c r="L5" s="3">
        <f t="shared" si="4"/>
        <v>19</v>
      </c>
      <c r="M5" s="3" t="str">
        <f t="shared" si="5"/>
        <v>中等</v>
      </c>
      <c r="N5" s="3" t="str">
        <f t="shared" si="6"/>
        <v>中等</v>
      </c>
      <c r="P5" s="19" t="s">
        <v>171</v>
      </c>
      <c r="Q5" s="16" t="s">
        <v>187</v>
      </c>
      <c r="S5" s="11"/>
      <c r="T5" s="12"/>
      <c r="U5" s="12"/>
      <c r="V5" s="12"/>
    </row>
    <row r="6" spans="1:22" ht="15" customHeight="1" x14ac:dyDescent="0.3">
      <c r="A6" s="2" t="s">
        <v>191</v>
      </c>
      <c r="B6" s="2" t="s">
        <v>37</v>
      </c>
      <c r="C6" s="3" t="str">
        <f t="shared" si="0"/>
        <v>f150113</v>
      </c>
      <c r="D6" s="1" t="s">
        <v>104</v>
      </c>
      <c r="E6" s="1" t="s">
        <v>150</v>
      </c>
      <c r="F6" s="3" t="str">
        <f t="shared" si="1"/>
        <v>女</v>
      </c>
      <c r="G6" s="3">
        <f t="shared" si="2"/>
        <v>29</v>
      </c>
      <c r="H6" s="2">
        <v>77</v>
      </c>
      <c r="I6" s="2">
        <v>41</v>
      </c>
      <c r="J6" s="2">
        <v>99</v>
      </c>
      <c r="K6" s="14">
        <f t="shared" si="3"/>
        <v>72.333333333333329</v>
      </c>
      <c r="L6" s="3">
        <f t="shared" si="4"/>
        <v>22</v>
      </c>
      <c r="M6" s="3" t="str">
        <f t="shared" si="5"/>
        <v>中等</v>
      </c>
      <c r="N6" s="3" t="str">
        <f t="shared" si="6"/>
        <v>中等</v>
      </c>
      <c r="P6" s="20"/>
      <c r="Q6" s="17"/>
      <c r="S6" s="11"/>
      <c r="T6" s="12"/>
      <c r="U6" s="12"/>
      <c r="V6" s="12"/>
    </row>
    <row r="7" spans="1:22" ht="15" customHeight="1" x14ac:dyDescent="0.3">
      <c r="A7" s="2" t="s">
        <v>192</v>
      </c>
      <c r="B7" s="2" t="s">
        <v>44</v>
      </c>
      <c r="C7" s="3" t="str">
        <f t="shared" si="0"/>
        <v>f150114</v>
      </c>
      <c r="D7" s="1" t="s">
        <v>110</v>
      </c>
      <c r="E7" s="1" t="s">
        <v>149</v>
      </c>
      <c r="F7" s="3" t="str">
        <f t="shared" si="1"/>
        <v>女</v>
      </c>
      <c r="G7" s="3">
        <f t="shared" si="2"/>
        <v>27</v>
      </c>
      <c r="H7" s="2">
        <v>55</v>
      </c>
      <c r="I7" s="2">
        <v>41</v>
      </c>
      <c r="J7" s="2">
        <v>100</v>
      </c>
      <c r="K7" s="14">
        <f t="shared" si="3"/>
        <v>65.333333333333329</v>
      </c>
      <c r="L7" s="3">
        <f t="shared" si="4"/>
        <v>32</v>
      </c>
      <c r="M7" s="3" t="str">
        <f t="shared" si="5"/>
        <v>及格</v>
      </c>
      <c r="N7" s="3" t="str">
        <f t="shared" si="6"/>
        <v>及格</v>
      </c>
      <c r="P7" s="7" t="s">
        <v>193</v>
      </c>
      <c r="Q7" s="10">
        <f>AVERAGEIF($C$3:$C$72,P7,$H$3:$H$72)</f>
        <v>76.599999999999994</v>
      </c>
      <c r="R7" s="13"/>
      <c r="S7" s="11"/>
      <c r="T7" s="12"/>
      <c r="U7" s="12"/>
      <c r="V7" s="12"/>
    </row>
    <row r="8" spans="1:22" ht="15" customHeight="1" x14ac:dyDescent="0.3">
      <c r="A8" s="2" t="s">
        <v>194</v>
      </c>
      <c r="B8" s="2" t="s">
        <v>28</v>
      </c>
      <c r="C8" s="3" t="str">
        <f t="shared" si="0"/>
        <v>f150113</v>
      </c>
      <c r="D8" s="1" t="s">
        <v>97</v>
      </c>
      <c r="E8" s="1" t="s">
        <v>149</v>
      </c>
      <c r="F8" s="3" t="str">
        <f t="shared" si="1"/>
        <v>女</v>
      </c>
      <c r="G8" s="3">
        <f t="shared" si="2"/>
        <v>28</v>
      </c>
      <c r="H8" s="2">
        <v>66</v>
      </c>
      <c r="I8" s="2">
        <v>51</v>
      </c>
      <c r="J8" s="2">
        <v>100</v>
      </c>
      <c r="K8" s="14">
        <f t="shared" si="3"/>
        <v>72.333333333333329</v>
      </c>
      <c r="L8" s="3">
        <f t="shared" si="4"/>
        <v>22</v>
      </c>
      <c r="M8" s="3" t="str">
        <f t="shared" si="5"/>
        <v>中等</v>
      </c>
      <c r="N8" s="3" t="str">
        <f t="shared" si="6"/>
        <v>中等</v>
      </c>
      <c r="P8" s="7" t="s">
        <v>195</v>
      </c>
      <c r="Q8" s="10">
        <f t="shared" ref="Q8:Q13" si="7">AVERAGEIF($C$3:$C$72,P8,$H$3:$H$72)</f>
        <v>63.375</v>
      </c>
      <c r="R8" s="13"/>
      <c r="S8" s="11"/>
      <c r="T8" s="12"/>
      <c r="U8" s="12"/>
      <c r="V8" s="12"/>
    </row>
    <row r="9" spans="1:22" ht="15" customHeight="1" x14ac:dyDescent="0.3">
      <c r="A9" s="2" t="s">
        <v>196</v>
      </c>
      <c r="B9" s="2" t="s">
        <v>16</v>
      </c>
      <c r="C9" s="3" t="str">
        <f t="shared" si="0"/>
        <v>f150111</v>
      </c>
      <c r="D9" s="1" t="s">
        <v>164</v>
      </c>
      <c r="E9" s="1" t="s">
        <v>156</v>
      </c>
      <c r="F9" s="3" t="str">
        <f t="shared" si="1"/>
        <v>女</v>
      </c>
      <c r="G9" s="3">
        <f t="shared" si="2"/>
        <v>28</v>
      </c>
      <c r="H9" s="2">
        <v>88</v>
      </c>
      <c r="I9" s="2">
        <v>22</v>
      </c>
      <c r="J9" s="2">
        <v>73</v>
      </c>
      <c r="K9" s="14">
        <f t="shared" si="3"/>
        <v>61</v>
      </c>
      <c r="L9" s="3">
        <f t="shared" si="4"/>
        <v>46</v>
      </c>
      <c r="M9" s="3" t="str">
        <f t="shared" si="5"/>
        <v>及格</v>
      </c>
      <c r="N9" s="3" t="str">
        <f t="shared" si="6"/>
        <v>及格</v>
      </c>
      <c r="P9" s="7" t="s">
        <v>197</v>
      </c>
      <c r="Q9" s="10">
        <f t="shared" si="7"/>
        <v>61.9</v>
      </c>
      <c r="R9" s="13"/>
      <c r="S9" s="11"/>
      <c r="T9" s="12"/>
      <c r="U9" s="12"/>
      <c r="V9" s="12"/>
    </row>
    <row r="10" spans="1:22" ht="15" customHeight="1" x14ac:dyDescent="0.3">
      <c r="A10" s="2" t="s">
        <v>198</v>
      </c>
      <c r="B10" s="2" t="s">
        <v>65</v>
      </c>
      <c r="C10" s="3" t="str">
        <f t="shared" si="0"/>
        <v>f150116</v>
      </c>
      <c r="D10" s="1" t="s">
        <v>128</v>
      </c>
      <c r="E10" s="1" t="s">
        <v>151</v>
      </c>
      <c r="F10" s="3" t="str">
        <f t="shared" si="1"/>
        <v>男</v>
      </c>
      <c r="G10" s="3">
        <f t="shared" si="2"/>
        <v>29</v>
      </c>
      <c r="H10" s="2">
        <v>21</v>
      </c>
      <c r="I10" s="2">
        <v>90</v>
      </c>
      <c r="J10" s="2">
        <v>85</v>
      </c>
      <c r="K10" s="14">
        <f t="shared" si="3"/>
        <v>65.333333333333329</v>
      </c>
      <c r="L10" s="3">
        <f t="shared" si="4"/>
        <v>32</v>
      </c>
      <c r="M10" s="3" t="str">
        <f t="shared" si="5"/>
        <v>及格</v>
      </c>
      <c r="N10" s="3" t="str">
        <f t="shared" si="6"/>
        <v>及格</v>
      </c>
      <c r="P10" s="7" t="s">
        <v>199</v>
      </c>
      <c r="Q10" s="10">
        <f t="shared" si="7"/>
        <v>64.400000000000006</v>
      </c>
      <c r="R10" s="13"/>
      <c r="S10" s="11"/>
      <c r="T10" s="12"/>
      <c r="U10" s="12"/>
      <c r="V10" s="12"/>
    </row>
    <row r="11" spans="1:22" ht="15" customHeight="1" x14ac:dyDescent="0.3">
      <c r="A11" s="2" t="s">
        <v>200</v>
      </c>
      <c r="B11" s="2" t="s">
        <v>19</v>
      </c>
      <c r="C11" s="3" t="str">
        <f t="shared" si="0"/>
        <v>f150112</v>
      </c>
      <c r="D11" s="1" t="s">
        <v>88</v>
      </c>
      <c r="E11" s="1" t="s">
        <v>151</v>
      </c>
      <c r="F11" s="3" t="str">
        <f t="shared" si="1"/>
        <v>男</v>
      </c>
      <c r="G11" s="3">
        <f t="shared" si="2"/>
        <v>27</v>
      </c>
      <c r="H11" s="2" t="s">
        <v>10</v>
      </c>
      <c r="I11" s="2">
        <v>53</v>
      </c>
      <c r="J11" s="2">
        <v>38</v>
      </c>
      <c r="K11" s="14">
        <f t="shared" si="3"/>
        <v>45.5</v>
      </c>
      <c r="L11" s="3">
        <f t="shared" si="4"/>
        <v>66</v>
      </c>
      <c r="M11" s="3" t="str">
        <f t="shared" si="5"/>
        <v>不及格</v>
      </c>
      <c r="N11" s="3" t="str">
        <f t="shared" si="6"/>
        <v>不及格</v>
      </c>
      <c r="P11" s="7" t="s">
        <v>201</v>
      </c>
      <c r="Q11" s="10">
        <f t="shared" si="7"/>
        <v>66.888888888888886</v>
      </c>
      <c r="R11" s="13"/>
      <c r="S11" s="11"/>
      <c r="T11" s="12"/>
      <c r="U11" s="12"/>
      <c r="V11" s="12"/>
    </row>
    <row r="12" spans="1:22" ht="15" customHeight="1" x14ac:dyDescent="0.3">
      <c r="A12" s="2" t="s">
        <v>202</v>
      </c>
      <c r="B12" s="2" t="s">
        <v>42</v>
      </c>
      <c r="C12" s="3" t="str">
        <f t="shared" si="0"/>
        <v>f150114</v>
      </c>
      <c r="D12" s="1" t="s">
        <v>108</v>
      </c>
      <c r="E12" s="1" t="s">
        <v>150</v>
      </c>
      <c r="F12" s="3" t="str">
        <f t="shared" si="1"/>
        <v>男</v>
      </c>
      <c r="G12" s="3">
        <f t="shared" si="2"/>
        <v>27</v>
      </c>
      <c r="H12" s="2">
        <v>86</v>
      </c>
      <c r="I12" s="2">
        <v>73</v>
      </c>
      <c r="J12" s="2">
        <v>61</v>
      </c>
      <c r="K12" s="14">
        <f t="shared" si="3"/>
        <v>73.333333333333329</v>
      </c>
      <c r="L12" s="3">
        <f t="shared" si="4"/>
        <v>19</v>
      </c>
      <c r="M12" s="3" t="str">
        <f t="shared" si="5"/>
        <v>中等</v>
      </c>
      <c r="N12" s="3" t="str">
        <f t="shared" si="6"/>
        <v>中等</v>
      </c>
      <c r="P12" s="7" t="s">
        <v>203</v>
      </c>
      <c r="Q12" s="10">
        <f t="shared" si="7"/>
        <v>60.2</v>
      </c>
      <c r="R12" s="13"/>
      <c r="S12" s="11"/>
      <c r="T12" s="12"/>
      <c r="U12" s="12"/>
      <c r="V12" s="12"/>
    </row>
    <row r="13" spans="1:22" ht="15" customHeight="1" x14ac:dyDescent="0.3">
      <c r="A13" s="2" t="s">
        <v>204</v>
      </c>
      <c r="B13" s="2" t="s">
        <v>45</v>
      </c>
      <c r="C13" s="3" t="str">
        <f t="shared" si="0"/>
        <v>f150114</v>
      </c>
      <c r="D13" s="1" t="s">
        <v>111</v>
      </c>
      <c r="E13" s="1" t="s">
        <v>149</v>
      </c>
      <c r="F13" s="3" t="str">
        <f t="shared" si="1"/>
        <v>男</v>
      </c>
      <c r="G13" s="3">
        <f t="shared" si="2"/>
        <v>28</v>
      </c>
      <c r="H13" s="2">
        <v>72</v>
      </c>
      <c r="I13" s="2">
        <v>33</v>
      </c>
      <c r="J13" s="2" t="s">
        <v>10</v>
      </c>
      <c r="K13" s="14">
        <f t="shared" si="3"/>
        <v>52.5</v>
      </c>
      <c r="L13" s="3">
        <f t="shared" si="4"/>
        <v>57</v>
      </c>
      <c r="M13" s="3" t="str">
        <f t="shared" si="5"/>
        <v>不及格</v>
      </c>
      <c r="N13" s="3" t="str">
        <f t="shared" si="6"/>
        <v>不及格</v>
      </c>
      <c r="P13" s="7" t="s">
        <v>205</v>
      </c>
      <c r="Q13" s="10">
        <f t="shared" si="7"/>
        <v>73.333333333333329</v>
      </c>
      <c r="R13" s="13"/>
      <c r="S13" s="11"/>
      <c r="T13" s="12"/>
      <c r="U13" s="12"/>
      <c r="V13" s="12"/>
    </row>
    <row r="14" spans="1:22" ht="15" customHeight="1" x14ac:dyDescent="0.3">
      <c r="A14" s="2" t="s">
        <v>206</v>
      </c>
      <c r="B14" s="2" t="s">
        <v>30</v>
      </c>
      <c r="C14" s="3" t="str">
        <f t="shared" si="0"/>
        <v>f150113</v>
      </c>
      <c r="D14" s="1" t="s">
        <v>99</v>
      </c>
      <c r="E14" s="1" t="s">
        <v>152</v>
      </c>
      <c r="F14" s="3" t="str">
        <f t="shared" si="1"/>
        <v>女</v>
      </c>
      <c r="G14" s="3">
        <f t="shared" si="2"/>
        <v>27</v>
      </c>
      <c r="H14" s="2">
        <v>75</v>
      </c>
      <c r="I14" s="2">
        <v>86</v>
      </c>
      <c r="J14" s="2">
        <v>78</v>
      </c>
      <c r="K14" s="14">
        <f t="shared" si="3"/>
        <v>79.666666666666671</v>
      </c>
      <c r="L14" s="3">
        <f t="shared" si="4"/>
        <v>7</v>
      </c>
      <c r="M14" s="3" t="str">
        <f t="shared" si="5"/>
        <v>中等</v>
      </c>
      <c r="N14" s="3" t="str">
        <f t="shared" si="6"/>
        <v>中等</v>
      </c>
      <c r="S14" s="11"/>
      <c r="T14" s="12"/>
      <c r="U14" s="12"/>
      <c r="V14" s="12"/>
    </row>
    <row r="15" spans="1:22" ht="15" customHeight="1" x14ac:dyDescent="0.3">
      <c r="A15" s="2" t="s">
        <v>207</v>
      </c>
      <c r="B15" s="2" t="s">
        <v>57</v>
      </c>
      <c r="C15" s="3" t="str">
        <f t="shared" si="0"/>
        <v>f150115</v>
      </c>
      <c r="D15" s="1" t="s">
        <v>121</v>
      </c>
      <c r="E15" s="1" t="s">
        <v>153</v>
      </c>
      <c r="F15" s="3" t="str">
        <f t="shared" si="1"/>
        <v>男</v>
      </c>
      <c r="G15" s="3">
        <f t="shared" si="2"/>
        <v>28</v>
      </c>
      <c r="H15" s="2">
        <v>89</v>
      </c>
      <c r="I15" s="2">
        <v>57</v>
      </c>
      <c r="J15" s="2">
        <v>49</v>
      </c>
      <c r="K15" s="14">
        <f t="shared" si="3"/>
        <v>65</v>
      </c>
      <c r="L15" s="3">
        <f t="shared" si="4"/>
        <v>34</v>
      </c>
      <c r="M15" s="3" t="str">
        <f t="shared" si="5"/>
        <v>及格</v>
      </c>
      <c r="N15" s="3" t="str">
        <f t="shared" si="6"/>
        <v>及格</v>
      </c>
      <c r="P15" s="19" t="s">
        <v>171</v>
      </c>
      <c r="Q15" s="21" t="s">
        <v>173</v>
      </c>
      <c r="R15" s="16" t="s">
        <v>186</v>
      </c>
      <c r="S15" s="11"/>
      <c r="T15" s="12"/>
      <c r="U15" s="12"/>
      <c r="V15" s="12"/>
    </row>
    <row r="16" spans="1:22" ht="15" customHeight="1" x14ac:dyDescent="0.3">
      <c r="A16" s="2" t="s">
        <v>208</v>
      </c>
      <c r="B16" s="2" t="s">
        <v>7</v>
      </c>
      <c r="C16" s="3" t="str">
        <f t="shared" si="0"/>
        <v>f150111</v>
      </c>
      <c r="D16" s="1" t="s">
        <v>79</v>
      </c>
      <c r="E16" s="1" t="s">
        <v>149</v>
      </c>
      <c r="F16" s="3" t="str">
        <f t="shared" si="1"/>
        <v>男</v>
      </c>
      <c r="G16" s="3">
        <f t="shared" si="2"/>
        <v>27</v>
      </c>
      <c r="H16" s="2">
        <v>59</v>
      </c>
      <c r="I16" s="2">
        <v>36</v>
      </c>
      <c r="J16" s="2">
        <v>96</v>
      </c>
      <c r="K16" s="14">
        <f t="shared" si="3"/>
        <v>63.666666666666664</v>
      </c>
      <c r="L16" s="3">
        <f t="shared" si="4"/>
        <v>39</v>
      </c>
      <c r="M16" s="3" t="str">
        <f t="shared" si="5"/>
        <v>及格</v>
      </c>
      <c r="N16" s="3" t="str">
        <f t="shared" si="6"/>
        <v>及格</v>
      </c>
      <c r="P16" s="20"/>
      <c r="Q16" s="22"/>
      <c r="R16" s="17"/>
      <c r="S16" s="11"/>
      <c r="T16" s="12"/>
      <c r="U16" s="12"/>
      <c r="V16" s="12"/>
    </row>
    <row r="17" spans="1:21" ht="15" customHeight="1" x14ac:dyDescent="0.3">
      <c r="A17" s="2" t="s">
        <v>209</v>
      </c>
      <c r="B17" s="2" t="s">
        <v>76</v>
      </c>
      <c r="C17" s="3" t="str">
        <f t="shared" si="0"/>
        <v>f150117</v>
      </c>
      <c r="D17" s="1" t="s">
        <v>138</v>
      </c>
      <c r="E17" s="1" t="s">
        <v>150</v>
      </c>
      <c r="F17" s="3" t="str">
        <f t="shared" si="1"/>
        <v>女</v>
      </c>
      <c r="G17" s="3">
        <f t="shared" si="2"/>
        <v>29</v>
      </c>
      <c r="H17" s="2" t="s">
        <v>10</v>
      </c>
      <c r="I17" s="2">
        <v>57</v>
      </c>
      <c r="J17" s="2">
        <v>91</v>
      </c>
      <c r="K17" s="14">
        <f t="shared" si="3"/>
        <v>74</v>
      </c>
      <c r="L17" s="3">
        <f t="shared" si="4"/>
        <v>17</v>
      </c>
      <c r="M17" s="3" t="str">
        <f t="shared" si="5"/>
        <v>中等</v>
      </c>
      <c r="N17" s="3" t="str">
        <f t="shared" si="6"/>
        <v>中等</v>
      </c>
      <c r="P17" s="7" t="s">
        <v>266</v>
      </c>
      <c r="Q17" s="9" t="s">
        <v>149</v>
      </c>
      <c r="R17" s="10">
        <f>AVERAGEIFS($J$3:$J$72,$C$3:$C$72,P17,$E$3:$E$72,Q17)</f>
        <v>75.333333333333329</v>
      </c>
      <c r="S17"/>
      <c r="T17"/>
      <c r="U17"/>
    </row>
    <row r="18" spans="1:21" ht="15" customHeight="1" x14ac:dyDescent="0.3">
      <c r="A18" s="2" t="s">
        <v>210</v>
      </c>
      <c r="B18" s="2" t="s">
        <v>77</v>
      </c>
      <c r="C18" s="3" t="str">
        <f t="shared" si="0"/>
        <v>f150117</v>
      </c>
      <c r="D18" s="1" t="s">
        <v>139</v>
      </c>
      <c r="E18" s="1" t="s">
        <v>149</v>
      </c>
      <c r="F18" s="3" t="str">
        <f t="shared" si="1"/>
        <v>男</v>
      </c>
      <c r="G18" s="3">
        <f t="shared" si="2"/>
        <v>28</v>
      </c>
      <c r="H18" s="2">
        <v>75</v>
      </c>
      <c r="I18" s="2">
        <v>57</v>
      </c>
      <c r="J18" s="2">
        <v>46</v>
      </c>
      <c r="K18" s="14">
        <f t="shared" si="3"/>
        <v>59.333333333333336</v>
      </c>
      <c r="L18" s="3">
        <f t="shared" si="4"/>
        <v>49</v>
      </c>
      <c r="M18" s="3" t="str">
        <f t="shared" si="5"/>
        <v>不及格</v>
      </c>
      <c r="N18" s="3" t="str">
        <f t="shared" si="6"/>
        <v>不及格</v>
      </c>
      <c r="P18" s="7" t="s">
        <v>267</v>
      </c>
      <c r="Q18" s="9" t="s">
        <v>174</v>
      </c>
      <c r="R18" s="10">
        <f>AVERAGEIFS($J$3:$J$72,$C$3:$C$72,P18,$E$3:$E$72,Q18)</f>
        <v>84</v>
      </c>
      <c r="S18"/>
      <c r="T18"/>
      <c r="U18"/>
    </row>
    <row r="19" spans="1:21" ht="15" customHeight="1" x14ac:dyDescent="0.3">
      <c r="A19" s="2" t="s">
        <v>211</v>
      </c>
      <c r="B19" s="2" t="s">
        <v>74</v>
      </c>
      <c r="C19" s="3" t="str">
        <f t="shared" si="0"/>
        <v>f150117</v>
      </c>
      <c r="D19" s="1" t="s">
        <v>136</v>
      </c>
      <c r="E19" s="1" t="s">
        <v>151</v>
      </c>
      <c r="F19" s="3" t="str">
        <f t="shared" si="1"/>
        <v>女</v>
      </c>
      <c r="G19" s="3">
        <f t="shared" si="2"/>
        <v>28</v>
      </c>
      <c r="H19" s="2">
        <v>98</v>
      </c>
      <c r="I19" s="2">
        <v>53</v>
      </c>
      <c r="J19" s="2">
        <v>84</v>
      </c>
      <c r="K19" s="14">
        <f t="shared" si="3"/>
        <v>78.333333333333329</v>
      </c>
      <c r="L19" s="3">
        <f t="shared" si="4"/>
        <v>12</v>
      </c>
      <c r="M19" s="3" t="str">
        <f t="shared" si="5"/>
        <v>中等</v>
      </c>
      <c r="N19" s="3" t="str">
        <f t="shared" si="6"/>
        <v>中等</v>
      </c>
      <c r="S19"/>
      <c r="T19"/>
      <c r="U19"/>
    </row>
    <row r="20" spans="1:21" ht="15" customHeight="1" x14ac:dyDescent="0.3">
      <c r="A20" s="2" t="s">
        <v>212</v>
      </c>
      <c r="B20" s="2" t="s">
        <v>64</v>
      </c>
      <c r="C20" s="3" t="str">
        <f t="shared" si="0"/>
        <v>f150116</v>
      </c>
      <c r="D20" s="1" t="s">
        <v>127</v>
      </c>
      <c r="E20" s="1" t="s">
        <v>153</v>
      </c>
      <c r="F20" s="3" t="str">
        <f t="shared" si="1"/>
        <v>女</v>
      </c>
      <c r="G20" s="3">
        <f t="shared" si="2"/>
        <v>28</v>
      </c>
      <c r="H20" s="2">
        <v>88</v>
      </c>
      <c r="I20" s="2">
        <v>61</v>
      </c>
      <c r="J20" s="2">
        <v>78</v>
      </c>
      <c r="K20" s="14">
        <f t="shared" si="3"/>
        <v>75.666666666666671</v>
      </c>
      <c r="L20" s="3">
        <f t="shared" si="4"/>
        <v>16</v>
      </c>
      <c r="M20" s="3" t="str">
        <f t="shared" si="5"/>
        <v>中等</v>
      </c>
      <c r="N20" s="3" t="str">
        <f t="shared" si="6"/>
        <v>中等</v>
      </c>
      <c r="P20" s="6" t="s">
        <v>175</v>
      </c>
      <c r="Q20" s="6" t="s">
        <v>176</v>
      </c>
      <c r="R20" s="6" t="s">
        <v>177</v>
      </c>
      <c r="S20" s="6" t="s">
        <v>178</v>
      </c>
    </row>
    <row r="21" spans="1:21" ht="15" customHeight="1" x14ac:dyDescent="0.3">
      <c r="A21" s="2" t="s">
        <v>213</v>
      </c>
      <c r="B21" s="2" t="s">
        <v>27</v>
      </c>
      <c r="C21" s="3" t="str">
        <f t="shared" si="0"/>
        <v>f150112</v>
      </c>
      <c r="D21" s="1" t="s">
        <v>96</v>
      </c>
      <c r="E21" s="1" t="s">
        <v>151</v>
      </c>
      <c r="F21" s="3" t="str">
        <f t="shared" si="1"/>
        <v>女</v>
      </c>
      <c r="G21" s="3">
        <f t="shared" si="2"/>
        <v>28</v>
      </c>
      <c r="H21" s="2">
        <v>80</v>
      </c>
      <c r="I21" s="2">
        <v>86</v>
      </c>
      <c r="J21" s="2">
        <v>73</v>
      </c>
      <c r="K21" s="14">
        <f t="shared" si="3"/>
        <v>79.666666666666671</v>
      </c>
      <c r="L21" s="3">
        <f t="shared" si="4"/>
        <v>7</v>
      </c>
      <c r="M21" s="3" t="str">
        <f t="shared" si="5"/>
        <v>中等</v>
      </c>
      <c r="N21" s="3" t="str">
        <f t="shared" si="6"/>
        <v>中等</v>
      </c>
      <c r="P21" s="7" t="s">
        <v>214</v>
      </c>
      <c r="Q21" s="8" t="str">
        <f>VLOOKUP($P$21,$A$3:$J$72,2,0)</f>
        <v>张姗姗</v>
      </c>
      <c r="R21" s="8" t="str">
        <f>VLOOKUP($P$21,$A$3:$J$72,4,0)</f>
        <v>330382199302091760</v>
      </c>
      <c r="S21" s="8">
        <f>VLOOKUP($P$21,$A$3:$L$72,12,0)</f>
        <v>5</v>
      </c>
    </row>
    <row r="22" spans="1:21" ht="15" customHeight="1" x14ac:dyDescent="0.3">
      <c r="A22" s="2" t="s">
        <v>215</v>
      </c>
      <c r="B22" s="2" t="s">
        <v>38</v>
      </c>
      <c r="C22" s="3" t="str">
        <f t="shared" si="0"/>
        <v>f150114</v>
      </c>
      <c r="D22" s="1" t="s">
        <v>105</v>
      </c>
      <c r="E22" s="1" t="s">
        <v>151</v>
      </c>
      <c r="F22" s="3" t="str">
        <f t="shared" si="1"/>
        <v>男</v>
      </c>
      <c r="G22" s="3">
        <f t="shared" si="2"/>
        <v>27</v>
      </c>
      <c r="H22" s="2">
        <v>29</v>
      </c>
      <c r="I22" s="2">
        <v>64</v>
      </c>
      <c r="J22" s="2">
        <v>59</v>
      </c>
      <c r="K22" s="14">
        <f t="shared" si="3"/>
        <v>50.666666666666664</v>
      </c>
      <c r="L22" s="3">
        <f t="shared" si="4"/>
        <v>59</v>
      </c>
      <c r="M22" s="3" t="str">
        <f t="shared" si="5"/>
        <v>不及格</v>
      </c>
      <c r="N22" s="3" t="str">
        <f t="shared" si="6"/>
        <v>不及格</v>
      </c>
    </row>
    <row r="23" spans="1:21" ht="15" customHeight="1" x14ac:dyDescent="0.3">
      <c r="A23" s="2" t="s">
        <v>216</v>
      </c>
      <c r="B23" s="2" t="s">
        <v>32</v>
      </c>
      <c r="C23" s="3" t="str">
        <f t="shared" si="0"/>
        <v>f150113</v>
      </c>
      <c r="D23" s="1" t="s">
        <v>101</v>
      </c>
      <c r="E23" s="1" t="s">
        <v>153</v>
      </c>
      <c r="F23" s="3" t="str">
        <f t="shared" si="1"/>
        <v>女</v>
      </c>
      <c r="G23" s="3">
        <f t="shared" si="2"/>
        <v>27</v>
      </c>
      <c r="H23" s="2">
        <v>88</v>
      </c>
      <c r="I23" s="2">
        <v>78</v>
      </c>
      <c r="J23" s="2">
        <v>71</v>
      </c>
      <c r="K23" s="14">
        <f t="shared" si="3"/>
        <v>79</v>
      </c>
      <c r="L23" s="3">
        <f t="shared" si="4"/>
        <v>9</v>
      </c>
      <c r="M23" s="3" t="str">
        <f t="shared" si="5"/>
        <v>中等</v>
      </c>
      <c r="N23" s="3" t="str">
        <f t="shared" si="6"/>
        <v>中等</v>
      </c>
      <c r="P23" s="6" t="s">
        <v>181</v>
      </c>
      <c r="Q23" s="6" t="s">
        <v>182</v>
      </c>
    </row>
    <row r="24" spans="1:21" ht="15" customHeight="1" x14ac:dyDescent="0.3">
      <c r="A24" s="2" t="s">
        <v>217</v>
      </c>
      <c r="B24" s="2" t="s">
        <v>40</v>
      </c>
      <c r="C24" s="3" t="str">
        <f t="shared" si="0"/>
        <v>f150114</v>
      </c>
      <c r="D24" s="1" t="s">
        <v>106</v>
      </c>
      <c r="E24" s="1" t="s">
        <v>149</v>
      </c>
      <c r="F24" s="3" t="str">
        <f t="shared" si="1"/>
        <v>男</v>
      </c>
      <c r="G24" s="3">
        <f t="shared" si="2"/>
        <v>30</v>
      </c>
      <c r="H24" s="2">
        <v>44</v>
      </c>
      <c r="I24" s="2" t="s">
        <v>10</v>
      </c>
      <c r="J24" s="2">
        <v>50</v>
      </c>
      <c r="K24" s="14">
        <f t="shared" si="3"/>
        <v>47</v>
      </c>
      <c r="L24" s="3">
        <f t="shared" si="4"/>
        <v>64</v>
      </c>
      <c r="M24" s="3" t="str">
        <f t="shared" si="5"/>
        <v>不及格</v>
      </c>
      <c r="N24" s="3" t="str">
        <f t="shared" si="6"/>
        <v>不及格</v>
      </c>
      <c r="P24" s="7">
        <v>0</v>
      </c>
      <c r="Q24" s="7" t="s">
        <v>143</v>
      </c>
    </row>
    <row r="25" spans="1:21" ht="15" customHeight="1" x14ac:dyDescent="0.3">
      <c r="A25" s="2" t="s">
        <v>218</v>
      </c>
      <c r="B25" s="2" t="s">
        <v>70</v>
      </c>
      <c r="C25" s="3" t="str">
        <f t="shared" si="0"/>
        <v>f150117</v>
      </c>
      <c r="D25" s="1" t="s">
        <v>132</v>
      </c>
      <c r="E25" s="1" t="s">
        <v>149</v>
      </c>
      <c r="F25" s="3" t="str">
        <f t="shared" si="1"/>
        <v>女</v>
      </c>
      <c r="G25" s="3">
        <f t="shared" si="2"/>
        <v>28</v>
      </c>
      <c r="H25" s="2">
        <v>88</v>
      </c>
      <c r="I25" s="2">
        <v>24</v>
      </c>
      <c r="J25" s="2">
        <v>93</v>
      </c>
      <c r="K25" s="14">
        <f t="shared" si="3"/>
        <v>68.333333333333329</v>
      </c>
      <c r="L25" s="3">
        <f t="shared" si="4"/>
        <v>28</v>
      </c>
      <c r="M25" s="3" t="str">
        <f t="shared" si="5"/>
        <v>及格</v>
      </c>
      <c r="N25" s="3" t="str">
        <f t="shared" si="6"/>
        <v>及格</v>
      </c>
      <c r="P25" s="7">
        <v>60</v>
      </c>
      <c r="Q25" s="7" t="s">
        <v>144</v>
      </c>
    </row>
    <row r="26" spans="1:21" ht="15" customHeight="1" x14ac:dyDescent="0.3">
      <c r="A26" s="2" t="s">
        <v>219</v>
      </c>
      <c r="B26" s="2" t="s">
        <v>54</v>
      </c>
      <c r="C26" s="3" t="str">
        <f t="shared" si="0"/>
        <v>f150115</v>
      </c>
      <c r="D26" s="1" t="s">
        <v>118</v>
      </c>
      <c r="E26" s="1" t="s">
        <v>149</v>
      </c>
      <c r="F26" s="3" t="str">
        <f t="shared" si="1"/>
        <v>男</v>
      </c>
      <c r="G26" s="3">
        <f t="shared" si="2"/>
        <v>28</v>
      </c>
      <c r="H26" s="2">
        <v>90</v>
      </c>
      <c r="I26" s="2">
        <v>24</v>
      </c>
      <c r="J26" s="2">
        <v>90</v>
      </c>
      <c r="K26" s="14">
        <f t="shared" si="3"/>
        <v>68</v>
      </c>
      <c r="L26" s="3">
        <f t="shared" si="4"/>
        <v>29</v>
      </c>
      <c r="M26" s="3" t="str">
        <f t="shared" si="5"/>
        <v>及格</v>
      </c>
      <c r="N26" s="3" t="str">
        <f t="shared" si="6"/>
        <v>及格</v>
      </c>
      <c r="P26" s="7">
        <v>70</v>
      </c>
      <c r="Q26" s="7" t="s">
        <v>145</v>
      </c>
    </row>
    <row r="27" spans="1:21" ht="15" customHeight="1" x14ac:dyDescent="0.3">
      <c r="A27" s="2" t="s">
        <v>220</v>
      </c>
      <c r="B27" s="2" t="s">
        <v>67</v>
      </c>
      <c r="C27" s="3" t="str">
        <f t="shared" si="0"/>
        <v>f150116</v>
      </c>
      <c r="D27" s="1" t="s">
        <v>129</v>
      </c>
      <c r="E27" s="1" t="s">
        <v>149</v>
      </c>
      <c r="F27" s="3" t="str">
        <f t="shared" si="1"/>
        <v>男</v>
      </c>
      <c r="G27" s="3">
        <f t="shared" si="2"/>
        <v>28</v>
      </c>
      <c r="H27" s="2">
        <v>90</v>
      </c>
      <c r="I27" s="2">
        <v>39</v>
      </c>
      <c r="J27" s="2" t="s">
        <v>10</v>
      </c>
      <c r="K27" s="14">
        <f t="shared" si="3"/>
        <v>64.5</v>
      </c>
      <c r="L27" s="3">
        <f t="shared" si="4"/>
        <v>37</v>
      </c>
      <c r="M27" s="3" t="str">
        <f t="shared" si="5"/>
        <v>及格</v>
      </c>
      <c r="N27" s="3" t="str">
        <f t="shared" si="6"/>
        <v>及格</v>
      </c>
      <c r="P27" s="7">
        <v>80</v>
      </c>
      <c r="Q27" s="7" t="s">
        <v>146</v>
      </c>
    </row>
    <row r="28" spans="1:21" ht="15" customHeight="1" x14ac:dyDescent="0.3">
      <c r="A28" s="2" t="s">
        <v>221</v>
      </c>
      <c r="B28" s="2" t="s">
        <v>11</v>
      </c>
      <c r="C28" s="3" t="str">
        <f t="shared" si="0"/>
        <v>f150111</v>
      </c>
      <c r="D28" s="1" t="s">
        <v>82</v>
      </c>
      <c r="E28" s="1" t="s">
        <v>151</v>
      </c>
      <c r="F28" s="3" t="str">
        <f t="shared" si="1"/>
        <v>男</v>
      </c>
      <c r="G28" s="3">
        <f t="shared" si="2"/>
        <v>30</v>
      </c>
      <c r="H28" s="2">
        <v>85</v>
      </c>
      <c r="I28" s="2">
        <v>80</v>
      </c>
      <c r="J28" s="2">
        <v>92</v>
      </c>
      <c r="K28" s="14">
        <f t="shared" si="3"/>
        <v>85.666666666666671</v>
      </c>
      <c r="L28" s="3">
        <f t="shared" si="4"/>
        <v>2</v>
      </c>
      <c r="M28" s="3" t="str">
        <f t="shared" si="5"/>
        <v>良好</v>
      </c>
      <c r="N28" s="3" t="str">
        <f t="shared" si="6"/>
        <v>良好</v>
      </c>
      <c r="P28" s="7">
        <v>90</v>
      </c>
      <c r="Q28" s="7" t="s">
        <v>147</v>
      </c>
    </row>
    <row r="29" spans="1:21" ht="15" customHeight="1" x14ac:dyDescent="0.3">
      <c r="A29" s="2" t="s">
        <v>222</v>
      </c>
      <c r="B29" s="2" t="s">
        <v>66</v>
      </c>
      <c r="C29" s="3" t="str">
        <f t="shared" si="0"/>
        <v>f150116</v>
      </c>
      <c r="D29" s="1" t="s">
        <v>165</v>
      </c>
      <c r="E29" s="1" t="s">
        <v>157</v>
      </c>
      <c r="F29" s="3" t="str">
        <f t="shared" si="1"/>
        <v>男</v>
      </c>
      <c r="G29" s="3">
        <f t="shared" si="2"/>
        <v>27</v>
      </c>
      <c r="H29" s="2">
        <v>32</v>
      </c>
      <c r="I29" s="2">
        <v>24</v>
      </c>
      <c r="J29" s="2">
        <v>62</v>
      </c>
      <c r="K29" s="14">
        <f t="shared" si="3"/>
        <v>39.333333333333336</v>
      </c>
      <c r="L29" s="3">
        <f t="shared" si="4"/>
        <v>69</v>
      </c>
      <c r="M29" s="3" t="str">
        <f t="shared" si="5"/>
        <v>不及格</v>
      </c>
      <c r="N29" s="3" t="str">
        <f t="shared" si="6"/>
        <v>不及格</v>
      </c>
    </row>
    <row r="30" spans="1:21" ht="15" customHeight="1" x14ac:dyDescent="0.3">
      <c r="A30" s="2" t="s">
        <v>223</v>
      </c>
      <c r="B30" s="2" t="s">
        <v>63</v>
      </c>
      <c r="C30" s="3" t="str">
        <f t="shared" si="0"/>
        <v>f150116</v>
      </c>
      <c r="D30" s="1" t="s">
        <v>126</v>
      </c>
      <c r="E30" s="1" t="s">
        <v>149</v>
      </c>
      <c r="F30" s="3" t="str">
        <f t="shared" si="1"/>
        <v>女</v>
      </c>
      <c r="G30" s="3">
        <f t="shared" si="2"/>
        <v>29</v>
      </c>
      <c r="H30" s="2">
        <v>57</v>
      </c>
      <c r="I30" s="2">
        <v>98</v>
      </c>
      <c r="J30" s="2">
        <v>65</v>
      </c>
      <c r="K30" s="14">
        <f t="shared" si="3"/>
        <v>73.333333333333329</v>
      </c>
      <c r="L30" s="3">
        <f t="shared" si="4"/>
        <v>19</v>
      </c>
      <c r="M30" s="3" t="str">
        <f t="shared" si="5"/>
        <v>中等</v>
      </c>
      <c r="N30" s="3" t="str">
        <f t="shared" si="6"/>
        <v>中等</v>
      </c>
      <c r="P30" s="6" t="s">
        <v>175</v>
      </c>
      <c r="Q30" s="6" t="s">
        <v>180</v>
      </c>
    </row>
    <row r="31" spans="1:21" ht="15" customHeight="1" x14ac:dyDescent="0.3">
      <c r="A31" s="2" t="s">
        <v>224</v>
      </c>
      <c r="B31" s="2" t="s">
        <v>62</v>
      </c>
      <c r="C31" s="3" t="str">
        <f t="shared" si="0"/>
        <v>f150116</v>
      </c>
      <c r="D31" s="1" t="s">
        <v>166</v>
      </c>
      <c r="E31" s="1" t="s">
        <v>158</v>
      </c>
      <c r="F31" s="3" t="str">
        <f t="shared" si="1"/>
        <v>女</v>
      </c>
      <c r="G31" s="3">
        <f t="shared" si="2"/>
        <v>29</v>
      </c>
      <c r="H31" s="2">
        <v>21</v>
      </c>
      <c r="I31" s="2">
        <v>77</v>
      </c>
      <c r="J31" s="2" t="s">
        <v>10</v>
      </c>
      <c r="K31" s="14">
        <f t="shared" si="3"/>
        <v>49</v>
      </c>
      <c r="L31" s="3">
        <f t="shared" si="4"/>
        <v>61</v>
      </c>
      <c r="M31" s="3" t="str">
        <f t="shared" si="5"/>
        <v>不及格</v>
      </c>
      <c r="N31" s="3" t="str">
        <f t="shared" si="6"/>
        <v>不及格</v>
      </c>
      <c r="P31" s="7" t="s">
        <v>225</v>
      </c>
      <c r="Q31" s="8" t="str">
        <f>REPLACEB(P31,3,1,4)</f>
        <v>f14011801</v>
      </c>
    </row>
    <row r="32" spans="1:21" ht="15" customHeight="1" x14ac:dyDescent="0.3">
      <c r="A32" s="2" t="s">
        <v>226</v>
      </c>
      <c r="B32" s="2" t="s">
        <v>71</v>
      </c>
      <c r="C32" s="3" t="str">
        <f t="shared" si="0"/>
        <v>f150117</v>
      </c>
      <c r="D32" s="1" t="s">
        <v>133</v>
      </c>
      <c r="E32" s="1" t="s">
        <v>150</v>
      </c>
      <c r="F32" s="3" t="str">
        <f t="shared" si="1"/>
        <v>男</v>
      </c>
      <c r="G32" s="3">
        <f t="shared" si="2"/>
        <v>29</v>
      </c>
      <c r="H32" s="2">
        <v>63</v>
      </c>
      <c r="I32" s="2">
        <v>46</v>
      </c>
      <c r="J32" s="2">
        <v>75</v>
      </c>
      <c r="K32" s="14">
        <f t="shared" si="3"/>
        <v>61.333333333333336</v>
      </c>
      <c r="L32" s="3">
        <f t="shared" si="4"/>
        <v>45</v>
      </c>
      <c r="M32" s="3" t="str">
        <f t="shared" si="5"/>
        <v>及格</v>
      </c>
      <c r="N32" s="3" t="str">
        <f t="shared" si="6"/>
        <v>及格</v>
      </c>
    </row>
    <row r="33" spans="1:24" ht="15" customHeight="1" x14ac:dyDescent="0.3">
      <c r="A33" s="2" t="s">
        <v>227</v>
      </c>
      <c r="B33" s="2" t="s">
        <v>23</v>
      </c>
      <c r="C33" s="3" t="str">
        <f t="shared" si="0"/>
        <v>f150112</v>
      </c>
      <c r="D33" s="1" t="s">
        <v>92</v>
      </c>
      <c r="E33" s="1" t="s">
        <v>150</v>
      </c>
      <c r="F33" s="3" t="str">
        <f t="shared" si="1"/>
        <v>女</v>
      </c>
      <c r="G33" s="3">
        <f t="shared" si="2"/>
        <v>28</v>
      </c>
      <c r="H33" s="2">
        <v>82</v>
      </c>
      <c r="I33" s="2">
        <v>91</v>
      </c>
      <c r="J33" s="2">
        <v>63</v>
      </c>
      <c r="K33" s="14">
        <f t="shared" si="3"/>
        <v>78.666666666666671</v>
      </c>
      <c r="L33" s="3">
        <f t="shared" si="4"/>
        <v>10</v>
      </c>
      <c r="M33" s="3" t="str">
        <f t="shared" si="5"/>
        <v>中等</v>
      </c>
      <c r="N33" s="3" t="str">
        <f t="shared" si="6"/>
        <v>中等</v>
      </c>
    </row>
    <row r="34" spans="1:24" ht="15" customHeight="1" x14ac:dyDescent="0.3">
      <c r="A34" s="2" t="s">
        <v>228</v>
      </c>
      <c r="B34" s="2" t="s">
        <v>26</v>
      </c>
      <c r="C34" s="3" t="str">
        <f t="shared" si="0"/>
        <v>f150112</v>
      </c>
      <c r="D34" s="1" t="s">
        <v>95</v>
      </c>
      <c r="E34" s="1" t="s">
        <v>150</v>
      </c>
      <c r="F34" s="3" t="str">
        <f t="shared" si="1"/>
        <v>女</v>
      </c>
      <c r="G34" s="3">
        <f t="shared" si="2"/>
        <v>27</v>
      </c>
      <c r="H34" s="2">
        <v>69</v>
      </c>
      <c r="I34" s="2">
        <v>99</v>
      </c>
      <c r="J34" s="2">
        <v>23</v>
      </c>
      <c r="K34" s="14">
        <f t="shared" si="3"/>
        <v>63.666666666666664</v>
      </c>
      <c r="L34" s="3">
        <f t="shared" si="4"/>
        <v>39</v>
      </c>
      <c r="M34" s="3" t="str">
        <f t="shared" si="5"/>
        <v>及格</v>
      </c>
      <c r="N34" s="3" t="str">
        <f t="shared" si="6"/>
        <v>及格</v>
      </c>
    </row>
    <row r="35" spans="1:24" ht="15" customHeight="1" x14ac:dyDescent="0.3">
      <c r="A35" s="2" t="s">
        <v>229</v>
      </c>
      <c r="B35" s="2" t="s">
        <v>18</v>
      </c>
      <c r="C35" s="3" t="str">
        <f t="shared" ref="C35:C66" si="8">LEFT(A35,7)</f>
        <v>f150112</v>
      </c>
      <c r="D35" s="1" t="s">
        <v>87</v>
      </c>
      <c r="E35" s="1" t="s">
        <v>151</v>
      </c>
      <c r="F35" s="3" t="str">
        <f t="shared" ref="F35:F66" si="9">IF(MOD(MID(D35,17,1),2),"男","女")</f>
        <v>女</v>
      </c>
      <c r="G35" s="3">
        <f t="shared" ref="G35:G66" si="10">2021-MID(D35,7,4)</f>
        <v>29</v>
      </c>
      <c r="H35" s="2">
        <v>28</v>
      </c>
      <c r="I35" s="2">
        <v>50</v>
      </c>
      <c r="J35" s="2">
        <v>94</v>
      </c>
      <c r="K35" s="14">
        <f t="shared" ref="K35:K66" si="11">AVERAGE(H35:J35)</f>
        <v>57.333333333333336</v>
      </c>
      <c r="L35" s="3">
        <f t="shared" si="4"/>
        <v>52</v>
      </c>
      <c r="M35" s="3" t="str">
        <f t="shared" si="5"/>
        <v>不及格</v>
      </c>
      <c r="N35" s="3" t="str">
        <f t="shared" si="6"/>
        <v>不及格</v>
      </c>
    </row>
    <row r="36" spans="1:24" ht="15" customHeight="1" x14ac:dyDescent="0.3">
      <c r="A36" s="2" t="s">
        <v>230</v>
      </c>
      <c r="B36" s="2" t="s">
        <v>46</v>
      </c>
      <c r="C36" s="3" t="str">
        <f t="shared" si="8"/>
        <v>f150114</v>
      </c>
      <c r="D36" s="1" t="s">
        <v>112</v>
      </c>
      <c r="E36" s="1" t="s">
        <v>149</v>
      </c>
      <c r="F36" s="3" t="str">
        <f t="shared" si="9"/>
        <v>女</v>
      </c>
      <c r="G36" s="3">
        <f t="shared" si="10"/>
        <v>28</v>
      </c>
      <c r="H36" s="2">
        <v>97</v>
      </c>
      <c r="I36" s="2">
        <v>33</v>
      </c>
      <c r="J36" s="2">
        <v>41</v>
      </c>
      <c r="K36" s="14">
        <f t="shared" si="11"/>
        <v>57</v>
      </c>
      <c r="L36" s="3">
        <f t="shared" si="4"/>
        <v>53</v>
      </c>
      <c r="M36" s="3" t="str">
        <f t="shared" si="5"/>
        <v>不及格</v>
      </c>
      <c r="N36" s="3" t="str">
        <f t="shared" si="6"/>
        <v>不及格</v>
      </c>
    </row>
    <row r="37" spans="1:24" ht="15" customHeight="1" x14ac:dyDescent="0.3">
      <c r="A37" s="2" t="s">
        <v>231</v>
      </c>
      <c r="B37" s="2" t="s">
        <v>41</v>
      </c>
      <c r="C37" s="3" t="str">
        <f t="shared" si="8"/>
        <v>f150114</v>
      </c>
      <c r="D37" s="1" t="s">
        <v>107</v>
      </c>
      <c r="E37" s="1" t="s">
        <v>149</v>
      </c>
      <c r="F37" s="3" t="str">
        <f t="shared" si="9"/>
        <v>女</v>
      </c>
      <c r="G37" s="3">
        <f t="shared" si="10"/>
        <v>28</v>
      </c>
      <c r="H37" s="2">
        <v>73</v>
      </c>
      <c r="I37" s="2">
        <v>40</v>
      </c>
      <c r="J37" s="2">
        <v>72</v>
      </c>
      <c r="K37" s="14">
        <f t="shared" si="11"/>
        <v>61.666666666666664</v>
      </c>
      <c r="L37" s="3">
        <f t="shared" si="4"/>
        <v>43</v>
      </c>
      <c r="M37" s="3" t="str">
        <f t="shared" si="5"/>
        <v>及格</v>
      </c>
      <c r="N37" s="3" t="str">
        <f t="shared" si="6"/>
        <v>及格</v>
      </c>
    </row>
    <row r="38" spans="1:24" ht="15" customHeight="1" x14ac:dyDescent="0.3">
      <c r="A38" s="2" t="s">
        <v>232</v>
      </c>
      <c r="B38" s="2" t="s">
        <v>39</v>
      </c>
      <c r="C38" s="3" t="str">
        <f t="shared" si="8"/>
        <v>f150114</v>
      </c>
      <c r="D38" s="1" t="s">
        <v>167</v>
      </c>
      <c r="E38" s="1" t="s">
        <v>159</v>
      </c>
      <c r="F38" s="3" t="str">
        <f t="shared" si="9"/>
        <v>女</v>
      </c>
      <c r="G38" s="3">
        <f t="shared" si="10"/>
        <v>29</v>
      </c>
      <c r="H38" s="2">
        <v>42</v>
      </c>
      <c r="I38" s="2">
        <v>76</v>
      </c>
      <c r="J38" s="2">
        <v>45</v>
      </c>
      <c r="K38" s="14">
        <f t="shared" si="11"/>
        <v>54.333333333333336</v>
      </c>
      <c r="L38" s="3">
        <f t="shared" si="4"/>
        <v>54</v>
      </c>
      <c r="M38" s="3" t="str">
        <f t="shared" si="5"/>
        <v>不及格</v>
      </c>
      <c r="N38" s="3" t="str">
        <f t="shared" si="6"/>
        <v>不及格</v>
      </c>
    </row>
    <row r="39" spans="1:24" ht="15" customHeight="1" x14ac:dyDescent="0.3">
      <c r="A39" s="2" t="s">
        <v>233</v>
      </c>
      <c r="B39" s="2" t="s">
        <v>72</v>
      </c>
      <c r="C39" s="3" t="str">
        <f t="shared" si="8"/>
        <v>f150117</v>
      </c>
      <c r="D39" s="1" t="s">
        <v>134</v>
      </c>
      <c r="E39" s="1" t="s">
        <v>153</v>
      </c>
      <c r="F39" s="3" t="str">
        <f t="shared" si="9"/>
        <v>女</v>
      </c>
      <c r="G39" s="3">
        <f t="shared" si="10"/>
        <v>29</v>
      </c>
      <c r="H39" s="2">
        <v>77</v>
      </c>
      <c r="I39" s="2">
        <v>88</v>
      </c>
      <c r="J39" s="2">
        <v>66</v>
      </c>
      <c r="K39" s="14">
        <f t="shared" si="11"/>
        <v>77</v>
      </c>
      <c r="L39" s="3">
        <f t="shared" si="4"/>
        <v>13</v>
      </c>
      <c r="M39" s="3" t="str">
        <f t="shared" si="5"/>
        <v>中等</v>
      </c>
      <c r="N39" s="3" t="str">
        <f t="shared" si="6"/>
        <v>中等</v>
      </c>
    </row>
    <row r="40" spans="1:24" ht="15" customHeight="1" x14ac:dyDescent="0.3">
      <c r="A40" s="2" t="s">
        <v>234</v>
      </c>
      <c r="B40" s="2" t="s">
        <v>21</v>
      </c>
      <c r="C40" s="3" t="str">
        <f t="shared" si="8"/>
        <v>f150112</v>
      </c>
      <c r="D40" s="1" t="s">
        <v>90</v>
      </c>
      <c r="E40" s="1" t="s">
        <v>149</v>
      </c>
      <c r="F40" s="3" t="str">
        <f t="shared" si="9"/>
        <v>女</v>
      </c>
      <c r="G40" s="3">
        <f t="shared" si="10"/>
        <v>28</v>
      </c>
      <c r="H40" s="2" t="s">
        <v>10</v>
      </c>
      <c r="I40" s="2">
        <v>46</v>
      </c>
      <c r="J40" s="2">
        <v>72</v>
      </c>
      <c r="K40" s="14">
        <f t="shared" si="11"/>
        <v>59</v>
      </c>
      <c r="L40" s="3">
        <f t="shared" si="4"/>
        <v>50</v>
      </c>
      <c r="M40" s="3" t="str">
        <f t="shared" si="5"/>
        <v>不及格</v>
      </c>
      <c r="N40" s="3" t="str">
        <f t="shared" si="6"/>
        <v>不及格</v>
      </c>
    </row>
    <row r="41" spans="1:24" ht="15" customHeight="1" x14ac:dyDescent="0.3">
      <c r="A41" s="2" t="s">
        <v>235</v>
      </c>
      <c r="B41" s="2" t="s">
        <v>25</v>
      </c>
      <c r="C41" s="3" t="str">
        <f t="shared" si="8"/>
        <v>f150112</v>
      </c>
      <c r="D41" s="1" t="s">
        <v>94</v>
      </c>
      <c r="E41" s="1" t="s">
        <v>153</v>
      </c>
      <c r="F41" s="3" t="str">
        <f t="shared" si="9"/>
        <v>女</v>
      </c>
      <c r="G41" s="3">
        <f t="shared" si="10"/>
        <v>28</v>
      </c>
      <c r="H41" s="2">
        <v>41</v>
      </c>
      <c r="I41" s="2">
        <v>39</v>
      </c>
      <c r="J41" s="2">
        <v>77</v>
      </c>
      <c r="K41" s="14">
        <f t="shared" si="11"/>
        <v>52.333333333333336</v>
      </c>
      <c r="L41" s="3">
        <f t="shared" si="4"/>
        <v>58</v>
      </c>
      <c r="M41" s="3" t="str">
        <f t="shared" si="5"/>
        <v>不及格</v>
      </c>
      <c r="N41" s="3" t="str">
        <f t="shared" si="6"/>
        <v>不及格</v>
      </c>
    </row>
    <row r="42" spans="1:24" ht="15" customHeight="1" x14ac:dyDescent="0.3">
      <c r="A42" s="2" t="s">
        <v>236</v>
      </c>
      <c r="B42" s="2" t="s">
        <v>52</v>
      </c>
      <c r="C42" s="3" t="str">
        <f t="shared" si="8"/>
        <v>f150115</v>
      </c>
      <c r="D42" s="1" t="s">
        <v>168</v>
      </c>
      <c r="E42" s="1" t="s">
        <v>160</v>
      </c>
      <c r="F42" s="3" t="str">
        <f t="shared" si="9"/>
        <v>男</v>
      </c>
      <c r="G42" s="3">
        <f t="shared" si="10"/>
        <v>27</v>
      </c>
      <c r="H42" s="2">
        <v>47</v>
      </c>
      <c r="I42" s="2">
        <v>48</v>
      </c>
      <c r="J42" s="2">
        <v>94</v>
      </c>
      <c r="K42" s="14">
        <f t="shared" si="11"/>
        <v>63</v>
      </c>
      <c r="L42" s="3">
        <f t="shared" si="4"/>
        <v>42</v>
      </c>
      <c r="M42" s="3" t="str">
        <f t="shared" si="5"/>
        <v>及格</v>
      </c>
      <c r="N42" s="3" t="str">
        <f t="shared" si="6"/>
        <v>及格</v>
      </c>
    </row>
    <row r="43" spans="1:24" ht="15" customHeight="1" x14ac:dyDescent="0.3">
      <c r="A43" s="2" t="s">
        <v>237</v>
      </c>
      <c r="B43" s="2" t="s">
        <v>58</v>
      </c>
      <c r="C43" s="3" t="str">
        <f t="shared" si="8"/>
        <v>f150116</v>
      </c>
      <c r="D43" s="1" t="s">
        <v>122</v>
      </c>
      <c r="E43" s="1" t="s">
        <v>149</v>
      </c>
      <c r="F43" s="3" t="str">
        <f t="shared" si="9"/>
        <v>女</v>
      </c>
      <c r="G43" s="3">
        <f t="shared" si="10"/>
        <v>28</v>
      </c>
      <c r="H43" s="2">
        <v>26</v>
      </c>
      <c r="I43" s="2">
        <v>27</v>
      </c>
      <c r="J43" s="2">
        <v>73</v>
      </c>
      <c r="K43" s="14">
        <f t="shared" si="11"/>
        <v>42</v>
      </c>
      <c r="L43" s="3">
        <f t="shared" si="4"/>
        <v>67</v>
      </c>
      <c r="M43" s="3" t="str">
        <f t="shared" si="5"/>
        <v>不及格</v>
      </c>
      <c r="N43" s="3" t="str">
        <f t="shared" si="6"/>
        <v>不及格</v>
      </c>
      <c r="P43" s="11"/>
      <c r="Q43" s="12"/>
      <c r="R43" s="12"/>
      <c r="S43" s="12"/>
      <c r="T43"/>
      <c r="U43"/>
      <c r="V43"/>
      <c r="W43"/>
      <c r="X43"/>
    </row>
    <row r="44" spans="1:24" ht="15" customHeight="1" x14ac:dyDescent="0.3">
      <c r="A44" s="2" t="s">
        <v>238</v>
      </c>
      <c r="B44" s="2" t="s">
        <v>31</v>
      </c>
      <c r="C44" s="3" t="str">
        <f t="shared" si="8"/>
        <v>f150113</v>
      </c>
      <c r="D44" s="1" t="s">
        <v>100</v>
      </c>
      <c r="E44" s="1" t="s">
        <v>151</v>
      </c>
      <c r="F44" s="3" t="str">
        <f t="shared" si="9"/>
        <v>女</v>
      </c>
      <c r="G44" s="3">
        <f t="shared" si="10"/>
        <v>28</v>
      </c>
      <c r="H44" s="2">
        <v>89</v>
      </c>
      <c r="I44" s="2">
        <v>39</v>
      </c>
      <c r="J44" s="2">
        <v>83</v>
      </c>
      <c r="K44" s="14">
        <f t="shared" si="11"/>
        <v>70.333333333333329</v>
      </c>
      <c r="L44" s="3">
        <f t="shared" si="4"/>
        <v>24</v>
      </c>
      <c r="M44" s="3" t="str">
        <f t="shared" si="5"/>
        <v>中等</v>
      </c>
      <c r="N44" s="3" t="str">
        <f t="shared" si="6"/>
        <v>中等</v>
      </c>
      <c r="P44" s="11"/>
      <c r="Q44" s="12"/>
      <c r="R44" s="12"/>
      <c r="S44" s="12"/>
      <c r="T44"/>
      <c r="U44"/>
      <c r="V44"/>
      <c r="W44"/>
      <c r="X44"/>
    </row>
    <row r="45" spans="1:24" ht="15" customHeight="1" x14ac:dyDescent="0.3">
      <c r="A45" s="2" t="s">
        <v>239</v>
      </c>
      <c r="B45" s="2" t="s">
        <v>56</v>
      </c>
      <c r="C45" s="3" t="str">
        <f t="shared" si="8"/>
        <v>f150115</v>
      </c>
      <c r="D45" s="1" t="s">
        <v>120</v>
      </c>
      <c r="E45" s="1" t="s">
        <v>149</v>
      </c>
      <c r="F45" s="3" t="str">
        <f t="shared" si="9"/>
        <v>女</v>
      </c>
      <c r="G45" s="3">
        <f t="shared" si="10"/>
        <v>27</v>
      </c>
      <c r="H45" s="2">
        <v>64</v>
      </c>
      <c r="I45" s="2" t="s">
        <v>10</v>
      </c>
      <c r="J45" s="2">
        <v>88</v>
      </c>
      <c r="K45" s="14">
        <f t="shared" si="11"/>
        <v>76</v>
      </c>
      <c r="L45" s="3">
        <f t="shared" si="4"/>
        <v>15</v>
      </c>
      <c r="M45" s="3" t="str">
        <f t="shared" si="5"/>
        <v>中等</v>
      </c>
      <c r="N45" s="3" t="str">
        <f t="shared" si="6"/>
        <v>中等</v>
      </c>
      <c r="P45" s="11"/>
      <c r="Q45" s="12"/>
      <c r="R45" s="12"/>
      <c r="S45" s="12"/>
      <c r="T45"/>
      <c r="U45"/>
      <c r="V45"/>
      <c r="W45"/>
      <c r="X45"/>
    </row>
    <row r="46" spans="1:24" ht="15" customHeight="1" x14ac:dyDescent="0.3">
      <c r="A46" s="2" t="s">
        <v>240</v>
      </c>
      <c r="B46" s="2" t="s">
        <v>43</v>
      </c>
      <c r="C46" s="3" t="str">
        <f t="shared" si="8"/>
        <v>f150114</v>
      </c>
      <c r="D46" s="1" t="s">
        <v>109</v>
      </c>
      <c r="E46" s="1" t="s">
        <v>149</v>
      </c>
      <c r="F46" s="3" t="str">
        <f t="shared" si="9"/>
        <v>女</v>
      </c>
      <c r="G46" s="3">
        <f t="shared" si="10"/>
        <v>28</v>
      </c>
      <c r="H46" s="2">
        <v>71</v>
      </c>
      <c r="I46" s="2">
        <v>20</v>
      </c>
      <c r="J46" s="2">
        <v>49</v>
      </c>
      <c r="K46" s="14">
        <f t="shared" si="11"/>
        <v>46.666666666666664</v>
      </c>
      <c r="L46" s="3">
        <f t="shared" si="4"/>
        <v>65</v>
      </c>
      <c r="M46" s="3" t="str">
        <f t="shared" si="5"/>
        <v>不及格</v>
      </c>
      <c r="N46" s="3" t="str">
        <f t="shared" si="6"/>
        <v>不及格</v>
      </c>
      <c r="P46" s="11"/>
      <c r="Q46" s="12"/>
      <c r="R46" s="12"/>
      <c r="S46" s="12"/>
      <c r="T46"/>
      <c r="U46"/>
      <c r="V46"/>
      <c r="W46"/>
      <c r="X46"/>
    </row>
    <row r="47" spans="1:24" ht="15" customHeight="1" x14ac:dyDescent="0.3">
      <c r="A47" s="2" t="s">
        <v>241</v>
      </c>
      <c r="B47" s="2" t="s">
        <v>61</v>
      </c>
      <c r="C47" s="3" t="str">
        <f t="shared" si="8"/>
        <v>f150116</v>
      </c>
      <c r="D47" s="1" t="s">
        <v>125</v>
      </c>
      <c r="E47" s="1" t="s">
        <v>153</v>
      </c>
      <c r="F47" s="3" t="str">
        <f t="shared" si="9"/>
        <v>女</v>
      </c>
      <c r="G47" s="3">
        <f t="shared" si="10"/>
        <v>28</v>
      </c>
      <c r="H47" s="2">
        <v>89</v>
      </c>
      <c r="I47" s="2">
        <v>22</v>
      </c>
      <c r="J47" s="2">
        <v>96</v>
      </c>
      <c r="K47" s="14">
        <f t="shared" si="11"/>
        <v>69</v>
      </c>
      <c r="L47" s="3">
        <f t="shared" si="4"/>
        <v>27</v>
      </c>
      <c r="M47" s="3" t="str">
        <f t="shared" si="5"/>
        <v>及格</v>
      </c>
      <c r="N47" s="3" t="str">
        <f t="shared" si="6"/>
        <v>及格</v>
      </c>
      <c r="P47" s="11"/>
      <c r="Q47" s="12"/>
      <c r="R47" s="12"/>
      <c r="S47" s="12"/>
      <c r="T47"/>
      <c r="U47"/>
      <c r="V47"/>
      <c r="W47"/>
      <c r="X47"/>
    </row>
    <row r="48" spans="1:24" ht="15" customHeight="1" x14ac:dyDescent="0.3">
      <c r="A48" s="2" t="s">
        <v>214</v>
      </c>
      <c r="B48" s="2" t="s">
        <v>69</v>
      </c>
      <c r="C48" s="3" t="str">
        <f t="shared" si="8"/>
        <v>f150117</v>
      </c>
      <c r="D48" s="1" t="s">
        <v>131</v>
      </c>
      <c r="E48" s="1" t="s">
        <v>150</v>
      </c>
      <c r="F48" s="3" t="str">
        <f t="shared" si="9"/>
        <v>女</v>
      </c>
      <c r="G48" s="3">
        <f t="shared" si="10"/>
        <v>28</v>
      </c>
      <c r="H48" s="2">
        <v>64</v>
      </c>
      <c r="I48" s="2">
        <v>88</v>
      </c>
      <c r="J48" s="2">
        <v>92</v>
      </c>
      <c r="K48" s="14">
        <f t="shared" si="11"/>
        <v>81.333333333333329</v>
      </c>
      <c r="L48" s="3">
        <f t="shared" si="4"/>
        <v>5</v>
      </c>
      <c r="M48" s="3" t="str">
        <f t="shared" si="5"/>
        <v>良好</v>
      </c>
      <c r="N48" s="3" t="str">
        <f t="shared" si="6"/>
        <v>良好</v>
      </c>
      <c r="P48" s="11"/>
      <c r="Q48" s="12"/>
      <c r="R48" s="12"/>
      <c r="S48" s="12"/>
      <c r="T48"/>
      <c r="U48"/>
      <c r="V48"/>
      <c r="W48"/>
      <c r="X48"/>
    </row>
    <row r="49" spans="1:24" ht="15" customHeight="1" x14ac:dyDescent="0.3">
      <c r="A49" s="2" t="s">
        <v>242</v>
      </c>
      <c r="B49" s="2" t="s">
        <v>51</v>
      </c>
      <c r="C49" s="3" t="str">
        <f t="shared" si="8"/>
        <v>f150115</v>
      </c>
      <c r="D49" s="1" t="s">
        <v>116</v>
      </c>
      <c r="E49" s="1" t="s">
        <v>149</v>
      </c>
      <c r="F49" s="3" t="str">
        <f t="shared" si="9"/>
        <v>女</v>
      </c>
      <c r="G49" s="3">
        <f t="shared" si="10"/>
        <v>27</v>
      </c>
      <c r="H49" s="2">
        <v>28</v>
      </c>
      <c r="I49" s="2">
        <v>74</v>
      </c>
      <c r="J49" s="2">
        <v>92</v>
      </c>
      <c r="K49" s="14">
        <f t="shared" si="11"/>
        <v>64.666666666666671</v>
      </c>
      <c r="L49" s="3">
        <f t="shared" si="4"/>
        <v>36</v>
      </c>
      <c r="M49" s="3" t="str">
        <f t="shared" si="5"/>
        <v>及格</v>
      </c>
      <c r="N49" s="3" t="str">
        <f t="shared" si="6"/>
        <v>及格</v>
      </c>
      <c r="P49" s="11"/>
      <c r="Q49" s="12"/>
      <c r="R49" s="12"/>
      <c r="S49" s="12"/>
      <c r="T49"/>
      <c r="U49"/>
      <c r="V49"/>
      <c r="W49"/>
      <c r="X49"/>
    </row>
    <row r="50" spans="1:24" ht="15" customHeight="1" x14ac:dyDescent="0.3">
      <c r="A50" s="2" t="s">
        <v>243</v>
      </c>
      <c r="B50" s="2" t="s">
        <v>49</v>
      </c>
      <c r="C50" s="3" t="str">
        <f t="shared" si="8"/>
        <v>f150115</v>
      </c>
      <c r="D50" s="1" t="s">
        <v>114</v>
      </c>
      <c r="E50" s="1" t="s">
        <v>151</v>
      </c>
      <c r="F50" s="3" t="str">
        <f t="shared" si="9"/>
        <v>男</v>
      </c>
      <c r="G50" s="3">
        <f t="shared" si="10"/>
        <v>29</v>
      </c>
      <c r="H50" s="2">
        <v>66</v>
      </c>
      <c r="I50" s="2">
        <v>33</v>
      </c>
      <c r="J50" s="2">
        <v>64</v>
      </c>
      <c r="K50" s="14">
        <f t="shared" si="11"/>
        <v>54.333333333333336</v>
      </c>
      <c r="L50" s="3">
        <f t="shared" si="4"/>
        <v>54</v>
      </c>
      <c r="M50" s="3" t="str">
        <f t="shared" si="5"/>
        <v>不及格</v>
      </c>
      <c r="N50" s="3" t="str">
        <f t="shared" si="6"/>
        <v>不及格</v>
      </c>
      <c r="P50" s="11"/>
      <c r="Q50" s="12"/>
      <c r="R50" s="12"/>
      <c r="S50" s="12"/>
      <c r="T50"/>
      <c r="U50"/>
      <c r="V50"/>
      <c r="W50"/>
      <c r="X50"/>
    </row>
    <row r="51" spans="1:24" ht="15" customHeight="1" x14ac:dyDescent="0.3">
      <c r="A51" s="2" t="s">
        <v>244</v>
      </c>
      <c r="B51" s="2" t="s">
        <v>22</v>
      </c>
      <c r="C51" s="3" t="str">
        <f t="shared" si="8"/>
        <v>f150112</v>
      </c>
      <c r="D51" s="1" t="s">
        <v>91</v>
      </c>
      <c r="E51" s="1" t="s">
        <v>149</v>
      </c>
      <c r="F51" s="3" t="str">
        <f t="shared" si="9"/>
        <v>男</v>
      </c>
      <c r="G51" s="3">
        <f t="shared" si="10"/>
        <v>27</v>
      </c>
      <c r="H51" s="2">
        <v>89</v>
      </c>
      <c r="I51" s="2">
        <v>45</v>
      </c>
      <c r="J51" s="2">
        <v>88</v>
      </c>
      <c r="K51" s="14">
        <f t="shared" si="11"/>
        <v>74</v>
      </c>
      <c r="L51" s="3">
        <f t="shared" si="4"/>
        <v>17</v>
      </c>
      <c r="M51" s="3" t="str">
        <f t="shared" si="5"/>
        <v>中等</v>
      </c>
      <c r="N51" s="3" t="str">
        <f t="shared" si="6"/>
        <v>中等</v>
      </c>
      <c r="P51" s="11"/>
      <c r="Q51" s="12"/>
      <c r="R51" s="12"/>
      <c r="S51" s="12"/>
      <c r="T51"/>
      <c r="U51"/>
      <c r="V51"/>
      <c r="W51"/>
      <c r="X51"/>
    </row>
    <row r="52" spans="1:24" ht="15" customHeight="1" x14ac:dyDescent="0.3">
      <c r="A52" s="2" t="s">
        <v>245</v>
      </c>
      <c r="B52" s="2" t="s">
        <v>13</v>
      </c>
      <c r="C52" s="3" t="str">
        <f t="shared" si="8"/>
        <v>f150111</v>
      </c>
      <c r="D52" s="1" t="s">
        <v>83</v>
      </c>
      <c r="E52" s="1" t="s">
        <v>151</v>
      </c>
      <c r="F52" s="3" t="str">
        <f t="shared" si="9"/>
        <v>女</v>
      </c>
      <c r="G52" s="3">
        <f t="shared" si="10"/>
        <v>29</v>
      </c>
      <c r="H52" s="2">
        <v>63</v>
      </c>
      <c r="I52" s="2">
        <v>53</v>
      </c>
      <c r="J52" s="2">
        <v>45</v>
      </c>
      <c r="K52" s="14">
        <f t="shared" si="11"/>
        <v>53.666666666666664</v>
      </c>
      <c r="L52" s="3">
        <f t="shared" si="4"/>
        <v>56</v>
      </c>
      <c r="M52" s="3" t="str">
        <f t="shared" si="5"/>
        <v>不及格</v>
      </c>
      <c r="N52" s="3" t="str">
        <f t="shared" si="6"/>
        <v>不及格</v>
      </c>
      <c r="P52" s="11"/>
      <c r="Q52" s="12"/>
      <c r="R52" s="12"/>
      <c r="S52" s="12"/>
      <c r="T52"/>
      <c r="U52"/>
      <c r="V52"/>
      <c r="W52"/>
      <c r="X52"/>
    </row>
    <row r="53" spans="1:24" ht="15" customHeight="1" x14ac:dyDescent="0.3">
      <c r="A53" s="2" t="s">
        <v>246</v>
      </c>
      <c r="B53" s="2" t="s">
        <v>55</v>
      </c>
      <c r="C53" s="3" t="str">
        <f t="shared" si="8"/>
        <v>f150115</v>
      </c>
      <c r="D53" s="1" t="s">
        <v>119</v>
      </c>
      <c r="E53" s="1" t="s">
        <v>151</v>
      </c>
      <c r="F53" s="3" t="str">
        <f t="shared" si="9"/>
        <v>女</v>
      </c>
      <c r="G53" s="3">
        <f t="shared" si="10"/>
        <v>28</v>
      </c>
      <c r="H53" s="2" t="s">
        <v>10</v>
      </c>
      <c r="I53" s="2">
        <v>54</v>
      </c>
      <c r="J53" s="2">
        <v>26</v>
      </c>
      <c r="K53" s="14">
        <f t="shared" si="11"/>
        <v>40</v>
      </c>
      <c r="L53" s="3">
        <f t="shared" si="4"/>
        <v>68</v>
      </c>
      <c r="M53" s="3" t="str">
        <f t="shared" si="5"/>
        <v>不及格</v>
      </c>
      <c r="N53" s="3" t="str">
        <f t="shared" si="6"/>
        <v>不及格</v>
      </c>
      <c r="P53" s="11"/>
      <c r="Q53" s="12"/>
      <c r="R53" s="12"/>
      <c r="S53" s="12"/>
      <c r="T53"/>
      <c r="U53"/>
      <c r="V53"/>
      <c r="W53"/>
      <c r="X53"/>
    </row>
    <row r="54" spans="1:24" ht="15" customHeight="1" x14ac:dyDescent="0.3">
      <c r="A54" s="2" t="s">
        <v>247</v>
      </c>
      <c r="B54" s="2" t="s">
        <v>59</v>
      </c>
      <c r="C54" s="3" t="str">
        <f t="shared" si="8"/>
        <v>f150116</v>
      </c>
      <c r="D54" s="1" t="s">
        <v>123</v>
      </c>
      <c r="E54" s="1" t="s">
        <v>150</v>
      </c>
      <c r="F54" s="3" t="str">
        <f t="shared" si="9"/>
        <v>男</v>
      </c>
      <c r="G54" s="3">
        <f t="shared" si="10"/>
        <v>29</v>
      </c>
      <c r="H54" s="2">
        <v>89</v>
      </c>
      <c r="I54" s="2">
        <v>74</v>
      </c>
      <c r="J54" s="2">
        <v>37</v>
      </c>
      <c r="K54" s="14">
        <f t="shared" si="11"/>
        <v>66.666666666666671</v>
      </c>
      <c r="L54" s="3">
        <f t="shared" si="4"/>
        <v>31</v>
      </c>
      <c r="M54" s="3" t="str">
        <f t="shared" si="5"/>
        <v>及格</v>
      </c>
      <c r="N54" s="3" t="str">
        <f t="shared" si="6"/>
        <v>及格</v>
      </c>
      <c r="P54" s="11"/>
      <c r="Q54" s="12"/>
      <c r="R54" s="12"/>
      <c r="S54" s="12"/>
      <c r="T54"/>
      <c r="U54"/>
      <c r="V54"/>
      <c r="W54"/>
      <c r="X54"/>
    </row>
    <row r="55" spans="1:24" ht="15" customHeight="1" x14ac:dyDescent="0.3">
      <c r="A55" s="2" t="s">
        <v>248</v>
      </c>
      <c r="B55" s="2" t="s">
        <v>68</v>
      </c>
      <c r="C55" s="3" t="str">
        <f t="shared" si="8"/>
        <v>f150117</v>
      </c>
      <c r="D55" s="1" t="s">
        <v>130</v>
      </c>
      <c r="E55" s="1" t="s">
        <v>149</v>
      </c>
      <c r="F55" s="3" t="str">
        <f t="shared" si="9"/>
        <v>女</v>
      </c>
      <c r="G55" s="3">
        <f t="shared" si="10"/>
        <v>29</v>
      </c>
      <c r="H55" s="2">
        <v>62</v>
      </c>
      <c r="I55" s="2">
        <v>94</v>
      </c>
      <c r="J55" s="2">
        <v>53</v>
      </c>
      <c r="K55" s="14">
        <f t="shared" si="11"/>
        <v>69.666666666666671</v>
      </c>
      <c r="L55" s="3">
        <f t="shared" si="4"/>
        <v>26</v>
      </c>
      <c r="M55" s="3" t="str">
        <f t="shared" si="5"/>
        <v>及格</v>
      </c>
      <c r="N55" s="3" t="str">
        <f t="shared" si="6"/>
        <v>及格</v>
      </c>
      <c r="P55" s="11"/>
      <c r="Q55" s="12"/>
      <c r="R55" s="12"/>
      <c r="S55" s="12"/>
      <c r="T55"/>
      <c r="U55"/>
      <c r="V55"/>
      <c r="W55"/>
      <c r="X55"/>
    </row>
    <row r="56" spans="1:24" ht="15" customHeight="1" x14ac:dyDescent="0.3">
      <c r="A56" s="2" t="s">
        <v>249</v>
      </c>
      <c r="B56" s="2" t="s">
        <v>36</v>
      </c>
      <c r="C56" s="3" t="str">
        <f t="shared" si="8"/>
        <v>f150113</v>
      </c>
      <c r="D56" s="1" t="s">
        <v>103</v>
      </c>
      <c r="E56" s="1" t="s">
        <v>151</v>
      </c>
      <c r="F56" s="3" t="str">
        <f t="shared" si="9"/>
        <v>女</v>
      </c>
      <c r="G56" s="3">
        <f t="shared" si="10"/>
        <v>27</v>
      </c>
      <c r="H56" s="2">
        <v>36</v>
      </c>
      <c r="I56" s="2">
        <v>37</v>
      </c>
      <c r="J56" s="2">
        <v>22</v>
      </c>
      <c r="K56" s="14">
        <f t="shared" si="11"/>
        <v>31.666666666666668</v>
      </c>
      <c r="L56" s="3">
        <f t="shared" si="4"/>
        <v>70</v>
      </c>
      <c r="M56" s="3" t="str">
        <f t="shared" si="5"/>
        <v>不及格</v>
      </c>
      <c r="N56" s="3" t="str">
        <f t="shared" si="6"/>
        <v>不及格</v>
      </c>
      <c r="P56" s="11"/>
      <c r="Q56" s="12"/>
      <c r="R56" s="12"/>
      <c r="S56" s="12"/>
      <c r="T56"/>
      <c r="U56"/>
      <c r="V56"/>
      <c r="W56"/>
      <c r="X56"/>
    </row>
    <row r="57" spans="1:24" ht="15" customHeight="1" x14ac:dyDescent="0.3">
      <c r="A57" s="2" t="s">
        <v>250</v>
      </c>
      <c r="B57" s="2" t="s">
        <v>14</v>
      </c>
      <c r="C57" s="3" t="str">
        <f t="shared" si="8"/>
        <v>f150111</v>
      </c>
      <c r="D57" s="1" t="s">
        <v>84</v>
      </c>
      <c r="E57" s="1" t="s">
        <v>151</v>
      </c>
      <c r="F57" s="3" t="str">
        <f t="shared" si="9"/>
        <v>女</v>
      </c>
      <c r="G57" s="3">
        <f t="shared" si="10"/>
        <v>28</v>
      </c>
      <c r="H57" s="2">
        <v>59</v>
      </c>
      <c r="I57" s="2">
        <v>78</v>
      </c>
      <c r="J57" s="2">
        <v>56</v>
      </c>
      <c r="K57" s="14">
        <f t="shared" si="11"/>
        <v>64.333333333333329</v>
      </c>
      <c r="L57" s="3">
        <f t="shared" si="4"/>
        <v>38</v>
      </c>
      <c r="M57" s="3" t="str">
        <f t="shared" si="5"/>
        <v>及格</v>
      </c>
      <c r="N57" s="3" t="str">
        <f t="shared" si="6"/>
        <v>及格</v>
      </c>
      <c r="P57" s="11"/>
      <c r="Q57" s="12"/>
      <c r="R57" s="12"/>
      <c r="S57" s="12"/>
      <c r="T57"/>
      <c r="U57"/>
      <c r="V57"/>
      <c r="W57"/>
      <c r="X57"/>
    </row>
    <row r="58" spans="1:24" ht="15" customHeight="1" x14ac:dyDescent="0.3">
      <c r="A58" s="2" t="s">
        <v>251</v>
      </c>
      <c r="B58" s="2" t="s">
        <v>24</v>
      </c>
      <c r="C58" s="3" t="str">
        <f t="shared" si="8"/>
        <v>f150112</v>
      </c>
      <c r="D58" s="1" t="s">
        <v>93</v>
      </c>
      <c r="E58" s="1" t="s">
        <v>149</v>
      </c>
      <c r="F58" s="3" t="str">
        <f t="shared" si="9"/>
        <v>男</v>
      </c>
      <c r="G58" s="3">
        <f t="shared" si="10"/>
        <v>28</v>
      </c>
      <c r="H58" s="2">
        <v>58</v>
      </c>
      <c r="I58" s="2">
        <v>62</v>
      </c>
      <c r="J58" s="2">
        <v>31</v>
      </c>
      <c r="K58" s="14">
        <f t="shared" si="11"/>
        <v>50.333333333333336</v>
      </c>
      <c r="L58" s="3">
        <f t="shared" si="4"/>
        <v>60</v>
      </c>
      <c r="M58" s="3" t="str">
        <f t="shared" si="5"/>
        <v>不及格</v>
      </c>
      <c r="N58" s="3" t="str">
        <f t="shared" si="6"/>
        <v>不及格</v>
      </c>
      <c r="P58" s="11"/>
      <c r="Q58" s="12"/>
      <c r="R58" s="12"/>
      <c r="S58" s="12"/>
      <c r="T58"/>
      <c r="U58"/>
      <c r="V58"/>
      <c r="W58"/>
      <c r="X58"/>
    </row>
    <row r="59" spans="1:24" ht="15" customHeight="1" x14ac:dyDescent="0.3">
      <c r="A59" s="2" t="s">
        <v>252</v>
      </c>
      <c r="B59" s="2" t="s">
        <v>9</v>
      </c>
      <c r="C59" s="3" t="str">
        <f t="shared" si="8"/>
        <v>f150111</v>
      </c>
      <c r="D59" s="1" t="s">
        <v>81</v>
      </c>
      <c r="E59" s="1" t="s">
        <v>149</v>
      </c>
      <c r="F59" s="3" t="str">
        <f t="shared" si="9"/>
        <v>女</v>
      </c>
      <c r="G59" s="3">
        <f t="shared" si="10"/>
        <v>29</v>
      </c>
      <c r="H59" s="2">
        <v>92</v>
      </c>
      <c r="I59" s="2">
        <v>87</v>
      </c>
      <c r="J59" s="2">
        <v>80</v>
      </c>
      <c r="K59" s="14">
        <f t="shared" si="11"/>
        <v>86.333333333333329</v>
      </c>
      <c r="L59" s="3">
        <f t="shared" si="4"/>
        <v>1</v>
      </c>
      <c r="M59" s="3" t="str">
        <f t="shared" si="5"/>
        <v>良好</v>
      </c>
      <c r="N59" s="3" t="str">
        <f t="shared" si="6"/>
        <v>良好</v>
      </c>
      <c r="P59" s="11"/>
      <c r="Q59" s="12"/>
      <c r="R59" s="12"/>
      <c r="S59" s="12"/>
      <c r="T59"/>
      <c r="U59"/>
      <c r="V59"/>
      <c r="W59"/>
      <c r="X59"/>
    </row>
    <row r="60" spans="1:24" ht="15" customHeight="1" x14ac:dyDescent="0.3">
      <c r="A60" s="2" t="s">
        <v>253</v>
      </c>
      <c r="B60" s="2" t="s">
        <v>33</v>
      </c>
      <c r="C60" s="3" t="str">
        <f t="shared" si="8"/>
        <v>f150113</v>
      </c>
      <c r="D60" s="1" t="s">
        <v>169</v>
      </c>
      <c r="E60" s="1" t="s">
        <v>161</v>
      </c>
      <c r="F60" s="3" t="str">
        <f t="shared" si="9"/>
        <v>男</v>
      </c>
      <c r="G60" s="3">
        <f t="shared" si="10"/>
        <v>27</v>
      </c>
      <c r="H60" s="2">
        <v>90</v>
      </c>
      <c r="I60" s="2">
        <v>30</v>
      </c>
      <c r="J60" s="2">
        <v>91</v>
      </c>
      <c r="K60" s="14">
        <f t="shared" si="11"/>
        <v>70.333333333333329</v>
      </c>
      <c r="L60" s="3">
        <f t="shared" si="4"/>
        <v>24</v>
      </c>
      <c r="M60" s="3" t="str">
        <f t="shared" si="5"/>
        <v>中等</v>
      </c>
      <c r="N60" s="3" t="str">
        <f t="shared" si="6"/>
        <v>中等</v>
      </c>
      <c r="P60"/>
      <c r="Q60"/>
      <c r="R60"/>
      <c r="S60"/>
    </row>
    <row r="61" spans="1:24" ht="15" customHeight="1" x14ac:dyDescent="0.3">
      <c r="A61" s="2" t="s">
        <v>254</v>
      </c>
      <c r="B61" s="2" t="s">
        <v>35</v>
      </c>
      <c r="C61" s="3" t="str">
        <f t="shared" si="8"/>
        <v>f150113</v>
      </c>
      <c r="D61" s="1" t="s">
        <v>170</v>
      </c>
      <c r="E61" s="1" t="s">
        <v>162</v>
      </c>
      <c r="F61" s="3" t="str">
        <f t="shared" si="9"/>
        <v>女</v>
      </c>
      <c r="G61" s="3">
        <f t="shared" si="10"/>
        <v>29</v>
      </c>
      <c r="H61" s="2">
        <v>31</v>
      </c>
      <c r="I61" s="2">
        <v>53</v>
      </c>
      <c r="J61" s="2">
        <v>59</v>
      </c>
      <c r="K61" s="14">
        <f t="shared" si="11"/>
        <v>47.666666666666664</v>
      </c>
      <c r="L61" s="3">
        <f t="shared" si="4"/>
        <v>63</v>
      </c>
      <c r="M61" s="3" t="str">
        <f t="shared" si="5"/>
        <v>不及格</v>
      </c>
      <c r="N61" s="3" t="str">
        <f t="shared" si="6"/>
        <v>不及格</v>
      </c>
      <c r="P61"/>
      <c r="Q61"/>
      <c r="R61"/>
      <c r="S61"/>
    </row>
    <row r="62" spans="1:24" ht="15" customHeight="1" x14ac:dyDescent="0.3">
      <c r="A62" s="2" t="s">
        <v>255</v>
      </c>
      <c r="B62" s="2" t="s">
        <v>15</v>
      </c>
      <c r="C62" s="3" t="str">
        <f t="shared" si="8"/>
        <v>f150111</v>
      </c>
      <c r="D62" s="1" t="s">
        <v>85</v>
      </c>
      <c r="E62" s="1" t="s">
        <v>151</v>
      </c>
      <c r="F62" s="3" t="str">
        <f t="shared" si="9"/>
        <v>女</v>
      </c>
      <c r="G62" s="3">
        <f t="shared" si="10"/>
        <v>26</v>
      </c>
      <c r="H62" s="2">
        <v>80</v>
      </c>
      <c r="I62" s="2">
        <v>82</v>
      </c>
      <c r="J62" s="2" t="s">
        <v>10</v>
      </c>
      <c r="K62" s="14">
        <f t="shared" si="11"/>
        <v>81</v>
      </c>
      <c r="L62" s="3">
        <f t="shared" si="4"/>
        <v>6</v>
      </c>
      <c r="M62" s="3" t="str">
        <f t="shared" si="5"/>
        <v>良好</v>
      </c>
      <c r="N62" s="3" t="str">
        <f t="shared" si="6"/>
        <v>良好</v>
      </c>
      <c r="P62"/>
      <c r="Q62"/>
      <c r="R62"/>
      <c r="S62"/>
    </row>
    <row r="63" spans="1:24" ht="15" customHeight="1" x14ac:dyDescent="0.3">
      <c r="A63" s="2" t="s">
        <v>256</v>
      </c>
      <c r="B63" s="2" t="s">
        <v>8</v>
      </c>
      <c r="C63" s="3" t="str">
        <f t="shared" si="8"/>
        <v>f150111</v>
      </c>
      <c r="D63" s="1" t="s">
        <v>80</v>
      </c>
      <c r="E63" s="1" t="s">
        <v>154</v>
      </c>
      <c r="F63" s="3" t="str">
        <f t="shared" si="9"/>
        <v>女</v>
      </c>
      <c r="G63" s="3">
        <f t="shared" si="10"/>
        <v>26</v>
      </c>
      <c r="H63" s="2">
        <v>85</v>
      </c>
      <c r="I63" s="2">
        <v>74</v>
      </c>
      <c r="J63" s="2">
        <v>87</v>
      </c>
      <c r="K63" s="14">
        <f t="shared" si="11"/>
        <v>82</v>
      </c>
      <c r="L63" s="3">
        <f t="shared" si="4"/>
        <v>4</v>
      </c>
      <c r="M63" s="3" t="str">
        <f t="shared" si="5"/>
        <v>良好</v>
      </c>
      <c r="N63" s="3" t="str">
        <f t="shared" si="6"/>
        <v>良好</v>
      </c>
      <c r="P63"/>
      <c r="Q63"/>
      <c r="R63"/>
      <c r="S63"/>
    </row>
    <row r="64" spans="1:24" ht="15" customHeight="1" x14ac:dyDescent="0.3">
      <c r="A64" s="2" t="s">
        <v>257</v>
      </c>
      <c r="B64" s="2" t="s">
        <v>53</v>
      </c>
      <c r="C64" s="3" t="str">
        <f t="shared" si="8"/>
        <v>f150115</v>
      </c>
      <c r="D64" s="1" t="s">
        <v>117</v>
      </c>
      <c r="E64" s="1" t="s">
        <v>155</v>
      </c>
      <c r="F64" s="3" t="str">
        <f t="shared" si="9"/>
        <v>女</v>
      </c>
      <c r="G64" s="3">
        <f t="shared" si="10"/>
        <v>28</v>
      </c>
      <c r="H64" s="2">
        <v>86</v>
      </c>
      <c r="I64" s="2">
        <v>85</v>
      </c>
      <c r="J64" s="2">
        <v>58</v>
      </c>
      <c r="K64" s="14">
        <f t="shared" si="11"/>
        <v>76.333333333333329</v>
      </c>
      <c r="L64" s="3">
        <f t="shared" si="4"/>
        <v>14</v>
      </c>
      <c r="M64" s="3" t="str">
        <f t="shared" si="5"/>
        <v>中等</v>
      </c>
      <c r="N64" s="3" t="str">
        <f t="shared" si="6"/>
        <v>中等</v>
      </c>
      <c r="P64"/>
      <c r="Q64"/>
      <c r="R64"/>
      <c r="S64"/>
    </row>
    <row r="65" spans="1:19" ht="15" customHeight="1" x14ac:dyDescent="0.3">
      <c r="A65" s="2" t="s">
        <v>258</v>
      </c>
      <c r="B65" s="2" t="s">
        <v>47</v>
      </c>
      <c r="C65" s="3" t="str">
        <f t="shared" si="8"/>
        <v>f150114</v>
      </c>
      <c r="D65" s="1" t="s">
        <v>113</v>
      </c>
      <c r="E65" s="1" t="s">
        <v>156</v>
      </c>
      <c r="F65" s="3" t="str">
        <f t="shared" si="9"/>
        <v>女</v>
      </c>
      <c r="G65" s="3">
        <f t="shared" si="10"/>
        <v>27</v>
      </c>
      <c r="H65" s="2">
        <v>75</v>
      </c>
      <c r="I65" s="2">
        <v>98</v>
      </c>
      <c r="J65" s="2">
        <v>63</v>
      </c>
      <c r="K65" s="14">
        <f t="shared" si="11"/>
        <v>78.666666666666671</v>
      </c>
      <c r="L65" s="3">
        <f t="shared" si="4"/>
        <v>10</v>
      </c>
      <c r="M65" s="3" t="str">
        <f t="shared" si="5"/>
        <v>中等</v>
      </c>
      <c r="N65" s="3" t="str">
        <f t="shared" si="6"/>
        <v>中等</v>
      </c>
      <c r="P65"/>
      <c r="Q65"/>
      <c r="R65"/>
      <c r="S65"/>
    </row>
    <row r="66" spans="1:19" ht="15" customHeight="1" x14ac:dyDescent="0.3">
      <c r="A66" s="2" t="s">
        <v>259</v>
      </c>
      <c r="B66" s="2" t="s">
        <v>20</v>
      </c>
      <c r="C66" s="3" t="str">
        <f t="shared" si="8"/>
        <v>f150112</v>
      </c>
      <c r="D66" s="1" t="s">
        <v>89</v>
      </c>
      <c r="E66" s="1" t="s">
        <v>157</v>
      </c>
      <c r="F66" s="3" t="str">
        <f t="shared" si="9"/>
        <v>女</v>
      </c>
      <c r="G66" s="3">
        <f t="shared" si="10"/>
        <v>26</v>
      </c>
      <c r="H66" s="2">
        <v>60</v>
      </c>
      <c r="I66" s="2">
        <v>75</v>
      </c>
      <c r="J66" s="2">
        <v>55</v>
      </c>
      <c r="K66" s="14">
        <f t="shared" si="11"/>
        <v>63.333333333333336</v>
      </c>
      <c r="L66" s="3">
        <f t="shared" si="4"/>
        <v>41</v>
      </c>
      <c r="M66" s="3" t="str">
        <f t="shared" si="5"/>
        <v>及格</v>
      </c>
      <c r="N66" s="3" t="str">
        <f t="shared" si="6"/>
        <v>及格</v>
      </c>
      <c r="P66"/>
      <c r="Q66"/>
      <c r="R66"/>
      <c r="S66"/>
    </row>
    <row r="67" spans="1:19" ht="15" customHeight="1" x14ac:dyDescent="0.3">
      <c r="A67" s="2" t="s">
        <v>260</v>
      </c>
      <c r="B67" s="2" t="s">
        <v>34</v>
      </c>
      <c r="C67" s="3" t="str">
        <f t="shared" ref="C67:C72" si="12">LEFT(A67,7)</f>
        <v>f150113</v>
      </c>
      <c r="D67" s="1" t="s">
        <v>102</v>
      </c>
      <c r="E67" s="1" t="s">
        <v>158</v>
      </c>
      <c r="F67" s="3" t="str">
        <f t="shared" ref="F67:F72" si="13">IF(MOD(MID(D67,17,1),2),"男","女")</f>
        <v>女</v>
      </c>
      <c r="G67" s="3">
        <f t="shared" ref="G67:G72" si="14">2021-MID(D67,7,4)</f>
        <v>26</v>
      </c>
      <c r="H67" s="2">
        <v>24</v>
      </c>
      <c r="I67" s="2">
        <v>45</v>
      </c>
      <c r="J67" s="2">
        <v>75</v>
      </c>
      <c r="K67" s="14">
        <f t="shared" ref="K67:K72" si="15">AVERAGE(H67:J67)</f>
        <v>48</v>
      </c>
      <c r="L67" s="3">
        <f t="shared" si="4"/>
        <v>62</v>
      </c>
      <c r="M67" s="3" t="str">
        <f t="shared" si="5"/>
        <v>不及格</v>
      </c>
      <c r="N67" s="3" t="str">
        <f t="shared" si="6"/>
        <v>不及格</v>
      </c>
      <c r="P67"/>
      <c r="Q67"/>
      <c r="R67"/>
      <c r="S67"/>
    </row>
    <row r="68" spans="1:19" ht="15" customHeight="1" x14ac:dyDescent="0.3">
      <c r="A68" s="2" t="s">
        <v>261</v>
      </c>
      <c r="B68" s="2" t="s">
        <v>17</v>
      </c>
      <c r="C68" s="3" t="str">
        <f t="shared" si="12"/>
        <v>f150111</v>
      </c>
      <c r="D68" s="1" t="s">
        <v>86</v>
      </c>
      <c r="E68" s="1" t="s">
        <v>159</v>
      </c>
      <c r="F68" s="3" t="str">
        <f t="shared" si="13"/>
        <v>男</v>
      </c>
      <c r="G68" s="3">
        <f t="shared" si="14"/>
        <v>29</v>
      </c>
      <c r="H68" s="2">
        <v>67</v>
      </c>
      <c r="I68" s="2">
        <v>62</v>
      </c>
      <c r="J68" s="2">
        <v>66</v>
      </c>
      <c r="K68" s="14">
        <f t="shared" si="15"/>
        <v>65</v>
      </c>
      <c r="L68" s="3">
        <f t="shared" ref="L68:L72" si="16">_xlfn.RANK.EQ(K68,$K$3:$K$72)</f>
        <v>34</v>
      </c>
      <c r="M68" s="3" t="str">
        <f t="shared" ref="M68:M72" si="17">VLOOKUP(K68,$P$24:$Q$28,2)</f>
        <v>及格</v>
      </c>
      <c r="N68" s="3" t="str">
        <f t="shared" ref="N68:N72" si="18">LOOKUP(K68,$P$24:$Q$28)</f>
        <v>及格</v>
      </c>
      <c r="P68"/>
      <c r="Q68"/>
      <c r="R68"/>
      <c r="S68"/>
    </row>
    <row r="69" spans="1:19" ht="15" customHeight="1" x14ac:dyDescent="0.3">
      <c r="A69" s="2" t="s">
        <v>262</v>
      </c>
      <c r="B69" s="2" t="s">
        <v>73</v>
      </c>
      <c r="C69" s="3" t="str">
        <f t="shared" si="12"/>
        <v>f150117</v>
      </c>
      <c r="D69" s="1" t="s">
        <v>135</v>
      </c>
      <c r="E69" s="1" t="s">
        <v>160</v>
      </c>
      <c r="F69" s="3" t="str">
        <f t="shared" si="13"/>
        <v>女</v>
      </c>
      <c r="G69" s="3">
        <f t="shared" si="14"/>
        <v>26</v>
      </c>
      <c r="H69" s="2">
        <v>88</v>
      </c>
      <c r="I69" s="2">
        <v>89</v>
      </c>
      <c r="J69" s="2">
        <v>76</v>
      </c>
      <c r="K69" s="14">
        <f t="shared" si="15"/>
        <v>84.333333333333329</v>
      </c>
      <c r="L69" s="3">
        <f t="shared" si="16"/>
        <v>3</v>
      </c>
      <c r="M69" s="3" t="str">
        <f t="shared" si="17"/>
        <v>良好</v>
      </c>
      <c r="N69" s="3" t="str">
        <f t="shared" si="18"/>
        <v>良好</v>
      </c>
      <c r="P69"/>
      <c r="Q69"/>
      <c r="R69"/>
      <c r="S69"/>
    </row>
    <row r="70" spans="1:19" ht="15" customHeight="1" x14ac:dyDescent="0.3">
      <c r="A70" s="2" t="s">
        <v>263</v>
      </c>
      <c r="B70" s="2" t="s">
        <v>60</v>
      </c>
      <c r="C70" s="3" t="str">
        <f t="shared" si="12"/>
        <v>f150116</v>
      </c>
      <c r="D70" s="1" t="s">
        <v>124</v>
      </c>
      <c r="E70" s="1" t="s">
        <v>161</v>
      </c>
      <c r="F70" s="3" t="str">
        <f t="shared" si="13"/>
        <v>女</v>
      </c>
      <c r="G70" s="3">
        <f t="shared" si="14"/>
        <v>29</v>
      </c>
      <c r="H70" s="2">
        <v>89</v>
      </c>
      <c r="I70" s="2">
        <v>26</v>
      </c>
      <c r="J70" s="2">
        <v>88</v>
      </c>
      <c r="K70" s="14">
        <f t="shared" si="15"/>
        <v>67.666666666666671</v>
      </c>
      <c r="L70" s="3">
        <f t="shared" si="16"/>
        <v>30</v>
      </c>
      <c r="M70" s="3" t="str">
        <f t="shared" si="17"/>
        <v>及格</v>
      </c>
      <c r="N70" s="3" t="str">
        <f t="shared" si="18"/>
        <v>及格</v>
      </c>
      <c r="P70"/>
      <c r="Q70"/>
      <c r="R70"/>
      <c r="S70"/>
    </row>
    <row r="71" spans="1:19" ht="15" customHeight="1" x14ac:dyDescent="0.3">
      <c r="A71" s="2" t="s">
        <v>264</v>
      </c>
      <c r="B71" s="2" t="s">
        <v>75</v>
      </c>
      <c r="C71" s="3" t="str">
        <f t="shared" si="12"/>
        <v>f150117</v>
      </c>
      <c r="D71" s="1" t="s">
        <v>137</v>
      </c>
      <c r="E71" s="1" t="s">
        <v>162</v>
      </c>
      <c r="F71" s="3" t="str">
        <f t="shared" si="13"/>
        <v>女</v>
      </c>
      <c r="G71" s="3">
        <f t="shared" si="14"/>
        <v>30</v>
      </c>
      <c r="H71" s="2">
        <v>45</v>
      </c>
      <c r="I71" s="2">
        <v>93</v>
      </c>
      <c r="J71" s="2">
        <v>38</v>
      </c>
      <c r="K71" s="14">
        <f t="shared" si="15"/>
        <v>58.666666666666664</v>
      </c>
      <c r="L71" s="3">
        <f t="shared" si="16"/>
        <v>51</v>
      </c>
      <c r="M71" s="3" t="str">
        <f t="shared" si="17"/>
        <v>不及格</v>
      </c>
      <c r="N71" s="3" t="str">
        <f t="shared" si="18"/>
        <v>不及格</v>
      </c>
      <c r="P71"/>
      <c r="Q71"/>
      <c r="R71"/>
      <c r="S71"/>
    </row>
    <row r="72" spans="1:19" ht="15" customHeight="1" x14ac:dyDescent="0.3">
      <c r="A72" s="2" t="s">
        <v>265</v>
      </c>
      <c r="B72" s="2" t="s">
        <v>29</v>
      </c>
      <c r="C72" s="3" t="str">
        <f t="shared" si="12"/>
        <v>f150113</v>
      </c>
      <c r="D72" s="1" t="s">
        <v>98</v>
      </c>
      <c r="E72" s="1" t="s">
        <v>156</v>
      </c>
      <c r="F72" s="3" t="str">
        <f t="shared" si="13"/>
        <v>女</v>
      </c>
      <c r="G72" s="3">
        <f t="shared" si="14"/>
        <v>28</v>
      </c>
      <c r="H72" s="2">
        <v>43</v>
      </c>
      <c r="I72" s="2" t="s">
        <v>10</v>
      </c>
      <c r="J72" s="2">
        <v>80</v>
      </c>
      <c r="K72" s="14">
        <f t="shared" si="15"/>
        <v>61.5</v>
      </c>
      <c r="L72" s="3">
        <f t="shared" si="16"/>
        <v>44</v>
      </c>
      <c r="M72" s="3" t="str">
        <f t="shared" si="17"/>
        <v>及格</v>
      </c>
      <c r="N72" s="3" t="str">
        <f t="shared" si="18"/>
        <v>及格</v>
      </c>
      <c r="P72"/>
      <c r="Q72"/>
      <c r="R72"/>
      <c r="S72"/>
    </row>
    <row r="73" spans="1:19" ht="13.5" x14ac:dyDescent="0.3">
      <c r="P73"/>
      <c r="Q73"/>
      <c r="R73"/>
      <c r="S73"/>
    </row>
    <row r="74" spans="1:19" ht="13.5" x14ac:dyDescent="0.3">
      <c r="P74"/>
      <c r="Q74"/>
      <c r="R74"/>
      <c r="S74"/>
    </row>
    <row r="75" spans="1:19" ht="13.5" x14ac:dyDescent="0.3">
      <c r="P75"/>
      <c r="Q75"/>
      <c r="R75"/>
      <c r="S75"/>
    </row>
    <row r="76" spans="1:19" ht="13.5" x14ac:dyDescent="0.3">
      <c r="P76"/>
      <c r="Q76"/>
      <c r="R76"/>
      <c r="S76"/>
    </row>
    <row r="77" spans="1:19" ht="13.5" x14ac:dyDescent="0.3">
      <c r="P77"/>
      <c r="Q77"/>
      <c r="R77"/>
      <c r="S77"/>
    </row>
    <row r="78" spans="1:19" ht="13.5" x14ac:dyDescent="0.3">
      <c r="P78"/>
      <c r="Q78"/>
      <c r="R78"/>
      <c r="S78"/>
    </row>
    <row r="79" spans="1:19" ht="13.5" x14ac:dyDescent="0.3">
      <c r="P79"/>
      <c r="Q79"/>
      <c r="R79"/>
      <c r="S79"/>
    </row>
    <row r="80" spans="1:19" ht="13.5" x14ac:dyDescent="0.3">
      <c r="P80"/>
      <c r="Q80"/>
      <c r="R80"/>
      <c r="S80"/>
    </row>
    <row r="81" spans="16:19" ht="13.5" x14ac:dyDescent="0.3">
      <c r="P81"/>
      <c r="Q81"/>
      <c r="R81"/>
      <c r="S81"/>
    </row>
    <row r="82" spans="16:19" ht="13.5" x14ac:dyDescent="0.3">
      <c r="P82"/>
      <c r="Q82"/>
      <c r="R82"/>
      <c r="S82"/>
    </row>
    <row r="83" spans="16:19" ht="13.5" x14ac:dyDescent="0.3">
      <c r="P83"/>
      <c r="Q83"/>
      <c r="R83"/>
      <c r="S83"/>
    </row>
    <row r="84" spans="16:19" ht="13.5" x14ac:dyDescent="0.3">
      <c r="P84"/>
      <c r="Q84"/>
      <c r="R84"/>
      <c r="S84"/>
    </row>
    <row r="85" spans="16:19" ht="13.5" x14ac:dyDescent="0.3">
      <c r="P85"/>
      <c r="Q85"/>
      <c r="R85"/>
      <c r="S85"/>
    </row>
    <row r="86" spans="16:19" ht="13.5" x14ac:dyDescent="0.3">
      <c r="P86"/>
      <c r="Q86"/>
      <c r="R86"/>
      <c r="S86"/>
    </row>
    <row r="87" spans="16:19" ht="13.5" x14ac:dyDescent="0.3">
      <c r="P87"/>
      <c r="Q87"/>
      <c r="R87"/>
      <c r="S87"/>
    </row>
    <row r="88" spans="16:19" ht="13.5" x14ac:dyDescent="0.3">
      <c r="P88"/>
      <c r="Q88"/>
      <c r="R88"/>
      <c r="S88"/>
    </row>
    <row r="89" spans="16:19" ht="13.5" x14ac:dyDescent="0.3">
      <c r="P89"/>
      <c r="Q89"/>
      <c r="R89"/>
      <c r="S89"/>
    </row>
    <row r="90" spans="16:19" ht="13.5" x14ac:dyDescent="0.3">
      <c r="P90"/>
      <c r="Q90"/>
      <c r="R90"/>
      <c r="S90"/>
    </row>
    <row r="91" spans="16:19" ht="13.5" x14ac:dyDescent="0.3">
      <c r="P91"/>
      <c r="Q91"/>
      <c r="R91"/>
      <c r="S91"/>
    </row>
    <row r="92" spans="16:19" ht="13.5" x14ac:dyDescent="0.3">
      <c r="P92"/>
      <c r="Q92"/>
      <c r="R92"/>
      <c r="S92"/>
    </row>
    <row r="93" spans="16:19" ht="13.5" x14ac:dyDescent="0.3">
      <c r="P93"/>
      <c r="Q93"/>
      <c r="R93"/>
      <c r="S93"/>
    </row>
    <row r="94" spans="16:19" ht="13.5" x14ac:dyDescent="0.3">
      <c r="P94"/>
      <c r="Q94"/>
      <c r="R94"/>
      <c r="S94"/>
    </row>
    <row r="95" spans="16:19" ht="13.5" x14ac:dyDescent="0.3">
      <c r="P95"/>
      <c r="Q95"/>
    </row>
    <row r="96" spans="16:19" ht="13.5" x14ac:dyDescent="0.3">
      <c r="P96"/>
      <c r="Q96"/>
    </row>
    <row r="97" spans="16:17" ht="13.5" x14ac:dyDescent="0.3">
      <c r="P97"/>
      <c r="Q97"/>
    </row>
    <row r="98" spans="16:17" ht="13.5" x14ac:dyDescent="0.3">
      <c r="P98"/>
      <c r="Q98"/>
    </row>
  </sheetData>
  <sortState xmlns:xlrd2="http://schemas.microsoft.com/office/spreadsheetml/2017/richdata2" ref="A3:M72">
    <sortCondition ref="D3:D72"/>
  </sortState>
  <mergeCells count="6">
    <mergeCell ref="R15:R16"/>
    <mergeCell ref="A1:N1"/>
    <mergeCell ref="P5:P6"/>
    <mergeCell ref="Q5:Q6"/>
    <mergeCell ref="P15:P16"/>
    <mergeCell ref="Q15:Q16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2021-12-09T08:35:04Z</dcterms:modified>
</cp:coreProperties>
</file>